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STAT\XLS\DATABASE\Database_Versions\Database\Figures 2014\Historical database - for approval\"/>
    </mc:Choice>
  </mc:AlternateContent>
  <bookViews>
    <workbookView xWindow="-45" yWindow="90" windowWidth="14430" windowHeight="12675" tabRatio="722" firstSheet="1" activeTab="14"/>
  </bookViews>
  <sheets>
    <sheet name="Companies_DATA" sheetId="28" state="veryHidden" r:id="rId1"/>
    <sheet name="Companies_Non_Life" sheetId="3" r:id="rId2"/>
    <sheet name="Companies_Breakdown" sheetId="4" r:id="rId3"/>
    <sheet name="Number of policies" sheetId="5" r:id="rId4"/>
    <sheet name="Number of claims" sheetId="6" r:id="rId5"/>
    <sheet name="Premiums_Non_Life" sheetId="7" r:id="rId6"/>
    <sheet name="Premiums_Non_Life (2)" sheetId="27" state="veryHidden" r:id="rId7"/>
    <sheet name="Premiums_Breakdown" sheetId="8" r:id="rId8"/>
    <sheet name="B.Premiums_DATA" sheetId="19" state="veryHidden" r:id="rId9"/>
    <sheet name="B.Premiums_Bkdn_DATA" sheetId="22" state="veryHidden" r:id="rId10"/>
    <sheet name="C.Claims_DATA" sheetId="17" state="veryHidden" r:id="rId11"/>
    <sheet name="Claims" sheetId="9" r:id="rId12"/>
    <sheet name="D.Other_DATA" sheetId="21" state="veryHidden" r:id="rId13"/>
    <sheet name="Macro data" sheetId="25" state="veryHidden" r:id="rId14"/>
    <sheet name="Other" sheetId="10" r:id="rId15"/>
    <sheet name="Density" sheetId="24" r:id="rId16"/>
    <sheet name="Penetration" sheetId="26" r:id="rId17"/>
    <sheet name="Ratios_Calc" sheetId="31" state="veryHidden" r:id="rId18"/>
    <sheet name="Ratios" sheetId="30" r:id="rId19"/>
    <sheet name="Notes and comments" sheetId="29" r:id="rId20"/>
    <sheet name="ECO" sheetId="18" state="veryHidden" r:id="rId21"/>
  </sheets>
  <definedNames>
    <definedName name="_xlcn.WorksheetConnection_A.Structcomp_bkdnAA8AA391" hidden="1">Companies_Breakdown!$Q$8:$Q$39</definedName>
    <definedName name="CHANGE_COL" localSheetId="18">#REF!</definedName>
    <definedName name="CHANGE_COL">#REF!</definedName>
    <definedName name="CHANGE_LG" localSheetId="18">#REF!</definedName>
    <definedName name="CHANGE_LG">#REF!</definedName>
    <definedName name="CHANGE_MAT" localSheetId="18">#REF!</definedName>
    <definedName name="CHANGE_MAT">#REF!</definedName>
  </definedNames>
  <calcPr calcId="152511"/>
  <extLst>
    <ext xmlns:x15="http://schemas.microsoft.com/office/spreadsheetml/2010/11/main" uri="{FCE2AD5D-F65C-4FA6-A056-5C36A1767C68}">
      <x15:dataModel>
        <x15:modelTables>
          <x15:modelTable id="Range-c42a4747-2631-4378-b946-53d1e8842928" name="Range" connection="WorksheetConnection_A.Struct-comp_bkdn!$AA$8:$AA$39"/>
        </x15:modelTables>
      </x15:dataModel>
    </ext>
  </extLst>
</workbook>
</file>

<file path=xl/calcChain.xml><?xml version="1.0" encoding="utf-8"?>
<calcChain xmlns="http://schemas.openxmlformats.org/spreadsheetml/2006/main">
  <c r="M236" i="6" l="1"/>
  <c r="R484" i="9" l="1"/>
  <c r="S158" i="8"/>
  <c r="P89" i="30" l="1"/>
  <c r="P93" i="30"/>
  <c r="P97" i="30"/>
  <c r="P101" i="30"/>
  <c r="P105" i="30"/>
  <c r="P109" i="30"/>
  <c r="F82" i="30"/>
  <c r="G82" i="30"/>
  <c r="H82" i="30"/>
  <c r="I82" i="30"/>
  <c r="J82" i="30"/>
  <c r="K82" i="30"/>
  <c r="L82" i="30"/>
  <c r="M82" i="30"/>
  <c r="N82" i="30"/>
  <c r="O82" i="30"/>
  <c r="P82" i="30"/>
  <c r="F83" i="30"/>
  <c r="G83" i="30"/>
  <c r="H83" i="30"/>
  <c r="I83" i="30"/>
  <c r="J83" i="30"/>
  <c r="K83" i="30"/>
  <c r="L83" i="30"/>
  <c r="M83" i="30"/>
  <c r="N83" i="30"/>
  <c r="O83" i="30"/>
  <c r="P83" i="30"/>
  <c r="F84" i="30"/>
  <c r="G84" i="30"/>
  <c r="H84" i="30"/>
  <c r="I84" i="30"/>
  <c r="J84" i="30"/>
  <c r="K84" i="30"/>
  <c r="L84" i="30"/>
  <c r="M84" i="30"/>
  <c r="N84" i="30"/>
  <c r="O84" i="30"/>
  <c r="P84" i="30"/>
  <c r="F85" i="30"/>
  <c r="G85" i="30"/>
  <c r="H85" i="30"/>
  <c r="I85" i="30"/>
  <c r="J85" i="30"/>
  <c r="K85" i="30"/>
  <c r="L85" i="30"/>
  <c r="M85" i="30"/>
  <c r="N85" i="30"/>
  <c r="O85" i="30"/>
  <c r="P85" i="30"/>
  <c r="F86" i="30"/>
  <c r="G86" i="30"/>
  <c r="H86" i="30"/>
  <c r="I86" i="30"/>
  <c r="J86" i="30"/>
  <c r="K86" i="30"/>
  <c r="L86" i="30"/>
  <c r="M86" i="30"/>
  <c r="N86" i="30"/>
  <c r="O86" i="30"/>
  <c r="P86" i="30"/>
  <c r="F87" i="30"/>
  <c r="G87" i="30"/>
  <c r="H87" i="30"/>
  <c r="I87" i="30"/>
  <c r="J87" i="30"/>
  <c r="K87" i="30"/>
  <c r="L87" i="30"/>
  <c r="M87" i="30"/>
  <c r="N87" i="30"/>
  <c r="O87" i="30"/>
  <c r="P87" i="30"/>
  <c r="F88" i="30"/>
  <c r="G88" i="30"/>
  <c r="H88" i="30"/>
  <c r="I88" i="30"/>
  <c r="J88" i="30"/>
  <c r="K88" i="30"/>
  <c r="L88" i="30"/>
  <c r="M88" i="30"/>
  <c r="N88" i="30"/>
  <c r="O88" i="30"/>
  <c r="P88" i="30"/>
  <c r="F89" i="30"/>
  <c r="G89" i="30"/>
  <c r="H89" i="30"/>
  <c r="I89" i="30"/>
  <c r="J89" i="30"/>
  <c r="K89" i="30"/>
  <c r="L89" i="30"/>
  <c r="M89" i="30"/>
  <c r="N89" i="30"/>
  <c r="O89" i="30"/>
  <c r="F90" i="30"/>
  <c r="G90" i="30"/>
  <c r="H90" i="30"/>
  <c r="I90" i="30"/>
  <c r="J90" i="30"/>
  <c r="K90" i="30"/>
  <c r="L90" i="30"/>
  <c r="M90" i="30"/>
  <c r="N90" i="30"/>
  <c r="O90" i="30"/>
  <c r="P90" i="30"/>
  <c r="F91" i="30"/>
  <c r="G91" i="30"/>
  <c r="H91" i="30"/>
  <c r="I91" i="30"/>
  <c r="J91" i="30"/>
  <c r="K91" i="30"/>
  <c r="L91" i="30"/>
  <c r="M91" i="30"/>
  <c r="N91" i="30"/>
  <c r="O91" i="30"/>
  <c r="P91" i="30"/>
  <c r="F92" i="30"/>
  <c r="G92" i="30"/>
  <c r="H92" i="30"/>
  <c r="I92" i="30"/>
  <c r="J92" i="30"/>
  <c r="K92" i="30"/>
  <c r="L92" i="30"/>
  <c r="M92" i="30"/>
  <c r="N92" i="30"/>
  <c r="O92" i="30"/>
  <c r="P92" i="30"/>
  <c r="F93" i="30"/>
  <c r="G93" i="30"/>
  <c r="H93" i="30"/>
  <c r="I93" i="30"/>
  <c r="J93" i="30"/>
  <c r="K93" i="30"/>
  <c r="L93" i="30"/>
  <c r="M93" i="30"/>
  <c r="N93" i="30"/>
  <c r="O93" i="30"/>
  <c r="F94" i="30"/>
  <c r="G94" i="30"/>
  <c r="H94" i="30"/>
  <c r="I94" i="30"/>
  <c r="J94" i="30"/>
  <c r="K94" i="30"/>
  <c r="L94" i="30"/>
  <c r="M94" i="30"/>
  <c r="N94" i="30"/>
  <c r="O94" i="30"/>
  <c r="P94" i="30"/>
  <c r="F95" i="30"/>
  <c r="G95" i="30"/>
  <c r="H95" i="30"/>
  <c r="I95" i="30"/>
  <c r="J95" i="30"/>
  <c r="K95" i="30"/>
  <c r="L95" i="30"/>
  <c r="M95" i="30"/>
  <c r="N95" i="30"/>
  <c r="O95" i="30"/>
  <c r="P95" i="30"/>
  <c r="F96" i="30"/>
  <c r="G96" i="30"/>
  <c r="H96" i="30"/>
  <c r="I96" i="30"/>
  <c r="J96" i="30"/>
  <c r="K96" i="30"/>
  <c r="L96" i="30"/>
  <c r="M96" i="30"/>
  <c r="N96" i="30"/>
  <c r="O96" i="30"/>
  <c r="P96" i="30"/>
  <c r="F97" i="30"/>
  <c r="G97" i="30"/>
  <c r="H97" i="30"/>
  <c r="I97" i="30"/>
  <c r="J97" i="30"/>
  <c r="K97" i="30"/>
  <c r="L97" i="30"/>
  <c r="M97" i="30"/>
  <c r="N97" i="30"/>
  <c r="O97" i="30"/>
  <c r="F98" i="30"/>
  <c r="G98" i="30"/>
  <c r="H98" i="30"/>
  <c r="I98" i="30"/>
  <c r="J98" i="30"/>
  <c r="K98" i="30"/>
  <c r="L98" i="30"/>
  <c r="M98" i="30"/>
  <c r="N98" i="30"/>
  <c r="O98" i="30"/>
  <c r="P98" i="30"/>
  <c r="F99" i="30"/>
  <c r="G99" i="30"/>
  <c r="H99" i="30"/>
  <c r="I99" i="30"/>
  <c r="J99" i="30"/>
  <c r="K99" i="30"/>
  <c r="L99" i="30"/>
  <c r="M99" i="30"/>
  <c r="N99" i="30"/>
  <c r="O99" i="30"/>
  <c r="P99" i="30"/>
  <c r="F100" i="30"/>
  <c r="G100" i="30"/>
  <c r="H100" i="30"/>
  <c r="I100" i="30"/>
  <c r="J100" i="30"/>
  <c r="K100" i="30"/>
  <c r="L100" i="30"/>
  <c r="M100" i="30"/>
  <c r="N100" i="30"/>
  <c r="O100" i="30"/>
  <c r="P100" i="30"/>
  <c r="F101" i="30"/>
  <c r="G101" i="30"/>
  <c r="H101" i="30"/>
  <c r="I101" i="30"/>
  <c r="J101" i="30"/>
  <c r="K101" i="30"/>
  <c r="L101" i="30"/>
  <c r="M101" i="30"/>
  <c r="N101" i="30"/>
  <c r="O101" i="30"/>
  <c r="F102" i="30"/>
  <c r="G102" i="30"/>
  <c r="H102" i="30"/>
  <c r="I102" i="30"/>
  <c r="J102" i="30"/>
  <c r="K102" i="30"/>
  <c r="L102" i="30"/>
  <c r="M102" i="30"/>
  <c r="N102" i="30"/>
  <c r="O102" i="30"/>
  <c r="P102" i="30"/>
  <c r="F103" i="30"/>
  <c r="G103" i="30"/>
  <c r="H103" i="30"/>
  <c r="I103" i="30"/>
  <c r="J103" i="30"/>
  <c r="K103" i="30"/>
  <c r="L103" i="30"/>
  <c r="M103" i="30"/>
  <c r="N103" i="30"/>
  <c r="O103" i="30"/>
  <c r="P103" i="30"/>
  <c r="F104" i="30"/>
  <c r="G104" i="30"/>
  <c r="H104" i="30"/>
  <c r="I104" i="30"/>
  <c r="J104" i="30"/>
  <c r="K104" i="30"/>
  <c r="L104" i="30"/>
  <c r="M104" i="30"/>
  <c r="N104" i="30"/>
  <c r="O104" i="30"/>
  <c r="P104" i="30"/>
  <c r="F105" i="30"/>
  <c r="G105" i="30"/>
  <c r="H105" i="30"/>
  <c r="I105" i="30"/>
  <c r="J105" i="30"/>
  <c r="K105" i="30"/>
  <c r="L105" i="30"/>
  <c r="M105" i="30"/>
  <c r="N105" i="30"/>
  <c r="O105" i="30"/>
  <c r="F106" i="30"/>
  <c r="G106" i="30"/>
  <c r="H106" i="30"/>
  <c r="I106" i="30"/>
  <c r="J106" i="30"/>
  <c r="K106" i="30"/>
  <c r="L106" i="30"/>
  <c r="M106" i="30"/>
  <c r="N106" i="30"/>
  <c r="O106" i="30"/>
  <c r="P106" i="30"/>
  <c r="F107" i="30"/>
  <c r="G107" i="30"/>
  <c r="H107" i="30"/>
  <c r="I107" i="30"/>
  <c r="J107" i="30"/>
  <c r="K107" i="30"/>
  <c r="L107" i="30"/>
  <c r="M107" i="30"/>
  <c r="N107" i="30"/>
  <c r="O107" i="30"/>
  <c r="P107" i="30"/>
  <c r="F108" i="30"/>
  <c r="G108" i="30"/>
  <c r="H108" i="30"/>
  <c r="I108" i="30"/>
  <c r="J108" i="30"/>
  <c r="K108" i="30"/>
  <c r="L108" i="30"/>
  <c r="M108" i="30"/>
  <c r="N108" i="30"/>
  <c r="O108" i="30"/>
  <c r="P108" i="30"/>
  <c r="F109" i="30"/>
  <c r="G109" i="30"/>
  <c r="H109" i="30"/>
  <c r="I109" i="30"/>
  <c r="J109" i="30"/>
  <c r="K109" i="30"/>
  <c r="L109" i="30"/>
  <c r="M109" i="30"/>
  <c r="N109" i="30"/>
  <c r="O109" i="30"/>
  <c r="F110" i="30"/>
  <c r="G110" i="30"/>
  <c r="H110" i="30"/>
  <c r="I110" i="30"/>
  <c r="J110" i="30"/>
  <c r="K110" i="30"/>
  <c r="L110" i="30"/>
  <c r="M110" i="30"/>
  <c r="N110" i="30"/>
  <c r="O110" i="30"/>
  <c r="P110" i="30"/>
  <c r="F111" i="30"/>
  <c r="G111" i="30"/>
  <c r="H111" i="30"/>
  <c r="I111" i="30"/>
  <c r="J111" i="30"/>
  <c r="K111" i="30"/>
  <c r="L111" i="30"/>
  <c r="M111" i="30"/>
  <c r="N111" i="30"/>
  <c r="O111" i="30"/>
  <c r="P111" i="30"/>
  <c r="F112" i="30"/>
  <c r="G112" i="30"/>
  <c r="H112" i="30"/>
  <c r="I112" i="30"/>
  <c r="J112" i="30"/>
  <c r="K112" i="30"/>
  <c r="L112" i="30"/>
  <c r="M112" i="30"/>
  <c r="N112" i="30"/>
  <c r="O112" i="30"/>
  <c r="P112" i="30"/>
  <c r="G81" i="30"/>
  <c r="H81" i="30"/>
  <c r="I81" i="30"/>
  <c r="J81" i="30"/>
  <c r="K81" i="30"/>
  <c r="L81" i="30"/>
  <c r="M81" i="30"/>
  <c r="N81" i="30"/>
  <c r="O81" i="30"/>
  <c r="P81" i="30"/>
  <c r="F81" i="30"/>
  <c r="G113" i="30"/>
  <c r="H113" i="30"/>
  <c r="I113" i="30"/>
  <c r="J113" i="30"/>
  <c r="K113" i="30"/>
  <c r="L113" i="30"/>
  <c r="M113" i="30"/>
  <c r="N113" i="30"/>
  <c r="O113" i="30"/>
  <c r="F113" i="30"/>
  <c r="F7" i="31"/>
  <c r="F8" i="31"/>
  <c r="F9" i="31"/>
  <c r="F10" i="31"/>
  <c r="F11" i="31"/>
  <c r="F12" i="31"/>
  <c r="F38" i="31" s="1"/>
  <c r="F13" i="31"/>
  <c r="F14" i="31"/>
  <c r="F15" i="31"/>
  <c r="F16" i="31"/>
  <c r="F17" i="31"/>
  <c r="F18" i="31"/>
  <c r="F19" i="31"/>
  <c r="F20" i="31"/>
  <c r="F21" i="31"/>
  <c r="F22" i="31"/>
  <c r="F23" i="31"/>
  <c r="F24" i="31"/>
  <c r="F25" i="31"/>
  <c r="F26" i="31"/>
  <c r="F27" i="31"/>
  <c r="F28" i="31"/>
  <c r="F29" i="31"/>
  <c r="F30" i="31"/>
  <c r="F31" i="31"/>
  <c r="F32" i="31"/>
  <c r="F33" i="31"/>
  <c r="F34" i="31"/>
  <c r="F117" i="31"/>
  <c r="G117" i="31"/>
  <c r="H117" i="31"/>
  <c r="I117" i="31"/>
  <c r="J117" i="31"/>
  <c r="K117" i="31"/>
  <c r="L117" i="31"/>
  <c r="M117" i="31"/>
  <c r="N117" i="31"/>
  <c r="E117" i="31"/>
  <c r="F77" i="31"/>
  <c r="G77" i="31"/>
  <c r="H77" i="31"/>
  <c r="I77" i="31"/>
  <c r="J77" i="31"/>
  <c r="K77" i="31"/>
  <c r="L77" i="31"/>
  <c r="M77" i="31"/>
  <c r="N77" i="31"/>
  <c r="E77" i="31"/>
  <c r="G38" i="31"/>
  <c r="H38" i="31"/>
  <c r="I38" i="31"/>
  <c r="J38" i="31"/>
  <c r="K38" i="31"/>
  <c r="L38" i="31"/>
  <c r="M38" i="31"/>
  <c r="N38" i="31"/>
  <c r="O38" i="31"/>
  <c r="E38" i="31"/>
  <c r="F63" i="30"/>
  <c r="E63" i="31"/>
  <c r="F63" i="31"/>
  <c r="G63" i="31"/>
  <c r="H63" i="31"/>
  <c r="I63" i="31"/>
  <c r="J63" i="31"/>
  <c r="E103" i="31"/>
  <c r="F103" i="31"/>
  <c r="G103" i="31"/>
  <c r="H103" i="31"/>
  <c r="I103" i="31"/>
  <c r="J103" i="31"/>
  <c r="K103" i="31"/>
  <c r="L103" i="31"/>
  <c r="M103" i="31"/>
  <c r="E88" i="31"/>
  <c r="F88" i="31"/>
  <c r="G88" i="31"/>
  <c r="H88" i="31"/>
  <c r="I88" i="31"/>
  <c r="J88" i="31"/>
  <c r="K88" i="31"/>
  <c r="L88" i="31"/>
  <c r="N88" i="31"/>
  <c r="O88" i="31"/>
  <c r="M88" i="31"/>
  <c r="G48" i="30"/>
  <c r="H48" i="30"/>
  <c r="I48" i="30"/>
  <c r="J48" i="30"/>
  <c r="K48" i="30"/>
  <c r="L48" i="30"/>
  <c r="N48" i="30"/>
  <c r="O48" i="30"/>
  <c r="P48" i="30"/>
  <c r="H57" i="30"/>
  <c r="I57" i="30"/>
  <c r="K57" i="30"/>
  <c r="L57" i="30"/>
  <c r="M57" i="30"/>
  <c r="N57" i="30"/>
  <c r="O57" i="30"/>
  <c r="P57" i="30"/>
  <c r="G70" i="30"/>
  <c r="H70" i="30"/>
  <c r="I70" i="30"/>
  <c r="J70" i="30"/>
  <c r="K70" i="30"/>
  <c r="M70" i="30"/>
  <c r="N70" i="30"/>
  <c r="O70" i="30"/>
  <c r="P70" i="30"/>
  <c r="G75" i="30"/>
  <c r="H75" i="30"/>
  <c r="J75" i="30"/>
  <c r="K75" i="30"/>
  <c r="L75" i="30"/>
  <c r="M75" i="30"/>
  <c r="N75" i="30"/>
  <c r="O75" i="30"/>
  <c r="R98" i="30" l="1"/>
  <c r="E155" i="31" l="1"/>
  <c r="F75" i="30" s="1"/>
  <c r="F155" i="31"/>
  <c r="G155" i="31"/>
  <c r="I155" i="31"/>
  <c r="J155" i="31"/>
  <c r="K155" i="31"/>
  <c r="L155" i="31"/>
  <c r="M155" i="31"/>
  <c r="N155" i="31"/>
  <c r="H155" i="31"/>
  <c r="I75" i="30" s="1"/>
  <c r="E150" i="31"/>
  <c r="F70" i="30" s="1"/>
  <c r="F150" i="31"/>
  <c r="G150" i="31"/>
  <c r="H150" i="31"/>
  <c r="I150" i="31"/>
  <c r="J150" i="31"/>
  <c r="O150" i="31"/>
  <c r="N150" i="31"/>
  <c r="M150" i="31"/>
  <c r="L150" i="31"/>
  <c r="K150" i="31"/>
  <c r="L70" i="30" s="1"/>
  <c r="E128" i="31"/>
  <c r="F128" i="31"/>
  <c r="G128" i="31"/>
  <c r="H128" i="31"/>
  <c r="I128" i="31"/>
  <c r="J128" i="31"/>
  <c r="K128" i="31"/>
  <c r="E137" i="31"/>
  <c r="F137" i="31"/>
  <c r="G137" i="31"/>
  <c r="H137" i="31"/>
  <c r="J137" i="31"/>
  <c r="K137" i="31"/>
  <c r="L137" i="31"/>
  <c r="M137" i="31"/>
  <c r="N137" i="31"/>
  <c r="O137" i="31"/>
  <c r="I137" i="31"/>
  <c r="J57" i="30" s="1"/>
  <c r="M128" i="31"/>
  <c r="N128" i="31"/>
  <c r="O128" i="31"/>
  <c r="L128" i="31"/>
  <c r="M48" i="30" s="1"/>
  <c r="G118" i="31"/>
  <c r="I118" i="31"/>
  <c r="K118" i="31"/>
  <c r="M118" i="31"/>
  <c r="F78" i="31"/>
  <c r="G78" i="31"/>
  <c r="K78" i="31"/>
  <c r="N78" i="31"/>
  <c r="I76" i="31"/>
  <c r="O84" i="31"/>
  <c r="O85" i="31"/>
  <c r="O86" i="31"/>
  <c r="O87"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P44" i="30"/>
  <c r="P118" i="30" s="1"/>
  <c r="P45" i="30"/>
  <c r="P119" i="30" s="1"/>
  <c r="P46" i="30"/>
  <c r="P120" i="30" s="1"/>
  <c r="P47" i="30"/>
  <c r="P121" i="30" s="1"/>
  <c r="P49" i="30"/>
  <c r="P123" i="30" s="1"/>
  <c r="P50" i="30"/>
  <c r="P124" i="30" s="1"/>
  <c r="P51" i="30"/>
  <c r="P125" i="30" s="1"/>
  <c r="P52" i="30"/>
  <c r="P53" i="30"/>
  <c r="P54" i="30"/>
  <c r="P55" i="30"/>
  <c r="P129" i="30" s="1"/>
  <c r="P56" i="30"/>
  <c r="P58" i="30"/>
  <c r="P132" i="30" s="1"/>
  <c r="P59" i="30"/>
  <c r="P133" i="30" s="1"/>
  <c r="P60" i="30"/>
  <c r="P134" i="30" s="1"/>
  <c r="P61" i="30"/>
  <c r="P62" i="30"/>
  <c r="P63" i="30"/>
  <c r="P137" i="30" s="1"/>
  <c r="P64" i="30"/>
  <c r="P65" i="30"/>
  <c r="P66" i="30"/>
  <c r="P140" i="30" s="1"/>
  <c r="P67" i="30"/>
  <c r="P141" i="30" s="1"/>
  <c r="P68" i="30"/>
  <c r="P69" i="30"/>
  <c r="P71" i="30"/>
  <c r="P145" i="30" s="1"/>
  <c r="P72" i="30"/>
  <c r="P146" i="30" s="1"/>
  <c r="P73" i="30"/>
  <c r="P74" i="30"/>
  <c r="P75" i="30"/>
  <c r="P149" i="30" s="1"/>
  <c r="F45" i="30"/>
  <c r="F119" i="30" s="1"/>
  <c r="G45" i="30"/>
  <c r="G119" i="30" s="1"/>
  <c r="H45" i="30"/>
  <c r="H119" i="30" s="1"/>
  <c r="I45" i="30"/>
  <c r="J45" i="30"/>
  <c r="J119" i="30" s="1"/>
  <c r="K45" i="30"/>
  <c r="K119" i="30" s="1"/>
  <c r="L45" i="30"/>
  <c r="M45" i="30"/>
  <c r="M119" i="30" s="1"/>
  <c r="N45" i="30"/>
  <c r="N119" i="30" s="1"/>
  <c r="O45" i="30"/>
  <c r="F46" i="30"/>
  <c r="F120" i="30" s="1"/>
  <c r="G46" i="30"/>
  <c r="G120" i="30" s="1"/>
  <c r="H46" i="30"/>
  <c r="H120" i="30" s="1"/>
  <c r="I46" i="30"/>
  <c r="I120" i="30" s="1"/>
  <c r="J46" i="30"/>
  <c r="J120" i="30" s="1"/>
  <c r="K46" i="30"/>
  <c r="L46" i="30"/>
  <c r="L120" i="30" s="1"/>
  <c r="M46" i="30"/>
  <c r="N46" i="30"/>
  <c r="O46" i="30"/>
  <c r="Q46" i="30" s="1"/>
  <c r="F47" i="30"/>
  <c r="F121" i="30" s="1"/>
  <c r="G47" i="30"/>
  <c r="G121" i="30" s="1"/>
  <c r="H47" i="30"/>
  <c r="H121" i="30" s="1"/>
  <c r="I47" i="30"/>
  <c r="J47" i="30"/>
  <c r="J121" i="30" s="1"/>
  <c r="K47" i="30"/>
  <c r="L47" i="30"/>
  <c r="M47" i="30"/>
  <c r="M121" i="30" s="1"/>
  <c r="N47" i="30"/>
  <c r="N121" i="30" s="1"/>
  <c r="O47" i="30"/>
  <c r="O121" i="30" s="1"/>
  <c r="F49" i="30"/>
  <c r="F123" i="30" s="1"/>
  <c r="G49" i="30"/>
  <c r="G123" i="30" s="1"/>
  <c r="H49" i="30"/>
  <c r="I49" i="30"/>
  <c r="I123" i="30" s="1"/>
  <c r="J49" i="30"/>
  <c r="K49" i="30"/>
  <c r="K123" i="30" s="1"/>
  <c r="L49" i="30"/>
  <c r="L123" i="30" s="1"/>
  <c r="M49" i="30"/>
  <c r="M123" i="30" s="1"/>
  <c r="N49" i="30"/>
  <c r="O49" i="30"/>
  <c r="F50" i="30"/>
  <c r="F124" i="30" s="1"/>
  <c r="G50" i="30"/>
  <c r="G124" i="30" s="1"/>
  <c r="H50" i="30"/>
  <c r="H124" i="30" s="1"/>
  <c r="I50" i="30"/>
  <c r="J50" i="30"/>
  <c r="J124" i="30" s="1"/>
  <c r="K50" i="30"/>
  <c r="K124" i="30" s="1"/>
  <c r="L50" i="30"/>
  <c r="M50" i="30"/>
  <c r="M124" i="30" s="1"/>
  <c r="N50" i="30"/>
  <c r="N124" i="30" s="1"/>
  <c r="O50" i="30"/>
  <c r="O124" i="30" s="1"/>
  <c r="F51" i="30"/>
  <c r="F125" i="30" s="1"/>
  <c r="G51" i="30"/>
  <c r="G125" i="30" s="1"/>
  <c r="H51" i="30"/>
  <c r="H125" i="30" s="1"/>
  <c r="I51" i="30"/>
  <c r="I125" i="30" s="1"/>
  <c r="J51" i="30"/>
  <c r="J125" i="30" s="1"/>
  <c r="K51" i="30"/>
  <c r="L51" i="30"/>
  <c r="L125" i="30" s="1"/>
  <c r="M51" i="30"/>
  <c r="M125" i="30" s="1"/>
  <c r="N51" i="30"/>
  <c r="O51" i="30"/>
  <c r="Q51" i="30" s="1"/>
  <c r="F52" i="30"/>
  <c r="F126" i="30" s="1"/>
  <c r="G52" i="30"/>
  <c r="G126" i="30" s="1"/>
  <c r="H52" i="30"/>
  <c r="H126" i="30" s="1"/>
  <c r="I52" i="30"/>
  <c r="I126" i="30" s="1"/>
  <c r="J52" i="30"/>
  <c r="J126" i="30" s="1"/>
  <c r="K52" i="30"/>
  <c r="K126" i="30" s="1"/>
  <c r="L52" i="30"/>
  <c r="M52" i="30"/>
  <c r="M126" i="30" s="1"/>
  <c r="N52" i="30"/>
  <c r="N126" i="30" s="1"/>
  <c r="O52" i="30"/>
  <c r="F53" i="30"/>
  <c r="F127" i="30" s="1"/>
  <c r="G53" i="30"/>
  <c r="G127" i="30" s="1"/>
  <c r="H53" i="30"/>
  <c r="H127" i="30" s="1"/>
  <c r="I53" i="30"/>
  <c r="I127" i="30" s="1"/>
  <c r="J53" i="30"/>
  <c r="J127" i="30" s="1"/>
  <c r="K53" i="30"/>
  <c r="L53" i="30"/>
  <c r="L127" i="30" s="1"/>
  <c r="M53" i="30"/>
  <c r="M127" i="30" s="1"/>
  <c r="N53" i="30"/>
  <c r="N127" i="30" s="1"/>
  <c r="O53" i="30"/>
  <c r="O127" i="30" s="1"/>
  <c r="F54" i="30"/>
  <c r="F128" i="30" s="1"/>
  <c r="G54" i="30"/>
  <c r="G128" i="30" s="1"/>
  <c r="H54" i="30"/>
  <c r="I54" i="30"/>
  <c r="I128" i="30" s="1"/>
  <c r="J54" i="30"/>
  <c r="J128" i="30" s="1"/>
  <c r="K54" i="30"/>
  <c r="K128" i="30" s="1"/>
  <c r="L54" i="30"/>
  <c r="M54" i="30"/>
  <c r="M128" i="30" s="1"/>
  <c r="N54" i="30"/>
  <c r="O54" i="30"/>
  <c r="O128" i="30" s="1"/>
  <c r="F55" i="30"/>
  <c r="F129" i="30" s="1"/>
  <c r="G55" i="30"/>
  <c r="G129" i="30" s="1"/>
  <c r="H55" i="30"/>
  <c r="H129" i="30" s="1"/>
  <c r="I55" i="30"/>
  <c r="I129" i="30" s="1"/>
  <c r="J55" i="30"/>
  <c r="K55" i="30"/>
  <c r="K129" i="30" s="1"/>
  <c r="L55" i="30"/>
  <c r="L129" i="30" s="1"/>
  <c r="M55" i="30"/>
  <c r="N55" i="30"/>
  <c r="N129" i="30" s="1"/>
  <c r="O55" i="30"/>
  <c r="O129" i="30" s="1"/>
  <c r="F56" i="30"/>
  <c r="G56" i="30"/>
  <c r="G130" i="30" s="1"/>
  <c r="H56" i="30"/>
  <c r="H130" i="30" s="1"/>
  <c r="I56" i="30"/>
  <c r="J56" i="30"/>
  <c r="K56" i="30"/>
  <c r="K130" i="30" s="1"/>
  <c r="L56" i="30"/>
  <c r="M56" i="30"/>
  <c r="M130" i="30" s="1"/>
  <c r="N56" i="30"/>
  <c r="O56" i="30"/>
  <c r="F58" i="30"/>
  <c r="F132" i="30" s="1"/>
  <c r="G58" i="30"/>
  <c r="G132" i="30" s="1"/>
  <c r="H58" i="30"/>
  <c r="H132" i="30" s="1"/>
  <c r="I58" i="30"/>
  <c r="I132" i="30" s="1"/>
  <c r="J58" i="30"/>
  <c r="K58" i="30"/>
  <c r="L58" i="30"/>
  <c r="L132" i="30" s="1"/>
  <c r="M58" i="30"/>
  <c r="M132" i="30" s="1"/>
  <c r="N58" i="30"/>
  <c r="O58" i="30"/>
  <c r="O132" i="30" s="1"/>
  <c r="F59" i="30"/>
  <c r="F133" i="30" s="1"/>
  <c r="G59" i="30"/>
  <c r="H59" i="30"/>
  <c r="I59" i="30"/>
  <c r="I133" i="30" s="1"/>
  <c r="J59" i="30"/>
  <c r="K59" i="30"/>
  <c r="L59" i="30"/>
  <c r="L133" i="30" s="1"/>
  <c r="M59" i="30"/>
  <c r="N59" i="30"/>
  <c r="N133" i="30" s="1"/>
  <c r="O59" i="30"/>
  <c r="F60" i="30"/>
  <c r="G60" i="30"/>
  <c r="G134" i="30" s="1"/>
  <c r="H60" i="30"/>
  <c r="H134" i="30" s="1"/>
  <c r="I60" i="30"/>
  <c r="I134" i="30" s="1"/>
  <c r="J60" i="30"/>
  <c r="J134" i="30" s="1"/>
  <c r="K60" i="30"/>
  <c r="L60" i="30"/>
  <c r="L134" i="30" s="1"/>
  <c r="M60" i="30"/>
  <c r="N60" i="30"/>
  <c r="O60" i="30"/>
  <c r="O134" i="30" s="1"/>
  <c r="F61" i="30"/>
  <c r="F135" i="30" s="1"/>
  <c r="G61" i="30"/>
  <c r="G135" i="30" s="1"/>
  <c r="H61" i="30"/>
  <c r="H135" i="30" s="1"/>
  <c r="I61" i="30"/>
  <c r="I135" i="30" s="1"/>
  <c r="J61" i="30"/>
  <c r="J135" i="30" s="1"/>
  <c r="K61" i="30"/>
  <c r="L61" i="30"/>
  <c r="L135" i="30" s="1"/>
  <c r="M61" i="30"/>
  <c r="M135" i="30" s="1"/>
  <c r="N61" i="30"/>
  <c r="O61" i="30"/>
  <c r="O135" i="30" s="1"/>
  <c r="F62" i="30"/>
  <c r="G62" i="30"/>
  <c r="G136" i="30" s="1"/>
  <c r="H62" i="30"/>
  <c r="I62" i="30"/>
  <c r="I136" i="30" s="1"/>
  <c r="J62" i="30"/>
  <c r="J136" i="30" s="1"/>
  <c r="K62" i="30"/>
  <c r="L62" i="30"/>
  <c r="M62" i="30"/>
  <c r="N62" i="30"/>
  <c r="N136" i="30" s="1"/>
  <c r="O62" i="30"/>
  <c r="O136" i="30" s="1"/>
  <c r="G63" i="30"/>
  <c r="G137" i="30" s="1"/>
  <c r="H63" i="30"/>
  <c r="H137" i="30" s="1"/>
  <c r="I63" i="30"/>
  <c r="I137" i="30" s="1"/>
  <c r="J63" i="30"/>
  <c r="J137" i="30" s="1"/>
  <c r="K63" i="30"/>
  <c r="K137" i="30" s="1"/>
  <c r="L63" i="30"/>
  <c r="L137" i="30" s="1"/>
  <c r="M63" i="30"/>
  <c r="M137" i="30" s="1"/>
  <c r="N63" i="30"/>
  <c r="O63" i="30"/>
  <c r="O137" i="30" s="1"/>
  <c r="F64" i="30"/>
  <c r="G64" i="30"/>
  <c r="H64" i="30"/>
  <c r="H138" i="30" s="1"/>
  <c r="I64" i="30"/>
  <c r="I138" i="30" s="1"/>
  <c r="J64" i="30"/>
  <c r="K64" i="30"/>
  <c r="K138" i="30" s="1"/>
  <c r="L64" i="30"/>
  <c r="M64" i="30"/>
  <c r="M138" i="30" s="1"/>
  <c r="N64" i="30"/>
  <c r="O64" i="30"/>
  <c r="F65" i="30"/>
  <c r="F139" i="30" s="1"/>
  <c r="G65" i="30"/>
  <c r="G139" i="30" s="1"/>
  <c r="H65" i="30"/>
  <c r="H139" i="30" s="1"/>
  <c r="I65" i="30"/>
  <c r="J65" i="30"/>
  <c r="J139" i="30" s="1"/>
  <c r="K65" i="30"/>
  <c r="K139" i="30" s="1"/>
  <c r="L65" i="30"/>
  <c r="L139" i="30" s="1"/>
  <c r="M65" i="30"/>
  <c r="M139" i="30" s="1"/>
  <c r="N65" i="30"/>
  <c r="N139" i="30" s="1"/>
  <c r="O65" i="30"/>
  <c r="F66" i="30"/>
  <c r="F140" i="30" s="1"/>
  <c r="G66" i="30"/>
  <c r="H66" i="30"/>
  <c r="I66" i="30"/>
  <c r="I140" i="30" s="1"/>
  <c r="J66" i="30"/>
  <c r="K66" i="30"/>
  <c r="K140" i="30" s="1"/>
  <c r="L66" i="30"/>
  <c r="L140" i="30" s="1"/>
  <c r="M66" i="30"/>
  <c r="M140" i="30" s="1"/>
  <c r="N66" i="30"/>
  <c r="N140" i="30" s="1"/>
  <c r="O66" i="30"/>
  <c r="F67" i="30"/>
  <c r="F141" i="30" s="1"/>
  <c r="G67" i="30"/>
  <c r="H67" i="30"/>
  <c r="H141" i="30" s="1"/>
  <c r="I67" i="30"/>
  <c r="J67" i="30"/>
  <c r="K67" i="30"/>
  <c r="L67" i="30"/>
  <c r="L141" i="30" s="1"/>
  <c r="M67" i="30"/>
  <c r="M141" i="30" s="1"/>
  <c r="N67" i="30"/>
  <c r="N141" i="30" s="1"/>
  <c r="O67" i="30"/>
  <c r="F68" i="30"/>
  <c r="F142" i="30" s="1"/>
  <c r="G68" i="30"/>
  <c r="G142" i="30" s="1"/>
  <c r="H68" i="30"/>
  <c r="H142" i="30" s="1"/>
  <c r="I68" i="30"/>
  <c r="I142" i="30" s="1"/>
  <c r="J68" i="30"/>
  <c r="K68" i="30"/>
  <c r="L68" i="30"/>
  <c r="L142" i="30" s="1"/>
  <c r="M68" i="30"/>
  <c r="M142" i="30" s="1"/>
  <c r="N68" i="30"/>
  <c r="N142" i="30" s="1"/>
  <c r="O68" i="30"/>
  <c r="F69" i="30"/>
  <c r="F143" i="30" s="1"/>
  <c r="G69" i="30"/>
  <c r="G143" i="30" s="1"/>
  <c r="H69" i="30"/>
  <c r="H143" i="30" s="1"/>
  <c r="I69" i="30"/>
  <c r="I143" i="30" s="1"/>
  <c r="J69" i="30"/>
  <c r="J143" i="30" s="1"/>
  <c r="K69" i="30"/>
  <c r="K143" i="30" s="1"/>
  <c r="L69" i="30"/>
  <c r="L143" i="30" s="1"/>
  <c r="M69" i="30"/>
  <c r="N69" i="30"/>
  <c r="O69" i="30"/>
  <c r="O143" i="30" s="1"/>
  <c r="F71" i="30"/>
  <c r="F145" i="30" s="1"/>
  <c r="G71" i="30"/>
  <c r="G145" i="30" s="1"/>
  <c r="H71" i="30"/>
  <c r="H145" i="30" s="1"/>
  <c r="I71" i="30"/>
  <c r="I145" i="30" s="1"/>
  <c r="J71" i="30"/>
  <c r="K71" i="30"/>
  <c r="L71" i="30"/>
  <c r="M71" i="30"/>
  <c r="M145" i="30" s="1"/>
  <c r="N71" i="30"/>
  <c r="N145" i="30" s="1"/>
  <c r="O71" i="30"/>
  <c r="F72" i="30"/>
  <c r="G72" i="30"/>
  <c r="G146" i="30" s="1"/>
  <c r="H72" i="30"/>
  <c r="H146" i="30" s="1"/>
  <c r="I72" i="30"/>
  <c r="I146" i="30" s="1"/>
  <c r="J72" i="30"/>
  <c r="K72" i="30"/>
  <c r="K146" i="30" s="1"/>
  <c r="L72" i="30"/>
  <c r="L146" i="30" s="1"/>
  <c r="M72" i="30"/>
  <c r="M146" i="30" s="1"/>
  <c r="N72" i="30"/>
  <c r="O72" i="30"/>
  <c r="O146" i="30" s="1"/>
  <c r="F73" i="30"/>
  <c r="F147" i="30" s="1"/>
  <c r="G73" i="30"/>
  <c r="G147" i="30" s="1"/>
  <c r="H73" i="30"/>
  <c r="H147" i="30" s="1"/>
  <c r="I73" i="30"/>
  <c r="I147" i="30" s="1"/>
  <c r="J73" i="30"/>
  <c r="J147" i="30" s="1"/>
  <c r="K73" i="30"/>
  <c r="K147" i="30" s="1"/>
  <c r="L73" i="30"/>
  <c r="M73" i="30"/>
  <c r="M147" i="30" s="1"/>
  <c r="N73" i="30"/>
  <c r="N147" i="30" s="1"/>
  <c r="O73" i="30"/>
  <c r="F74" i="30"/>
  <c r="F148" i="30" s="1"/>
  <c r="G74" i="30"/>
  <c r="G148" i="30" s="1"/>
  <c r="H74" i="30"/>
  <c r="H148" i="30" s="1"/>
  <c r="I74" i="30"/>
  <c r="I148" i="30" s="1"/>
  <c r="J74" i="30"/>
  <c r="J148" i="30" s="1"/>
  <c r="K74" i="30"/>
  <c r="K148" i="30" s="1"/>
  <c r="L74" i="30"/>
  <c r="L148" i="30" s="1"/>
  <c r="M74" i="30"/>
  <c r="M148" i="30" s="1"/>
  <c r="N74" i="30"/>
  <c r="O74" i="30"/>
  <c r="O148" i="30" s="1"/>
  <c r="G44" i="30"/>
  <c r="F44" i="30"/>
  <c r="F118" i="30" s="1"/>
  <c r="G123" i="31"/>
  <c r="H123" i="31" s="1"/>
  <c r="I123" i="31" s="1"/>
  <c r="J123" i="31" s="1"/>
  <c r="K123" i="31" s="1"/>
  <c r="L123" i="31" s="1"/>
  <c r="M123" i="31" s="1"/>
  <c r="N123" i="31" s="1"/>
  <c r="O123" i="31" s="1"/>
  <c r="F123" i="31"/>
  <c r="E85" i="31"/>
  <c r="F85" i="31"/>
  <c r="G85" i="31"/>
  <c r="H85" i="31"/>
  <c r="I85" i="31"/>
  <c r="J85" i="31"/>
  <c r="K85" i="31"/>
  <c r="L85" i="31"/>
  <c r="M85" i="31"/>
  <c r="N85" i="31"/>
  <c r="E86" i="31"/>
  <c r="F86" i="31"/>
  <c r="F116" i="31" s="1"/>
  <c r="G86" i="31"/>
  <c r="H86" i="31"/>
  <c r="I86" i="31"/>
  <c r="J86" i="31"/>
  <c r="J116" i="31" s="1"/>
  <c r="K86" i="31"/>
  <c r="L86" i="31"/>
  <c r="M86" i="31"/>
  <c r="N86" i="31"/>
  <c r="N116" i="31" s="1"/>
  <c r="E87" i="31"/>
  <c r="F87" i="31"/>
  <c r="G87" i="31"/>
  <c r="H87" i="31"/>
  <c r="I87" i="31"/>
  <c r="J87" i="31"/>
  <c r="K87" i="31"/>
  <c r="L87" i="31"/>
  <c r="M87" i="31"/>
  <c r="N87" i="31"/>
  <c r="E89" i="31"/>
  <c r="F89" i="31"/>
  <c r="G89" i="31"/>
  <c r="H89" i="31"/>
  <c r="I89" i="31"/>
  <c r="J89" i="31"/>
  <c r="K89" i="31"/>
  <c r="L89" i="31"/>
  <c r="M89" i="31"/>
  <c r="N89" i="31"/>
  <c r="E90" i="31"/>
  <c r="F90" i="31"/>
  <c r="G90" i="31"/>
  <c r="H90" i="31"/>
  <c r="I90" i="31"/>
  <c r="J90" i="31"/>
  <c r="K90" i="31"/>
  <c r="L90" i="31"/>
  <c r="M90" i="31"/>
  <c r="N90" i="31"/>
  <c r="E91" i="31"/>
  <c r="F91" i="31"/>
  <c r="G91" i="31"/>
  <c r="H91" i="31"/>
  <c r="I91" i="31"/>
  <c r="J91" i="31"/>
  <c r="K91" i="31"/>
  <c r="L91" i="31"/>
  <c r="M91" i="31"/>
  <c r="N91" i="31"/>
  <c r="E92" i="31"/>
  <c r="F92" i="31"/>
  <c r="G92" i="31"/>
  <c r="H92" i="31"/>
  <c r="I92" i="31"/>
  <c r="J92" i="31"/>
  <c r="K92" i="31"/>
  <c r="L92" i="31"/>
  <c r="M92" i="31"/>
  <c r="N92" i="31"/>
  <c r="E93" i="31"/>
  <c r="F93" i="31"/>
  <c r="G93" i="31"/>
  <c r="H93" i="31"/>
  <c r="I93" i="31"/>
  <c r="J93" i="31"/>
  <c r="K93" i="31"/>
  <c r="L93" i="31"/>
  <c r="M93" i="31"/>
  <c r="N93" i="31"/>
  <c r="E94" i="31"/>
  <c r="F94" i="31"/>
  <c r="G94" i="31"/>
  <c r="H94" i="31"/>
  <c r="I94" i="31"/>
  <c r="J94" i="31"/>
  <c r="K94" i="31"/>
  <c r="L94" i="31"/>
  <c r="M94" i="31"/>
  <c r="N94" i="31"/>
  <c r="E95" i="31"/>
  <c r="F95" i="31"/>
  <c r="G95" i="31"/>
  <c r="H95" i="31"/>
  <c r="I95" i="31"/>
  <c r="J95" i="31"/>
  <c r="K95" i="31"/>
  <c r="L95" i="31"/>
  <c r="M95" i="31"/>
  <c r="N95" i="31"/>
  <c r="E96" i="31"/>
  <c r="F96" i="31"/>
  <c r="G96" i="31"/>
  <c r="H96" i="31"/>
  <c r="I96" i="31"/>
  <c r="J96" i="31"/>
  <c r="K96" i="31"/>
  <c r="L96" i="31"/>
  <c r="M96" i="31"/>
  <c r="N96" i="31"/>
  <c r="E97" i="31"/>
  <c r="F97" i="31"/>
  <c r="G97" i="31"/>
  <c r="H97" i="31"/>
  <c r="I97" i="31"/>
  <c r="J97" i="31"/>
  <c r="K97" i="31"/>
  <c r="L97" i="31"/>
  <c r="M97" i="31"/>
  <c r="N97" i="31"/>
  <c r="E98" i="31"/>
  <c r="F98" i="31"/>
  <c r="G98" i="31"/>
  <c r="H98" i="31"/>
  <c r="I98" i="31"/>
  <c r="J98" i="31"/>
  <c r="K98" i="31"/>
  <c r="L98" i="31"/>
  <c r="M98" i="31"/>
  <c r="N98" i="31"/>
  <c r="E99" i="31"/>
  <c r="F99" i="31"/>
  <c r="G99" i="31"/>
  <c r="H99" i="31"/>
  <c r="I99" i="31"/>
  <c r="J99" i="31"/>
  <c r="K99" i="31"/>
  <c r="L99" i="31"/>
  <c r="M99" i="31"/>
  <c r="N99" i="31"/>
  <c r="E100" i="31"/>
  <c r="F100" i="31"/>
  <c r="G100" i="31"/>
  <c r="H100" i="31"/>
  <c r="I100" i="31"/>
  <c r="J100" i="31"/>
  <c r="K100" i="31"/>
  <c r="L100" i="31"/>
  <c r="M100" i="31"/>
  <c r="N100" i="31"/>
  <c r="E101" i="31"/>
  <c r="F101" i="31"/>
  <c r="G101" i="31"/>
  <c r="H101" i="31"/>
  <c r="I101" i="31"/>
  <c r="J101" i="31"/>
  <c r="K101" i="31"/>
  <c r="L101" i="31"/>
  <c r="M101" i="31"/>
  <c r="N101" i="31"/>
  <c r="E102" i="31"/>
  <c r="F102" i="31"/>
  <c r="G102" i="31"/>
  <c r="H102" i="31"/>
  <c r="I102" i="31"/>
  <c r="J102" i="31"/>
  <c r="K102" i="31"/>
  <c r="L102" i="31"/>
  <c r="M102" i="31"/>
  <c r="N102" i="31"/>
  <c r="N103" i="31"/>
  <c r="E104" i="31"/>
  <c r="F104" i="31"/>
  <c r="G104" i="31"/>
  <c r="H104" i="31"/>
  <c r="I104" i="31"/>
  <c r="J104" i="31"/>
  <c r="K104" i="31"/>
  <c r="L104" i="31"/>
  <c r="M104" i="31"/>
  <c r="N104" i="31"/>
  <c r="E105" i="31"/>
  <c r="F105" i="31"/>
  <c r="G105" i="31"/>
  <c r="H105" i="31"/>
  <c r="I105" i="31"/>
  <c r="J105" i="31"/>
  <c r="K105" i="31"/>
  <c r="L105" i="31"/>
  <c r="M105" i="31"/>
  <c r="N105" i="31"/>
  <c r="E106" i="31"/>
  <c r="F106" i="31"/>
  <c r="G106" i="31"/>
  <c r="H106" i="31"/>
  <c r="I106" i="31"/>
  <c r="J106" i="31"/>
  <c r="K106" i="31"/>
  <c r="L106" i="31"/>
  <c r="M106" i="31"/>
  <c r="N106" i="31"/>
  <c r="E107" i="31"/>
  <c r="F107" i="31"/>
  <c r="G107" i="31"/>
  <c r="H107" i="31"/>
  <c r="I107" i="31"/>
  <c r="J107" i="31"/>
  <c r="K107" i="31"/>
  <c r="L107" i="31"/>
  <c r="M107" i="31"/>
  <c r="N107" i="31"/>
  <c r="E108" i="31"/>
  <c r="F108" i="31"/>
  <c r="G108" i="31"/>
  <c r="H108" i="31"/>
  <c r="I108" i="31"/>
  <c r="J108" i="31"/>
  <c r="K108" i="31"/>
  <c r="L108" i="31"/>
  <c r="M108" i="31"/>
  <c r="N108" i="31"/>
  <c r="E109" i="31"/>
  <c r="F109" i="31"/>
  <c r="G109" i="31"/>
  <c r="H109" i="31"/>
  <c r="I109" i="31"/>
  <c r="J109" i="31"/>
  <c r="K109" i="31"/>
  <c r="L109" i="31"/>
  <c r="M109" i="31"/>
  <c r="N109" i="31"/>
  <c r="E110" i="31"/>
  <c r="F110" i="31"/>
  <c r="G110" i="31"/>
  <c r="H110" i="31"/>
  <c r="I110" i="31"/>
  <c r="J110" i="31"/>
  <c r="K110" i="31"/>
  <c r="L110" i="31"/>
  <c r="M110" i="31"/>
  <c r="N110" i="31"/>
  <c r="E111" i="31"/>
  <c r="F111" i="31"/>
  <c r="G111" i="31"/>
  <c r="H111" i="31"/>
  <c r="I111" i="31"/>
  <c r="J111" i="31"/>
  <c r="K111" i="31"/>
  <c r="L111" i="31"/>
  <c r="M111" i="31"/>
  <c r="N111" i="31"/>
  <c r="E112" i="31"/>
  <c r="F112" i="31"/>
  <c r="G112" i="31"/>
  <c r="H112" i="31"/>
  <c r="I112" i="31"/>
  <c r="J112" i="31"/>
  <c r="K112" i="31"/>
  <c r="L112" i="31"/>
  <c r="M112" i="31"/>
  <c r="N112" i="31"/>
  <c r="E113" i="31"/>
  <c r="F113" i="31"/>
  <c r="G113" i="31"/>
  <c r="H113" i="31"/>
  <c r="I113" i="31"/>
  <c r="J113" i="31"/>
  <c r="K113" i="31"/>
  <c r="L113" i="31"/>
  <c r="M113" i="31"/>
  <c r="N113" i="31"/>
  <c r="E114" i="31"/>
  <c r="F114" i="31"/>
  <c r="G114" i="31"/>
  <c r="H114" i="31"/>
  <c r="I114" i="31"/>
  <c r="J114" i="31"/>
  <c r="K114" i="31"/>
  <c r="L114" i="31"/>
  <c r="M114" i="31"/>
  <c r="N114" i="31"/>
  <c r="E115" i="31"/>
  <c r="F115" i="31"/>
  <c r="G115" i="31"/>
  <c r="H115" i="31"/>
  <c r="I115" i="31"/>
  <c r="J115" i="31"/>
  <c r="K115" i="31"/>
  <c r="L115" i="31"/>
  <c r="M115" i="31"/>
  <c r="N115" i="31"/>
  <c r="F84" i="31"/>
  <c r="G84" i="31"/>
  <c r="H84" i="31"/>
  <c r="I84" i="31"/>
  <c r="J84" i="31"/>
  <c r="K84" i="31"/>
  <c r="L84" i="31"/>
  <c r="M84" i="31"/>
  <c r="N84" i="31"/>
  <c r="E84" i="31"/>
  <c r="L118" i="31"/>
  <c r="H118" i="31"/>
  <c r="F118" i="31"/>
  <c r="M116" i="31"/>
  <c r="L116" i="31"/>
  <c r="K116" i="31"/>
  <c r="I116" i="31"/>
  <c r="H116" i="31"/>
  <c r="G116" i="31"/>
  <c r="G83" i="31"/>
  <c r="H83" i="31" s="1"/>
  <c r="I83" i="31" s="1"/>
  <c r="J83" i="31" s="1"/>
  <c r="K83" i="31" s="1"/>
  <c r="L83" i="31" s="1"/>
  <c r="M83" i="31" s="1"/>
  <c r="N83" i="31" s="1"/>
  <c r="O83" i="31" s="1"/>
  <c r="F83" i="31"/>
  <c r="E45" i="31"/>
  <c r="F45" i="31"/>
  <c r="G45" i="31"/>
  <c r="H45" i="31"/>
  <c r="H76" i="31" s="1"/>
  <c r="I45" i="31"/>
  <c r="J45" i="31"/>
  <c r="K45" i="31"/>
  <c r="L45" i="31"/>
  <c r="L76" i="31" s="1"/>
  <c r="M45" i="31"/>
  <c r="N45" i="31"/>
  <c r="E46" i="31"/>
  <c r="F46" i="31"/>
  <c r="G46" i="31"/>
  <c r="H46" i="31"/>
  <c r="I46" i="31"/>
  <c r="J46" i="31"/>
  <c r="K46" i="31"/>
  <c r="L46" i="31"/>
  <c r="M46" i="31"/>
  <c r="N46" i="31"/>
  <c r="E47" i="31"/>
  <c r="F47" i="31"/>
  <c r="G47" i="31"/>
  <c r="H47" i="31"/>
  <c r="I47" i="31"/>
  <c r="J47" i="31"/>
  <c r="K47" i="31"/>
  <c r="L47" i="31"/>
  <c r="M47" i="31"/>
  <c r="N47" i="31"/>
  <c r="E48" i="31"/>
  <c r="F48" i="31"/>
  <c r="G48" i="31"/>
  <c r="H48" i="31"/>
  <c r="I48" i="31"/>
  <c r="J48" i="31"/>
  <c r="K48" i="31"/>
  <c r="L48" i="31"/>
  <c r="E49" i="31"/>
  <c r="F49" i="31"/>
  <c r="G49" i="31"/>
  <c r="H49" i="31"/>
  <c r="I49" i="31"/>
  <c r="J49" i="31"/>
  <c r="K49" i="31"/>
  <c r="L49" i="31"/>
  <c r="M49" i="31"/>
  <c r="N49" i="31"/>
  <c r="E50" i="31"/>
  <c r="F50" i="31"/>
  <c r="G50" i="31"/>
  <c r="H50" i="31"/>
  <c r="I50" i="31"/>
  <c r="J50" i="31"/>
  <c r="K50" i="31"/>
  <c r="L50" i="31"/>
  <c r="M50" i="31"/>
  <c r="N50" i="31"/>
  <c r="E51" i="31"/>
  <c r="F51" i="31"/>
  <c r="G51" i="31"/>
  <c r="H51" i="31"/>
  <c r="I51" i="31"/>
  <c r="J51" i="31"/>
  <c r="K51" i="31"/>
  <c r="L51" i="31"/>
  <c r="M51" i="31"/>
  <c r="N51" i="31"/>
  <c r="E52" i="31"/>
  <c r="F52" i="31"/>
  <c r="G52" i="31"/>
  <c r="H52" i="31"/>
  <c r="I52" i="31"/>
  <c r="J52" i="31"/>
  <c r="K52" i="31"/>
  <c r="L52" i="31"/>
  <c r="M52" i="31"/>
  <c r="N52" i="31"/>
  <c r="E53" i="31"/>
  <c r="F53" i="31"/>
  <c r="G53" i="31"/>
  <c r="H53" i="31"/>
  <c r="I53" i="31"/>
  <c r="J53" i="31"/>
  <c r="K53" i="31"/>
  <c r="L53" i="31"/>
  <c r="M53" i="31"/>
  <c r="N53" i="31"/>
  <c r="E54" i="31"/>
  <c r="F54" i="31"/>
  <c r="G54" i="31"/>
  <c r="H54" i="31"/>
  <c r="I54" i="31"/>
  <c r="J54" i="31"/>
  <c r="K54" i="31"/>
  <c r="L54" i="31"/>
  <c r="M54" i="31"/>
  <c r="N54" i="31"/>
  <c r="E55" i="31"/>
  <c r="F55" i="31"/>
  <c r="G55" i="31"/>
  <c r="H55" i="31"/>
  <c r="I55" i="31"/>
  <c r="J55" i="31"/>
  <c r="K55" i="31"/>
  <c r="L55" i="31"/>
  <c r="M55" i="31"/>
  <c r="N55" i="31"/>
  <c r="E56" i="31"/>
  <c r="F56" i="31"/>
  <c r="G56" i="31"/>
  <c r="H56" i="31"/>
  <c r="I56" i="31"/>
  <c r="J56" i="31"/>
  <c r="K56" i="31"/>
  <c r="L56" i="31"/>
  <c r="M56" i="31"/>
  <c r="N56" i="31"/>
  <c r="E57" i="31"/>
  <c r="F57" i="31"/>
  <c r="G57" i="31"/>
  <c r="H57" i="31"/>
  <c r="I57" i="31"/>
  <c r="J57" i="31"/>
  <c r="K57" i="31"/>
  <c r="L57" i="31"/>
  <c r="M57" i="31"/>
  <c r="N57" i="31"/>
  <c r="E58" i="31"/>
  <c r="F58" i="31"/>
  <c r="G58" i="31"/>
  <c r="H58" i="31"/>
  <c r="I58" i="31"/>
  <c r="J58" i="31"/>
  <c r="K58" i="31"/>
  <c r="L58" i="31"/>
  <c r="M58" i="31"/>
  <c r="N58" i="31"/>
  <c r="E59" i="31"/>
  <c r="F59" i="31"/>
  <c r="G59" i="31"/>
  <c r="H59" i="31"/>
  <c r="I59" i="31"/>
  <c r="J59" i="31"/>
  <c r="K59" i="31"/>
  <c r="L59" i="31"/>
  <c r="M59" i="31"/>
  <c r="N59" i="31"/>
  <c r="E60" i="31"/>
  <c r="F60" i="31"/>
  <c r="G60" i="31"/>
  <c r="H60" i="31"/>
  <c r="I60" i="31"/>
  <c r="J60" i="31"/>
  <c r="K60" i="31"/>
  <c r="L60" i="31"/>
  <c r="M60" i="31"/>
  <c r="N60" i="31"/>
  <c r="E61" i="31"/>
  <c r="F61" i="31"/>
  <c r="G61" i="31"/>
  <c r="H61" i="31"/>
  <c r="I61" i="31"/>
  <c r="J61" i="31"/>
  <c r="K61" i="31"/>
  <c r="L61" i="31"/>
  <c r="M61" i="31"/>
  <c r="N61" i="31"/>
  <c r="E62" i="31"/>
  <c r="F62" i="31"/>
  <c r="G62" i="31"/>
  <c r="H62" i="31"/>
  <c r="I62" i="31"/>
  <c r="J62" i="31"/>
  <c r="K62" i="31"/>
  <c r="L62" i="31"/>
  <c r="M62" i="31"/>
  <c r="N62" i="31"/>
  <c r="K63" i="31"/>
  <c r="L63" i="31"/>
  <c r="M63" i="31"/>
  <c r="N63" i="31"/>
  <c r="E64" i="31"/>
  <c r="F64" i="31"/>
  <c r="G64" i="31"/>
  <c r="H64" i="31"/>
  <c r="I64" i="31"/>
  <c r="J64" i="31"/>
  <c r="K64" i="31"/>
  <c r="L64" i="31"/>
  <c r="M64" i="31"/>
  <c r="N64" i="31"/>
  <c r="E65" i="31"/>
  <c r="F65" i="31"/>
  <c r="G65" i="31"/>
  <c r="H65" i="31"/>
  <c r="I65" i="31"/>
  <c r="J65" i="31"/>
  <c r="K65" i="31"/>
  <c r="L65" i="31"/>
  <c r="M65" i="31"/>
  <c r="N65" i="31"/>
  <c r="E66" i="31"/>
  <c r="F66" i="31"/>
  <c r="G66" i="31"/>
  <c r="H66" i="31"/>
  <c r="I66" i="31"/>
  <c r="J66" i="31"/>
  <c r="K66" i="31"/>
  <c r="L66" i="31"/>
  <c r="M66" i="31"/>
  <c r="N66" i="31"/>
  <c r="E67" i="31"/>
  <c r="F67" i="31"/>
  <c r="G67" i="31"/>
  <c r="H67" i="31"/>
  <c r="I67" i="31"/>
  <c r="J67" i="31"/>
  <c r="K67" i="31"/>
  <c r="L67" i="31"/>
  <c r="M67" i="31"/>
  <c r="N67" i="31"/>
  <c r="E68" i="31"/>
  <c r="F68" i="31"/>
  <c r="G68" i="31"/>
  <c r="H68" i="31"/>
  <c r="I68" i="31"/>
  <c r="J68" i="31"/>
  <c r="K68" i="31"/>
  <c r="L68" i="31"/>
  <c r="M68" i="31"/>
  <c r="N68" i="31"/>
  <c r="E69" i="31"/>
  <c r="F69" i="31"/>
  <c r="G69" i="31"/>
  <c r="H69" i="31"/>
  <c r="I69" i="31"/>
  <c r="J69" i="31"/>
  <c r="K69" i="31"/>
  <c r="L69" i="31"/>
  <c r="M69" i="31"/>
  <c r="N69" i="31"/>
  <c r="E70" i="31"/>
  <c r="F70" i="31"/>
  <c r="G70" i="31"/>
  <c r="H70" i="31"/>
  <c r="I70" i="31"/>
  <c r="J70" i="31"/>
  <c r="K70" i="31"/>
  <c r="L70" i="31"/>
  <c r="M70" i="31"/>
  <c r="N70" i="31"/>
  <c r="E71" i="31"/>
  <c r="F71" i="31"/>
  <c r="G71" i="31"/>
  <c r="H71" i="31"/>
  <c r="I71" i="31"/>
  <c r="J71" i="31"/>
  <c r="K71" i="31"/>
  <c r="L71" i="31"/>
  <c r="M71" i="31"/>
  <c r="N71" i="31"/>
  <c r="E72" i="31"/>
  <c r="F72" i="31"/>
  <c r="G72" i="31"/>
  <c r="H72" i="31"/>
  <c r="I72" i="31"/>
  <c r="J72" i="31"/>
  <c r="K72" i="31"/>
  <c r="L72" i="31"/>
  <c r="M72" i="31"/>
  <c r="N72" i="31"/>
  <c r="E73" i="31"/>
  <c r="F73" i="31"/>
  <c r="G73" i="31"/>
  <c r="H73" i="31"/>
  <c r="I73" i="31"/>
  <c r="J73" i="31"/>
  <c r="K73" i="31"/>
  <c r="L73" i="31"/>
  <c r="M73" i="31"/>
  <c r="N73" i="31"/>
  <c r="E74" i="31"/>
  <c r="F74" i="31"/>
  <c r="G74" i="31"/>
  <c r="H74" i="31"/>
  <c r="I74" i="31"/>
  <c r="J74" i="31"/>
  <c r="K74" i="31"/>
  <c r="L74" i="31"/>
  <c r="M74" i="31"/>
  <c r="N74" i="31"/>
  <c r="E75" i="31"/>
  <c r="F75" i="31"/>
  <c r="G75" i="31"/>
  <c r="H75" i="31"/>
  <c r="I75" i="31"/>
  <c r="J75" i="31"/>
  <c r="K75" i="31"/>
  <c r="L75" i="31"/>
  <c r="M75" i="31"/>
  <c r="N75" i="31"/>
  <c r="N44" i="31"/>
  <c r="F44" i="31"/>
  <c r="G44" i="31"/>
  <c r="G76" i="31" s="1"/>
  <c r="H44" i="31"/>
  <c r="I44" i="31"/>
  <c r="J44" i="31"/>
  <c r="K44" i="31"/>
  <c r="K76" i="31" s="1"/>
  <c r="L44" i="31"/>
  <c r="M44" i="31"/>
  <c r="E44" i="31"/>
  <c r="M78" i="31"/>
  <c r="L78" i="31"/>
  <c r="I78" i="31"/>
  <c r="M76" i="31"/>
  <c r="J76" i="31"/>
  <c r="F43" i="31"/>
  <c r="G43" i="31" s="1"/>
  <c r="H43" i="31" s="1"/>
  <c r="I43" i="31" s="1"/>
  <c r="J43" i="31" s="1"/>
  <c r="K43" i="31" s="1"/>
  <c r="L43" i="31" s="1"/>
  <c r="M43" i="31" s="1"/>
  <c r="N43" i="31" s="1"/>
  <c r="E6" i="31"/>
  <c r="F6" i="31"/>
  <c r="G6" i="31"/>
  <c r="H6" i="31"/>
  <c r="I6" i="31"/>
  <c r="J6" i="31"/>
  <c r="K6" i="31"/>
  <c r="L6" i="31"/>
  <c r="M6" i="31"/>
  <c r="N6" i="31"/>
  <c r="O6" i="31"/>
  <c r="E7" i="31"/>
  <c r="G7" i="31"/>
  <c r="H7" i="31"/>
  <c r="I7" i="31"/>
  <c r="J7" i="31"/>
  <c r="K7" i="31"/>
  <c r="L7" i="31"/>
  <c r="M7" i="31"/>
  <c r="N7" i="31"/>
  <c r="O7" i="31"/>
  <c r="E8" i="31"/>
  <c r="G8" i="31"/>
  <c r="H8" i="31"/>
  <c r="I8" i="31"/>
  <c r="J8" i="31"/>
  <c r="K8" i="31"/>
  <c r="L8" i="31"/>
  <c r="M8" i="31"/>
  <c r="N8" i="31"/>
  <c r="O8" i="31"/>
  <c r="E9" i="31"/>
  <c r="G9" i="31"/>
  <c r="H9" i="31"/>
  <c r="I9" i="31"/>
  <c r="J9" i="31"/>
  <c r="K9" i="31"/>
  <c r="L9" i="31"/>
  <c r="M9" i="31"/>
  <c r="N9" i="31"/>
  <c r="O9" i="31"/>
  <c r="E10" i="31"/>
  <c r="G10" i="31"/>
  <c r="H10" i="31"/>
  <c r="I10" i="31"/>
  <c r="J10" i="31"/>
  <c r="K10" i="31"/>
  <c r="L10" i="31"/>
  <c r="M10" i="31"/>
  <c r="N10" i="31"/>
  <c r="O10" i="31"/>
  <c r="E11" i="31"/>
  <c r="G11" i="31"/>
  <c r="H11" i="31"/>
  <c r="I11" i="31"/>
  <c r="J11" i="31"/>
  <c r="K11" i="31"/>
  <c r="L11" i="31"/>
  <c r="M11" i="31"/>
  <c r="N11" i="31"/>
  <c r="O11" i="31"/>
  <c r="E12" i="31"/>
  <c r="G12" i="31"/>
  <c r="H12" i="31"/>
  <c r="I12" i="31"/>
  <c r="J12" i="31"/>
  <c r="K12" i="31"/>
  <c r="L12" i="31"/>
  <c r="M12" i="31"/>
  <c r="N12" i="31"/>
  <c r="O12" i="31"/>
  <c r="E13" i="31"/>
  <c r="G13" i="31"/>
  <c r="H13" i="31"/>
  <c r="I13" i="31"/>
  <c r="J13" i="31"/>
  <c r="K13" i="31"/>
  <c r="L13" i="31"/>
  <c r="M13" i="31"/>
  <c r="N13" i="31"/>
  <c r="O13" i="31"/>
  <c r="E14" i="31"/>
  <c r="G14" i="31"/>
  <c r="H14" i="31"/>
  <c r="I14" i="31"/>
  <c r="J14" i="31"/>
  <c r="K14" i="31"/>
  <c r="L14" i="31"/>
  <c r="M14" i="31"/>
  <c r="N14" i="31"/>
  <c r="O14" i="31"/>
  <c r="E15" i="31"/>
  <c r="G15" i="31"/>
  <c r="H15" i="31"/>
  <c r="I15" i="31"/>
  <c r="J15" i="31"/>
  <c r="K15" i="31"/>
  <c r="L15" i="31"/>
  <c r="M15" i="31"/>
  <c r="N15" i="31"/>
  <c r="O15" i="31"/>
  <c r="E16" i="31"/>
  <c r="G16" i="31"/>
  <c r="H16" i="31"/>
  <c r="I16" i="31"/>
  <c r="J16" i="31"/>
  <c r="K16" i="31"/>
  <c r="L16" i="31"/>
  <c r="M16" i="31"/>
  <c r="N16" i="31"/>
  <c r="O16" i="31"/>
  <c r="E17" i="31"/>
  <c r="G17" i="31"/>
  <c r="H17" i="31"/>
  <c r="I17" i="31"/>
  <c r="J17" i="31"/>
  <c r="K17" i="31"/>
  <c r="L17" i="31"/>
  <c r="M17" i="31"/>
  <c r="N17" i="31"/>
  <c r="O17" i="31"/>
  <c r="E18" i="31"/>
  <c r="G18" i="31"/>
  <c r="H18" i="31"/>
  <c r="I18" i="31"/>
  <c r="J18" i="31"/>
  <c r="K18" i="31"/>
  <c r="L18" i="31"/>
  <c r="M18" i="31"/>
  <c r="N18" i="31"/>
  <c r="O18" i="31"/>
  <c r="E19" i="31"/>
  <c r="G19" i="31"/>
  <c r="H19" i="31"/>
  <c r="I19" i="31"/>
  <c r="J19" i="31"/>
  <c r="K19" i="31"/>
  <c r="L19" i="31"/>
  <c r="M19" i="31"/>
  <c r="N19" i="31"/>
  <c r="O19" i="31"/>
  <c r="E20" i="31"/>
  <c r="G20" i="31"/>
  <c r="H20" i="31"/>
  <c r="I20" i="31"/>
  <c r="J20" i="31"/>
  <c r="K20" i="31"/>
  <c r="L20" i="31"/>
  <c r="M20" i="31"/>
  <c r="N20" i="31"/>
  <c r="O20" i="31"/>
  <c r="E21" i="31"/>
  <c r="G21" i="31"/>
  <c r="H21" i="31"/>
  <c r="I21" i="31"/>
  <c r="J21" i="31"/>
  <c r="K21" i="31"/>
  <c r="L21" i="31"/>
  <c r="M21" i="31"/>
  <c r="N21" i="31"/>
  <c r="O21" i="31"/>
  <c r="E22" i="31"/>
  <c r="G22" i="31"/>
  <c r="H22" i="31"/>
  <c r="I22" i="31"/>
  <c r="J22" i="31"/>
  <c r="K22" i="31"/>
  <c r="L22" i="31"/>
  <c r="M22" i="31"/>
  <c r="N22" i="31"/>
  <c r="O22" i="31"/>
  <c r="E23" i="31"/>
  <c r="G23" i="31"/>
  <c r="H23" i="31"/>
  <c r="I23" i="31"/>
  <c r="J23" i="31"/>
  <c r="K23" i="31"/>
  <c r="L23" i="31"/>
  <c r="M23" i="31"/>
  <c r="N23" i="31"/>
  <c r="O23" i="31"/>
  <c r="E24" i="31"/>
  <c r="G24" i="31"/>
  <c r="H24" i="31"/>
  <c r="I24" i="31"/>
  <c r="J24" i="31"/>
  <c r="K24" i="31"/>
  <c r="L24" i="31"/>
  <c r="M24" i="31"/>
  <c r="N24" i="31"/>
  <c r="O24" i="31"/>
  <c r="E25" i="31"/>
  <c r="G25" i="31"/>
  <c r="H25" i="31"/>
  <c r="I25" i="31"/>
  <c r="J25" i="31"/>
  <c r="K25" i="31"/>
  <c r="L25" i="31"/>
  <c r="M25" i="31"/>
  <c r="N25" i="31"/>
  <c r="O25" i="31"/>
  <c r="E26" i="31"/>
  <c r="G26" i="31"/>
  <c r="H26" i="31"/>
  <c r="I26" i="31"/>
  <c r="J26" i="31"/>
  <c r="K26" i="31"/>
  <c r="L26" i="31"/>
  <c r="M26" i="31"/>
  <c r="N26" i="31"/>
  <c r="O26" i="31"/>
  <c r="E27" i="31"/>
  <c r="G27" i="31"/>
  <c r="H27" i="31"/>
  <c r="I27" i="31"/>
  <c r="J27" i="31"/>
  <c r="K27" i="31"/>
  <c r="L27" i="31"/>
  <c r="M27" i="31"/>
  <c r="N27" i="31"/>
  <c r="O27" i="31"/>
  <c r="E28" i="31"/>
  <c r="G28" i="31"/>
  <c r="H28" i="31"/>
  <c r="I28" i="31"/>
  <c r="J28" i="31"/>
  <c r="K28" i="31"/>
  <c r="L28" i="31"/>
  <c r="M28" i="31"/>
  <c r="N28" i="31"/>
  <c r="O28" i="31"/>
  <c r="E29" i="31"/>
  <c r="G29" i="31"/>
  <c r="H29" i="31"/>
  <c r="I29" i="31"/>
  <c r="J29" i="31"/>
  <c r="K29" i="31"/>
  <c r="L29" i="31"/>
  <c r="M29" i="31"/>
  <c r="N29" i="31"/>
  <c r="O29" i="31"/>
  <c r="E30" i="31"/>
  <c r="G30" i="31"/>
  <c r="H30" i="31"/>
  <c r="I30" i="31"/>
  <c r="J30" i="31"/>
  <c r="K30" i="31"/>
  <c r="L30" i="31"/>
  <c r="M30" i="31"/>
  <c r="N30" i="31"/>
  <c r="O30" i="31"/>
  <c r="E31" i="31"/>
  <c r="G31" i="31"/>
  <c r="H31" i="31"/>
  <c r="I31" i="31"/>
  <c r="J31" i="31"/>
  <c r="K31" i="31"/>
  <c r="L31" i="31"/>
  <c r="M31" i="31"/>
  <c r="N31" i="31"/>
  <c r="O31" i="31"/>
  <c r="E32" i="31"/>
  <c r="G32" i="31"/>
  <c r="H32" i="31"/>
  <c r="I32" i="31"/>
  <c r="J32" i="31"/>
  <c r="K32" i="31"/>
  <c r="L32" i="31"/>
  <c r="M32" i="31"/>
  <c r="N32" i="31"/>
  <c r="O32" i="31"/>
  <c r="E33" i="31"/>
  <c r="G33" i="31"/>
  <c r="H33" i="31"/>
  <c r="I33" i="31"/>
  <c r="J33" i="31"/>
  <c r="K33" i="31"/>
  <c r="L33" i="31"/>
  <c r="M33" i="31"/>
  <c r="N33" i="31"/>
  <c r="O33" i="31"/>
  <c r="E34" i="31"/>
  <c r="G34" i="31"/>
  <c r="H34" i="31"/>
  <c r="I34" i="31"/>
  <c r="J34" i="31"/>
  <c r="K34" i="31"/>
  <c r="L34" i="31"/>
  <c r="M34" i="31"/>
  <c r="N34" i="31"/>
  <c r="O34" i="31"/>
  <c r="E35" i="31"/>
  <c r="F35" i="31"/>
  <c r="G35" i="31"/>
  <c r="H35" i="31"/>
  <c r="I35" i="31"/>
  <c r="J35" i="31"/>
  <c r="K35" i="31"/>
  <c r="L35" i="31"/>
  <c r="M35" i="31"/>
  <c r="N35" i="31"/>
  <c r="O35" i="31"/>
  <c r="E36" i="31"/>
  <c r="F36" i="31"/>
  <c r="G36" i="31"/>
  <c r="H36" i="31"/>
  <c r="I36" i="31"/>
  <c r="J36" i="31"/>
  <c r="K36" i="31"/>
  <c r="L36" i="31"/>
  <c r="M36" i="31"/>
  <c r="N36" i="31"/>
  <c r="O36" i="31"/>
  <c r="F5" i="31"/>
  <c r="G5" i="31"/>
  <c r="H5" i="31"/>
  <c r="I5" i="31"/>
  <c r="J5" i="31"/>
  <c r="K5" i="31"/>
  <c r="L5" i="31"/>
  <c r="L37" i="31" s="1"/>
  <c r="M5" i="31"/>
  <c r="N5" i="31"/>
  <c r="O5" i="31"/>
  <c r="E5" i="31"/>
  <c r="O39" i="31"/>
  <c r="N39" i="31"/>
  <c r="M39" i="31"/>
  <c r="L39" i="31"/>
  <c r="K39" i="31"/>
  <c r="J39" i="31"/>
  <c r="I39" i="31"/>
  <c r="H39" i="31"/>
  <c r="G39" i="31"/>
  <c r="F39" i="31"/>
  <c r="H37" i="31"/>
  <c r="F4" i="31"/>
  <c r="G4" i="31" s="1"/>
  <c r="H4" i="31" s="1"/>
  <c r="I4" i="31" s="1"/>
  <c r="J4" i="31" s="1"/>
  <c r="K4" i="31" s="1"/>
  <c r="L4" i="31" s="1"/>
  <c r="M4" i="31" s="1"/>
  <c r="N4" i="31" s="1"/>
  <c r="O4" i="31" s="1"/>
  <c r="G117" i="30"/>
  <c r="H117" i="30" s="1"/>
  <c r="I117" i="30" s="1"/>
  <c r="J117" i="30" s="1"/>
  <c r="K117" i="30" s="1"/>
  <c r="L117" i="30" s="1"/>
  <c r="M117" i="30" s="1"/>
  <c r="N117" i="30" s="1"/>
  <c r="O117" i="30" s="1"/>
  <c r="P117" i="30" s="1"/>
  <c r="M149" i="30"/>
  <c r="J149" i="30"/>
  <c r="I149" i="30"/>
  <c r="P148" i="30"/>
  <c r="R111" i="30"/>
  <c r="R110" i="30"/>
  <c r="L147" i="30"/>
  <c r="O145" i="30"/>
  <c r="K145" i="30"/>
  <c r="J145" i="30"/>
  <c r="N144" i="30"/>
  <c r="M144" i="30"/>
  <c r="J144" i="30"/>
  <c r="I144" i="30"/>
  <c r="O142" i="30"/>
  <c r="J141" i="30"/>
  <c r="G140" i="30"/>
  <c r="P139" i="30"/>
  <c r="R102" i="30"/>
  <c r="G138" i="30"/>
  <c r="N137" i="30"/>
  <c r="P135" i="30"/>
  <c r="Q98" i="30"/>
  <c r="K134" i="30"/>
  <c r="J133" i="30"/>
  <c r="J132" i="30"/>
  <c r="Q94" i="30"/>
  <c r="M131" i="30"/>
  <c r="I131" i="30"/>
  <c r="P130" i="30"/>
  <c r="L130" i="30"/>
  <c r="K127" i="30"/>
  <c r="L126" i="30"/>
  <c r="L124" i="30"/>
  <c r="P122" i="30"/>
  <c r="N122" i="30"/>
  <c r="J122" i="30"/>
  <c r="H122" i="30"/>
  <c r="K121" i="30"/>
  <c r="R83" i="30"/>
  <c r="M120" i="30"/>
  <c r="L119" i="30"/>
  <c r="R82" i="30"/>
  <c r="G118" i="30"/>
  <c r="G80" i="30"/>
  <c r="H80" i="30" s="1"/>
  <c r="I80" i="30" s="1"/>
  <c r="J80" i="30" s="1"/>
  <c r="K80" i="30" s="1"/>
  <c r="L80" i="30" s="1"/>
  <c r="M80" i="30" s="1"/>
  <c r="N80" i="30" s="1"/>
  <c r="O80" i="30" s="1"/>
  <c r="P80" i="30" s="1"/>
  <c r="Q75" i="30"/>
  <c r="N149" i="30"/>
  <c r="L149" i="30"/>
  <c r="H149" i="30"/>
  <c r="N148" i="30"/>
  <c r="P147" i="30"/>
  <c r="L145" i="30"/>
  <c r="Q70" i="30"/>
  <c r="O144" i="30"/>
  <c r="K144" i="30"/>
  <c r="G144" i="30"/>
  <c r="F144" i="30"/>
  <c r="P143" i="30"/>
  <c r="M143" i="30"/>
  <c r="P142" i="30"/>
  <c r="K142" i="30"/>
  <c r="J142" i="30"/>
  <c r="I141" i="30"/>
  <c r="Q66" i="30"/>
  <c r="J140" i="30"/>
  <c r="H140" i="30"/>
  <c r="I139" i="30"/>
  <c r="P138" i="30"/>
  <c r="O138" i="30"/>
  <c r="L138" i="30"/>
  <c r="F137" i="30"/>
  <c r="Q62" i="30"/>
  <c r="M136" i="30"/>
  <c r="K136" i="30"/>
  <c r="F136" i="30"/>
  <c r="N135" i="30"/>
  <c r="K135" i="30"/>
  <c r="N134" i="30"/>
  <c r="M134" i="30"/>
  <c r="F134" i="30"/>
  <c r="M133" i="30"/>
  <c r="H133" i="30"/>
  <c r="Q58" i="30"/>
  <c r="N132" i="30"/>
  <c r="K132" i="30"/>
  <c r="P131" i="30"/>
  <c r="O131" i="30"/>
  <c r="N131" i="30"/>
  <c r="L131" i="30"/>
  <c r="K131" i="30"/>
  <c r="J131" i="30"/>
  <c r="H131" i="30"/>
  <c r="O130" i="30"/>
  <c r="I130" i="30"/>
  <c r="M129" i="30"/>
  <c r="J129" i="30"/>
  <c r="P127" i="30"/>
  <c r="P126" i="30"/>
  <c r="O126" i="30"/>
  <c r="N125" i="30"/>
  <c r="K125" i="30"/>
  <c r="I124" i="30"/>
  <c r="N123" i="30"/>
  <c r="J123" i="30"/>
  <c r="H123" i="30"/>
  <c r="O122" i="30"/>
  <c r="M122" i="30"/>
  <c r="L122" i="30"/>
  <c r="K122" i="30"/>
  <c r="I122" i="30"/>
  <c r="G122" i="30"/>
  <c r="L121" i="30"/>
  <c r="I121" i="30"/>
  <c r="N120" i="30"/>
  <c r="K120" i="30"/>
  <c r="O119" i="30"/>
  <c r="I119" i="30"/>
  <c r="G43" i="30"/>
  <c r="H43" i="30" s="1"/>
  <c r="I43" i="30" s="1"/>
  <c r="J43" i="30" s="1"/>
  <c r="K43" i="30" s="1"/>
  <c r="L43" i="30" s="1"/>
  <c r="M43" i="30" s="1"/>
  <c r="N43" i="30" s="1"/>
  <c r="O43" i="30" s="1"/>
  <c r="P43" i="30" s="1"/>
  <c r="R38" i="30"/>
  <c r="R29" i="30"/>
  <c r="Q29" i="30"/>
  <c r="R17" i="30"/>
  <c r="R13" i="30"/>
  <c r="R9" i="30"/>
  <c r="G6" i="30"/>
  <c r="H6" i="30" s="1"/>
  <c r="I6" i="30" s="1"/>
  <c r="J6" i="30" s="1"/>
  <c r="K6" i="30" s="1"/>
  <c r="L6" i="30" s="1"/>
  <c r="M6" i="30" s="1"/>
  <c r="N6" i="30" s="1"/>
  <c r="O6" i="30" s="1"/>
  <c r="P6" i="30" s="1"/>
  <c r="Q67" i="30" l="1"/>
  <c r="Q50" i="30"/>
  <c r="Q73" i="30"/>
  <c r="Q61" i="30"/>
  <c r="Q54" i="30"/>
  <c r="M157" i="31"/>
  <c r="N76" i="30" s="1"/>
  <c r="N44" i="30"/>
  <c r="N118" i="30" s="1"/>
  <c r="Q74" i="30"/>
  <c r="N128" i="30"/>
  <c r="O44" i="30"/>
  <c r="N157" i="31"/>
  <c r="K44" i="30"/>
  <c r="K118" i="30" s="1"/>
  <c r="J157" i="31"/>
  <c r="G156" i="31"/>
  <c r="Q59" i="30"/>
  <c r="L157" i="31"/>
  <c r="M44" i="30"/>
  <c r="M118" i="30" s="1"/>
  <c r="H157" i="31"/>
  <c r="I44" i="30"/>
  <c r="I118" i="30" s="1"/>
  <c r="J44" i="30"/>
  <c r="J118" i="30" s="1"/>
  <c r="I157" i="31"/>
  <c r="K157" i="31"/>
  <c r="K158" i="31" s="1"/>
  <c r="L44" i="30"/>
  <c r="L118" i="30" s="1"/>
  <c r="G157" i="31"/>
  <c r="H76" i="30" s="1"/>
  <c r="H44" i="30"/>
  <c r="H118" i="30" s="1"/>
  <c r="Q21" i="30"/>
  <c r="R16" i="30"/>
  <c r="Q18" i="30"/>
  <c r="Q22" i="30"/>
  <c r="R10" i="30"/>
  <c r="Q37" i="30"/>
  <c r="R7" i="30"/>
  <c r="Q7" i="30"/>
  <c r="R15" i="30"/>
  <c r="Q15" i="30"/>
  <c r="Q32" i="30"/>
  <c r="R19" i="30"/>
  <c r="R23" i="30"/>
  <c r="Q23" i="30"/>
  <c r="R34" i="30"/>
  <c r="Q34" i="30"/>
  <c r="R35" i="30"/>
  <c r="R87" i="30"/>
  <c r="Q110" i="30"/>
  <c r="R81" i="30"/>
  <c r="Q83" i="30"/>
  <c r="R85" i="30"/>
  <c r="R86" i="30"/>
  <c r="R93" i="30"/>
  <c r="R94" i="30"/>
  <c r="R95" i="30"/>
  <c r="R103" i="30"/>
  <c r="Q106" i="30"/>
  <c r="Q13" i="30"/>
  <c r="R25" i="30"/>
  <c r="R26" i="30"/>
  <c r="R32" i="30"/>
  <c r="R36" i="30"/>
  <c r="O120" i="30"/>
  <c r="R120" i="30" s="1"/>
  <c r="R101" i="30"/>
  <c r="R109" i="30"/>
  <c r="Q9" i="30"/>
  <c r="R14" i="30"/>
  <c r="Q19" i="30"/>
  <c r="R20" i="30"/>
  <c r="Q25" i="30"/>
  <c r="R33" i="30"/>
  <c r="Q38" i="30"/>
  <c r="N143" i="30"/>
  <c r="Q143" i="30" s="1"/>
  <c r="R89" i="30"/>
  <c r="R90" i="30"/>
  <c r="R91" i="30"/>
  <c r="R105" i="30"/>
  <c r="R106" i="30"/>
  <c r="R107" i="30"/>
  <c r="O147" i="30"/>
  <c r="R147" i="30" s="1"/>
  <c r="F149" i="30"/>
  <c r="R8" i="30"/>
  <c r="Q10" i="30"/>
  <c r="R18" i="30"/>
  <c r="R24" i="30"/>
  <c r="Q26" i="30"/>
  <c r="R37" i="30"/>
  <c r="O123" i="30"/>
  <c r="R123" i="30" s="1"/>
  <c r="Q86" i="30"/>
  <c r="Q102" i="30"/>
  <c r="O139" i="30"/>
  <c r="R139" i="30" s="1"/>
  <c r="R11" i="30"/>
  <c r="Q11" i="30"/>
  <c r="R12" i="30"/>
  <c r="Q14" i="30"/>
  <c r="Q17" i="30"/>
  <c r="R21" i="30"/>
  <c r="R22" i="30"/>
  <c r="R27" i="30"/>
  <c r="Q27" i="30"/>
  <c r="R28" i="30"/>
  <c r="R30" i="30"/>
  <c r="Q30" i="30"/>
  <c r="R31" i="30"/>
  <c r="Q33" i="30"/>
  <c r="Q36" i="30"/>
  <c r="R39" i="30"/>
  <c r="O140" i="30"/>
  <c r="R140" i="30" s="1"/>
  <c r="Q82" i="30"/>
  <c r="Q90" i="30"/>
  <c r="R97" i="30"/>
  <c r="R99" i="30"/>
  <c r="G57" i="30"/>
  <c r="G131" i="30" s="1"/>
  <c r="F157" i="31"/>
  <c r="E157" i="31"/>
  <c r="F48" i="30"/>
  <c r="F122" i="30" s="1"/>
  <c r="R122" i="30" s="1"/>
  <c r="F57" i="30"/>
  <c r="F131" i="30" s="1"/>
  <c r="R131" i="30" s="1"/>
  <c r="E156" i="31"/>
  <c r="H78" i="31"/>
  <c r="J78" i="31"/>
  <c r="J118" i="31"/>
  <c r="J76" i="30"/>
  <c r="K156" i="31"/>
  <c r="I156" i="31"/>
  <c r="M156" i="31"/>
  <c r="L156" i="31"/>
  <c r="H156" i="31"/>
  <c r="E116" i="31"/>
  <c r="N118" i="31"/>
  <c r="F76" i="31"/>
  <c r="E76" i="31"/>
  <c r="N156" i="31"/>
  <c r="J156" i="31"/>
  <c r="F156" i="31"/>
  <c r="N76" i="31"/>
  <c r="M37" i="31"/>
  <c r="I37" i="31"/>
  <c r="G37" i="31"/>
  <c r="O37" i="31"/>
  <c r="J37" i="31"/>
  <c r="K37" i="31"/>
  <c r="E37" i="31"/>
  <c r="F37" i="31"/>
  <c r="N37" i="31"/>
  <c r="Q148" i="30"/>
  <c r="Q145" i="30"/>
  <c r="Q129" i="30"/>
  <c r="Q132" i="30"/>
  <c r="Q137" i="30"/>
  <c r="R121" i="30"/>
  <c r="Q121" i="30"/>
  <c r="Q131" i="30"/>
  <c r="R88" i="30"/>
  <c r="Q88" i="30"/>
  <c r="R96" i="30"/>
  <c r="Q96" i="30"/>
  <c r="R104" i="30"/>
  <c r="Q104" i="30"/>
  <c r="R112" i="30"/>
  <c r="Q112" i="30"/>
  <c r="Q113" i="30"/>
  <c r="O125" i="30"/>
  <c r="Q39" i="30"/>
  <c r="R119" i="30"/>
  <c r="R46" i="30"/>
  <c r="Q47" i="30"/>
  <c r="R50" i="30"/>
  <c r="R127" i="30"/>
  <c r="Q127" i="30"/>
  <c r="R54" i="30"/>
  <c r="Q55" i="30"/>
  <c r="R58" i="30"/>
  <c r="R135" i="30"/>
  <c r="Q135" i="30"/>
  <c r="R62" i="30"/>
  <c r="Q63" i="30"/>
  <c r="R66" i="30"/>
  <c r="R143" i="30"/>
  <c r="R70" i="30"/>
  <c r="Q71" i="30"/>
  <c r="R74" i="30"/>
  <c r="Q85" i="30"/>
  <c r="Q93" i="30"/>
  <c r="Q101" i="30"/>
  <c r="Q109" i="30"/>
  <c r="Q119" i="30"/>
  <c r="R132" i="30"/>
  <c r="R148" i="30"/>
  <c r="R45" i="30"/>
  <c r="Q122" i="30"/>
  <c r="R49" i="30"/>
  <c r="R126" i="30"/>
  <c r="Q126" i="30"/>
  <c r="R53" i="30"/>
  <c r="R134" i="30"/>
  <c r="Q134" i="30"/>
  <c r="R61" i="30"/>
  <c r="R65" i="30"/>
  <c r="R142" i="30"/>
  <c r="Q142" i="30"/>
  <c r="R73" i="30"/>
  <c r="Q12" i="30"/>
  <c r="Q16" i="30"/>
  <c r="Q24" i="30"/>
  <c r="Q28" i="30"/>
  <c r="Q31" i="30"/>
  <c r="Q35" i="30"/>
  <c r="R47" i="30"/>
  <c r="Q48" i="30"/>
  <c r="R124" i="30"/>
  <c r="Q124" i="30"/>
  <c r="R51" i="30"/>
  <c r="Q52" i="30"/>
  <c r="Q128" i="30"/>
  <c r="R128" i="30"/>
  <c r="R55" i="30"/>
  <c r="Q56" i="30"/>
  <c r="R59" i="30"/>
  <c r="Q60" i="30"/>
  <c r="Q136" i="30"/>
  <c r="R136" i="30"/>
  <c r="R63" i="30"/>
  <c r="Q64" i="30"/>
  <c r="R67" i="30"/>
  <c r="Q68" i="30"/>
  <c r="Q144" i="30"/>
  <c r="R144" i="30"/>
  <c r="R71" i="30"/>
  <c r="Q72" i="30"/>
  <c r="R75" i="30"/>
  <c r="Q81" i="30"/>
  <c r="R84" i="30"/>
  <c r="Q84" i="30"/>
  <c r="R92" i="30"/>
  <c r="Q92" i="30"/>
  <c r="R100" i="30"/>
  <c r="Q100" i="30"/>
  <c r="R108" i="30"/>
  <c r="Q108" i="30"/>
  <c r="R69" i="30"/>
  <c r="Q8" i="30"/>
  <c r="Q20" i="30"/>
  <c r="Q45" i="30"/>
  <c r="Q49" i="30"/>
  <c r="R52" i="30"/>
  <c r="Q53" i="30"/>
  <c r="H128" i="30"/>
  <c r="L128" i="30"/>
  <c r="P128" i="30"/>
  <c r="R129" i="30"/>
  <c r="F130" i="30"/>
  <c r="R130" i="30" s="1"/>
  <c r="J130" i="30"/>
  <c r="N130" i="30"/>
  <c r="Q130" i="30" s="1"/>
  <c r="R56" i="30"/>
  <c r="Q57" i="30"/>
  <c r="G133" i="30"/>
  <c r="K133" i="30"/>
  <c r="O133" i="30"/>
  <c r="R60" i="30"/>
  <c r="H136" i="30"/>
  <c r="L136" i="30"/>
  <c r="P136" i="30"/>
  <c r="R137" i="30"/>
  <c r="F138" i="30"/>
  <c r="R138" i="30" s="1"/>
  <c r="J138" i="30"/>
  <c r="N138" i="30"/>
  <c r="Q138" i="30" s="1"/>
  <c r="R64" i="30"/>
  <c r="Q65" i="30"/>
  <c r="G141" i="30"/>
  <c r="K141" i="30"/>
  <c r="O141" i="30"/>
  <c r="R68" i="30"/>
  <c r="Q69" i="30"/>
  <c r="H144" i="30"/>
  <c r="L144" i="30"/>
  <c r="P144" i="30"/>
  <c r="R145" i="30"/>
  <c r="F146" i="30"/>
  <c r="R146" i="30" s="1"/>
  <c r="J146" i="30"/>
  <c r="N146" i="30"/>
  <c r="Q146" i="30" s="1"/>
  <c r="R72" i="30"/>
  <c r="G149" i="30"/>
  <c r="K149" i="30"/>
  <c r="O149" i="30"/>
  <c r="Q89" i="30"/>
  <c r="Q97" i="30"/>
  <c r="Q105" i="30"/>
  <c r="Q87" i="30"/>
  <c r="Q91" i="30"/>
  <c r="Q95" i="30"/>
  <c r="Q99" i="30"/>
  <c r="Q103" i="30"/>
  <c r="Q107" i="30"/>
  <c r="Q111" i="30"/>
  <c r="R113" i="30"/>
  <c r="Q44" i="30" l="1"/>
  <c r="O118" i="30"/>
  <c r="R118" i="30" s="1"/>
  <c r="R44" i="30"/>
  <c r="L76" i="30"/>
  <c r="N150" i="30"/>
  <c r="I158" i="31"/>
  <c r="K76" i="30"/>
  <c r="J158" i="31"/>
  <c r="H150" i="30"/>
  <c r="M76" i="30"/>
  <c r="L158" i="31"/>
  <c r="L150" i="30"/>
  <c r="G158" i="31"/>
  <c r="O76" i="30"/>
  <c r="Q76" i="30" s="1"/>
  <c r="N158" i="31"/>
  <c r="J150" i="30"/>
  <c r="I76" i="30"/>
  <c r="H158" i="31"/>
  <c r="M158" i="31"/>
  <c r="Q140" i="30"/>
  <c r="Q123" i="30"/>
  <c r="Q147" i="30"/>
  <c r="Q139" i="30"/>
  <c r="Q120" i="30"/>
  <c r="G76" i="30"/>
  <c r="F158" i="31"/>
  <c r="R48" i="30"/>
  <c r="F76" i="30"/>
  <c r="R57" i="30"/>
  <c r="R125" i="30"/>
  <c r="Q125" i="30"/>
  <c r="R149" i="30"/>
  <c r="Q149" i="30"/>
  <c r="R133" i="30"/>
  <c r="Q133" i="30"/>
  <c r="R141" i="30"/>
  <c r="Q141" i="30"/>
  <c r="Q118" i="30" l="1"/>
  <c r="M150" i="30"/>
  <c r="K150" i="30"/>
  <c r="G150" i="30"/>
  <c r="I150" i="30"/>
  <c r="O150" i="30"/>
  <c r="Q150" i="30" s="1"/>
  <c r="R76" i="30"/>
  <c r="F150" i="30"/>
  <c r="R150" i="30" l="1"/>
  <c r="S352" i="9" l="1"/>
  <c r="P333" i="26" l="1"/>
  <c r="M157" i="3"/>
  <c r="N157" i="3"/>
  <c r="O157" i="3"/>
  <c r="L157" i="3"/>
  <c r="Q80" i="5" l="1"/>
  <c r="F15" i="5"/>
  <c r="G15" i="5"/>
  <c r="H15" i="5"/>
  <c r="I15" i="5"/>
  <c r="J15" i="5"/>
  <c r="K15" i="5"/>
  <c r="L15" i="5"/>
  <c r="M15" i="5"/>
  <c r="N15" i="5"/>
  <c r="O15" i="5"/>
  <c r="P309" i="26" l="1"/>
  <c r="P271" i="26"/>
  <c r="P310" i="26" l="1"/>
  <c r="P311" i="26"/>
  <c r="P312" i="26"/>
  <c r="P313" i="26"/>
  <c r="P314" i="26"/>
  <c r="P315" i="26"/>
  <c r="P316" i="26"/>
  <c r="P317" i="26"/>
  <c r="P318" i="26"/>
  <c r="P319" i="26"/>
  <c r="P320" i="26"/>
  <c r="P321" i="26"/>
  <c r="P322" i="26"/>
  <c r="P323" i="26"/>
  <c r="P324" i="26"/>
  <c r="P325" i="26"/>
  <c r="P326" i="26"/>
  <c r="P327" i="26"/>
  <c r="P328" i="26"/>
  <c r="P329" i="26"/>
  <c r="P330" i="26"/>
  <c r="P331" i="26"/>
  <c r="P332" i="26"/>
  <c r="P334" i="26"/>
  <c r="P335" i="26"/>
  <c r="P336" i="26"/>
  <c r="P337" i="26"/>
  <c r="P338" i="26"/>
  <c r="P339" i="26"/>
  <c r="P340" i="26"/>
  <c r="P341" i="26"/>
  <c r="P272" i="26"/>
  <c r="P273" i="26"/>
  <c r="P274" i="26"/>
  <c r="P275" i="26"/>
  <c r="P276" i="26"/>
  <c r="P277" i="26"/>
  <c r="P278" i="26"/>
  <c r="P279" i="26"/>
  <c r="P280" i="26"/>
  <c r="P281" i="26"/>
  <c r="P282" i="26"/>
  <c r="P283" i="26"/>
  <c r="P284" i="26"/>
  <c r="P285" i="26"/>
  <c r="P286" i="26"/>
  <c r="P287" i="26"/>
  <c r="P288" i="26"/>
  <c r="P289" i="26"/>
  <c r="P290" i="26"/>
  <c r="P291" i="26"/>
  <c r="P292" i="26"/>
  <c r="P293" i="26"/>
  <c r="P294" i="26"/>
  <c r="P295" i="26"/>
  <c r="P296" i="26"/>
  <c r="P297" i="26"/>
  <c r="P298" i="26"/>
  <c r="P299" i="26"/>
  <c r="P300" i="26"/>
  <c r="P301" i="26"/>
  <c r="P302" i="26"/>
  <c r="P303" i="26"/>
  <c r="P304" i="26"/>
  <c r="D83" i="25" l="1"/>
  <c r="E83" i="25"/>
  <c r="F83" i="25"/>
  <c r="G83" i="25"/>
  <c r="H83" i="25"/>
  <c r="I83" i="25"/>
  <c r="J83" i="25"/>
  <c r="K83" i="25"/>
  <c r="L83" i="25"/>
  <c r="M83" i="25"/>
  <c r="C83" i="25"/>
  <c r="C40" i="25"/>
  <c r="D40" i="25"/>
  <c r="J40" i="25"/>
  <c r="M40" i="25"/>
  <c r="E40" i="25"/>
  <c r="F40" i="25"/>
  <c r="G40" i="25"/>
  <c r="H40" i="25"/>
  <c r="I40" i="25"/>
  <c r="K40" i="25"/>
  <c r="L40" i="25"/>
  <c r="S248" i="17" l="1"/>
  <c r="G296" i="9" s="1"/>
  <c r="R232" i="17" l="1"/>
  <c r="P244" i="8" l="1"/>
  <c r="P246" i="8"/>
  <c r="P249" i="8"/>
  <c r="P261" i="8"/>
  <c r="P266" i="8"/>
  <c r="P268" i="8"/>
  <c r="P269" i="8"/>
  <c r="P272" i="8"/>
  <c r="P242" i="8"/>
  <c r="P243" i="8"/>
  <c r="P245" i="8"/>
  <c r="P247" i="8"/>
  <c r="P248" i="8"/>
  <c r="P250" i="8"/>
  <c r="P251" i="8"/>
  <c r="P252" i="8"/>
  <c r="P253" i="8"/>
  <c r="P254" i="8"/>
  <c r="P255" i="8"/>
  <c r="P256" i="8"/>
  <c r="P257" i="8"/>
  <c r="P258" i="8"/>
  <c r="P259" i="8"/>
  <c r="P260" i="8"/>
  <c r="P262" i="8"/>
  <c r="P263" i="8"/>
  <c r="P264" i="8"/>
  <c r="P265" i="8"/>
  <c r="P267" i="8"/>
  <c r="P270" i="8"/>
  <c r="P271" i="8"/>
  <c r="P273" i="8"/>
  <c r="P318" i="24" l="1"/>
  <c r="P319" i="24"/>
  <c r="P320" i="24"/>
  <c r="P321" i="24"/>
  <c r="P322" i="24"/>
  <c r="P323" i="24"/>
  <c r="P324" i="24"/>
  <c r="P325" i="24"/>
  <c r="P326" i="24"/>
  <c r="P327" i="24"/>
  <c r="P328" i="24"/>
  <c r="P329" i="24"/>
  <c r="P330" i="24"/>
  <c r="P331" i="24"/>
  <c r="P332" i="24"/>
  <c r="P333" i="24"/>
  <c r="P334" i="24"/>
  <c r="P335" i="24"/>
  <c r="P336" i="24"/>
  <c r="P337" i="24"/>
  <c r="P338" i="24"/>
  <c r="P339" i="24"/>
  <c r="P340" i="24"/>
  <c r="P341" i="24"/>
  <c r="P342" i="24"/>
  <c r="P343" i="24"/>
  <c r="P344" i="24"/>
  <c r="P345" i="24"/>
  <c r="P346" i="24"/>
  <c r="P347" i="24"/>
  <c r="P348" i="24"/>
  <c r="P349" i="24"/>
  <c r="P564" i="9" l="1"/>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87" i="7"/>
  <c r="P88" i="7"/>
  <c r="P89" i="7"/>
  <c r="P90" i="7"/>
  <c r="P91" i="7"/>
  <c r="P92" i="7"/>
  <c r="P94" i="7"/>
  <c r="P95" i="7"/>
  <c r="P96" i="7"/>
  <c r="P97" i="7"/>
  <c r="P98" i="7"/>
  <c r="P99" i="7"/>
  <c r="P100" i="7"/>
  <c r="P101" i="7"/>
  <c r="P102" i="7"/>
  <c r="P103" i="7"/>
  <c r="P104" i="7"/>
  <c r="P105" i="7"/>
  <c r="P106" i="7"/>
  <c r="P107" i="7"/>
  <c r="P108" i="7"/>
  <c r="P110" i="7"/>
  <c r="P111" i="7"/>
  <c r="P112" i="7"/>
  <c r="P113" i="7"/>
  <c r="P114" i="7"/>
  <c r="P115" i="7"/>
  <c r="P116" i="7"/>
  <c r="P117" i="7"/>
  <c r="P118" i="7"/>
  <c r="H553" i="17" l="1"/>
  <c r="I557" i="17"/>
  <c r="J557" i="17" s="1"/>
  <c r="I282" i="9" l="1"/>
  <c r="J282" i="9"/>
  <c r="K282" i="9"/>
  <c r="L282" i="9"/>
  <c r="M282" i="9"/>
  <c r="N282" i="9"/>
  <c r="J284" i="9"/>
  <c r="K284" i="9"/>
  <c r="L284" i="9"/>
  <c r="M284" i="9"/>
  <c r="N284" i="9"/>
  <c r="F299" i="9"/>
  <c r="G299" i="9"/>
  <c r="H299" i="9"/>
  <c r="I299" i="9"/>
  <c r="J299" i="9"/>
  <c r="K299" i="9"/>
  <c r="L299" i="9"/>
  <c r="M299" i="9"/>
  <c r="N299" i="9"/>
  <c r="F302" i="9"/>
  <c r="G302" i="9"/>
  <c r="H302" i="9"/>
  <c r="I302" i="9"/>
  <c r="J302" i="9"/>
  <c r="K302" i="9"/>
  <c r="L302" i="9"/>
  <c r="M302" i="9"/>
  <c r="N302" i="9"/>
  <c r="F304" i="9"/>
  <c r="G304" i="9"/>
  <c r="H304" i="9"/>
  <c r="I304" i="9"/>
  <c r="J304" i="9"/>
  <c r="K304" i="9"/>
  <c r="L304" i="9"/>
  <c r="M304" i="9"/>
  <c r="N304" i="9"/>
  <c r="F306" i="9"/>
  <c r="G306" i="9"/>
  <c r="H306" i="9"/>
  <c r="I306" i="9"/>
  <c r="J306" i="9"/>
  <c r="K306" i="9"/>
  <c r="L306" i="9"/>
  <c r="M306" i="9"/>
  <c r="N306" i="9"/>
  <c r="F308" i="9"/>
  <c r="G308" i="9"/>
  <c r="H308" i="9"/>
  <c r="I308" i="9"/>
  <c r="J308" i="9"/>
  <c r="K308" i="9"/>
  <c r="L308" i="9"/>
  <c r="M308" i="9"/>
  <c r="N308" i="9"/>
  <c r="F310" i="9"/>
  <c r="G280" i="9"/>
  <c r="H280" i="9"/>
  <c r="I280" i="9"/>
  <c r="J280" i="9"/>
  <c r="K280" i="9"/>
  <c r="L280" i="9"/>
  <c r="M280" i="9"/>
  <c r="F280" i="9"/>
  <c r="F321" i="9"/>
  <c r="G321" i="9"/>
  <c r="H321" i="9"/>
  <c r="I321" i="9"/>
  <c r="J321" i="9"/>
  <c r="K321" i="9"/>
  <c r="L321" i="9"/>
  <c r="M321" i="9"/>
  <c r="N321" i="9"/>
  <c r="F323" i="9"/>
  <c r="G323" i="9"/>
  <c r="H323" i="9"/>
  <c r="I323" i="9"/>
  <c r="J323" i="9"/>
  <c r="K323" i="9"/>
  <c r="L323" i="9"/>
  <c r="M323" i="9"/>
  <c r="N323" i="9"/>
  <c r="F326" i="9"/>
  <c r="G326" i="9"/>
  <c r="H326" i="9"/>
  <c r="I326" i="9"/>
  <c r="J326" i="9"/>
  <c r="K326" i="9"/>
  <c r="L326" i="9"/>
  <c r="M326" i="9"/>
  <c r="N326" i="9"/>
  <c r="F331" i="9"/>
  <c r="G331" i="9"/>
  <c r="H331" i="9"/>
  <c r="I331" i="9"/>
  <c r="J331" i="9"/>
  <c r="K331" i="9"/>
  <c r="L331" i="9"/>
  <c r="M331" i="9"/>
  <c r="F334" i="9"/>
  <c r="G334" i="9"/>
  <c r="H334" i="9"/>
  <c r="I334" i="9"/>
  <c r="J334" i="9"/>
  <c r="K334" i="9"/>
  <c r="O337" i="9"/>
  <c r="P337" i="9"/>
  <c r="F338" i="9"/>
  <c r="G338" i="9"/>
  <c r="H338" i="9"/>
  <c r="I338" i="9"/>
  <c r="J338" i="9"/>
  <c r="K338" i="9"/>
  <c r="L338" i="9"/>
  <c r="M338" i="9"/>
  <c r="N338" i="9"/>
  <c r="F341" i="9"/>
  <c r="G341" i="9"/>
  <c r="H341" i="9"/>
  <c r="I341" i="9"/>
  <c r="J341" i="9"/>
  <c r="K341" i="9"/>
  <c r="L341" i="9"/>
  <c r="M341" i="9"/>
  <c r="N341" i="9"/>
  <c r="F342" i="9"/>
  <c r="G342" i="9"/>
  <c r="H342" i="9"/>
  <c r="I342" i="9"/>
  <c r="J342" i="9"/>
  <c r="K342" i="9"/>
  <c r="L342" i="9"/>
  <c r="M342" i="9"/>
  <c r="N342" i="9"/>
  <c r="F343" i="9"/>
  <c r="G343" i="9"/>
  <c r="H343" i="9"/>
  <c r="I343" i="9"/>
  <c r="J343" i="9"/>
  <c r="K343" i="9"/>
  <c r="L343" i="9"/>
  <c r="M343" i="9"/>
  <c r="N343" i="9"/>
  <c r="F345" i="9"/>
  <c r="G345" i="9"/>
  <c r="H345" i="9"/>
  <c r="I345" i="9"/>
  <c r="J345" i="9"/>
  <c r="K345" i="9"/>
  <c r="L345" i="9"/>
  <c r="M345" i="9"/>
  <c r="N345" i="9"/>
  <c r="F347" i="9"/>
  <c r="G347" i="9"/>
  <c r="H347" i="9"/>
  <c r="I347" i="9"/>
  <c r="J347" i="9"/>
  <c r="K347" i="9"/>
  <c r="L347" i="9"/>
  <c r="M347" i="9"/>
  <c r="N347" i="9"/>
  <c r="F348" i="9"/>
  <c r="G348" i="9"/>
  <c r="H348" i="9"/>
  <c r="I348" i="9"/>
  <c r="J348" i="9"/>
  <c r="K348" i="9"/>
  <c r="L348" i="9"/>
  <c r="M348" i="9"/>
  <c r="N348" i="9"/>
  <c r="F349" i="9"/>
  <c r="G319" i="9"/>
  <c r="H319" i="9"/>
  <c r="I319" i="9"/>
  <c r="J319" i="9"/>
  <c r="K319" i="9"/>
  <c r="L319" i="9"/>
  <c r="M319" i="9"/>
  <c r="F319" i="9"/>
  <c r="G318" i="9"/>
  <c r="H318" i="9" s="1"/>
  <c r="I318" i="9" s="1"/>
  <c r="J318" i="9" s="1"/>
  <c r="K318" i="9" s="1"/>
  <c r="L318" i="9" s="1"/>
  <c r="M318" i="9" s="1"/>
  <c r="N318" i="9" s="1"/>
  <c r="O318" i="9" s="1"/>
  <c r="P318" i="9" s="1"/>
  <c r="F320" i="9"/>
  <c r="G320" i="9"/>
  <c r="R337" i="9" l="1"/>
  <c r="G84" i="28" l="1"/>
  <c r="H84" i="28" s="1"/>
  <c r="I84" i="28" s="1"/>
  <c r="J84" i="28" s="1"/>
  <c r="K84" i="28" s="1"/>
  <c r="L84" i="28" s="1"/>
  <c r="M84" i="28" s="1"/>
  <c r="N84" i="28" s="1"/>
  <c r="O84" i="28" s="1"/>
  <c r="N113" i="28"/>
  <c r="N35" i="6" s="1"/>
  <c r="M113" i="28"/>
  <c r="M35" i="6" s="1"/>
  <c r="L113" i="28"/>
  <c r="L35" i="6" s="1"/>
  <c r="K113" i="28"/>
  <c r="K35" i="6" s="1"/>
  <c r="J113" i="28"/>
  <c r="J35" i="6" s="1"/>
  <c r="I113" i="28"/>
  <c r="I35" i="6" s="1"/>
  <c r="H113" i="28"/>
  <c r="H35" i="6" s="1"/>
  <c r="G113" i="28"/>
  <c r="G35" i="6" s="1"/>
  <c r="F113" i="28"/>
  <c r="F35" i="6" s="1"/>
  <c r="L111" i="28"/>
  <c r="L33" i="6" s="1"/>
  <c r="K111" i="28"/>
  <c r="K33" i="6" s="1"/>
  <c r="J111" i="28"/>
  <c r="J33" i="6" s="1"/>
  <c r="I111" i="28"/>
  <c r="I33" i="6" s="1"/>
  <c r="H111" i="28"/>
  <c r="H33" i="6" s="1"/>
  <c r="G111" i="28"/>
  <c r="G33" i="6" s="1"/>
  <c r="F111" i="28"/>
  <c r="F33" i="6" s="1"/>
  <c r="N109" i="28"/>
  <c r="N31" i="6" s="1"/>
  <c r="M109" i="28"/>
  <c r="M31" i="6" s="1"/>
  <c r="L109" i="28"/>
  <c r="L31" i="6" s="1"/>
  <c r="K109" i="28"/>
  <c r="K31" i="6" s="1"/>
  <c r="J109" i="28"/>
  <c r="J31" i="6" s="1"/>
  <c r="I109" i="28"/>
  <c r="I31" i="6" s="1"/>
  <c r="H109" i="28"/>
  <c r="H31" i="6" s="1"/>
  <c r="G109" i="28"/>
  <c r="G31" i="6" s="1"/>
  <c r="F109" i="28"/>
  <c r="F31" i="6" s="1"/>
  <c r="F93" i="28"/>
  <c r="F15" i="6" s="1"/>
  <c r="M87" i="28"/>
  <c r="M9" i="6" s="1"/>
  <c r="L87" i="28"/>
  <c r="L9" i="6" s="1"/>
  <c r="K87" i="28"/>
  <c r="J87" i="28"/>
  <c r="J9" i="6" s="1"/>
  <c r="I87" i="28"/>
  <c r="I9" i="6" s="1"/>
  <c r="H87" i="28"/>
  <c r="H9" i="6" s="1"/>
  <c r="G87" i="28"/>
  <c r="F87" i="28"/>
  <c r="F9" i="6" s="1"/>
  <c r="L85" i="28"/>
  <c r="H85" i="28"/>
  <c r="G45" i="6"/>
  <c r="H45" i="6" s="1"/>
  <c r="I45" i="6" s="1"/>
  <c r="J45" i="6" s="1"/>
  <c r="K45" i="6" s="1"/>
  <c r="L45" i="6" s="1"/>
  <c r="M45" i="6" s="1"/>
  <c r="N45" i="6" s="1"/>
  <c r="O45" i="6" s="1"/>
  <c r="G76" i="28"/>
  <c r="F76" i="28"/>
  <c r="N74" i="28"/>
  <c r="M74" i="28"/>
  <c r="L74" i="28"/>
  <c r="K74" i="28"/>
  <c r="J74" i="28"/>
  <c r="I74" i="28"/>
  <c r="H74" i="28"/>
  <c r="G74" i="28"/>
  <c r="N72" i="28"/>
  <c r="M72" i="28"/>
  <c r="L72" i="28"/>
  <c r="F72" i="28"/>
  <c r="N70" i="28"/>
  <c r="M70" i="28"/>
  <c r="L70" i="28"/>
  <c r="K70" i="28"/>
  <c r="J70" i="28"/>
  <c r="I70" i="28"/>
  <c r="H70" i="28"/>
  <c r="G70" i="28"/>
  <c r="I49" i="28"/>
  <c r="H49" i="28"/>
  <c r="G49" i="28"/>
  <c r="F49" i="28"/>
  <c r="M48" i="28"/>
  <c r="L48" i="28"/>
  <c r="K48" i="28"/>
  <c r="J48" i="28"/>
  <c r="I48" i="28"/>
  <c r="H48" i="28"/>
  <c r="G48" i="28"/>
  <c r="F48" i="28"/>
  <c r="M79" i="5"/>
  <c r="J46" i="28"/>
  <c r="G46" i="5"/>
  <c r="H46" i="5" s="1"/>
  <c r="I46" i="5" s="1"/>
  <c r="J46" i="5" s="1"/>
  <c r="K46" i="5" s="1"/>
  <c r="L46" i="5" s="1"/>
  <c r="M46" i="5" s="1"/>
  <c r="N46" i="5" s="1"/>
  <c r="O46" i="5" s="1"/>
  <c r="G45" i="28"/>
  <c r="H45" i="28" s="1"/>
  <c r="I45" i="28" s="1"/>
  <c r="J45" i="28" s="1"/>
  <c r="K45" i="28" s="1"/>
  <c r="L45" i="28" s="1"/>
  <c r="M45" i="28" s="1"/>
  <c r="N45" i="28" s="1"/>
  <c r="O45" i="28" s="1"/>
  <c r="M45" i="3"/>
  <c r="R52" i="5" l="1"/>
  <c r="O72" i="28"/>
  <c r="Q47" i="6"/>
  <c r="Q53" i="6"/>
  <c r="Q55" i="6"/>
  <c r="Q60" i="6"/>
  <c r="Q62" i="6"/>
  <c r="Q70" i="6"/>
  <c r="Q74" i="6"/>
  <c r="R64" i="6"/>
  <c r="Q73" i="6"/>
  <c r="Q53" i="5"/>
  <c r="Q68" i="5"/>
  <c r="Q72" i="5"/>
  <c r="R59" i="6"/>
  <c r="Q57" i="5"/>
  <c r="R52" i="6"/>
  <c r="R59" i="5"/>
  <c r="Q63" i="5"/>
  <c r="Q65" i="5"/>
  <c r="Q65" i="6"/>
  <c r="Q69" i="6"/>
  <c r="R55" i="5"/>
  <c r="Q61" i="5"/>
  <c r="Q63" i="6"/>
  <c r="R57" i="6"/>
  <c r="O78" i="6"/>
  <c r="Q48" i="6"/>
  <c r="R54" i="6"/>
  <c r="Q56" i="6"/>
  <c r="Q58" i="6"/>
  <c r="Q75" i="6"/>
  <c r="Q77" i="6"/>
  <c r="R75" i="5"/>
  <c r="R61" i="6"/>
  <c r="Q76" i="6"/>
  <c r="H79" i="5"/>
  <c r="L79" i="5"/>
  <c r="Q49" i="6"/>
  <c r="Q51" i="6"/>
  <c r="R56" i="6"/>
  <c r="Q59" i="6"/>
  <c r="R60" i="6"/>
  <c r="Q67" i="6"/>
  <c r="R72" i="6"/>
  <c r="R71" i="5"/>
  <c r="R76" i="5"/>
  <c r="R48" i="6"/>
  <c r="R50" i="6"/>
  <c r="Q57" i="6"/>
  <c r="R58" i="6"/>
  <c r="Q61" i="6"/>
  <c r="R68" i="6"/>
  <c r="Q71" i="6"/>
  <c r="R73" i="6"/>
  <c r="R46" i="6"/>
  <c r="R66" i="6"/>
  <c r="R70" i="6"/>
  <c r="R49" i="6"/>
  <c r="Q52" i="6"/>
  <c r="R53" i="6"/>
  <c r="R65" i="6"/>
  <c r="Q66" i="6"/>
  <c r="R69" i="6"/>
  <c r="R63" i="5"/>
  <c r="Q67" i="5"/>
  <c r="R47" i="6"/>
  <c r="Q50" i="6"/>
  <c r="R51" i="6"/>
  <c r="Q54" i="6"/>
  <c r="R55" i="6"/>
  <c r="R63" i="6"/>
  <c r="Q64" i="6"/>
  <c r="R67" i="6"/>
  <c r="Q68" i="6"/>
  <c r="R71" i="6"/>
  <c r="Q72" i="6"/>
  <c r="G78" i="6"/>
  <c r="K78" i="6"/>
  <c r="N81" i="5"/>
  <c r="J81" i="5"/>
  <c r="M81" i="5"/>
  <c r="L81" i="5"/>
  <c r="O81" i="5"/>
  <c r="R80" i="5"/>
  <c r="K81" i="5"/>
  <c r="F70" i="28"/>
  <c r="I79" i="5"/>
  <c r="G79" i="5"/>
  <c r="K79" i="5"/>
  <c r="O79" i="5"/>
  <c r="P79" i="5" s="1"/>
  <c r="R51" i="5"/>
  <c r="R67" i="5"/>
  <c r="R72" i="5"/>
  <c r="Q77" i="5"/>
  <c r="K46" i="28"/>
  <c r="G46" i="28"/>
  <c r="I85" i="28"/>
  <c r="I78" i="6"/>
  <c r="R56" i="5"/>
  <c r="R60" i="5"/>
  <c r="R64" i="5"/>
  <c r="Q69" i="5"/>
  <c r="Q71" i="5"/>
  <c r="Q76" i="5"/>
  <c r="M46" i="28"/>
  <c r="I46" i="28"/>
  <c r="F74" i="28"/>
  <c r="M85" i="28"/>
  <c r="M7" i="6" s="1"/>
  <c r="M78" i="6"/>
  <c r="F79" i="5"/>
  <c r="J79" i="5"/>
  <c r="N79" i="5"/>
  <c r="Q64" i="5"/>
  <c r="R68" i="5"/>
  <c r="Q73" i="5"/>
  <c r="Q75" i="5"/>
  <c r="F46" i="28"/>
  <c r="L46" i="28"/>
  <c r="H46" i="28"/>
  <c r="H7" i="6"/>
  <c r="L7" i="6"/>
  <c r="Q46" i="6"/>
  <c r="F85" i="28"/>
  <c r="F85" i="6"/>
  <c r="F78" i="6"/>
  <c r="J78" i="6"/>
  <c r="J85" i="28"/>
  <c r="J7" i="6" s="1"/>
  <c r="N78" i="6"/>
  <c r="H78" i="6"/>
  <c r="K85" i="28"/>
  <c r="K7" i="6" s="1"/>
  <c r="G9" i="6"/>
  <c r="K9" i="6"/>
  <c r="R62" i="6"/>
  <c r="L78" i="6"/>
  <c r="G85" i="28"/>
  <c r="G7" i="6" s="1"/>
  <c r="R74" i="6"/>
  <c r="R75" i="6"/>
  <c r="R76" i="6"/>
  <c r="R77" i="6"/>
  <c r="Q50" i="5"/>
  <c r="R53" i="5"/>
  <c r="Q54" i="5"/>
  <c r="R57" i="5"/>
  <c r="Q58" i="5"/>
  <c r="R61" i="5"/>
  <c r="Q62" i="5"/>
  <c r="R65" i="5"/>
  <c r="Q66" i="5"/>
  <c r="R69" i="5"/>
  <c r="Q70" i="5"/>
  <c r="R73" i="5"/>
  <c r="Q74" i="5"/>
  <c r="R77" i="5"/>
  <c r="Q78" i="5"/>
  <c r="R50" i="5"/>
  <c r="Q51" i="5"/>
  <c r="R54" i="5"/>
  <c r="Q55" i="5"/>
  <c r="R58" i="5"/>
  <c r="Q59" i="5"/>
  <c r="R62" i="5"/>
  <c r="R66" i="5"/>
  <c r="R70" i="5"/>
  <c r="R74" i="5"/>
  <c r="R78" i="5"/>
  <c r="Q52" i="5"/>
  <c r="Q56" i="5"/>
  <c r="Q60" i="5"/>
  <c r="P80" i="5" l="1"/>
  <c r="P67" i="5"/>
  <c r="P68" i="5"/>
  <c r="P59" i="5"/>
  <c r="P60" i="5"/>
  <c r="P73" i="5"/>
  <c r="P51" i="5"/>
  <c r="P52" i="5"/>
  <c r="P76" i="5"/>
  <c r="P65" i="5"/>
  <c r="P57" i="5"/>
  <c r="P49" i="5"/>
  <c r="P74" i="5"/>
  <c r="P66" i="5"/>
  <c r="P58" i="5"/>
  <c r="P77" i="5"/>
  <c r="P71" i="5"/>
  <c r="P63" i="5"/>
  <c r="P55" i="5"/>
  <c r="P47" i="5"/>
  <c r="P72" i="5"/>
  <c r="P64" i="5"/>
  <c r="P56" i="5"/>
  <c r="P50" i="5"/>
  <c r="P75" i="5"/>
  <c r="P69" i="5"/>
  <c r="P61" i="5"/>
  <c r="P53" i="5"/>
  <c r="P78" i="5"/>
  <c r="P70" i="5"/>
  <c r="P62" i="5"/>
  <c r="P54" i="5"/>
  <c r="P48" i="5"/>
  <c r="F7" i="6"/>
  <c r="I7" i="6"/>
  <c r="G6" i="3"/>
  <c r="H6" i="3" s="1"/>
  <c r="I6" i="3" s="1"/>
  <c r="J6" i="3" s="1"/>
  <c r="K6" i="3" s="1"/>
  <c r="L6" i="3" s="1"/>
  <c r="M6" i="3" s="1"/>
  <c r="N6" i="3" s="1"/>
  <c r="O6" i="3" s="1"/>
  <c r="F9" i="28"/>
  <c r="F9" i="3" s="1"/>
  <c r="G9" i="28"/>
  <c r="G9" i="3" s="1"/>
  <c r="H9" i="28"/>
  <c r="H9" i="3" s="1"/>
  <c r="I9" i="28"/>
  <c r="I9" i="3" s="1"/>
  <c r="J9" i="28"/>
  <c r="J9" i="3" s="1"/>
  <c r="K9" i="28"/>
  <c r="K9" i="3" s="1"/>
  <c r="L9" i="28"/>
  <c r="L9" i="3" s="1"/>
  <c r="M9" i="28"/>
  <c r="M9" i="3" s="1"/>
  <c r="N9" i="28"/>
  <c r="N9" i="3" s="1"/>
  <c r="O9" i="28"/>
  <c r="O9" i="3" s="1"/>
  <c r="Q9" i="3" s="1"/>
  <c r="F19" i="28"/>
  <c r="F19" i="3" s="1"/>
  <c r="G19" i="28"/>
  <c r="G19" i="3" s="1"/>
  <c r="H19" i="28"/>
  <c r="H19" i="3" s="1"/>
  <c r="I19" i="28"/>
  <c r="I19" i="3" s="1"/>
  <c r="J19" i="28"/>
  <c r="J19" i="3" s="1"/>
  <c r="K19" i="28"/>
  <c r="K19" i="3" s="1"/>
  <c r="L19" i="28"/>
  <c r="L19" i="3" s="1"/>
  <c r="M19" i="28"/>
  <c r="M19" i="3" s="1"/>
  <c r="F31" i="28"/>
  <c r="F31" i="3" s="1"/>
  <c r="R31" i="3" s="1"/>
  <c r="G31" i="28"/>
  <c r="G31" i="3" s="1"/>
  <c r="H31" i="28"/>
  <c r="H31" i="3" s="1"/>
  <c r="I31" i="28"/>
  <c r="I31" i="3" s="1"/>
  <c r="J31" i="28"/>
  <c r="J31" i="3" s="1"/>
  <c r="K31" i="28"/>
  <c r="K31" i="3" s="1"/>
  <c r="L31" i="28"/>
  <c r="L31" i="3" s="1"/>
  <c r="M31" i="28"/>
  <c r="M31" i="3" s="1"/>
  <c r="N31" i="28"/>
  <c r="N31" i="3" s="1"/>
  <c r="O31" i="28"/>
  <c r="O31" i="3" s="1"/>
  <c r="F33" i="28"/>
  <c r="F33" i="3" s="1"/>
  <c r="G33" i="28"/>
  <c r="G33" i="3" s="1"/>
  <c r="H33" i="28"/>
  <c r="H33" i="3" s="1"/>
  <c r="I33" i="28"/>
  <c r="I33" i="3" s="1"/>
  <c r="J33" i="28"/>
  <c r="J33" i="3" s="1"/>
  <c r="K33" i="28"/>
  <c r="K33" i="3" s="1"/>
  <c r="L33" i="28"/>
  <c r="L33" i="3" s="1"/>
  <c r="M33" i="28"/>
  <c r="M33" i="3" s="1"/>
  <c r="N33" i="28"/>
  <c r="N33" i="3" s="1"/>
  <c r="O33" i="28"/>
  <c r="O33" i="3" s="1"/>
  <c r="G6" i="28"/>
  <c r="H6" i="28" s="1"/>
  <c r="I6" i="28" s="1"/>
  <c r="J6" i="28" s="1"/>
  <c r="K6" i="28" s="1"/>
  <c r="L6" i="28" s="1"/>
  <c r="M6" i="28" s="1"/>
  <c r="N6" i="28" s="1"/>
  <c r="O6" i="28" s="1"/>
  <c r="R33" i="3" l="1"/>
  <c r="Q31" i="3"/>
  <c r="R9" i="3"/>
  <c r="Q33" i="3"/>
  <c r="R9" i="28"/>
  <c r="Q33" i="28"/>
  <c r="R33" i="28"/>
  <c r="Q31" i="28"/>
  <c r="R31" i="28"/>
  <c r="Q9" i="28"/>
  <c r="D84" i="25"/>
  <c r="E84" i="25"/>
  <c r="F84" i="25"/>
  <c r="G84" i="25"/>
  <c r="H84" i="25"/>
  <c r="I84" i="25"/>
  <c r="J84" i="25"/>
  <c r="K84" i="25"/>
  <c r="L84" i="25"/>
  <c r="M84" i="25"/>
  <c r="C84" i="25"/>
  <c r="D39" i="25"/>
  <c r="E39" i="25"/>
  <c r="F39" i="25"/>
  <c r="G39" i="25"/>
  <c r="H39" i="25"/>
  <c r="I39" i="25"/>
  <c r="J39" i="25"/>
  <c r="K39" i="25"/>
  <c r="L39" i="25"/>
  <c r="M39" i="25"/>
  <c r="C39" i="25"/>
  <c r="H44" i="26"/>
  <c r="I44" i="26" s="1"/>
  <c r="J44" i="26" s="1"/>
  <c r="K44" i="26" s="1"/>
  <c r="L44" i="26" s="1"/>
  <c r="M44" i="26" s="1"/>
  <c r="N44" i="26" s="1"/>
  <c r="O44" i="26" s="1"/>
  <c r="P44" i="26" s="1"/>
  <c r="G44" i="26"/>
  <c r="G45" i="24" l="1"/>
  <c r="H45" i="24" s="1"/>
  <c r="I45" i="24" s="1"/>
  <c r="J45" i="24" s="1"/>
  <c r="K45" i="24" s="1"/>
  <c r="L45" i="24" s="1"/>
  <c r="M45" i="24" s="1"/>
  <c r="N45" i="24" s="1"/>
  <c r="O45" i="24" s="1"/>
  <c r="P45" i="24" s="1"/>
  <c r="F321" i="10"/>
  <c r="G321" i="10"/>
  <c r="F322" i="10"/>
  <c r="R322" i="10" s="1"/>
  <c r="G322" i="10"/>
  <c r="H322" i="10"/>
  <c r="I322" i="10"/>
  <c r="J322" i="10"/>
  <c r="K322" i="10"/>
  <c r="L322" i="10"/>
  <c r="M322" i="10"/>
  <c r="N322" i="10"/>
  <c r="O322" i="10"/>
  <c r="F324" i="10"/>
  <c r="G324" i="10"/>
  <c r="H324" i="10"/>
  <c r="I324" i="10"/>
  <c r="J324" i="10"/>
  <c r="K324" i="10"/>
  <c r="L324" i="10"/>
  <c r="M324" i="10"/>
  <c r="F333" i="10"/>
  <c r="F339" i="10"/>
  <c r="G339" i="10"/>
  <c r="H339" i="10"/>
  <c r="I339" i="10"/>
  <c r="J339" i="10"/>
  <c r="K339" i="10"/>
  <c r="L339" i="10"/>
  <c r="M339" i="10"/>
  <c r="N339" i="10"/>
  <c r="O339" i="10"/>
  <c r="F342" i="10"/>
  <c r="G342" i="10"/>
  <c r="H342" i="10"/>
  <c r="I342" i="10"/>
  <c r="J342" i="10"/>
  <c r="K342" i="10"/>
  <c r="L342" i="10"/>
  <c r="M342" i="10"/>
  <c r="N342" i="10"/>
  <c r="F344" i="10"/>
  <c r="R344" i="10" s="1"/>
  <c r="G344" i="10"/>
  <c r="H344" i="10"/>
  <c r="I344" i="10"/>
  <c r="J344" i="10"/>
  <c r="K344" i="10"/>
  <c r="L344" i="10"/>
  <c r="M344" i="10"/>
  <c r="N344" i="10"/>
  <c r="O344" i="10"/>
  <c r="F346" i="10"/>
  <c r="G346" i="10"/>
  <c r="H346" i="10"/>
  <c r="I346" i="10"/>
  <c r="J346" i="10"/>
  <c r="K346" i="10"/>
  <c r="L346" i="10"/>
  <c r="M346" i="10"/>
  <c r="N346" i="10"/>
  <c r="Q346" i="10" s="1"/>
  <c r="O346" i="10"/>
  <c r="F348" i="10"/>
  <c r="G348" i="10"/>
  <c r="H348" i="10"/>
  <c r="I348" i="10"/>
  <c r="J348" i="10"/>
  <c r="K348" i="10"/>
  <c r="L348" i="10"/>
  <c r="M348" i="10"/>
  <c r="N348" i="10"/>
  <c r="R346" i="10"/>
  <c r="Q339" i="10"/>
  <c r="R339" i="10"/>
  <c r="Q322" i="10"/>
  <c r="G319" i="10"/>
  <c r="H319" i="10" s="1"/>
  <c r="I319" i="10" s="1"/>
  <c r="J319" i="10" s="1"/>
  <c r="K319" i="10" s="1"/>
  <c r="L319" i="10" s="1"/>
  <c r="M319" i="10" s="1"/>
  <c r="N319" i="10" s="1"/>
  <c r="O319" i="10" s="1"/>
  <c r="F48" i="10"/>
  <c r="G48" i="10"/>
  <c r="F49" i="10"/>
  <c r="G49" i="10"/>
  <c r="H49" i="10"/>
  <c r="I49" i="10"/>
  <c r="J49" i="10"/>
  <c r="K49" i="10"/>
  <c r="L49" i="10"/>
  <c r="M49" i="10"/>
  <c r="N49" i="10"/>
  <c r="J56" i="10"/>
  <c r="F60" i="10"/>
  <c r="F68" i="10"/>
  <c r="G68" i="10"/>
  <c r="F71" i="10"/>
  <c r="G71" i="10"/>
  <c r="H71" i="10"/>
  <c r="I71" i="10"/>
  <c r="J71" i="10"/>
  <c r="K71" i="10"/>
  <c r="L71" i="10"/>
  <c r="M71" i="10"/>
  <c r="N71" i="10"/>
  <c r="F73" i="10"/>
  <c r="G73" i="10"/>
  <c r="H73" i="10"/>
  <c r="I73" i="10"/>
  <c r="J73" i="10"/>
  <c r="K73" i="10"/>
  <c r="L73" i="10"/>
  <c r="M73" i="10"/>
  <c r="N73" i="10"/>
  <c r="O73" i="10"/>
  <c r="F75" i="10"/>
  <c r="G75" i="10"/>
  <c r="H75" i="10"/>
  <c r="I75" i="10"/>
  <c r="J75" i="10"/>
  <c r="K75" i="10"/>
  <c r="L75" i="10"/>
  <c r="M75" i="10"/>
  <c r="N75" i="10"/>
  <c r="F77" i="10"/>
  <c r="G77" i="10"/>
  <c r="G46" i="10"/>
  <c r="H46" i="10" s="1"/>
  <c r="I46" i="10" s="1"/>
  <c r="J46" i="10" s="1"/>
  <c r="K46" i="10" s="1"/>
  <c r="L46" i="10" s="1"/>
  <c r="M46" i="10" s="1"/>
  <c r="N46" i="10" s="1"/>
  <c r="O46" i="10" s="1"/>
  <c r="S229" i="21"/>
  <c r="T229" i="21"/>
  <c r="S230" i="21"/>
  <c r="T230" i="21"/>
  <c r="U230" i="21"/>
  <c r="V230" i="21"/>
  <c r="W230" i="21"/>
  <c r="X230" i="21"/>
  <c r="Y230" i="21"/>
  <c r="Z230" i="21"/>
  <c r="AA230" i="21"/>
  <c r="AB230" i="21"/>
  <c r="S232" i="21"/>
  <c r="T232" i="21"/>
  <c r="U232" i="21"/>
  <c r="V232" i="21"/>
  <c r="W232" i="21"/>
  <c r="X232" i="21"/>
  <c r="Y232" i="21"/>
  <c r="Z232" i="21"/>
  <c r="S241" i="21"/>
  <c r="S247" i="21"/>
  <c r="T247" i="21"/>
  <c r="U247" i="21"/>
  <c r="V247" i="21"/>
  <c r="W247" i="21"/>
  <c r="X247" i="21"/>
  <c r="Y247" i="21"/>
  <c r="Z247" i="21"/>
  <c r="AA247" i="21"/>
  <c r="AB247" i="21"/>
  <c r="S250" i="21"/>
  <c r="T250" i="21"/>
  <c r="U250" i="21"/>
  <c r="V250" i="21"/>
  <c r="W250" i="21"/>
  <c r="X250" i="21"/>
  <c r="Y250" i="21"/>
  <c r="Z250" i="21"/>
  <c r="AA250" i="21"/>
  <c r="S252" i="21"/>
  <c r="T252" i="21"/>
  <c r="U252" i="21"/>
  <c r="V252" i="21"/>
  <c r="W252" i="21"/>
  <c r="X252" i="21"/>
  <c r="Y252" i="21"/>
  <c r="Z252" i="21"/>
  <c r="AA252" i="21"/>
  <c r="AB252" i="21"/>
  <c r="S254" i="21"/>
  <c r="T254" i="21"/>
  <c r="U254" i="21"/>
  <c r="V254" i="21"/>
  <c r="W254" i="21"/>
  <c r="X254" i="21"/>
  <c r="Y254" i="21"/>
  <c r="Z254" i="21"/>
  <c r="AA254" i="21"/>
  <c r="AB254" i="21"/>
  <c r="S256" i="21"/>
  <c r="T256" i="21"/>
  <c r="U256" i="21"/>
  <c r="V256" i="21"/>
  <c r="W256" i="21"/>
  <c r="X256" i="21"/>
  <c r="Y256" i="21"/>
  <c r="Z256" i="21"/>
  <c r="AA256" i="21"/>
  <c r="U227" i="21"/>
  <c r="V227" i="21" s="1"/>
  <c r="W227" i="21" s="1"/>
  <c r="X227" i="21" s="1"/>
  <c r="Y227" i="21" s="1"/>
  <c r="Z227" i="21" s="1"/>
  <c r="AA227" i="21" s="1"/>
  <c r="AB227" i="21" s="1"/>
  <c r="T227" i="21"/>
  <c r="S28" i="21"/>
  <c r="S8" i="21"/>
  <c r="T8" i="21"/>
  <c r="S9" i="21"/>
  <c r="T9" i="21"/>
  <c r="U9" i="21"/>
  <c r="V9" i="21"/>
  <c r="W9" i="21"/>
  <c r="X9" i="21"/>
  <c r="Y9" i="21"/>
  <c r="Z9" i="21"/>
  <c r="AA9" i="21"/>
  <c r="W16" i="21"/>
  <c r="S20" i="21"/>
  <c r="T28" i="21"/>
  <c r="S31" i="21"/>
  <c r="T31" i="21"/>
  <c r="U31" i="21"/>
  <c r="V31" i="21"/>
  <c r="W31" i="21"/>
  <c r="X31" i="21"/>
  <c r="Y31" i="21"/>
  <c r="Z31" i="21"/>
  <c r="AA31" i="21"/>
  <c r="AB31" i="21"/>
  <c r="S33" i="21"/>
  <c r="T33" i="21"/>
  <c r="U33" i="21"/>
  <c r="V33" i="21"/>
  <c r="W33" i="21"/>
  <c r="X33" i="21"/>
  <c r="Y33" i="21"/>
  <c r="Z33" i="21"/>
  <c r="AA33" i="21"/>
  <c r="AB33" i="21"/>
  <c r="S35" i="21"/>
  <c r="T35" i="21"/>
  <c r="U35" i="21"/>
  <c r="V35" i="21"/>
  <c r="W35" i="21"/>
  <c r="X35" i="21"/>
  <c r="Y35" i="21"/>
  <c r="Z35" i="21"/>
  <c r="AA35" i="21"/>
  <c r="S37" i="21"/>
  <c r="T37" i="21"/>
  <c r="U6" i="21"/>
  <c r="V6" i="21" s="1"/>
  <c r="W6" i="21" s="1"/>
  <c r="X6" i="21" s="1"/>
  <c r="Y6" i="21" s="1"/>
  <c r="Z6" i="21" s="1"/>
  <c r="AA6" i="21" s="1"/>
  <c r="AB6" i="21" s="1"/>
  <c r="AC6" i="21" s="1"/>
  <c r="T6" i="21"/>
  <c r="Q344" i="10" l="1"/>
  <c r="R73" i="10"/>
  <c r="R71" i="10"/>
  <c r="Q73" i="10"/>
  <c r="Q71" i="10"/>
  <c r="R233" i="17" l="1"/>
  <c r="F281" i="9" s="1"/>
  <c r="S233" i="17"/>
  <c r="G281" i="9" s="1"/>
  <c r="R234" i="17"/>
  <c r="F282" i="9" s="1"/>
  <c r="S234" i="17"/>
  <c r="G282" i="9" s="1"/>
  <c r="T234" i="17"/>
  <c r="H282" i="9" s="1"/>
  <c r="U234" i="17"/>
  <c r="V234" i="17"/>
  <c r="W234" i="17"/>
  <c r="X234" i="17"/>
  <c r="Y234" i="17"/>
  <c r="Z234" i="17"/>
  <c r="R236" i="17"/>
  <c r="F284" i="9" s="1"/>
  <c r="S236" i="17"/>
  <c r="G284" i="9" s="1"/>
  <c r="T236" i="17"/>
  <c r="H284" i="9" s="1"/>
  <c r="U236" i="17"/>
  <c r="I284" i="9" s="1"/>
  <c r="V236" i="17"/>
  <c r="W236" i="17"/>
  <c r="X236" i="17"/>
  <c r="Y236" i="17"/>
  <c r="Z236" i="17"/>
  <c r="R244" i="17"/>
  <c r="F292" i="9" s="1"/>
  <c r="S244" i="17"/>
  <c r="G292" i="9" s="1"/>
  <c r="T244" i="17"/>
  <c r="H292" i="9" s="1"/>
  <c r="U244" i="17"/>
  <c r="I292" i="9" s="1"/>
  <c r="V244" i="17"/>
  <c r="J292" i="9" s="1"/>
  <c r="W244" i="17"/>
  <c r="K292" i="9" s="1"/>
  <c r="X244" i="17"/>
  <c r="L292" i="9" s="1"/>
  <c r="Y244" i="17"/>
  <c r="M292" i="9" s="1"/>
  <c r="R251" i="17"/>
  <c r="S251" i="17"/>
  <c r="T251" i="17"/>
  <c r="U251" i="17"/>
  <c r="V251" i="17"/>
  <c r="W251" i="17"/>
  <c r="X251" i="17"/>
  <c r="Y251" i="17"/>
  <c r="Z251" i="17"/>
  <c r="R254" i="17"/>
  <c r="S254" i="17"/>
  <c r="T254" i="17"/>
  <c r="U254" i="17"/>
  <c r="V254" i="17"/>
  <c r="W254" i="17"/>
  <c r="X254" i="17"/>
  <c r="Y254" i="17"/>
  <c r="Z254" i="17"/>
  <c r="R256" i="17"/>
  <c r="S256" i="17"/>
  <c r="T256" i="17"/>
  <c r="U256" i="17"/>
  <c r="V256" i="17"/>
  <c r="W256" i="17"/>
  <c r="X256" i="17"/>
  <c r="Y256" i="17"/>
  <c r="Z256" i="17"/>
  <c r="R258" i="17"/>
  <c r="S258" i="17"/>
  <c r="T258" i="17"/>
  <c r="U258" i="17"/>
  <c r="V258" i="17"/>
  <c r="W258" i="17"/>
  <c r="X258" i="17"/>
  <c r="Y258" i="17"/>
  <c r="Z258" i="17"/>
  <c r="R260" i="17"/>
  <c r="S260" i="17"/>
  <c r="T260" i="17"/>
  <c r="U260" i="17"/>
  <c r="V260" i="17"/>
  <c r="W260" i="17"/>
  <c r="X260" i="17"/>
  <c r="Y260" i="17"/>
  <c r="Z260" i="17"/>
  <c r="R262" i="17"/>
  <c r="S232" i="17"/>
  <c r="T232" i="17"/>
  <c r="U232" i="17"/>
  <c r="V232" i="17"/>
  <c r="W232" i="17"/>
  <c r="X232" i="17"/>
  <c r="Y232" i="17"/>
  <c r="T231" i="17"/>
  <c r="U231" i="17" s="1"/>
  <c r="V231" i="17" s="1"/>
  <c r="W231" i="17" s="1"/>
  <c r="X231" i="17" s="1"/>
  <c r="Y231" i="17" s="1"/>
  <c r="Z231" i="17" s="1"/>
  <c r="AA231" i="17" s="1"/>
  <c r="AB231" i="17" s="1"/>
  <c r="S231" i="17"/>
  <c r="G9" i="9"/>
  <c r="H9" i="9"/>
  <c r="I9" i="9"/>
  <c r="J9" i="9"/>
  <c r="K9" i="9"/>
  <c r="L9" i="9"/>
  <c r="M9" i="9"/>
  <c r="G11" i="9"/>
  <c r="H11" i="9"/>
  <c r="I11" i="9"/>
  <c r="J11" i="9"/>
  <c r="K11" i="9"/>
  <c r="L11" i="9"/>
  <c r="M11" i="9"/>
  <c r="G14" i="9"/>
  <c r="H14" i="9"/>
  <c r="I14" i="9"/>
  <c r="J14" i="9"/>
  <c r="K14" i="9"/>
  <c r="L14" i="9"/>
  <c r="M14" i="9"/>
  <c r="N14" i="9"/>
  <c r="O14" i="9"/>
  <c r="G26" i="9"/>
  <c r="H26" i="9"/>
  <c r="I26" i="9"/>
  <c r="J26" i="9"/>
  <c r="K26" i="9"/>
  <c r="L26" i="9"/>
  <c r="M26" i="9"/>
  <c r="N26" i="9"/>
  <c r="O26" i="9"/>
  <c r="G29" i="9"/>
  <c r="H29" i="9"/>
  <c r="I29" i="9"/>
  <c r="J29" i="9"/>
  <c r="K29" i="9"/>
  <c r="L29" i="9"/>
  <c r="M29" i="9"/>
  <c r="N29" i="9"/>
  <c r="G31" i="9"/>
  <c r="H31" i="9"/>
  <c r="I31" i="9"/>
  <c r="J31" i="9"/>
  <c r="K31" i="9"/>
  <c r="L31" i="9"/>
  <c r="M31" i="9"/>
  <c r="N31" i="9"/>
  <c r="O31" i="9"/>
  <c r="G33" i="9"/>
  <c r="H33" i="9"/>
  <c r="I33" i="9"/>
  <c r="J33" i="9"/>
  <c r="K33" i="9"/>
  <c r="L33" i="9"/>
  <c r="M33" i="9"/>
  <c r="N33" i="9"/>
  <c r="O33" i="9"/>
  <c r="G35" i="9"/>
  <c r="H35" i="9"/>
  <c r="I35" i="9"/>
  <c r="J35" i="9"/>
  <c r="K35" i="9"/>
  <c r="L35" i="9"/>
  <c r="M35" i="9"/>
  <c r="N35" i="9"/>
  <c r="G37" i="9"/>
  <c r="F9" i="9"/>
  <c r="F11" i="9"/>
  <c r="F14" i="9"/>
  <c r="F26" i="9"/>
  <c r="F29" i="9"/>
  <c r="F31" i="9"/>
  <c r="F33" i="9"/>
  <c r="F35" i="9"/>
  <c r="F37" i="9"/>
  <c r="I6" i="9"/>
  <c r="J6" i="9" s="1"/>
  <c r="K6" i="9" s="1"/>
  <c r="L6" i="9" s="1"/>
  <c r="M6" i="9" s="1"/>
  <c r="N6" i="9" s="1"/>
  <c r="O6" i="9" s="1"/>
  <c r="P6" i="9" s="1"/>
  <c r="H6" i="9"/>
  <c r="G6" i="9"/>
  <c r="R7" i="17"/>
  <c r="F8" i="9" s="1"/>
  <c r="S7" i="17"/>
  <c r="G8" i="9" s="1"/>
  <c r="R8" i="17"/>
  <c r="S8" i="17"/>
  <c r="T8" i="17"/>
  <c r="U8" i="17"/>
  <c r="V8" i="17"/>
  <c r="W8" i="17"/>
  <c r="X8" i="17"/>
  <c r="Y8" i="17"/>
  <c r="R10" i="17"/>
  <c r="S10" i="17"/>
  <c r="T10" i="17"/>
  <c r="U10" i="17"/>
  <c r="V10" i="17"/>
  <c r="W10" i="17"/>
  <c r="X10" i="17"/>
  <c r="Y10" i="17"/>
  <c r="R13" i="17"/>
  <c r="S13" i="17"/>
  <c r="T13" i="17"/>
  <c r="U13" i="17"/>
  <c r="V13" i="17"/>
  <c r="W13" i="17"/>
  <c r="X13" i="17"/>
  <c r="Y13" i="17"/>
  <c r="Z13" i="17"/>
  <c r="AA13" i="17"/>
  <c r="R25" i="17"/>
  <c r="S25" i="17"/>
  <c r="T25" i="17"/>
  <c r="U25" i="17"/>
  <c r="V25" i="17"/>
  <c r="W25" i="17"/>
  <c r="X25" i="17"/>
  <c r="Y25" i="17"/>
  <c r="Z25" i="17"/>
  <c r="AA25" i="17"/>
  <c r="R28" i="17"/>
  <c r="S28" i="17"/>
  <c r="T28" i="17"/>
  <c r="U28" i="17"/>
  <c r="V28" i="17"/>
  <c r="W28" i="17"/>
  <c r="X28" i="17"/>
  <c r="Y28" i="17"/>
  <c r="Z28" i="17"/>
  <c r="R30" i="17"/>
  <c r="S30" i="17"/>
  <c r="T30" i="17"/>
  <c r="U30" i="17"/>
  <c r="V30" i="17"/>
  <c r="W30" i="17"/>
  <c r="X30" i="17"/>
  <c r="Y30" i="17"/>
  <c r="Z30" i="17"/>
  <c r="AA30" i="17"/>
  <c r="R32" i="17"/>
  <c r="S32" i="17"/>
  <c r="T32" i="17"/>
  <c r="U32" i="17"/>
  <c r="V32" i="17"/>
  <c r="W32" i="17"/>
  <c r="X32" i="17"/>
  <c r="Y32" i="17"/>
  <c r="Z32" i="17"/>
  <c r="AA32" i="17"/>
  <c r="R34" i="17"/>
  <c r="S34" i="17"/>
  <c r="T34" i="17"/>
  <c r="U34" i="17"/>
  <c r="V34" i="17"/>
  <c r="W34" i="17"/>
  <c r="X34" i="17"/>
  <c r="Y34" i="17"/>
  <c r="Z34" i="17"/>
  <c r="R36" i="17"/>
  <c r="S36" i="17"/>
  <c r="R7" i="19"/>
  <c r="T5" i="17"/>
  <c r="U5" i="17" s="1"/>
  <c r="V5" i="17" s="1"/>
  <c r="W5" i="17" s="1"/>
  <c r="X5" i="17" s="1"/>
  <c r="Y5" i="17" s="1"/>
  <c r="Z5" i="17" s="1"/>
  <c r="AA5" i="17" s="1"/>
  <c r="AB5" i="17" s="1"/>
  <c r="S5" i="17"/>
  <c r="R14" i="9" l="1"/>
  <c r="S33" i="9"/>
  <c r="S31" i="9"/>
  <c r="R31" i="9"/>
  <c r="S26" i="9"/>
  <c r="S14" i="9"/>
  <c r="R26" i="9"/>
  <c r="R33" i="9"/>
  <c r="F11" i="7"/>
  <c r="G11" i="7"/>
  <c r="H11" i="7"/>
  <c r="I11" i="7"/>
  <c r="J11" i="7"/>
  <c r="K11" i="7"/>
  <c r="L11" i="7"/>
  <c r="M11" i="7"/>
  <c r="F13" i="7"/>
  <c r="G13" i="7"/>
  <c r="H13" i="7"/>
  <c r="I13" i="7"/>
  <c r="J13" i="7"/>
  <c r="K13" i="7"/>
  <c r="L13" i="7"/>
  <c r="M13" i="7"/>
  <c r="N13" i="7"/>
  <c r="F16" i="7"/>
  <c r="F21" i="7"/>
  <c r="G21" i="7"/>
  <c r="H21" i="7"/>
  <c r="I21" i="7"/>
  <c r="J21" i="7"/>
  <c r="K21" i="7"/>
  <c r="L21" i="7"/>
  <c r="M21" i="7"/>
  <c r="F28" i="7"/>
  <c r="G28" i="7"/>
  <c r="H28" i="7"/>
  <c r="I28" i="7"/>
  <c r="J28" i="7"/>
  <c r="K28" i="7"/>
  <c r="L28" i="7"/>
  <c r="M28" i="7"/>
  <c r="N28" i="7"/>
  <c r="F31" i="7"/>
  <c r="G31" i="7"/>
  <c r="H31" i="7"/>
  <c r="I31" i="7"/>
  <c r="J31" i="7"/>
  <c r="K31" i="7"/>
  <c r="L31" i="7"/>
  <c r="M31" i="7"/>
  <c r="N31" i="7"/>
  <c r="F33" i="7"/>
  <c r="G33" i="7"/>
  <c r="H33" i="7"/>
  <c r="I33" i="7"/>
  <c r="J33" i="7"/>
  <c r="K33" i="7"/>
  <c r="L33" i="7"/>
  <c r="M33" i="7"/>
  <c r="N33" i="7"/>
  <c r="F35" i="7"/>
  <c r="G35" i="7"/>
  <c r="H35" i="7"/>
  <c r="I35" i="7"/>
  <c r="J35" i="7"/>
  <c r="K35" i="7"/>
  <c r="L35" i="7"/>
  <c r="M35" i="7"/>
  <c r="N35" i="7"/>
  <c r="F37" i="7"/>
  <c r="G37" i="7"/>
  <c r="H37" i="7"/>
  <c r="I37" i="7"/>
  <c r="J37" i="7"/>
  <c r="K37" i="7"/>
  <c r="L37" i="7"/>
  <c r="M37" i="7"/>
  <c r="N37" i="7"/>
  <c r="G9" i="7"/>
  <c r="H9" i="7"/>
  <c r="I9" i="7"/>
  <c r="J9" i="7"/>
  <c r="K9" i="7"/>
  <c r="L9" i="7"/>
  <c r="M9" i="7"/>
  <c r="F9" i="7"/>
  <c r="G8" i="7"/>
  <c r="H8" i="7" s="1"/>
  <c r="I8" i="7" s="1"/>
  <c r="J8" i="7" s="1"/>
  <c r="K8" i="7" s="1"/>
  <c r="L8" i="7" s="1"/>
  <c r="M8" i="7" s="1"/>
  <c r="N8" i="7" s="1"/>
  <c r="O8" i="7" s="1"/>
  <c r="P8" i="7" s="1"/>
  <c r="F11" i="27"/>
  <c r="G11" i="27"/>
  <c r="H11" i="27"/>
  <c r="I11" i="27"/>
  <c r="J11" i="27"/>
  <c r="K11" i="27"/>
  <c r="L11" i="27"/>
  <c r="M11" i="27"/>
  <c r="F13" i="27"/>
  <c r="G13" i="27"/>
  <c r="H13" i="27"/>
  <c r="I13" i="27"/>
  <c r="J13" i="27"/>
  <c r="K13" i="27"/>
  <c r="L13" i="27"/>
  <c r="M13" i="27"/>
  <c r="N13" i="27"/>
  <c r="F16" i="27"/>
  <c r="F21" i="27"/>
  <c r="G21" i="27"/>
  <c r="H21" i="27"/>
  <c r="I21" i="27"/>
  <c r="J21" i="27"/>
  <c r="K21" i="27"/>
  <c r="L21" i="27"/>
  <c r="M21" i="27"/>
  <c r="F28" i="27"/>
  <c r="G28" i="27"/>
  <c r="H28" i="27"/>
  <c r="I28" i="27"/>
  <c r="J28" i="27"/>
  <c r="K28" i="27"/>
  <c r="L28" i="27"/>
  <c r="M28" i="27"/>
  <c r="N28" i="27"/>
  <c r="F31" i="27"/>
  <c r="G31" i="27"/>
  <c r="H31" i="27"/>
  <c r="I31" i="27"/>
  <c r="J31" i="27"/>
  <c r="K31" i="27"/>
  <c r="L31" i="27"/>
  <c r="M31" i="27"/>
  <c r="N31" i="27"/>
  <c r="F33" i="27"/>
  <c r="G33" i="27"/>
  <c r="H33" i="27"/>
  <c r="I33" i="27"/>
  <c r="J33" i="27"/>
  <c r="K33" i="27"/>
  <c r="L33" i="27"/>
  <c r="M33" i="27"/>
  <c r="N33" i="27"/>
  <c r="F35" i="27"/>
  <c r="G35" i="27"/>
  <c r="H35" i="27"/>
  <c r="I35" i="27"/>
  <c r="J35" i="27"/>
  <c r="K35" i="27"/>
  <c r="L35" i="27"/>
  <c r="M35" i="27"/>
  <c r="N35" i="27"/>
  <c r="F37" i="27"/>
  <c r="G37" i="27"/>
  <c r="H37" i="27"/>
  <c r="I37" i="27"/>
  <c r="J37" i="27"/>
  <c r="K37" i="27"/>
  <c r="L37" i="27"/>
  <c r="M37" i="27"/>
  <c r="N37" i="27"/>
  <c r="G9" i="27"/>
  <c r="H9" i="27"/>
  <c r="I9" i="27"/>
  <c r="J9" i="27"/>
  <c r="K9" i="27"/>
  <c r="L9" i="27"/>
  <c r="M9" i="27"/>
  <c r="F9" i="27"/>
  <c r="G166" i="27"/>
  <c r="H166" i="27" s="1"/>
  <c r="I166" i="27" s="1"/>
  <c r="J166" i="27" s="1"/>
  <c r="K166" i="27" s="1"/>
  <c r="L166" i="27" s="1"/>
  <c r="M166" i="27" s="1"/>
  <c r="N166" i="27" s="1"/>
  <c r="O166" i="27" s="1"/>
  <c r="P166" i="27" s="1"/>
  <c r="F133" i="27"/>
  <c r="G127" i="27"/>
  <c r="H127" i="27" s="1"/>
  <c r="I127" i="27" s="1"/>
  <c r="J127" i="27" s="1"/>
  <c r="K127" i="27" s="1"/>
  <c r="L127" i="27" s="1"/>
  <c r="M127" i="27" s="1"/>
  <c r="N127" i="27" s="1"/>
  <c r="O127" i="27" s="1"/>
  <c r="P127" i="27" s="1"/>
  <c r="O113" i="27"/>
  <c r="G87" i="27"/>
  <c r="H87" i="27" s="1"/>
  <c r="I87" i="27" s="1"/>
  <c r="J87" i="27" s="1"/>
  <c r="K87" i="27" s="1"/>
  <c r="L87" i="27" s="1"/>
  <c r="M87" i="27" s="1"/>
  <c r="N87" i="27" s="1"/>
  <c r="O87" i="27" s="1"/>
  <c r="P87" i="27" s="1"/>
  <c r="S54" i="27"/>
  <c r="R54" i="27"/>
  <c r="G47" i="27"/>
  <c r="H47" i="27" s="1"/>
  <c r="I47" i="27" s="1"/>
  <c r="J47" i="27" s="1"/>
  <c r="K47" i="27" s="1"/>
  <c r="L47" i="27" s="1"/>
  <c r="M47" i="27" s="1"/>
  <c r="N47" i="27" s="1"/>
  <c r="O47" i="27" s="1"/>
  <c r="P47" i="27" s="1"/>
  <c r="G8" i="27"/>
  <c r="H8" i="27" s="1"/>
  <c r="I8" i="27" s="1"/>
  <c r="J8" i="27" s="1"/>
  <c r="K8" i="27" s="1"/>
  <c r="L8" i="27" s="1"/>
  <c r="M8" i="27" s="1"/>
  <c r="N8" i="27" s="1"/>
  <c r="O8" i="27" s="1"/>
  <c r="P8" i="27" s="1"/>
  <c r="M33" i="26" l="1"/>
  <c r="M33" i="24"/>
  <c r="L7" i="26"/>
  <c r="L7" i="24"/>
  <c r="H35" i="26"/>
  <c r="H35" i="24"/>
  <c r="N31" i="26"/>
  <c r="N31" i="24"/>
  <c r="F31" i="26"/>
  <c r="F31" i="24"/>
  <c r="G29" i="26"/>
  <c r="G29" i="24"/>
  <c r="L19" i="26"/>
  <c r="L19" i="24"/>
  <c r="H19" i="26"/>
  <c r="H19" i="24"/>
  <c r="J11" i="26"/>
  <c r="J11" i="24"/>
  <c r="J9" i="26"/>
  <c r="J9" i="24"/>
  <c r="F9" i="26"/>
  <c r="F9" i="24"/>
  <c r="K7" i="24"/>
  <c r="K7" i="26"/>
  <c r="G7" i="26"/>
  <c r="G7" i="24"/>
  <c r="K35" i="26"/>
  <c r="K35" i="24"/>
  <c r="G35" i="24"/>
  <c r="G35" i="26"/>
  <c r="L33" i="26"/>
  <c r="L33" i="24"/>
  <c r="H33" i="24"/>
  <c r="H33" i="26"/>
  <c r="M31" i="26"/>
  <c r="M31" i="24"/>
  <c r="I31" i="26"/>
  <c r="I31" i="24"/>
  <c r="N29" i="24"/>
  <c r="N29" i="26"/>
  <c r="J29" i="26"/>
  <c r="J29" i="24"/>
  <c r="F29" i="24"/>
  <c r="F29" i="26"/>
  <c r="K26" i="24"/>
  <c r="K26" i="26"/>
  <c r="G26" i="24"/>
  <c r="G26" i="26"/>
  <c r="K19" i="24"/>
  <c r="K19" i="26"/>
  <c r="G19" i="24"/>
  <c r="G19" i="26"/>
  <c r="M11" i="24"/>
  <c r="M11" i="26"/>
  <c r="I11" i="24"/>
  <c r="I11" i="26"/>
  <c r="M9" i="24"/>
  <c r="M9" i="26"/>
  <c r="I9" i="24"/>
  <c r="I9" i="26"/>
  <c r="L26" i="26"/>
  <c r="L26" i="24"/>
  <c r="J7" i="26"/>
  <c r="J7" i="24"/>
  <c r="N35" i="26"/>
  <c r="N35" i="24"/>
  <c r="J35" i="26"/>
  <c r="J35" i="24"/>
  <c r="F35" i="26"/>
  <c r="F35" i="24"/>
  <c r="K33" i="26"/>
  <c r="K33" i="24"/>
  <c r="G33" i="26"/>
  <c r="G33" i="24"/>
  <c r="L31" i="26"/>
  <c r="L31" i="24"/>
  <c r="H31" i="26"/>
  <c r="H31" i="24"/>
  <c r="M29" i="26"/>
  <c r="M29" i="24"/>
  <c r="I29" i="26"/>
  <c r="I29" i="24"/>
  <c r="N26" i="26"/>
  <c r="N26" i="24"/>
  <c r="J26" i="26"/>
  <c r="J26" i="24"/>
  <c r="F26" i="26"/>
  <c r="F26" i="24"/>
  <c r="J19" i="26"/>
  <c r="J19" i="24"/>
  <c r="F19" i="26"/>
  <c r="F19" i="24"/>
  <c r="L11" i="26"/>
  <c r="L11" i="24"/>
  <c r="H11" i="26"/>
  <c r="H11" i="24"/>
  <c r="L9" i="26"/>
  <c r="L9" i="24"/>
  <c r="H9" i="26"/>
  <c r="H9" i="24"/>
  <c r="H7" i="26"/>
  <c r="H7" i="24"/>
  <c r="L35" i="26"/>
  <c r="L35" i="24"/>
  <c r="I33" i="26"/>
  <c r="I33" i="24"/>
  <c r="J31" i="26"/>
  <c r="J31" i="24"/>
  <c r="K29" i="26"/>
  <c r="K29" i="24"/>
  <c r="H26" i="26"/>
  <c r="H26" i="24"/>
  <c r="N11" i="26"/>
  <c r="N11" i="24"/>
  <c r="F11" i="26"/>
  <c r="F11" i="24"/>
  <c r="F7" i="24"/>
  <c r="F7" i="26"/>
  <c r="M7" i="24"/>
  <c r="M7" i="26"/>
  <c r="I7" i="26"/>
  <c r="I7" i="24"/>
  <c r="M35" i="26"/>
  <c r="M35" i="24"/>
  <c r="I35" i="26"/>
  <c r="I35" i="24"/>
  <c r="N33" i="24"/>
  <c r="N33" i="26"/>
  <c r="J33" i="26"/>
  <c r="J33" i="24"/>
  <c r="F33" i="24"/>
  <c r="F33" i="26"/>
  <c r="K31" i="26"/>
  <c r="K31" i="24"/>
  <c r="G31" i="24"/>
  <c r="G31" i="26"/>
  <c r="L29" i="26"/>
  <c r="L29" i="24"/>
  <c r="H29" i="26"/>
  <c r="H29" i="24"/>
  <c r="M26" i="24"/>
  <c r="M26" i="26"/>
  <c r="I26" i="24"/>
  <c r="I26" i="26"/>
  <c r="M19" i="24"/>
  <c r="M19" i="26"/>
  <c r="I19" i="26"/>
  <c r="I19" i="24"/>
  <c r="F14" i="26"/>
  <c r="F14" i="24"/>
  <c r="K11" i="26"/>
  <c r="K11" i="24"/>
  <c r="G11" i="26"/>
  <c r="G11" i="24"/>
  <c r="K9" i="26"/>
  <c r="K9" i="24"/>
  <c r="G9" i="26"/>
  <c r="G9" i="24"/>
  <c r="P203" i="8"/>
  <c r="P279" i="24" s="1"/>
  <c r="P204" i="8"/>
  <c r="P280" i="24" s="1"/>
  <c r="P205" i="8"/>
  <c r="P281" i="24" s="1"/>
  <c r="P206" i="8"/>
  <c r="P282" i="24" s="1"/>
  <c r="P207" i="8"/>
  <c r="P283" i="24" s="1"/>
  <c r="P208" i="8"/>
  <c r="P284" i="24" s="1"/>
  <c r="P209" i="8"/>
  <c r="P285" i="24" s="1"/>
  <c r="P210" i="8"/>
  <c r="P286" i="24" s="1"/>
  <c r="P211" i="8"/>
  <c r="P287" i="24" s="1"/>
  <c r="P212" i="8"/>
  <c r="P288" i="24" s="1"/>
  <c r="P213" i="8"/>
  <c r="P289" i="24" s="1"/>
  <c r="P214" i="8"/>
  <c r="P290" i="24" s="1"/>
  <c r="P215" i="8"/>
  <c r="P291" i="24" s="1"/>
  <c r="P216" i="8"/>
  <c r="P292" i="24" s="1"/>
  <c r="P217" i="8"/>
  <c r="P293" i="24" s="1"/>
  <c r="P218" i="8"/>
  <c r="P294" i="24" s="1"/>
  <c r="P219" i="8"/>
  <c r="P295" i="24" s="1"/>
  <c r="P220" i="8"/>
  <c r="P296" i="24" s="1"/>
  <c r="P221" i="8"/>
  <c r="P297" i="24" s="1"/>
  <c r="P222" i="8"/>
  <c r="P298" i="24" s="1"/>
  <c r="P223" i="8"/>
  <c r="P299" i="24" s="1"/>
  <c r="P224" i="8"/>
  <c r="P300" i="24" s="1"/>
  <c r="P225" i="8"/>
  <c r="P301" i="24" s="1"/>
  <c r="P226" i="8"/>
  <c r="P302" i="24" s="1"/>
  <c r="P227" i="8"/>
  <c r="P303" i="24" s="1"/>
  <c r="P228" i="8"/>
  <c r="P304" i="24" s="1"/>
  <c r="P229" i="8"/>
  <c r="P305" i="24" s="1"/>
  <c r="P230" i="8"/>
  <c r="P306" i="24" s="1"/>
  <c r="P231" i="8"/>
  <c r="P307" i="24" s="1"/>
  <c r="P232" i="8"/>
  <c r="P308" i="24" s="1"/>
  <c r="P233" i="8"/>
  <c r="P309" i="24" s="1"/>
  <c r="P234" i="8"/>
  <c r="P310" i="24" s="1"/>
  <c r="O113" i="28"/>
  <c r="F8" i="28"/>
  <c r="F8" i="3" s="1"/>
  <c r="H8" i="28"/>
  <c r="H8" i="3" s="1"/>
  <c r="J8" i="28"/>
  <c r="J8" i="3" s="1"/>
  <c r="K8" i="28"/>
  <c r="K8" i="3" s="1"/>
  <c r="L8" i="28"/>
  <c r="L8" i="3" s="1"/>
  <c r="G8" i="28" l="1"/>
  <c r="G8" i="3" s="1"/>
  <c r="I8" i="28"/>
  <c r="I8" i="3" s="1"/>
  <c r="R113" i="28"/>
  <c r="O35" i="6"/>
  <c r="Q113" i="28"/>
  <c r="R8" i="19" l="1"/>
  <c r="S8" i="19"/>
  <c r="R9" i="19"/>
  <c r="S9" i="19"/>
  <c r="T9" i="19"/>
  <c r="U9" i="19"/>
  <c r="V9" i="19"/>
  <c r="W9" i="19"/>
  <c r="X9" i="19"/>
  <c r="Y9" i="19"/>
  <c r="R11" i="19"/>
  <c r="S11" i="19"/>
  <c r="T11" i="19"/>
  <c r="U11" i="19"/>
  <c r="V11" i="19"/>
  <c r="W11" i="19"/>
  <c r="X11" i="19"/>
  <c r="Y11" i="19"/>
  <c r="Z11" i="19"/>
  <c r="R14" i="19"/>
  <c r="R19" i="19"/>
  <c r="S19" i="19"/>
  <c r="T19" i="19"/>
  <c r="U19" i="19"/>
  <c r="V19" i="19"/>
  <c r="W19" i="19"/>
  <c r="X19" i="19"/>
  <c r="Y19" i="19"/>
  <c r="R26" i="19"/>
  <c r="S26" i="19"/>
  <c r="T26" i="19"/>
  <c r="U26" i="19"/>
  <c r="V26" i="19"/>
  <c r="W26" i="19"/>
  <c r="X26" i="19"/>
  <c r="Y26" i="19"/>
  <c r="Z26" i="19"/>
  <c r="R29" i="19"/>
  <c r="S29" i="19"/>
  <c r="T29" i="19"/>
  <c r="U29" i="19"/>
  <c r="V29" i="19"/>
  <c r="W29" i="19"/>
  <c r="X29" i="19"/>
  <c r="Y29" i="19"/>
  <c r="Z29" i="19"/>
  <c r="R31" i="19"/>
  <c r="S31" i="19"/>
  <c r="T31" i="19"/>
  <c r="U31" i="19"/>
  <c r="V31" i="19"/>
  <c r="W31" i="19"/>
  <c r="X31" i="19"/>
  <c r="Y31" i="19"/>
  <c r="Z31" i="19"/>
  <c r="R33" i="19"/>
  <c r="S33" i="19"/>
  <c r="T33" i="19"/>
  <c r="U33" i="19"/>
  <c r="V33" i="19"/>
  <c r="W33" i="19"/>
  <c r="X33" i="19"/>
  <c r="Y33" i="19"/>
  <c r="Z33" i="19"/>
  <c r="R35" i="19"/>
  <c r="S35" i="19"/>
  <c r="T35" i="19"/>
  <c r="U35" i="19"/>
  <c r="V35" i="19"/>
  <c r="W35" i="19"/>
  <c r="X35" i="19"/>
  <c r="Y35" i="19"/>
  <c r="Z35" i="19"/>
  <c r="S7" i="19"/>
  <c r="T7" i="19"/>
  <c r="U7" i="19"/>
  <c r="V7" i="19"/>
  <c r="W7" i="19"/>
  <c r="X7" i="19"/>
  <c r="Y7" i="19"/>
  <c r="S6" i="19"/>
  <c r="T6" i="19" s="1"/>
  <c r="U6" i="19" s="1"/>
  <c r="V6" i="19" s="1"/>
  <c r="W6" i="19" s="1"/>
  <c r="X6" i="19" s="1"/>
  <c r="Y6" i="19" s="1"/>
  <c r="Z6" i="19" s="1"/>
  <c r="AA6" i="19" s="1"/>
  <c r="AB6" i="19" s="1"/>
  <c r="AB244" i="17" l="1"/>
  <c r="P292" i="9" s="1"/>
  <c r="P331" i="9"/>
  <c r="AA244" i="17"/>
  <c r="O292" i="9" s="1"/>
  <c r="O331" i="9"/>
  <c r="G10" i="7"/>
  <c r="G10" i="27"/>
  <c r="F10" i="27"/>
  <c r="F10" i="7"/>
  <c r="Q153" i="19"/>
  <c r="R153" i="19"/>
  <c r="Q154" i="19"/>
  <c r="R154" i="19"/>
  <c r="S154" i="19"/>
  <c r="T154" i="19"/>
  <c r="U154" i="19"/>
  <c r="V154" i="19"/>
  <c r="W154" i="19"/>
  <c r="X154" i="19"/>
  <c r="Y154" i="19"/>
  <c r="Q156" i="19"/>
  <c r="R156" i="19"/>
  <c r="S156" i="19"/>
  <c r="T156" i="19"/>
  <c r="U156" i="19"/>
  <c r="V156" i="19"/>
  <c r="W156" i="19"/>
  <c r="X156" i="19"/>
  <c r="Y156" i="19"/>
  <c r="Q159" i="19"/>
  <c r="Q164" i="19"/>
  <c r="R164" i="19"/>
  <c r="S164" i="19"/>
  <c r="T164" i="19"/>
  <c r="U164" i="19"/>
  <c r="V164" i="19"/>
  <c r="W164" i="19"/>
  <c r="X164" i="19"/>
  <c r="Q167" i="19"/>
  <c r="R167" i="19"/>
  <c r="S167" i="19"/>
  <c r="T167" i="19"/>
  <c r="U167" i="19"/>
  <c r="V167" i="19"/>
  <c r="Q170" i="19"/>
  <c r="R170" i="19"/>
  <c r="S170" i="19"/>
  <c r="T170" i="19"/>
  <c r="U170" i="19"/>
  <c r="V170" i="19"/>
  <c r="W170" i="19"/>
  <c r="X170" i="19"/>
  <c r="Y170" i="19"/>
  <c r="Q171" i="19"/>
  <c r="R171" i="19"/>
  <c r="S171" i="19"/>
  <c r="T171" i="19"/>
  <c r="U171" i="19"/>
  <c r="V171" i="19"/>
  <c r="W171" i="19"/>
  <c r="X171" i="19"/>
  <c r="Y171" i="19"/>
  <c r="Q174" i="19"/>
  <c r="R174" i="19"/>
  <c r="S174" i="19"/>
  <c r="T174" i="19"/>
  <c r="U174" i="19"/>
  <c r="V174" i="19"/>
  <c r="W174" i="19"/>
  <c r="X174" i="19"/>
  <c r="Y174" i="19"/>
  <c r="Q175" i="19"/>
  <c r="Q176" i="19"/>
  <c r="R176" i="19"/>
  <c r="S176" i="19"/>
  <c r="T176" i="19"/>
  <c r="U176" i="19"/>
  <c r="V176" i="19"/>
  <c r="W176" i="19"/>
  <c r="X176" i="19"/>
  <c r="Y176" i="19"/>
  <c r="Q178" i="19"/>
  <c r="R178" i="19"/>
  <c r="S178" i="19"/>
  <c r="T178" i="19"/>
  <c r="U178" i="19"/>
  <c r="V178" i="19"/>
  <c r="W178" i="19"/>
  <c r="X178" i="19"/>
  <c r="Y178" i="19"/>
  <c r="Q180" i="19"/>
  <c r="R180" i="19"/>
  <c r="S180" i="19"/>
  <c r="T180" i="19"/>
  <c r="U180" i="19"/>
  <c r="V180" i="19"/>
  <c r="W180" i="19"/>
  <c r="X180" i="19"/>
  <c r="Y180" i="19"/>
  <c r="Q181" i="19"/>
  <c r="R181" i="19"/>
  <c r="S181" i="19"/>
  <c r="T181" i="19"/>
  <c r="U181" i="19"/>
  <c r="V181" i="19"/>
  <c r="W181" i="19"/>
  <c r="X181" i="19"/>
  <c r="Y181" i="19"/>
  <c r="R152" i="19"/>
  <c r="S152" i="19"/>
  <c r="T152" i="19"/>
  <c r="U152" i="19"/>
  <c r="V152" i="19"/>
  <c r="W152" i="19"/>
  <c r="X152" i="19"/>
  <c r="Q152" i="19"/>
  <c r="S151" i="19"/>
  <c r="T151" i="19" s="1"/>
  <c r="U151" i="19" s="1"/>
  <c r="V151" i="19" s="1"/>
  <c r="W151" i="19" s="1"/>
  <c r="X151" i="19" s="1"/>
  <c r="Y151" i="19" s="1"/>
  <c r="Z151" i="19" s="1"/>
  <c r="R151" i="19"/>
  <c r="R259" i="19"/>
  <c r="S259" i="19" s="1"/>
  <c r="T259" i="19" s="1"/>
  <c r="U259" i="19" s="1"/>
  <c r="V259" i="19" s="1"/>
  <c r="W259" i="19" s="1"/>
  <c r="X259" i="19" s="1"/>
  <c r="Y259" i="19" s="1"/>
  <c r="Z259" i="19" s="1"/>
  <c r="S331" i="9" l="1"/>
  <c r="R331" i="9"/>
  <c r="G8" i="26"/>
  <c r="G8" i="24"/>
  <c r="F8" i="24"/>
  <c r="F8" i="26"/>
  <c r="Y167" i="19" l="1"/>
  <c r="W167" i="19"/>
  <c r="X167" i="19"/>
  <c r="S16" i="21"/>
  <c r="F56" i="10" s="1"/>
  <c r="T16" i="21"/>
  <c r="G56" i="10" s="1"/>
  <c r="U16" i="21"/>
  <c r="H56" i="10" s="1"/>
  <c r="V16" i="21"/>
  <c r="I56" i="10" s="1"/>
  <c r="Z164" i="19" l="1"/>
  <c r="AB19" i="19" l="1"/>
  <c r="AA19" i="19"/>
  <c r="O21" i="7" l="1"/>
  <c r="O21" i="27"/>
  <c r="P21" i="7"/>
  <c r="P21" i="27"/>
  <c r="P690" i="9"/>
  <c r="F73" i="28"/>
  <c r="G73" i="28"/>
  <c r="H73" i="28"/>
  <c r="I73" i="28"/>
  <c r="J73" i="28"/>
  <c r="K73" i="28"/>
  <c r="L73" i="28"/>
  <c r="M73" i="28"/>
  <c r="N73" i="28"/>
  <c r="O73" i="28"/>
  <c r="P19" i="26" l="1"/>
  <c r="P19" i="24"/>
  <c r="O19" i="26"/>
  <c r="O19" i="24"/>
  <c r="R21" i="7"/>
  <c r="S21" i="7"/>
  <c r="R21" i="27"/>
  <c r="S21" i="27"/>
  <c r="F28" i="28"/>
  <c r="F28" i="3" s="1"/>
  <c r="G28" i="28"/>
  <c r="G28" i="3" s="1"/>
  <c r="H28" i="28"/>
  <c r="H28" i="3" s="1"/>
  <c r="I28" i="28"/>
  <c r="I28" i="3" s="1"/>
  <c r="J28" i="28"/>
  <c r="J28" i="3" s="1"/>
  <c r="K28" i="28"/>
  <c r="K28" i="3" s="1"/>
  <c r="L28" i="28"/>
  <c r="L28" i="3" s="1"/>
  <c r="M28" i="28"/>
  <c r="M28" i="3" s="1"/>
  <c r="N28" i="28"/>
  <c r="N28" i="3" s="1"/>
  <c r="Q19" i="24" l="1"/>
  <c r="R19" i="24"/>
  <c r="L334" i="9"/>
  <c r="M334" i="9"/>
  <c r="O334" i="9"/>
  <c r="P334" i="9"/>
  <c r="N334" i="9"/>
  <c r="S334" i="9" l="1"/>
  <c r="R334" i="9"/>
  <c r="H76" i="28"/>
  <c r="I76" i="28"/>
  <c r="J76" i="28"/>
  <c r="K76" i="28"/>
  <c r="L76" i="28"/>
  <c r="M76" i="28"/>
  <c r="N76" i="28"/>
  <c r="O76" i="28"/>
  <c r="F77" i="28"/>
  <c r="G77" i="28"/>
  <c r="H77" i="28"/>
  <c r="I77" i="28"/>
  <c r="J77" i="28"/>
  <c r="K77" i="28"/>
  <c r="L77" i="28"/>
  <c r="M77" i="28"/>
  <c r="N77" i="28"/>
  <c r="O77" i="28"/>
  <c r="F30" i="28" l="1"/>
  <c r="F30" i="3" s="1"/>
  <c r="G30" i="28"/>
  <c r="G30" i="3" s="1"/>
  <c r="H30" i="28"/>
  <c r="H30" i="3" s="1"/>
  <c r="I30" i="28"/>
  <c r="I30" i="3" s="1"/>
  <c r="J30" i="28"/>
  <c r="J30" i="3" s="1"/>
  <c r="K30" i="28"/>
  <c r="K30" i="3" s="1"/>
  <c r="L30" i="28"/>
  <c r="L30" i="3" s="1"/>
  <c r="M30" i="28"/>
  <c r="M30" i="3" s="1"/>
  <c r="N30" i="28"/>
  <c r="N30" i="3" s="1"/>
  <c r="O30" i="28"/>
  <c r="F12" i="28"/>
  <c r="F12" i="3" s="1"/>
  <c r="G12" i="28"/>
  <c r="G12" i="3" s="1"/>
  <c r="H12" i="28"/>
  <c r="H12" i="3" s="1"/>
  <c r="I12" i="28"/>
  <c r="I12" i="3" s="1"/>
  <c r="J12" i="28"/>
  <c r="J12" i="3" s="1"/>
  <c r="K12" i="28"/>
  <c r="K12" i="3" s="1"/>
  <c r="L12" i="28"/>
  <c r="L12" i="3" s="1"/>
  <c r="M12" i="28"/>
  <c r="M12" i="3" s="1"/>
  <c r="N12" i="28"/>
  <c r="N12" i="3" s="1"/>
  <c r="O12" i="28"/>
  <c r="F69" i="28"/>
  <c r="G69" i="28"/>
  <c r="H69" i="28"/>
  <c r="I69" i="28"/>
  <c r="K69" i="28"/>
  <c r="L69" i="28"/>
  <c r="M69" i="28"/>
  <c r="N69" i="28"/>
  <c r="O69" i="28"/>
  <c r="J69" i="28"/>
  <c r="F51" i="28"/>
  <c r="G51" i="28"/>
  <c r="H51" i="28"/>
  <c r="I51" i="28"/>
  <c r="J51" i="28"/>
  <c r="L51" i="28"/>
  <c r="M51" i="28"/>
  <c r="N51" i="28"/>
  <c r="O51" i="28"/>
  <c r="K51" i="28"/>
  <c r="F108" i="28"/>
  <c r="F30" i="6" s="1"/>
  <c r="G108" i="28"/>
  <c r="G30" i="6" s="1"/>
  <c r="H108" i="28"/>
  <c r="H30" i="6" s="1"/>
  <c r="J108" i="28"/>
  <c r="J30" i="6" s="1"/>
  <c r="K108" i="28"/>
  <c r="K30" i="6" s="1"/>
  <c r="L108" i="28"/>
  <c r="L30" i="6" s="1"/>
  <c r="M108" i="28"/>
  <c r="M30" i="6" s="1"/>
  <c r="N108" i="28"/>
  <c r="N30" i="6" s="1"/>
  <c r="O108" i="28"/>
  <c r="O30" i="6" s="1"/>
  <c r="I108" i="28"/>
  <c r="I30" i="6" s="1"/>
  <c r="F90" i="28"/>
  <c r="F12" i="6" s="1"/>
  <c r="G90" i="28"/>
  <c r="G12" i="6" s="1"/>
  <c r="H90" i="28"/>
  <c r="H12" i="6" s="1"/>
  <c r="I90" i="28"/>
  <c r="I12" i="6" s="1"/>
  <c r="K90" i="28"/>
  <c r="K12" i="6" s="1"/>
  <c r="L90" i="28"/>
  <c r="L12" i="6" s="1"/>
  <c r="M90" i="28"/>
  <c r="M12" i="6" s="1"/>
  <c r="N90" i="28"/>
  <c r="N12" i="6" s="1"/>
  <c r="O90" i="28"/>
  <c r="J90" i="28"/>
  <c r="J12" i="6" s="1"/>
  <c r="G172" i="27"/>
  <c r="H172" i="27"/>
  <c r="I172" i="27"/>
  <c r="J172" i="27"/>
  <c r="K172" i="27"/>
  <c r="L172" i="27"/>
  <c r="M172" i="27"/>
  <c r="N172" i="27"/>
  <c r="O172" i="27"/>
  <c r="F172" i="27"/>
  <c r="G133" i="27"/>
  <c r="H133" i="27"/>
  <c r="I133" i="27"/>
  <c r="J133" i="27"/>
  <c r="K133" i="27"/>
  <c r="L133" i="27"/>
  <c r="N133" i="27"/>
  <c r="O133" i="27"/>
  <c r="M133" i="27"/>
  <c r="F93" i="27"/>
  <c r="G93" i="27"/>
  <c r="H93" i="27"/>
  <c r="I93" i="27"/>
  <c r="J93" i="27"/>
  <c r="K93" i="27"/>
  <c r="L93" i="27"/>
  <c r="N93" i="27"/>
  <c r="O93" i="27"/>
  <c r="M93" i="27"/>
  <c r="F53" i="27"/>
  <c r="G53" i="27"/>
  <c r="H53" i="27"/>
  <c r="J53" i="27"/>
  <c r="K53" i="27"/>
  <c r="L53" i="27"/>
  <c r="M53" i="27"/>
  <c r="N53" i="27"/>
  <c r="O53" i="27"/>
  <c r="I53" i="27"/>
  <c r="O12" i="6" l="1"/>
  <c r="R90" i="28"/>
  <c r="Q90" i="28"/>
  <c r="R108" i="28"/>
  <c r="Q108" i="28"/>
  <c r="O12" i="3"/>
  <c r="R12" i="28"/>
  <c r="Q12" i="28"/>
  <c r="O30" i="3"/>
  <c r="Q30" i="28"/>
  <c r="R30" i="28"/>
  <c r="R53" i="27"/>
  <c r="S53" i="27"/>
  <c r="R93" i="27"/>
  <c r="S93" i="27"/>
  <c r="R172" i="27"/>
  <c r="S172" i="27"/>
  <c r="S133" i="27"/>
  <c r="R133" i="27"/>
  <c r="Y265" i="19"/>
  <c r="Y157" i="19"/>
  <c r="U265" i="19"/>
  <c r="U157" i="19"/>
  <c r="Q265" i="19"/>
  <c r="Q157" i="19"/>
  <c r="W265" i="19"/>
  <c r="W157" i="19"/>
  <c r="X265" i="19"/>
  <c r="X157" i="19"/>
  <c r="T265" i="19"/>
  <c r="T157" i="19"/>
  <c r="S265" i="19"/>
  <c r="S157" i="19"/>
  <c r="Y158" i="19"/>
  <c r="V265" i="19"/>
  <c r="V157" i="19"/>
  <c r="R265" i="19"/>
  <c r="R157" i="19"/>
  <c r="S257" i="21"/>
  <c r="F349" i="10" s="1"/>
  <c r="T257" i="21"/>
  <c r="G349" i="10" s="1"/>
  <c r="U257" i="21"/>
  <c r="H349" i="10" s="1"/>
  <c r="V257" i="21"/>
  <c r="I349" i="10" s="1"/>
  <c r="S251" i="21"/>
  <c r="F343" i="10" s="1"/>
  <c r="T251" i="21"/>
  <c r="G343" i="10" s="1"/>
  <c r="U251" i="21"/>
  <c r="H343" i="10" s="1"/>
  <c r="V251" i="21"/>
  <c r="I343" i="10" s="1"/>
  <c r="W251" i="21"/>
  <c r="J343" i="10" s="1"/>
  <c r="X251" i="21"/>
  <c r="K343" i="10" s="1"/>
  <c r="Y251" i="21"/>
  <c r="L343" i="10" s="1"/>
  <c r="Z251" i="21"/>
  <c r="M343" i="10" s="1"/>
  <c r="AA251" i="21"/>
  <c r="N343" i="10" s="1"/>
  <c r="AB251" i="21"/>
  <c r="O343" i="10" s="1"/>
  <c r="S246" i="21"/>
  <c r="F338" i="10" s="1"/>
  <c r="T246" i="21"/>
  <c r="G338" i="10" s="1"/>
  <c r="U246" i="21"/>
  <c r="H338" i="10" s="1"/>
  <c r="V246" i="21"/>
  <c r="I338" i="10" s="1"/>
  <c r="W246" i="21"/>
  <c r="J338" i="10" s="1"/>
  <c r="S240" i="21"/>
  <c r="F332" i="10" s="1"/>
  <c r="T240" i="21"/>
  <c r="G332" i="10" s="1"/>
  <c r="U240" i="21"/>
  <c r="H332" i="10" s="1"/>
  <c r="V240" i="21"/>
  <c r="I332" i="10" s="1"/>
  <c r="W240" i="21"/>
  <c r="J332" i="10" s="1"/>
  <c r="X240" i="21"/>
  <c r="K332" i="10" s="1"/>
  <c r="Y240" i="21"/>
  <c r="L332" i="10" s="1"/>
  <c r="Z240" i="21"/>
  <c r="M332" i="10" s="1"/>
  <c r="AA240" i="21"/>
  <c r="N332" i="10" s="1"/>
  <c r="S235" i="21"/>
  <c r="F327" i="10" s="1"/>
  <c r="T235" i="21"/>
  <c r="G327" i="10" s="1"/>
  <c r="U235" i="21"/>
  <c r="H327" i="10" s="1"/>
  <c r="V235" i="21"/>
  <c r="I327" i="10" s="1"/>
  <c r="W235" i="21"/>
  <c r="J327" i="10" s="1"/>
  <c r="X235" i="21"/>
  <c r="K327" i="10" s="1"/>
  <c r="Y235" i="21"/>
  <c r="L327" i="10" s="1"/>
  <c r="Z235" i="21"/>
  <c r="M327" i="10" s="1"/>
  <c r="AA235" i="21"/>
  <c r="N327" i="10" s="1"/>
  <c r="S231" i="21"/>
  <c r="F323" i="10" s="1"/>
  <c r="T231" i="21"/>
  <c r="G323" i="10" s="1"/>
  <c r="U231" i="21"/>
  <c r="H323" i="10" s="1"/>
  <c r="V231" i="21"/>
  <c r="I323" i="10" s="1"/>
  <c r="W231" i="21"/>
  <c r="J323" i="10" s="1"/>
  <c r="X231" i="21"/>
  <c r="K323" i="10" s="1"/>
  <c r="Y231" i="21"/>
  <c r="L323" i="10" s="1"/>
  <c r="Z231" i="21"/>
  <c r="M323" i="10" s="1"/>
  <c r="AA231" i="21"/>
  <c r="N323" i="10" s="1"/>
  <c r="W257" i="21"/>
  <c r="J349" i="10" s="1"/>
  <c r="X257" i="21"/>
  <c r="K349" i="10" s="1"/>
  <c r="Y257" i="21"/>
  <c r="L349" i="10" s="1"/>
  <c r="Z257" i="21"/>
  <c r="M349" i="10" s="1"/>
  <c r="AA257" i="21"/>
  <c r="N349" i="10" s="1"/>
  <c r="AB256" i="21" l="1"/>
  <c r="O348" i="10" s="1"/>
  <c r="X249" i="21"/>
  <c r="K341" i="10" s="1"/>
  <c r="T249" i="21"/>
  <c r="G341" i="10" s="1"/>
  <c r="H306" i="21"/>
  <c r="G306" i="21" s="1"/>
  <c r="F306" i="21" s="1"/>
  <c r="E306" i="21" s="1"/>
  <c r="W249" i="21"/>
  <c r="J341" i="10" s="1"/>
  <c r="R30" i="3"/>
  <c r="Q30" i="3"/>
  <c r="AA249" i="21"/>
  <c r="N341" i="10" s="1"/>
  <c r="S249" i="21"/>
  <c r="F341" i="10" s="1"/>
  <c r="Q12" i="3"/>
  <c r="R12" i="3"/>
  <c r="Y249" i="21"/>
  <c r="L341" i="10" s="1"/>
  <c r="U249" i="21"/>
  <c r="H341" i="10" s="1"/>
  <c r="Z249" i="21"/>
  <c r="M341" i="10" s="1"/>
  <c r="V249" i="21"/>
  <c r="I341" i="10" s="1"/>
  <c r="R343" i="10"/>
  <c r="Q343" i="10"/>
  <c r="S244" i="21"/>
  <c r="F336" i="10" s="1"/>
  <c r="T244" i="21"/>
  <c r="G336" i="10" s="1"/>
  <c r="U244" i="21"/>
  <c r="H336" i="10" s="1"/>
  <c r="S243" i="21"/>
  <c r="F335" i="10" s="1"/>
  <c r="T243" i="21"/>
  <c r="G335" i="10" s="1"/>
  <c r="U243" i="21"/>
  <c r="H335" i="10" s="1"/>
  <c r="V243" i="21"/>
  <c r="I335" i="10" s="1"/>
  <c r="W243" i="21"/>
  <c r="J335" i="10" s="1"/>
  <c r="X243" i="21"/>
  <c r="K335" i="10" s="1"/>
  <c r="Y243" i="21"/>
  <c r="L335" i="10" s="1"/>
  <c r="Z243" i="21"/>
  <c r="M335" i="10" s="1"/>
  <c r="AA243" i="21"/>
  <c r="N335" i="10" s="1"/>
  <c r="W233" i="21"/>
  <c r="J325" i="10" s="1"/>
  <c r="X233" i="21"/>
  <c r="K325" i="10" s="1"/>
  <c r="Y233" i="21"/>
  <c r="L325" i="10" s="1"/>
  <c r="Z233" i="21"/>
  <c r="M325" i="10" s="1"/>
  <c r="AA233" i="21"/>
  <c r="N325" i="10" s="1"/>
  <c r="AB233" i="21"/>
  <c r="O325" i="10" s="1"/>
  <c r="AA232" i="21"/>
  <c r="N324" i="10" s="1"/>
  <c r="AB232" i="21"/>
  <c r="O324" i="10" s="1"/>
  <c r="S228" i="21"/>
  <c r="F320" i="10" s="1"/>
  <c r="T228" i="21"/>
  <c r="G320" i="10" s="1"/>
  <c r="U228" i="21"/>
  <c r="H320" i="10" s="1"/>
  <c r="V228" i="21"/>
  <c r="I320" i="10" s="1"/>
  <c r="W228" i="21"/>
  <c r="J320" i="10" s="1"/>
  <c r="X228" i="21"/>
  <c r="K320" i="10" s="1"/>
  <c r="Y228" i="21"/>
  <c r="L320" i="10" s="1"/>
  <c r="Z228" i="21"/>
  <c r="M320" i="10" s="1"/>
  <c r="AA228" i="21"/>
  <c r="N320" i="10" s="1"/>
  <c r="AB228" i="21"/>
  <c r="O320" i="10" s="1"/>
  <c r="R348" i="10" l="1"/>
  <c r="U233" i="21"/>
  <c r="H325" i="10" s="1"/>
  <c r="Q348" i="10"/>
  <c r="V233" i="21"/>
  <c r="I325" i="10" s="1"/>
  <c r="T233" i="21"/>
  <c r="G325" i="10" s="1"/>
  <c r="S233" i="21"/>
  <c r="F325" i="10" s="1"/>
  <c r="R325" i="10" s="1"/>
  <c r="R320" i="10"/>
  <c r="Q320" i="10"/>
  <c r="Q325" i="10"/>
  <c r="R324" i="10"/>
  <c r="Q324" i="10"/>
  <c r="S19" i="21"/>
  <c r="F59" i="10" s="1"/>
  <c r="T19" i="21"/>
  <c r="G59" i="10" s="1"/>
  <c r="U19" i="21"/>
  <c r="H59" i="10" s="1"/>
  <c r="V19" i="21"/>
  <c r="I59" i="10" s="1"/>
  <c r="W19" i="21"/>
  <c r="J59" i="10" s="1"/>
  <c r="X19" i="21"/>
  <c r="K59" i="10" s="1"/>
  <c r="Y19" i="21"/>
  <c r="L59" i="10" s="1"/>
  <c r="Z19" i="21"/>
  <c r="M59" i="10" s="1"/>
  <c r="S38" i="21"/>
  <c r="F78" i="10" s="1"/>
  <c r="T38" i="21"/>
  <c r="G78" i="10" s="1"/>
  <c r="U38" i="21"/>
  <c r="H78" i="10" s="1"/>
  <c r="V38" i="21"/>
  <c r="I78" i="10" s="1"/>
  <c r="S36" i="21"/>
  <c r="F76" i="10" s="1"/>
  <c r="T36" i="21"/>
  <c r="G76" i="10" s="1"/>
  <c r="S30" i="21"/>
  <c r="F70" i="10" s="1"/>
  <c r="T30" i="21"/>
  <c r="G70" i="10" s="1"/>
  <c r="U30" i="21"/>
  <c r="H70" i="10" s="1"/>
  <c r="V30" i="21"/>
  <c r="I70" i="10" s="1"/>
  <c r="W30" i="21"/>
  <c r="J70" i="10" s="1"/>
  <c r="X30" i="21"/>
  <c r="K70" i="10" s="1"/>
  <c r="Y30" i="21"/>
  <c r="L70" i="10" s="1"/>
  <c r="Z30" i="21"/>
  <c r="M70" i="10" s="1"/>
  <c r="AA30" i="21"/>
  <c r="N70" i="10" s="1"/>
  <c r="AB30" i="21"/>
  <c r="O70" i="10" s="1"/>
  <c r="S29" i="21"/>
  <c r="F69" i="10" s="1"/>
  <c r="T29" i="21"/>
  <c r="G69" i="10" s="1"/>
  <c r="U29" i="21"/>
  <c r="H69" i="10" s="1"/>
  <c r="V29" i="21"/>
  <c r="I69" i="10" s="1"/>
  <c r="W29" i="21"/>
  <c r="J69" i="10" s="1"/>
  <c r="X29" i="21"/>
  <c r="K69" i="10" s="1"/>
  <c r="Y29" i="21"/>
  <c r="L69" i="10" s="1"/>
  <c r="Z29" i="21"/>
  <c r="M69" i="10" s="1"/>
  <c r="AA29" i="21"/>
  <c r="N69" i="10" s="1"/>
  <c r="S25" i="21"/>
  <c r="F65" i="10" s="1"/>
  <c r="T25" i="21"/>
  <c r="G65" i="10" s="1"/>
  <c r="U25" i="21"/>
  <c r="H65" i="10" s="1"/>
  <c r="V25" i="21"/>
  <c r="I65" i="10" s="1"/>
  <c r="W25" i="21"/>
  <c r="J65" i="10" s="1"/>
  <c r="AB25" i="21"/>
  <c r="O65" i="10" s="1"/>
  <c r="S14" i="21"/>
  <c r="F54" i="10" s="1"/>
  <c r="T14" i="21"/>
  <c r="G54" i="10" s="1"/>
  <c r="U14" i="21"/>
  <c r="V14" i="21"/>
  <c r="I54" i="10" s="1"/>
  <c r="W14" i="21"/>
  <c r="J54" i="10" s="1"/>
  <c r="X14" i="21"/>
  <c r="K54" i="10" s="1"/>
  <c r="Y14" i="21"/>
  <c r="L54" i="10" s="1"/>
  <c r="Z14" i="21"/>
  <c r="M54" i="10" s="1"/>
  <c r="AA14" i="21"/>
  <c r="N54" i="10" s="1"/>
  <c r="S11" i="21"/>
  <c r="F51" i="10" s="1"/>
  <c r="T11" i="21"/>
  <c r="G51" i="10" s="1"/>
  <c r="U11" i="21"/>
  <c r="H51" i="10" s="1"/>
  <c r="V11" i="21"/>
  <c r="I51" i="10" s="1"/>
  <c r="AB9" i="21"/>
  <c r="O49" i="10" s="1"/>
  <c r="S23" i="21"/>
  <c r="F63" i="10" s="1"/>
  <c r="T23" i="21"/>
  <c r="G63" i="10" s="1"/>
  <c r="U23" i="21"/>
  <c r="H63" i="10" s="1"/>
  <c r="W38" i="21"/>
  <c r="J78" i="10" s="1"/>
  <c r="X38" i="21"/>
  <c r="K78" i="10" s="1"/>
  <c r="Y38" i="21"/>
  <c r="L78" i="10" s="1"/>
  <c r="Z38" i="21"/>
  <c r="M78" i="10" s="1"/>
  <c r="AA38" i="21"/>
  <c r="N78" i="10" s="1"/>
  <c r="R12" i="19"/>
  <c r="S12" i="19"/>
  <c r="T12" i="19"/>
  <c r="U12" i="19"/>
  <c r="V12" i="19"/>
  <c r="W12" i="19"/>
  <c r="X12" i="19"/>
  <c r="Y12" i="19"/>
  <c r="Z12" i="19"/>
  <c r="P246" i="9"/>
  <c r="P168" i="9"/>
  <c r="P90" i="9"/>
  <c r="P51" i="9"/>
  <c r="P207" i="9"/>
  <c r="P780" i="9"/>
  <c r="P779" i="9"/>
  <c r="P778" i="9"/>
  <c r="P777" i="9"/>
  <c r="P776" i="9"/>
  <c r="P775" i="9"/>
  <c r="P774" i="9"/>
  <c r="P773" i="9"/>
  <c r="P772" i="9"/>
  <c r="P771" i="9"/>
  <c r="P770" i="9"/>
  <c r="P769" i="9"/>
  <c r="P768" i="9"/>
  <c r="P767" i="9"/>
  <c r="P765" i="9"/>
  <c r="P766" i="9"/>
  <c r="P763" i="9"/>
  <c r="P764" i="9"/>
  <c r="P762" i="9"/>
  <c r="P761" i="9"/>
  <c r="P758" i="9"/>
  <c r="P759" i="9"/>
  <c r="P760" i="9"/>
  <c r="P755" i="9"/>
  <c r="P756" i="9"/>
  <c r="P757" i="9"/>
  <c r="P754" i="9"/>
  <c r="P753" i="9"/>
  <c r="P752" i="9"/>
  <c r="P751" i="9"/>
  <c r="P750" i="9"/>
  <c r="P749" i="9"/>
  <c r="P441" i="9"/>
  <c r="P741" i="9"/>
  <c r="P740" i="9"/>
  <c r="P739" i="9"/>
  <c r="P738" i="9"/>
  <c r="P737" i="9"/>
  <c r="P736" i="9"/>
  <c r="P735" i="9"/>
  <c r="P734" i="9"/>
  <c r="P733" i="9"/>
  <c r="P732" i="9"/>
  <c r="P731" i="9"/>
  <c r="P730" i="9"/>
  <c r="P729" i="9"/>
  <c r="P728" i="9"/>
  <c r="P726" i="9"/>
  <c r="P727" i="9"/>
  <c r="P724" i="9"/>
  <c r="P725" i="9"/>
  <c r="P723" i="9"/>
  <c r="P721" i="9"/>
  <c r="P722" i="9"/>
  <c r="P719" i="9"/>
  <c r="P720" i="9"/>
  <c r="P716" i="9"/>
  <c r="P717" i="9"/>
  <c r="P718" i="9"/>
  <c r="P715" i="9"/>
  <c r="P714" i="9"/>
  <c r="P713" i="9"/>
  <c r="P712" i="9"/>
  <c r="P711" i="9"/>
  <c r="P710" i="9"/>
  <c r="P701" i="9"/>
  <c r="P702" i="9"/>
  <c r="P700" i="9"/>
  <c r="P699" i="9"/>
  <c r="P698" i="9"/>
  <c r="P697" i="9"/>
  <c r="P696" i="9"/>
  <c r="P695" i="9"/>
  <c r="P694" i="9"/>
  <c r="P692" i="9"/>
  <c r="P693" i="9"/>
  <c r="P691" i="9"/>
  <c r="P689" i="9"/>
  <c r="P687" i="9"/>
  <c r="P688" i="9"/>
  <c r="P685" i="9"/>
  <c r="P686" i="9"/>
  <c r="P684" i="9"/>
  <c r="P683" i="9"/>
  <c r="P682" i="9"/>
  <c r="P681" i="9"/>
  <c r="P680" i="9"/>
  <c r="P677" i="9"/>
  <c r="P678" i="9"/>
  <c r="P679" i="9"/>
  <c r="P676" i="9"/>
  <c r="P675" i="9"/>
  <c r="P674" i="9"/>
  <c r="P673" i="9"/>
  <c r="P672" i="9"/>
  <c r="P671" i="9"/>
  <c r="P662" i="9"/>
  <c r="P663" i="9"/>
  <c r="P661" i="9"/>
  <c r="P660" i="9"/>
  <c r="P659" i="9"/>
  <c r="P658" i="9"/>
  <c r="P657" i="9"/>
  <c r="P656" i="9"/>
  <c r="P655" i="9"/>
  <c r="P654" i="9"/>
  <c r="P653" i="9"/>
  <c r="P652" i="9"/>
  <c r="P651" i="9"/>
  <c r="P650" i="9"/>
  <c r="P649" i="9"/>
  <c r="P646" i="9"/>
  <c r="P647" i="9"/>
  <c r="P648" i="9"/>
  <c r="P645" i="9"/>
  <c r="P644" i="9"/>
  <c r="P643" i="9"/>
  <c r="P642" i="9"/>
  <c r="P639" i="9"/>
  <c r="P640" i="9"/>
  <c r="P641" i="9"/>
  <c r="P638" i="9"/>
  <c r="P637" i="9"/>
  <c r="P636" i="9"/>
  <c r="P635" i="9"/>
  <c r="P634" i="9"/>
  <c r="P633" i="9"/>
  <c r="P632" i="9"/>
  <c r="P623" i="9"/>
  <c r="P624" i="9"/>
  <c r="P622" i="9"/>
  <c r="P621" i="9"/>
  <c r="P620" i="9"/>
  <c r="P619" i="9"/>
  <c r="P618" i="9"/>
  <c r="P617" i="9"/>
  <c r="P616" i="9"/>
  <c r="P614" i="9"/>
  <c r="P615" i="9"/>
  <c r="P613" i="9"/>
  <c r="P612" i="9"/>
  <c r="P611" i="9"/>
  <c r="P609" i="9"/>
  <c r="P610" i="9"/>
  <c r="P607" i="9"/>
  <c r="P608" i="9"/>
  <c r="P602" i="9"/>
  <c r="P603" i="9"/>
  <c r="P604" i="9"/>
  <c r="P605" i="9"/>
  <c r="P606" i="9"/>
  <c r="P599" i="9"/>
  <c r="P600" i="9"/>
  <c r="P601" i="9"/>
  <c r="P598" i="9"/>
  <c r="P597" i="9"/>
  <c r="P596" i="9"/>
  <c r="P595" i="9"/>
  <c r="P594" i="9"/>
  <c r="P593" i="9"/>
  <c r="P583" i="9"/>
  <c r="P584" i="9"/>
  <c r="P582" i="9"/>
  <c r="P581" i="9"/>
  <c r="P580" i="9"/>
  <c r="P579" i="9"/>
  <c r="P578" i="9"/>
  <c r="P577" i="9"/>
  <c r="P576" i="9"/>
  <c r="P574" i="9"/>
  <c r="P575" i="9"/>
  <c r="P573" i="9"/>
  <c r="P572" i="9"/>
  <c r="P571" i="9"/>
  <c r="P569" i="9"/>
  <c r="P570" i="9"/>
  <c r="P567" i="9"/>
  <c r="P568" i="9"/>
  <c r="P562" i="9"/>
  <c r="P563" i="9"/>
  <c r="P565" i="9"/>
  <c r="P566" i="9"/>
  <c r="P561" i="9"/>
  <c r="P560" i="9"/>
  <c r="P559" i="9"/>
  <c r="P558" i="9"/>
  <c r="P557" i="9"/>
  <c r="P556" i="9"/>
  <c r="P555" i="9"/>
  <c r="P554" i="9"/>
  <c r="P553" i="9"/>
  <c r="P545" i="9"/>
  <c r="P544" i="9"/>
  <c r="P543" i="9"/>
  <c r="P542" i="9"/>
  <c r="P541" i="9"/>
  <c r="P540" i="9"/>
  <c r="P539" i="9"/>
  <c r="P538" i="9"/>
  <c r="P537" i="9"/>
  <c r="P536" i="9"/>
  <c r="P535" i="9"/>
  <c r="P534" i="9"/>
  <c r="P533" i="9"/>
  <c r="P532" i="9"/>
  <c r="P530" i="9"/>
  <c r="P531" i="9"/>
  <c r="P529" i="9"/>
  <c r="P528" i="9"/>
  <c r="P527" i="9"/>
  <c r="P526" i="9"/>
  <c r="P522" i="9"/>
  <c r="P523" i="9"/>
  <c r="P524" i="9"/>
  <c r="P525" i="9"/>
  <c r="P521" i="9"/>
  <c r="P520" i="9"/>
  <c r="P519" i="9"/>
  <c r="P518" i="9"/>
  <c r="P517" i="9"/>
  <c r="P516" i="9"/>
  <c r="P515" i="9"/>
  <c r="P514" i="9"/>
  <c r="AB22" i="21" l="1"/>
  <c r="O62" i="10" s="1"/>
  <c r="X22" i="21"/>
  <c r="K62" i="10" s="1"/>
  <c r="T22" i="21"/>
  <c r="G62" i="10" s="1"/>
  <c r="Z26" i="21"/>
  <c r="M66" i="10" s="1"/>
  <c r="V26" i="21"/>
  <c r="I66" i="10" s="1"/>
  <c r="AA7" i="21"/>
  <c r="N47" i="10" s="1"/>
  <c r="W7" i="21"/>
  <c r="J47" i="10" s="1"/>
  <c r="S7" i="21"/>
  <c r="F47" i="10" s="1"/>
  <c r="Y36" i="21"/>
  <c r="L76" i="10" s="1"/>
  <c r="U36" i="21"/>
  <c r="H76" i="10" s="1"/>
  <c r="X11" i="21"/>
  <c r="K51" i="10" s="1"/>
  <c r="AA12" i="21"/>
  <c r="N52" i="10" s="1"/>
  <c r="W12" i="21"/>
  <c r="J52" i="10" s="1"/>
  <c r="S12" i="21"/>
  <c r="F52" i="10" s="1"/>
  <c r="V7" i="21"/>
  <c r="I47" i="10" s="1"/>
  <c r="AB36" i="21"/>
  <c r="O76" i="10" s="1"/>
  <c r="R76" i="10" s="1"/>
  <c r="Y11" i="17"/>
  <c r="M12" i="9" s="1"/>
  <c r="AA11" i="21"/>
  <c r="N51" i="10" s="1"/>
  <c r="W11" i="21"/>
  <c r="J51" i="10" s="1"/>
  <c r="Z12" i="21"/>
  <c r="M52" i="10" s="1"/>
  <c r="V12" i="21"/>
  <c r="I52" i="10" s="1"/>
  <c r="Z7" i="21"/>
  <c r="M47" i="10" s="1"/>
  <c r="X36" i="21"/>
  <c r="K76" i="10" s="1"/>
  <c r="AA22" i="21"/>
  <c r="N62" i="10" s="1"/>
  <c r="Q62" i="10" s="1"/>
  <c r="W22" i="21"/>
  <c r="J62" i="10" s="1"/>
  <c r="S22" i="21"/>
  <c r="F62" i="10" s="1"/>
  <c r="Y26" i="21"/>
  <c r="L66" i="10" s="1"/>
  <c r="U26" i="21"/>
  <c r="H66" i="10" s="1"/>
  <c r="Z237" i="17"/>
  <c r="N285" i="9" s="1"/>
  <c r="N324" i="9"/>
  <c r="X237" i="17"/>
  <c r="L285" i="9" s="1"/>
  <c r="L324" i="9"/>
  <c r="T237" i="17"/>
  <c r="H285" i="9" s="1"/>
  <c r="H324" i="9"/>
  <c r="W237" i="17"/>
  <c r="K285" i="9" s="1"/>
  <c r="K324" i="9"/>
  <c r="S237" i="17"/>
  <c r="G285" i="9" s="1"/>
  <c r="G324" i="9"/>
  <c r="V237" i="17"/>
  <c r="J285" i="9" s="1"/>
  <c r="J324" i="9"/>
  <c r="R237" i="17"/>
  <c r="F285" i="9" s="1"/>
  <c r="F324" i="9"/>
  <c r="Y237" i="17"/>
  <c r="M285" i="9" s="1"/>
  <c r="M324" i="9"/>
  <c r="U237" i="17"/>
  <c r="I285" i="9" s="1"/>
  <c r="I324" i="9"/>
  <c r="AA11" i="17"/>
  <c r="O12" i="9" s="1"/>
  <c r="V11" i="17"/>
  <c r="J12" i="9" s="1"/>
  <c r="R11" i="17"/>
  <c r="F12" i="9" s="1"/>
  <c r="Y28" i="21"/>
  <c r="L68" i="10" s="1"/>
  <c r="U28" i="21"/>
  <c r="H68" i="10" s="1"/>
  <c r="X28" i="21"/>
  <c r="K68" i="10" s="1"/>
  <c r="AA28" i="21"/>
  <c r="N68" i="10" s="1"/>
  <c r="W28" i="21"/>
  <c r="J68" i="10" s="1"/>
  <c r="Z28" i="21"/>
  <c r="M68" i="10" s="1"/>
  <c r="V28" i="21"/>
  <c r="I68" i="10" s="1"/>
  <c r="Z22" i="21"/>
  <c r="M62" i="10" s="1"/>
  <c r="V22" i="21"/>
  <c r="I62" i="10" s="1"/>
  <c r="AB26" i="21"/>
  <c r="O66" i="10" s="1"/>
  <c r="X26" i="21"/>
  <c r="K66" i="10" s="1"/>
  <c r="T26" i="21"/>
  <c r="G66" i="10" s="1"/>
  <c r="Y7" i="21"/>
  <c r="L47" i="10" s="1"/>
  <c r="U7" i="21"/>
  <c r="H47" i="10" s="1"/>
  <c r="AA36" i="21"/>
  <c r="N76" i="10" s="1"/>
  <c r="Q76" i="10" s="1"/>
  <c r="W36" i="21"/>
  <c r="J76" i="10" s="1"/>
  <c r="Z11" i="21"/>
  <c r="M51" i="10" s="1"/>
  <c r="Y12" i="21"/>
  <c r="L52" i="10" s="1"/>
  <c r="U12" i="21"/>
  <c r="H52" i="10" s="1"/>
  <c r="AB13" i="21"/>
  <c r="O53" i="10" s="1"/>
  <c r="R62" i="10"/>
  <c r="R65" i="10"/>
  <c r="X7" i="21"/>
  <c r="K47" i="10" s="1"/>
  <c r="T7" i="21"/>
  <c r="G47" i="10" s="1"/>
  <c r="AB35" i="21"/>
  <c r="O75" i="10" s="1"/>
  <c r="Z36" i="21"/>
  <c r="M76" i="10" s="1"/>
  <c r="V36" i="21"/>
  <c r="I76" i="10" s="1"/>
  <c r="AB11" i="17"/>
  <c r="P12" i="9" s="1"/>
  <c r="W11" i="17"/>
  <c r="K12" i="9" s="1"/>
  <c r="S11" i="17"/>
  <c r="G12" i="9" s="1"/>
  <c r="Y11" i="21"/>
  <c r="L51" i="10" s="1"/>
  <c r="AB12" i="21"/>
  <c r="O52" i="10" s="1"/>
  <c r="X12" i="21"/>
  <c r="K52" i="10" s="1"/>
  <c r="T12" i="21"/>
  <c r="G52" i="10" s="1"/>
  <c r="Y22" i="21"/>
  <c r="L62" i="10" s="1"/>
  <c r="U22" i="21"/>
  <c r="H62" i="10" s="1"/>
  <c r="AA26" i="21"/>
  <c r="N66" i="10" s="1"/>
  <c r="W26" i="21"/>
  <c r="J66" i="10" s="1"/>
  <c r="S26" i="21"/>
  <c r="F66" i="10" s="1"/>
  <c r="Q49" i="10"/>
  <c r="R49" i="10"/>
  <c r="Q70" i="10"/>
  <c r="R70" i="10"/>
  <c r="L14" i="7"/>
  <c r="L14" i="27"/>
  <c r="Z11" i="17"/>
  <c r="N12" i="9" s="1"/>
  <c r="X11" i="17"/>
  <c r="L12" i="9" s="1"/>
  <c r="T11" i="17"/>
  <c r="H12" i="9" s="1"/>
  <c r="N14" i="27"/>
  <c r="N14" i="7"/>
  <c r="J14" i="27"/>
  <c r="J14" i="7"/>
  <c r="F14" i="27"/>
  <c r="F14" i="7"/>
  <c r="M14" i="7"/>
  <c r="M14" i="27"/>
  <c r="I14" i="7"/>
  <c r="I14" i="27"/>
  <c r="H14" i="7"/>
  <c r="H14" i="27"/>
  <c r="U11" i="17"/>
  <c r="I12" i="9" s="1"/>
  <c r="K14" i="27"/>
  <c r="K14" i="7"/>
  <c r="G14" i="27"/>
  <c r="G14" i="7"/>
  <c r="P467" i="9"/>
  <c r="P466" i="9"/>
  <c r="P465" i="9"/>
  <c r="P464" i="9"/>
  <c r="P463" i="9"/>
  <c r="P462" i="9"/>
  <c r="P461" i="9"/>
  <c r="P460" i="9"/>
  <c r="P459" i="9"/>
  <c r="P458" i="9"/>
  <c r="P457" i="9"/>
  <c r="P456" i="9"/>
  <c r="P455" i="9"/>
  <c r="P454" i="9"/>
  <c r="P453" i="9"/>
  <c r="P452" i="9"/>
  <c r="P451" i="9"/>
  <c r="P450" i="9"/>
  <c r="P449" i="9"/>
  <c r="P448" i="9"/>
  <c r="P447" i="9"/>
  <c r="P446" i="9"/>
  <c r="P444" i="9"/>
  <c r="P445" i="9"/>
  <c r="P443" i="9"/>
  <c r="P442" i="9"/>
  <c r="P440" i="9"/>
  <c r="P439" i="9"/>
  <c r="P438" i="9"/>
  <c r="P437" i="9"/>
  <c r="P436" i="9"/>
  <c r="Q66" i="10" l="1"/>
  <c r="R12" i="9"/>
  <c r="S12" i="9"/>
  <c r="K12" i="26"/>
  <c r="K12" i="24"/>
  <c r="J12" i="26"/>
  <c r="J12" i="24"/>
  <c r="L12" i="26"/>
  <c r="L12" i="24"/>
  <c r="H12" i="26"/>
  <c r="H12" i="24"/>
  <c r="F12" i="26"/>
  <c r="F12" i="24"/>
  <c r="N12" i="26"/>
  <c r="N12" i="24"/>
  <c r="M12" i="26"/>
  <c r="M12" i="24"/>
  <c r="G12" i="24"/>
  <c r="G12" i="26"/>
  <c r="I12" i="26"/>
  <c r="I12" i="24"/>
  <c r="R66" i="10"/>
  <c r="Q52" i="10"/>
  <c r="R52" i="10"/>
  <c r="R75" i="10"/>
  <c r="Q75" i="10"/>
  <c r="R261" i="17"/>
  <c r="F309" i="9" s="1"/>
  <c r="S261" i="17"/>
  <c r="G309" i="9" s="1"/>
  <c r="T261" i="17"/>
  <c r="H309" i="9" s="1"/>
  <c r="U261" i="17"/>
  <c r="I309" i="9" s="1"/>
  <c r="V261" i="17"/>
  <c r="J309" i="9" s="1"/>
  <c r="W261" i="17"/>
  <c r="K309" i="9" s="1"/>
  <c r="X261" i="17"/>
  <c r="L309" i="9" s="1"/>
  <c r="Y261" i="17"/>
  <c r="M309" i="9" s="1"/>
  <c r="R255" i="17"/>
  <c r="F303" i="9" s="1"/>
  <c r="S255" i="17"/>
  <c r="G303" i="9" s="1"/>
  <c r="T255" i="17"/>
  <c r="H303" i="9" s="1"/>
  <c r="U255" i="17"/>
  <c r="I303" i="9" s="1"/>
  <c r="V255" i="17"/>
  <c r="J303" i="9" s="1"/>
  <c r="W255" i="17"/>
  <c r="K303" i="9" s="1"/>
  <c r="X255" i="17"/>
  <c r="L303" i="9" s="1"/>
  <c r="Y255" i="17"/>
  <c r="M303" i="9" s="1"/>
  <c r="Z255" i="17"/>
  <c r="N303" i="9" s="1"/>
  <c r="R247" i="17"/>
  <c r="F295" i="9" s="1"/>
  <c r="S247" i="17"/>
  <c r="G295" i="9" s="1"/>
  <c r="T247" i="17"/>
  <c r="H295" i="9" s="1"/>
  <c r="U247" i="17"/>
  <c r="I295" i="9" s="1"/>
  <c r="V247" i="17"/>
  <c r="J295" i="9" s="1"/>
  <c r="W247" i="17"/>
  <c r="K295" i="9" s="1"/>
  <c r="X247" i="17"/>
  <c r="L295" i="9" s="1"/>
  <c r="Y247" i="17"/>
  <c r="M295" i="9" s="1"/>
  <c r="R239" i="17" l="1"/>
  <c r="F287" i="9" s="1"/>
  <c r="S239" i="17"/>
  <c r="G287" i="9" s="1"/>
  <c r="T239" i="17"/>
  <c r="H287" i="9" s="1"/>
  <c r="U239" i="17"/>
  <c r="I287" i="9" s="1"/>
  <c r="V239" i="17"/>
  <c r="J287" i="9" s="1"/>
  <c r="W239" i="17"/>
  <c r="K287" i="9" s="1"/>
  <c r="X239" i="17"/>
  <c r="L287" i="9" s="1"/>
  <c r="Y239" i="17"/>
  <c r="M287" i="9" s="1"/>
  <c r="Z239" i="17"/>
  <c r="N287" i="9" s="1"/>
  <c r="AB257" i="17" l="1"/>
  <c r="P305" i="9" s="1"/>
  <c r="P344" i="9"/>
  <c r="AA257" i="17"/>
  <c r="O305" i="9" s="1"/>
  <c r="O344" i="9"/>
  <c r="AA254" i="17" l="1"/>
  <c r="O302" i="9" s="1"/>
  <c r="O341" i="9"/>
  <c r="R344" i="9"/>
  <c r="AB254" i="17"/>
  <c r="P302" i="9" s="1"/>
  <c r="P341" i="9"/>
  <c r="N337" i="9"/>
  <c r="G335" i="9" l="1"/>
  <c r="Y253" i="17"/>
  <c r="M301" i="9" s="1"/>
  <c r="M340" i="9"/>
  <c r="AB249" i="17"/>
  <c r="P297" i="9" s="1"/>
  <c r="P336" i="9"/>
  <c r="X250" i="17"/>
  <c r="L298" i="9" s="1"/>
  <c r="L337" i="9"/>
  <c r="T250" i="17"/>
  <c r="H298" i="9" s="1"/>
  <c r="H337" i="9"/>
  <c r="AB253" i="17"/>
  <c r="P301" i="9" s="1"/>
  <c r="P340" i="9"/>
  <c r="W253" i="17"/>
  <c r="K301" i="9" s="1"/>
  <c r="K340" i="9"/>
  <c r="S253" i="17"/>
  <c r="G301" i="9" s="1"/>
  <c r="G340" i="9"/>
  <c r="V250" i="17"/>
  <c r="J298" i="9" s="1"/>
  <c r="J337" i="9"/>
  <c r="U253" i="17"/>
  <c r="I301" i="9" s="1"/>
  <c r="I340" i="9"/>
  <c r="S341" i="9"/>
  <c r="R341" i="9"/>
  <c r="R248" i="17"/>
  <c r="F296" i="9" s="1"/>
  <c r="F335" i="9"/>
  <c r="Y250" i="17"/>
  <c r="M298" i="9" s="1"/>
  <c r="M337" i="9"/>
  <c r="U250" i="17"/>
  <c r="I298" i="9" s="1"/>
  <c r="I337" i="9"/>
  <c r="Z253" i="17"/>
  <c r="N301" i="9" s="1"/>
  <c r="N340" i="9"/>
  <c r="X253" i="17"/>
  <c r="L301" i="9" s="1"/>
  <c r="L340" i="9"/>
  <c r="T253" i="17"/>
  <c r="H301" i="9" s="1"/>
  <c r="H340" i="9"/>
  <c r="T248" i="17"/>
  <c r="H296" i="9" s="1"/>
  <c r="H335" i="9"/>
  <c r="AA249" i="17"/>
  <c r="O297" i="9" s="1"/>
  <c r="O336" i="9"/>
  <c r="R336" i="9" s="1"/>
  <c r="W250" i="17"/>
  <c r="K298" i="9" s="1"/>
  <c r="K337" i="9"/>
  <c r="S250" i="17"/>
  <c r="G298" i="9" s="1"/>
  <c r="G337" i="9"/>
  <c r="S337" i="9" s="1"/>
  <c r="AA253" i="17"/>
  <c r="O301" i="9" s="1"/>
  <c r="O340" i="9"/>
  <c r="V253" i="17"/>
  <c r="J301" i="9" s="1"/>
  <c r="J340" i="9"/>
  <c r="R253" i="17"/>
  <c r="F301" i="9" s="1"/>
  <c r="F340" i="9"/>
  <c r="R250" i="17"/>
  <c r="F298" i="9" s="1"/>
  <c r="F337" i="9"/>
  <c r="F333" i="9"/>
  <c r="G333" i="9"/>
  <c r="H333" i="9"/>
  <c r="I333" i="9"/>
  <c r="J333" i="9"/>
  <c r="K333" i="9"/>
  <c r="L333" i="9"/>
  <c r="M333" i="9"/>
  <c r="AB241" i="17" l="1"/>
  <c r="P289" i="9" s="1"/>
  <c r="P328" i="9"/>
  <c r="AB242" i="17"/>
  <c r="P290" i="9" s="1"/>
  <c r="P329" i="9"/>
  <c r="S340" i="9"/>
  <c r="R340" i="9"/>
  <c r="AA241" i="17"/>
  <c r="O289" i="9" s="1"/>
  <c r="O328" i="9"/>
  <c r="AA242" i="17"/>
  <c r="O290" i="9" s="1"/>
  <c r="O329" i="9"/>
  <c r="AB235" i="17" l="1"/>
  <c r="P283" i="9" s="1"/>
  <c r="P322" i="9"/>
  <c r="AA232" i="17"/>
  <c r="O280" i="9" s="1"/>
  <c r="O319" i="9"/>
  <c r="AB238" i="17"/>
  <c r="P286" i="9" s="1"/>
  <c r="P325" i="9"/>
  <c r="R328" i="9"/>
  <c r="R329" i="9"/>
  <c r="AA235" i="17"/>
  <c r="O283" i="9" s="1"/>
  <c r="O322" i="9"/>
  <c r="AA233" i="17"/>
  <c r="O281" i="9" s="1"/>
  <c r="O320" i="9"/>
  <c r="AA238" i="17"/>
  <c r="O286" i="9" s="1"/>
  <c r="O325" i="9"/>
  <c r="P271" i="9"/>
  <c r="P272" i="9"/>
  <c r="P270" i="9"/>
  <c r="P269" i="9"/>
  <c r="P268" i="9"/>
  <c r="P267" i="9"/>
  <c r="P266" i="9"/>
  <c r="P265" i="9"/>
  <c r="P264" i="9"/>
  <c r="P263" i="9"/>
  <c r="P262" i="9"/>
  <c r="P261" i="9"/>
  <c r="P260" i="9"/>
  <c r="P259" i="9"/>
  <c r="P257" i="9"/>
  <c r="P258" i="9"/>
  <c r="P256" i="9"/>
  <c r="P255" i="9"/>
  <c r="P254" i="9"/>
  <c r="P253" i="9"/>
  <c r="P250" i="9"/>
  <c r="P251" i="9"/>
  <c r="P252" i="9"/>
  <c r="P249" i="9"/>
  <c r="P248" i="9"/>
  <c r="P247" i="9"/>
  <c r="P245" i="9"/>
  <c r="P244" i="9"/>
  <c r="P243" i="9"/>
  <c r="P241" i="9"/>
  <c r="P242" i="9"/>
  <c r="P230" i="9"/>
  <c r="P225" i="9"/>
  <c r="P223" i="9"/>
  <c r="P222" i="9"/>
  <c r="P215" i="9"/>
  <c r="P211" i="9"/>
  <c r="P209" i="9"/>
  <c r="P193" i="9"/>
  <c r="P194" i="9"/>
  <c r="P192" i="9"/>
  <c r="P191" i="9"/>
  <c r="P190" i="9"/>
  <c r="P189" i="9"/>
  <c r="P188" i="9"/>
  <c r="P187" i="9"/>
  <c r="P186" i="9"/>
  <c r="P185" i="9"/>
  <c r="P184" i="9"/>
  <c r="P183" i="9"/>
  <c r="P182" i="9"/>
  <c r="P181" i="9"/>
  <c r="P179" i="9"/>
  <c r="P180" i="9"/>
  <c r="P178" i="9"/>
  <c r="P177" i="9"/>
  <c r="P176" i="9"/>
  <c r="P175" i="9"/>
  <c r="P172" i="9"/>
  <c r="P173" i="9"/>
  <c r="P174" i="9"/>
  <c r="P171" i="9"/>
  <c r="P170" i="9"/>
  <c r="P169" i="9"/>
  <c r="P167" i="9"/>
  <c r="P166" i="9"/>
  <c r="P165" i="9"/>
  <c r="P163" i="9"/>
  <c r="P164" i="9"/>
  <c r="R35" i="17"/>
  <c r="F36" i="9" s="1"/>
  <c r="S35" i="17"/>
  <c r="G36" i="9" s="1"/>
  <c r="T35" i="17"/>
  <c r="H36" i="9" s="1"/>
  <c r="U35" i="17"/>
  <c r="I36" i="9" s="1"/>
  <c r="R21" i="17"/>
  <c r="F22" i="9" s="1"/>
  <c r="S21" i="17"/>
  <c r="G22" i="9" s="1"/>
  <c r="T21" i="17"/>
  <c r="H22" i="9" s="1"/>
  <c r="U21" i="17"/>
  <c r="I22" i="9" s="1"/>
  <c r="V21" i="17"/>
  <c r="J22" i="9" s="1"/>
  <c r="W21" i="17"/>
  <c r="K22" i="9" s="1"/>
  <c r="X21" i="17"/>
  <c r="L22" i="9" s="1"/>
  <c r="Y21" i="17"/>
  <c r="M22" i="9" s="1"/>
  <c r="Z21" i="17"/>
  <c r="N22" i="9" s="1"/>
  <c r="AA21" i="17"/>
  <c r="O22" i="9" s="1"/>
  <c r="R18" i="17"/>
  <c r="F19" i="9" s="1"/>
  <c r="S18" i="17"/>
  <c r="G19" i="9" s="1"/>
  <c r="T18" i="17"/>
  <c r="H19" i="9" s="1"/>
  <c r="U18" i="17"/>
  <c r="I19" i="9" s="1"/>
  <c r="V18" i="17"/>
  <c r="J19" i="9" s="1"/>
  <c r="W18" i="17"/>
  <c r="K19" i="9" s="1"/>
  <c r="X18" i="17"/>
  <c r="L19" i="9" s="1"/>
  <c r="Y18" i="17"/>
  <c r="M19" i="9" s="1"/>
  <c r="P115" i="9"/>
  <c r="P116" i="9"/>
  <c r="P114" i="9"/>
  <c r="P113" i="9"/>
  <c r="P112" i="9"/>
  <c r="P111" i="9"/>
  <c r="P110" i="9"/>
  <c r="P109" i="9"/>
  <c r="P108" i="9"/>
  <c r="P107" i="9"/>
  <c r="P106" i="9"/>
  <c r="P105" i="9"/>
  <c r="P104" i="9"/>
  <c r="P103" i="9"/>
  <c r="P102" i="9"/>
  <c r="P101" i="9"/>
  <c r="P100" i="9"/>
  <c r="P99" i="9"/>
  <c r="P98" i="9"/>
  <c r="P97" i="9"/>
  <c r="P96" i="9"/>
  <c r="P95" i="9"/>
  <c r="P94" i="9"/>
  <c r="P93" i="9"/>
  <c r="P92" i="9"/>
  <c r="P89" i="9"/>
  <c r="P88" i="9"/>
  <c r="P87" i="9"/>
  <c r="P86" i="9"/>
  <c r="P85" i="9"/>
  <c r="P74" i="9"/>
  <c r="P69" i="9"/>
  <c r="R20" i="17"/>
  <c r="F21" i="9" s="1"/>
  <c r="S20" i="17"/>
  <c r="G21" i="9" s="1"/>
  <c r="T20" i="17"/>
  <c r="H21" i="9" s="1"/>
  <c r="U20" i="17"/>
  <c r="I21" i="9" s="1"/>
  <c r="R19" i="17"/>
  <c r="F20" i="9" s="1"/>
  <c r="T7" i="17"/>
  <c r="H8" i="9" s="1"/>
  <c r="U7" i="17"/>
  <c r="I8" i="9" s="1"/>
  <c r="V7" i="17"/>
  <c r="J8" i="9" s="1"/>
  <c r="W7" i="17"/>
  <c r="K8" i="9" s="1"/>
  <c r="X7" i="17"/>
  <c r="L8" i="9" s="1"/>
  <c r="Y7" i="17"/>
  <c r="M8" i="9" s="1"/>
  <c r="Z7" i="17"/>
  <c r="N8" i="9" s="1"/>
  <c r="AA7" i="17"/>
  <c r="O8" i="9" s="1"/>
  <c r="S6" i="17"/>
  <c r="G7" i="9" s="1"/>
  <c r="T6" i="17"/>
  <c r="H7" i="9" s="1"/>
  <c r="U6" i="17"/>
  <c r="I7" i="9" s="1"/>
  <c r="V6" i="17"/>
  <c r="J7" i="9" s="1"/>
  <c r="W6" i="17"/>
  <c r="K7" i="9" s="1"/>
  <c r="X6" i="17"/>
  <c r="L7" i="9" s="1"/>
  <c r="Y6" i="17"/>
  <c r="M7" i="9" s="1"/>
  <c r="Z6" i="17"/>
  <c r="N7" i="9" s="1"/>
  <c r="AA6" i="17"/>
  <c r="O7" i="9" s="1"/>
  <c r="P65" i="9"/>
  <c r="P60" i="9"/>
  <c r="P59" i="9"/>
  <c r="P58" i="9"/>
  <c r="P57" i="9"/>
  <c r="P56" i="9"/>
  <c r="P55" i="9"/>
  <c r="P54" i="9"/>
  <c r="P64" i="9"/>
  <c r="P63" i="9"/>
  <c r="P62" i="9"/>
  <c r="P61" i="9"/>
  <c r="P53" i="9"/>
  <c r="P52" i="9"/>
  <c r="Z8" i="17"/>
  <c r="N9" i="9" s="1"/>
  <c r="AA8" i="17"/>
  <c r="O9" i="9" s="1"/>
  <c r="S9" i="9" l="1"/>
  <c r="S8" i="9"/>
  <c r="Z10" i="17"/>
  <c r="N11" i="9" s="1"/>
  <c r="X14" i="17"/>
  <c r="L15" i="9" s="1"/>
  <c r="T14" i="17"/>
  <c r="H15" i="9" s="1"/>
  <c r="X20" i="17"/>
  <c r="L21" i="9" s="1"/>
  <c r="Z24" i="17"/>
  <c r="N25" i="9" s="1"/>
  <c r="V24" i="17"/>
  <c r="J25" i="9" s="1"/>
  <c r="R24" i="17"/>
  <c r="F25" i="9" s="1"/>
  <c r="X27" i="17"/>
  <c r="L28" i="9" s="1"/>
  <c r="T27" i="17"/>
  <c r="H28" i="9" s="1"/>
  <c r="AA29" i="17"/>
  <c r="O30" i="9" s="1"/>
  <c r="W29" i="17"/>
  <c r="K30" i="9" s="1"/>
  <c r="S29" i="17"/>
  <c r="G30" i="9" s="1"/>
  <c r="Z35" i="17"/>
  <c r="N36" i="9" s="1"/>
  <c r="V35" i="17"/>
  <c r="J36" i="9" s="1"/>
  <c r="Z18" i="17"/>
  <c r="N19" i="9" s="1"/>
  <c r="X22" i="17"/>
  <c r="L23" i="9" s="1"/>
  <c r="T22" i="17"/>
  <c r="H23" i="9" s="1"/>
  <c r="R325" i="9"/>
  <c r="R322" i="9"/>
  <c r="AB34" i="17"/>
  <c r="P35" i="9" s="1"/>
  <c r="Y35" i="17"/>
  <c r="M36" i="9" s="1"/>
  <c r="S22" i="9"/>
  <c r="AB15" i="17"/>
  <c r="P16" i="9" s="1"/>
  <c r="R6" i="17"/>
  <c r="F7" i="9" s="1"/>
  <c r="S7" i="9" s="1"/>
  <c r="W35" i="17"/>
  <c r="K36" i="9" s="1"/>
  <c r="AA14" i="17"/>
  <c r="O15" i="9" s="1"/>
  <c r="W14" i="17"/>
  <c r="K15" i="9" s="1"/>
  <c r="S14" i="17"/>
  <c r="G15" i="9" s="1"/>
  <c r="AA20" i="17"/>
  <c r="O21" i="9" s="1"/>
  <c r="W20" i="17"/>
  <c r="K21" i="9" s="1"/>
  <c r="Y22" i="17"/>
  <c r="M23" i="9" s="1"/>
  <c r="U22" i="17"/>
  <c r="I23" i="9" s="1"/>
  <c r="Y24" i="17"/>
  <c r="M25" i="9" s="1"/>
  <c r="U24" i="17"/>
  <c r="I25" i="9" s="1"/>
  <c r="AA27" i="17"/>
  <c r="O28" i="9" s="1"/>
  <c r="W27" i="17"/>
  <c r="K28" i="9" s="1"/>
  <c r="S27" i="17"/>
  <c r="G28" i="9" s="1"/>
  <c r="Z29" i="17"/>
  <c r="N30" i="9" s="1"/>
  <c r="R30" i="9" s="1"/>
  <c r="V29" i="17"/>
  <c r="J30" i="9" s="1"/>
  <c r="R29" i="17"/>
  <c r="F30" i="9" s="1"/>
  <c r="Y14" i="17"/>
  <c r="M15" i="9" s="1"/>
  <c r="U14" i="17"/>
  <c r="I15" i="9" s="1"/>
  <c r="Y20" i="17"/>
  <c r="M21" i="9" s="1"/>
  <c r="AA22" i="17"/>
  <c r="O23" i="9" s="1"/>
  <c r="W22" i="17"/>
  <c r="K23" i="9" s="1"/>
  <c r="S22" i="17"/>
  <c r="G23" i="9" s="1"/>
  <c r="AA24" i="17"/>
  <c r="O25" i="9" s="1"/>
  <c r="W24" i="17"/>
  <c r="K25" i="9" s="1"/>
  <c r="S24" i="17"/>
  <c r="G25" i="9" s="1"/>
  <c r="Y27" i="17"/>
  <c r="M28" i="9" s="1"/>
  <c r="U27" i="17"/>
  <c r="I28" i="9" s="1"/>
  <c r="AB29" i="17"/>
  <c r="P30" i="9" s="1"/>
  <c r="X29" i="17"/>
  <c r="L30" i="9" s="1"/>
  <c r="T29" i="17"/>
  <c r="H30" i="9" s="1"/>
  <c r="AA35" i="17"/>
  <c r="O36" i="9" s="1"/>
  <c r="R9" i="9"/>
  <c r="R8" i="9"/>
  <c r="Z14" i="17"/>
  <c r="N15" i="9" s="1"/>
  <c r="R15" i="9" s="1"/>
  <c r="V14" i="17"/>
  <c r="J15" i="9" s="1"/>
  <c r="R14" i="17"/>
  <c r="F15" i="9" s="1"/>
  <c r="Z20" i="17"/>
  <c r="N21" i="9" s="1"/>
  <c r="R21" i="9" s="1"/>
  <c r="V20" i="17"/>
  <c r="J21" i="9" s="1"/>
  <c r="X24" i="17"/>
  <c r="L25" i="9" s="1"/>
  <c r="T24" i="17"/>
  <c r="H25" i="9" s="1"/>
  <c r="Z27" i="17"/>
  <c r="N28" i="9" s="1"/>
  <c r="V27" i="17"/>
  <c r="J28" i="9" s="1"/>
  <c r="R27" i="17"/>
  <c r="F28" i="9" s="1"/>
  <c r="Y29" i="17"/>
  <c r="M30" i="9" s="1"/>
  <c r="U29" i="17"/>
  <c r="I30" i="9" s="1"/>
  <c r="AA34" i="17"/>
  <c r="O35" i="9" s="1"/>
  <c r="X35" i="17"/>
  <c r="L36" i="9" s="1"/>
  <c r="R22" i="9"/>
  <c r="R7" i="9"/>
  <c r="Z22" i="17"/>
  <c r="N23" i="9" s="1"/>
  <c r="V22" i="17"/>
  <c r="J23" i="9" s="1"/>
  <c r="R22" i="17"/>
  <c r="F23" i="9" s="1"/>
  <c r="S36" i="9" l="1"/>
  <c r="R25" i="9"/>
  <c r="S21" i="9"/>
  <c r="S30" i="9"/>
  <c r="S15" i="9"/>
  <c r="R28" i="9"/>
  <c r="S25" i="9"/>
  <c r="S23" i="9"/>
  <c r="R23" i="9"/>
  <c r="S28" i="9"/>
  <c r="R36" i="9"/>
  <c r="S35" i="9"/>
  <c r="R35" i="9"/>
  <c r="R36" i="19"/>
  <c r="S36" i="19"/>
  <c r="T36" i="19"/>
  <c r="U36" i="19"/>
  <c r="V36" i="19"/>
  <c r="W36" i="19"/>
  <c r="X36" i="19"/>
  <c r="Y36" i="19"/>
  <c r="R30" i="19"/>
  <c r="S30" i="19"/>
  <c r="T30" i="19"/>
  <c r="U30" i="19"/>
  <c r="V30" i="19"/>
  <c r="W30" i="19"/>
  <c r="X30" i="19"/>
  <c r="Y30" i="19"/>
  <c r="Z30" i="19"/>
  <c r="R25" i="19"/>
  <c r="S25" i="19"/>
  <c r="T25" i="19"/>
  <c r="U25" i="19"/>
  <c r="V25" i="19"/>
  <c r="W25" i="19"/>
  <c r="X25" i="19"/>
  <c r="Y25" i="19"/>
  <c r="Z25" i="19"/>
  <c r="R22" i="19"/>
  <c r="S22" i="19"/>
  <c r="T22" i="19"/>
  <c r="U22" i="19"/>
  <c r="V22" i="19"/>
  <c r="W22" i="19"/>
  <c r="X22" i="19"/>
  <c r="Y22" i="19"/>
  <c r="Z22" i="19"/>
  <c r="J24" i="7" l="1"/>
  <c r="J24" i="27"/>
  <c r="K27" i="27"/>
  <c r="K27" i="7"/>
  <c r="N32" i="7"/>
  <c r="N32" i="27"/>
  <c r="L38" i="7"/>
  <c r="L38" i="27"/>
  <c r="K24" i="7"/>
  <c r="K24" i="27"/>
  <c r="G24" i="7"/>
  <c r="G24" i="27"/>
  <c r="L27" i="27"/>
  <c r="L27" i="7"/>
  <c r="H27" i="27"/>
  <c r="H27" i="7"/>
  <c r="K32" i="7"/>
  <c r="K32" i="27"/>
  <c r="G32" i="7"/>
  <c r="G32" i="27"/>
  <c r="M38" i="7"/>
  <c r="M38" i="27"/>
  <c r="I38" i="7"/>
  <c r="I38" i="27"/>
  <c r="F24" i="7"/>
  <c r="F24" i="27"/>
  <c r="J32" i="7"/>
  <c r="J32" i="27"/>
  <c r="H38" i="7"/>
  <c r="H38" i="27"/>
  <c r="M24" i="27"/>
  <c r="M24" i="7"/>
  <c r="I24" i="27"/>
  <c r="I24" i="7"/>
  <c r="N27" i="7"/>
  <c r="N27" i="27"/>
  <c r="J27" i="7"/>
  <c r="J27" i="27"/>
  <c r="F27" i="7"/>
  <c r="F27" i="27"/>
  <c r="M32" i="27"/>
  <c r="M32" i="7"/>
  <c r="I32" i="27"/>
  <c r="I32" i="7"/>
  <c r="K38" i="27"/>
  <c r="K38" i="7"/>
  <c r="G38" i="27"/>
  <c r="G38" i="7"/>
  <c r="N24" i="7"/>
  <c r="N24" i="27"/>
  <c r="G27" i="27"/>
  <c r="G27" i="7"/>
  <c r="F32" i="7"/>
  <c r="F32" i="27"/>
  <c r="L24" i="27"/>
  <c r="L24" i="7"/>
  <c r="H24" i="27"/>
  <c r="H24" i="7"/>
  <c r="M27" i="7"/>
  <c r="M27" i="27"/>
  <c r="I27" i="7"/>
  <c r="I27" i="27"/>
  <c r="L32" i="27"/>
  <c r="L32" i="7"/>
  <c r="H32" i="27"/>
  <c r="H32" i="7"/>
  <c r="J38" i="27"/>
  <c r="J38" i="7"/>
  <c r="F38" i="27"/>
  <c r="F38" i="7"/>
  <c r="G30" i="26" l="1"/>
  <c r="G30" i="24"/>
  <c r="L36" i="26"/>
  <c r="L36" i="24"/>
  <c r="H30" i="24"/>
  <c r="H30" i="26"/>
  <c r="J36" i="24"/>
  <c r="J36" i="26"/>
  <c r="L30" i="24"/>
  <c r="L30" i="26"/>
  <c r="L22" i="24"/>
  <c r="L22" i="26"/>
  <c r="G25" i="24"/>
  <c r="G25" i="26"/>
  <c r="G36" i="26"/>
  <c r="G36" i="24"/>
  <c r="I30" i="26"/>
  <c r="I30" i="24"/>
  <c r="M22" i="26"/>
  <c r="M22" i="24"/>
  <c r="H25" i="26"/>
  <c r="H25" i="24"/>
  <c r="K25" i="24"/>
  <c r="K25" i="26"/>
  <c r="F25" i="26"/>
  <c r="F25" i="24"/>
  <c r="J30" i="26"/>
  <c r="J30" i="24"/>
  <c r="F36" i="24"/>
  <c r="F36" i="26"/>
  <c r="H22" i="24"/>
  <c r="H22" i="26"/>
  <c r="K36" i="26"/>
  <c r="K36" i="24"/>
  <c r="M30" i="26"/>
  <c r="M30" i="24"/>
  <c r="I22" i="26"/>
  <c r="I22" i="24"/>
  <c r="L25" i="26"/>
  <c r="L25" i="24"/>
  <c r="M25" i="26"/>
  <c r="M25" i="24"/>
  <c r="N25" i="26"/>
  <c r="N25" i="24"/>
  <c r="I36" i="26"/>
  <c r="I36" i="24"/>
  <c r="G22" i="26"/>
  <c r="G22" i="24"/>
  <c r="I25" i="26"/>
  <c r="I25" i="24"/>
  <c r="F30" i="26"/>
  <c r="F30" i="24"/>
  <c r="N22" i="26"/>
  <c r="N22" i="24"/>
  <c r="J25" i="26"/>
  <c r="J25" i="24"/>
  <c r="H36" i="26"/>
  <c r="H36" i="24"/>
  <c r="F22" i="26"/>
  <c r="F22" i="24"/>
  <c r="M36" i="26"/>
  <c r="M36" i="24"/>
  <c r="K30" i="26"/>
  <c r="K30" i="24"/>
  <c r="K22" i="26"/>
  <c r="K22" i="24"/>
  <c r="N30" i="26"/>
  <c r="N30" i="24"/>
  <c r="J22" i="26"/>
  <c r="J22" i="24"/>
  <c r="F195" i="27"/>
  <c r="G195" i="27"/>
  <c r="H195" i="27"/>
  <c r="I195" i="27"/>
  <c r="J195" i="27"/>
  <c r="K195" i="27"/>
  <c r="L195" i="27"/>
  <c r="M195" i="27"/>
  <c r="N195" i="27"/>
  <c r="O195" i="27"/>
  <c r="F190" i="27"/>
  <c r="G190" i="27"/>
  <c r="H190" i="27"/>
  <c r="I190" i="27"/>
  <c r="J190" i="27"/>
  <c r="K190" i="27"/>
  <c r="L190" i="27"/>
  <c r="M190" i="27"/>
  <c r="N190" i="27"/>
  <c r="O190" i="27"/>
  <c r="O156" i="27"/>
  <c r="G151" i="27"/>
  <c r="H151" i="27"/>
  <c r="I151" i="27"/>
  <c r="J151" i="27"/>
  <c r="K151" i="27"/>
  <c r="L151" i="27"/>
  <c r="M151" i="27"/>
  <c r="N151" i="27"/>
  <c r="O151" i="27"/>
  <c r="O145" i="27"/>
  <c r="O137" i="27"/>
  <c r="O134" i="27"/>
  <c r="Q283" i="19" l="1"/>
  <c r="F151" i="27"/>
  <c r="S151" i="27" s="1"/>
  <c r="W288" i="19"/>
  <c r="L156" i="27"/>
  <c r="S288" i="19"/>
  <c r="H156" i="27"/>
  <c r="Y288" i="19"/>
  <c r="N156" i="27"/>
  <c r="R156" i="27" s="1"/>
  <c r="U288" i="19"/>
  <c r="J156" i="27"/>
  <c r="Q288" i="19"/>
  <c r="F156" i="27"/>
  <c r="S156" i="27" s="1"/>
  <c r="V288" i="19"/>
  <c r="K156" i="27"/>
  <c r="R288" i="19"/>
  <c r="G156" i="27"/>
  <c r="S195" i="27"/>
  <c r="R195" i="27"/>
  <c r="R151" i="27"/>
  <c r="X288" i="19"/>
  <c r="M156" i="27"/>
  <c r="T288" i="19"/>
  <c r="I156" i="27"/>
  <c r="S190" i="27"/>
  <c r="R190" i="27"/>
  <c r="L283" i="19"/>
  <c r="X283" i="19" s="1"/>
  <c r="X175" i="19"/>
  <c r="N283" i="19"/>
  <c r="J283" i="19"/>
  <c r="V283" i="19" s="1"/>
  <c r="V175" i="19"/>
  <c r="F283" i="19"/>
  <c r="R283" i="19" s="1"/>
  <c r="R175" i="19"/>
  <c r="Y175" i="19"/>
  <c r="M283" i="19"/>
  <c r="Y283" i="19" s="1"/>
  <c r="U175" i="19"/>
  <c r="I283" i="19"/>
  <c r="U283" i="19" s="1"/>
  <c r="H283" i="19"/>
  <c r="T283" i="19" s="1"/>
  <c r="T175" i="19"/>
  <c r="K283" i="19"/>
  <c r="W283" i="19" s="1"/>
  <c r="W175" i="19"/>
  <c r="S175" i="19"/>
  <c r="G283" i="19"/>
  <c r="S283" i="19" s="1"/>
  <c r="F116" i="27"/>
  <c r="G116" i="27"/>
  <c r="H116" i="27"/>
  <c r="I116" i="27"/>
  <c r="J116" i="27"/>
  <c r="K116" i="27"/>
  <c r="L116" i="27"/>
  <c r="M116" i="27"/>
  <c r="N116" i="27"/>
  <c r="O116" i="27"/>
  <c r="F111" i="27"/>
  <c r="G111" i="27"/>
  <c r="H111" i="27"/>
  <c r="I111" i="27"/>
  <c r="J111" i="27"/>
  <c r="K111" i="27"/>
  <c r="L111" i="27"/>
  <c r="M111" i="27"/>
  <c r="N111" i="27"/>
  <c r="O111" i="27"/>
  <c r="F76" i="27"/>
  <c r="G76" i="27"/>
  <c r="H76" i="27"/>
  <c r="I76" i="27"/>
  <c r="J76" i="27"/>
  <c r="K76" i="27"/>
  <c r="L76" i="27"/>
  <c r="M76" i="27"/>
  <c r="N76" i="27"/>
  <c r="O76" i="27"/>
  <c r="F71" i="27"/>
  <c r="G71" i="27"/>
  <c r="H71" i="27"/>
  <c r="I71" i="27"/>
  <c r="J71" i="27"/>
  <c r="K71" i="27"/>
  <c r="L71" i="27"/>
  <c r="M71" i="27"/>
  <c r="N71" i="27"/>
  <c r="O71" i="27"/>
  <c r="R111" i="27" l="1"/>
  <c r="S111" i="27"/>
  <c r="R71" i="27"/>
  <c r="S71" i="27"/>
  <c r="R76" i="27"/>
  <c r="S76" i="27"/>
  <c r="R116" i="27"/>
  <c r="S116" i="27"/>
  <c r="AB28" i="19" l="1"/>
  <c r="P30" i="27" s="1"/>
  <c r="AA28" i="19"/>
  <c r="Z173" i="19"/>
  <c r="AB30" i="19"/>
  <c r="AB32" i="19"/>
  <c r="AB29" i="19"/>
  <c r="P30" i="7" l="1"/>
  <c r="P28" i="26" s="1"/>
  <c r="P31" i="27"/>
  <c r="P31" i="7"/>
  <c r="O30" i="27"/>
  <c r="R30" i="27" s="1"/>
  <c r="O30" i="7"/>
  <c r="P34" i="7"/>
  <c r="P34" i="27"/>
  <c r="P32" i="27"/>
  <c r="P32" i="7"/>
  <c r="AA30" i="19"/>
  <c r="Z175" i="19"/>
  <c r="Z283" i="19"/>
  <c r="AA29" i="19"/>
  <c r="Z174" i="19"/>
  <c r="P28" i="24" l="1"/>
  <c r="P32" i="26"/>
  <c r="P32" i="24"/>
  <c r="O28" i="26"/>
  <c r="O28" i="24"/>
  <c r="P29" i="26"/>
  <c r="P29" i="24"/>
  <c r="P30" i="24"/>
  <c r="P30" i="26"/>
  <c r="R30" i="7"/>
  <c r="S31" i="7"/>
  <c r="S32" i="7"/>
  <c r="O31" i="27"/>
  <c r="R31" i="27" s="1"/>
  <c r="O31" i="7"/>
  <c r="S32" i="27"/>
  <c r="O32" i="7"/>
  <c r="O32" i="27"/>
  <c r="R32" i="27" s="1"/>
  <c r="S31" i="27"/>
  <c r="Y28" i="19"/>
  <c r="X173" i="19"/>
  <c r="X28" i="19"/>
  <c r="W173" i="19"/>
  <c r="T28" i="19"/>
  <c r="S173" i="19"/>
  <c r="W28" i="19"/>
  <c r="V173" i="19"/>
  <c r="U28" i="19"/>
  <c r="T173" i="19"/>
  <c r="V28" i="19"/>
  <c r="U173" i="19"/>
  <c r="AB24" i="19"/>
  <c r="Q28" i="24" l="1"/>
  <c r="R29" i="24"/>
  <c r="R30" i="24"/>
  <c r="O29" i="26"/>
  <c r="O29" i="24"/>
  <c r="Q29" i="24" s="1"/>
  <c r="O30" i="26"/>
  <c r="O30" i="24"/>
  <c r="Q30" i="24" s="1"/>
  <c r="R31" i="7"/>
  <c r="R32" i="7"/>
  <c r="K30" i="27"/>
  <c r="K30" i="7"/>
  <c r="L30" i="7"/>
  <c r="L30" i="27"/>
  <c r="I30" i="7"/>
  <c r="I30" i="27"/>
  <c r="J30" i="27"/>
  <c r="J30" i="7"/>
  <c r="P26" i="7"/>
  <c r="P26" i="27"/>
  <c r="H30" i="7"/>
  <c r="H30" i="27"/>
  <c r="M30" i="7"/>
  <c r="M30" i="27"/>
  <c r="Y14" i="19"/>
  <c r="X159" i="19"/>
  <c r="X14" i="19"/>
  <c r="W159" i="19"/>
  <c r="T14" i="19"/>
  <c r="S159" i="19"/>
  <c r="Z159" i="19"/>
  <c r="W14" i="19"/>
  <c r="V159" i="19"/>
  <c r="S14" i="19"/>
  <c r="R159" i="19"/>
  <c r="U14" i="19"/>
  <c r="T159" i="19"/>
  <c r="Z14" i="19"/>
  <c r="Y159" i="19"/>
  <c r="V14" i="19"/>
  <c r="U159" i="19"/>
  <c r="AA24" i="19"/>
  <c r="Z169" i="19"/>
  <c r="AB13" i="19"/>
  <c r="AB10" i="19"/>
  <c r="AB7" i="19"/>
  <c r="M28" i="26" l="1"/>
  <c r="M28" i="24"/>
  <c r="H28" i="26"/>
  <c r="H28" i="24"/>
  <c r="I28" i="26"/>
  <c r="I28" i="24"/>
  <c r="J28" i="24"/>
  <c r="J28" i="26"/>
  <c r="K28" i="26"/>
  <c r="K28" i="24"/>
  <c r="P24" i="26"/>
  <c r="P24" i="24"/>
  <c r="L28" i="26"/>
  <c r="L28" i="24"/>
  <c r="P15" i="27"/>
  <c r="P15" i="7"/>
  <c r="O26" i="27"/>
  <c r="R26" i="27" s="1"/>
  <c r="O26" i="7"/>
  <c r="N16" i="7"/>
  <c r="N16" i="27"/>
  <c r="G16" i="7"/>
  <c r="G16" i="27"/>
  <c r="H16" i="27"/>
  <c r="H16" i="7"/>
  <c r="J16" i="7"/>
  <c r="J16" i="27"/>
  <c r="I16" i="27"/>
  <c r="I16" i="7"/>
  <c r="K16" i="7"/>
  <c r="K16" i="27"/>
  <c r="M16" i="27"/>
  <c r="M16" i="7"/>
  <c r="P9" i="7"/>
  <c r="P9" i="27"/>
  <c r="P12" i="27"/>
  <c r="P12" i="7"/>
  <c r="L16" i="27"/>
  <c r="L16" i="7"/>
  <c r="AA13" i="19"/>
  <c r="Z158" i="19"/>
  <c r="AA8" i="19"/>
  <c r="Z153" i="19"/>
  <c r="AA7" i="19"/>
  <c r="Z152" i="19"/>
  <c r="AA10" i="19"/>
  <c r="Z155" i="19"/>
  <c r="K14" i="26" l="1"/>
  <c r="K14" i="24"/>
  <c r="J14" i="26"/>
  <c r="J14" i="24"/>
  <c r="G14" i="26"/>
  <c r="G14" i="24"/>
  <c r="P10" i="26"/>
  <c r="P10" i="24"/>
  <c r="M14" i="26"/>
  <c r="M14" i="24"/>
  <c r="I14" i="26"/>
  <c r="I14" i="24"/>
  <c r="H14" i="26"/>
  <c r="H14" i="24"/>
  <c r="P13" i="26"/>
  <c r="P13" i="24"/>
  <c r="L14" i="26"/>
  <c r="L14" i="24"/>
  <c r="O24" i="26"/>
  <c r="O24" i="24"/>
  <c r="Q24" i="24" s="1"/>
  <c r="N14" i="26"/>
  <c r="N14" i="24"/>
  <c r="P7" i="26"/>
  <c r="P7" i="24"/>
  <c r="R26" i="7"/>
  <c r="O12" i="7"/>
  <c r="R12" i="7" s="1"/>
  <c r="O12" i="27"/>
  <c r="R12" i="27" s="1"/>
  <c r="O10" i="27"/>
  <c r="O10" i="7"/>
  <c r="S9" i="7"/>
  <c r="O9" i="27"/>
  <c r="R9" i="27" s="1"/>
  <c r="O9" i="7"/>
  <c r="O15" i="27"/>
  <c r="R15" i="27" s="1"/>
  <c r="O15" i="7"/>
  <c r="S9" i="27"/>
  <c r="O74" i="28"/>
  <c r="F35" i="28"/>
  <c r="F35" i="3" s="1"/>
  <c r="G35" i="28"/>
  <c r="G35" i="3" s="1"/>
  <c r="H35" i="28"/>
  <c r="H35" i="3" s="1"/>
  <c r="I35" i="28"/>
  <c r="I35" i="3" s="1"/>
  <c r="J35" i="28"/>
  <c r="J35" i="3" s="1"/>
  <c r="K35" i="28"/>
  <c r="K35" i="3" s="1"/>
  <c r="L35" i="28"/>
  <c r="L35" i="3" s="1"/>
  <c r="M35" i="28"/>
  <c r="M35" i="3" s="1"/>
  <c r="N35" i="28"/>
  <c r="N35" i="3" s="1"/>
  <c r="AB235" i="21"/>
  <c r="O327" i="10" s="1"/>
  <c r="AB14" i="21"/>
  <c r="O54" i="10" s="1"/>
  <c r="AB13" i="17"/>
  <c r="P14" i="9" s="1"/>
  <c r="O174" i="27"/>
  <c r="N174" i="27"/>
  <c r="M174" i="27"/>
  <c r="L174" i="27"/>
  <c r="K174" i="27"/>
  <c r="J174" i="27"/>
  <c r="I174" i="27"/>
  <c r="H174" i="27"/>
  <c r="G174" i="27"/>
  <c r="F174" i="27"/>
  <c r="O135" i="27"/>
  <c r="N135" i="27"/>
  <c r="M135" i="27"/>
  <c r="L135" i="27"/>
  <c r="K135" i="27"/>
  <c r="J135" i="27"/>
  <c r="I135" i="27"/>
  <c r="H135" i="27"/>
  <c r="G135" i="27"/>
  <c r="F135" i="27"/>
  <c r="O95" i="27"/>
  <c r="N95" i="27"/>
  <c r="M95" i="27"/>
  <c r="L95" i="27"/>
  <c r="K95" i="27"/>
  <c r="J95" i="27"/>
  <c r="I95" i="27"/>
  <c r="H95" i="27"/>
  <c r="G95" i="27"/>
  <c r="F95" i="27"/>
  <c r="O55" i="27"/>
  <c r="N55" i="27"/>
  <c r="M55" i="27"/>
  <c r="L55" i="27"/>
  <c r="K55" i="27"/>
  <c r="J55" i="27"/>
  <c r="I55" i="27"/>
  <c r="H55" i="27"/>
  <c r="G55" i="27"/>
  <c r="F55" i="27"/>
  <c r="O92" i="28"/>
  <c r="N92" i="28"/>
  <c r="N14" i="6" s="1"/>
  <c r="M92" i="28"/>
  <c r="M14" i="6" s="1"/>
  <c r="L92" i="28"/>
  <c r="L14" i="6" s="1"/>
  <c r="K92" i="28"/>
  <c r="K14" i="6" s="1"/>
  <c r="J92" i="28"/>
  <c r="J14" i="6" s="1"/>
  <c r="I92" i="28"/>
  <c r="I14" i="6" s="1"/>
  <c r="H92" i="28"/>
  <c r="H14" i="6" s="1"/>
  <c r="G92" i="28"/>
  <c r="G14" i="6" s="1"/>
  <c r="F92" i="28"/>
  <c r="O53" i="28"/>
  <c r="N53" i="28"/>
  <c r="M53" i="28"/>
  <c r="L53" i="28"/>
  <c r="K53" i="28"/>
  <c r="J53" i="28"/>
  <c r="I53" i="28"/>
  <c r="H53" i="28"/>
  <c r="G53" i="28"/>
  <c r="F53" i="28"/>
  <c r="L202" i="6"/>
  <c r="M202" i="6" s="1"/>
  <c r="F114" i="28"/>
  <c r="F36" i="6" s="1"/>
  <c r="G114" i="28"/>
  <c r="G36" i="6" s="1"/>
  <c r="H114" i="28"/>
  <c r="H36" i="6" s="1"/>
  <c r="I114" i="28"/>
  <c r="I36" i="6" s="1"/>
  <c r="J114" i="28"/>
  <c r="J36" i="6" s="1"/>
  <c r="K114" i="28"/>
  <c r="K36" i="6" s="1"/>
  <c r="L114" i="28"/>
  <c r="L36" i="6" s="1"/>
  <c r="M114" i="28"/>
  <c r="M36" i="6" s="1"/>
  <c r="N114" i="28"/>
  <c r="N36" i="6" s="1"/>
  <c r="F115" i="28"/>
  <c r="F37" i="6" s="1"/>
  <c r="G115" i="28"/>
  <c r="G37" i="6" s="1"/>
  <c r="H115" i="28"/>
  <c r="H37" i="6" s="1"/>
  <c r="I115" i="28"/>
  <c r="I37" i="6" s="1"/>
  <c r="J115" i="28"/>
  <c r="J37" i="6" s="1"/>
  <c r="K115" i="28"/>
  <c r="K37" i="6" s="1"/>
  <c r="L115" i="28"/>
  <c r="L37" i="6" s="1"/>
  <c r="M115" i="28"/>
  <c r="M37" i="6" s="1"/>
  <c r="N115" i="28"/>
  <c r="N37" i="6" s="1"/>
  <c r="F116" i="28"/>
  <c r="F38" i="6" s="1"/>
  <c r="G116" i="28"/>
  <c r="G38" i="6" s="1"/>
  <c r="H116" i="28"/>
  <c r="H38" i="6" s="1"/>
  <c r="I116" i="28"/>
  <c r="I38" i="6" s="1"/>
  <c r="J116" i="28"/>
  <c r="J38" i="6" s="1"/>
  <c r="K116" i="28"/>
  <c r="K38" i="6" s="1"/>
  <c r="L116" i="28"/>
  <c r="L38" i="6" s="1"/>
  <c r="M116" i="28"/>
  <c r="M38" i="6" s="1"/>
  <c r="N116" i="28"/>
  <c r="F112" i="28"/>
  <c r="F34" i="6" s="1"/>
  <c r="G112" i="28"/>
  <c r="G34" i="6" s="1"/>
  <c r="H112" i="28"/>
  <c r="H34" i="6" s="1"/>
  <c r="I112" i="28"/>
  <c r="I34" i="6" s="1"/>
  <c r="J112" i="28"/>
  <c r="J34" i="6" s="1"/>
  <c r="K112" i="28"/>
  <c r="K34" i="6" s="1"/>
  <c r="L112" i="28"/>
  <c r="L34" i="6" s="1"/>
  <c r="M112" i="28"/>
  <c r="M34" i="6" s="1"/>
  <c r="N112" i="28"/>
  <c r="N34" i="6" s="1"/>
  <c r="M111" i="28"/>
  <c r="M33" i="6" s="1"/>
  <c r="N111" i="28"/>
  <c r="N33" i="6" s="1"/>
  <c r="F110" i="28"/>
  <c r="F32" i="6" s="1"/>
  <c r="G110" i="28"/>
  <c r="G32" i="6" s="1"/>
  <c r="H110" i="28"/>
  <c r="H32" i="6" s="1"/>
  <c r="I110" i="28"/>
  <c r="I32" i="6" s="1"/>
  <c r="J110" i="28"/>
  <c r="J32" i="6" s="1"/>
  <c r="K110" i="28"/>
  <c r="K32" i="6" s="1"/>
  <c r="L110" i="28"/>
  <c r="L32" i="6" s="1"/>
  <c r="M110" i="28"/>
  <c r="M32" i="6" s="1"/>
  <c r="N110" i="28"/>
  <c r="N32" i="6" s="1"/>
  <c r="F107" i="28"/>
  <c r="F29" i="6" s="1"/>
  <c r="G107" i="28"/>
  <c r="G29" i="6" s="1"/>
  <c r="H107" i="28"/>
  <c r="H29" i="6" s="1"/>
  <c r="I107" i="28"/>
  <c r="I29" i="6" s="1"/>
  <c r="J107" i="28"/>
  <c r="J29" i="6" s="1"/>
  <c r="K107" i="28"/>
  <c r="K29" i="6" s="1"/>
  <c r="L107" i="28"/>
  <c r="L29" i="6" s="1"/>
  <c r="M107" i="28"/>
  <c r="M29" i="6" s="1"/>
  <c r="N107" i="28"/>
  <c r="N29" i="6" s="1"/>
  <c r="F106" i="28"/>
  <c r="F28" i="6" s="1"/>
  <c r="G106" i="28"/>
  <c r="G28" i="6" s="1"/>
  <c r="H106" i="28"/>
  <c r="H28" i="6" s="1"/>
  <c r="I106" i="28"/>
  <c r="I28" i="6" s="1"/>
  <c r="J106" i="28"/>
  <c r="J28" i="6" s="1"/>
  <c r="K106" i="28"/>
  <c r="K28" i="6" s="1"/>
  <c r="L106" i="28"/>
  <c r="L28" i="6" s="1"/>
  <c r="M106" i="28"/>
  <c r="M28" i="6" s="1"/>
  <c r="N106" i="28"/>
  <c r="N28" i="6" s="1"/>
  <c r="F99" i="28"/>
  <c r="F21" i="6" s="1"/>
  <c r="G99" i="28"/>
  <c r="G21" i="6" s="1"/>
  <c r="H99" i="28"/>
  <c r="H21" i="6" s="1"/>
  <c r="I99" i="28"/>
  <c r="I21" i="6" s="1"/>
  <c r="J99" i="28"/>
  <c r="J21" i="6" s="1"/>
  <c r="K99" i="28"/>
  <c r="K21" i="6" s="1"/>
  <c r="L99" i="28"/>
  <c r="L21" i="6" s="1"/>
  <c r="M99" i="28"/>
  <c r="M21" i="6" s="1"/>
  <c r="N99" i="28"/>
  <c r="N21" i="6" s="1"/>
  <c r="F100" i="28"/>
  <c r="F22" i="6" s="1"/>
  <c r="G100" i="28"/>
  <c r="G22" i="6" s="1"/>
  <c r="H100" i="28"/>
  <c r="H22" i="6" s="1"/>
  <c r="I100" i="28"/>
  <c r="I22" i="6" s="1"/>
  <c r="J100" i="28"/>
  <c r="J22" i="6" s="1"/>
  <c r="K100" i="28"/>
  <c r="K22" i="6" s="1"/>
  <c r="L100" i="28"/>
  <c r="L22" i="6" s="1"/>
  <c r="M100" i="28"/>
  <c r="M22" i="6" s="1"/>
  <c r="N100" i="28"/>
  <c r="N22" i="6" s="1"/>
  <c r="F101" i="28"/>
  <c r="F23" i="6" s="1"/>
  <c r="G101" i="28"/>
  <c r="G23" i="6" s="1"/>
  <c r="H101" i="28"/>
  <c r="H23" i="6" s="1"/>
  <c r="I101" i="28"/>
  <c r="I23" i="6" s="1"/>
  <c r="J101" i="28"/>
  <c r="J23" i="6" s="1"/>
  <c r="K101" i="28"/>
  <c r="K23" i="6" s="1"/>
  <c r="L101" i="28"/>
  <c r="L23" i="6" s="1"/>
  <c r="M101" i="28"/>
  <c r="M23" i="6" s="1"/>
  <c r="N101" i="28"/>
  <c r="N23" i="6" s="1"/>
  <c r="F102" i="28"/>
  <c r="F24" i="6" s="1"/>
  <c r="G102" i="28"/>
  <c r="G24" i="6" s="1"/>
  <c r="H102" i="28"/>
  <c r="H24" i="6" s="1"/>
  <c r="I102" i="28"/>
  <c r="I24" i="6" s="1"/>
  <c r="J102" i="28"/>
  <c r="J24" i="6" s="1"/>
  <c r="K102" i="28"/>
  <c r="K24" i="6" s="1"/>
  <c r="L102" i="28"/>
  <c r="L24" i="6" s="1"/>
  <c r="M102" i="28"/>
  <c r="M24" i="6" s="1"/>
  <c r="N102" i="28"/>
  <c r="N24" i="6" s="1"/>
  <c r="F103" i="28"/>
  <c r="F25" i="6" s="1"/>
  <c r="G103" i="28"/>
  <c r="G25" i="6" s="1"/>
  <c r="H103" i="28"/>
  <c r="H25" i="6" s="1"/>
  <c r="I103" i="28"/>
  <c r="I25" i="6" s="1"/>
  <c r="J103" i="28"/>
  <c r="J25" i="6" s="1"/>
  <c r="K103" i="28"/>
  <c r="K25" i="6" s="1"/>
  <c r="L103" i="28"/>
  <c r="L25" i="6" s="1"/>
  <c r="M103" i="28"/>
  <c r="M25" i="6" s="1"/>
  <c r="N103" i="28"/>
  <c r="N25" i="6" s="1"/>
  <c r="F104" i="28"/>
  <c r="F26" i="6" s="1"/>
  <c r="G104" i="28"/>
  <c r="G26" i="6" s="1"/>
  <c r="H104" i="28"/>
  <c r="H26" i="6" s="1"/>
  <c r="I104" i="28"/>
  <c r="I26" i="6" s="1"/>
  <c r="J104" i="28"/>
  <c r="J26" i="6" s="1"/>
  <c r="K104" i="28"/>
  <c r="K26" i="6" s="1"/>
  <c r="L104" i="28"/>
  <c r="L26" i="6" s="1"/>
  <c r="M104" i="28"/>
  <c r="M26" i="6" s="1"/>
  <c r="N104" i="28"/>
  <c r="N26" i="6" s="1"/>
  <c r="F105" i="28"/>
  <c r="F27" i="6" s="1"/>
  <c r="G105" i="28"/>
  <c r="G27" i="6" s="1"/>
  <c r="H105" i="28"/>
  <c r="H27" i="6" s="1"/>
  <c r="I105" i="28"/>
  <c r="I27" i="6" s="1"/>
  <c r="J105" i="28"/>
  <c r="J27" i="6" s="1"/>
  <c r="K105" i="28"/>
  <c r="K27" i="6" s="1"/>
  <c r="L105" i="28"/>
  <c r="L27" i="6" s="1"/>
  <c r="M105" i="28"/>
  <c r="M27" i="6" s="1"/>
  <c r="N105" i="28"/>
  <c r="N27" i="6" s="1"/>
  <c r="F96" i="28"/>
  <c r="F18" i="6" s="1"/>
  <c r="G96" i="28"/>
  <c r="G18" i="6" s="1"/>
  <c r="H96" i="28"/>
  <c r="H18" i="6" s="1"/>
  <c r="I96" i="28"/>
  <c r="I18" i="6" s="1"/>
  <c r="J96" i="28"/>
  <c r="J18" i="6" s="1"/>
  <c r="K96" i="28"/>
  <c r="K18" i="6" s="1"/>
  <c r="L96" i="28"/>
  <c r="L18" i="6" s="1"/>
  <c r="M96" i="28"/>
  <c r="M18" i="6" s="1"/>
  <c r="N96" i="28"/>
  <c r="N18" i="6" s="1"/>
  <c r="F97" i="28"/>
  <c r="F19" i="6" s="1"/>
  <c r="G97" i="28"/>
  <c r="G19" i="6" s="1"/>
  <c r="H97" i="28"/>
  <c r="H19" i="6" s="1"/>
  <c r="I97" i="28"/>
  <c r="I19" i="6" s="1"/>
  <c r="J97" i="28"/>
  <c r="J19" i="6" s="1"/>
  <c r="K97" i="28"/>
  <c r="K19" i="6" s="1"/>
  <c r="L97" i="28"/>
  <c r="L19" i="6" s="1"/>
  <c r="M97" i="28"/>
  <c r="M19" i="6" s="1"/>
  <c r="N97" i="28"/>
  <c r="N19" i="6" s="1"/>
  <c r="F94" i="28"/>
  <c r="F16" i="6" s="1"/>
  <c r="G94" i="28"/>
  <c r="G16" i="6" s="1"/>
  <c r="H94" i="28"/>
  <c r="H16" i="6" s="1"/>
  <c r="I94" i="28"/>
  <c r="I16" i="6" s="1"/>
  <c r="J94" i="28"/>
  <c r="J16" i="6" s="1"/>
  <c r="K94" i="28"/>
  <c r="K16" i="6" s="1"/>
  <c r="L94" i="28"/>
  <c r="L16" i="6" s="1"/>
  <c r="M94" i="28"/>
  <c r="M16" i="6" s="1"/>
  <c r="N94" i="28"/>
  <c r="N16" i="6" s="1"/>
  <c r="F91" i="28"/>
  <c r="F13" i="6" s="1"/>
  <c r="G91" i="28"/>
  <c r="G13" i="6" s="1"/>
  <c r="H91" i="28"/>
  <c r="H13" i="6" s="1"/>
  <c r="I91" i="28"/>
  <c r="I13" i="6" s="1"/>
  <c r="J91" i="28"/>
  <c r="J13" i="6" s="1"/>
  <c r="K91" i="28"/>
  <c r="K13" i="6" s="1"/>
  <c r="L91" i="28"/>
  <c r="L13" i="6" s="1"/>
  <c r="M91" i="28"/>
  <c r="M13" i="6" s="1"/>
  <c r="N91" i="28"/>
  <c r="N13" i="6" s="1"/>
  <c r="G93" i="28"/>
  <c r="G15" i="6" s="1"/>
  <c r="H93" i="28"/>
  <c r="H15" i="6" s="1"/>
  <c r="I93" i="28"/>
  <c r="I15" i="6" s="1"/>
  <c r="J93" i="28"/>
  <c r="J15" i="6" s="1"/>
  <c r="K93" i="28"/>
  <c r="K15" i="6" s="1"/>
  <c r="L93" i="28"/>
  <c r="L15" i="6" s="1"/>
  <c r="M93" i="28"/>
  <c r="M15" i="6" s="1"/>
  <c r="N93" i="28"/>
  <c r="N15" i="6" s="1"/>
  <c r="F14" i="6" l="1"/>
  <c r="N38" i="6"/>
  <c r="O14" i="6"/>
  <c r="R92" i="28"/>
  <c r="Q92" i="28"/>
  <c r="O35" i="28"/>
  <c r="O35" i="3" s="1"/>
  <c r="O8" i="26"/>
  <c r="O8" i="24"/>
  <c r="R7" i="24"/>
  <c r="O7" i="26"/>
  <c r="O7" i="24"/>
  <c r="Q7" i="24" s="1"/>
  <c r="O13" i="26"/>
  <c r="O13" i="24"/>
  <c r="Q13" i="24" s="1"/>
  <c r="O10" i="26"/>
  <c r="O10" i="24"/>
  <c r="Q10" i="24" s="1"/>
  <c r="Q54" i="10"/>
  <c r="R54" i="10"/>
  <c r="R327" i="10"/>
  <c r="Q327" i="10"/>
  <c r="R15" i="7"/>
  <c r="R55" i="27"/>
  <c r="S55" i="27"/>
  <c r="S95" i="27"/>
  <c r="R95" i="27"/>
  <c r="S174" i="27"/>
  <c r="R174" i="27"/>
  <c r="S135" i="27"/>
  <c r="R135" i="27"/>
  <c r="R9" i="7"/>
  <c r="S267" i="19"/>
  <c r="W267" i="19"/>
  <c r="T267" i="19"/>
  <c r="X267" i="19"/>
  <c r="Q267" i="19"/>
  <c r="U267" i="19"/>
  <c r="Y267" i="19"/>
  <c r="R267" i="19"/>
  <c r="V267" i="19"/>
  <c r="Z267" i="19"/>
  <c r="F88" i="28"/>
  <c r="F10" i="6" s="1"/>
  <c r="G88" i="28"/>
  <c r="G10" i="6" s="1"/>
  <c r="H88" i="28"/>
  <c r="H10" i="6" s="1"/>
  <c r="I88" i="28"/>
  <c r="I10" i="6" s="1"/>
  <c r="J88" i="28"/>
  <c r="J10" i="6" s="1"/>
  <c r="K88" i="28"/>
  <c r="K10" i="6" s="1"/>
  <c r="L88" i="28"/>
  <c r="L10" i="6" s="1"/>
  <c r="M88" i="28"/>
  <c r="M10" i="6" s="1"/>
  <c r="N88" i="28"/>
  <c r="N10" i="6" s="1"/>
  <c r="F89" i="28"/>
  <c r="F11" i="6" s="1"/>
  <c r="G89" i="28"/>
  <c r="G11" i="6" s="1"/>
  <c r="H89" i="28"/>
  <c r="H11" i="6" s="1"/>
  <c r="I89" i="28"/>
  <c r="I11" i="6" s="1"/>
  <c r="J89" i="28"/>
  <c r="J11" i="6" s="1"/>
  <c r="K89" i="28"/>
  <c r="K11" i="6" s="1"/>
  <c r="L89" i="28"/>
  <c r="L11" i="6" s="1"/>
  <c r="M89" i="28"/>
  <c r="M11" i="6" s="1"/>
  <c r="N89" i="28"/>
  <c r="N11" i="6" s="1"/>
  <c r="N87" i="28"/>
  <c r="N9" i="6" s="1"/>
  <c r="F86" i="28"/>
  <c r="G86" i="28"/>
  <c r="H86" i="28"/>
  <c r="I86" i="28"/>
  <c r="J86" i="28"/>
  <c r="K86" i="28"/>
  <c r="L86" i="28"/>
  <c r="M86" i="28"/>
  <c r="N86" i="28"/>
  <c r="N8" i="6" s="1"/>
  <c r="N85" i="28"/>
  <c r="R35" i="3" l="1"/>
  <c r="J8" i="6"/>
  <c r="M8" i="6"/>
  <c r="I8" i="6"/>
  <c r="L8" i="6"/>
  <c r="H8" i="6"/>
  <c r="F8" i="6"/>
  <c r="N7" i="6"/>
  <c r="K8" i="6"/>
  <c r="G8" i="6"/>
  <c r="R35" i="28"/>
  <c r="Q35" i="28"/>
  <c r="Q35" i="3"/>
  <c r="J281" i="5"/>
  <c r="K281" i="5" s="1"/>
  <c r="L281" i="5" s="1"/>
  <c r="M281" i="5" s="1"/>
  <c r="J242" i="5"/>
  <c r="K242" i="5" s="1"/>
  <c r="L242" i="5" s="1"/>
  <c r="M242" i="5" s="1"/>
  <c r="J203" i="5"/>
  <c r="K203" i="5" s="1"/>
  <c r="L203" i="5" s="1"/>
  <c r="M203" i="5" s="1"/>
  <c r="F75" i="28" l="1"/>
  <c r="G75" i="28"/>
  <c r="H75" i="28"/>
  <c r="I75" i="28"/>
  <c r="J75" i="28"/>
  <c r="K75" i="28"/>
  <c r="L75" i="28"/>
  <c r="M75" i="28"/>
  <c r="N75" i="28"/>
  <c r="F68" i="28"/>
  <c r="G68" i="28"/>
  <c r="H68" i="28"/>
  <c r="I68" i="28"/>
  <c r="J68" i="28"/>
  <c r="K68" i="28"/>
  <c r="L68" i="28"/>
  <c r="M68" i="28"/>
  <c r="N68" i="28"/>
  <c r="F67" i="28"/>
  <c r="G67" i="28"/>
  <c r="H67" i="28"/>
  <c r="I67" i="28"/>
  <c r="J67" i="28"/>
  <c r="K67" i="28"/>
  <c r="L67" i="28"/>
  <c r="M67" i="28"/>
  <c r="N67" i="28"/>
  <c r="F61" i="28"/>
  <c r="G61" i="28"/>
  <c r="H61" i="28"/>
  <c r="I61" i="28"/>
  <c r="J61" i="28"/>
  <c r="K61" i="28"/>
  <c r="L61" i="28"/>
  <c r="M61" i="28"/>
  <c r="N61" i="28"/>
  <c r="F62" i="28"/>
  <c r="G62" i="28"/>
  <c r="H62" i="28"/>
  <c r="I62" i="28"/>
  <c r="J62" i="28"/>
  <c r="K62" i="28"/>
  <c r="L62" i="28"/>
  <c r="M62" i="28"/>
  <c r="N62" i="28"/>
  <c r="F63" i="28"/>
  <c r="G63" i="28"/>
  <c r="H63" i="28"/>
  <c r="I63" i="28"/>
  <c r="J63" i="28"/>
  <c r="K63" i="28"/>
  <c r="L63" i="28"/>
  <c r="M63" i="28"/>
  <c r="N63" i="28"/>
  <c r="F64" i="28"/>
  <c r="G64" i="28"/>
  <c r="H64" i="28"/>
  <c r="I64" i="28"/>
  <c r="J64" i="28"/>
  <c r="K64" i="28"/>
  <c r="L64" i="28"/>
  <c r="M64" i="28"/>
  <c r="N64" i="28"/>
  <c r="F65" i="28"/>
  <c r="G65" i="28"/>
  <c r="H65" i="28"/>
  <c r="I65" i="28"/>
  <c r="J65" i="28"/>
  <c r="K65" i="28"/>
  <c r="L65" i="28"/>
  <c r="M65" i="28"/>
  <c r="N65" i="28"/>
  <c r="F58" i="28"/>
  <c r="G58" i="28"/>
  <c r="H58" i="28"/>
  <c r="I58" i="28"/>
  <c r="J58" i="28"/>
  <c r="K58" i="28"/>
  <c r="L58" i="28"/>
  <c r="M58" i="28"/>
  <c r="N58" i="28"/>
  <c r="F57" i="28"/>
  <c r="G57" i="28"/>
  <c r="H57" i="28"/>
  <c r="I57" i="28"/>
  <c r="J57" i="28"/>
  <c r="K57" i="28"/>
  <c r="L57" i="28"/>
  <c r="M57" i="28"/>
  <c r="N57" i="28"/>
  <c r="F56" i="28"/>
  <c r="G56" i="28"/>
  <c r="H56" i="28"/>
  <c r="I56" i="28"/>
  <c r="J56" i="28"/>
  <c r="K56" i="28"/>
  <c r="L56" i="28"/>
  <c r="M56" i="28"/>
  <c r="N56" i="28"/>
  <c r="F54" i="28"/>
  <c r="G54" i="28"/>
  <c r="H54" i="28"/>
  <c r="I54" i="28"/>
  <c r="J54" i="28"/>
  <c r="K54" i="28"/>
  <c r="L54" i="28"/>
  <c r="M54" i="28"/>
  <c r="N54" i="28"/>
  <c r="F50" i="28"/>
  <c r="G50" i="28"/>
  <c r="H50" i="28"/>
  <c r="I50" i="28"/>
  <c r="J50" i="28"/>
  <c r="K50" i="28"/>
  <c r="L50" i="28"/>
  <c r="M50" i="28"/>
  <c r="N50" i="28"/>
  <c r="J49" i="28"/>
  <c r="K49" i="28"/>
  <c r="L49" i="28"/>
  <c r="M49" i="28"/>
  <c r="N49" i="28"/>
  <c r="N48" i="28"/>
  <c r="F47" i="28"/>
  <c r="G47" i="28"/>
  <c r="H47" i="28"/>
  <c r="I47" i="28"/>
  <c r="J47" i="28"/>
  <c r="K47" i="28"/>
  <c r="L47" i="28"/>
  <c r="M47" i="28"/>
  <c r="N47" i="28"/>
  <c r="N46" i="28"/>
  <c r="F18" i="28" l="1"/>
  <c r="F18" i="3" s="1"/>
  <c r="G18" i="28"/>
  <c r="G18" i="3" s="1"/>
  <c r="F14" i="28"/>
  <c r="G14" i="28"/>
  <c r="G14" i="3" s="1"/>
  <c r="H14" i="28"/>
  <c r="H14" i="3" s="1"/>
  <c r="I14" i="28"/>
  <c r="I14" i="3" s="1"/>
  <c r="J14" i="28"/>
  <c r="J14" i="3" s="1"/>
  <c r="K14" i="28"/>
  <c r="K14" i="3" s="1"/>
  <c r="L14" i="28"/>
  <c r="L14" i="3" s="1"/>
  <c r="M14" i="28"/>
  <c r="M14" i="3" s="1"/>
  <c r="O14" i="28"/>
  <c r="N14" i="28"/>
  <c r="N14" i="3" s="1"/>
  <c r="F7" i="28"/>
  <c r="F7" i="3" s="1"/>
  <c r="G7" i="28"/>
  <c r="G7" i="3" s="1"/>
  <c r="H7" i="28"/>
  <c r="H7" i="3" s="1"/>
  <c r="I7" i="28"/>
  <c r="I7" i="3" s="1"/>
  <c r="J7" i="28"/>
  <c r="J7" i="3" s="1"/>
  <c r="K7" i="28"/>
  <c r="K7" i="3" s="1"/>
  <c r="F14" i="3" l="1"/>
  <c r="O14" i="3"/>
  <c r="R14" i="28"/>
  <c r="Q14" i="28"/>
  <c r="R14" i="3" l="1"/>
  <c r="Q14" i="3"/>
  <c r="AB9" i="19"/>
  <c r="AB38" i="19"/>
  <c r="AB37" i="19"/>
  <c r="AB36" i="19"/>
  <c r="AB35" i="19"/>
  <c r="AB34" i="19"/>
  <c r="AB33" i="19"/>
  <c r="AB31" i="19"/>
  <c r="AB27" i="19"/>
  <c r="AB26" i="19"/>
  <c r="AB250" i="17"/>
  <c r="P298" i="9" s="1"/>
  <c r="AA250" i="17"/>
  <c r="O298" i="9" s="1"/>
  <c r="AB25" i="19"/>
  <c r="AB23" i="19"/>
  <c r="AB247" i="17"/>
  <c r="P295" i="9" s="1"/>
  <c r="AA247" i="17"/>
  <c r="O295" i="9" s="1"/>
  <c r="AB22" i="19"/>
  <c r="AB21" i="19"/>
  <c r="AB20" i="19"/>
  <c r="AB15" i="19"/>
  <c r="AB14" i="19"/>
  <c r="AA14" i="19"/>
  <c r="AB11" i="19"/>
  <c r="P320" i="9"/>
  <c r="AB8" i="19"/>
  <c r="P319" i="9"/>
  <c r="O321" i="9" l="1"/>
  <c r="P321" i="9"/>
  <c r="AB12" i="19"/>
  <c r="P14" i="7" s="1"/>
  <c r="AB239" i="17"/>
  <c r="P287" i="9" s="1"/>
  <c r="P326" i="9"/>
  <c r="AB240" i="17"/>
  <c r="P288" i="9" s="1"/>
  <c r="P327" i="9"/>
  <c r="AA243" i="17"/>
  <c r="O291" i="9" s="1"/>
  <c r="O330" i="9"/>
  <c r="AA245" i="17"/>
  <c r="O293" i="9" s="1"/>
  <c r="O332" i="9"/>
  <c r="AA246" i="17"/>
  <c r="O294" i="9" s="1"/>
  <c r="O333" i="9"/>
  <c r="AA248" i="17"/>
  <c r="O296" i="9" s="1"/>
  <c r="O335" i="9"/>
  <c r="AA251" i="17"/>
  <c r="O299" i="9" s="1"/>
  <c r="O338" i="9"/>
  <c r="AA252" i="17"/>
  <c r="O300" i="9" s="1"/>
  <c r="O339" i="9"/>
  <c r="AA255" i="17"/>
  <c r="O303" i="9" s="1"/>
  <c r="O342" i="9"/>
  <c r="AA259" i="17"/>
  <c r="O307" i="9" s="1"/>
  <c r="O346" i="9"/>
  <c r="AB260" i="17"/>
  <c r="P308" i="9" s="1"/>
  <c r="P347" i="9"/>
  <c r="AA261" i="17"/>
  <c r="O309" i="9" s="1"/>
  <c r="O348" i="9"/>
  <c r="AB262" i="17"/>
  <c r="P310" i="9" s="1"/>
  <c r="P349" i="9"/>
  <c r="AB243" i="17"/>
  <c r="P291" i="9" s="1"/>
  <c r="P330" i="9"/>
  <c r="AB245" i="17"/>
  <c r="P293" i="9" s="1"/>
  <c r="P332" i="9"/>
  <c r="AB246" i="17"/>
  <c r="P294" i="9" s="1"/>
  <c r="P333" i="9"/>
  <c r="AB248" i="17"/>
  <c r="P296" i="9" s="1"/>
  <c r="P335" i="9"/>
  <c r="AB251" i="17"/>
  <c r="P299" i="9" s="1"/>
  <c r="P338" i="9"/>
  <c r="AB252" i="17"/>
  <c r="P300" i="9" s="1"/>
  <c r="P339" i="9"/>
  <c r="AB255" i="17"/>
  <c r="P303" i="9" s="1"/>
  <c r="P342" i="9"/>
  <c r="AA258" i="17"/>
  <c r="O306" i="9" s="1"/>
  <c r="O345" i="9"/>
  <c r="AB259" i="17"/>
  <c r="P307" i="9" s="1"/>
  <c r="P346" i="9"/>
  <c r="AB261" i="17"/>
  <c r="P309" i="9" s="1"/>
  <c r="P348" i="9"/>
  <c r="AA236" i="17"/>
  <c r="O284" i="9" s="1"/>
  <c r="O323" i="9"/>
  <c r="AA237" i="17"/>
  <c r="O285" i="9" s="1"/>
  <c r="O324" i="9"/>
  <c r="AB258" i="17"/>
  <c r="P306" i="9" s="1"/>
  <c r="P345" i="9"/>
  <c r="AA263" i="17"/>
  <c r="O311" i="9" s="1"/>
  <c r="O350" i="9"/>
  <c r="AA256" i="17"/>
  <c r="O304" i="9" s="1"/>
  <c r="O343" i="9"/>
  <c r="S319" i="9"/>
  <c r="R319" i="9"/>
  <c r="S320" i="9"/>
  <c r="R320" i="9"/>
  <c r="AB236" i="17"/>
  <c r="P284" i="9" s="1"/>
  <c r="P323" i="9"/>
  <c r="AB237" i="17"/>
  <c r="P285" i="9" s="1"/>
  <c r="P324" i="9"/>
  <c r="AA239" i="17"/>
  <c r="O287" i="9" s="1"/>
  <c r="O326" i="9"/>
  <c r="AA240" i="17"/>
  <c r="O288" i="9" s="1"/>
  <c r="O327" i="9"/>
  <c r="AB256" i="17"/>
  <c r="P304" i="9" s="1"/>
  <c r="P343" i="9"/>
  <c r="AA260" i="17"/>
  <c r="O308" i="9" s="1"/>
  <c r="O347" i="9"/>
  <c r="AA262" i="17"/>
  <c r="O310" i="9" s="1"/>
  <c r="O349" i="9"/>
  <c r="AB263" i="17"/>
  <c r="P311" i="9" s="1"/>
  <c r="P350" i="9"/>
  <c r="R321" i="9"/>
  <c r="S321" i="9"/>
  <c r="AA234" i="17"/>
  <c r="O282" i="9" s="1"/>
  <c r="AB234" i="17"/>
  <c r="P282" i="9" s="1"/>
  <c r="P16" i="27"/>
  <c r="P16" i="7"/>
  <c r="P17" i="7"/>
  <c r="P17" i="27"/>
  <c r="P35" i="27"/>
  <c r="P35" i="7"/>
  <c r="AB232" i="17"/>
  <c r="P280" i="9" s="1"/>
  <c r="P13" i="7"/>
  <c r="P13" i="27"/>
  <c r="O16" i="7"/>
  <c r="O16" i="27"/>
  <c r="P36" i="27"/>
  <c r="P36" i="7"/>
  <c r="P11" i="27"/>
  <c r="P11" i="7"/>
  <c r="P22" i="7"/>
  <c r="P22" i="27"/>
  <c r="P23" i="27"/>
  <c r="P23" i="7"/>
  <c r="P24" i="27"/>
  <c r="P24" i="7"/>
  <c r="P25" i="7"/>
  <c r="P25" i="27"/>
  <c r="P27" i="27"/>
  <c r="P27" i="7"/>
  <c r="P28" i="27"/>
  <c r="P28" i="7"/>
  <c r="P29" i="7"/>
  <c r="P29" i="27"/>
  <c r="P33" i="7"/>
  <c r="P33" i="27"/>
  <c r="P38" i="7"/>
  <c r="P38" i="27"/>
  <c r="P40" i="27"/>
  <c r="P40" i="7"/>
  <c r="P10" i="7"/>
  <c r="P10" i="27"/>
  <c r="AB233" i="17"/>
  <c r="P281" i="9" s="1"/>
  <c r="P14" i="27"/>
  <c r="P37" i="7"/>
  <c r="P37" i="27"/>
  <c r="P39" i="27"/>
  <c r="P39" i="7"/>
  <c r="AB18" i="19"/>
  <c r="AA18" i="19"/>
  <c r="Z163" i="19"/>
  <c r="AA20" i="19"/>
  <c r="Z165" i="19"/>
  <c r="AA21" i="19"/>
  <c r="Z166" i="19"/>
  <c r="AA22" i="19"/>
  <c r="Z167" i="19"/>
  <c r="AA23" i="19"/>
  <c r="Z168" i="19"/>
  <c r="AA25" i="19"/>
  <c r="Z170" i="19"/>
  <c r="AA26" i="19"/>
  <c r="Z171" i="19"/>
  <c r="AA27" i="19"/>
  <c r="Z172" i="19"/>
  <c r="AA31" i="19"/>
  <c r="Z176" i="19"/>
  <c r="AA36" i="19"/>
  <c r="Z181" i="19"/>
  <c r="AA38" i="19"/>
  <c r="Z183" i="19"/>
  <c r="AA15" i="19"/>
  <c r="Z160" i="19"/>
  <c r="AA33" i="19"/>
  <c r="Z178" i="19"/>
  <c r="AA12" i="19"/>
  <c r="Z265" i="19"/>
  <c r="Z157" i="19"/>
  <c r="AA35" i="19"/>
  <c r="Z288" i="19"/>
  <c r="Z180" i="19"/>
  <c r="AA37" i="19"/>
  <c r="Z182" i="19"/>
  <c r="AA9" i="19"/>
  <c r="Z154" i="19"/>
  <c r="AA11" i="19"/>
  <c r="Z156" i="19"/>
  <c r="AA34" i="19"/>
  <c r="Z179" i="19"/>
  <c r="AB17" i="19"/>
  <c r="AB16" i="19"/>
  <c r="F11" i="28"/>
  <c r="F11" i="3" s="1"/>
  <c r="G11" i="28"/>
  <c r="G11" i="3" s="1"/>
  <c r="H11" i="28"/>
  <c r="H11" i="3" s="1"/>
  <c r="I11" i="28"/>
  <c r="I11" i="3" s="1"/>
  <c r="J11" i="28"/>
  <c r="J11" i="3" s="1"/>
  <c r="K11" i="28"/>
  <c r="K11" i="3" s="1"/>
  <c r="L11" i="28"/>
  <c r="L11" i="3" s="1"/>
  <c r="M11" i="28"/>
  <c r="M11" i="3" s="1"/>
  <c r="N11" i="28"/>
  <c r="N11" i="3" s="1"/>
  <c r="F13" i="28"/>
  <c r="F13" i="3" s="1"/>
  <c r="G13" i="28"/>
  <c r="G13" i="3" s="1"/>
  <c r="H13" i="28"/>
  <c r="H13" i="3" s="1"/>
  <c r="I13" i="28"/>
  <c r="I13" i="3" s="1"/>
  <c r="J13" i="28"/>
  <c r="J13" i="3" s="1"/>
  <c r="K13" i="28"/>
  <c r="K13" i="3" s="1"/>
  <c r="L13" i="28"/>
  <c r="L13" i="3" s="1"/>
  <c r="M13" i="28"/>
  <c r="M13" i="3" s="1"/>
  <c r="N13" i="28"/>
  <c r="N13" i="3" s="1"/>
  <c r="F15" i="28"/>
  <c r="F15" i="3" s="1"/>
  <c r="G15" i="28"/>
  <c r="G15" i="3" s="1"/>
  <c r="H15" i="28"/>
  <c r="H15" i="3" s="1"/>
  <c r="I15" i="28"/>
  <c r="I15" i="3" s="1"/>
  <c r="F16" i="28"/>
  <c r="F16" i="3" s="1"/>
  <c r="G16" i="28"/>
  <c r="G16" i="3" s="1"/>
  <c r="H16" i="28"/>
  <c r="H16" i="3" s="1"/>
  <c r="I16" i="28"/>
  <c r="I16" i="3" s="1"/>
  <c r="J16" i="28"/>
  <c r="J16" i="3" s="1"/>
  <c r="K16" i="28"/>
  <c r="K16" i="3" s="1"/>
  <c r="L16" i="28"/>
  <c r="L16" i="3" s="1"/>
  <c r="M16" i="28"/>
  <c r="M16" i="3" s="1"/>
  <c r="N16" i="28"/>
  <c r="N16" i="3" s="1"/>
  <c r="H18" i="28"/>
  <c r="H18" i="3" s="1"/>
  <c r="I18" i="28"/>
  <c r="I18" i="3" s="1"/>
  <c r="J18" i="28"/>
  <c r="J18" i="3" s="1"/>
  <c r="K18" i="28"/>
  <c r="K18" i="3" s="1"/>
  <c r="L18" i="28"/>
  <c r="L18" i="3" s="1"/>
  <c r="M18" i="28"/>
  <c r="M18" i="3" s="1"/>
  <c r="N18" i="28"/>
  <c r="N18" i="3" s="1"/>
  <c r="F21" i="28"/>
  <c r="F21" i="3" s="1"/>
  <c r="G21" i="28"/>
  <c r="G21" i="3" s="1"/>
  <c r="H21" i="28"/>
  <c r="H21" i="3" s="1"/>
  <c r="I21" i="28"/>
  <c r="I21" i="3" s="1"/>
  <c r="J21" i="28"/>
  <c r="J21" i="3" s="1"/>
  <c r="K21" i="28"/>
  <c r="K21" i="3" s="1"/>
  <c r="L21" i="28"/>
  <c r="L21" i="3" s="1"/>
  <c r="M21" i="28"/>
  <c r="M21" i="3" s="1"/>
  <c r="N21" i="28"/>
  <c r="N21" i="3" s="1"/>
  <c r="F22" i="28"/>
  <c r="F22" i="3" s="1"/>
  <c r="G22" i="28"/>
  <c r="G22" i="3" s="1"/>
  <c r="H22" i="28"/>
  <c r="H22" i="3" s="1"/>
  <c r="I22" i="28"/>
  <c r="I22" i="3" s="1"/>
  <c r="J22" i="28"/>
  <c r="J22" i="3" s="1"/>
  <c r="K22" i="28"/>
  <c r="K22" i="3" s="1"/>
  <c r="L22" i="28"/>
  <c r="L22" i="3" s="1"/>
  <c r="M22" i="28"/>
  <c r="M22" i="3" s="1"/>
  <c r="N22" i="28"/>
  <c r="N22" i="3" s="1"/>
  <c r="F23" i="28"/>
  <c r="F23" i="3" s="1"/>
  <c r="G23" i="28"/>
  <c r="G23" i="3" s="1"/>
  <c r="H23" i="28"/>
  <c r="H23" i="3" s="1"/>
  <c r="I23" i="28"/>
  <c r="I23" i="3" s="1"/>
  <c r="J23" i="28"/>
  <c r="J23" i="3" s="1"/>
  <c r="K23" i="28"/>
  <c r="K23" i="3" s="1"/>
  <c r="L23" i="28"/>
  <c r="L23" i="3" s="1"/>
  <c r="M23" i="28"/>
  <c r="M23" i="3" s="1"/>
  <c r="N23" i="28"/>
  <c r="N23" i="3" s="1"/>
  <c r="F25" i="28"/>
  <c r="F25" i="3" s="1"/>
  <c r="G25" i="28"/>
  <c r="G25" i="3" s="1"/>
  <c r="H25" i="28"/>
  <c r="H25" i="3" s="1"/>
  <c r="I25" i="28"/>
  <c r="I25" i="3" s="1"/>
  <c r="J25" i="28"/>
  <c r="J25" i="3" s="1"/>
  <c r="K25" i="28"/>
  <c r="K25" i="3" s="1"/>
  <c r="L25" i="28"/>
  <c r="L25" i="3" s="1"/>
  <c r="M25" i="28"/>
  <c r="M25" i="3" s="1"/>
  <c r="N25" i="28"/>
  <c r="N25" i="3" s="1"/>
  <c r="F26" i="28"/>
  <c r="F26" i="3" s="1"/>
  <c r="G26" i="28"/>
  <c r="G26" i="3" s="1"/>
  <c r="H26" i="28"/>
  <c r="H26" i="3" s="1"/>
  <c r="I26" i="28"/>
  <c r="I26" i="3" s="1"/>
  <c r="J26" i="28"/>
  <c r="J26" i="3" s="1"/>
  <c r="K26" i="28"/>
  <c r="K26" i="3" s="1"/>
  <c r="L26" i="28"/>
  <c r="L26" i="3" s="1"/>
  <c r="M26" i="28"/>
  <c r="M26" i="3" s="1"/>
  <c r="N26" i="28"/>
  <c r="N26" i="3" s="1"/>
  <c r="F29" i="28"/>
  <c r="F29" i="3" s="1"/>
  <c r="G29" i="28"/>
  <c r="G29" i="3" s="1"/>
  <c r="H29" i="28"/>
  <c r="H29" i="3" s="1"/>
  <c r="I29" i="28"/>
  <c r="I29" i="3" s="1"/>
  <c r="J29" i="28"/>
  <c r="J29" i="3" s="1"/>
  <c r="K29" i="28"/>
  <c r="K29" i="3" s="1"/>
  <c r="L29" i="28"/>
  <c r="L29" i="3" s="1"/>
  <c r="M29" i="28"/>
  <c r="M29" i="3" s="1"/>
  <c r="N29" i="28"/>
  <c r="N29" i="3" s="1"/>
  <c r="F34" i="28"/>
  <c r="F34" i="3" s="1"/>
  <c r="G34" i="28"/>
  <c r="G34" i="3" s="1"/>
  <c r="H34" i="28"/>
  <c r="H34" i="3" s="1"/>
  <c r="I34" i="28"/>
  <c r="I34" i="3" s="1"/>
  <c r="J34" i="28"/>
  <c r="J34" i="3" s="1"/>
  <c r="K34" i="28"/>
  <c r="K34" i="3" s="1"/>
  <c r="L34" i="28"/>
  <c r="L34" i="3" s="1"/>
  <c r="M34" i="28"/>
  <c r="M34" i="3" s="1"/>
  <c r="N34" i="28"/>
  <c r="N34" i="3" s="1"/>
  <c r="F36" i="28"/>
  <c r="F36" i="3" s="1"/>
  <c r="G36" i="28"/>
  <c r="G36" i="3" s="1"/>
  <c r="H36" i="28"/>
  <c r="H36" i="3" s="1"/>
  <c r="I36" i="28"/>
  <c r="I36" i="3" s="1"/>
  <c r="J36" i="28"/>
  <c r="J36" i="3" s="1"/>
  <c r="K36" i="28"/>
  <c r="K36" i="3" s="1"/>
  <c r="L36" i="28"/>
  <c r="L36" i="3" s="1"/>
  <c r="M36" i="28"/>
  <c r="M36" i="3" s="1"/>
  <c r="N36" i="28"/>
  <c r="N36" i="3" s="1"/>
  <c r="F37" i="28"/>
  <c r="F37" i="3" s="1"/>
  <c r="G37" i="28"/>
  <c r="G37" i="3" s="1"/>
  <c r="G38" i="28"/>
  <c r="G38" i="3" s="1"/>
  <c r="H38" i="28"/>
  <c r="H38" i="3" s="1"/>
  <c r="I38" i="28"/>
  <c r="I38" i="3" s="1"/>
  <c r="J38" i="28"/>
  <c r="J38" i="3" s="1"/>
  <c r="K38" i="28"/>
  <c r="K38" i="3" s="1"/>
  <c r="L38" i="28"/>
  <c r="L38" i="3" s="1"/>
  <c r="M38" i="28"/>
  <c r="M38" i="3" s="1"/>
  <c r="N38" i="28"/>
  <c r="N38" i="3" s="1"/>
  <c r="O36" i="28"/>
  <c r="O36" i="3" s="1"/>
  <c r="O34" i="28"/>
  <c r="O34" i="3" s="1"/>
  <c r="O26" i="28"/>
  <c r="O26" i="3" s="1"/>
  <c r="O25" i="28"/>
  <c r="O25" i="3" s="1"/>
  <c r="O18" i="28"/>
  <c r="O18" i="3" s="1"/>
  <c r="O16" i="28"/>
  <c r="O16" i="3" s="1"/>
  <c r="O13" i="28"/>
  <c r="O13" i="3" s="1"/>
  <c r="O11" i="28"/>
  <c r="O11" i="3" s="1"/>
  <c r="O8" i="28"/>
  <c r="O8" i="3" s="1"/>
  <c r="M8" i="28"/>
  <c r="M8" i="3" s="1"/>
  <c r="N8" i="28"/>
  <c r="N8" i="3" s="1"/>
  <c r="L7" i="28"/>
  <c r="L7" i="3" s="1"/>
  <c r="M7" i="28"/>
  <c r="M7" i="3" s="1"/>
  <c r="N7" i="28"/>
  <c r="N7" i="3" s="1"/>
  <c r="O78" i="3" l="1"/>
  <c r="P78" i="3" s="1"/>
  <c r="O117" i="3"/>
  <c r="P118" i="3" s="1"/>
  <c r="S324" i="9"/>
  <c r="R346" i="9"/>
  <c r="R338" i="9"/>
  <c r="O351" i="9"/>
  <c r="R332" i="9"/>
  <c r="S323" i="9"/>
  <c r="R323" i="9"/>
  <c r="P351" i="9"/>
  <c r="S345" i="9"/>
  <c r="R345" i="9"/>
  <c r="S342" i="9"/>
  <c r="R342" i="9"/>
  <c r="S333" i="9"/>
  <c r="R333" i="9"/>
  <c r="R330" i="9"/>
  <c r="R327" i="9"/>
  <c r="R350" i="9"/>
  <c r="R324" i="9"/>
  <c r="S348" i="9"/>
  <c r="R348" i="9"/>
  <c r="R339" i="9"/>
  <c r="S335" i="9"/>
  <c r="R335" i="9"/>
  <c r="R349" i="9"/>
  <c r="R347" i="9"/>
  <c r="S347" i="9"/>
  <c r="R326" i="9"/>
  <c r="S326" i="9"/>
  <c r="S343" i="9"/>
  <c r="R343" i="9"/>
  <c r="S338" i="9"/>
  <c r="F32" i="28"/>
  <c r="F32" i="3" s="1"/>
  <c r="Q11" i="3"/>
  <c r="R11" i="3"/>
  <c r="R25" i="3"/>
  <c r="Q25" i="3"/>
  <c r="Q16" i="3"/>
  <c r="R16" i="3"/>
  <c r="R34" i="3"/>
  <c r="Q34" i="3"/>
  <c r="F38" i="28"/>
  <c r="Q36" i="3"/>
  <c r="R36" i="3"/>
  <c r="R18" i="3"/>
  <c r="Q18" i="3"/>
  <c r="Q13" i="3"/>
  <c r="R13" i="3"/>
  <c r="R8" i="3"/>
  <c r="Q8" i="3"/>
  <c r="Q26" i="3"/>
  <c r="R26" i="3"/>
  <c r="R25" i="28"/>
  <c r="Q13" i="28"/>
  <c r="R13" i="28"/>
  <c r="Q8" i="28"/>
  <c r="R8" i="28"/>
  <c r="R26" i="28"/>
  <c r="Q26" i="28"/>
  <c r="R11" i="28"/>
  <c r="R36" i="28"/>
  <c r="Q11" i="28"/>
  <c r="R16" i="28"/>
  <c r="Q16" i="28"/>
  <c r="R34" i="28"/>
  <c r="Q34" i="28"/>
  <c r="Q18" i="28"/>
  <c r="R18" i="28"/>
  <c r="Q25" i="28"/>
  <c r="Q36" i="28"/>
  <c r="P38" i="24"/>
  <c r="P38" i="26"/>
  <c r="P37" i="26"/>
  <c r="P37" i="24"/>
  <c r="P8" i="26"/>
  <c r="P8" i="24"/>
  <c r="P36" i="26"/>
  <c r="P36" i="24"/>
  <c r="P27" i="26"/>
  <c r="P27" i="24"/>
  <c r="P20" i="26"/>
  <c r="P20" i="24"/>
  <c r="P11" i="26"/>
  <c r="P11" i="24"/>
  <c r="P12" i="26"/>
  <c r="P12" i="24"/>
  <c r="P21" i="26"/>
  <c r="P21" i="24"/>
  <c r="P9" i="26"/>
  <c r="P9" i="24"/>
  <c r="P31" i="26"/>
  <c r="P31" i="24"/>
  <c r="P23" i="26"/>
  <c r="P23" i="24"/>
  <c r="O14" i="26"/>
  <c r="O14" i="24"/>
  <c r="P33" i="26"/>
  <c r="P33" i="24"/>
  <c r="P14" i="26"/>
  <c r="P14" i="24"/>
  <c r="P26" i="24"/>
  <c r="P26" i="26"/>
  <c r="P15" i="26"/>
  <c r="P15" i="24"/>
  <c r="P35" i="26"/>
  <c r="P35" i="24"/>
  <c r="P25" i="26"/>
  <c r="P25" i="24"/>
  <c r="P22" i="24"/>
  <c r="P22" i="26"/>
  <c r="P34" i="26"/>
  <c r="P34" i="24"/>
  <c r="S11" i="7"/>
  <c r="S35" i="7"/>
  <c r="O37" i="7"/>
  <c r="O37" i="27"/>
  <c r="R37" i="27" s="1"/>
  <c r="S14" i="7"/>
  <c r="S28" i="7"/>
  <c r="P19" i="27"/>
  <c r="P19" i="7"/>
  <c r="O36" i="7"/>
  <c r="O36" i="27"/>
  <c r="R36" i="27" s="1"/>
  <c r="O11" i="27"/>
  <c r="R11" i="27" s="1"/>
  <c r="O11" i="7"/>
  <c r="O14" i="27"/>
  <c r="R14" i="27" s="1"/>
  <c r="O14" i="7"/>
  <c r="O17" i="7"/>
  <c r="O17" i="27"/>
  <c r="R17" i="27" s="1"/>
  <c r="O38" i="27"/>
  <c r="R38" i="27" s="1"/>
  <c r="O38" i="7"/>
  <c r="O29" i="7"/>
  <c r="R29" i="7" s="1"/>
  <c r="O29" i="27"/>
  <c r="R29" i="27" s="1"/>
  <c r="O27" i="27"/>
  <c r="R27" i="27" s="1"/>
  <c r="O27" i="7"/>
  <c r="O24" i="7"/>
  <c r="O24" i="27"/>
  <c r="R24" i="27" s="1"/>
  <c r="O22" i="27"/>
  <c r="R22" i="27" s="1"/>
  <c r="O22" i="7"/>
  <c r="R22" i="7" s="1"/>
  <c r="S14" i="27"/>
  <c r="S10" i="7"/>
  <c r="R10" i="7"/>
  <c r="S27" i="27"/>
  <c r="S24" i="27"/>
  <c r="S13" i="7"/>
  <c r="S33" i="27"/>
  <c r="P18" i="7"/>
  <c r="P18" i="27"/>
  <c r="O13" i="7"/>
  <c r="O13" i="27"/>
  <c r="R13" i="27" s="1"/>
  <c r="O39" i="27"/>
  <c r="R39" i="27" s="1"/>
  <c r="O39" i="7"/>
  <c r="O35" i="27"/>
  <c r="R35" i="27" s="1"/>
  <c r="O35" i="7"/>
  <c r="O40" i="7"/>
  <c r="O40" i="27"/>
  <c r="R40" i="27" s="1"/>
  <c r="O33" i="7"/>
  <c r="R33" i="7" s="1"/>
  <c r="O33" i="27"/>
  <c r="R33" i="27" s="1"/>
  <c r="O28" i="7"/>
  <c r="O28" i="27"/>
  <c r="R28" i="27" s="1"/>
  <c r="O25" i="7"/>
  <c r="O25" i="27"/>
  <c r="R25" i="27" s="1"/>
  <c r="O23" i="27"/>
  <c r="R23" i="27" s="1"/>
  <c r="O23" i="7"/>
  <c r="O20" i="7"/>
  <c r="O20" i="27"/>
  <c r="S37" i="27"/>
  <c r="S33" i="7"/>
  <c r="S28" i="27"/>
  <c r="S11" i="27"/>
  <c r="S16" i="7"/>
  <c r="R16" i="7"/>
  <c r="P20" i="27"/>
  <c r="P20" i="7"/>
  <c r="S37" i="7"/>
  <c r="S10" i="27"/>
  <c r="R10" i="27"/>
  <c r="S38" i="27"/>
  <c r="S13" i="27"/>
  <c r="S35" i="27"/>
  <c r="R16" i="27"/>
  <c r="S16" i="27"/>
  <c r="AA17" i="19"/>
  <c r="Z162" i="19"/>
  <c r="AA32" i="19"/>
  <c r="Z177" i="19"/>
  <c r="AA16" i="19"/>
  <c r="Z161" i="19"/>
  <c r="P204" i="9"/>
  <c r="P48" i="9"/>
  <c r="O169" i="27"/>
  <c r="N169" i="27"/>
  <c r="M169" i="27"/>
  <c r="L169" i="27"/>
  <c r="K169" i="27"/>
  <c r="J169" i="27"/>
  <c r="I169" i="27"/>
  <c r="H169" i="27"/>
  <c r="G169" i="27"/>
  <c r="F169" i="27"/>
  <c r="O130" i="27"/>
  <c r="N130" i="27"/>
  <c r="M130" i="27"/>
  <c r="L130" i="27"/>
  <c r="K130" i="27"/>
  <c r="J130" i="27"/>
  <c r="I130" i="27"/>
  <c r="H130" i="27"/>
  <c r="G130" i="27"/>
  <c r="F130" i="27"/>
  <c r="O90" i="27"/>
  <c r="N90" i="27"/>
  <c r="M90" i="27"/>
  <c r="L90" i="27"/>
  <c r="K90" i="27"/>
  <c r="J90" i="27"/>
  <c r="I90" i="27"/>
  <c r="H90" i="27"/>
  <c r="G90" i="27"/>
  <c r="F90" i="27"/>
  <c r="O50" i="27"/>
  <c r="N50" i="27"/>
  <c r="M50" i="27"/>
  <c r="L50" i="27"/>
  <c r="K50" i="27"/>
  <c r="J50" i="27"/>
  <c r="I50" i="27"/>
  <c r="H50" i="27"/>
  <c r="G50" i="27"/>
  <c r="F50" i="27"/>
  <c r="O87" i="28"/>
  <c r="O48" i="28"/>
  <c r="AB259" i="21"/>
  <c r="O351" i="10" s="1"/>
  <c r="AA259" i="21"/>
  <c r="N351" i="10" s="1"/>
  <c r="Z259" i="21"/>
  <c r="M351" i="10" s="1"/>
  <c r="Y259" i="21"/>
  <c r="L351" i="10" s="1"/>
  <c r="X259" i="21"/>
  <c r="K351" i="10" s="1"/>
  <c r="W259" i="21"/>
  <c r="J351" i="10" s="1"/>
  <c r="V259" i="21"/>
  <c r="I351" i="10" s="1"/>
  <c r="U259" i="21"/>
  <c r="H351" i="10" s="1"/>
  <c r="T259" i="21"/>
  <c r="G351" i="10" s="1"/>
  <c r="S259" i="21"/>
  <c r="F351" i="10" s="1"/>
  <c r="AB38" i="21"/>
  <c r="O78" i="10" s="1"/>
  <c r="N350" i="9"/>
  <c r="M350" i="9"/>
  <c r="L350" i="9"/>
  <c r="K350" i="9"/>
  <c r="J350" i="9"/>
  <c r="I350" i="9"/>
  <c r="H350" i="9"/>
  <c r="G350" i="9"/>
  <c r="S350" i="9" s="1"/>
  <c r="F350" i="9"/>
  <c r="P233" i="9"/>
  <c r="P77" i="9"/>
  <c r="O198" i="27"/>
  <c r="N198" i="27"/>
  <c r="M198" i="27"/>
  <c r="L198" i="27"/>
  <c r="K198" i="27"/>
  <c r="J198" i="27"/>
  <c r="I198" i="27"/>
  <c r="H198" i="27"/>
  <c r="G198" i="27"/>
  <c r="F198" i="27"/>
  <c r="O159" i="27"/>
  <c r="N159" i="27"/>
  <c r="M159" i="27"/>
  <c r="L159" i="27"/>
  <c r="K159" i="27"/>
  <c r="J159" i="27"/>
  <c r="I159" i="27"/>
  <c r="H159" i="27"/>
  <c r="G159" i="27"/>
  <c r="F159" i="27"/>
  <c r="O119" i="27"/>
  <c r="N119" i="27"/>
  <c r="M119" i="27"/>
  <c r="L119" i="27"/>
  <c r="K119" i="27"/>
  <c r="J119" i="27"/>
  <c r="I119" i="27"/>
  <c r="H119" i="27"/>
  <c r="G119" i="27"/>
  <c r="F119" i="27"/>
  <c r="O79" i="27"/>
  <c r="N79" i="27"/>
  <c r="M79" i="27"/>
  <c r="L79" i="27"/>
  <c r="K79" i="27"/>
  <c r="J79" i="27"/>
  <c r="I79" i="27"/>
  <c r="H79" i="27"/>
  <c r="G79" i="27"/>
  <c r="F79" i="27"/>
  <c r="O116" i="28"/>
  <c r="O38" i="28"/>
  <c r="AB258" i="21"/>
  <c r="O350" i="10" s="1"/>
  <c r="AA258" i="21"/>
  <c r="N350" i="10" s="1"/>
  <c r="Z258" i="21"/>
  <c r="M350" i="10" s="1"/>
  <c r="Y258" i="21"/>
  <c r="L350" i="10" s="1"/>
  <c r="X258" i="21"/>
  <c r="K350" i="10" s="1"/>
  <c r="W258" i="21"/>
  <c r="J350" i="10" s="1"/>
  <c r="V258" i="21"/>
  <c r="I350" i="10" s="1"/>
  <c r="U258" i="21"/>
  <c r="H350" i="10" s="1"/>
  <c r="AB37" i="21"/>
  <c r="O77" i="10" s="1"/>
  <c r="AA37" i="21"/>
  <c r="N77" i="10" s="1"/>
  <c r="Z37" i="21"/>
  <c r="M77" i="10" s="1"/>
  <c r="Y37" i="21"/>
  <c r="L77" i="10" s="1"/>
  <c r="X37" i="21"/>
  <c r="K77" i="10" s="1"/>
  <c r="W37" i="21"/>
  <c r="J77" i="10" s="1"/>
  <c r="V37" i="21"/>
  <c r="I77" i="10" s="1"/>
  <c r="U37" i="21"/>
  <c r="H77" i="10" s="1"/>
  <c r="N349" i="9"/>
  <c r="M349" i="9"/>
  <c r="L349" i="9"/>
  <c r="K349" i="9"/>
  <c r="J349" i="9"/>
  <c r="I349" i="9"/>
  <c r="H349" i="9"/>
  <c r="P232" i="9"/>
  <c r="P76" i="9"/>
  <c r="O197" i="27"/>
  <c r="N197" i="27"/>
  <c r="M197" i="27"/>
  <c r="L197" i="27"/>
  <c r="K197" i="27"/>
  <c r="J197" i="27"/>
  <c r="I197" i="27"/>
  <c r="H197" i="27"/>
  <c r="G197" i="27"/>
  <c r="F197" i="27"/>
  <c r="O158" i="27"/>
  <c r="N158" i="27"/>
  <c r="M158" i="27"/>
  <c r="L158" i="27"/>
  <c r="K158" i="27"/>
  <c r="J158" i="27"/>
  <c r="I158" i="27"/>
  <c r="H158" i="27"/>
  <c r="G158" i="27"/>
  <c r="F158" i="27"/>
  <c r="O118" i="27"/>
  <c r="N118" i="27"/>
  <c r="M118" i="27"/>
  <c r="L118" i="27"/>
  <c r="K118" i="27"/>
  <c r="J118" i="27"/>
  <c r="I118" i="27"/>
  <c r="H118" i="27"/>
  <c r="G118" i="27"/>
  <c r="F118" i="27"/>
  <c r="O78" i="27"/>
  <c r="N78" i="27"/>
  <c r="M78" i="27"/>
  <c r="L78" i="27"/>
  <c r="K78" i="27"/>
  <c r="J78" i="27"/>
  <c r="I78" i="27"/>
  <c r="H78" i="27"/>
  <c r="G78" i="27"/>
  <c r="F78" i="27"/>
  <c r="O115" i="28"/>
  <c r="O37" i="28"/>
  <c r="O37" i="3" s="1"/>
  <c r="N37" i="28"/>
  <c r="M37" i="28"/>
  <c r="M37" i="3" s="1"/>
  <c r="L37" i="28"/>
  <c r="L37" i="3" s="1"/>
  <c r="K37" i="28"/>
  <c r="K37" i="3" s="1"/>
  <c r="J37" i="28"/>
  <c r="J37" i="3" s="1"/>
  <c r="I37" i="28"/>
  <c r="I37" i="3" s="1"/>
  <c r="H37" i="28"/>
  <c r="H37" i="3" s="1"/>
  <c r="AB257" i="21"/>
  <c r="O349" i="10" s="1"/>
  <c r="Z261" i="17"/>
  <c r="N309" i="9" s="1"/>
  <c r="P231" i="9"/>
  <c r="P75" i="9"/>
  <c r="Z36" i="19"/>
  <c r="O196" i="27"/>
  <c r="N196" i="27"/>
  <c r="M196" i="27"/>
  <c r="L196" i="27"/>
  <c r="K196" i="27"/>
  <c r="J196" i="27"/>
  <c r="I196" i="27"/>
  <c r="H196" i="27"/>
  <c r="G196" i="27"/>
  <c r="F196" i="27"/>
  <c r="O157" i="27"/>
  <c r="N157" i="27"/>
  <c r="M157" i="27"/>
  <c r="L157" i="27"/>
  <c r="K157" i="27"/>
  <c r="J157" i="27"/>
  <c r="I157" i="27"/>
  <c r="H157" i="27"/>
  <c r="G157" i="27"/>
  <c r="F157" i="27"/>
  <c r="O117" i="27"/>
  <c r="N117" i="27"/>
  <c r="M117" i="27"/>
  <c r="L117" i="27"/>
  <c r="K117" i="27"/>
  <c r="J117" i="27"/>
  <c r="I117" i="27"/>
  <c r="H117" i="27"/>
  <c r="G117" i="27"/>
  <c r="F117" i="27"/>
  <c r="O77" i="27"/>
  <c r="N77" i="27"/>
  <c r="M77" i="27"/>
  <c r="L77" i="27"/>
  <c r="K77" i="27"/>
  <c r="J77" i="27"/>
  <c r="I77" i="27"/>
  <c r="H77" i="27"/>
  <c r="G77" i="27"/>
  <c r="F77" i="27"/>
  <c r="O114" i="28"/>
  <c r="O75" i="28"/>
  <c r="AB255" i="21"/>
  <c r="O347" i="10" s="1"/>
  <c r="AA255" i="21"/>
  <c r="N347" i="10" s="1"/>
  <c r="Z255" i="21"/>
  <c r="M347" i="10" s="1"/>
  <c r="Y255" i="21"/>
  <c r="L347" i="10" s="1"/>
  <c r="X255" i="21"/>
  <c r="K347" i="10" s="1"/>
  <c r="W255" i="21"/>
  <c r="J347" i="10" s="1"/>
  <c r="V255" i="21"/>
  <c r="I347" i="10" s="1"/>
  <c r="U255" i="21"/>
  <c r="H347" i="10" s="1"/>
  <c r="T255" i="21"/>
  <c r="G347" i="10" s="1"/>
  <c r="S255" i="21"/>
  <c r="F347" i="10" s="1"/>
  <c r="AB34" i="21"/>
  <c r="O74" i="10" s="1"/>
  <c r="AA34" i="21"/>
  <c r="N74" i="10" s="1"/>
  <c r="Z34" i="21"/>
  <c r="M74" i="10" s="1"/>
  <c r="Y34" i="21"/>
  <c r="L74" i="10" s="1"/>
  <c r="X34" i="21"/>
  <c r="K74" i="10" s="1"/>
  <c r="W34" i="21"/>
  <c r="J74" i="10" s="1"/>
  <c r="V34" i="21"/>
  <c r="I74" i="10" s="1"/>
  <c r="U34" i="21"/>
  <c r="H74" i="10" s="1"/>
  <c r="T34" i="21"/>
  <c r="G74" i="10" s="1"/>
  <c r="S34" i="21"/>
  <c r="F74" i="10" s="1"/>
  <c r="N346" i="9"/>
  <c r="X259" i="17"/>
  <c r="P229" i="9"/>
  <c r="P73" i="9"/>
  <c r="AA33" i="17"/>
  <c r="O34" i="9" s="1"/>
  <c r="Z33" i="17"/>
  <c r="N34" i="9" s="1"/>
  <c r="Y33" i="17"/>
  <c r="M34" i="9" s="1"/>
  <c r="X33" i="17"/>
  <c r="L34" i="9" s="1"/>
  <c r="W33" i="17"/>
  <c r="K34" i="9" s="1"/>
  <c r="V33" i="17"/>
  <c r="J34" i="9" s="1"/>
  <c r="U33" i="17"/>
  <c r="I34" i="9" s="1"/>
  <c r="T33" i="17"/>
  <c r="H34" i="9" s="1"/>
  <c r="S33" i="17"/>
  <c r="G34" i="9" s="1"/>
  <c r="R33" i="17"/>
  <c r="F34" i="9" s="1"/>
  <c r="O194" i="27"/>
  <c r="N194" i="27"/>
  <c r="M194" i="27"/>
  <c r="L194" i="27"/>
  <c r="K194" i="27"/>
  <c r="J194" i="27"/>
  <c r="I194" i="27"/>
  <c r="H194" i="27"/>
  <c r="G194" i="27"/>
  <c r="F194" i="27"/>
  <c r="O155" i="27"/>
  <c r="N155" i="27"/>
  <c r="M155" i="27"/>
  <c r="L155" i="27"/>
  <c r="K155" i="27"/>
  <c r="J155" i="27"/>
  <c r="I155" i="27"/>
  <c r="H155" i="27"/>
  <c r="G155" i="27"/>
  <c r="F155" i="27"/>
  <c r="O115" i="27"/>
  <c r="N115" i="27"/>
  <c r="M115" i="27"/>
  <c r="L115" i="27"/>
  <c r="K115" i="27"/>
  <c r="J115" i="27"/>
  <c r="I115" i="27"/>
  <c r="H115" i="27"/>
  <c r="G115" i="27"/>
  <c r="F115" i="27"/>
  <c r="O75" i="27"/>
  <c r="N75" i="27"/>
  <c r="M75" i="27"/>
  <c r="L75" i="27"/>
  <c r="K75" i="27"/>
  <c r="J75" i="27"/>
  <c r="I75" i="27"/>
  <c r="H75" i="27"/>
  <c r="G75" i="27"/>
  <c r="F75" i="27"/>
  <c r="O112" i="28"/>
  <c r="P228" i="9"/>
  <c r="P72" i="9"/>
  <c r="O193" i="27"/>
  <c r="N193" i="27"/>
  <c r="M193" i="27"/>
  <c r="L193" i="27"/>
  <c r="K193" i="27"/>
  <c r="J193" i="27"/>
  <c r="I193" i="27"/>
  <c r="H193" i="27"/>
  <c r="G193" i="27"/>
  <c r="F193" i="27"/>
  <c r="O154" i="27"/>
  <c r="N154" i="27"/>
  <c r="M154" i="27"/>
  <c r="L154" i="27"/>
  <c r="K154" i="27"/>
  <c r="J154" i="27"/>
  <c r="I154" i="27"/>
  <c r="H154" i="27"/>
  <c r="G154" i="27"/>
  <c r="F154" i="27"/>
  <c r="O114" i="27"/>
  <c r="N114" i="27"/>
  <c r="M114" i="27"/>
  <c r="L114" i="27"/>
  <c r="K114" i="27"/>
  <c r="J114" i="27"/>
  <c r="I114" i="27"/>
  <c r="H114" i="27"/>
  <c r="G114" i="27"/>
  <c r="F114" i="27"/>
  <c r="O74" i="27"/>
  <c r="N74" i="27"/>
  <c r="M74" i="27"/>
  <c r="L74" i="27"/>
  <c r="K74" i="27"/>
  <c r="J74" i="27"/>
  <c r="I74" i="27"/>
  <c r="H74" i="27"/>
  <c r="G74" i="27"/>
  <c r="F74" i="27"/>
  <c r="O111" i="28"/>
  <c r="AB253" i="21"/>
  <c r="O345" i="10" s="1"/>
  <c r="AA253" i="21"/>
  <c r="N345" i="10" s="1"/>
  <c r="Z253" i="21"/>
  <c r="M345" i="10" s="1"/>
  <c r="Y253" i="21"/>
  <c r="L345" i="10" s="1"/>
  <c r="X253" i="21"/>
  <c r="K345" i="10" s="1"/>
  <c r="W253" i="21"/>
  <c r="J345" i="10" s="1"/>
  <c r="V253" i="21"/>
  <c r="I345" i="10" s="1"/>
  <c r="U253" i="21"/>
  <c r="H345" i="10" s="1"/>
  <c r="T253" i="21"/>
  <c r="G345" i="10" s="1"/>
  <c r="S253" i="21"/>
  <c r="F345" i="10" s="1"/>
  <c r="F216" i="21"/>
  <c r="G216" i="21" s="1"/>
  <c r="N344" i="9"/>
  <c r="M344" i="9"/>
  <c r="L344" i="9"/>
  <c r="K344" i="9"/>
  <c r="J344" i="9"/>
  <c r="I344" i="9"/>
  <c r="H344" i="9"/>
  <c r="G344" i="9"/>
  <c r="S344" i="9" s="1"/>
  <c r="F344" i="9"/>
  <c r="P227" i="9"/>
  <c r="P71" i="9"/>
  <c r="O192" i="27"/>
  <c r="N192" i="27"/>
  <c r="M192" i="27"/>
  <c r="L192" i="27"/>
  <c r="K192" i="27"/>
  <c r="J192" i="27"/>
  <c r="I192" i="27"/>
  <c r="H192" i="27"/>
  <c r="G192" i="27"/>
  <c r="F192" i="27"/>
  <c r="O153" i="27"/>
  <c r="N153" i="27"/>
  <c r="M153" i="27"/>
  <c r="L153" i="27"/>
  <c r="K153" i="27"/>
  <c r="J153" i="27"/>
  <c r="I153" i="27"/>
  <c r="H153" i="27"/>
  <c r="G153" i="27"/>
  <c r="F153" i="27"/>
  <c r="N113" i="27"/>
  <c r="R113" i="27" s="1"/>
  <c r="M113" i="27"/>
  <c r="L113" i="27"/>
  <c r="K113" i="27"/>
  <c r="J113" i="27"/>
  <c r="I113" i="27"/>
  <c r="H113" i="27"/>
  <c r="G113" i="27"/>
  <c r="F113" i="27"/>
  <c r="S113" i="27" s="1"/>
  <c r="O73" i="27"/>
  <c r="N73" i="27"/>
  <c r="M73" i="27"/>
  <c r="L73" i="27"/>
  <c r="K73" i="27"/>
  <c r="J73" i="27"/>
  <c r="I73" i="27"/>
  <c r="H73" i="27"/>
  <c r="G73" i="27"/>
  <c r="F73" i="27"/>
  <c r="O110" i="28"/>
  <c r="O71" i="28"/>
  <c r="N71" i="28"/>
  <c r="M71" i="28"/>
  <c r="L71" i="28"/>
  <c r="K71" i="28"/>
  <c r="J71" i="28"/>
  <c r="I71" i="28"/>
  <c r="H71" i="28"/>
  <c r="G71" i="28"/>
  <c r="F71" i="28"/>
  <c r="O32" i="28"/>
  <c r="N32" i="28"/>
  <c r="N32" i="3" s="1"/>
  <c r="M32" i="28"/>
  <c r="M32" i="3" s="1"/>
  <c r="L32" i="28"/>
  <c r="L32" i="3" s="1"/>
  <c r="K32" i="28"/>
  <c r="K32" i="3" s="1"/>
  <c r="J32" i="28"/>
  <c r="J32" i="3" s="1"/>
  <c r="I32" i="28"/>
  <c r="I32" i="3" s="1"/>
  <c r="H32" i="28"/>
  <c r="H32" i="3" s="1"/>
  <c r="G32" i="28"/>
  <c r="G32" i="3" s="1"/>
  <c r="P226" i="9"/>
  <c r="O191" i="27"/>
  <c r="N191" i="27"/>
  <c r="M191" i="27"/>
  <c r="L191" i="27"/>
  <c r="K191" i="27"/>
  <c r="J191" i="27"/>
  <c r="I191" i="27"/>
  <c r="H191" i="27"/>
  <c r="G191" i="27"/>
  <c r="F191" i="27"/>
  <c r="O152" i="27"/>
  <c r="N152" i="27"/>
  <c r="M152" i="27"/>
  <c r="L152" i="27"/>
  <c r="K152" i="27"/>
  <c r="J152" i="27"/>
  <c r="I152" i="27"/>
  <c r="H152" i="27"/>
  <c r="G152" i="27"/>
  <c r="F152" i="27"/>
  <c r="O112" i="27"/>
  <c r="N112" i="27"/>
  <c r="M112" i="27"/>
  <c r="L112" i="27"/>
  <c r="K112" i="27"/>
  <c r="J112" i="27"/>
  <c r="I112" i="27"/>
  <c r="H112" i="27"/>
  <c r="G112" i="27"/>
  <c r="F112" i="27"/>
  <c r="O72" i="27"/>
  <c r="N72" i="27"/>
  <c r="M72" i="27"/>
  <c r="L72" i="27"/>
  <c r="K72" i="27"/>
  <c r="J72" i="27"/>
  <c r="I72" i="27"/>
  <c r="H72" i="27"/>
  <c r="G72" i="27"/>
  <c r="F72" i="27"/>
  <c r="O109" i="28"/>
  <c r="O70" i="28"/>
  <c r="AB29" i="21"/>
  <c r="O69" i="10" s="1"/>
  <c r="P224" i="9"/>
  <c r="P68" i="9"/>
  <c r="O189" i="27"/>
  <c r="N189" i="27"/>
  <c r="M189" i="27"/>
  <c r="L189" i="27"/>
  <c r="K189" i="27"/>
  <c r="J189" i="27"/>
  <c r="I189" i="27"/>
  <c r="H189" i="27"/>
  <c r="G189" i="27"/>
  <c r="F189" i="27"/>
  <c r="O150" i="27"/>
  <c r="N150" i="27"/>
  <c r="M150" i="27"/>
  <c r="L150" i="27"/>
  <c r="K150" i="27"/>
  <c r="J150" i="27"/>
  <c r="I150" i="27"/>
  <c r="H150" i="27"/>
  <c r="G150" i="27"/>
  <c r="F150" i="27"/>
  <c r="O110" i="27"/>
  <c r="N110" i="27"/>
  <c r="M110" i="27"/>
  <c r="L110" i="27"/>
  <c r="K110" i="27"/>
  <c r="J110" i="27"/>
  <c r="I110" i="27"/>
  <c r="H110" i="27"/>
  <c r="G110" i="27"/>
  <c r="F110" i="27"/>
  <c r="N70" i="27"/>
  <c r="R70" i="27" s="1"/>
  <c r="M70" i="27"/>
  <c r="L70" i="27"/>
  <c r="K70" i="27"/>
  <c r="J70" i="27"/>
  <c r="I70" i="27"/>
  <c r="H70" i="27"/>
  <c r="G70" i="27"/>
  <c r="F70" i="27"/>
  <c r="S70" i="27" s="1"/>
  <c r="O107" i="28"/>
  <c r="O68" i="28"/>
  <c r="O29" i="28"/>
  <c r="AB28" i="21"/>
  <c r="O68" i="10" s="1"/>
  <c r="P67" i="9"/>
  <c r="O188" i="27"/>
  <c r="N188" i="27"/>
  <c r="M188" i="27"/>
  <c r="L188" i="27"/>
  <c r="K188" i="27"/>
  <c r="J188" i="27"/>
  <c r="I188" i="27"/>
  <c r="H188" i="27"/>
  <c r="G188" i="27"/>
  <c r="F188" i="27"/>
  <c r="O149" i="27"/>
  <c r="N149" i="27"/>
  <c r="M149" i="27"/>
  <c r="L149" i="27"/>
  <c r="K149" i="27"/>
  <c r="J149" i="27"/>
  <c r="I149" i="27"/>
  <c r="H149" i="27"/>
  <c r="G149" i="27"/>
  <c r="F149" i="27"/>
  <c r="O109" i="27"/>
  <c r="N109" i="27"/>
  <c r="M109" i="27"/>
  <c r="L109" i="27"/>
  <c r="K109" i="27"/>
  <c r="J109" i="27"/>
  <c r="I109" i="27"/>
  <c r="H109" i="27"/>
  <c r="F109" i="27"/>
  <c r="O69" i="27"/>
  <c r="N69" i="27"/>
  <c r="M69" i="27"/>
  <c r="L69" i="27"/>
  <c r="K69" i="27"/>
  <c r="J69" i="27"/>
  <c r="I69" i="27"/>
  <c r="H69" i="27"/>
  <c r="G69" i="27"/>
  <c r="F69" i="27"/>
  <c r="O106" i="28"/>
  <c r="O67" i="28"/>
  <c r="O28" i="28"/>
  <c r="AB248" i="21"/>
  <c r="O340" i="10" s="1"/>
  <c r="AA248" i="21"/>
  <c r="N340" i="10" s="1"/>
  <c r="Z248" i="21"/>
  <c r="M340" i="10" s="1"/>
  <c r="S248" i="21"/>
  <c r="F340" i="10" s="1"/>
  <c r="AB27" i="21"/>
  <c r="O67" i="10" s="1"/>
  <c r="AA27" i="21"/>
  <c r="N67" i="10" s="1"/>
  <c r="Z27" i="21"/>
  <c r="M67" i="10" s="1"/>
  <c r="Y27" i="21"/>
  <c r="L67" i="10" s="1"/>
  <c r="X27" i="21"/>
  <c r="K67" i="10" s="1"/>
  <c r="W27" i="21"/>
  <c r="J67" i="10" s="1"/>
  <c r="V27" i="21"/>
  <c r="I67" i="10" s="1"/>
  <c r="U27" i="21"/>
  <c r="H67" i="10" s="1"/>
  <c r="T27" i="21"/>
  <c r="G67" i="10" s="1"/>
  <c r="S27" i="21"/>
  <c r="F67" i="10" s="1"/>
  <c r="N339" i="9"/>
  <c r="M339" i="9"/>
  <c r="L339" i="9"/>
  <c r="K339" i="9"/>
  <c r="J339" i="9"/>
  <c r="I339" i="9"/>
  <c r="H339" i="9"/>
  <c r="G339" i="9"/>
  <c r="S339" i="9" s="1"/>
  <c r="F339" i="9"/>
  <c r="P66" i="9"/>
  <c r="AA26" i="17"/>
  <c r="O27" i="9" s="1"/>
  <c r="Z26" i="17"/>
  <c r="N27" i="9" s="1"/>
  <c r="Y26" i="17"/>
  <c r="M27" i="9" s="1"/>
  <c r="X26" i="17"/>
  <c r="L27" i="9" s="1"/>
  <c r="W26" i="17"/>
  <c r="K27" i="9" s="1"/>
  <c r="V26" i="17"/>
  <c r="J27" i="9" s="1"/>
  <c r="U26" i="17"/>
  <c r="I27" i="9" s="1"/>
  <c r="T26" i="17"/>
  <c r="H27" i="9" s="1"/>
  <c r="S26" i="17"/>
  <c r="G27" i="9" s="1"/>
  <c r="R26" i="17"/>
  <c r="F27" i="9" s="1"/>
  <c r="O187" i="27"/>
  <c r="N187" i="27"/>
  <c r="M187" i="27"/>
  <c r="L187" i="27"/>
  <c r="K187" i="27"/>
  <c r="J187" i="27"/>
  <c r="I187" i="27"/>
  <c r="H187" i="27"/>
  <c r="G187" i="27"/>
  <c r="F187" i="27"/>
  <c r="O148" i="27"/>
  <c r="N148" i="27"/>
  <c r="M148" i="27"/>
  <c r="L148" i="27"/>
  <c r="K148" i="27"/>
  <c r="J148" i="27"/>
  <c r="I148" i="27"/>
  <c r="H148" i="27"/>
  <c r="G148" i="27"/>
  <c r="F148" i="27"/>
  <c r="O108" i="27"/>
  <c r="N108" i="27"/>
  <c r="M108" i="27"/>
  <c r="L108" i="27"/>
  <c r="K108" i="27"/>
  <c r="J108" i="27"/>
  <c r="I108" i="27"/>
  <c r="H108" i="27"/>
  <c r="G108" i="27"/>
  <c r="F108" i="27"/>
  <c r="O68" i="27"/>
  <c r="N68" i="27"/>
  <c r="M68" i="27"/>
  <c r="L68" i="27"/>
  <c r="K68" i="27"/>
  <c r="J68" i="27"/>
  <c r="I68" i="27"/>
  <c r="H68" i="27"/>
  <c r="G68" i="27"/>
  <c r="F68" i="27"/>
  <c r="O105" i="28"/>
  <c r="O66" i="28"/>
  <c r="N66" i="28"/>
  <c r="M66" i="28"/>
  <c r="L66" i="28"/>
  <c r="K66" i="28"/>
  <c r="J66" i="28"/>
  <c r="I66" i="28"/>
  <c r="H66" i="28"/>
  <c r="G66" i="28"/>
  <c r="F66" i="28"/>
  <c r="O27" i="28"/>
  <c r="N27" i="28"/>
  <c r="N27" i="3" s="1"/>
  <c r="M27" i="28"/>
  <c r="M27" i="3" s="1"/>
  <c r="L27" i="28"/>
  <c r="L27" i="3" s="1"/>
  <c r="K27" i="28"/>
  <c r="K27" i="3" s="1"/>
  <c r="J27" i="28"/>
  <c r="J27" i="3" s="1"/>
  <c r="I27" i="28"/>
  <c r="I27" i="3" s="1"/>
  <c r="H27" i="28"/>
  <c r="H27" i="3" s="1"/>
  <c r="G27" i="28"/>
  <c r="G27" i="3" s="1"/>
  <c r="F27" i="28"/>
  <c r="F27" i="3" s="1"/>
  <c r="P221" i="9"/>
  <c r="AB25" i="17"/>
  <c r="P26" i="9" s="1"/>
  <c r="O186" i="27"/>
  <c r="N186" i="27"/>
  <c r="M186" i="27"/>
  <c r="L186" i="27"/>
  <c r="K186" i="27"/>
  <c r="J186" i="27"/>
  <c r="I186" i="27"/>
  <c r="H186" i="27"/>
  <c r="G186" i="27"/>
  <c r="F186" i="27"/>
  <c r="O147" i="27"/>
  <c r="N147" i="27"/>
  <c r="M147" i="27"/>
  <c r="L147" i="27"/>
  <c r="K147" i="27"/>
  <c r="J147" i="27"/>
  <c r="I147" i="27"/>
  <c r="H147" i="27"/>
  <c r="G147" i="27"/>
  <c r="F147" i="27"/>
  <c r="O107" i="27"/>
  <c r="N107" i="27"/>
  <c r="M107" i="27"/>
  <c r="L107" i="27"/>
  <c r="K107" i="27"/>
  <c r="J107" i="27"/>
  <c r="I107" i="27"/>
  <c r="H107" i="27"/>
  <c r="G107" i="27"/>
  <c r="F107" i="27"/>
  <c r="O67" i="27"/>
  <c r="N67" i="27"/>
  <c r="M67" i="27"/>
  <c r="L67" i="27"/>
  <c r="K67" i="27"/>
  <c r="J67" i="27"/>
  <c r="I67" i="27"/>
  <c r="H67" i="27"/>
  <c r="G67" i="27"/>
  <c r="F67" i="27"/>
  <c r="O104" i="28"/>
  <c r="O65" i="28"/>
  <c r="AB246" i="21"/>
  <c r="O338" i="10" s="1"/>
  <c r="AA246" i="21"/>
  <c r="N338" i="10" s="1"/>
  <c r="Z246" i="21"/>
  <c r="M338" i="10" s="1"/>
  <c r="Y246" i="21"/>
  <c r="L338" i="10" s="1"/>
  <c r="X246" i="21"/>
  <c r="K338" i="10" s="1"/>
  <c r="AA25" i="21"/>
  <c r="N65" i="10" s="1"/>
  <c r="Q65" i="10" s="1"/>
  <c r="Z25" i="21"/>
  <c r="M65" i="10" s="1"/>
  <c r="Y25" i="21"/>
  <c r="L65" i="10" s="1"/>
  <c r="X25" i="21"/>
  <c r="K65" i="10" s="1"/>
  <c r="Z250" i="17"/>
  <c r="N298" i="9" s="1"/>
  <c r="P220" i="9"/>
  <c r="AB24" i="17"/>
  <c r="P25" i="9" s="1"/>
  <c r="O185" i="27"/>
  <c r="N185" i="27"/>
  <c r="M185" i="27"/>
  <c r="L185" i="27"/>
  <c r="K185" i="27"/>
  <c r="J185" i="27"/>
  <c r="I185" i="27"/>
  <c r="H185" i="27"/>
  <c r="G185" i="27"/>
  <c r="F185" i="27"/>
  <c r="O146" i="27"/>
  <c r="N146" i="27"/>
  <c r="M146" i="27"/>
  <c r="L146" i="27"/>
  <c r="K146" i="27"/>
  <c r="J146" i="27"/>
  <c r="I146" i="27"/>
  <c r="H146" i="27"/>
  <c r="G146" i="27"/>
  <c r="F146" i="27"/>
  <c r="O106" i="27"/>
  <c r="N106" i="27"/>
  <c r="M106" i="27"/>
  <c r="L106" i="27"/>
  <c r="K106" i="27"/>
  <c r="J106" i="27"/>
  <c r="I106" i="27"/>
  <c r="H106" i="27"/>
  <c r="G106" i="27"/>
  <c r="F106" i="27"/>
  <c r="O66" i="27"/>
  <c r="N66" i="27"/>
  <c r="M66" i="27"/>
  <c r="L66" i="27"/>
  <c r="K66" i="27"/>
  <c r="J66" i="27"/>
  <c r="I66" i="27"/>
  <c r="H66" i="27"/>
  <c r="G66" i="27"/>
  <c r="F66" i="27"/>
  <c r="O103" i="28"/>
  <c r="O64" i="28"/>
  <c r="AB245" i="21"/>
  <c r="O337" i="10" s="1"/>
  <c r="AA245" i="21"/>
  <c r="N337" i="10" s="1"/>
  <c r="Z245" i="21"/>
  <c r="M337" i="10" s="1"/>
  <c r="Y245" i="21"/>
  <c r="L337" i="10" s="1"/>
  <c r="X245" i="21"/>
  <c r="K337" i="10" s="1"/>
  <c r="W245" i="21"/>
  <c r="J337" i="10" s="1"/>
  <c r="V245" i="21"/>
  <c r="I337" i="10" s="1"/>
  <c r="U245" i="21"/>
  <c r="H337" i="10" s="1"/>
  <c r="T245" i="21"/>
  <c r="G337" i="10" s="1"/>
  <c r="S245" i="21"/>
  <c r="F337" i="10" s="1"/>
  <c r="AB24" i="21"/>
  <c r="O64" i="10" s="1"/>
  <c r="AA24" i="21"/>
  <c r="N64" i="10" s="1"/>
  <c r="Z24" i="21"/>
  <c r="M64" i="10" s="1"/>
  <c r="Y24" i="21"/>
  <c r="L64" i="10" s="1"/>
  <c r="X24" i="21"/>
  <c r="K64" i="10" s="1"/>
  <c r="W24" i="21"/>
  <c r="J64" i="10" s="1"/>
  <c r="V24" i="21"/>
  <c r="I64" i="10" s="1"/>
  <c r="U24" i="21"/>
  <c r="H64" i="10" s="1"/>
  <c r="T24" i="21"/>
  <c r="G64" i="10" s="1"/>
  <c r="S24" i="21"/>
  <c r="F64" i="10" s="1"/>
  <c r="N336" i="9"/>
  <c r="M336" i="9"/>
  <c r="L336" i="9"/>
  <c r="K336" i="9"/>
  <c r="J336" i="9"/>
  <c r="I336" i="9"/>
  <c r="H336" i="9"/>
  <c r="G336" i="9"/>
  <c r="S336" i="9" s="1"/>
  <c r="F336" i="9"/>
  <c r="P219" i="9"/>
  <c r="AB23" i="17"/>
  <c r="P24" i="9" s="1"/>
  <c r="N184" i="27"/>
  <c r="M184" i="27"/>
  <c r="L184" i="27"/>
  <c r="K184" i="27"/>
  <c r="J184" i="27"/>
  <c r="I184" i="27"/>
  <c r="H184" i="27"/>
  <c r="G184" i="27"/>
  <c r="F184" i="27"/>
  <c r="N145" i="27"/>
  <c r="R145" i="27" s="1"/>
  <c r="M145" i="27"/>
  <c r="L145" i="27"/>
  <c r="K145" i="27"/>
  <c r="J145" i="27"/>
  <c r="I145" i="27"/>
  <c r="H145" i="27"/>
  <c r="G145" i="27"/>
  <c r="F145" i="27"/>
  <c r="S145" i="27" s="1"/>
  <c r="O105" i="27"/>
  <c r="N105" i="27"/>
  <c r="M105" i="27"/>
  <c r="L105" i="27"/>
  <c r="K105" i="27"/>
  <c r="J105" i="27"/>
  <c r="I105" i="27"/>
  <c r="H105" i="27"/>
  <c r="G105" i="27"/>
  <c r="F105" i="27"/>
  <c r="O65" i="27"/>
  <c r="N65" i="27"/>
  <c r="M65" i="27"/>
  <c r="L65" i="27"/>
  <c r="K65" i="27"/>
  <c r="J65" i="27"/>
  <c r="I65" i="27"/>
  <c r="H65" i="27"/>
  <c r="G65" i="27"/>
  <c r="F65" i="27"/>
  <c r="O102" i="28"/>
  <c r="O63" i="28"/>
  <c r="O24" i="28"/>
  <c r="N24" i="28"/>
  <c r="N24" i="3" s="1"/>
  <c r="M24" i="28"/>
  <c r="M24" i="3" s="1"/>
  <c r="L24" i="28"/>
  <c r="L24" i="3" s="1"/>
  <c r="K24" i="28"/>
  <c r="K24" i="3" s="1"/>
  <c r="J24" i="28"/>
  <c r="J24" i="3" s="1"/>
  <c r="I24" i="28"/>
  <c r="I24" i="3" s="1"/>
  <c r="H24" i="28"/>
  <c r="H24" i="3" s="1"/>
  <c r="G24" i="28"/>
  <c r="G24" i="3" s="1"/>
  <c r="F24" i="28"/>
  <c r="F24" i="3" s="1"/>
  <c r="AA244" i="21"/>
  <c r="N336" i="10" s="1"/>
  <c r="Z244" i="21"/>
  <c r="M336" i="10" s="1"/>
  <c r="Y244" i="21"/>
  <c r="L336" i="10" s="1"/>
  <c r="X244" i="21"/>
  <c r="K336" i="10" s="1"/>
  <c r="W244" i="21"/>
  <c r="J336" i="10" s="1"/>
  <c r="V244" i="21"/>
  <c r="I336" i="10" s="1"/>
  <c r="AB23" i="21"/>
  <c r="O63" i="10" s="1"/>
  <c r="AA23" i="21"/>
  <c r="N63" i="10" s="1"/>
  <c r="Z23" i="21"/>
  <c r="M63" i="10" s="1"/>
  <c r="Y23" i="21"/>
  <c r="L63" i="10" s="1"/>
  <c r="X23" i="21"/>
  <c r="K63" i="10" s="1"/>
  <c r="W23" i="21"/>
  <c r="J63" i="10" s="1"/>
  <c r="V23" i="21"/>
  <c r="I63" i="10" s="1"/>
  <c r="P218" i="9"/>
  <c r="AB22" i="17"/>
  <c r="P23" i="9" s="1"/>
  <c r="O183" i="27"/>
  <c r="N183" i="27"/>
  <c r="M183" i="27"/>
  <c r="L183" i="27"/>
  <c r="K183" i="27"/>
  <c r="J183" i="27"/>
  <c r="I183" i="27"/>
  <c r="H183" i="27"/>
  <c r="G183" i="27"/>
  <c r="F183" i="27"/>
  <c r="O144" i="27"/>
  <c r="N144" i="27"/>
  <c r="M144" i="27"/>
  <c r="L144" i="27"/>
  <c r="K144" i="27"/>
  <c r="J144" i="27"/>
  <c r="I144" i="27"/>
  <c r="H144" i="27"/>
  <c r="G144" i="27"/>
  <c r="F144" i="27"/>
  <c r="O104" i="27"/>
  <c r="N104" i="27"/>
  <c r="M104" i="27"/>
  <c r="L104" i="27"/>
  <c r="K104" i="27"/>
  <c r="J104" i="27"/>
  <c r="I104" i="27"/>
  <c r="H104" i="27"/>
  <c r="G104" i="27"/>
  <c r="F104" i="27"/>
  <c r="O64" i="27"/>
  <c r="N64" i="27"/>
  <c r="M64" i="27"/>
  <c r="L64" i="27"/>
  <c r="K64" i="27"/>
  <c r="J64" i="27"/>
  <c r="I64" i="27"/>
  <c r="H64" i="27"/>
  <c r="G64" i="27"/>
  <c r="F64" i="27"/>
  <c r="O101" i="28"/>
  <c r="O62" i="28"/>
  <c r="O23" i="28"/>
  <c r="Z247" i="17"/>
  <c r="N295" i="9" s="1"/>
  <c r="P217" i="9"/>
  <c r="AB21" i="17"/>
  <c r="P22" i="9" s="1"/>
  <c r="O182" i="27"/>
  <c r="N182" i="27"/>
  <c r="M182" i="27"/>
  <c r="L182" i="27"/>
  <c r="K182" i="27"/>
  <c r="J182" i="27"/>
  <c r="I182" i="27"/>
  <c r="H182" i="27"/>
  <c r="G182" i="27"/>
  <c r="F182" i="27"/>
  <c r="O143" i="27"/>
  <c r="N143" i="27"/>
  <c r="M143" i="27"/>
  <c r="L143" i="27"/>
  <c r="K143" i="27"/>
  <c r="J143" i="27"/>
  <c r="I143" i="27"/>
  <c r="H143" i="27"/>
  <c r="G143" i="27"/>
  <c r="F143" i="27"/>
  <c r="O103" i="27"/>
  <c r="N103" i="27"/>
  <c r="M103" i="27"/>
  <c r="L103" i="27"/>
  <c r="K103" i="27"/>
  <c r="J103" i="27"/>
  <c r="I103" i="27"/>
  <c r="H103" i="27"/>
  <c r="G103" i="27"/>
  <c r="F103" i="27"/>
  <c r="O63" i="27"/>
  <c r="N63" i="27"/>
  <c r="M63" i="27"/>
  <c r="L63" i="27"/>
  <c r="K63" i="27"/>
  <c r="J63" i="27"/>
  <c r="I63" i="27"/>
  <c r="H63" i="27"/>
  <c r="G63" i="27"/>
  <c r="F63" i="27"/>
  <c r="O100" i="28"/>
  <c r="O61" i="28"/>
  <c r="O22" i="28"/>
  <c r="AA242" i="21"/>
  <c r="N334" i="10" s="1"/>
  <c r="Z242" i="21"/>
  <c r="M334" i="10" s="1"/>
  <c r="Y242" i="21"/>
  <c r="L334" i="10" s="1"/>
  <c r="X242" i="21"/>
  <c r="K334" i="10" s="1"/>
  <c r="W242" i="21"/>
  <c r="J334" i="10" s="1"/>
  <c r="V242" i="21"/>
  <c r="I334" i="10" s="1"/>
  <c r="U242" i="21"/>
  <c r="H334" i="10" s="1"/>
  <c r="T242" i="21"/>
  <c r="G334" i="10" s="1"/>
  <c r="S242" i="21"/>
  <c r="F334" i="10" s="1"/>
  <c r="AB21" i="21"/>
  <c r="O61" i="10" s="1"/>
  <c r="AA21" i="21"/>
  <c r="N61" i="10" s="1"/>
  <c r="Z21" i="21"/>
  <c r="M61" i="10" s="1"/>
  <c r="Y21" i="21"/>
  <c r="L61" i="10" s="1"/>
  <c r="X21" i="21"/>
  <c r="K61" i="10" s="1"/>
  <c r="W21" i="21"/>
  <c r="J61" i="10" s="1"/>
  <c r="V21" i="21"/>
  <c r="I61" i="10" s="1"/>
  <c r="U21" i="21"/>
  <c r="H61" i="10" s="1"/>
  <c r="T21" i="21"/>
  <c r="G61" i="10" s="1"/>
  <c r="S21" i="21"/>
  <c r="F61" i="10" s="1"/>
  <c r="Y246" i="17"/>
  <c r="M294" i="9" s="1"/>
  <c r="X246" i="17"/>
  <c r="L294" i="9" s="1"/>
  <c r="W246" i="17"/>
  <c r="K294" i="9" s="1"/>
  <c r="V246" i="17"/>
  <c r="J294" i="9" s="1"/>
  <c r="U246" i="17"/>
  <c r="I294" i="9" s="1"/>
  <c r="T246" i="17"/>
  <c r="H294" i="9" s="1"/>
  <c r="S246" i="17"/>
  <c r="G294" i="9" s="1"/>
  <c r="R246" i="17"/>
  <c r="F294" i="9" s="1"/>
  <c r="N333" i="9"/>
  <c r="P216" i="9"/>
  <c r="AB20" i="17"/>
  <c r="P21" i="9" s="1"/>
  <c r="O181" i="27"/>
  <c r="N181" i="27"/>
  <c r="M181" i="27"/>
  <c r="L181" i="27"/>
  <c r="K181" i="27"/>
  <c r="J181" i="27"/>
  <c r="I181" i="27"/>
  <c r="H181" i="27"/>
  <c r="G181" i="27"/>
  <c r="F181" i="27"/>
  <c r="O142" i="27"/>
  <c r="N142" i="27"/>
  <c r="M142" i="27"/>
  <c r="L142" i="27"/>
  <c r="K142" i="27"/>
  <c r="J142" i="27"/>
  <c r="I142" i="27"/>
  <c r="H142" i="27"/>
  <c r="G142" i="27"/>
  <c r="F142" i="27"/>
  <c r="O102" i="27"/>
  <c r="N102" i="27"/>
  <c r="M102" i="27"/>
  <c r="L102" i="27"/>
  <c r="K102" i="27"/>
  <c r="J102" i="27"/>
  <c r="I102" i="27"/>
  <c r="H102" i="27"/>
  <c r="G102" i="27"/>
  <c r="F102" i="27"/>
  <c r="O62" i="27"/>
  <c r="N62" i="27"/>
  <c r="M62" i="27"/>
  <c r="L62" i="27"/>
  <c r="K62" i="27"/>
  <c r="J62" i="27"/>
  <c r="I62" i="27"/>
  <c r="H62" i="27"/>
  <c r="G62" i="27"/>
  <c r="F62" i="27"/>
  <c r="O99" i="28"/>
  <c r="O60" i="28"/>
  <c r="N60" i="28"/>
  <c r="M60" i="28"/>
  <c r="L60" i="28"/>
  <c r="K60" i="28"/>
  <c r="J60" i="28"/>
  <c r="I60" i="28"/>
  <c r="H60" i="28"/>
  <c r="G60" i="28"/>
  <c r="F60" i="28"/>
  <c r="O21" i="28"/>
  <c r="AB20" i="21"/>
  <c r="O60" i="10" s="1"/>
  <c r="AA20" i="21"/>
  <c r="N60" i="10" s="1"/>
  <c r="Z20" i="21"/>
  <c r="M60" i="10" s="1"/>
  <c r="Y20" i="21"/>
  <c r="L60" i="10" s="1"/>
  <c r="X20" i="21"/>
  <c r="K60" i="10" s="1"/>
  <c r="W20" i="21"/>
  <c r="J60" i="10" s="1"/>
  <c r="V20" i="21"/>
  <c r="I60" i="10" s="1"/>
  <c r="U20" i="21"/>
  <c r="H60" i="10" s="1"/>
  <c r="T20" i="21"/>
  <c r="G60" i="10" s="1"/>
  <c r="N332" i="9"/>
  <c r="M332" i="9"/>
  <c r="L332" i="9"/>
  <c r="K332" i="9"/>
  <c r="J332" i="9"/>
  <c r="I332" i="9"/>
  <c r="H332" i="9"/>
  <c r="G332" i="9"/>
  <c r="S332" i="9" s="1"/>
  <c r="AB19" i="17"/>
  <c r="P20" i="9" s="1"/>
  <c r="O180" i="27"/>
  <c r="N180" i="27"/>
  <c r="M180" i="27"/>
  <c r="L180" i="27"/>
  <c r="K180" i="27"/>
  <c r="J180" i="27"/>
  <c r="I180" i="27"/>
  <c r="H180" i="27"/>
  <c r="G180" i="27"/>
  <c r="F180" i="27"/>
  <c r="O141" i="27"/>
  <c r="N141" i="27"/>
  <c r="M141" i="27"/>
  <c r="L141" i="27"/>
  <c r="K141" i="27"/>
  <c r="J141" i="27"/>
  <c r="I141" i="27"/>
  <c r="H141" i="27"/>
  <c r="G141" i="27"/>
  <c r="F141" i="27"/>
  <c r="O101" i="27"/>
  <c r="N101" i="27"/>
  <c r="M101" i="27"/>
  <c r="L101" i="27"/>
  <c r="K101" i="27"/>
  <c r="J101" i="27"/>
  <c r="I101" i="27"/>
  <c r="H101" i="27"/>
  <c r="G101" i="27"/>
  <c r="F101" i="27"/>
  <c r="O61" i="27"/>
  <c r="N61" i="27"/>
  <c r="M61" i="27"/>
  <c r="L61" i="27"/>
  <c r="K61" i="27"/>
  <c r="J61" i="27"/>
  <c r="I61" i="27"/>
  <c r="H61" i="27"/>
  <c r="G61" i="27"/>
  <c r="F61" i="27"/>
  <c r="O98" i="28"/>
  <c r="N98" i="28"/>
  <c r="N20" i="6" s="1"/>
  <c r="M98" i="28"/>
  <c r="M20" i="6" s="1"/>
  <c r="L98" i="28"/>
  <c r="L20" i="6" s="1"/>
  <c r="K98" i="28"/>
  <c r="K20" i="6" s="1"/>
  <c r="J98" i="28"/>
  <c r="J20" i="6" s="1"/>
  <c r="I98" i="28"/>
  <c r="I20" i="6" s="1"/>
  <c r="H98" i="28"/>
  <c r="H20" i="6" s="1"/>
  <c r="G98" i="28"/>
  <c r="G20" i="6" s="1"/>
  <c r="F98" i="28"/>
  <c r="O59" i="28"/>
  <c r="N59" i="28"/>
  <c r="M59" i="28"/>
  <c r="L59" i="28"/>
  <c r="K59" i="28"/>
  <c r="J59" i="28"/>
  <c r="I59" i="28"/>
  <c r="H59" i="28"/>
  <c r="G59" i="28"/>
  <c r="F59" i="28"/>
  <c r="O20" i="28"/>
  <c r="N20" i="28"/>
  <c r="N20" i="3" s="1"/>
  <c r="M20" i="28"/>
  <c r="M20" i="3" s="1"/>
  <c r="L20" i="28"/>
  <c r="L20" i="3" s="1"/>
  <c r="K20" i="28"/>
  <c r="K20" i="3" s="1"/>
  <c r="J20" i="28"/>
  <c r="J20" i="3" s="1"/>
  <c r="I20" i="28"/>
  <c r="I20" i="3" s="1"/>
  <c r="H20" i="28"/>
  <c r="H20" i="3" s="1"/>
  <c r="G20" i="28"/>
  <c r="G20" i="3" s="1"/>
  <c r="F20" i="28"/>
  <c r="F20" i="3" s="1"/>
  <c r="AB240" i="21"/>
  <c r="O332" i="10" s="1"/>
  <c r="AA19" i="21"/>
  <c r="N59" i="10" s="1"/>
  <c r="P214" i="9"/>
  <c r="AB18" i="17"/>
  <c r="P19" i="9" s="1"/>
  <c r="AA18" i="17"/>
  <c r="O19" i="9" s="1"/>
  <c r="O179" i="27"/>
  <c r="N179" i="27"/>
  <c r="M179" i="27"/>
  <c r="L179" i="27"/>
  <c r="K179" i="27"/>
  <c r="J179" i="27"/>
  <c r="I179" i="27"/>
  <c r="H179" i="27"/>
  <c r="G179" i="27"/>
  <c r="F179" i="27"/>
  <c r="O140" i="27"/>
  <c r="N140" i="27"/>
  <c r="M140" i="27"/>
  <c r="L140" i="27"/>
  <c r="K140" i="27"/>
  <c r="J140" i="27"/>
  <c r="I140" i="27"/>
  <c r="H140" i="27"/>
  <c r="G140" i="27"/>
  <c r="F140" i="27"/>
  <c r="O100" i="27"/>
  <c r="N100" i="27"/>
  <c r="M100" i="27"/>
  <c r="L100" i="27"/>
  <c r="K100" i="27"/>
  <c r="J100" i="27"/>
  <c r="I100" i="27"/>
  <c r="H100" i="27"/>
  <c r="G100" i="27"/>
  <c r="F100" i="27"/>
  <c r="O60" i="27"/>
  <c r="N60" i="27"/>
  <c r="M60" i="27"/>
  <c r="L60" i="27"/>
  <c r="K60" i="27"/>
  <c r="J60" i="27"/>
  <c r="I60" i="27"/>
  <c r="H60" i="27"/>
  <c r="G60" i="27"/>
  <c r="F60" i="27"/>
  <c r="O97" i="28"/>
  <c r="O58" i="28"/>
  <c r="O19" i="28"/>
  <c r="N19" i="28"/>
  <c r="N19" i="3" s="1"/>
  <c r="U239" i="21"/>
  <c r="H331" i="10" s="1"/>
  <c r="T239" i="21"/>
  <c r="G331" i="10" s="1"/>
  <c r="S239" i="21"/>
  <c r="F331" i="10" s="1"/>
  <c r="AB18" i="21"/>
  <c r="O58" i="10" s="1"/>
  <c r="AA18" i="21"/>
  <c r="N58" i="10" s="1"/>
  <c r="Z18" i="21"/>
  <c r="M58" i="10" s="1"/>
  <c r="Y18" i="21"/>
  <c r="L58" i="10" s="1"/>
  <c r="X18" i="21"/>
  <c r="K58" i="10" s="1"/>
  <c r="W18" i="21"/>
  <c r="J58" i="10" s="1"/>
  <c r="V18" i="21"/>
  <c r="I58" i="10" s="1"/>
  <c r="U18" i="21"/>
  <c r="H58" i="10" s="1"/>
  <c r="T18" i="21"/>
  <c r="G58" i="10" s="1"/>
  <c r="S18" i="21"/>
  <c r="F58" i="10" s="1"/>
  <c r="N330" i="9"/>
  <c r="M330" i="9"/>
  <c r="L330" i="9"/>
  <c r="K330" i="9"/>
  <c r="J330" i="9"/>
  <c r="I330" i="9"/>
  <c r="H330" i="9"/>
  <c r="G330" i="9"/>
  <c r="S330" i="9" s="1"/>
  <c r="F330" i="9"/>
  <c r="P213" i="9"/>
  <c r="AB17" i="17"/>
  <c r="P18" i="9" s="1"/>
  <c r="O178" i="27"/>
  <c r="N178" i="27"/>
  <c r="M178" i="27"/>
  <c r="L178" i="27"/>
  <c r="K178" i="27"/>
  <c r="J178" i="27"/>
  <c r="I178" i="27"/>
  <c r="H178" i="27"/>
  <c r="G178" i="27"/>
  <c r="F178" i="27"/>
  <c r="O139" i="27"/>
  <c r="N139" i="27"/>
  <c r="M139" i="27"/>
  <c r="L139" i="27"/>
  <c r="K139" i="27"/>
  <c r="J139" i="27"/>
  <c r="I139" i="27"/>
  <c r="H139" i="27"/>
  <c r="G139" i="27"/>
  <c r="F139" i="27"/>
  <c r="O99" i="27"/>
  <c r="N99" i="27"/>
  <c r="M99" i="27"/>
  <c r="L99" i="27"/>
  <c r="K99" i="27"/>
  <c r="J99" i="27"/>
  <c r="I99" i="27"/>
  <c r="H99" i="27"/>
  <c r="G99" i="27"/>
  <c r="F99" i="27"/>
  <c r="O59" i="27"/>
  <c r="N59" i="27"/>
  <c r="M59" i="27"/>
  <c r="L59" i="27"/>
  <c r="K59" i="27"/>
  <c r="J59" i="27"/>
  <c r="I59" i="27"/>
  <c r="H59" i="27"/>
  <c r="G59" i="27"/>
  <c r="F59" i="27"/>
  <c r="O96" i="28"/>
  <c r="O57" i="28"/>
  <c r="AB238" i="21"/>
  <c r="O330" i="10" s="1"/>
  <c r="AA238" i="21"/>
  <c r="N330" i="10" s="1"/>
  <c r="Z238" i="21"/>
  <c r="M330" i="10" s="1"/>
  <c r="Y238" i="21"/>
  <c r="L330" i="10" s="1"/>
  <c r="X238" i="21"/>
  <c r="K330" i="10" s="1"/>
  <c r="W238" i="21"/>
  <c r="J330" i="10" s="1"/>
  <c r="V238" i="21"/>
  <c r="I330" i="10" s="1"/>
  <c r="U238" i="21"/>
  <c r="H330" i="10" s="1"/>
  <c r="T238" i="21"/>
  <c r="G330" i="10" s="1"/>
  <c r="S238" i="21"/>
  <c r="F330" i="10" s="1"/>
  <c r="AB17" i="21"/>
  <c r="O57" i="10" s="1"/>
  <c r="AA17" i="21"/>
  <c r="N57" i="10" s="1"/>
  <c r="Z17" i="21"/>
  <c r="M57" i="10" s="1"/>
  <c r="Y17" i="21"/>
  <c r="L57" i="10" s="1"/>
  <c r="X17" i="21"/>
  <c r="K57" i="10" s="1"/>
  <c r="W17" i="21"/>
  <c r="J57" i="10" s="1"/>
  <c r="V17" i="21"/>
  <c r="I57" i="10" s="1"/>
  <c r="U17" i="21"/>
  <c r="H57" i="10" s="1"/>
  <c r="T17" i="21"/>
  <c r="G57" i="10" s="1"/>
  <c r="S17" i="21"/>
  <c r="F57" i="10" s="1"/>
  <c r="N329" i="9"/>
  <c r="P212" i="9"/>
  <c r="AB16" i="17"/>
  <c r="P17" i="9" s="1"/>
  <c r="O177" i="27"/>
  <c r="N177" i="27"/>
  <c r="M177" i="27"/>
  <c r="L177" i="27"/>
  <c r="K177" i="27"/>
  <c r="J177" i="27"/>
  <c r="I177" i="27"/>
  <c r="H177" i="27"/>
  <c r="G177" i="27"/>
  <c r="F177" i="27"/>
  <c r="O138" i="27"/>
  <c r="N138" i="27"/>
  <c r="M138" i="27"/>
  <c r="L138" i="27"/>
  <c r="K138" i="27"/>
  <c r="J138" i="27"/>
  <c r="I138" i="27"/>
  <c r="H138" i="27"/>
  <c r="G138" i="27"/>
  <c r="F138" i="27"/>
  <c r="O98" i="27"/>
  <c r="N98" i="27"/>
  <c r="M98" i="27"/>
  <c r="L98" i="27"/>
  <c r="K98" i="27"/>
  <c r="J98" i="27"/>
  <c r="I98" i="27"/>
  <c r="H98" i="27"/>
  <c r="G98" i="27"/>
  <c r="F98" i="27"/>
  <c r="O58" i="27"/>
  <c r="N58" i="27"/>
  <c r="M58" i="27"/>
  <c r="L58" i="27"/>
  <c r="K58" i="27"/>
  <c r="J58" i="27"/>
  <c r="I58" i="27"/>
  <c r="H58" i="27"/>
  <c r="G58" i="27"/>
  <c r="F58" i="27"/>
  <c r="O95" i="28"/>
  <c r="N95" i="28"/>
  <c r="M95" i="28"/>
  <c r="L95" i="28"/>
  <c r="K95" i="28"/>
  <c r="J95" i="28"/>
  <c r="I95" i="28"/>
  <c r="H95" i="28"/>
  <c r="G95" i="28"/>
  <c r="F95" i="28"/>
  <c r="O56" i="28"/>
  <c r="O17" i="28"/>
  <c r="N17" i="28"/>
  <c r="N17" i="3" s="1"/>
  <c r="M17" i="28"/>
  <c r="M17" i="3" s="1"/>
  <c r="L17" i="28"/>
  <c r="L17" i="3" s="1"/>
  <c r="K17" i="28"/>
  <c r="K17" i="3" s="1"/>
  <c r="J17" i="28"/>
  <c r="J17" i="3" s="1"/>
  <c r="I17" i="28"/>
  <c r="I17" i="3" s="1"/>
  <c r="H17" i="28"/>
  <c r="H17" i="3" s="1"/>
  <c r="G17" i="28"/>
  <c r="G17" i="3" s="1"/>
  <c r="F17" i="28"/>
  <c r="F17" i="3" s="1"/>
  <c r="AB237" i="21"/>
  <c r="O329" i="10" s="1"/>
  <c r="AA237" i="21"/>
  <c r="N329" i="10" s="1"/>
  <c r="Z237" i="21"/>
  <c r="M329" i="10" s="1"/>
  <c r="Y237" i="21"/>
  <c r="L329" i="10" s="1"/>
  <c r="X237" i="21"/>
  <c r="K329" i="10" s="1"/>
  <c r="W237" i="21"/>
  <c r="J329" i="10" s="1"/>
  <c r="V237" i="21"/>
  <c r="I329" i="10" s="1"/>
  <c r="U237" i="21"/>
  <c r="H329" i="10" s="1"/>
  <c r="T237" i="21"/>
  <c r="G329" i="10" s="1"/>
  <c r="S237" i="21"/>
  <c r="F329" i="10" s="1"/>
  <c r="K17" i="10"/>
  <c r="N328" i="9"/>
  <c r="M328" i="9"/>
  <c r="L328" i="9"/>
  <c r="K328" i="9"/>
  <c r="J328" i="9"/>
  <c r="I328" i="9"/>
  <c r="H328" i="9"/>
  <c r="G328" i="9"/>
  <c r="S328" i="9" s="1"/>
  <c r="F328" i="9"/>
  <c r="N176" i="27"/>
  <c r="M176" i="27"/>
  <c r="L176" i="27"/>
  <c r="K176" i="27"/>
  <c r="J176" i="27"/>
  <c r="I176" i="27"/>
  <c r="H176" i="27"/>
  <c r="G176" i="27"/>
  <c r="F176" i="27"/>
  <c r="N137" i="27"/>
  <c r="R137" i="27" s="1"/>
  <c r="M137" i="27"/>
  <c r="L137" i="27"/>
  <c r="K137" i="27"/>
  <c r="J137" i="27"/>
  <c r="I137" i="27"/>
  <c r="H137" i="27"/>
  <c r="G137" i="27"/>
  <c r="F137" i="27"/>
  <c r="S137" i="27" s="1"/>
  <c r="O97" i="27"/>
  <c r="N97" i="27"/>
  <c r="M97" i="27"/>
  <c r="L97" i="27"/>
  <c r="K97" i="27"/>
  <c r="J97" i="27"/>
  <c r="I97" i="27"/>
  <c r="H97" i="27"/>
  <c r="G97" i="27"/>
  <c r="F97" i="27"/>
  <c r="O57" i="27"/>
  <c r="N57" i="27"/>
  <c r="M57" i="27"/>
  <c r="L57" i="27"/>
  <c r="K57" i="27"/>
  <c r="J57" i="27"/>
  <c r="I57" i="27"/>
  <c r="H57" i="27"/>
  <c r="G57" i="27"/>
  <c r="F57" i="27"/>
  <c r="O94" i="28"/>
  <c r="O55" i="28"/>
  <c r="N55" i="28"/>
  <c r="M55" i="28"/>
  <c r="L55" i="28"/>
  <c r="K55" i="28"/>
  <c r="J55" i="28"/>
  <c r="I55" i="28"/>
  <c r="H55" i="28"/>
  <c r="G55" i="28"/>
  <c r="F55" i="28"/>
  <c r="AA236" i="21"/>
  <c r="N328" i="10" s="1"/>
  <c r="Z236" i="21"/>
  <c r="M328" i="10" s="1"/>
  <c r="Y236" i="21"/>
  <c r="L328" i="10" s="1"/>
  <c r="X236" i="21"/>
  <c r="K328" i="10" s="1"/>
  <c r="W236" i="21"/>
  <c r="J328" i="10" s="1"/>
  <c r="V236" i="21"/>
  <c r="I328" i="10" s="1"/>
  <c r="U236" i="21"/>
  <c r="H328" i="10" s="1"/>
  <c r="T236" i="21"/>
  <c r="G328" i="10" s="1"/>
  <c r="S236" i="21"/>
  <c r="F328" i="10" s="1"/>
  <c r="AA15" i="21"/>
  <c r="N55" i="10" s="1"/>
  <c r="Z15" i="21"/>
  <c r="M55" i="10" s="1"/>
  <c r="Y15" i="21"/>
  <c r="L55" i="10" s="1"/>
  <c r="X15" i="21"/>
  <c r="K55" i="10" s="1"/>
  <c r="W15" i="21"/>
  <c r="J55" i="10" s="1"/>
  <c r="V15" i="21"/>
  <c r="I55" i="10" s="1"/>
  <c r="U15" i="21"/>
  <c r="H55" i="10" s="1"/>
  <c r="T15" i="21"/>
  <c r="G55" i="10" s="1"/>
  <c r="S15" i="21"/>
  <c r="F55" i="10" s="1"/>
  <c r="N327" i="9"/>
  <c r="P210" i="9"/>
  <c r="AB14" i="17"/>
  <c r="P15" i="9" s="1"/>
  <c r="O175" i="27"/>
  <c r="N175" i="27"/>
  <c r="M175" i="27"/>
  <c r="L175" i="27"/>
  <c r="K175" i="27"/>
  <c r="J175" i="27"/>
  <c r="I175" i="27"/>
  <c r="H175" i="27"/>
  <c r="G175" i="27"/>
  <c r="F175" i="27"/>
  <c r="O136" i="27"/>
  <c r="N136" i="27"/>
  <c r="M136" i="27"/>
  <c r="L136" i="27"/>
  <c r="K136" i="27"/>
  <c r="J136" i="27"/>
  <c r="I136" i="27"/>
  <c r="H136" i="27"/>
  <c r="G136" i="27"/>
  <c r="F136" i="27"/>
  <c r="O96" i="27"/>
  <c r="N96" i="27"/>
  <c r="M96" i="27"/>
  <c r="L96" i="27"/>
  <c r="K96" i="27"/>
  <c r="J96" i="27"/>
  <c r="I96" i="27"/>
  <c r="H96" i="27"/>
  <c r="G96" i="27"/>
  <c r="F96" i="27"/>
  <c r="O56" i="27"/>
  <c r="N56" i="27"/>
  <c r="M56" i="27"/>
  <c r="L56" i="27"/>
  <c r="K56" i="27"/>
  <c r="J56" i="27"/>
  <c r="I56" i="27"/>
  <c r="H56" i="27"/>
  <c r="G56" i="27"/>
  <c r="F56" i="27"/>
  <c r="O93" i="28"/>
  <c r="O54" i="28"/>
  <c r="O15" i="28"/>
  <c r="N15" i="28"/>
  <c r="N15" i="3" s="1"/>
  <c r="M15" i="28"/>
  <c r="M15" i="3" s="1"/>
  <c r="L15" i="28"/>
  <c r="K15" i="28"/>
  <c r="J15" i="28"/>
  <c r="J15" i="3" s="1"/>
  <c r="N325" i="9"/>
  <c r="M325" i="9"/>
  <c r="L325" i="9"/>
  <c r="K325" i="9"/>
  <c r="J325" i="9"/>
  <c r="I325" i="9"/>
  <c r="H325" i="9"/>
  <c r="G325" i="9"/>
  <c r="S325" i="9" s="1"/>
  <c r="F325" i="9"/>
  <c r="P208" i="9"/>
  <c r="AB12" i="17"/>
  <c r="P13" i="9" s="1"/>
  <c r="P91" i="9"/>
  <c r="Z13" i="19"/>
  <c r="N173" i="27"/>
  <c r="M173" i="27"/>
  <c r="L173" i="27"/>
  <c r="K173" i="27"/>
  <c r="J173" i="27"/>
  <c r="I173" i="27"/>
  <c r="H173" i="27"/>
  <c r="G173" i="27"/>
  <c r="F173" i="27"/>
  <c r="N134" i="27"/>
  <c r="R134" i="27" s="1"/>
  <c r="M134" i="27"/>
  <c r="L134" i="27"/>
  <c r="K134" i="27"/>
  <c r="J134" i="27"/>
  <c r="I134" i="27"/>
  <c r="H134" i="27"/>
  <c r="G134" i="27"/>
  <c r="F134" i="27"/>
  <c r="S134" i="27" s="1"/>
  <c r="O94" i="27"/>
  <c r="N94" i="27"/>
  <c r="M94" i="27"/>
  <c r="L94" i="27"/>
  <c r="K94" i="27"/>
  <c r="J94" i="27"/>
  <c r="I94" i="27"/>
  <c r="H94" i="27"/>
  <c r="G94" i="27"/>
  <c r="F94" i="27"/>
  <c r="O91" i="28"/>
  <c r="O52" i="28"/>
  <c r="N52" i="28"/>
  <c r="M52" i="28"/>
  <c r="L52" i="28"/>
  <c r="K52" i="28"/>
  <c r="J52" i="28"/>
  <c r="I52" i="28"/>
  <c r="H52" i="28"/>
  <c r="G52" i="28"/>
  <c r="F52" i="28"/>
  <c r="AB11" i="21"/>
  <c r="O51" i="10" s="1"/>
  <c r="P206" i="9"/>
  <c r="AA10" i="17"/>
  <c r="O11" i="9" s="1"/>
  <c r="P50" i="9"/>
  <c r="O171" i="27"/>
  <c r="N171" i="27"/>
  <c r="M171" i="27"/>
  <c r="L171" i="27"/>
  <c r="K171" i="27"/>
  <c r="J171" i="27"/>
  <c r="I171" i="27"/>
  <c r="H171" i="27"/>
  <c r="G171" i="27"/>
  <c r="F171" i="27"/>
  <c r="O132" i="27"/>
  <c r="N132" i="27"/>
  <c r="M132" i="27"/>
  <c r="L132" i="27"/>
  <c r="K132" i="27"/>
  <c r="J132" i="27"/>
  <c r="I132" i="27"/>
  <c r="H132" i="27"/>
  <c r="G132" i="27"/>
  <c r="F132" i="27"/>
  <c r="O92" i="27"/>
  <c r="N92" i="27"/>
  <c r="M92" i="27"/>
  <c r="L92" i="27"/>
  <c r="K92" i="27"/>
  <c r="J92" i="27"/>
  <c r="I92" i="27"/>
  <c r="H92" i="27"/>
  <c r="G92" i="27"/>
  <c r="F92" i="27"/>
  <c r="O52" i="27"/>
  <c r="N52" i="27"/>
  <c r="M52" i="27"/>
  <c r="L52" i="27"/>
  <c r="K52" i="27"/>
  <c r="J52" i="27"/>
  <c r="I52" i="27"/>
  <c r="H52" i="27"/>
  <c r="G52" i="27"/>
  <c r="F52" i="27"/>
  <c r="O89" i="28"/>
  <c r="O50" i="28"/>
  <c r="AB231" i="21"/>
  <c r="O323" i="10" s="1"/>
  <c r="AB10" i="21"/>
  <c r="O50" i="10" s="1"/>
  <c r="AA10" i="21"/>
  <c r="N50" i="10" s="1"/>
  <c r="Z10" i="21"/>
  <c r="M50" i="10" s="1"/>
  <c r="Y10" i="21"/>
  <c r="L50" i="10" s="1"/>
  <c r="X10" i="21"/>
  <c r="K50" i="10" s="1"/>
  <c r="W10" i="21"/>
  <c r="J50" i="10" s="1"/>
  <c r="V10" i="21"/>
  <c r="I50" i="10" s="1"/>
  <c r="U10" i="21"/>
  <c r="H50" i="10" s="1"/>
  <c r="T10" i="21"/>
  <c r="G50" i="10" s="1"/>
  <c r="S10" i="21"/>
  <c r="F50" i="10" s="1"/>
  <c r="N322" i="9"/>
  <c r="M322" i="9"/>
  <c r="L322" i="9"/>
  <c r="K322" i="9"/>
  <c r="J322" i="9"/>
  <c r="I322" i="9"/>
  <c r="H322" i="9"/>
  <c r="G322" i="9"/>
  <c r="F322" i="9"/>
  <c r="P205" i="9"/>
  <c r="P49" i="9"/>
  <c r="O170" i="27"/>
  <c r="N170" i="27"/>
  <c r="M170" i="27"/>
  <c r="L170" i="27"/>
  <c r="K170" i="27"/>
  <c r="J170" i="27"/>
  <c r="I170" i="27"/>
  <c r="H170" i="27"/>
  <c r="G170" i="27"/>
  <c r="F170" i="27"/>
  <c r="O131" i="27"/>
  <c r="N131" i="27"/>
  <c r="M131" i="27"/>
  <c r="L131" i="27"/>
  <c r="K131" i="27"/>
  <c r="J131" i="27"/>
  <c r="I131" i="27"/>
  <c r="H131" i="27"/>
  <c r="G131" i="27"/>
  <c r="F131" i="27"/>
  <c r="O91" i="27"/>
  <c r="N91" i="27"/>
  <c r="M91" i="27"/>
  <c r="L91" i="27"/>
  <c r="K91" i="27"/>
  <c r="J91" i="27"/>
  <c r="I91" i="27"/>
  <c r="H91" i="27"/>
  <c r="G91" i="27"/>
  <c r="F91" i="27"/>
  <c r="O51" i="27"/>
  <c r="N51" i="27"/>
  <c r="M51" i="27"/>
  <c r="L51" i="27"/>
  <c r="K51" i="27"/>
  <c r="J51" i="27"/>
  <c r="I51" i="27"/>
  <c r="H51" i="27"/>
  <c r="G51" i="27"/>
  <c r="F51" i="27"/>
  <c r="S155" i="19"/>
  <c r="O88" i="28"/>
  <c r="O49" i="28"/>
  <c r="O10" i="28"/>
  <c r="N10" i="28"/>
  <c r="M10" i="28"/>
  <c r="L10" i="28"/>
  <c r="K10" i="28"/>
  <c r="J10" i="28"/>
  <c r="I10" i="28"/>
  <c r="H10" i="28"/>
  <c r="G10" i="28"/>
  <c r="F10" i="28"/>
  <c r="AB229" i="21"/>
  <c r="O321" i="10" s="1"/>
  <c r="AA229" i="21"/>
  <c r="N321" i="10" s="1"/>
  <c r="Z229" i="21"/>
  <c r="M321" i="10" s="1"/>
  <c r="Y229" i="21"/>
  <c r="L321" i="10" s="1"/>
  <c r="X229" i="21"/>
  <c r="K321" i="10" s="1"/>
  <c r="W229" i="21"/>
  <c r="J321" i="10" s="1"/>
  <c r="V229" i="21"/>
  <c r="I321" i="10" s="1"/>
  <c r="U229" i="21"/>
  <c r="H321" i="10" s="1"/>
  <c r="AB8" i="21"/>
  <c r="O48" i="10" s="1"/>
  <c r="AA8" i="21"/>
  <c r="N48" i="10" s="1"/>
  <c r="Z8" i="21"/>
  <c r="M48" i="10" s="1"/>
  <c r="Y8" i="21"/>
  <c r="L48" i="10" s="1"/>
  <c r="X8" i="21"/>
  <c r="K48" i="10" s="1"/>
  <c r="W8" i="21"/>
  <c r="J48" i="10" s="1"/>
  <c r="V8" i="21"/>
  <c r="I48" i="10" s="1"/>
  <c r="U8" i="21"/>
  <c r="H48" i="10" s="1"/>
  <c r="N320" i="9"/>
  <c r="M320" i="9"/>
  <c r="L320" i="9"/>
  <c r="K320" i="9"/>
  <c r="J320" i="9"/>
  <c r="I320" i="9"/>
  <c r="H320" i="9"/>
  <c r="P203" i="9"/>
  <c r="P47" i="9"/>
  <c r="O168" i="27"/>
  <c r="N168" i="27"/>
  <c r="M168" i="27"/>
  <c r="L168" i="27"/>
  <c r="K168" i="27"/>
  <c r="J168" i="27"/>
  <c r="I168" i="27"/>
  <c r="H168" i="27"/>
  <c r="G168" i="27"/>
  <c r="F168" i="27"/>
  <c r="O129" i="27"/>
  <c r="N129" i="27"/>
  <c r="M129" i="27"/>
  <c r="L129" i="27"/>
  <c r="K129" i="27"/>
  <c r="J129" i="27"/>
  <c r="I129" i="27"/>
  <c r="H129" i="27"/>
  <c r="G129" i="27"/>
  <c r="F129" i="27"/>
  <c r="O89" i="27"/>
  <c r="N89" i="27"/>
  <c r="M89" i="27"/>
  <c r="L89" i="27"/>
  <c r="K89" i="27"/>
  <c r="J89" i="27"/>
  <c r="I89" i="27"/>
  <c r="H89" i="27"/>
  <c r="G89" i="27"/>
  <c r="F89" i="27"/>
  <c r="O49" i="27"/>
  <c r="N49" i="27"/>
  <c r="M49" i="27"/>
  <c r="L49" i="27"/>
  <c r="K49" i="27"/>
  <c r="J49" i="27"/>
  <c r="I49" i="27"/>
  <c r="H49" i="27"/>
  <c r="G49" i="27"/>
  <c r="F49" i="27"/>
  <c r="O86" i="28"/>
  <c r="O47" i="28"/>
  <c r="AB7" i="21"/>
  <c r="O47" i="10" s="1"/>
  <c r="N319" i="9"/>
  <c r="P202" i="9"/>
  <c r="P46" i="9"/>
  <c r="O167" i="27"/>
  <c r="N167" i="27"/>
  <c r="M167" i="27"/>
  <c r="L167" i="27"/>
  <c r="K167" i="27"/>
  <c r="J167" i="27"/>
  <c r="I167" i="27"/>
  <c r="H167" i="27"/>
  <c r="G167" i="27"/>
  <c r="F167" i="27"/>
  <c r="O128" i="27"/>
  <c r="N128" i="27"/>
  <c r="M128" i="27"/>
  <c r="L128" i="27"/>
  <c r="K128" i="27"/>
  <c r="J128" i="27"/>
  <c r="I128" i="27"/>
  <c r="H128" i="27"/>
  <c r="G128" i="27"/>
  <c r="F128" i="27"/>
  <c r="O88" i="27"/>
  <c r="N88" i="27"/>
  <c r="M88" i="27"/>
  <c r="L88" i="27"/>
  <c r="K88" i="27"/>
  <c r="J88" i="27"/>
  <c r="I88" i="27"/>
  <c r="H88" i="27"/>
  <c r="G88" i="27"/>
  <c r="F88" i="27"/>
  <c r="O48" i="27"/>
  <c r="N48" i="27"/>
  <c r="M48" i="27"/>
  <c r="L48" i="27"/>
  <c r="K48" i="27"/>
  <c r="J48" i="27"/>
  <c r="I48" i="27"/>
  <c r="H48" i="27"/>
  <c r="G48" i="27"/>
  <c r="F48" i="27"/>
  <c r="O85" i="28"/>
  <c r="O46" i="28"/>
  <c r="O7" i="28"/>
  <c r="R294" i="5" l="1"/>
  <c r="P79" i="3"/>
  <c r="O156" i="3"/>
  <c r="P156" i="3" s="1"/>
  <c r="Q351" i="9"/>
  <c r="Q337" i="9"/>
  <c r="Q331" i="9"/>
  <c r="Q334" i="9"/>
  <c r="Q344" i="9"/>
  <c r="Q341" i="9"/>
  <c r="Q340" i="9"/>
  <c r="Q336" i="9"/>
  <c r="Q328" i="9"/>
  <c r="Q329" i="9"/>
  <c r="Q325" i="9"/>
  <c r="Q322" i="9"/>
  <c r="Q319" i="9"/>
  <c r="Q320" i="9"/>
  <c r="Q350" i="9"/>
  <c r="Q332" i="9"/>
  <c r="Q323" i="9"/>
  <c r="Q327" i="9"/>
  <c r="Q338" i="9"/>
  <c r="Q345" i="9"/>
  <c r="Q326" i="9"/>
  <c r="Q335" i="9"/>
  <c r="Q343" i="9"/>
  <c r="R18" i="4"/>
  <c r="Q18" i="4"/>
  <c r="Q330" i="9"/>
  <c r="Q342" i="9"/>
  <c r="Q324" i="9"/>
  <c r="Q347" i="9"/>
  <c r="Q339" i="9"/>
  <c r="Q321" i="9"/>
  <c r="Q333" i="9"/>
  <c r="Q346" i="9"/>
  <c r="Q349" i="9"/>
  <c r="Q348" i="9"/>
  <c r="R274" i="6"/>
  <c r="Q119" i="4"/>
  <c r="R119" i="4"/>
  <c r="R41" i="4"/>
  <c r="I42" i="4"/>
  <c r="O340" i="17"/>
  <c r="M340" i="17"/>
  <c r="L340" i="17"/>
  <c r="N335" i="9"/>
  <c r="J340" i="17"/>
  <c r="N340" i="17"/>
  <c r="K340" i="17"/>
  <c r="AB30" i="17"/>
  <c r="P31" i="9" s="1"/>
  <c r="P70" i="9"/>
  <c r="L119" i="28"/>
  <c r="N119" i="28"/>
  <c r="M119" i="28"/>
  <c r="O119" i="28"/>
  <c r="R118" i="28"/>
  <c r="Q118" i="28"/>
  <c r="G119" i="28"/>
  <c r="J119" i="28"/>
  <c r="K119" i="28"/>
  <c r="H119" i="28"/>
  <c r="I119" i="28"/>
  <c r="S240" i="17"/>
  <c r="G288" i="9" s="1"/>
  <c r="G327" i="9"/>
  <c r="S327" i="9" s="1"/>
  <c r="U240" i="17"/>
  <c r="I288" i="9" s="1"/>
  <c r="I327" i="9"/>
  <c r="Y240" i="17"/>
  <c r="M288" i="9" s="1"/>
  <c r="M327" i="9"/>
  <c r="T242" i="17"/>
  <c r="H290" i="9" s="1"/>
  <c r="H329" i="9"/>
  <c r="X242" i="17"/>
  <c r="L290" i="9" s="1"/>
  <c r="L329" i="9"/>
  <c r="V248" i="17"/>
  <c r="J296" i="9" s="1"/>
  <c r="J335" i="9"/>
  <c r="T259" i="17"/>
  <c r="H307" i="9" s="1"/>
  <c r="H346" i="9"/>
  <c r="L307" i="9"/>
  <c r="L346" i="9"/>
  <c r="S322" i="9"/>
  <c r="R240" i="17"/>
  <c r="F288" i="9" s="1"/>
  <c r="F327" i="9"/>
  <c r="V240" i="17"/>
  <c r="J288" i="9" s="1"/>
  <c r="J327" i="9"/>
  <c r="U242" i="17"/>
  <c r="I290" i="9" s="1"/>
  <c r="I329" i="9"/>
  <c r="Y242" i="17"/>
  <c r="M290" i="9" s="1"/>
  <c r="M329" i="9"/>
  <c r="Z244" i="17"/>
  <c r="N292" i="9" s="1"/>
  <c r="N331" i="9"/>
  <c r="R245" i="17"/>
  <c r="F293" i="9" s="1"/>
  <c r="F332" i="9"/>
  <c r="W248" i="17"/>
  <c r="K296" i="9" s="1"/>
  <c r="K335" i="9"/>
  <c r="U259" i="17"/>
  <c r="I307" i="9" s="1"/>
  <c r="I346" i="9"/>
  <c r="Y259" i="17"/>
  <c r="M307" i="9" s="1"/>
  <c r="M346" i="9"/>
  <c r="W240" i="17"/>
  <c r="K288" i="9" s="1"/>
  <c r="K327" i="9"/>
  <c r="R242" i="17"/>
  <c r="F290" i="9" s="1"/>
  <c r="F329" i="9"/>
  <c r="V242" i="17"/>
  <c r="J290" i="9" s="1"/>
  <c r="J329" i="9"/>
  <c r="X248" i="17"/>
  <c r="L296" i="9" s="1"/>
  <c r="L335" i="9"/>
  <c r="R259" i="17"/>
  <c r="F307" i="9" s="1"/>
  <c r="F346" i="9"/>
  <c r="V259" i="17"/>
  <c r="J307" i="9" s="1"/>
  <c r="J346" i="9"/>
  <c r="T240" i="17"/>
  <c r="H288" i="9" s="1"/>
  <c r="H327" i="9"/>
  <c r="X240" i="17"/>
  <c r="L288" i="9" s="1"/>
  <c r="L327" i="9"/>
  <c r="S242" i="17"/>
  <c r="G290" i="9" s="1"/>
  <c r="G329" i="9"/>
  <c r="S329" i="9" s="1"/>
  <c r="W242" i="17"/>
  <c r="K290" i="9" s="1"/>
  <c r="K329" i="9"/>
  <c r="F20" i="6"/>
  <c r="U248" i="17"/>
  <c r="I296" i="9" s="1"/>
  <c r="I335" i="9"/>
  <c r="Y248" i="17"/>
  <c r="M296" i="9" s="1"/>
  <c r="M335" i="9"/>
  <c r="S259" i="17"/>
  <c r="G307" i="9" s="1"/>
  <c r="G346" i="9"/>
  <c r="S346" i="9" s="1"/>
  <c r="W259" i="17"/>
  <c r="K307" i="9" s="1"/>
  <c r="K346" i="9"/>
  <c r="H17" i="6"/>
  <c r="H117" i="28"/>
  <c r="O38" i="6"/>
  <c r="R116" i="28"/>
  <c r="Q116" i="28"/>
  <c r="O10" i="6"/>
  <c r="R88" i="28"/>
  <c r="Q88" i="28"/>
  <c r="R91" i="28"/>
  <c r="O13" i="6"/>
  <c r="Q91" i="28"/>
  <c r="R93" i="28"/>
  <c r="O15" i="6"/>
  <c r="Q93" i="28"/>
  <c r="G17" i="6"/>
  <c r="G117" i="28"/>
  <c r="K17" i="6"/>
  <c r="K117" i="28"/>
  <c r="Q95" i="28"/>
  <c r="O17" i="6"/>
  <c r="R95" i="28"/>
  <c r="AB19" i="21"/>
  <c r="O59" i="10" s="1"/>
  <c r="Q59" i="10" s="1"/>
  <c r="Q99" i="28"/>
  <c r="O21" i="6"/>
  <c r="R99" i="28"/>
  <c r="R101" i="28"/>
  <c r="O23" i="6"/>
  <c r="Q101" i="28"/>
  <c r="O25" i="6"/>
  <c r="Q103" i="28"/>
  <c r="R103" i="28"/>
  <c r="O26" i="6"/>
  <c r="R104" i="28"/>
  <c r="Q104" i="28"/>
  <c r="R109" i="28"/>
  <c r="O31" i="6"/>
  <c r="Q109" i="28"/>
  <c r="Q111" i="28"/>
  <c r="O33" i="6"/>
  <c r="R111" i="28"/>
  <c r="O34" i="6"/>
  <c r="Q112" i="28"/>
  <c r="R112" i="28"/>
  <c r="Q115" i="28"/>
  <c r="O37" i="6"/>
  <c r="R115" i="28"/>
  <c r="O11" i="6"/>
  <c r="R89" i="28"/>
  <c r="Q89" i="28"/>
  <c r="O16" i="6"/>
  <c r="Q94" i="28"/>
  <c r="R94" i="28"/>
  <c r="I17" i="6"/>
  <c r="I117" i="28"/>
  <c r="M17" i="6"/>
  <c r="M117" i="28"/>
  <c r="O24" i="6"/>
  <c r="Q102" i="28"/>
  <c r="R102" i="28"/>
  <c r="V248" i="21"/>
  <c r="I340" i="10" s="1"/>
  <c r="O36" i="6"/>
  <c r="R114" i="28"/>
  <c r="Q114" i="28"/>
  <c r="O9" i="6"/>
  <c r="Q87" i="28"/>
  <c r="R87" i="28"/>
  <c r="O7" i="6"/>
  <c r="Q85" i="28"/>
  <c r="O117" i="28"/>
  <c r="R85" i="28"/>
  <c r="L17" i="6"/>
  <c r="L117" i="28"/>
  <c r="O8" i="6"/>
  <c r="Q86" i="28"/>
  <c r="R86" i="28"/>
  <c r="F17" i="6"/>
  <c r="F117" i="28"/>
  <c r="J17" i="6"/>
  <c r="J117" i="28"/>
  <c r="N17" i="6"/>
  <c r="N117" i="28"/>
  <c r="O18" i="6"/>
  <c r="Q96" i="28"/>
  <c r="R96" i="28"/>
  <c r="R97" i="28"/>
  <c r="O19" i="6"/>
  <c r="Q97" i="28"/>
  <c r="O20" i="6"/>
  <c r="R98" i="28"/>
  <c r="Q98" i="28"/>
  <c r="O22" i="6"/>
  <c r="Q100" i="28"/>
  <c r="R100" i="28"/>
  <c r="O27" i="6"/>
  <c r="R105" i="28"/>
  <c r="Q105" i="28"/>
  <c r="O28" i="6"/>
  <c r="R106" i="28"/>
  <c r="Q106" i="28"/>
  <c r="R107" i="28"/>
  <c r="O29" i="6"/>
  <c r="Q107" i="28"/>
  <c r="O32" i="6"/>
  <c r="Q110" i="28"/>
  <c r="R110" i="28"/>
  <c r="Y9" i="17"/>
  <c r="M10" i="9" s="1"/>
  <c r="X13" i="21"/>
  <c r="K53" i="10" s="1"/>
  <c r="AA234" i="21"/>
  <c r="N326" i="10" s="1"/>
  <c r="T9" i="17"/>
  <c r="H10" i="9" s="1"/>
  <c r="X9" i="17"/>
  <c r="L10" i="9" s="1"/>
  <c r="R12" i="17"/>
  <c r="F13" i="9" s="1"/>
  <c r="V12" i="17"/>
  <c r="J13" i="9" s="1"/>
  <c r="Z12" i="17"/>
  <c r="N13" i="9" s="1"/>
  <c r="S13" i="21"/>
  <c r="F53" i="10" s="1"/>
  <c r="R53" i="10" s="1"/>
  <c r="W13" i="21"/>
  <c r="J53" i="10" s="1"/>
  <c r="AA13" i="21"/>
  <c r="N53" i="10" s="1"/>
  <c r="Q53" i="10" s="1"/>
  <c r="V234" i="21"/>
  <c r="I326" i="10" s="1"/>
  <c r="Z234" i="21"/>
  <c r="M326" i="10" s="1"/>
  <c r="U15" i="17"/>
  <c r="I16" i="9" s="1"/>
  <c r="Y15" i="17"/>
  <c r="M16" i="9" s="1"/>
  <c r="T16" i="17"/>
  <c r="H17" i="9" s="1"/>
  <c r="X16" i="17"/>
  <c r="L17" i="9" s="1"/>
  <c r="R17" i="17"/>
  <c r="F18" i="9" s="1"/>
  <c r="V17" i="17"/>
  <c r="J18" i="9" s="1"/>
  <c r="Z17" i="17"/>
  <c r="N18" i="9" s="1"/>
  <c r="V19" i="17"/>
  <c r="J20" i="9" s="1"/>
  <c r="Z19" i="17"/>
  <c r="N20" i="9" s="1"/>
  <c r="S23" i="17"/>
  <c r="G24" i="9" s="1"/>
  <c r="W23" i="17"/>
  <c r="K24" i="9" s="1"/>
  <c r="AA23" i="17"/>
  <c r="O24" i="9" s="1"/>
  <c r="P41" i="27"/>
  <c r="Q35" i="27" s="1"/>
  <c r="U9" i="17"/>
  <c r="I10" i="9" s="1"/>
  <c r="S12" i="17"/>
  <c r="G13" i="9" s="1"/>
  <c r="T13" i="21"/>
  <c r="G53" i="10" s="1"/>
  <c r="R15" i="17"/>
  <c r="F16" i="9" s="1"/>
  <c r="V15" i="17"/>
  <c r="J16" i="9" s="1"/>
  <c r="Z15" i="17"/>
  <c r="N16" i="9" s="1"/>
  <c r="U16" i="17"/>
  <c r="I17" i="9" s="1"/>
  <c r="Y16" i="17"/>
  <c r="M17" i="9" s="1"/>
  <c r="S17" i="17"/>
  <c r="G18" i="9" s="1"/>
  <c r="W17" i="17"/>
  <c r="K18" i="9" s="1"/>
  <c r="AA17" i="17"/>
  <c r="O18" i="9" s="1"/>
  <c r="S19" i="17"/>
  <c r="G20" i="9" s="1"/>
  <c r="W19" i="17"/>
  <c r="K20" i="9" s="1"/>
  <c r="AA19" i="17"/>
  <c r="O20" i="9" s="1"/>
  <c r="T23" i="17"/>
  <c r="H24" i="9" s="1"/>
  <c r="X23" i="17"/>
  <c r="L24" i="9" s="1"/>
  <c r="F331" i="21"/>
  <c r="E331" i="21" s="1"/>
  <c r="S258" i="21" s="1"/>
  <c r="F350" i="10" s="1"/>
  <c r="AA12" i="17"/>
  <c r="O13" i="9" s="1"/>
  <c r="W234" i="21"/>
  <c r="J326" i="10" s="1"/>
  <c r="R9" i="17"/>
  <c r="F10" i="9" s="1"/>
  <c r="V9" i="17"/>
  <c r="J10" i="9" s="1"/>
  <c r="Z9" i="17"/>
  <c r="N10" i="9" s="1"/>
  <c r="T12" i="17"/>
  <c r="H13" i="9" s="1"/>
  <c r="X12" i="17"/>
  <c r="L13" i="9" s="1"/>
  <c r="U13" i="21"/>
  <c r="H53" i="10" s="1"/>
  <c r="Y13" i="21"/>
  <c r="L53" i="10" s="1"/>
  <c r="T234" i="21"/>
  <c r="G326" i="10" s="1"/>
  <c r="X234" i="21"/>
  <c r="K326" i="10" s="1"/>
  <c r="AB234" i="21"/>
  <c r="O326" i="10" s="1"/>
  <c r="S15" i="17"/>
  <c r="G16" i="9" s="1"/>
  <c r="W15" i="17"/>
  <c r="K16" i="9" s="1"/>
  <c r="AA15" i="17"/>
  <c r="O16" i="9" s="1"/>
  <c r="R16" i="17"/>
  <c r="F17" i="9" s="1"/>
  <c r="V16" i="17"/>
  <c r="J17" i="9" s="1"/>
  <c r="Z16" i="17"/>
  <c r="N17" i="9" s="1"/>
  <c r="T17" i="17"/>
  <c r="H18" i="9" s="1"/>
  <c r="X17" i="17"/>
  <c r="L18" i="9" s="1"/>
  <c r="T19" i="17"/>
  <c r="H20" i="9" s="1"/>
  <c r="X19" i="17"/>
  <c r="L20" i="9" s="1"/>
  <c r="U23" i="17"/>
  <c r="I24" i="9" s="1"/>
  <c r="Y23" i="17"/>
  <c r="M24" i="9" s="1"/>
  <c r="F106" i="21"/>
  <c r="T32" i="21" s="1"/>
  <c r="G72" i="10" s="1"/>
  <c r="W12" i="17"/>
  <c r="K13" i="9" s="1"/>
  <c r="S234" i="21"/>
  <c r="F326" i="10" s="1"/>
  <c r="S9" i="17"/>
  <c r="G10" i="9" s="1"/>
  <c r="W9" i="17"/>
  <c r="K10" i="9" s="1"/>
  <c r="AA9" i="17"/>
  <c r="O10" i="9" s="1"/>
  <c r="U12" i="17"/>
  <c r="I13" i="9" s="1"/>
  <c r="Y12" i="17"/>
  <c r="M13" i="9" s="1"/>
  <c r="V13" i="21"/>
  <c r="I53" i="10" s="1"/>
  <c r="Z13" i="21"/>
  <c r="M53" i="10" s="1"/>
  <c r="U234" i="21"/>
  <c r="H326" i="10" s="1"/>
  <c r="Y234" i="21"/>
  <c r="L326" i="10" s="1"/>
  <c r="T15" i="17"/>
  <c r="H16" i="9" s="1"/>
  <c r="X15" i="17"/>
  <c r="L16" i="9" s="1"/>
  <c r="S16" i="17"/>
  <c r="G17" i="9" s="1"/>
  <c r="W16" i="17"/>
  <c r="K17" i="9" s="1"/>
  <c r="AA16" i="17"/>
  <c r="O17" i="9" s="1"/>
  <c r="U17" i="17"/>
  <c r="I18" i="9" s="1"/>
  <c r="Y17" i="17"/>
  <c r="M18" i="9" s="1"/>
  <c r="U19" i="17"/>
  <c r="I20" i="9" s="1"/>
  <c r="Y19" i="17"/>
  <c r="M20" i="9" s="1"/>
  <c r="R23" i="17"/>
  <c r="F24" i="9" s="1"/>
  <c r="S24" i="9" s="1"/>
  <c r="V23" i="17"/>
  <c r="J24" i="9" s="1"/>
  <c r="Z23" i="17"/>
  <c r="N24" i="9" s="1"/>
  <c r="H41" i="28"/>
  <c r="J41" i="28"/>
  <c r="O41" i="28"/>
  <c r="Q40" i="28"/>
  <c r="R40" i="28"/>
  <c r="L41" i="28"/>
  <c r="N41" i="28"/>
  <c r="G41" i="28"/>
  <c r="M41" i="28"/>
  <c r="K41" i="28"/>
  <c r="I41" i="28"/>
  <c r="F10" i="3"/>
  <c r="F39" i="28"/>
  <c r="N10" i="3"/>
  <c r="N39" i="28"/>
  <c r="O7" i="3"/>
  <c r="Q7" i="28"/>
  <c r="O39" i="28"/>
  <c r="P115" i="28" s="1"/>
  <c r="R7" i="28"/>
  <c r="I10" i="3"/>
  <c r="I39" i="3" s="1"/>
  <c r="I39" i="28"/>
  <c r="M10" i="3"/>
  <c r="M39" i="3" s="1"/>
  <c r="M39" i="28"/>
  <c r="O32" i="3"/>
  <c r="Q32" i="28"/>
  <c r="R32" i="28"/>
  <c r="O19" i="3"/>
  <c r="Q19" i="28"/>
  <c r="R19" i="28"/>
  <c r="O20" i="3"/>
  <c r="R20" i="28"/>
  <c r="Q20" i="28"/>
  <c r="O23" i="3"/>
  <c r="R23" i="28"/>
  <c r="Q23" i="28"/>
  <c r="N37" i="3"/>
  <c r="Q37" i="3" s="1"/>
  <c r="Q37" i="28"/>
  <c r="O38" i="3"/>
  <c r="Q38" i="28"/>
  <c r="R38" i="28"/>
  <c r="G10" i="3"/>
  <c r="G39" i="3" s="1"/>
  <c r="G39" i="28"/>
  <c r="K10" i="3"/>
  <c r="K39" i="3" s="1"/>
  <c r="K39" i="28"/>
  <c r="O10" i="3"/>
  <c r="R10" i="28"/>
  <c r="Q10" i="28"/>
  <c r="O17" i="3"/>
  <c r="R17" i="28"/>
  <c r="Q17" i="28"/>
  <c r="O24" i="3"/>
  <c r="R24" i="28"/>
  <c r="Q24" i="28"/>
  <c r="O29" i="3"/>
  <c r="R29" i="28"/>
  <c r="Q29" i="28"/>
  <c r="J10" i="3"/>
  <c r="J39" i="3" s="1"/>
  <c r="J39" i="28"/>
  <c r="H10" i="3"/>
  <c r="H39" i="3" s="1"/>
  <c r="H39" i="28"/>
  <c r="L10" i="3"/>
  <c r="L39" i="3" s="1"/>
  <c r="L39" i="28"/>
  <c r="O15" i="3"/>
  <c r="R15" i="28"/>
  <c r="Q15" i="28"/>
  <c r="O21" i="3"/>
  <c r="Q21" i="28"/>
  <c r="R21" i="28"/>
  <c r="O22" i="3"/>
  <c r="R22" i="28"/>
  <c r="Q22" i="28"/>
  <c r="O27" i="3"/>
  <c r="Q27" i="28"/>
  <c r="R27" i="28"/>
  <c r="O28" i="3"/>
  <c r="R28" i="28"/>
  <c r="Q28" i="28"/>
  <c r="F38" i="3"/>
  <c r="R37" i="3"/>
  <c r="R37" i="28"/>
  <c r="AB7" i="17"/>
  <c r="P8" i="9" s="1"/>
  <c r="X239" i="21"/>
  <c r="K331" i="10" s="1"/>
  <c r="AB239" i="21"/>
  <c r="O331" i="10" s="1"/>
  <c r="Z246" i="17"/>
  <c r="N294" i="9" s="1"/>
  <c r="S27" i="9"/>
  <c r="R27" i="9"/>
  <c r="S150" i="27"/>
  <c r="U31" i="17"/>
  <c r="I32" i="9" s="1"/>
  <c r="Y31" i="17"/>
  <c r="M32" i="9" s="1"/>
  <c r="AB32" i="17"/>
  <c r="P33" i="9" s="1"/>
  <c r="T36" i="17"/>
  <c r="H37" i="9" s="1"/>
  <c r="X36" i="17"/>
  <c r="L37" i="9" s="1"/>
  <c r="AB36" i="17"/>
  <c r="P37" i="9" s="1"/>
  <c r="T37" i="17"/>
  <c r="H38" i="9" s="1"/>
  <c r="X37" i="17"/>
  <c r="L38" i="9" s="1"/>
  <c r="AB37" i="17"/>
  <c r="P38" i="9" s="1"/>
  <c r="S169" i="27"/>
  <c r="R169" i="27"/>
  <c r="U245" i="17"/>
  <c r="I293" i="9" s="1"/>
  <c r="Y245" i="17"/>
  <c r="M293" i="9" s="1"/>
  <c r="U248" i="21"/>
  <c r="H340" i="10" s="1"/>
  <c r="Y248" i="21"/>
  <c r="L340" i="10" s="1"/>
  <c r="AA28" i="17"/>
  <c r="O29" i="9" s="1"/>
  <c r="Z232" i="17"/>
  <c r="N280" i="9" s="1"/>
  <c r="T233" i="17"/>
  <c r="H281" i="9" s="1"/>
  <c r="X233" i="17"/>
  <c r="L281" i="9" s="1"/>
  <c r="S235" i="17"/>
  <c r="G283" i="9" s="1"/>
  <c r="W235" i="17"/>
  <c r="K283" i="9" s="1"/>
  <c r="S238" i="17"/>
  <c r="G286" i="9" s="1"/>
  <c r="W238" i="17"/>
  <c r="K286" i="9" s="1"/>
  <c r="Z240" i="17"/>
  <c r="N288" i="9" s="1"/>
  <c r="R241" i="17"/>
  <c r="F289" i="9" s="1"/>
  <c r="V241" i="17"/>
  <c r="J289" i="9" s="1"/>
  <c r="Z241" i="17"/>
  <c r="N289" i="9" s="1"/>
  <c r="X16" i="21"/>
  <c r="K56" i="10" s="1"/>
  <c r="AB16" i="21"/>
  <c r="O56" i="10" s="1"/>
  <c r="R56" i="10" s="1"/>
  <c r="U243" i="17"/>
  <c r="I291" i="9" s="1"/>
  <c r="Y243" i="17"/>
  <c r="M291" i="9" s="1"/>
  <c r="W241" i="21"/>
  <c r="J333" i="10" s="1"/>
  <c r="AA241" i="21"/>
  <c r="N333" i="10" s="1"/>
  <c r="AB242" i="21"/>
  <c r="O334" i="10" s="1"/>
  <c r="R249" i="17"/>
  <c r="F297" i="9" s="1"/>
  <c r="V249" i="17"/>
  <c r="J297" i="9" s="1"/>
  <c r="Z249" i="17"/>
  <c r="N297" i="9" s="1"/>
  <c r="S252" i="17"/>
  <c r="G300" i="9" s="1"/>
  <c r="W252" i="17"/>
  <c r="K300" i="9" s="1"/>
  <c r="U257" i="17"/>
  <c r="I305" i="9" s="1"/>
  <c r="Y257" i="17"/>
  <c r="M305" i="9" s="1"/>
  <c r="V32" i="21"/>
  <c r="I72" i="10" s="1"/>
  <c r="Z32" i="21"/>
  <c r="M72" i="10" s="1"/>
  <c r="V262" i="17"/>
  <c r="J310" i="9" s="1"/>
  <c r="Z262" i="17"/>
  <c r="N310" i="9" s="1"/>
  <c r="T263" i="17"/>
  <c r="H311" i="9" s="1"/>
  <c r="X263" i="17"/>
  <c r="L311" i="9" s="1"/>
  <c r="Q330" i="10"/>
  <c r="W239" i="21"/>
  <c r="J331" i="10" s="1"/>
  <c r="AA239" i="21"/>
  <c r="N331" i="10" s="1"/>
  <c r="S197" i="27"/>
  <c r="W36" i="17"/>
  <c r="K37" i="9" s="1"/>
  <c r="AA36" i="17"/>
  <c r="O37" i="9" s="1"/>
  <c r="O26" i="26"/>
  <c r="O26" i="24"/>
  <c r="Q26" i="24" s="1"/>
  <c r="O38" i="26"/>
  <c r="O38" i="24"/>
  <c r="Q38" i="24" s="1"/>
  <c r="P16" i="26"/>
  <c r="P16" i="24"/>
  <c r="O22" i="26"/>
  <c r="O22" i="24"/>
  <c r="Q22" i="24" s="1"/>
  <c r="O27" i="26"/>
  <c r="O27" i="24"/>
  <c r="Q27" i="24" s="1"/>
  <c r="O15" i="26"/>
  <c r="O15" i="24"/>
  <c r="Q15" i="24" s="1"/>
  <c r="R35" i="24"/>
  <c r="R33" i="24"/>
  <c r="R9" i="24"/>
  <c r="R12" i="24"/>
  <c r="R36" i="24"/>
  <c r="O33" i="24"/>
  <c r="Q33" i="24" s="1"/>
  <c r="O33" i="26"/>
  <c r="O20" i="26"/>
  <c r="O20" i="24"/>
  <c r="Q20" i="24" s="1"/>
  <c r="O25" i="24"/>
  <c r="Q25" i="24" s="1"/>
  <c r="O25" i="26"/>
  <c r="O36" i="26"/>
  <c r="O36" i="24"/>
  <c r="Q36" i="24" s="1"/>
  <c r="O12" i="26"/>
  <c r="O12" i="24"/>
  <c r="Q12" i="24" s="1"/>
  <c r="O35" i="26"/>
  <c r="O35" i="24"/>
  <c r="Q35" i="24" s="1"/>
  <c r="R22" i="24"/>
  <c r="R26" i="24"/>
  <c r="AB244" i="21"/>
  <c r="O336" i="10" s="1"/>
  <c r="T248" i="21"/>
  <c r="G340" i="10" s="1"/>
  <c r="X248" i="21"/>
  <c r="K340" i="10" s="1"/>
  <c r="P18" i="24"/>
  <c r="P18" i="26"/>
  <c r="O18" i="26"/>
  <c r="O18" i="24"/>
  <c r="O23" i="26"/>
  <c r="O23" i="24"/>
  <c r="Q23" i="24" s="1"/>
  <c r="O31" i="26"/>
  <c r="O31" i="24"/>
  <c r="Q31" i="24" s="1"/>
  <c r="O11" i="26"/>
  <c r="O11" i="24"/>
  <c r="Q11" i="24" s="1"/>
  <c r="O34" i="26"/>
  <c r="O34" i="24"/>
  <c r="Q34" i="24" s="1"/>
  <c r="R14" i="7"/>
  <c r="R25" i="24"/>
  <c r="R14" i="24"/>
  <c r="Q14" i="24"/>
  <c r="R31" i="24"/>
  <c r="R11" i="24"/>
  <c r="R8" i="24"/>
  <c r="Q8" i="24"/>
  <c r="G80" i="27"/>
  <c r="K80" i="27"/>
  <c r="K120" i="27"/>
  <c r="I160" i="27"/>
  <c r="M160" i="27"/>
  <c r="G199" i="27"/>
  <c r="K199" i="27"/>
  <c r="W233" i="17"/>
  <c r="K281" i="9" s="1"/>
  <c r="R235" i="17"/>
  <c r="F283" i="9" s="1"/>
  <c r="V235" i="17"/>
  <c r="J283" i="9" s="1"/>
  <c r="Z235" i="17"/>
  <c r="N283" i="9" s="1"/>
  <c r="R238" i="17"/>
  <c r="F286" i="9" s="1"/>
  <c r="V238" i="17"/>
  <c r="J286" i="9" s="1"/>
  <c r="Z238" i="17"/>
  <c r="N286" i="9" s="1"/>
  <c r="AB15" i="21"/>
  <c r="O55" i="10" s="1"/>
  <c r="Q55" i="10" s="1"/>
  <c r="U241" i="17"/>
  <c r="I289" i="9" s="1"/>
  <c r="Y241" i="17"/>
  <c r="M289" i="9" s="1"/>
  <c r="AA16" i="21"/>
  <c r="N56" i="10" s="1"/>
  <c r="Z242" i="17"/>
  <c r="N290" i="9" s="1"/>
  <c r="T243" i="17"/>
  <c r="H291" i="9" s="1"/>
  <c r="X243" i="17"/>
  <c r="L291" i="9" s="1"/>
  <c r="V241" i="21"/>
  <c r="I333" i="10" s="1"/>
  <c r="Z241" i="21"/>
  <c r="M333" i="10" s="1"/>
  <c r="U249" i="17"/>
  <c r="I297" i="9" s="1"/>
  <c r="Y249" i="17"/>
  <c r="M297" i="9" s="1"/>
  <c r="R252" i="17"/>
  <c r="F300" i="9" s="1"/>
  <c r="V252" i="17"/>
  <c r="J300" i="9" s="1"/>
  <c r="Z252" i="17"/>
  <c r="N300" i="9" s="1"/>
  <c r="T257" i="17"/>
  <c r="H305" i="9" s="1"/>
  <c r="X257" i="17"/>
  <c r="L305" i="9" s="1"/>
  <c r="U32" i="21"/>
  <c r="H72" i="10" s="1"/>
  <c r="Y32" i="21"/>
  <c r="L72" i="10" s="1"/>
  <c r="U262" i="17"/>
  <c r="I310" i="9" s="1"/>
  <c r="Y262" i="17"/>
  <c r="M310" i="9" s="1"/>
  <c r="O21" i="26"/>
  <c r="O21" i="24"/>
  <c r="Q21" i="24" s="1"/>
  <c r="O37" i="26"/>
  <c r="O37" i="24"/>
  <c r="Q37" i="24" s="1"/>
  <c r="O9" i="26"/>
  <c r="O9" i="24"/>
  <c r="Q9" i="24" s="1"/>
  <c r="P17" i="26"/>
  <c r="P17" i="24"/>
  <c r="I162" i="27"/>
  <c r="L162" i="27"/>
  <c r="G162" i="27"/>
  <c r="J162" i="27"/>
  <c r="K162" i="27"/>
  <c r="M162" i="27"/>
  <c r="H162" i="27"/>
  <c r="R161" i="27"/>
  <c r="S161" i="27"/>
  <c r="O162" i="27"/>
  <c r="N162" i="27"/>
  <c r="H82" i="27"/>
  <c r="J82" i="27"/>
  <c r="N82" i="27"/>
  <c r="I82" i="27"/>
  <c r="K82" i="27"/>
  <c r="L82" i="27"/>
  <c r="S81" i="27"/>
  <c r="R81" i="27"/>
  <c r="O82" i="27"/>
  <c r="G82" i="27"/>
  <c r="M82" i="27"/>
  <c r="J122" i="27"/>
  <c r="N122" i="27"/>
  <c r="K122" i="27"/>
  <c r="L122" i="27"/>
  <c r="S121" i="27"/>
  <c r="R121" i="27"/>
  <c r="O122" i="27"/>
  <c r="M122" i="27"/>
  <c r="I122" i="27"/>
  <c r="G122" i="27"/>
  <c r="H122" i="27"/>
  <c r="Q48" i="10"/>
  <c r="R48" i="10"/>
  <c r="Q321" i="10"/>
  <c r="R321" i="10"/>
  <c r="Q329" i="10"/>
  <c r="R329" i="10"/>
  <c r="V239" i="21"/>
  <c r="I331" i="10" s="1"/>
  <c r="Z239" i="21"/>
  <c r="M331" i="10" s="1"/>
  <c r="S104" i="27"/>
  <c r="R104" i="27"/>
  <c r="R63" i="10"/>
  <c r="Q63" i="10"/>
  <c r="Q338" i="10"/>
  <c r="R338" i="10"/>
  <c r="AB26" i="17"/>
  <c r="P27" i="9" s="1"/>
  <c r="R67" i="10"/>
  <c r="Q67" i="10"/>
  <c r="S149" i="27"/>
  <c r="S189" i="27"/>
  <c r="R189" i="27"/>
  <c r="S31" i="17"/>
  <c r="G32" i="9" s="1"/>
  <c r="W31" i="17"/>
  <c r="K32" i="9" s="1"/>
  <c r="AA31" i="17"/>
  <c r="O32" i="9" s="1"/>
  <c r="S157" i="27"/>
  <c r="R157" i="27"/>
  <c r="R349" i="10"/>
  <c r="Q349" i="10"/>
  <c r="V36" i="17"/>
  <c r="J37" i="9" s="1"/>
  <c r="Z36" i="17"/>
  <c r="N37" i="9" s="1"/>
  <c r="R37" i="17"/>
  <c r="F38" i="9" s="1"/>
  <c r="V37" i="17"/>
  <c r="J38" i="9" s="1"/>
  <c r="Z37" i="17"/>
  <c r="N38" i="9" s="1"/>
  <c r="Q351" i="10"/>
  <c r="R351" i="10"/>
  <c r="AB8" i="17"/>
  <c r="P9" i="9" s="1"/>
  <c r="R28" i="7"/>
  <c r="R38" i="7"/>
  <c r="Q50" i="10"/>
  <c r="R50" i="10"/>
  <c r="Q332" i="10"/>
  <c r="R332" i="10"/>
  <c r="Q69" i="10"/>
  <c r="R69" i="10"/>
  <c r="R35" i="7"/>
  <c r="AB6" i="17"/>
  <c r="P7" i="9" s="1"/>
  <c r="R47" i="10"/>
  <c r="Q47" i="10"/>
  <c r="S56" i="27"/>
  <c r="R96" i="27"/>
  <c r="AB236" i="21"/>
  <c r="O328" i="10" s="1"/>
  <c r="Y16" i="21"/>
  <c r="L56" i="10" s="1"/>
  <c r="Q57" i="10"/>
  <c r="R57" i="10"/>
  <c r="R330" i="10"/>
  <c r="S141" i="27"/>
  <c r="S245" i="17"/>
  <c r="G293" i="9" s="1"/>
  <c r="W245" i="17"/>
  <c r="K293" i="9" s="1"/>
  <c r="Q60" i="10"/>
  <c r="R60" i="10"/>
  <c r="T241" i="21"/>
  <c r="G333" i="10" s="1"/>
  <c r="X241" i="21"/>
  <c r="K333" i="10" s="1"/>
  <c r="AB241" i="21"/>
  <c r="O333" i="10" s="1"/>
  <c r="Q61" i="10"/>
  <c r="R61" i="10"/>
  <c r="AB243" i="21"/>
  <c r="O335" i="10" s="1"/>
  <c r="Q64" i="10"/>
  <c r="R64" i="10"/>
  <c r="R337" i="10"/>
  <c r="Q337" i="10"/>
  <c r="W248" i="21"/>
  <c r="J340" i="10" s="1"/>
  <c r="AB27" i="17"/>
  <c r="P28" i="9" s="1"/>
  <c r="Q68" i="10"/>
  <c r="R68" i="10"/>
  <c r="AB250" i="21"/>
  <c r="O342" i="10" s="1"/>
  <c r="W32" i="21"/>
  <c r="J72" i="10" s="1"/>
  <c r="AA32" i="21"/>
  <c r="N72" i="10" s="1"/>
  <c r="Q74" i="10"/>
  <c r="R74" i="10"/>
  <c r="R347" i="10"/>
  <c r="Q347" i="10"/>
  <c r="R77" i="10"/>
  <c r="Q77" i="10"/>
  <c r="U263" i="17"/>
  <c r="I311" i="9" s="1"/>
  <c r="Y263" i="17"/>
  <c r="M311" i="9" s="1"/>
  <c r="R36" i="7"/>
  <c r="R13" i="7"/>
  <c r="Q323" i="10"/>
  <c r="R323" i="10"/>
  <c r="R51" i="10"/>
  <c r="Q51" i="10"/>
  <c r="R58" i="10"/>
  <c r="Q58" i="10"/>
  <c r="R59" i="10"/>
  <c r="V233" i="17"/>
  <c r="J281" i="9" s="1"/>
  <c r="Z233" i="17"/>
  <c r="N281" i="9" s="1"/>
  <c r="U235" i="17"/>
  <c r="I283" i="9" s="1"/>
  <c r="Y235" i="17"/>
  <c r="M283" i="9" s="1"/>
  <c r="U238" i="17"/>
  <c r="I286" i="9" s="1"/>
  <c r="Y238" i="17"/>
  <c r="M286" i="9" s="1"/>
  <c r="T241" i="17"/>
  <c r="H289" i="9" s="1"/>
  <c r="X241" i="17"/>
  <c r="L289" i="9" s="1"/>
  <c r="Z16" i="21"/>
  <c r="M56" i="10" s="1"/>
  <c r="Y239" i="21"/>
  <c r="L331" i="10" s="1"/>
  <c r="U241" i="21"/>
  <c r="H333" i="10" s="1"/>
  <c r="Y241" i="21"/>
  <c r="L333" i="10" s="1"/>
  <c r="U252" i="17"/>
  <c r="I300" i="9" s="1"/>
  <c r="Y252" i="17"/>
  <c r="M300" i="9" s="1"/>
  <c r="R340" i="10"/>
  <c r="Q340" i="10"/>
  <c r="AB249" i="21"/>
  <c r="O341" i="10" s="1"/>
  <c r="S257" i="17"/>
  <c r="G305" i="9" s="1"/>
  <c r="W257" i="17"/>
  <c r="K305" i="9" s="1"/>
  <c r="X32" i="21"/>
  <c r="K72" i="10" s="1"/>
  <c r="AB32" i="21"/>
  <c r="O72" i="10" s="1"/>
  <c r="Q345" i="10"/>
  <c r="R345" i="10"/>
  <c r="Q350" i="10"/>
  <c r="U37" i="17"/>
  <c r="I38" i="9" s="1"/>
  <c r="Y37" i="17"/>
  <c r="M38" i="9" s="1"/>
  <c r="R263" i="17"/>
  <c r="F311" i="9" s="1"/>
  <c r="V263" i="17"/>
  <c r="J311" i="9" s="1"/>
  <c r="Z263" i="17"/>
  <c r="N311" i="9" s="1"/>
  <c r="Q78" i="10"/>
  <c r="R78" i="10"/>
  <c r="R37" i="7"/>
  <c r="R40" i="7"/>
  <c r="R23" i="7"/>
  <c r="R39" i="7"/>
  <c r="R17" i="7"/>
  <c r="S167" i="27"/>
  <c r="R167" i="27"/>
  <c r="R132" i="27"/>
  <c r="S132" i="27"/>
  <c r="S98" i="27"/>
  <c r="R98" i="27"/>
  <c r="S19" i="9"/>
  <c r="R19" i="9"/>
  <c r="R72" i="27"/>
  <c r="S72" i="27"/>
  <c r="R112" i="27"/>
  <c r="S191" i="27"/>
  <c r="R191" i="27"/>
  <c r="S74" i="27"/>
  <c r="R74" i="27"/>
  <c r="S114" i="27"/>
  <c r="R114" i="27"/>
  <c r="S158" i="27"/>
  <c r="R158" i="27"/>
  <c r="H80" i="27"/>
  <c r="L80" i="27"/>
  <c r="H120" i="27"/>
  <c r="L120" i="27"/>
  <c r="F160" i="27"/>
  <c r="J160" i="27"/>
  <c r="N160" i="27"/>
  <c r="H199" i="27"/>
  <c r="L199" i="27"/>
  <c r="S131" i="27"/>
  <c r="R131" i="27"/>
  <c r="R52" i="27"/>
  <c r="R92" i="27"/>
  <c r="R136" i="27"/>
  <c r="S136" i="27"/>
  <c r="S139" i="27"/>
  <c r="R139" i="27"/>
  <c r="S100" i="27"/>
  <c r="R100" i="27"/>
  <c r="R61" i="27"/>
  <c r="S61" i="27"/>
  <c r="S101" i="27"/>
  <c r="R101" i="27"/>
  <c r="R180" i="27"/>
  <c r="S180" i="27"/>
  <c r="V245" i="17"/>
  <c r="J293" i="9" s="1"/>
  <c r="Z245" i="17"/>
  <c r="N293" i="9" s="1"/>
  <c r="S64" i="27"/>
  <c r="R64" i="27"/>
  <c r="S183" i="27"/>
  <c r="R183" i="27"/>
  <c r="Z277" i="19"/>
  <c r="O184" i="27"/>
  <c r="S66" i="27"/>
  <c r="R66" i="27"/>
  <c r="S185" i="27"/>
  <c r="R185" i="27"/>
  <c r="R67" i="27"/>
  <c r="S67" i="27"/>
  <c r="R107" i="27"/>
  <c r="S107" i="27"/>
  <c r="S186" i="27"/>
  <c r="R186" i="27"/>
  <c r="R148" i="27"/>
  <c r="S148" i="27"/>
  <c r="R149" i="27"/>
  <c r="S110" i="27"/>
  <c r="R110" i="27"/>
  <c r="AB28" i="17"/>
  <c r="P29" i="9" s="1"/>
  <c r="T31" i="17"/>
  <c r="H32" i="9" s="1"/>
  <c r="X31" i="17"/>
  <c r="L32" i="9" s="1"/>
  <c r="AB31" i="17"/>
  <c r="P32" i="9" s="1"/>
  <c r="AB35" i="17"/>
  <c r="P36" i="9" s="1"/>
  <c r="R197" i="27"/>
  <c r="R79" i="27"/>
  <c r="S50" i="27"/>
  <c r="R50" i="27"/>
  <c r="S90" i="27"/>
  <c r="R90" i="27"/>
  <c r="O120" i="27"/>
  <c r="Q106" i="27" s="1"/>
  <c r="R88" i="27"/>
  <c r="S11" i="9"/>
  <c r="R11" i="9"/>
  <c r="S57" i="27"/>
  <c r="R57" i="27"/>
  <c r="S103" i="27"/>
  <c r="R103" i="27"/>
  <c r="S75" i="27"/>
  <c r="S194" i="27"/>
  <c r="R194" i="27"/>
  <c r="N38" i="27"/>
  <c r="N38" i="7"/>
  <c r="S159" i="27"/>
  <c r="R159" i="27"/>
  <c r="O18" i="27"/>
  <c r="R18" i="27" s="1"/>
  <c r="O18" i="7"/>
  <c r="O19" i="27"/>
  <c r="R19" i="27" s="1"/>
  <c r="O19" i="7"/>
  <c r="P41" i="7"/>
  <c r="Q18" i="7" s="1"/>
  <c r="I80" i="27"/>
  <c r="M80" i="27"/>
  <c r="I120" i="27"/>
  <c r="M120" i="27"/>
  <c r="G160" i="27"/>
  <c r="K160" i="27"/>
  <c r="R128" i="27"/>
  <c r="O160" i="27"/>
  <c r="Q148" i="27" s="1"/>
  <c r="S128" i="27"/>
  <c r="I199" i="27"/>
  <c r="M199" i="27"/>
  <c r="S49" i="27"/>
  <c r="R49" i="27"/>
  <c r="S89" i="27"/>
  <c r="R89" i="27"/>
  <c r="R168" i="27"/>
  <c r="S168" i="27"/>
  <c r="U233" i="17"/>
  <c r="I281" i="9" s="1"/>
  <c r="Y233" i="17"/>
  <c r="M281" i="9" s="1"/>
  <c r="T235" i="17"/>
  <c r="H283" i="9" s="1"/>
  <c r="X235" i="17"/>
  <c r="L283" i="9" s="1"/>
  <c r="S52" i="27"/>
  <c r="S92" i="27"/>
  <c r="S171" i="27"/>
  <c r="R171" i="27"/>
  <c r="Z266" i="19"/>
  <c r="O173" i="27"/>
  <c r="T238" i="17"/>
  <c r="H286" i="9" s="1"/>
  <c r="X238" i="17"/>
  <c r="L286" i="9" s="1"/>
  <c r="S241" i="17"/>
  <c r="G289" i="9" s="1"/>
  <c r="W241" i="17"/>
  <c r="K289" i="9" s="1"/>
  <c r="S138" i="27"/>
  <c r="R138" i="27"/>
  <c r="R243" i="17"/>
  <c r="F291" i="9" s="1"/>
  <c r="V243" i="17"/>
  <c r="J291" i="9" s="1"/>
  <c r="Z243" i="17"/>
  <c r="N291" i="9" s="1"/>
  <c r="S60" i="27"/>
  <c r="R60" i="27"/>
  <c r="S179" i="27"/>
  <c r="R179" i="27"/>
  <c r="S142" i="27"/>
  <c r="R142" i="27"/>
  <c r="S143" i="27"/>
  <c r="R143" i="27"/>
  <c r="Z248" i="17"/>
  <c r="N296" i="9" s="1"/>
  <c r="S65" i="27"/>
  <c r="R65" i="27"/>
  <c r="R105" i="27"/>
  <c r="S105" i="27"/>
  <c r="S249" i="17"/>
  <c r="G297" i="9" s="1"/>
  <c r="W249" i="17"/>
  <c r="K297" i="9" s="1"/>
  <c r="S106" i="27"/>
  <c r="R106" i="27"/>
  <c r="T252" i="17"/>
  <c r="H300" i="9" s="1"/>
  <c r="X252" i="17"/>
  <c r="L300" i="9" s="1"/>
  <c r="R152" i="27"/>
  <c r="S152" i="27"/>
  <c r="R192" i="27"/>
  <c r="S192" i="27"/>
  <c r="R257" i="17"/>
  <c r="F305" i="9" s="1"/>
  <c r="V257" i="17"/>
  <c r="J305" i="9" s="1"/>
  <c r="Z257" i="17"/>
  <c r="N305" i="9" s="1"/>
  <c r="S154" i="27"/>
  <c r="R154" i="27"/>
  <c r="S155" i="27"/>
  <c r="R155" i="27"/>
  <c r="R34" i="9"/>
  <c r="S34" i="9"/>
  <c r="Z259" i="17"/>
  <c r="N307" i="9" s="1"/>
  <c r="R78" i="27"/>
  <c r="S78" i="27"/>
  <c r="S118" i="27"/>
  <c r="R118" i="27"/>
  <c r="W262" i="17"/>
  <c r="K310" i="9" s="1"/>
  <c r="S79" i="27"/>
  <c r="R119" i="27"/>
  <c r="S119" i="27"/>
  <c r="S198" i="27"/>
  <c r="R198" i="27"/>
  <c r="S263" i="17"/>
  <c r="G311" i="9" s="1"/>
  <c r="W263" i="17"/>
  <c r="K311" i="9" s="1"/>
  <c r="O34" i="27"/>
  <c r="R34" i="27" s="1"/>
  <c r="O34" i="7"/>
  <c r="R20" i="7"/>
  <c r="R11" i="7"/>
  <c r="O80" i="27"/>
  <c r="Q72" i="27" s="1"/>
  <c r="S48" i="27"/>
  <c r="R48" i="27"/>
  <c r="R129" i="27"/>
  <c r="N15" i="7"/>
  <c r="N15" i="27"/>
  <c r="R97" i="27"/>
  <c r="S97" i="27"/>
  <c r="S58" i="27"/>
  <c r="R140" i="27"/>
  <c r="S140" i="27"/>
  <c r="S102" i="27"/>
  <c r="R102" i="27"/>
  <c r="S63" i="27"/>
  <c r="R63" i="27"/>
  <c r="S182" i="27"/>
  <c r="R182" i="27"/>
  <c r="S146" i="27"/>
  <c r="R146" i="27"/>
  <c r="R115" i="27"/>
  <c r="S115" i="27"/>
  <c r="F80" i="27"/>
  <c r="J80" i="27"/>
  <c r="N80" i="27"/>
  <c r="S88" i="27"/>
  <c r="F120" i="27"/>
  <c r="J120" i="27"/>
  <c r="N120" i="27"/>
  <c r="H160" i="27"/>
  <c r="L160" i="27"/>
  <c r="F199" i="27"/>
  <c r="J199" i="27"/>
  <c r="N199" i="27"/>
  <c r="S129" i="27"/>
  <c r="S51" i="27"/>
  <c r="R51" i="27"/>
  <c r="S91" i="27"/>
  <c r="R91" i="27"/>
  <c r="S170" i="27"/>
  <c r="R170" i="27"/>
  <c r="AB9" i="17"/>
  <c r="P10" i="9" s="1"/>
  <c r="AB10" i="17"/>
  <c r="P11" i="9" s="1"/>
  <c r="S94" i="27"/>
  <c r="R94" i="27"/>
  <c r="R56" i="27"/>
  <c r="S96" i="27"/>
  <c r="S175" i="27"/>
  <c r="R175" i="27"/>
  <c r="Z269" i="19"/>
  <c r="O176" i="27"/>
  <c r="R58" i="27"/>
  <c r="S177" i="27"/>
  <c r="R177" i="27"/>
  <c r="R59" i="27"/>
  <c r="S59" i="27"/>
  <c r="S99" i="27"/>
  <c r="R99" i="27"/>
  <c r="S178" i="27"/>
  <c r="R178" i="27"/>
  <c r="S243" i="17"/>
  <c r="G291" i="9" s="1"/>
  <c r="W243" i="17"/>
  <c r="K291" i="9" s="1"/>
  <c r="R141" i="27"/>
  <c r="T245" i="17"/>
  <c r="H293" i="9" s="1"/>
  <c r="X245" i="17"/>
  <c r="L293" i="9" s="1"/>
  <c r="S62" i="27"/>
  <c r="R62" i="27"/>
  <c r="S181" i="27"/>
  <c r="R181" i="27"/>
  <c r="R144" i="27"/>
  <c r="S144" i="27"/>
  <c r="T249" i="17"/>
  <c r="H297" i="9" s="1"/>
  <c r="X249" i="17"/>
  <c r="L297" i="9" s="1"/>
  <c r="S147" i="27"/>
  <c r="R147" i="27"/>
  <c r="S68" i="27"/>
  <c r="R68" i="27"/>
  <c r="S108" i="27"/>
  <c r="R108" i="27"/>
  <c r="S187" i="27"/>
  <c r="R187" i="27"/>
  <c r="S69" i="27"/>
  <c r="R69" i="27"/>
  <c r="G109" i="27"/>
  <c r="G120" i="27" s="1"/>
  <c r="S109" i="27"/>
  <c r="R109" i="27"/>
  <c r="R188" i="27"/>
  <c r="S188" i="27"/>
  <c r="R150" i="27"/>
  <c r="S112" i="27"/>
  <c r="S73" i="27"/>
  <c r="R73" i="27"/>
  <c r="S153" i="27"/>
  <c r="R153" i="27"/>
  <c r="R31" i="17"/>
  <c r="F32" i="9" s="1"/>
  <c r="V31" i="17"/>
  <c r="J32" i="9" s="1"/>
  <c r="Z31" i="17"/>
  <c r="N32" i="9" s="1"/>
  <c r="S193" i="27"/>
  <c r="R193" i="27"/>
  <c r="R75" i="27"/>
  <c r="AB33" i="17"/>
  <c r="P34" i="9" s="1"/>
  <c r="S77" i="27"/>
  <c r="R77" i="27"/>
  <c r="S117" i="27"/>
  <c r="R117" i="27"/>
  <c r="R196" i="27"/>
  <c r="S196" i="27"/>
  <c r="U36" i="17"/>
  <c r="I37" i="9" s="1"/>
  <c r="Y36" i="17"/>
  <c r="M37" i="9" s="1"/>
  <c r="T262" i="17"/>
  <c r="H310" i="9" s="1"/>
  <c r="X262" i="17"/>
  <c r="L310" i="9" s="1"/>
  <c r="S37" i="17"/>
  <c r="G38" i="9" s="1"/>
  <c r="W37" i="17"/>
  <c r="K38" i="9" s="1"/>
  <c r="AA37" i="17"/>
  <c r="O38" i="9" s="1"/>
  <c r="S130" i="27"/>
  <c r="R130" i="27"/>
  <c r="R20" i="27"/>
  <c r="Q33" i="27"/>
  <c r="R286" i="19"/>
  <c r="V286" i="19"/>
  <c r="Z286" i="19"/>
  <c r="Z276" i="19"/>
  <c r="Q278" i="19"/>
  <c r="U278" i="19"/>
  <c r="Y278" i="19"/>
  <c r="R279" i="19"/>
  <c r="V279" i="19"/>
  <c r="Z279" i="19"/>
  <c r="T281" i="19"/>
  <c r="X281" i="19"/>
  <c r="R282" i="19"/>
  <c r="V282" i="19"/>
  <c r="N282" i="19"/>
  <c r="Z282" i="19" s="1"/>
  <c r="S284" i="19"/>
  <c r="T260" i="19"/>
  <c r="X260" i="19"/>
  <c r="R264" i="19"/>
  <c r="V264" i="19"/>
  <c r="Z264" i="19"/>
  <c r="R272" i="19"/>
  <c r="V272" i="19"/>
  <c r="R261" i="19"/>
  <c r="Z261" i="19"/>
  <c r="Y266" i="19"/>
  <c r="Z272" i="19"/>
  <c r="W284" i="19"/>
  <c r="Z287" i="19"/>
  <c r="S289" i="19"/>
  <c r="T262" i="19"/>
  <c r="X262" i="19"/>
  <c r="S260" i="19"/>
  <c r="W260" i="19"/>
  <c r="Q261" i="19"/>
  <c r="Q264" i="19"/>
  <c r="U264" i="19"/>
  <c r="Y264" i="19"/>
  <c r="Q272" i="19"/>
  <c r="U272" i="19"/>
  <c r="M272" i="19"/>
  <c r="Y272" i="19" s="1"/>
  <c r="Z273" i="19"/>
  <c r="Z274" i="19"/>
  <c r="T278" i="19"/>
  <c r="X278" i="19"/>
  <c r="Q279" i="19"/>
  <c r="U279" i="19"/>
  <c r="Y279" i="19"/>
  <c r="S281" i="19"/>
  <c r="W281" i="19"/>
  <c r="Q282" i="19"/>
  <c r="U282" i="19"/>
  <c r="Y282" i="19"/>
  <c r="R284" i="19"/>
  <c r="V284" i="19"/>
  <c r="Z284" i="19"/>
  <c r="Q286" i="19"/>
  <c r="U286" i="19"/>
  <c r="Y286" i="19"/>
  <c r="R289" i="19"/>
  <c r="V289" i="19"/>
  <c r="Z289" i="19"/>
  <c r="Z291" i="19"/>
  <c r="S262" i="19"/>
  <c r="W262" i="19"/>
  <c r="R260" i="19"/>
  <c r="V260" i="19"/>
  <c r="Z260" i="19"/>
  <c r="T264" i="19"/>
  <c r="X264" i="19"/>
  <c r="Z270" i="19"/>
  <c r="T272" i="19"/>
  <c r="X272" i="19"/>
  <c r="Q275" i="19"/>
  <c r="U275" i="19"/>
  <c r="Y275" i="19"/>
  <c r="S278" i="19"/>
  <c r="W278" i="19"/>
  <c r="T279" i="19"/>
  <c r="X279" i="19"/>
  <c r="Z280" i="19"/>
  <c r="V281" i="19"/>
  <c r="Z281" i="19"/>
  <c r="T282" i="19"/>
  <c r="X282" i="19"/>
  <c r="Q284" i="19"/>
  <c r="U284" i="19"/>
  <c r="Y284" i="19"/>
  <c r="Z285" i="19"/>
  <c r="T286" i="19"/>
  <c r="X286" i="19"/>
  <c r="Q289" i="19"/>
  <c r="U289" i="19"/>
  <c r="Y289" i="19"/>
  <c r="Z290" i="19"/>
  <c r="R262" i="19"/>
  <c r="V262" i="19"/>
  <c r="Z262" i="19"/>
  <c r="S275" i="19"/>
  <c r="W275" i="19"/>
  <c r="R275" i="19"/>
  <c r="V275" i="19"/>
  <c r="Z275" i="19"/>
  <c r="U8" i="19"/>
  <c r="T261" i="19"/>
  <c r="T153" i="19"/>
  <c r="Y8" i="19"/>
  <c r="X153" i="19"/>
  <c r="X261" i="19"/>
  <c r="Y13" i="19"/>
  <c r="X158" i="19"/>
  <c r="X266" i="19"/>
  <c r="S16" i="19"/>
  <c r="R269" i="19"/>
  <c r="R161" i="19"/>
  <c r="V270" i="19"/>
  <c r="W17" i="19"/>
  <c r="V162" i="19"/>
  <c r="X18" i="19"/>
  <c r="W271" i="19"/>
  <c r="W163" i="19"/>
  <c r="R20" i="19"/>
  <c r="Q273" i="19"/>
  <c r="Q165" i="19"/>
  <c r="Z20" i="19"/>
  <c r="Y273" i="19"/>
  <c r="Y165" i="19"/>
  <c r="Q274" i="19"/>
  <c r="R21" i="19"/>
  <c r="Q166" i="19"/>
  <c r="V21" i="19"/>
  <c r="U274" i="19"/>
  <c r="U166" i="19"/>
  <c r="S27" i="19"/>
  <c r="R280" i="19"/>
  <c r="R172" i="19"/>
  <c r="R32" i="19"/>
  <c r="Q285" i="19"/>
  <c r="Q177" i="19"/>
  <c r="Y34" i="19"/>
  <c r="X287" i="19"/>
  <c r="X179" i="19"/>
  <c r="S37" i="19"/>
  <c r="R290" i="19"/>
  <c r="R182" i="19"/>
  <c r="R38" i="19"/>
  <c r="Q291" i="19"/>
  <c r="Q183" i="19"/>
  <c r="Z38" i="19"/>
  <c r="Y291" i="19"/>
  <c r="Y183" i="19"/>
  <c r="V8" i="19"/>
  <c r="U261" i="19"/>
  <c r="U153" i="19"/>
  <c r="Z8" i="19"/>
  <c r="Y153" i="19"/>
  <c r="Y261" i="19"/>
  <c r="U10" i="19"/>
  <c r="T155" i="19"/>
  <c r="T263" i="19"/>
  <c r="Y10" i="19"/>
  <c r="X155" i="19"/>
  <c r="X263" i="19"/>
  <c r="Q266" i="19"/>
  <c r="R13" i="19"/>
  <c r="Q158" i="19"/>
  <c r="V13" i="19"/>
  <c r="U158" i="19"/>
  <c r="U266" i="19"/>
  <c r="U15" i="19"/>
  <c r="T268" i="19"/>
  <c r="T160" i="19"/>
  <c r="Y15" i="19"/>
  <c r="X268" i="19"/>
  <c r="X160" i="19"/>
  <c r="S269" i="19"/>
  <c r="T16" i="19"/>
  <c r="S161" i="19"/>
  <c r="W269" i="19"/>
  <c r="X16" i="19"/>
  <c r="W161" i="19"/>
  <c r="T17" i="19"/>
  <c r="S270" i="19"/>
  <c r="S162" i="19"/>
  <c r="X17" i="19"/>
  <c r="W270" i="19"/>
  <c r="W162" i="19"/>
  <c r="U18" i="19"/>
  <c r="T163" i="19"/>
  <c r="T271" i="19"/>
  <c r="Y18" i="19"/>
  <c r="X271" i="19"/>
  <c r="X163" i="19"/>
  <c r="Z19" i="19"/>
  <c r="Y164" i="19"/>
  <c r="S20" i="19"/>
  <c r="R273" i="19"/>
  <c r="R165" i="19"/>
  <c r="W20" i="19"/>
  <c r="V273" i="19"/>
  <c r="V165" i="19"/>
  <c r="R274" i="19"/>
  <c r="S21" i="19"/>
  <c r="R166" i="19"/>
  <c r="W21" i="19"/>
  <c r="V274" i="19"/>
  <c r="V166" i="19"/>
  <c r="R23" i="19"/>
  <c r="Q276" i="19"/>
  <c r="Q168" i="19"/>
  <c r="V23" i="19"/>
  <c r="U276" i="19"/>
  <c r="U168" i="19"/>
  <c r="Z23" i="19"/>
  <c r="Y276" i="19"/>
  <c r="Y168" i="19"/>
  <c r="U24" i="19"/>
  <c r="T277" i="19"/>
  <c r="T169" i="19"/>
  <c r="Y24" i="19"/>
  <c r="X169" i="19"/>
  <c r="X277" i="19"/>
  <c r="T27" i="19"/>
  <c r="S280" i="19"/>
  <c r="S172" i="19"/>
  <c r="X27" i="19"/>
  <c r="W280" i="19"/>
  <c r="W172" i="19"/>
  <c r="S32" i="19"/>
  <c r="R177" i="19"/>
  <c r="R285" i="19"/>
  <c r="W32" i="19"/>
  <c r="V285" i="19"/>
  <c r="V177" i="19"/>
  <c r="R34" i="19"/>
  <c r="Q287" i="19"/>
  <c r="Q179" i="19"/>
  <c r="V34" i="19"/>
  <c r="U287" i="19"/>
  <c r="U179" i="19"/>
  <c r="Z34" i="19"/>
  <c r="Y287" i="19"/>
  <c r="Y179" i="19"/>
  <c r="W289" i="19"/>
  <c r="T37" i="19"/>
  <c r="S290" i="19"/>
  <c r="S182" i="19"/>
  <c r="X37" i="19"/>
  <c r="W290" i="19"/>
  <c r="W182" i="19"/>
  <c r="S38" i="19"/>
  <c r="R291" i="19"/>
  <c r="R183" i="19"/>
  <c r="W38" i="19"/>
  <c r="V291" i="19"/>
  <c r="V183" i="19"/>
  <c r="T10" i="19"/>
  <c r="S263" i="19"/>
  <c r="U13" i="19"/>
  <c r="T158" i="19"/>
  <c r="T266" i="19"/>
  <c r="X15" i="19"/>
  <c r="W268" i="19"/>
  <c r="W160" i="19"/>
  <c r="W16" i="19"/>
  <c r="V269" i="19"/>
  <c r="V161" i="19"/>
  <c r="S17" i="19"/>
  <c r="R270" i="19"/>
  <c r="R162" i="19"/>
  <c r="X276" i="19"/>
  <c r="Y23" i="19"/>
  <c r="X168" i="19"/>
  <c r="T24" i="19"/>
  <c r="S277" i="19"/>
  <c r="S169" i="19"/>
  <c r="W27" i="19"/>
  <c r="V280" i="19"/>
  <c r="V172" i="19"/>
  <c r="V32" i="19"/>
  <c r="U285" i="19"/>
  <c r="U177" i="19"/>
  <c r="Q260" i="19"/>
  <c r="U260" i="19"/>
  <c r="V261" i="19"/>
  <c r="W8" i="19"/>
  <c r="V153" i="19"/>
  <c r="R10" i="19"/>
  <c r="Q263" i="19"/>
  <c r="Q155" i="19"/>
  <c r="V10" i="19"/>
  <c r="U155" i="19"/>
  <c r="U263" i="19"/>
  <c r="Z10" i="19"/>
  <c r="Y155" i="19"/>
  <c r="Y263" i="19"/>
  <c r="Z263" i="19"/>
  <c r="S264" i="19"/>
  <c r="W264" i="19"/>
  <c r="S13" i="19"/>
  <c r="R158" i="19"/>
  <c r="R266" i="19"/>
  <c r="W13" i="19"/>
  <c r="V158" i="19"/>
  <c r="V266" i="19"/>
  <c r="R15" i="19"/>
  <c r="Q268" i="19"/>
  <c r="Q160" i="19"/>
  <c r="V15" i="19"/>
  <c r="U268" i="19"/>
  <c r="U160" i="19"/>
  <c r="Z15" i="19"/>
  <c r="Y268" i="19"/>
  <c r="Y160" i="19"/>
  <c r="Z268" i="19"/>
  <c r="U16" i="19"/>
  <c r="T269" i="19"/>
  <c r="T161" i="19"/>
  <c r="Y16" i="19"/>
  <c r="X269" i="19"/>
  <c r="X161" i="19"/>
  <c r="U17" i="19"/>
  <c r="T270" i="19"/>
  <c r="T162" i="19"/>
  <c r="Y17" i="19"/>
  <c r="X270" i="19"/>
  <c r="X162" i="19"/>
  <c r="R18" i="19"/>
  <c r="Q271" i="19"/>
  <c r="Q163" i="19"/>
  <c r="V18" i="19"/>
  <c r="U163" i="19"/>
  <c r="U271" i="19"/>
  <c r="Z18" i="19"/>
  <c r="Y271" i="19"/>
  <c r="Y163" i="19"/>
  <c r="Z271" i="19"/>
  <c r="S272" i="19"/>
  <c r="W272" i="19"/>
  <c r="S273" i="19"/>
  <c r="T20" i="19"/>
  <c r="S165" i="19"/>
  <c r="W273" i="19"/>
  <c r="X20" i="19"/>
  <c r="W165" i="19"/>
  <c r="T21" i="19"/>
  <c r="S274" i="19"/>
  <c r="S166" i="19"/>
  <c r="X21" i="19"/>
  <c r="W274" i="19"/>
  <c r="W166" i="19"/>
  <c r="T275" i="19"/>
  <c r="X275" i="19"/>
  <c r="S23" i="19"/>
  <c r="R276" i="19"/>
  <c r="R168" i="19"/>
  <c r="W23" i="19"/>
  <c r="V276" i="19"/>
  <c r="V168" i="19"/>
  <c r="R24" i="19"/>
  <c r="Q277" i="19"/>
  <c r="Q169" i="19"/>
  <c r="V24" i="19"/>
  <c r="U169" i="19"/>
  <c r="U277" i="19"/>
  <c r="Z24" i="19"/>
  <c r="Y169" i="19"/>
  <c r="Y277" i="19"/>
  <c r="R278" i="19"/>
  <c r="V278" i="19"/>
  <c r="Z278" i="19"/>
  <c r="S279" i="19"/>
  <c r="W279" i="19"/>
  <c r="T280" i="19"/>
  <c r="U27" i="19"/>
  <c r="T172" i="19"/>
  <c r="Y27" i="19"/>
  <c r="X280" i="19"/>
  <c r="X172" i="19"/>
  <c r="U281" i="19"/>
  <c r="S282" i="19"/>
  <c r="W282" i="19"/>
  <c r="T284" i="19"/>
  <c r="X284" i="19"/>
  <c r="T32" i="19"/>
  <c r="S177" i="19"/>
  <c r="S285" i="19"/>
  <c r="X32" i="19"/>
  <c r="W285" i="19"/>
  <c r="W177" i="19"/>
  <c r="S286" i="19"/>
  <c r="W286" i="19"/>
  <c r="S34" i="19"/>
  <c r="R287" i="19"/>
  <c r="R179" i="19"/>
  <c r="W34" i="19"/>
  <c r="V287" i="19"/>
  <c r="V179" i="19"/>
  <c r="T289" i="19"/>
  <c r="X289" i="19"/>
  <c r="U37" i="19"/>
  <c r="T290" i="19"/>
  <c r="T182" i="19"/>
  <c r="Y37" i="19"/>
  <c r="X182" i="19"/>
  <c r="X290" i="19"/>
  <c r="T38" i="19"/>
  <c r="S291" i="19"/>
  <c r="S183" i="19"/>
  <c r="X38" i="19"/>
  <c r="W291" i="19"/>
  <c r="W183" i="19"/>
  <c r="Q262" i="19"/>
  <c r="U262" i="19"/>
  <c r="Y262" i="19"/>
  <c r="X10" i="19"/>
  <c r="W155" i="19"/>
  <c r="W263" i="19"/>
  <c r="T15" i="19"/>
  <c r="S268" i="19"/>
  <c r="S160" i="19"/>
  <c r="T18" i="19"/>
  <c r="S163" i="19"/>
  <c r="S271" i="19"/>
  <c r="V20" i="19"/>
  <c r="U273" i="19"/>
  <c r="U165" i="19"/>
  <c r="Y274" i="19"/>
  <c r="Z21" i="19"/>
  <c r="Y166" i="19"/>
  <c r="U23" i="19"/>
  <c r="T276" i="19"/>
  <c r="T168" i="19"/>
  <c r="X24" i="19"/>
  <c r="W169" i="19"/>
  <c r="W277" i="19"/>
  <c r="Z32" i="19"/>
  <c r="Y285" i="19"/>
  <c r="Y177" i="19"/>
  <c r="T287" i="19"/>
  <c r="U34" i="19"/>
  <c r="T179" i="19"/>
  <c r="W37" i="19"/>
  <c r="V182" i="19"/>
  <c r="V290" i="19"/>
  <c r="V38" i="19"/>
  <c r="U291" i="19"/>
  <c r="U183" i="19"/>
  <c r="Z7" i="19"/>
  <c r="Y260" i="19"/>
  <c r="Y152" i="19"/>
  <c r="S261" i="19"/>
  <c r="T8" i="19"/>
  <c r="S153" i="19"/>
  <c r="W261" i="19"/>
  <c r="X8" i="19"/>
  <c r="W153" i="19"/>
  <c r="S10" i="19"/>
  <c r="R155" i="19"/>
  <c r="R263" i="19"/>
  <c r="W10" i="19"/>
  <c r="V155" i="19"/>
  <c r="V263" i="19"/>
  <c r="T13" i="19"/>
  <c r="S158" i="19"/>
  <c r="S266" i="19"/>
  <c r="X13" i="19"/>
  <c r="W158" i="19"/>
  <c r="W266" i="19"/>
  <c r="S15" i="19"/>
  <c r="R268" i="19"/>
  <c r="R160" i="19"/>
  <c r="W15" i="19"/>
  <c r="V268" i="19"/>
  <c r="V160" i="19"/>
  <c r="R16" i="19"/>
  <c r="Q269" i="19"/>
  <c r="Q161" i="19"/>
  <c r="V16" i="19"/>
  <c r="U269" i="19"/>
  <c r="U161" i="19"/>
  <c r="Z16" i="19"/>
  <c r="Y269" i="19"/>
  <c r="Y161" i="19"/>
  <c r="R17" i="19"/>
  <c r="Q270" i="19"/>
  <c r="Q162" i="19"/>
  <c r="U270" i="19"/>
  <c r="V17" i="19"/>
  <c r="U162" i="19"/>
  <c r="Z17" i="19"/>
  <c r="Y270" i="19"/>
  <c r="Y162" i="19"/>
  <c r="S18" i="19"/>
  <c r="R271" i="19"/>
  <c r="R163" i="19"/>
  <c r="W18" i="19"/>
  <c r="V163" i="19"/>
  <c r="V271" i="19"/>
  <c r="U20" i="19"/>
  <c r="T273" i="19"/>
  <c r="T165" i="19"/>
  <c r="Y20" i="19"/>
  <c r="X273" i="19"/>
  <c r="X165" i="19"/>
  <c r="U21" i="19"/>
  <c r="T274" i="19"/>
  <c r="T166" i="19"/>
  <c r="Y21" i="19"/>
  <c r="X274" i="19"/>
  <c r="X166" i="19"/>
  <c r="T23" i="19"/>
  <c r="S276" i="19"/>
  <c r="S168" i="19"/>
  <c r="X23" i="19"/>
  <c r="W276" i="19"/>
  <c r="W168" i="19"/>
  <c r="S24" i="19"/>
  <c r="R277" i="19"/>
  <c r="R169" i="19"/>
  <c r="W24" i="19"/>
  <c r="V169" i="19"/>
  <c r="V277" i="19"/>
  <c r="R27" i="19"/>
  <c r="Q280" i="19"/>
  <c r="Q172" i="19"/>
  <c r="V27" i="19"/>
  <c r="U280" i="19"/>
  <c r="U172" i="19"/>
  <c r="Z27" i="19"/>
  <c r="Y280" i="19"/>
  <c r="Y172" i="19"/>
  <c r="Z28" i="19"/>
  <c r="Y281" i="19"/>
  <c r="Y173" i="19"/>
  <c r="U32" i="19"/>
  <c r="T285" i="19"/>
  <c r="T177" i="19"/>
  <c r="Y32" i="19"/>
  <c r="X285" i="19"/>
  <c r="X177" i="19"/>
  <c r="T34" i="19"/>
  <c r="S287" i="19"/>
  <c r="S179" i="19"/>
  <c r="X34" i="19"/>
  <c r="W287" i="19"/>
  <c r="W179" i="19"/>
  <c r="R37" i="19"/>
  <c r="Q290" i="19"/>
  <c r="Q182" i="19"/>
  <c r="V37" i="19"/>
  <c r="U290" i="19"/>
  <c r="U182" i="19"/>
  <c r="Z37" i="19"/>
  <c r="Y182" i="19"/>
  <c r="Y290" i="19"/>
  <c r="T291" i="19"/>
  <c r="U38" i="19"/>
  <c r="T183" i="19"/>
  <c r="Y38" i="19"/>
  <c r="X291" i="19"/>
  <c r="X183" i="19"/>
  <c r="N275" i="6"/>
  <c r="G275" i="6"/>
  <c r="L275" i="6"/>
  <c r="I275" i="6"/>
  <c r="J275" i="6"/>
  <c r="K275" i="6"/>
  <c r="O275" i="6"/>
  <c r="M275" i="6"/>
  <c r="H275" i="6"/>
  <c r="C89" i="25"/>
  <c r="R328" i="10" l="1"/>
  <c r="S29" i="9"/>
  <c r="R331" i="10"/>
  <c r="S16" i="9"/>
  <c r="P130" i="3"/>
  <c r="P124" i="3"/>
  <c r="R334" i="10"/>
  <c r="S20" i="9"/>
  <c r="R336" i="10"/>
  <c r="S37" i="9"/>
  <c r="Q17" i="3"/>
  <c r="Q7" i="3"/>
  <c r="Q326" i="10"/>
  <c r="O352" i="10"/>
  <c r="P342" i="10" s="1"/>
  <c r="P157" i="3"/>
  <c r="I340" i="17"/>
  <c r="H340" i="17" s="1"/>
  <c r="Q41" i="7"/>
  <c r="Q21" i="7"/>
  <c r="Q34" i="7"/>
  <c r="Q31" i="7"/>
  <c r="Q30" i="7"/>
  <c r="Q32" i="7"/>
  <c r="Q26" i="7"/>
  <c r="Q9" i="7"/>
  <c r="Q12" i="7"/>
  <c r="Q15" i="7"/>
  <c r="Q14" i="7"/>
  <c r="Q33" i="7"/>
  <c r="Q40" i="7"/>
  <c r="Q24" i="7"/>
  <c r="Q38" i="7"/>
  <c r="Q28" i="7"/>
  <c r="Q25" i="7"/>
  <c r="Q23" i="7"/>
  <c r="Q36" i="7"/>
  <c r="Q29" i="7"/>
  <c r="Q11" i="7"/>
  <c r="Q35" i="7"/>
  <c r="Q37" i="7"/>
  <c r="Q39" i="7"/>
  <c r="Q22" i="7"/>
  <c r="Q17" i="7"/>
  <c r="Q16" i="7"/>
  <c r="Q27" i="7"/>
  <c r="Q10" i="7"/>
  <c r="Q13" i="7"/>
  <c r="S28" i="19"/>
  <c r="Q19" i="7"/>
  <c r="Q20" i="7"/>
  <c r="N351" i="9"/>
  <c r="Q26" i="27"/>
  <c r="E106" i="21"/>
  <c r="S32" i="21" s="1"/>
  <c r="F72" i="10" s="1"/>
  <c r="P15" i="28"/>
  <c r="T258" i="21"/>
  <c r="G350" i="10" s="1"/>
  <c r="Q63" i="27"/>
  <c r="I79" i="10"/>
  <c r="Q20" i="27"/>
  <c r="Q23" i="27"/>
  <c r="Q30" i="27"/>
  <c r="Q10" i="27"/>
  <c r="Q19" i="27"/>
  <c r="Q25" i="27"/>
  <c r="Q27" i="27"/>
  <c r="H79" i="10"/>
  <c r="R326" i="10"/>
  <c r="Q331" i="10"/>
  <c r="R24" i="9"/>
  <c r="M351" i="9"/>
  <c r="K80" i="6"/>
  <c r="J80" i="6"/>
  <c r="G80" i="6"/>
  <c r="I80" i="6"/>
  <c r="H80" i="6"/>
  <c r="N80" i="6"/>
  <c r="L80" i="6"/>
  <c r="M80" i="6"/>
  <c r="J352" i="10"/>
  <c r="L79" i="10"/>
  <c r="P24" i="28"/>
  <c r="H351" i="9"/>
  <c r="J351" i="9"/>
  <c r="K351" i="9"/>
  <c r="R37" i="9"/>
  <c r="Q56" i="10"/>
  <c r="I351" i="9"/>
  <c r="Q336" i="10"/>
  <c r="M79" i="10"/>
  <c r="L351" i="9"/>
  <c r="F351" i="9"/>
  <c r="Q79" i="6"/>
  <c r="O80" i="6"/>
  <c r="R79" i="6"/>
  <c r="P111" i="28"/>
  <c r="P109" i="28"/>
  <c r="P104" i="28"/>
  <c r="J79" i="10"/>
  <c r="S17" i="9"/>
  <c r="S18" i="9"/>
  <c r="R17" i="9"/>
  <c r="R10" i="9"/>
  <c r="R18" i="9"/>
  <c r="R13" i="9"/>
  <c r="S32" i="9"/>
  <c r="R29" i="9"/>
  <c r="L39" i="9"/>
  <c r="S10" i="9"/>
  <c r="S13" i="9"/>
  <c r="R20" i="9"/>
  <c r="P102" i="28"/>
  <c r="P94" i="28"/>
  <c r="P101" i="28"/>
  <c r="P99" i="28"/>
  <c r="P60" i="28"/>
  <c r="P86" i="28"/>
  <c r="Q18" i="27"/>
  <c r="Q56" i="27"/>
  <c r="Q36" i="27"/>
  <c r="Q12" i="27"/>
  <c r="Q31" i="27"/>
  <c r="Q21" i="27"/>
  <c r="Q17" i="27"/>
  <c r="Q38" i="27"/>
  <c r="H352" i="10"/>
  <c r="P36" i="28"/>
  <c r="P118" i="28"/>
  <c r="P113" i="28"/>
  <c r="P108" i="28"/>
  <c r="P90" i="28"/>
  <c r="P92" i="28"/>
  <c r="P85" i="28"/>
  <c r="P89" i="28"/>
  <c r="P112" i="28"/>
  <c r="P116" i="28"/>
  <c r="Q14" i="27"/>
  <c r="Q22" i="27"/>
  <c r="Q39" i="27"/>
  <c r="Q29" i="27"/>
  <c r="Q9" i="27"/>
  <c r="Q32" i="27"/>
  <c r="Q41" i="27"/>
  <c r="Q40" i="27"/>
  <c r="Q334" i="10"/>
  <c r="P110" i="28"/>
  <c r="P106" i="28"/>
  <c r="P98" i="28"/>
  <c r="P97" i="28"/>
  <c r="P87" i="28"/>
  <c r="P95" i="28"/>
  <c r="P93" i="28"/>
  <c r="P88" i="28"/>
  <c r="Q24" i="27"/>
  <c r="Q11" i="27"/>
  <c r="I39" i="9"/>
  <c r="Q96" i="27"/>
  <c r="Q94" i="27"/>
  <c r="Q37" i="27"/>
  <c r="Q16" i="27"/>
  <c r="Q15" i="27"/>
  <c r="Q34" i="27"/>
  <c r="Q13" i="27"/>
  <c r="Q28" i="27"/>
  <c r="R16" i="9"/>
  <c r="K79" i="10"/>
  <c r="P107" i="28"/>
  <c r="P105" i="28"/>
  <c r="P100" i="28"/>
  <c r="P96" i="28"/>
  <c r="P117" i="28"/>
  <c r="P114" i="28"/>
  <c r="P103" i="28"/>
  <c r="P91" i="28"/>
  <c r="P16" i="28"/>
  <c r="P8" i="28"/>
  <c r="P25" i="28"/>
  <c r="P30" i="28"/>
  <c r="P23" i="28"/>
  <c r="P13" i="28"/>
  <c r="P14" i="28"/>
  <c r="P31" i="28"/>
  <c r="P7" i="28"/>
  <c r="P20" i="28"/>
  <c r="P22" i="28"/>
  <c r="P10" i="28"/>
  <c r="P33" i="28"/>
  <c r="P21" i="28"/>
  <c r="P17" i="28"/>
  <c r="P37" i="28"/>
  <c r="P40" i="28"/>
  <c r="P32" i="28"/>
  <c r="P35" i="28"/>
  <c r="P9" i="28"/>
  <c r="P19" i="28"/>
  <c r="F39" i="3"/>
  <c r="Q142" i="27"/>
  <c r="G79" i="10"/>
  <c r="Q129" i="27"/>
  <c r="Q154" i="27"/>
  <c r="K41" i="3"/>
  <c r="I41" i="3"/>
  <c r="G41" i="3"/>
  <c r="L41" i="3"/>
  <c r="O41" i="3"/>
  <c r="R40" i="3"/>
  <c r="Q40" i="3"/>
  <c r="H41" i="3"/>
  <c r="J41" i="3"/>
  <c r="M41" i="3"/>
  <c r="N41" i="3"/>
  <c r="Q27" i="3"/>
  <c r="R27" i="3"/>
  <c r="R17" i="3"/>
  <c r="Q32" i="3"/>
  <c r="R32" i="3"/>
  <c r="R7" i="3"/>
  <c r="O39" i="3"/>
  <c r="Q130" i="27"/>
  <c r="Q69" i="27"/>
  <c r="Q147" i="27"/>
  <c r="Q51" i="27"/>
  <c r="Q62" i="27"/>
  <c r="Q58" i="27"/>
  <c r="Q143" i="27"/>
  <c r="I352" i="10"/>
  <c r="R28" i="3"/>
  <c r="Q28" i="3"/>
  <c r="Q15" i="3"/>
  <c r="R15" i="3"/>
  <c r="Q24" i="3"/>
  <c r="R24" i="3"/>
  <c r="R19" i="3"/>
  <c r="Q19" i="3"/>
  <c r="R32" i="9"/>
  <c r="Q68" i="27"/>
  <c r="Q140" i="27"/>
  <c r="Q138" i="27"/>
  <c r="M352" i="10"/>
  <c r="Q21" i="3"/>
  <c r="R21" i="3"/>
  <c r="R29" i="3"/>
  <c r="Q29" i="3"/>
  <c r="R38" i="3"/>
  <c r="Q38" i="3"/>
  <c r="Q20" i="3"/>
  <c r="R20" i="3"/>
  <c r="P28" i="28"/>
  <c r="P11" i="28"/>
  <c r="P18" i="28"/>
  <c r="N39" i="3"/>
  <c r="Q77" i="27"/>
  <c r="J39" i="9"/>
  <c r="Q73" i="27"/>
  <c r="Q150" i="27"/>
  <c r="Q144" i="27"/>
  <c r="Q59" i="27"/>
  <c r="Q146" i="27"/>
  <c r="P38" i="28"/>
  <c r="P26" i="28"/>
  <c r="P12" i="28"/>
  <c r="P39" i="28"/>
  <c r="P29" i="28"/>
  <c r="P27" i="28"/>
  <c r="P34" i="28"/>
  <c r="Q22" i="3"/>
  <c r="R22" i="3"/>
  <c r="R10" i="3"/>
  <c r="Q10" i="3"/>
  <c r="Q23" i="3"/>
  <c r="R23" i="3"/>
  <c r="G39" i="9"/>
  <c r="S38" i="9"/>
  <c r="N79" i="10"/>
  <c r="K39" i="9"/>
  <c r="Q115" i="27"/>
  <c r="H39" i="9"/>
  <c r="R55" i="10"/>
  <c r="N352" i="10"/>
  <c r="K352" i="10"/>
  <c r="M39" i="9"/>
  <c r="O32" i="26"/>
  <c r="O32" i="24"/>
  <c r="Q32" i="24" s="1"/>
  <c r="P39" i="26"/>
  <c r="P39" i="24"/>
  <c r="O17" i="26"/>
  <c r="O17" i="24"/>
  <c r="Q17" i="24" s="1"/>
  <c r="N13" i="26"/>
  <c r="N13" i="24"/>
  <c r="Q48" i="27"/>
  <c r="O41" i="7"/>
  <c r="O16" i="26"/>
  <c r="O16" i="24"/>
  <c r="Q16" i="24" s="1"/>
  <c r="N36" i="26"/>
  <c r="N36" i="24"/>
  <c r="L352" i="10"/>
  <c r="Q18" i="24"/>
  <c r="I201" i="27"/>
  <c r="S200" i="27"/>
  <c r="R200" i="27"/>
  <c r="O201" i="27"/>
  <c r="L201" i="27"/>
  <c r="N201" i="27"/>
  <c r="G201" i="27"/>
  <c r="J201" i="27"/>
  <c r="H201" i="27"/>
  <c r="M201" i="27"/>
  <c r="K201" i="27"/>
  <c r="F79" i="10"/>
  <c r="R19" i="7"/>
  <c r="Q342" i="10"/>
  <c r="R342" i="10"/>
  <c r="Q78" i="27"/>
  <c r="O41" i="27"/>
  <c r="Q57" i="27"/>
  <c r="R350" i="10"/>
  <c r="O39" i="9"/>
  <c r="Q29" i="9" s="1"/>
  <c r="R34" i="7"/>
  <c r="Q79" i="27"/>
  <c r="Q65" i="27"/>
  <c r="Q128" i="27"/>
  <c r="Q72" i="10"/>
  <c r="R341" i="10"/>
  <c r="Q341" i="10"/>
  <c r="Q333" i="10"/>
  <c r="R333" i="10"/>
  <c r="F352" i="10"/>
  <c r="R18" i="7"/>
  <c r="Q335" i="10"/>
  <c r="R335" i="10"/>
  <c r="Q328" i="10"/>
  <c r="O79" i="10"/>
  <c r="P58" i="10" s="1"/>
  <c r="L36" i="27"/>
  <c r="L36" i="7"/>
  <c r="K26" i="27"/>
  <c r="K26" i="7"/>
  <c r="J19" i="7"/>
  <c r="J19" i="27"/>
  <c r="N23" i="7"/>
  <c r="N23" i="27"/>
  <c r="I39" i="7"/>
  <c r="I39" i="27"/>
  <c r="N26" i="27"/>
  <c r="N26" i="7"/>
  <c r="G25" i="7"/>
  <c r="G25" i="27"/>
  <c r="S25" i="27" s="1"/>
  <c r="I19" i="7"/>
  <c r="I19" i="27"/>
  <c r="H26" i="7"/>
  <c r="H26" i="27"/>
  <c r="L17" i="7"/>
  <c r="L17" i="27"/>
  <c r="H29" i="7"/>
  <c r="H29" i="27"/>
  <c r="J25" i="27"/>
  <c r="J25" i="7"/>
  <c r="K22" i="27"/>
  <c r="K22" i="7"/>
  <c r="J15" i="7"/>
  <c r="J15" i="27"/>
  <c r="N10" i="27"/>
  <c r="N10" i="7"/>
  <c r="L20" i="27"/>
  <c r="L20" i="7"/>
  <c r="Q121" i="27"/>
  <c r="Q113" i="27"/>
  <c r="Q120" i="27"/>
  <c r="Q93" i="27"/>
  <c r="Q116" i="27"/>
  <c r="Q111" i="27"/>
  <c r="Q95" i="27"/>
  <c r="Q90" i="27"/>
  <c r="Q114" i="27"/>
  <c r="I34" i="7"/>
  <c r="I34" i="27"/>
  <c r="H25" i="7"/>
  <c r="H25" i="27"/>
  <c r="F18" i="27"/>
  <c r="F18" i="7"/>
  <c r="H15" i="27"/>
  <c r="H15" i="7"/>
  <c r="L10" i="7"/>
  <c r="L10" i="27"/>
  <c r="L12" i="27"/>
  <c r="L12" i="7"/>
  <c r="M39" i="7"/>
  <c r="M39" i="27"/>
  <c r="K36" i="7"/>
  <c r="K36" i="27"/>
  <c r="L34" i="7"/>
  <c r="L34" i="27"/>
  <c r="M29" i="27"/>
  <c r="M29" i="7"/>
  <c r="K25" i="7"/>
  <c r="K25" i="27"/>
  <c r="L23" i="27"/>
  <c r="L23" i="7"/>
  <c r="H22" i="7"/>
  <c r="H22" i="27"/>
  <c r="M19" i="7"/>
  <c r="M19" i="27"/>
  <c r="J17" i="27"/>
  <c r="J17" i="7"/>
  <c r="K29" i="7"/>
  <c r="K29" i="27"/>
  <c r="K18" i="27"/>
  <c r="K18" i="7"/>
  <c r="K40" i="7"/>
  <c r="K40" i="27"/>
  <c r="J36" i="7"/>
  <c r="J36" i="27"/>
  <c r="L29" i="7"/>
  <c r="L29" i="27"/>
  <c r="N25" i="27"/>
  <c r="N25" i="7"/>
  <c r="N21" i="27"/>
  <c r="N21" i="7"/>
  <c r="H19" i="27"/>
  <c r="H19" i="7"/>
  <c r="I17" i="27"/>
  <c r="I17" i="7"/>
  <c r="I12" i="27"/>
  <c r="I12" i="7"/>
  <c r="F40" i="7"/>
  <c r="F40" i="27"/>
  <c r="G29" i="7"/>
  <c r="G29" i="27"/>
  <c r="S29" i="27" s="1"/>
  <c r="F22" i="27"/>
  <c r="F22" i="7"/>
  <c r="M15" i="7"/>
  <c r="M15" i="27"/>
  <c r="Q99" i="27"/>
  <c r="Q91" i="27"/>
  <c r="Q118" i="27"/>
  <c r="Q92" i="27"/>
  <c r="F39" i="9"/>
  <c r="Q141" i="27"/>
  <c r="Q161" i="27"/>
  <c r="Q160" i="27"/>
  <c r="Q133" i="27"/>
  <c r="Q137" i="27"/>
  <c r="Q134" i="27"/>
  <c r="Q145" i="27"/>
  <c r="Q151" i="27"/>
  <c r="Q156" i="27"/>
  <c r="Q135" i="27"/>
  <c r="Q159" i="27"/>
  <c r="Q75" i="27"/>
  <c r="Q103" i="27"/>
  <c r="Q157" i="27"/>
  <c r="Q67" i="27"/>
  <c r="Q104" i="27"/>
  <c r="Q131" i="27"/>
  <c r="Q158" i="27"/>
  <c r="M23" i="7"/>
  <c r="M23" i="27"/>
  <c r="K12" i="7"/>
  <c r="K12" i="27"/>
  <c r="N9" i="27"/>
  <c r="N9" i="7"/>
  <c r="I36" i="27"/>
  <c r="I36" i="7"/>
  <c r="G36" i="7"/>
  <c r="G36" i="27"/>
  <c r="S36" i="27" s="1"/>
  <c r="F17" i="27"/>
  <c r="F17" i="7"/>
  <c r="N12" i="7"/>
  <c r="N12" i="27"/>
  <c r="G23" i="27"/>
  <c r="S23" i="27" s="1"/>
  <c r="G23" i="7"/>
  <c r="J23" i="7"/>
  <c r="J23" i="27"/>
  <c r="M40" i="27"/>
  <c r="M40" i="7"/>
  <c r="F39" i="7"/>
  <c r="F39" i="27"/>
  <c r="F29" i="27"/>
  <c r="F29" i="7"/>
  <c r="I22" i="7"/>
  <c r="I22" i="27"/>
  <c r="J39" i="7"/>
  <c r="J39" i="27"/>
  <c r="M34" i="7"/>
  <c r="M34" i="27"/>
  <c r="J29" i="27"/>
  <c r="J29" i="7"/>
  <c r="L25" i="7"/>
  <c r="L25" i="27"/>
  <c r="M22" i="7"/>
  <c r="M22" i="27"/>
  <c r="N19" i="7"/>
  <c r="N19" i="27"/>
  <c r="J18" i="27"/>
  <c r="J18" i="7"/>
  <c r="L15" i="27"/>
  <c r="L15" i="7"/>
  <c r="K39" i="27"/>
  <c r="K39" i="7"/>
  <c r="I25" i="27"/>
  <c r="I25" i="7"/>
  <c r="H17" i="7"/>
  <c r="H17" i="27"/>
  <c r="H40" i="27"/>
  <c r="H40" i="7"/>
  <c r="F26" i="27"/>
  <c r="F26" i="7"/>
  <c r="L22" i="7"/>
  <c r="L22" i="27"/>
  <c r="F20" i="7"/>
  <c r="F20" i="27"/>
  <c r="I18" i="7"/>
  <c r="I18" i="27"/>
  <c r="N17" i="27"/>
  <c r="N17" i="7"/>
  <c r="G15" i="27"/>
  <c r="S15" i="27" s="1"/>
  <c r="G15" i="7"/>
  <c r="F12" i="7"/>
  <c r="F12" i="27"/>
  <c r="J34" i="27"/>
  <c r="J34" i="7"/>
  <c r="M25" i="27"/>
  <c r="M25" i="7"/>
  <c r="G19" i="27"/>
  <c r="S19" i="27" s="1"/>
  <c r="G19" i="7"/>
  <c r="H12" i="27"/>
  <c r="H12" i="7"/>
  <c r="H39" i="27"/>
  <c r="H39" i="7"/>
  <c r="N36" i="7"/>
  <c r="N36" i="27"/>
  <c r="G34" i="27"/>
  <c r="S34" i="27" s="1"/>
  <c r="G34" i="7"/>
  <c r="I26" i="7"/>
  <c r="I26" i="27"/>
  <c r="K23" i="27"/>
  <c r="K23" i="7"/>
  <c r="L19" i="27"/>
  <c r="L19" i="7"/>
  <c r="H18" i="7"/>
  <c r="H18" i="27"/>
  <c r="M17" i="27"/>
  <c r="M17" i="7"/>
  <c r="F15" i="7"/>
  <c r="F15" i="27"/>
  <c r="M12" i="27"/>
  <c r="M12" i="7"/>
  <c r="N40" i="7"/>
  <c r="N40" i="27"/>
  <c r="F34" i="27"/>
  <c r="F34" i="7"/>
  <c r="F23" i="7"/>
  <c r="F23" i="27"/>
  <c r="N22" i="27"/>
  <c r="N22" i="7"/>
  <c r="K19" i="27"/>
  <c r="K19" i="7"/>
  <c r="G18" i="27"/>
  <c r="S18" i="27" s="1"/>
  <c r="G18" i="7"/>
  <c r="Q108" i="27"/>
  <c r="Q102" i="27"/>
  <c r="Q81" i="27"/>
  <c r="Q70" i="27"/>
  <c r="Q80" i="27"/>
  <c r="Q54" i="27"/>
  <c r="Q53" i="27"/>
  <c r="Q71" i="27"/>
  <c r="Q76" i="27"/>
  <c r="Q55" i="27"/>
  <c r="R38" i="9"/>
  <c r="Q119" i="27"/>
  <c r="Q155" i="27"/>
  <c r="Q152" i="27"/>
  <c r="Q105" i="27"/>
  <c r="Q100" i="27"/>
  <c r="Q49" i="27"/>
  <c r="Q88" i="27"/>
  <c r="Q149" i="27"/>
  <c r="Q107" i="27"/>
  <c r="Q64" i="27"/>
  <c r="Q101" i="27"/>
  <c r="Q61" i="27"/>
  <c r="Q132" i="27"/>
  <c r="O199" i="27"/>
  <c r="Q176" i="27" s="1"/>
  <c r="N30" i="27"/>
  <c r="N30" i="7"/>
  <c r="K20" i="7"/>
  <c r="K20" i="27"/>
  <c r="F19" i="7"/>
  <c r="F19" i="27"/>
  <c r="K17" i="7"/>
  <c r="K17" i="27"/>
  <c r="H10" i="7"/>
  <c r="H10" i="27"/>
  <c r="N34" i="27"/>
  <c r="N34" i="7"/>
  <c r="J22" i="27"/>
  <c r="J22" i="7"/>
  <c r="H34" i="7"/>
  <c r="H34" i="27"/>
  <c r="H23" i="27"/>
  <c r="H23" i="7"/>
  <c r="N20" i="7"/>
  <c r="N20" i="27"/>
  <c r="K10" i="27"/>
  <c r="K10" i="7"/>
  <c r="G40" i="7"/>
  <c r="G40" i="27"/>
  <c r="S40" i="27" s="1"/>
  <c r="F36" i="7"/>
  <c r="F36" i="27"/>
  <c r="M20" i="27"/>
  <c r="M20" i="7"/>
  <c r="G39" i="27"/>
  <c r="S39" i="27" s="1"/>
  <c r="G39" i="7"/>
  <c r="M10" i="7"/>
  <c r="M10" i="27"/>
  <c r="R184" i="27"/>
  <c r="S184" i="27"/>
  <c r="S173" i="27"/>
  <c r="I40" i="27"/>
  <c r="I40" i="7"/>
  <c r="N39" i="7"/>
  <c r="N39" i="27"/>
  <c r="H36" i="27"/>
  <c r="H36" i="7"/>
  <c r="N29" i="27"/>
  <c r="N29" i="7"/>
  <c r="G26" i="27"/>
  <c r="S26" i="27" s="1"/>
  <c r="G26" i="7"/>
  <c r="I23" i="7"/>
  <c r="I23" i="27"/>
  <c r="G20" i="7"/>
  <c r="G20" i="27"/>
  <c r="S20" i="27" s="1"/>
  <c r="N18" i="27"/>
  <c r="N18" i="7"/>
  <c r="G17" i="7"/>
  <c r="G17" i="27"/>
  <c r="S17" i="27" s="1"/>
  <c r="G12" i="7"/>
  <c r="G12" i="27"/>
  <c r="J40" i="7"/>
  <c r="J40" i="27"/>
  <c r="L26" i="7"/>
  <c r="L26" i="27"/>
  <c r="H20" i="27"/>
  <c r="H20" i="7"/>
  <c r="L40" i="27"/>
  <c r="L40" i="7"/>
  <c r="I29" i="27"/>
  <c r="I29" i="7"/>
  <c r="J26" i="27"/>
  <c r="J26" i="7"/>
  <c r="J20" i="7"/>
  <c r="J20" i="27"/>
  <c r="M18" i="7"/>
  <c r="M18" i="27"/>
  <c r="K15" i="27"/>
  <c r="K15" i="7"/>
  <c r="J12" i="7"/>
  <c r="J12" i="27"/>
  <c r="I15" i="7"/>
  <c r="I15" i="27"/>
  <c r="L39" i="27"/>
  <c r="L39" i="7"/>
  <c r="K34" i="27"/>
  <c r="K34" i="7"/>
  <c r="M26" i="7"/>
  <c r="M26" i="27"/>
  <c r="F25" i="27"/>
  <c r="F25" i="7"/>
  <c r="G22" i="27"/>
  <c r="S22" i="27" s="1"/>
  <c r="G22" i="7"/>
  <c r="I20" i="27"/>
  <c r="I20" i="7"/>
  <c r="L18" i="7"/>
  <c r="L18" i="27"/>
  <c r="J10" i="27"/>
  <c r="J10" i="7"/>
  <c r="M36" i="27"/>
  <c r="M36" i="7"/>
  <c r="I10" i="7"/>
  <c r="I10" i="27"/>
  <c r="Q117" i="27"/>
  <c r="Q109" i="27"/>
  <c r="R176" i="27"/>
  <c r="S176" i="27"/>
  <c r="Q97" i="27"/>
  <c r="Q66" i="27"/>
  <c r="Q60" i="27"/>
  <c r="Q52" i="27"/>
  <c r="N39" i="9"/>
  <c r="Q89" i="27"/>
  <c r="Q50" i="27"/>
  <c r="Q110" i="27"/>
  <c r="Q139" i="27"/>
  <c r="Q136" i="27"/>
  <c r="R173" i="27"/>
  <c r="Q74" i="27"/>
  <c r="Q153" i="27"/>
  <c r="Q112" i="27"/>
  <c r="Q98" i="27"/>
  <c r="R310" i="5"/>
  <c r="Q20" i="9" l="1"/>
  <c r="Q16" i="9"/>
  <c r="P326" i="10"/>
  <c r="Q10" i="9"/>
  <c r="P336" i="10"/>
  <c r="P334" i="10"/>
  <c r="P335" i="10"/>
  <c r="P333" i="10"/>
  <c r="P353" i="10"/>
  <c r="P80" i="10"/>
  <c r="P9" i="3"/>
  <c r="P33" i="3"/>
  <c r="P39" i="3"/>
  <c r="P31" i="3"/>
  <c r="P12" i="3"/>
  <c r="P30" i="3"/>
  <c r="P35" i="3"/>
  <c r="P14" i="3"/>
  <c r="P25" i="3"/>
  <c r="P26" i="3"/>
  <c r="P16" i="3"/>
  <c r="P11" i="3"/>
  <c r="P13" i="3"/>
  <c r="P34" i="3"/>
  <c r="P36" i="3"/>
  <c r="P18" i="3"/>
  <c r="P8" i="3"/>
  <c r="P37" i="3"/>
  <c r="P40" i="3"/>
  <c r="P17" i="3"/>
  <c r="P23" i="3"/>
  <c r="P21" i="3"/>
  <c r="P15" i="3"/>
  <c r="Q33" i="9"/>
  <c r="Q26" i="9"/>
  <c r="Q14" i="9"/>
  <c r="Q31" i="9"/>
  <c r="Q39" i="9"/>
  <c r="Q12" i="9"/>
  <c r="Q9" i="9"/>
  <c r="Q22" i="9"/>
  <c r="Q8" i="9"/>
  <c r="Q7" i="9"/>
  <c r="Q23" i="9"/>
  <c r="Q25" i="9"/>
  <c r="Q30" i="9"/>
  <c r="Q28" i="9"/>
  <c r="Q36" i="9"/>
  <c r="Q35" i="9"/>
  <c r="Q21" i="9"/>
  <c r="Q15" i="9"/>
  <c r="Q11" i="9"/>
  <c r="Q27" i="9"/>
  <c r="Q34" i="9"/>
  <c r="Q19" i="9"/>
  <c r="G352" i="10"/>
  <c r="P10" i="3"/>
  <c r="P20" i="3"/>
  <c r="P28" i="3"/>
  <c r="P339" i="10"/>
  <c r="P322" i="10"/>
  <c r="P344" i="10"/>
  <c r="P352" i="10"/>
  <c r="P346" i="10"/>
  <c r="P343" i="10"/>
  <c r="P348" i="10"/>
  <c r="P320" i="10"/>
  <c r="P324" i="10"/>
  <c r="P325" i="10"/>
  <c r="P327" i="10"/>
  <c r="P351" i="10"/>
  <c r="P340" i="10"/>
  <c r="P330" i="10"/>
  <c r="P337" i="10"/>
  <c r="P338" i="10"/>
  <c r="P345" i="10"/>
  <c r="P323" i="10"/>
  <c r="P332" i="10"/>
  <c r="P349" i="10"/>
  <c r="P321" i="10"/>
  <c r="P350" i="10"/>
  <c r="P329" i="10"/>
  <c r="P347" i="10"/>
  <c r="P7" i="3"/>
  <c r="P27" i="3"/>
  <c r="Q13" i="9"/>
  <c r="P22" i="3"/>
  <c r="Q24" i="9"/>
  <c r="P38" i="3"/>
  <c r="Q38" i="9"/>
  <c r="P19" i="3"/>
  <c r="P331" i="10"/>
  <c r="P328" i="10"/>
  <c r="P341" i="10"/>
  <c r="R72" i="10"/>
  <c r="P32" i="3"/>
  <c r="Q37" i="9"/>
  <c r="Q32" i="9"/>
  <c r="Q17" i="9"/>
  <c r="Q18" i="9"/>
  <c r="P29" i="3"/>
  <c r="P24" i="3"/>
  <c r="Q40" i="9"/>
  <c r="L354" i="10"/>
  <c r="P48" i="10"/>
  <c r="P52" i="10"/>
  <c r="P56" i="10"/>
  <c r="P60" i="10"/>
  <c r="P64" i="10"/>
  <c r="P68" i="10"/>
  <c r="P72" i="10"/>
  <c r="P76" i="10"/>
  <c r="P47" i="10"/>
  <c r="P59" i="10"/>
  <c r="P71" i="10"/>
  <c r="P49" i="10"/>
  <c r="P53" i="10"/>
  <c r="P57" i="10"/>
  <c r="P61" i="10"/>
  <c r="P65" i="10"/>
  <c r="P69" i="10"/>
  <c r="P73" i="10"/>
  <c r="P77" i="10"/>
  <c r="P55" i="10"/>
  <c r="P67" i="10"/>
  <c r="P79" i="10"/>
  <c r="P50" i="10"/>
  <c r="P54" i="10"/>
  <c r="P62" i="10"/>
  <c r="P66" i="10"/>
  <c r="P70" i="10"/>
  <c r="P74" i="10"/>
  <c r="P78" i="10"/>
  <c r="P51" i="10"/>
  <c r="P63" i="10"/>
  <c r="P75" i="10"/>
  <c r="R281" i="19"/>
  <c r="R173" i="19"/>
  <c r="G30" i="27"/>
  <c r="S30" i="27" s="1"/>
  <c r="G30" i="7"/>
  <c r="G41" i="7" s="1"/>
  <c r="R28" i="19"/>
  <c r="Q173" i="19"/>
  <c r="Q281" i="19"/>
  <c r="M81" i="10"/>
  <c r="J81" i="10"/>
  <c r="K81" i="10"/>
  <c r="L81" i="10"/>
  <c r="I81" i="10"/>
  <c r="O81" i="10"/>
  <c r="Q80" i="10"/>
  <c r="R80" i="10"/>
  <c r="H81" i="10"/>
  <c r="N81" i="10"/>
  <c r="G81" i="10"/>
  <c r="K354" i="10"/>
  <c r="M354" i="10"/>
  <c r="H354" i="10"/>
  <c r="J354" i="10"/>
  <c r="N354" i="10"/>
  <c r="G354" i="10"/>
  <c r="Q353" i="10"/>
  <c r="R353" i="10"/>
  <c r="O354" i="10"/>
  <c r="I354" i="10"/>
  <c r="I13" i="26"/>
  <c r="I13" i="24"/>
  <c r="J38" i="26"/>
  <c r="J38" i="24"/>
  <c r="N32" i="24"/>
  <c r="N32" i="26"/>
  <c r="F13" i="26"/>
  <c r="F13" i="24"/>
  <c r="L20" i="26"/>
  <c r="L20" i="24"/>
  <c r="M32" i="26"/>
  <c r="M32" i="24"/>
  <c r="J21" i="26"/>
  <c r="J21" i="24"/>
  <c r="G34" i="26"/>
  <c r="G34" i="24"/>
  <c r="R34" i="24" s="1"/>
  <c r="N23" i="26"/>
  <c r="N23" i="24"/>
  <c r="K16" i="26"/>
  <c r="K16" i="24"/>
  <c r="J13" i="26"/>
  <c r="J13" i="24"/>
  <c r="I17" i="26"/>
  <c r="I17" i="24"/>
  <c r="M34" i="26"/>
  <c r="M34" i="24"/>
  <c r="G20" i="26"/>
  <c r="G20" i="24"/>
  <c r="R20" i="24" s="1"/>
  <c r="L37" i="26"/>
  <c r="L37" i="24"/>
  <c r="J24" i="24"/>
  <c r="J24" i="26"/>
  <c r="L38" i="26"/>
  <c r="L38" i="24"/>
  <c r="N16" i="26"/>
  <c r="N16" i="24"/>
  <c r="N27" i="26"/>
  <c r="N27" i="24"/>
  <c r="M8" i="26"/>
  <c r="M8" i="24"/>
  <c r="G38" i="26"/>
  <c r="G38" i="24"/>
  <c r="R38" i="24" s="1"/>
  <c r="N18" i="26"/>
  <c r="N18" i="24"/>
  <c r="H32" i="26"/>
  <c r="H32" i="24"/>
  <c r="K15" i="26"/>
  <c r="K15" i="24"/>
  <c r="K18" i="26"/>
  <c r="K18" i="24"/>
  <c r="G16" i="26"/>
  <c r="G16" i="24"/>
  <c r="R16" i="24" s="1"/>
  <c r="N20" i="24"/>
  <c r="N20" i="26"/>
  <c r="F32" i="24"/>
  <c r="F32" i="26"/>
  <c r="M10" i="26"/>
  <c r="M10" i="24"/>
  <c r="M15" i="26"/>
  <c r="M15" i="24"/>
  <c r="L17" i="26"/>
  <c r="L17" i="24"/>
  <c r="H10" i="26"/>
  <c r="H10" i="24"/>
  <c r="M23" i="24"/>
  <c r="M23" i="26"/>
  <c r="N15" i="26"/>
  <c r="N15" i="24"/>
  <c r="F24" i="24"/>
  <c r="F24" i="26"/>
  <c r="K37" i="24"/>
  <c r="K37" i="26"/>
  <c r="J16" i="26"/>
  <c r="J16" i="24"/>
  <c r="J27" i="26"/>
  <c r="J27" i="24"/>
  <c r="F27" i="26"/>
  <c r="F27" i="24"/>
  <c r="M38" i="26"/>
  <c r="M38" i="24"/>
  <c r="G21" i="24"/>
  <c r="R21" i="24" s="1"/>
  <c r="G21" i="26"/>
  <c r="F15" i="26"/>
  <c r="F15" i="24"/>
  <c r="I34" i="26"/>
  <c r="I34" i="24"/>
  <c r="M13" i="26"/>
  <c r="M13" i="24"/>
  <c r="G27" i="26"/>
  <c r="G27" i="24"/>
  <c r="R27" i="24" s="1"/>
  <c r="J34" i="26"/>
  <c r="J34" i="24"/>
  <c r="H20" i="26"/>
  <c r="H20" i="24"/>
  <c r="K23" i="26"/>
  <c r="K23" i="24"/>
  <c r="L32" i="26"/>
  <c r="L32" i="24"/>
  <c r="M37" i="26"/>
  <c r="M37" i="24"/>
  <c r="L8" i="26"/>
  <c r="L8" i="24"/>
  <c r="I32" i="26"/>
  <c r="I32" i="24"/>
  <c r="N8" i="26"/>
  <c r="N8" i="24"/>
  <c r="K20" i="26"/>
  <c r="K20" i="24"/>
  <c r="L34" i="24"/>
  <c r="L34" i="26"/>
  <c r="J18" i="26"/>
  <c r="J18" i="24"/>
  <c r="G15" i="26"/>
  <c r="G15" i="24"/>
  <c r="R15" i="24" s="1"/>
  <c r="M18" i="26"/>
  <c r="M18" i="24"/>
  <c r="N38" i="26"/>
  <c r="N38" i="24"/>
  <c r="I16" i="26"/>
  <c r="I16" i="24"/>
  <c r="L23" i="26"/>
  <c r="L23" i="24"/>
  <c r="F37" i="26"/>
  <c r="F37" i="24"/>
  <c r="I10" i="26"/>
  <c r="I10" i="24"/>
  <c r="F16" i="26"/>
  <c r="F16" i="24"/>
  <c r="L15" i="26"/>
  <c r="L15" i="24"/>
  <c r="N21" i="26"/>
  <c r="N21" i="24"/>
  <c r="L16" i="26"/>
  <c r="L16" i="24"/>
  <c r="M24" i="26"/>
  <c r="M24" i="24"/>
  <c r="J10" i="26"/>
  <c r="J10" i="24"/>
  <c r="M16" i="26"/>
  <c r="M16" i="24"/>
  <c r="L24" i="26"/>
  <c r="L24" i="24"/>
  <c r="G10" i="26"/>
  <c r="G10" i="24"/>
  <c r="R10" i="24" s="1"/>
  <c r="I21" i="26"/>
  <c r="I21" i="24"/>
  <c r="N37" i="26"/>
  <c r="N37" i="24"/>
  <c r="G37" i="24"/>
  <c r="R37" i="24" s="1"/>
  <c r="G37" i="26"/>
  <c r="K8" i="26"/>
  <c r="K8" i="24"/>
  <c r="H21" i="26"/>
  <c r="H21" i="24"/>
  <c r="J20" i="26"/>
  <c r="J20" i="24"/>
  <c r="N28" i="24"/>
  <c r="N28" i="26"/>
  <c r="I24" i="26"/>
  <c r="I24" i="24"/>
  <c r="N34" i="26"/>
  <c r="N34" i="24"/>
  <c r="F10" i="26"/>
  <c r="F10" i="24"/>
  <c r="F18" i="26"/>
  <c r="F18" i="24"/>
  <c r="H15" i="26"/>
  <c r="H15" i="24"/>
  <c r="M20" i="26"/>
  <c r="M20" i="24"/>
  <c r="J37" i="26"/>
  <c r="J37" i="24"/>
  <c r="K10" i="26"/>
  <c r="K10" i="24"/>
  <c r="F20" i="24"/>
  <c r="F20" i="26"/>
  <c r="I15" i="26"/>
  <c r="I15" i="24"/>
  <c r="N19" i="26"/>
  <c r="N19" i="24"/>
  <c r="L21" i="26"/>
  <c r="L21" i="24"/>
  <c r="M27" i="24"/>
  <c r="M27" i="26"/>
  <c r="L10" i="26"/>
  <c r="L10" i="24"/>
  <c r="H13" i="26"/>
  <c r="H13" i="24"/>
  <c r="H27" i="26"/>
  <c r="H27" i="24"/>
  <c r="H24" i="26"/>
  <c r="H24" i="24"/>
  <c r="G23" i="26"/>
  <c r="G23" i="24"/>
  <c r="R23" i="24" s="1"/>
  <c r="I37" i="26"/>
  <c r="I37" i="24"/>
  <c r="J17" i="26"/>
  <c r="J17" i="24"/>
  <c r="I8" i="26"/>
  <c r="I8" i="24"/>
  <c r="G18" i="26"/>
  <c r="G18" i="24"/>
  <c r="R18" i="24" s="1"/>
  <c r="F21" i="26"/>
  <c r="F21" i="24"/>
  <c r="H16" i="26"/>
  <c r="H16" i="24"/>
  <c r="N17" i="26"/>
  <c r="N17" i="24"/>
  <c r="I20" i="26"/>
  <c r="I20" i="24"/>
  <c r="N10" i="26"/>
  <c r="N10" i="24"/>
  <c r="M21" i="26"/>
  <c r="M21" i="24"/>
  <c r="H17" i="26"/>
  <c r="H17" i="24"/>
  <c r="J15" i="26"/>
  <c r="J15" i="24"/>
  <c r="J8" i="26"/>
  <c r="J8" i="24"/>
  <c r="I18" i="26"/>
  <c r="I18" i="24"/>
  <c r="F23" i="26"/>
  <c r="F23" i="24"/>
  <c r="K32" i="26"/>
  <c r="K32" i="24"/>
  <c r="K13" i="26"/>
  <c r="K13" i="24"/>
  <c r="I27" i="24"/>
  <c r="I27" i="26"/>
  <c r="H18" i="26"/>
  <c r="H18" i="24"/>
  <c r="G24" i="26"/>
  <c r="G24" i="24"/>
  <c r="R24" i="24" s="1"/>
  <c r="H34" i="24"/>
  <c r="H34" i="26"/>
  <c r="I38" i="26"/>
  <c r="I38" i="24"/>
  <c r="F34" i="26"/>
  <c r="F34" i="24"/>
  <c r="H8" i="26"/>
  <c r="H8" i="24"/>
  <c r="F17" i="26"/>
  <c r="F17" i="24"/>
  <c r="K17" i="26"/>
  <c r="K17" i="24"/>
  <c r="K21" i="24"/>
  <c r="K21" i="26"/>
  <c r="G32" i="26"/>
  <c r="G32" i="24"/>
  <c r="R32" i="24" s="1"/>
  <c r="H37" i="26"/>
  <c r="H37" i="24"/>
  <c r="G17" i="26"/>
  <c r="G17" i="24"/>
  <c r="R17" i="24" s="1"/>
  <c r="J32" i="24"/>
  <c r="J32" i="26"/>
  <c r="G13" i="26"/>
  <c r="G13" i="24"/>
  <c r="R13" i="24" s="1"/>
  <c r="H38" i="26"/>
  <c r="H38" i="24"/>
  <c r="I23" i="26"/>
  <c r="I23" i="24"/>
  <c r="L13" i="26"/>
  <c r="L13" i="24"/>
  <c r="N7" i="26"/>
  <c r="N7" i="24"/>
  <c r="F38" i="26"/>
  <c r="F38" i="24"/>
  <c r="L27" i="26"/>
  <c r="L27" i="24"/>
  <c r="K38" i="26"/>
  <c r="K38" i="24"/>
  <c r="K27" i="26"/>
  <c r="K27" i="24"/>
  <c r="M17" i="26"/>
  <c r="M17" i="24"/>
  <c r="K34" i="26"/>
  <c r="K34" i="24"/>
  <c r="H23" i="26"/>
  <c r="H23" i="24"/>
  <c r="L18" i="26"/>
  <c r="L18" i="24"/>
  <c r="J23" i="26"/>
  <c r="J23" i="24"/>
  <c r="N24" i="26"/>
  <c r="N24" i="24"/>
  <c r="K24" i="26"/>
  <c r="K24" i="24"/>
  <c r="O39" i="26"/>
  <c r="O39" i="24"/>
  <c r="Q39" i="24" s="1"/>
  <c r="I41" i="7"/>
  <c r="J41" i="27"/>
  <c r="S17" i="7"/>
  <c r="S20" i="7"/>
  <c r="H41" i="7"/>
  <c r="S34" i="7"/>
  <c r="S19" i="7"/>
  <c r="S15" i="7"/>
  <c r="Q173" i="27"/>
  <c r="Q184" i="27"/>
  <c r="S40" i="7"/>
  <c r="S18" i="7"/>
  <c r="S23" i="7"/>
  <c r="S29" i="7"/>
  <c r="S22" i="7"/>
  <c r="S36" i="7"/>
  <c r="S26" i="7"/>
  <c r="S39" i="7"/>
  <c r="S12" i="27"/>
  <c r="M41" i="27"/>
  <c r="Q199" i="27"/>
  <c r="Q200" i="27"/>
  <c r="Q172" i="27"/>
  <c r="Q195" i="27"/>
  <c r="Q190" i="27"/>
  <c r="Q174" i="27"/>
  <c r="Q180" i="27"/>
  <c r="Q186" i="27"/>
  <c r="Q169" i="27"/>
  <c r="Q179" i="27"/>
  <c r="Q185" i="27"/>
  <c r="Q192" i="27"/>
  <c r="Q198" i="27"/>
  <c r="Q182" i="27"/>
  <c r="Q193" i="27"/>
  <c r="Q187" i="27"/>
  <c r="Q197" i="27"/>
  <c r="Q196" i="27"/>
  <c r="Q177" i="27"/>
  <c r="Q183" i="27"/>
  <c r="Q189" i="27"/>
  <c r="Q194" i="27"/>
  <c r="Q171" i="27"/>
  <c r="Q170" i="27"/>
  <c r="Q178" i="27"/>
  <c r="Q188" i="27"/>
  <c r="Q167" i="27"/>
  <c r="Q181" i="27"/>
  <c r="Q175" i="27"/>
  <c r="Q191" i="27"/>
  <c r="Q168" i="27"/>
  <c r="L41" i="27"/>
  <c r="K41" i="27"/>
  <c r="S12" i="7"/>
  <c r="M41" i="7"/>
  <c r="L41" i="7"/>
  <c r="I41" i="27"/>
  <c r="J41" i="7"/>
  <c r="K41" i="7"/>
  <c r="H41" i="27"/>
  <c r="C44" i="25"/>
  <c r="D89" i="25"/>
  <c r="E89" i="25"/>
  <c r="F89" i="25"/>
  <c r="G89" i="25"/>
  <c r="H89" i="25"/>
  <c r="I89" i="25"/>
  <c r="J89" i="25"/>
  <c r="K89" i="25"/>
  <c r="L89" i="25"/>
  <c r="M89" i="25"/>
  <c r="D88" i="25"/>
  <c r="E88" i="25"/>
  <c r="F88" i="25"/>
  <c r="G88" i="25"/>
  <c r="H88" i="25"/>
  <c r="I88" i="25"/>
  <c r="J88" i="25"/>
  <c r="K88" i="25"/>
  <c r="L88" i="25"/>
  <c r="M88" i="25"/>
  <c r="C88" i="25"/>
  <c r="D87" i="25"/>
  <c r="E87" i="25"/>
  <c r="F87" i="25"/>
  <c r="G87" i="25"/>
  <c r="H87" i="25"/>
  <c r="I87" i="25"/>
  <c r="J87" i="25"/>
  <c r="K87" i="25"/>
  <c r="L87" i="25"/>
  <c r="M87" i="25"/>
  <c r="C87" i="25"/>
  <c r="D86" i="25"/>
  <c r="E86" i="25"/>
  <c r="F86" i="25"/>
  <c r="G86" i="25"/>
  <c r="H86" i="25"/>
  <c r="I86" i="25"/>
  <c r="J86" i="25"/>
  <c r="K86" i="25"/>
  <c r="L86" i="25"/>
  <c r="M86" i="25"/>
  <c r="C86" i="25"/>
  <c r="D44" i="25"/>
  <c r="E44" i="25"/>
  <c r="F44" i="25"/>
  <c r="G44" i="25"/>
  <c r="H44" i="25"/>
  <c r="I44" i="25"/>
  <c r="J44" i="25"/>
  <c r="K44" i="25"/>
  <c r="L44" i="25"/>
  <c r="M44" i="25"/>
  <c r="D43" i="25"/>
  <c r="E43" i="25"/>
  <c r="F43" i="25"/>
  <c r="G43" i="25"/>
  <c r="H43" i="25"/>
  <c r="I43" i="25"/>
  <c r="J43" i="25"/>
  <c r="K43" i="25"/>
  <c r="L43" i="25"/>
  <c r="M43" i="25"/>
  <c r="C43" i="25"/>
  <c r="G41" i="27" l="1"/>
  <c r="F30" i="27"/>
  <c r="F41" i="27" s="1"/>
  <c r="F30" i="7"/>
  <c r="G28" i="24"/>
  <c r="R28" i="24" s="1"/>
  <c r="G28" i="26"/>
  <c r="L39" i="26"/>
  <c r="L39" i="24"/>
  <c r="G39" i="26"/>
  <c r="G39" i="24"/>
  <c r="R39" i="24" s="1"/>
  <c r="K39" i="26"/>
  <c r="K39" i="24"/>
  <c r="J39" i="26"/>
  <c r="J39" i="24"/>
  <c r="M39" i="26"/>
  <c r="M39" i="24"/>
  <c r="H39" i="24"/>
  <c r="H39" i="26"/>
  <c r="I39" i="24"/>
  <c r="I39" i="26"/>
  <c r="D42" i="25"/>
  <c r="E42" i="25"/>
  <c r="F42" i="25"/>
  <c r="G42" i="25"/>
  <c r="H42" i="25"/>
  <c r="I42" i="25"/>
  <c r="J42" i="25"/>
  <c r="K42" i="25"/>
  <c r="L42" i="25"/>
  <c r="M42" i="25"/>
  <c r="C42" i="25"/>
  <c r="D41" i="25"/>
  <c r="E41" i="25"/>
  <c r="F41" i="25"/>
  <c r="G41" i="25"/>
  <c r="H41" i="25"/>
  <c r="I41" i="25"/>
  <c r="J41" i="25"/>
  <c r="K41" i="25"/>
  <c r="L41" i="25"/>
  <c r="M41" i="25"/>
  <c r="C41" i="25"/>
  <c r="F28" i="24" l="1"/>
  <c r="F28" i="26"/>
  <c r="F41" i="7"/>
  <c r="G309" i="26"/>
  <c r="H309" i="26" s="1"/>
  <c r="I309" i="26" s="1"/>
  <c r="J309" i="26" s="1"/>
  <c r="K309" i="26" s="1"/>
  <c r="L309" i="26" s="1"/>
  <c r="M309" i="26" s="1"/>
  <c r="N309" i="26" s="1"/>
  <c r="O309" i="26" s="1"/>
  <c r="G271" i="26"/>
  <c r="H271" i="26" s="1"/>
  <c r="I271" i="26" s="1"/>
  <c r="J271" i="26" s="1"/>
  <c r="K271" i="26" s="1"/>
  <c r="L271" i="26" s="1"/>
  <c r="M271" i="26" s="1"/>
  <c r="N271" i="26" s="1"/>
  <c r="O271" i="26" s="1"/>
  <c r="G233" i="26"/>
  <c r="H233" i="26" s="1"/>
  <c r="I233" i="26" s="1"/>
  <c r="J233" i="26" s="1"/>
  <c r="K233" i="26" s="1"/>
  <c r="L233" i="26" s="1"/>
  <c r="M233" i="26" s="1"/>
  <c r="N233" i="26" s="1"/>
  <c r="O233" i="26" s="1"/>
  <c r="P233" i="26" s="1"/>
  <c r="G195" i="26"/>
  <c r="H195" i="26" s="1"/>
  <c r="I195" i="26" s="1"/>
  <c r="J195" i="26" s="1"/>
  <c r="K195" i="26" s="1"/>
  <c r="L195" i="26" s="1"/>
  <c r="M195" i="26" s="1"/>
  <c r="N195" i="26" s="1"/>
  <c r="O195" i="26" s="1"/>
  <c r="P195" i="26" s="1"/>
  <c r="G157" i="26"/>
  <c r="H157" i="26" s="1"/>
  <c r="I157" i="26" s="1"/>
  <c r="J157" i="26" s="1"/>
  <c r="K157" i="26" s="1"/>
  <c r="L157" i="26" s="1"/>
  <c r="M157" i="26" s="1"/>
  <c r="N157" i="26" s="1"/>
  <c r="O157" i="26" s="1"/>
  <c r="P157" i="26" s="1"/>
  <c r="G119" i="26"/>
  <c r="H119" i="26" s="1"/>
  <c r="I119" i="26" s="1"/>
  <c r="J119" i="26" s="1"/>
  <c r="K119" i="26" s="1"/>
  <c r="L119" i="26" s="1"/>
  <c r="M119" i="26" s="1"/>
  <c r="N119" i="26" s="1"/>
  <c r="O119" i="26" s="1"/>
  <c r="P119" i="26" s="1"/>
  <c r="G81" i="26"/>
  <c r="H81" i="26" s="1"/>
  <c r="I81" i="26" s="1"/>
  <c r="J81" i="26" s="1"/>
  <c r="K81" i="26" s="1"/>
  <c r="L81" i="26" s="1"/>
  <c r="M81" i="26" s="1"/>
  <c r="N81" i="26" s="1"/>
  <c r="O81" i="26" s="1"/>
  <c r="P81" i="26" s="1"/>
  <c r="D85" i="25"/>
  <c r="E85" i="25"/>
  <c r="F85" i="25"/>
  <c r="G85" i="25"/>
  <c r="H85" i="25"/>
  <c r="I85" i="25"/>
  <c r="J85" i="25"/>
  <c r="K85" i="25"/>
  <c r="L85" i="25"/>
  <c r="M85" i="25"/>
  <c r="C85" i="25"/>
  <c r="G6" i="26"/>
  <c r="H6" i="26" s="1"/>
  <c r="I6" i="26" s="1"/>
  <c r="J6" i="26" s="1"/>
  <c r="K6" i="26" s="1"/>
  <c r="L6" i="26" s="1"/>
  <c r="M6" i="26" s="1"/>
  <c r="N6" i="26" s="1"/>
  <c r="O6" i="26" s="1"/>
  <c r="P6" i="26" s="1"/>
  <c r="G317" i="24"/>
  <c r="H317" i="24" s="1"/>
  <c r="I317" i="24" s="1"/>
  <c r="J317" i="24" s="1"/>
  <c r="K317" i="24" s="1"/>
  <c r="L317" i="24" s="1"/>
  <c r="M317" i="24" s="1"/>
  <c r="N317" i="24" s="1"/>
  <c r="O317" i="24" s="1"/>
  <c r="P317" i="24" s="1"/>
  <c r="G278" i="24"/>
  <c r="H278" i="24" s="1"/>
  <c r="I278" i="24" s="1"/>
  <c r="J278" i="24" s="1"/>
  <c r="K278" i="24" s="1"/>
  <c r="L278" i="24" s="1"/>
  <c r="M278" i="24" s="1"/>
  <c r="N278" i="24" s="1"/>
  <c r="O278" i="24" s="1"/>
  <c r="P278" i="24" s="1"/>
  <c r="G239" i="24"/>
  <c r="H239" i="24" s="1"/>
  <c r="I239" i="24" s="1"/>
  <c r="J239" i="24" s="1"/>
  <c r="K239" i="24" s="1"/>
  <c r="L239" i="24" s="1"/>
  <c r="M239" i="24" s="1"/>
  <c r="N239" i="24" s="1"/>
  <c r="O239" i="24" s="1"/>
  <c r="P239" i="24" s="1"/>
  <c r="G200" i="24"/>
  <c r="H200" i="24" s="1"/>
  <c r="I200" i="24" s="1"/>
  <c r="J200" i="24" s="1"/>
  <c r="K200" i="24" s="1"/>
  <c r="L200" i="24" s="1"/>
  <c r="M200" i="24" s="1"/>
  <c r="N200" i="24" s="1"/>
  <c r="O200" i="24" s="1"/>
  <c r="P200" i="24" s="1"/>
  <c r="G161" i="24"/>
  <c r="H161" i="24" s="1"/>
  <c r="I161" i="24" s="1"/>
  <c r="J161" i="24" s="1"/>
  <c r="K161" i="24" s="1"/>
  <c r="L161" i="24" s="1"/>
  <c r="M161" i="24" s="1"/>
  <c r="N161" i="24" s="1"/>
  <c r="O161" i="24" s="1"/>
  <c r="P161" i="24" s="1"/>
  <c r="G122" i="24"/>
  <c r="H122" i="24" s="1"/>
  <c r="I122" i="24" s="1"/>
  <c r="J122" i="24" s="1"/>
  <c r="K122" i="24" s="1"/>
  <c r="L122" i="24" s="1"/>
  <c r="M122" i="24" s="1"/>
  <c r="N122" i="24" s="1"/>
  <c r="O122" i="24" s="1"/>
  <c r="P122" i="24" s="1"/>
  <c r="D38" i="25"/>
  <c r="E38" i="25"/>
  <c r="F38" i="25"/>
  <c r="G38" i="25"/>
  <c r="H38" i="25"/>
  <c r="I38" i="25"/>
  <c r="J38" i="25"/>
  <c r="K38" i="25"/>
  <c r="L38" i="25"/>
  <c r="M38" i="25"/>
  <c r="C38" i="25"/>
  <c r="G83" i="24"/>
  <c r="H83" i="24" s="1"/>
  <c r="I83" i="24" s="1"/>
  <c r="J83" i="24" s="1"/>
  <c r="K83" i="24" s="1"/>
  <c r="L83" i="24" s="1"/>
  <c r="M83" i="24" s="1"/>
  <c r="N83" i="24" s="1"/>
  <c r="O83" i="24" s="1"/>
  <c r="P83" i="24" s="1"/>
  <c r="C37" i="25"/>
  <c r="M82" i="25"/>
  <c r="L82" i="25"/>
  <c r="K82" i="25"/>
  <c r="J82" i="25"/>
  <c r="I82" i="25"/>
  <c r="H82" i="25"/>
  <c r="G82" i="25"/>
  <c r="F82" i="25"/>
  <c r="E82" i="25"/>
  <c r="D82" i="25"/>
  <c r="C82" i="25"/>
  <c r="M37" i="25"/>
  <c r="L37" i="25"/>
  <c r="K37" i="25"/>
  <c r="J37" i="25"/>
  <c r="I37" i="25"/>
  <c r="H37" i="25"/>
  <c r="G37" i="25"/>
  <c r="F37" i="25"/>
  <c r="E37" i="25"/>
  <c r="D37" i="25"/>
  <c r="G6" i="24"/>
  <c r="H6" i="24" s="1"/>
  <c r="I6" i="24" s="1"/>
  <c r="J6" i="24" s="1"/>
  <c r="K6" i="24" s="1"/>
  <c r="L6" i="24" s="1"/>
  <c r="M6" i="24" s="1"/>
  <c r="N6" i="24" s="1"/>
  <c r="O6" i="24" s="1"/>
  <c r="P6" i="24" s="1"/>
  <c r="F39" i="26" l="1"/>
  <c r="F39" i="24"/>
  <c r="F365" i="10"/>
  <c r="G365" i="10"/>
  <c r="H365" i="10"/>
  <c r="I365" i="10"/>
  <c r="J365" i="10"/>
  <c r="K365" i="10"/>
  <c r="L365" i="10"/>
  <c r="M365" i="10"/>
  <c r="N365" i="10"/>
  <c r="F364" i="10"/>
  <c r="G364" i="10"/>
  <c r="H364" i="10"/>
  <c r="I364" i="10"/>
  <c r="G45" i="9" l="1"/>
  <c r="I261" i="17" l="1"/>
  <c r="G68" i="8" l="1"/>
  <c r="H68" i="8"/>
  <c r="I68" i="8"/>
  <c r="J68" i="8"/>
  <c r="K68" i="8"/>
  <c r="L68" i="8"/>
  <c r="M68" i="8"/>
  <c r="N68" i="8"/>
  <c r="F68" i="8"/>
  <c r="N141" i="26" l="1"/>
  <c r="N144" i="24"/>
  <c r="J141" i="26"/>
  <c r="J144" i="24"/>
  <c r="M144" i="24"/>
  <c r="M141" i="26"/>
  <c r="I141" i="26"/>
  <c r="I144" i="24"/>
  <c r="L141" i="26"/>
  <c r="L144" i="24"/>
  <c r="H141" i="26"/>
  <c r="H144" i="24"/>
  <c r="F141" i="26"/>
  <c r="F144" i="24"/>
  <c r="K141" i="26"/>
  <c r="K144" i="24"/>
  <c r="G141" i="26"/>
  <c r="G144" i="24"/>
  <c r="H111" i="8" l="1"/>
  <c r="G111" i="8"/>
  <c r="F111" i="8"/>
  <c r="K543" i="9"/>
  <c r="L543" i="9"/>
  <c r="M543" i="9"/>
  <c r="N543" i="9"/>
  <c r="O543" i="9"/>
  <c r="F183" i="26" l="1"/>
  <c r="F187" i="24"/>
  <c r="G183" i="26"/>
  <c r="G187" i="24"/>
  <c r="H183" i="26"/>
  <c r="H187" i="24"/>
  <c r="O495" i="9"/>
  <c r="O417" i="9"/>
  <c r="O378" i="9"/>
  <c r="O184" i="8" l="1"/>
  <c r="O145" i="8"/>
  <c r="O106" i="8"/>
  <c r="O67" i="8"/>
  <c r="O68" i="8"/>
  <c r="P68" i="8"/>
  <c r="O28" i="8"/>
  <c r="P141" i="26" l="1"/>
  <c r="R141" i="26" s="1"/>
  <c r="P144" i="24"/>
  <c r="O141" i="26"/>
  <c r="O144" i="24"/>
  <c r="O102" i="26"/>
  <c r="O104" i="24"/>
  <c r="O140" i="26"/>
  <c r="O143" i="24"/>
  <c r="O254" i="26"/>
  <c r="O260" i="24"/>
  <c r="O178" i="26"/>
  <c r="O182" i="24"/>
  <c r="O216" i="26"/>
  <c r="O221" i="24"/>
  <c r="Q141" i="26" l="1"/>
  <c r="R144" i="24"/>
  <c r="Q144" i="24"/>
  <c r="S93" i="7" l="1"/>
  <c r="R93" i="7"/>
  <c r="L397" i="18" l="1"/>
  <c r="K242" i="18" l="1"/>
  <c r="R176" i="6" l="1"/>
  <c r="R137" i="6"/>
  <c r="R215" i="6"/>
  <c r="Q176" i="6"/>
  <c r="Q215" i="6"/>
  <c r="Q137" i="6"/>
  <c r="R98" i="6" l="1"/>
  <c r="Q98" i="6"/>
  <c r="R20" i="6" l="1"/>
  <c r="Q20" i="6"/>
  <c r="Q294" i="5"/>
  <c r="R216" i="5" l="1"/>
  <c r="Q216" i="5"/>
  <c r="R255" i="5"/>
  <c r="Q255" i="5"/>
  <c r="P138" i="5" l="1"/>
  <c r="Q112" i="5"/>
  <c r="R177" i="5" l="1"/>
  <c r="Q177" i="5"/>
  <c r="Q99" i="5" l="1"/>
  <c r="R99" i="5"/>
  <c r="R138" i="4" l="1"/>
  <c r="G138" i="4" l="1"/>
  <c r="G177" i="4"/>
  <c r="R99" i="4"/>
  <c r="Q152" i="3"/>
  <c r="R152" i="3"/>
  <c r="R60" i="4"/>
  <c r="Q137" i="3"/>
  <c r="R137" i="3"/>
  <c r="Q177" i="4"/>
  <c r="R177" i="4"/>
  <c r="Q138" i="4"/>
  <c r="Q99" i="4"/>
  <c r="Q60" i="4"/>
  <c r="Q21" i="4"/>
  <c r="R21" i="4"/>
  <c r="R197" i="4" l="1"/>
  <c r="Q197" i="4"/>
  <c r="R158" i="4"/>
  <c r="I189" i="7"/>
  <c r="J189" i="7"/>
  <c r="K189" i="7"/>
  <c r="L189" i="7"/>
  <c r="M189" i="7"/>
  <c r="N189" i="7"/>
  <c r="O173" i="7"/>
  <c r="O176" i="7"/>
  <c r="O184" i="7"/>
  <c r="O189" i="7"/>
  <c r="R189" i="7" l="1"/>
  <c r="F167" i="7"/>
  <c r="G167" i="7"/>
  <c r="H167" i="7"/>
  <c r="I167" i="7"/>
  <c r="J167" i="7"/>
  <c r="K167" i="7"/>
  <c r="L167" i="7"/>
  <c r="M167" i="7"/>
  <c r="N167" i="7"/>
  <c r="F168" i="7"/>
  <c r="G168" i="7"/>
  <c r="H168" i="7"/>
  <c r="I168" i="7"/>
  <c r="J168" i="7"/>
  <c r="K168" i="7"/>
  <c r="L168" i="7"/>
  <c r="M168" i="7"/>
  <c r="N168" i="7"/>
  <c r="F169" i="7"/>
  <c r="G169" i="7"/>
  <c r="H169" i="7"/>
  <c r="I169" i="7"/>
  <c r="J169" i="7"/>
  <c r="K169" i="7"/>
  <c r="L169" i="7"/>
  <c r="M169" i="7"/>
  <c r="N169" i="7"/>
  <c r="F170" i="7"/>
  <c r="G170" i="7"/>
  <c r="H170" i="7"/>
  <c r="I170" i="7"/>
  <c r="J170" i="7"/>
  <c r="K170" i="7"/>
  <c r="L170" i="7"/>
  <c r="M170" i="7"/>
  <c r="N170" i="7"/>
  <c r="F171" i="7"/>
  <c r="G171" i="7"/>
  <c r="H171" i="7"/>
  <c r="I171" i="7"/>
  <c r="J171" i="7"/>
  <c r="K171" i="7"/>
  <c r="L171" i="7"/>
  <c r="M171" i="7"/>
  <c r="N171" i="7"/>
  <c r="F172" i="7"/>
  <c r="G172" i="7"/>
  <c r="H172" i="7"/>
  <c r="I172" i="7"/>
  <c r="J172" i="7"/>
  <c r="K172" i="7"/>
  <c r="L172" i="7"/>
  <c r="M172" i="7"/>
  <c r="N172" i="7"/>
  <c r="F173" i="7"/>
  <c r="S173" i="7" s="1"/>
  <c r="G173" i="7"/>
  <c r="H173" i="7"/>
  <c r="I173" i="7"/>
  <c r="J173" i="7"/>
  <c r="K173" i="7"/>
  <c r="L173" i="7"/>
  <c r="M173" i="7"/>
  <c r="N173" i="7"/>
  <c r="R173" i="7" s="1"/>
  <c r="F174" i="7"/>
  <c r="G174" i="7"/>
  <c r="H174" i="7"/>
  <c r="I174" i="7"/>
  <c r="J174" i="7"/>
  <c r="K174" i="7"/>
  <c r="L174" i="7"/>
  <c r="M174" i="7"/>
  <c r="N174" i="7"/>
  <c r="F175" i="7"/>
  <c r="G175" i="7"/>
  <c r="H175" i="7"/>
  <c r="I175" i="7"/>
  <c r="J175" i="7"/>
  <c r="K175" i="7"/>
  <c r="L175" i="7"/>
  <c r="M175" i="7"/>
  <c r="N175" i="7"/>
  <c r="F176" i="7"/>
  <c r="S176" i="7" s="1"/>
  <c r="G176" i="7"/>
  <c r="H176" i="7"/>
  <c r="I176" i="7"/>
  <c r="J176" i="7"/>
  <c r="K176" i="7"/>
  <c r="L176" i="7"/>
  <c r="M176" i="7"/>
  <c r="N176" i="7"/>
  <c r="R176" i="7" s="1"/>
  <c r="F177" i="7"/>
  <c r="G177" i="7"/>
  <c r="H177" i="7"/>
  <c r="I177" i="7"/>
  <c r="J177" i="7"/>
  <c r="K177" i="7"/>
  <c r="L177" i="7"/>
  <c r="M177" i="7"/>
  <c r="N177" i="7"/>
  <c r="F178" i="7"/>
  <c r="G178" i="7"/>
  <c r="H178" i="7"/>
  <c r="I178" i="7"/>
  <c r="J178" i="7"/>
  <c r="K178" i="7"/>
  <c r="L178" i="7"/>
  <c r="M178" i="7"/>
  <c r="N178" i="7"/>
  <c r="F179" i="7"/>
  <c r="G179" i="7"/>
  <c r="H179" i="7"/>
  <c r="I179" i="7"/>
  <c r="J179" i="7"/>
  <c r="K179" i="7"/>
  <c r="L179" i="7"/>
  <c r="M179" i="7"/>
  <c r="N179" i="7"/>
  <c r="F180" i="7"/>
  <c r="G180" i="7"/>
  <c r="H180" i="7"/>
  <c r="I180" i="7"/>
  <c r="J180" i="7"/>
  <c r="K180" i="7"/>
  <c r="L180" i="7"/>
  <c r="M180" i="7"/>
  <c r="N180" i="7"/>
  <c r="F181" i="7"/>
  <c r="G181" i="7"/>
  <c r="H181" i="7"/>
  <c r="I181" i="7"/>
  <c r="J181" i="7"/>
  <c r="K181" i="7"/>
  <c r="L181" i="7"/>
  <c r="M181" i="7"/>
  <c r="N181" i="7"/>
  <c r="F182" i="7"/>
  <c r="G182" i="7"/>
  <c r="H182" i="7"/>
  <c r="I182" i="7"/>
  <c r="J182" i="7"/>
  <c r="K182" i="7"/>
  <c r="L182" i="7"/>
  <c r="M182" i="7"/>
  <c r="N182" i="7"/>
  <c r="F183" i="7"/>
  <c r="G183" i="7"/>
  <c r="H183" i="7"/>
  <c r="I183" i="7"/>
  <c r="J183" i="7"/>
  <c r="K183" i="7"/>
  <c r="L183" i="7"/>
  <c r="M183" i="7"/>
  <c r="N183" i="7"/>
  <c r="F184" i="7"/>
  <c r="S184" i="7" s="1"/>
  <c r="G184" i="7"/>
  <c r="H184" i="7"/>
  <c r="I184" i="7"/>
  <c r="J184" i="7"/>
  <c r="K184" i="7"/>
  <c r="L184" i="7"/>
  <c r="M184" i="7"/>
  <c r="N184" i="7"/>
  <c r="R184" i="7" s="1"/>
  <c r="F185" i="7"/>
  <c r="G185" i="7"/>
  <c r="H185" i="7"/>
  <c r="I185" i="7"/>
  <c r="J185" i="7"/>
  <c r="K185" i="7"/>
  <c r="L185" i="7"/>
  <c r="M185" i="7"/>
  <c r="N185" i="7"/>
  <c r="F186" i="7"/>
  <c r="G186" i="7"/>
  <c r="H186" i="7"/>
  <c r="I186" i="7"/>
  <c r="J186" i="7"/>
  <c r="K186" i="7"/>
  <c r="L186" i="7"/>
  <c r="M186" i="7"/>
  <c r="N186" i="7"/>
  <c r="F187" i="7"/>
  <c r="G187" i="7"/>
  <c r="H187" i="7"/>
  <c r="I187" i="7"/>
  <c r="J187" i="7"/>
  <c r="K187" i="7"/>
  <c r="L187" i="7"/>
  <c r="M187" i="7"/>
  <c r="N187" i="7"/>
  <c r="F188" i="7"/>
  <c r="G188" i="7"/>
  <c r="H188" i="7"/>
  <c r="I188" i="7"/>
  <c r="J188" i="7"/>
  <c r="K188" i="7"/>
  <c r="L188" i="7"/>
  <c r="M188" i="7"/>
  <c r="N188" i="7"/>
  <c r="F189" i="7"/>
  <c r="S189" i="7" s="1"/>
  <c r="G189" i="7"/>
  <c r="H189" i="7"/>
  <c r="F190" i="7"/>
  <c r="G190" i="7"/>
  <c r="H190" i="7"/>
  <c r="I190" i="7"/>
  <c r="J190" i="7"/>
  <c r="K190" i="7"/>
  <c r="L190" i="7"/>
  <c r="M190" i="7"/>
  <c r="N190" i="7"/>
  <c r="F191" i="7"/>
  <c r="G191" i="7"/>
  <c r="H191" i="7"/>
  <c r="I191" i="7"/>
  <c r="J191" i="7"/>
  <c r="K191" i="7"/>
  <c r="L191" i="7"/>
  <c r="M191" i="7"/>
  <c r="N191" i="7"/>
  <c r="F192" i="7"/>
  <c r="G192" i="7"/>
  <c r="H192" i="7"/>
  <c r="I192" i="7"/>
  <c r="J192" i="7"/>
  <c r="K192" i="7"/>
  <c r="L192" i="7"/>
  <c r="M192" i="7"/>
  <c r="N192" i="7"/>
  <c r="F193" i="7"/>
  <c r="G193" i="7"/>
  <c r="H193" i="7"/>
  <c r="I193" i="7"/>
  <c r="J193" i="7"/>
  <c r="K193" i="7"/>
  <c r="L193" i="7"/>
  <c r="M193" i="7"/>
  <c r="N193" i="7"/>
  <c r="F194" i="7"/>
  <c r="G194" i="7"/>
  <c r="H194" i="7"/>
  <c r="I194" i="7"/>
  <c r="J194" i="7"/>
  <c r="K194" i="7"/>
  <c r="L194" i="7"/>
  <c r="M194" i="7"/>
  <c r="N194" i="7"/>
  <c r="F195" i="7"/>
  <c r="G195" i="7"/>
  <c r="H195" i="7"/>
  <c r="I195" i="7"/>
  <c r="J195" i="7"/>
  <c r="K195" i="7"/>
  <c r="L195" i="7"/>
  <c r="M195" i="7"/>
  <c r="N195" i="7"/>
  <c r="F196" i="7"/>
  <c r="G196" i="7"/>
  <c r="H196" i="7"/>
  <c r="I196" i="7"/>
  <c r="J196" i="7"/>
  <c r="K196" i="7"/>
  <c r="L196" i="7"/>
  <c r="M196" i="7"/>
  <c r="N196" i="7"/>
  <c r="F197" i="7"/>
  <c r="G197" i="7"/>
  <c r="H197" i="7"/>
  <c r="I197" i="7"/>
  <c r="J197" i="7"/>
  <c r="K197" i="7"/>
  <c r="L197" i="7"/>
  <c r="M197" i="7"/>
  <c r="N197" i="7"/>
  <c r="F198" i="7"/>
  <c r="G198" i="7"/>
  <c r="H198" i="7"/>
  <c r="I198" i="7"/>
  <c r="J198" i="7"/>
  <c r="K198" i="7"/>
  <c r="L198" i="7"/>
  <c r="M198" i="7"/>
  <c r="N198" i="7"/>
  <c r="O198" i="7"/>
  <c r="O197" i="7"/>
  <c r="O196" i="7"/>
  <c r="O195" i="7"/>
  <c r="O194" i="7"/>
  <c r="O193" i="7"/>
  <c r="O192" i="7"/>
  <c r="O191" i="7"/>
  <c r="O190" i="7"/>
  <c r="O188" i="7"/>
  <c r="O187" i="7"/>
  <c r="O186" i="7"/>
  <c r="O185" i="7"/>
  <c r="O183" i="7"/>
  <c r="O182" i="7"/>
  <c r="O181" i="7"/>
  <c r="O180" i="7"/>
  <c r="O179" i="7"/>
  <c r="O178" i="7"/>
  <c r="O177" i="7"/>
  <c r="O175" i="7"/>
  <c r="O174" i="7"/>
  <c r="O172" i="7"/>
  <c r="O171" i="7"/>
  <c r="O170" i="7"/>
  <c r="O169" i="7"/>
  <c r="O168" i="7"/>
  <c r="O167" i="7"/>
  <c r="O128" i="7"/>
  <c r="O212" i="7"/>
  <c r="O223" i="7"/>
  <c r="O228" i="7"/>
  <c r="O234" i="7"/>
  <c r="O149" i="7"/>
  <c r="F206" i="7"/>
  <c r="G206" i="7"/>
  <c r="H206" i="7"/>
  <c r="I206" i="7"/>
  <c r="J206" i="7"/>
  <c r="K206" i="7"/>
  <c r="L206" i="7"/>
  <c r="M206" i="7"/>
  <c r="N206" i="7"/>
  <c r="F207" i="7"/>
  <c r="G207" i="7"/>
  <c r="H207" i="7"/>
  <c r="I207" i="7"/>
  <c r="J207" i="7"/>
  <c r="K207" i="7"/>
  <c r="L207" i="7"/>
  <c r="M207" i="7"/>
  <c r="N207" i="7"/>
  <c r="F208" i="7"/>
  <c r="G208" i="7"/>
  <c r="H208" i="7"/>
  <c r="I208" i="7"/>
  <c r="J208" i="7"/>
  <c r="K208" i="7"/>
  <c r="L208" i="7"/>
  <c r="M208" i="7"/>
  <c r="N208" i="7"/>
  <c r="F209" i="7"/>
  <c r="G209" i="7"/>
  <c r="H209" i="7"/>
  <c r="I209" i="7"/>
  <c r="J209" i="7"/>
  <c r="K209" i="7"/>
  <c r="L209" i="7"/>
  <c r="M209" i="7"/>
  <c r="N209" i="7"/>
  <c r="F210" i="7"/>
  <c r="G210" i="7"/>
  <c r="H210" i="7"/>
  <c r="I210" i="7"/>
  <c r="J210" i="7"/>
  <c r="K210" i="7"/>
  <c r="L210" i="7"/>
  <c r="M210" i="7"/>
  <c r="N210" i="7"/>
  <c r="F211" i="7"/>
  <c r="G211" i="7"/>
  <c r="H211" i="7"/>
  <c r="I211" i="7"/>
  <c r="J211" i="7"/>
  <c r="K211" i="7"/>
  <c r="L211" i="7"/>
  <c r="M211" i="7"/>
  <c r="N211" i="7"/>
  <c r="F212" i="7"/>
  <c r="G212" i="7"/>
  <c r="H212" i="7"/>
  <c r="I212" i="7"/>
  <c r="J212" i="7"/>
  <c r="K212" i="7"/>
  <c r="L212" i="7"/>
  <c r="M212" i="7"/>
  <c r="N212" i="7"/>
  <c r="F213" i="7"/>
  <c r="G213" i="7"/>
  <c r="H213" i="7"/>
  <c r="I213" i="7"/>
  <c r="J213" i="7"/>
  <c r="K213" i="7"/>
  <c r="L213" i="7"/>
  <c r="M213" i="7"/>
  <c r="N213" i="7"/>
  <c r="F214" i="7"/>
  <c r="G214" i="7"/>
  <c r="H214" i="7"/>
  <c r="I214" i="7"/>
  <c r="J214" i="7"/>
  <c r="K214" i="7"/>
  <c r="L214" i="7"/>
  <c r="M214" i="7"/>
  <c r="N214" i="7"/>
  <c r="F215" i="7"/>
  <c r="G215" i="7"/>
  <c r="H215" i="7"/>
  <c r="I215" i="7"/>
  <c r="J215" i="7"/>
  <c r="K215" i="7"/>
  <c r="L215" i="7"/>
  <c r="M215" i="7"/>
  <c r="N215" i="7"/>
  <c r="F216" i="7"/>
  <c r="G216" i="7"/>
  <c r="H216" i="7"/>
  <c r="I216" i="7"/>
  <c r="J216" i="7"/>
  <c r="K216" i="7"/>
  <c r="L216" i="7"/>
  <c r="M216" i="7"/>
  <c r="N216" i="7"/>
  <c r="F217" i="7"/>
  <c r="G217" i="7"/>
  <c r="H217" i="7"/>
  <c r="I217" i="7"/>
  <c r="J217" i="7"/>
  <c r="K217" i="7"/>
  <c r="L217" i="7"/>
  <c r="M217" i="7"/>
  <c r="N217" i="7"/>
  <c r="F218" i="7"/>
  <c r="G218" i="7"/>
  <c r="H218" i="7"/>
  <c r="I218" i="7"/>
  <c r="J218" i="7"/>
  <c r="K218" i="7"/>
  <c r="L218" i="7"/>
  <c r="M218" i="7"/>
  <c r="N218" i="7"/>
  <c r="F219" i="7"/>
  <c r="G219" i="7"/>
  <c r="H219" i="7"/>
  <c r="I219" i="7"/>
  <c r="J219" i="7"/>
  <c r="K219" i="7"/>
  <c r="L219" i="7"/>
  <c r="M219" i="7"/>
  <c r="N219" i="7"/>
  <c r="F220" i="7"/>
  <c r="G220" i="7"/>
  <c r="H220" i="7"/>
  <c r="I220" i="7"/>
  <c r="J220" i="7"/>
  <c r="K220" i="7"/>
  <c r="L220" i="7"/>
  <c r="M220" i="7"/>
  <c r="N220" i="7"/>
  <c r="F221" i="7"/>
  <c r="G221" i="7"/>
  <c r="H221" i="7"/>
  <c r="I221" i="7"/>
  <c r="J221" i="7"/>
  <c r="K221" i="7"/>
  <c r="L221" i="7"/>
  <c r="M221" i="7"/>
  <c r="N221" i="7"/>
  <c r="F222" i="7"/>
  <c r="G222" i="7"/>
  <c r="H222" i="7"/>
  <c r="I222" i="7"/>
  <c r="J222" i="7"/>
  <c r="K222" i="7"/>
  <c r="L222" i="7"/>
  <c r="M222" i="7"/>
  <c r="N222" i="7"/>
  <c r="F223" i="7"/>
  <c r="G223" i="7"/>
  <c r="H223" i="7"/>
  <c r="I223" i="7"/>
  <c r="J223" i="7"/>
  <c r="K223" i="7"/>
  <c r="L223" i="7"/>
  <c r="M223" i="7"/>
  <c r="N223" i="7"/>
  <c r="F224" i="7"/>
  <c r="G224" i="7"/>
  <c r="H224" i="7"/>
  <c r="I224" i="7"/>
  <c r="J224" i="7"/>
  <c r="K224" i="7"/>
  <c r="L224" i="7"/>
  <c r="M224" i="7"/>
  <c r="N224" i="7"/>
  <c r="F225" i="7"/>
  <c r="G225" i="7"/>
  <c r="H225" i="7"/>
  <c r="I225" i="7"/>
  <c r="J225" i="7"/>
  <c r="K225" i="7"/>
  <c r="L225" i="7"/>
  <c r="M225" i="7"/>
  <c r="N225" i="7"/>
  <c r="F226" i="7"/>
  <c r="G226" i="7"/>
  <c r="H226" i="7"/>
  <c r="I226" i="7"/>
  <c r="J226" i="7"/>
  <c r="K226" i="7"/>
  <c r="L226" i="7"/>
  <c r="M226" i="7"/>
  <c r="N226" i="7"/>
  <c r="F227" i="7"/>
  <c r="G227" i="7"/>
  <c r="H227" i="7"/>
  <c r="I227" i="7"/>
  <c r="J227" i="7"/>
  <c r="K227" i="7"/>
  <c r="L227" i="7"/>
  <c r="M227" i="7"/>
  <c r="N227" i="7"/>
  <c r="F228" i="7"/>
  <c r="G228" i="7"/>
  <c r="H228" i="7"/>
  <c r="I228" i="7"/>
  <c r="J228" i="7"/>
  <c r="K228" i="7"/>
  <c r="L228" i="7"/>
  <c r="M228" i="7"/>
  <c r="N228" i="7"/>
  <c r="F229" i="7"/>
  <c r="G229" i="7"/>
  <c r="H229" i="7"/>
  <c r="I229" i="7"/>
  <c r="J229" i="7"/>
  <c r="K229" i="7"/>
  <c r="L229" i="7"/>
  <c r="M229" i="7"/>
  <c r="N229" i="7"/>
  <c r="F230" i="7"/>
  <c r="G230" i="7"/>
  <c r="H230" i="7"/>
  <c r="I230" i="7"/>
  <c r="J230" i="7"/>
  <c r="K230" i="7"/>
  <c r="L230" i="7"/>
  <c r="M230" i="7"/>
  <c r="N230" i="7"/>
  <c r="F231" i="7"/>
  <c r="G231" i="7"/>
  <c r="H231" i="7"/>
  <c r="I231" i="7"/>
  <c r="J231" i="7"/>
  <c r="K231" i="7"/>
  <c r="L231" i="7"/>
  <c r="M231" i="7"/>
  <c r="N231" i="7"/>
  <c r="F232" i="7"/>
  <c r="G232" i="7"/>
  <c r="H232" i="7"/>
  <c r="I232" i="7"/>
  <c r="J232" i="7"/>
  <c r="K232" i="7"/>
  <c r="L232" i="7"/>
  <c r="M232" i="7"/>
  <c r="N232" i="7"/>
  <c r="F233" i="7"/>
  <c r="G233" i="7"/>
  <c r="H233" i="7"/>
  <c r="I233" i="7"/>
  <c r="J233" i="7"/>
  <c r="K233" i="7"/>
  <c r="L233" i="7"/>
  <c r="M233" i="7"/>
  <c r="N233" i="7"/>
  <c r="F234" i="7"/>
  <c r="G234" i="7"/>
  <c r="H234" i="7"/>
  <c r="I234" i="7"/>
  <c r="J234" i="7"/>
  <c r="K234" i="7"/>
  <c r="L234" i="7"/>
  <c r="M234" i="7"/>
  <c r="N234" i="7"/>
  <c r="F235" i="7"/>
  <c r="G235" i="7"/>
  <c r="H235" i="7"/>
  <c r="I235" i="7"/>
  <c r="J235" i="7"/>
  <c r="K235" i="7"/>
  <c r="L235" i="7"/>
  <c r="M235" i="7"/>
  <c r="N235" i="7"/>
  <c r="F236" i="7"/>
  <c r="G236" i="7"/>
  <c r="H236" i="7"/>
  <c r="I236" i="7"/>
  <c r="J236" i="7"/>
  <c r="K236" i="7"/>
  <c r="L236" i="7"/>
  <c r="M236" i="7"/>
  <c r="N236" i="7"/>
  <c r="F237" i="7"/>
  <c r="G237" i="7"/>
  <c r="H237" i="7"/>
  <c r="I237" i="7"/>
  <c r="J237" i="7"/>
  <c r="K237" i="7"/>
  <c r="L237" i="7"/>
  <c r="M237" i="7"/>
  <c r="N237" i="7"/>
  <c r="O237" i="7"/>
  <c r="O236" i="7"/>
  <c r="O235" i="7"/>
  <c r="O233" i="7"/>
  <c r="O232" i="7"/>
  <c r="O231" i="7"/>
  <c r="O230" i="7"/>
  <c r="O229" i="7"/>
  <c r="O227" i="7"/>
  <c r="O226" i="7"/>
  <c r="O225" i="7"/>
  <c r="O224" i="7"/>
  <c r="O222" i="7"/>
  <c r="O221" i="7"/>
  <c r="O220" i="7"/>
  <c r="O219" i="7"/>
  <c r="O218" i="7"/>
  <c r="O217" i="7"/>
  <c r="O216" i="7"/>
  <c r="O215" i="7"/>
  <c r="O214" i="7"/>
  <c r="O213" i="7"/>
  <c r="O211" i="7"/>
  <c r="O210" i="7"/>
  <c r="O209" i="7"/>
  <c r="O208" i="7"/>
  <c r="O207" i="7"/>
  <c r="O206" i="7"/>
  <c r="F127" i="7"/>
  <c r="G127" i="7"/>
  <c r="H127" i="7"/>
  <c r="I127" i="7"/>
  <c r="J127" i="7"/>
  <c r="K127" i="7"/>
  <c r="L127" i="7"/>
  <c r="M127" i="7"/>
  <c r="N127" i="7"/>
  <c r="F128" i="7"/>
  <c r="G128" i="7"/>
  <c r="H128" i="7"/>
  <c r="I128" i="7"/>
  <c r="J128" i="7"/>
  <c r="K128" i="7"/>
  <c r="L128" i="7"/>
  <c r="M128" i="7"/>
  <c r="N128" i="7"/>
  <c r="F129" i="7"/>
  <c r="G129" i="7"/>
  <c r="H129" i="7"/>
  <c r="I129" i="7"/>
  <c r="J129" i="7"/>
  <c r="K129" i="7"/>
  <c r="L129" i="7"/>
  <c r="M129" i="7"/>
  <c r="N129" i="7"/>
  <c r="F130" i="7"/>
  <c r="G130" i="7"/>
  <c r="H130" i="7"/>
  <c r="I130" i="7"/>
  <c r="J130" i="7"/>
  <c r="K130" i="7"/>
  <c r="L130" i="7"/>
  <c r="M130" i="7"/>
  <c r="N130" i="7"/>
  <c r="F131" i="7"/>
  <c r="G131" i="7"/>
  <c r="H131" i="7"/>
  <c r="I131" i="7"/>
  <c r="J131" i="7"/>
  <c r="K131" i="7"/>
  <c r="L131" i="7"/>
  <c r="M131" i="7"/>
  <c r="N131" i="7"/>
  <c r="F132" i="7"/>
  <c r="G132" i="7"/>
  <c r="H132" i="7"/>
  <c r="I132" i="7"/>
  <c r="J132" i="7"/>
  <c r="K132" i="7"/>
  <c r="L132" i="7"/>
  <c r="M132" i="7"/>
  <c r="N132" i="7"/>
  <c r="F133" i="7"/>
  <c r="G133" i="7"/>
  <c r="H133" i="7"/>
  <c r="I133" i="7"/>
  <c r="J133" i="7"/>
  <c r="K133" i="7"/>
  <c r="L133" i="7"/>
  <c r="M133" i="7"/>
  <c r="N133" i="7"/>
  <c r="F134" i="7"/>
  <c r="G134" i="7"/>
  <c r="H134" i="7"/>
  <c r="I134" i="7"/>
  <c r="J134" i="7"/>
  <c r="K134" i="7"/>
  <c r="L134" i="7"/>
  <c r="M134" i="7"/>
  <c r="N134" i="7"/>
  <c r="F135" i="7"/>
  <c r="G135" i="7"/>
  <c r="H135" i="7"/>
  <c r="I135" i="7"/>
  <c r="J135" i="7"/>
  <c r="K135" i="7"/>
  <c r="L135" i="7"/>
  <c r="M135" i="7"/>
  <c r="N135" i="7"/>
  <c r="F136" i="7"/>
  <c r="G136" i="7"/>
  <c r="H136" i="7"/>
  <c r="I136" i="7"/>
  <c r="J136" i="7"/>
  <c r="K136" i="7"/>
  <c r="L136" i="7"/>
  <c r="M136" i="7"/>
  <c r="N136" i="7"/>
  <c r="F137" i="7"/>
  <c r="G137" i="7"/>
  <c r="H137" i="7"/>
  <c r="I137" i="7"/>
  <c r="J137" i="7"/>
  <c r="K137" i="7"/>
  <c r="L137" i="7"/>
  <c r="M137" i="7"/>
  <c r="N137" i="7"/>
  <c r="F138" i="7"/>
  <c r="G138" i="7"/>
  <c r="H138" i="7"/>
  <c r="I138" i="7"/>
  <c r="J138" i="7"/>
  <c r="K138" i="7"/>
  <c r="L138" i="7"/>
  <c r="M138" i="7"/>
  <c r="N138" i="7"/>
  <c r="F139" i="7"/>
  <c r="G139" i="7"/>
  <c r="H139" i="7"/>
  <c r="I139" i="7"/>
  <c r="J139" i="7"/>
  <c r="K139" i="7"/>
  <c r="L139" i="7"/>
  <c r="M139" i="7"/>
  <c r="N139" i="7"/>
  <c r="F140" i="7"/>
  <c r="G140" i="7"/>
  <c r="H140" i="7"/>
  <c r="I140" i="7"/>
  <c r="J140" i="7"/>
  <c r="K140" i="7"/>
  <c r="L140" i="7"/>
  <c r="M140" i="7"/>
  <c r="N140" i="7"/>
  <c r="F141" i="7"/>
  <c r="G141" i="7"/>
  <c r="H141" i="7"/>
  <c r="I141" i="7"/>
  <c r="J141" i="7"/>
  <c r="K141" i="7"/>
  <c r="L141" i="7"/>
  <c r="M141" i="7"/>
  <c r="N141" i="7"/>
  <c r="F142" i="7"/>
  <c r="G142" i="7"/>
  <c r="H142" i="7"/>
  <c r="I142" i="7"/>
  <c r="J142" i="7"/>
  <c r="K142" i="7"/>
  <c r="L142" i="7"/>
  <c r="M142" i="7"/>
  <c r="N142" i="7"/>
  <c r="F143" i="7"/>
  <c r="G143" i="7"/>
  <c r="H143" i="7"/>
  <c r="I143" i="7"/>
  <c r="J143" i="7"/>
  <c r="K143" i="7"/>
  <c r="L143" i="7"/>
  <c r="M143" i="7"/>
  <c r="N143" i="7"/>
  <c r="F144" i="7"/>
  <c r="G144" i="7"/>
  <c r="H144" i="7"/>
  <c r="I144" i="7"/>
  <c r="J144" i="7"/>
  <c r="K144" i="7"/>
  <c r="L144" i="7"/>
  <c r="M144" i="7"/>
  <c r="N144" i="7"/>
  <c r="F145" i="7"/>
  <c r="G145" i="7"/>
  <c r="H145" i="7"/>
  <c r="I145" i="7"/>
  <c r="J145" i="7"/>
  <c r="K145" i="7"/>
  <c r="L145" i="7"/>
  <c r="M145" i="7"/>
  <c r="N145" i="7"/>
  <c r="F146" i="7"/>
  <c r="G146" i="7"/>
  <c r="H146" i="7"/>
  <c r="I146" i="7"/>
  <c r="J146" i="7"/>
  <c r="K146" i="7"/>
  <c r="L146" i="7"/>
  <c r="M146" i="7"/>
  <c r="N146" i="7"/>
  <c r="F147" i="7"/>
  <c r="G147" i="7"/>
  <c r="H147" i="7"/>
  <c r="I147" i="7"/>
  <c r="J147" i="7"/>
  <c r="K147" i="7"/>
  <c r="L147" i="7"/>
  <c r="M147" i="7"/>
  <c r="N147" i="7"/>
  <c r="F148" i="7"/>
  <c r="G148" i="7"/>
  <c r="H148" i="7"/>
  <c r="I148" i="7"/>
  <c r="J148" i="7"/>
  <c r="K148" i="7"/>
  <c r="L148" i="7"/>
  <c r="M148" i="7"/>
  <c r="N148" i="7"/>
  <c r="F149" i="7"/>
  <c r="G149" i="7"/>
  <c r="H149" i="7"/>
  <c r="I149" i="7"/>
  <c r="J149" i="7"/>
  <c r="K149" i="7"/>
  <c r="L149" i="7"/>
  <c r="M149" i="7"/>
  <c r="N149" i="7"/>
  <c r="F150" i="7"/>
  <c r="G150" i="7"/>
  <c r="H150" i="7"/>
  <c r="I150" i="7"/>
  <c r="J150" i="7"/>
  <c r="K150" i="7"/>
  <c r="L150" i="7"/>
  <c r="M150" i="7"/>
  <c r="N150" i="7"/>
  <c r="F151" i="7"/>
  <c r="G151" i="7"/>
  <c r="H151" i="7"/>
  <c r="I151" i="7"/>
  <c r="J151" i="7"/>
  <c r="K151" i="7"/>
  <c r="L151" i="7"/>
  <c r="M151" i="7"/>
  <c r="N151" i="7"/>
  <c r="F152" i="7"/>
  <c r="G152" i="7"/>
  <c r="H152" i="7"/>
  <c r="I152" i="7"/>
  <c r="J152" i="7"/>
  <c r="K152" i="7"/>
  <c r="L152" i="7"/>
  <c r="M152" i="7"/>
  <c r="N152" i="7"/>
  <c r="F153" i="7"/>
  <c r="G153" i="7"/>
  <c r="H153" i="7"/>
  <c r="I153" i="7"/>
  <c r="J153" i="7"/>
  <c r="K153" i="7"/>
  <c r="L153" i="7"/>
  <c r="M153" i="7"/>
  <c r="N153" i="7"/>
  <c r="F154" i="7"/>
  <c r="G154" i="7"/>
  <c r="H154" i="7"/>
  <c r="I154" i="7"/>
  <c r="J154" i="7"/>
  <c r="K154" i="7"/>
  <c r="L154" i="7"/>
  <c r="M154" i="7"/>
  <c r="N154" i="7"/>
  <c r="F155" i="7"/>
  <c r="G155" i="7"/>
  <c r="H155" i="7"/>
  <c r="I155" i="7"/>
  <c r="J155" i="7"/>
  <c r="K155" i="7"/>
  <c r="L155" i="7"/>
  <c r="M155" i="7"/>
  <c r="N155" i="7"/>
  <c r="F156" i="7"/>
  <c r="G156" i="7"/>
  <c r="H156" i="7"/>
  <c r="I156" i="7"/>
  <c r="J156" i="7"/>
  <c r="K156" i="7"/>
  <c r="L156" i="7"/>
  <c r="M156" i="7"/>
  <c r="N156" i="7"/>
  <c r="F157" i="7"/>
  <c r="G157" i="7"/>
  <c r="H157" i="7"/>
  <c r="I157" i="7"/>
  <c r="J157" i="7"/>
  <c r="K157" i="7"/>
  <c r="L157" i="7"/>
  <c r="M157" i="7"/>
  <c r="N157" i="7"/>
  <c r="F158" i="7"/>
  <c r="G158" i="7"/>
  <c r="H158" i="7"/>
  <c r="I158" i="7"/>
  <c r="J158" i="7"/>
  <c r="K158" i="7"/>
  <c r="L158" i="7"/>
  <c r="M158" i="7"/>
  <c r="N158" i="7"/>
  <c r="O158" i="7"/>
  <c r="O157" i="7"/>
  <c r="O156" i="7"/>
  <c r="O155" i="7"/>
  <c r="O154" i="7"/>
  <c r="O153" i="7"/>
  <c r="O152" i="7"/>
  <c r="O151" i="7"/>
  <c r="O150" i="7"/>
  <c r="O148" i="7"/>
  <c r="O147" i="7"/>
  <c r="O146" i="7"/>
  <c r="O145" i="7"/>
  <c r="O144" i="7"/>
  <c r="O143" i="7"/>
  <c r="O142" i="7"/>
  <c r="O141" i="7"/>
  <c r="O140" i="7"/>
  <c r="O139" i="7"/>
  <c r="O138" i="7"/>
  <c r="O137" i="7"/>
  <c r="O136" i="7"/>
  <c r="O135" i="7"/>
  <c r="O134" i="7"/>
  <c r="O133" i="7"/>
  <c r="O132" i="7"/>
  <c r="O131" i="7"/>
  <c r="O130" i="7"/>
  <c r="O129" i="7"/>
  <c r="O127" i="7"/>
  <c r="O88" i="7"/>
  <c r="F88" i="7"/>
  <c r="G88" i="7"/>
  <c r="H88" i="7"/>
  <c r="I88" i="7"/>
  <c r="J88" i="7"/>
  <c r="K88" i="7"/>
  <c r="L88" i="7"/>
  <c r="M88" i="7"/>
  <c r="N88" i="7"/>
  <c r="F89" i="7"/>
  <c r="G89" i="7"/>
  <c r="H89" i="7"/>
  <c r="I89" i="7"/>
  <c r="J89" i="7"/>
  <c r="K89" i="7"/>
  <c r="L89" i="7"/>
  <c r="M89" i="7"/>
  <c r="N89" i="7"/>
  <c r="F90" i="7"/>
  <c r="G90" i="7"/>
  <c r="H90" i="7"/>
  <c r="I90" i="7"/>
  <c r="J90" i="7"/>
  <c r="K90" i="7"/>
  <c r="L90" i="7"/>
  <c r="M90" i="7"/>
  <c r="N90" i="7"/>
  <c r="F91" i="7"/>
  <c r="G91" i="7"/>
  <c r="H91" i="7"/>
  <c r="I91" i="7"/>
  <c r="J91" i="7"/>
  <c r="K91" i="7"/>
  <c r="L91" i="7"/>
  <c r="M91" i="7"/>
  <c r="N91" i="7"/>
  <c r="F92" i="7"/>
  <c r="G92" i="7"/>
  <c r="H92" i="7"/>
  <c r="I92" i="7"/>
  <c r="J92" i="7"/>
  <c r="K92" i="7"/>
  <c r="L92" i="7"/>
  <c r="M92" i="7"/>
  <c r="N92" i="7"/>
  <c r="F94" i="7"/>
  <c r="G94" i="7"/>
  <c r="H94" i="7"/>
  <c r="I94" i="7"/>
  <c r="J94" i="7"/>
  <c r="K94" i="7"/>
  <c r="L94" i="7"/>
  <c r="M94" i="7"/>
  <c r="N94" i="7"/>
  <c r="F95" i="7"/>
  <c r="G95" i="7"/>
  <c r="H95" i="7"/>
  <c r="I95" i="7"/>
  <c r="J95" i="7"/>
  <c r="K95" i="7"/>
  <c r="L95" i="7"/>
  <c r="M95" i="7"/>
  <c r="N95" i="7"/>
  <c r="F96" i="7"/>
  <c r="G96" i="7"/>
  <c r="H96" i="7"/>
  <c r="I96" i="7"/>
  <c r="J96" i="7"/>
  <c r="K96" i="7"/>
  <c r="L96" i="7"/>
  <c r="M96" i="7"/>
  <c r="N96" i="7"/>
  <c r="F97" i="7"/>
  <c r="G97" i="7"/>
  <c r="H97" i="7"/>
  <c r="I97" i="7"/>
  <c r="J97" i="7"/>
  <c r="K97" i="7"/>
  <c r="L97" i="7"/>
  <c r="M97" i="7"/>
  <c r="N97" i="7"/>
  <c r="F98" i="7"/>
  <c r="G98" i="7"/>
  <c r="H98" i="7"/>
  <c r="I98" i="7"/>
  <c r="J98" i="7"/>
  <c r="K98" i="7"/>
  <c r="L98" i="7"/>
  <c r="M98" i="7"/>
  <c r="N98" i="7"/>
  <c r="F99" i="7"/>
  <c r="G99" i="7"/>
  <c r="H99" i="7"/>
  <c r="I99" i="7"/>
  <c r="J99" i="7"/>
  <c r="K99" i="7"/>
  <c r="L99" i="7"/>
  <c r="M99" i="7"/>
  <c r="N99" i="7"/>
  <c r="F100" i="7"/>
  <c r="G100" i="7"/>
  <c r="H100" i="7"/>
  <c r="I100" i="7"/>
  <c r="J100" i="7"/>
  <c r="K100" i="7"/>
  <c r="L100" i="7"/>
  <c r="M100" i="7"/>
  <c r="N100" i="7"/>
  <c r="F101" i="7"/>
  <c r="G101" i="7"/>
  <c r="H101" i="7"/>
  <c r="I101" i="7"/>
  <c r="J101" i="7"/>
  <c r="K101" i="7"/>
  <c r="L101" i="7"/>
  <c r="M101" i="7"/>
  <c r="N101" i="7"/>
  <c r="F102" i="7"/>
  <c r="G102" i="7"/>
  <c r="H102" i="7"/>
  <c r="I102" i="7"/>
  <c r="J102" i="7"/>
  <c r="K102" i="7"/>
  <c r="L102" i="7"/>
  <c r="M102" i="7"/>
  <c r="N102" i="7"/>
  <c r="F103" i="7"/>
  <c r="G103" i="7"/>
  <c r="H103" i="7"/>
  <c r="I103" i="7"/>
  <c r="J103" i="7"/>
  <c r="K103" i="7"/>
  <c r="L103" i="7"/>
  <c r="M103" i="7"/>
  <c r="N103" i="7"/>
  <c r="F104" i="7"/>
  <c r="G104" i="7"/>
  <c r="H104" i="7"/>
  <c r="I104" i="7"/>
  <c r="J104" i="7"/>
  <c r="K104" i="7"/>
  <c r="L104" i="7"/>
  <c r="M104" i="7"/>
  <c r="N104" i="7"/>
  <c r="F105" i="7"/>
  <c r="G105" i="7"/>
  <c r="H105" i="7"/>
  <c r="I105" i="7"/>
  <c r="J105" i="7"/>
  <c r="K105" i="7"/>
  <c r="L105" i="7"/>
  <c r="M105" i="7"/>
  <c r="N105" i="7"/>
  <c r="F106" i="7"/>
  <c r="G106" i="7"/>
  <c r="H106" i="7"/>
  <c r="I106" i="7"/>
  <c r="J106" i="7"/>
  <c r="K106" i="7"/>
  <c r="L106" i="7"/>
  <c r="M106" i="7"/>
  <c r="N106" i="7"/>
  <c r="F107" i="7"/>
  <c r="G107" i="7"/>
  <c r="H107" i="7"/>
  <c r="I107" i="7"/>
  <c r="J107" i="7"/>
  <c r="K107" i="7"/>
  <c r="L107" i="7"/>
  <c r="M107" i="7"/>
  <c r="N107" i="7"/>
  <c r="F108" i="7"/>
  <c r="G108" i="7"/>
  <c r="H108" i="7"/>
  <c r="I108" i="7"/>
  <c r="J108" i="7"/>
  <c r="K108" i="7"/>
  <c r="L108" i="7"/>
  <c r="M108" i="7"/>
  <c r="N108" i="7"/>
  <c r="F109" i="7"/>
  <c r="S109" i="7" s="1"/>
  <c r="G109" i="7"/>
  <c r="H109" i="7"/>
  <c r="I109" i="7"/>
  <c r="J109" i="7"/>
  <c r="K109" i="7"/>
  <c r="L109" i="7"/>
  <c r="M109" i="7"/>
  <c r="N109" i="7"/>
  <c r="R109" i="7" s="1"/>
  <c r="F110" i="7"/>
  <c r="G110" i="7"/>
  <c r="H110" i="7"/>
  <c r="I110" i="7"/>
  <c r="J110" i="7"/>
  <c r="K110" i="7"/>
  <c r="L110" i="7"/>
  <c r="M110" i="7"/>
  <c r="N110" i="7"/>
  <c r="F111" i="7"/>
  <c r="G111" i="7"/>
  <c r="H111" i="7"/>
  <c r="I111" i="7"/>
  <c r="J111" i="7"/>
  <c r="K111" i="7"/>
  <c r="L111" i="7"/>
  <c r="M111" i="7"/>
  <c r="N111" i="7"/>
  <c r="F112" i="7"/>
  <c r="G112" i="7"/>
  <c r="H112" i="7"/>
  <c r="I112" i="7"/>
  <c r="J112" i="7"/>
  <c r="K112" i="7"/>
  <c r="L112" i="7"/>
  <c r="M112" i="7"/>
  <c r="N112" i="7"/>
  <c r="F113" i="7"/>
  <c r="G113" i="7"/>
  <c r="H113" i="7"/>
  <c r="I113" i="7"/>
  <c r="J113" i="7"/>
  <c r="K113" i="7"/>
  <c r="L113" i="7"/>
  <c r="M113" i="7"/>
  <c r="N113" i="7"/>
  <c r="F114" i="7"/>
  <c r="G114" i="7"/>
  <c r="H114" i="7"/>
  <c r="I114" i="7"/>
  <c r="J114" i="7"/>
  <c r="K114" i="7"/>
  <c r="L114" i="7"/>
  <c r="M114" i="7"/>
  <c r="N114" i="7"/>
  <c r="F115" i="7"/>
  <c r="G115" i="7"/>
  <c r="H115" i="7"/>
  <c r="I115" i="7"/>
  <c r="J115" i="7"/>
  <c r="K115" i="7"/>
  <c r="L115" i="7"/>
  <c r="M115" i="7"/>
  <c r="N115" i="7"/>
  <c r="F116" i="7"/>
  <c r="G116" i="7"/>
  <c r="H116" i="7"/>
  <c r="I116" i="7"/>
  <c r="J116" i="7"/>
  <c r="K116" i="7"/>
  <c r="L116" i="7"/>
  <c r="M116" i="7"/>
  <c r="N116" i="7"/>
  <c r="F117" i="7"/>
  <c r="G117" i="7"/>
  <c r="H117" i="7"/>
  <c r="I117" i="7"/>
  <c r="J117" i="7"/>
  <c r="K117" i="7"/>
  <c r="L117" i="7"/>
  <c r="M117" i="7"/>
  <c r="N117" i="7"/>
  <c r="F118" i="7"/>
  <c r="G118" i="7"/>
  <c r="H118" i="7"/>
  <c r="I118" i="7"/>
  <c r="J118" i="7"/>
  <c r="K118" i="7"/>
  <c r="L118" i="7"/>
  <c r="M118" i="7"/>
  <c r="N118" i="7"/>
  <c r="O118" i="7"/>
  <c r="O117" i="7"/>
  <c r="S117" i="7" s="1"/>
  <c r="O116" i="7"/>
  <c r="O115" i="7"/>
  <c r="O114" i="7"/>
  <c r="O113" i="7"/>
  <c r="O112" i="7"/>
  <c r="O111" i="7"/>
  <c r="O110" i="7"/>
  <c r="O108" i="7"/>
  <c r="O107" i="7"/>
  <c r="O106" i="7"/>
  <c r="O105" i="7"/>
  <c r="O104" i="7"/>
  <c r="O103" i="7"/>
  <c r="O102" i="7"/>
  <c r="O101" i="7"/>
  <c r="O100" i="7"/>
  <c r="O99" i="7"/>
  <c r="O98" i="7"/>
  <c r="O97" i="7"/>
  <c r="O96" i="7"/>
  <c r="O95" i="7"/>
  <c r="O94" i="7"/>
  <c r="O92" i="7"/>
  <c r="O91" i="7"/>
  <c r="O90" i="7"/>
  <c r="O89" i="7"/>
  <c r="F87" i="7"/>
  <c r="G87" i="7"/>
  <c r="H87" i="7"/>
  <c r="I87" i="7"/>
  <c r="J87" i="7"/>
  <c r="K87" i="7"/>
  <c r="L87" i="7"/>
  <c r="M87" i="7"/>
  <c r="N87" i="7"/>
  <c r="O87" i="7"/>
  <c r="N49" i="7"/>
  <c r="N46" i="26" l="1"/>
  <c r="N47" i="24"/>
  <c r="R120" i="7"/>
  <c r="S120" i="7"/>
  <c r="S160" i="7"/>
  <c r="R160" i="7"/>
  <c r="S200" i="7"/>
  <c r="R200" i="7"/>
  <c r="S239" i="7"/>
  <c r="R239" i="7"/>
  <c r="S211" i="7"/>
  <c r="R211" i="7"/>
  <c r="S225" i="7"/>
  <c r="R225" i="7"/>
  <c r="S234" i="7"/>
  <c r="R234" i="7"/>
  <c r="S207" i="7"/>
  <c r="R207" i="7"/>
  <c r="R220" i="7"/>
  <c r="S220" i="7"/>
  <c r="S235" i="7"/>
  <c r="R235" i="7"/>
  <c r="R208" i="7"/>
  <c r="S208" i="7"/>
  <c r="S221" i="7"/>
  <c r="R221" i="7"/>
  <c r="S231" i="7"/>
  <c r="R231" i="7"/>
  <c r="S209" i="7"/>
  <c r="R209" i="7"/>
  <c r="S214" i="7"/>
  <c r="R214" i="7"/>
  <c r="S218" i="7"/>
  <c r="R218" i="7"/>
  <c r="S222" i="7"/>
  <c r="R222" i="7"/>
  <c r="S227" i="7"/>
  <c r="R227" i="7"/>
  <c r="R232" i="7"/>
  <c r="S232" i="7"/>
  <c r="S237" i="7"/>
  <c r="R237" i="7"/>
  <c r="S223" i="7"/>
  <c r="R223" i="7"/>
  <c r="R216" i="7"/>
  <c r="S216" i="7"/>
  <c r="S230" i="7"/>
  <c r="R230" i="7"/>
  <c r="S213" i="7"/>
  <c r="R213" i="7"/>
  <c r="S217" i="7"/>
  <c r="R217" i="7"/>
  <c r="S226" i="7"/>
  <c r="R226" i="7"/>
  <c r="R236" i="7"/>
  <c r="S236" i="7"/>
  <c r="R228" i="7"/>
  <c r="S228" i="7"/>
  <c r="S206" i="7"/>
  <c r="R206" i="7"/>
  <c r="S210" i="7"/>
  <c r="R210" i="7"/>
  <c r="S215" i="7"/>
  <c r="R215" i="7"/>
  <c r="S219" i="7"/>
  <c r="R219" i="7"/>
  <c r="R224" i="7"/>
  <c r="S224" i="7"/>
  <c r="S229" i="7"/>
  <c r="R229" i="7"/>
  <c r="S233" i="7"/>
  <c r="R233" i="7"/>
  <c r="R212" i="7"/>
  <c r="S212" i="7"/>
  <c r="S130" i="7"/>
  <c r="R130" i="7"/>
  <c r="R134" i="7"/>
  <c r="S134" i="7"/>
  <c r="S138" i="7"/>
  <c r="R138" i="7"/>
  <c r="S142" i="7"/>
  <c r="R142" i="7"/>
  <c r="R146" i="7"/>
  <c r="S146" i="7"/>
  <c r="R151" i="7"/>
  <c r="S151" i="7"/>
  <c r="S155" i="7"/>
  <c r="R155" i="7"/>
  <c r="S149" i="7"/>
  <c r="R149" i="7"/>
  <c r="S169" i="7"/>
  <c r="R169" i="7"/>
  <c r="S174" i="7"/>
  <c r="R174" i="7"/>
  <c r="R179" i="7"/>
  <c r="S179" i="7"/>
  <c r="R183" i="7"/>
  <c r="S183" i="7"/>
  <c r="S188" i="7"/>
  <c r="R188" i="7"/>
  <c r="S193" i="7"/>
  <c r="R193" i="7"/>
  <c r="R197" i="7"/>
  <c r="S197" i="7"/>
  <c r="R131" i="7"/>
  <c r="S131" i="7"/>
  <c r="S135" i="7"/>
  <c r="R135" i="7"/>
  <c r="R139" i="7"/>
  <c r="S139" i="7"/>
  <c r="S143" i="7"/>
  <c r="R143" i="7"/>
  <c r="S147" i="7"/>
  <c r="R147" i="7"/>
  <c r="R152" i="7"/>
  <c r="S152" i="7"/>
  <c r="R156" i="7"/>
  <c r="S156" i="7"/>
  <c r="R128" i="7"/>
  <c r="S128" i="7"/>
  <c r="S170" i="7"/>
  <c r="R170" i="7"/>
  <c r="R175" i="7"/>
  <c r="S175" i="7"/>
  <c r="S180" i="7"/>
  <c r="R180" i="7"/>
  <c r="R185" i="7"/>
  <c r="S185" i="7"/>
  <c r="S190" i="7"/>
  <c r="R190" i="7"/>
  <c r="S194" i="7"/>
  <c r="R194" i="7"/>
  <c r="S198" i="7"/>
  <c r="R198" i="7"/>
  <c r="R127" i="7"/>
  <c r="S127" i="7"/>
  <c r="R132" i="7"/>
  <c r="S132" i="7"/>
  <c r="R136" i="7"/>
  <c r="S136" i="7"/>
  <c r="R140" i="7"/>
  <c r="S140" i="7"/>
  <c r="R144" i="7"/>
  <c r="S144" i="7"/>
  <c r="R148" i="7"/>
  <c r="S148" i="7"/>
  <c r="S153" i="7"/>
  <c r="R153" i="7"/>
  <c r="S157" i="7"/>
  <c r="R157" i="7"/>
  <c r="S167" i="7"/>
  <c r="R167" i="7"/>
  <c r="R171" i="7"/>
  <c r="S171" i="7"/>
  <c r="S177" i="7"/>
  <c r="R177" i="7"/>
  <c r="S181" i="7"/>
  <c r="R181" i="7"/>
  <c r="S186" i="7"/>
  <c r="R186" i="7"/>
  <c r="R191" i="7"/>
  <c r="S191" i="7"/>
  <c r="R195" i="7"/>
  <c r="S195" i="7"/>
  <c r="S129" i="7"/>
  <c r="R129" i="7"/>
  <c r="S133" i="7"/>
  <c r="R133" i="7"/>
  <c r="S137" i="7"/>
  <c r="R137" i="7"/>
  <c r="S141" i="7"/>
  <c r="R141" i="7"/>
  <c r="S145" i="7"/>
  <c r="R145" i="7"/>
  <c r="S150" i="7"/>
  <c r="R150" i="7"/>
  <c r="S154" i="7"/>
  <c r="R154" i="7"/>
  <c r="R158" i="7"/>
  <c r="S158" i="7"/>
  <c r="S168" i="7"/>
  <c r="R168" i="7"/>
  <c r="S172" i="7"/>
  <c r="R172" i="7"/>
  <c r="R178" i="7"/>
  <c r="S178" i="7"/>
  <c r="S182" i="7"/>
  <c r="R182" i="7"/>
  <c r="R187" i="7"/>
  <c r="S187" i="7"/>
  <c r="S192" i="7"/>
  <c r="R192" i="7"/>
  <c r="S196" i="7"/>
  <c r="R196" i="7"/>
  <c r="S96" i="7"/>
  <c r="R96" i="7"/>
  <c r="R89" i="7"/>
  <c r="S89" i="7"/>
  <c r="S97" i="7"/>
  <c r="R97" i="7"/>
  <c r="S101" i="7"/>
  <c r="R101" i="7"/>
  <c r="S113" i="7"/>
  <c r="R113" i="7"/>
  <c r="R117" i="7"/>
  <c r="S90" i="7"/>
  <c r="R90" i="7"/>
  <c r="S94" i="7"/>
  <c r="R94" i="7"/>
  <c r="S98" i="7"/>
  <c r="R98" i="7"/>
  <c r="S102" i="7"/>
  <c r="R102" i="7"/>
  <c r="S106" i="7"/>
  <c r="R106" i="7"/>
  <c r="S110" i="7"/>
  <c r="R110" i="7"/>
  <c r="S114" i="7"/>
  <c r="R114" i="7"/>
  <c r="S118" i="7"/>
  <c r="R118" i="7"/>
  <c r="S88" i="7"/>
  <c r="R88" i="7"/>
  <c r="S92" i="7"/>
  <c r="R92" i="7"/>
  <c r="S87" i="7"/>
  <c r="R87" i="7"/>
  <c r="S91" i="7"/>
  <c r="R91" i="7"/>
  <c r="S95" i="7"/>
  <c r="R95" i="7"/>
  <c r="S99" i="7"/>
  <c r="R99" i="7"/>
  <c r="S103" i="7"/>
  <c r="R103" i="7"/>
  <c r="S107" i="7"/>
  <c r="R107" i="7"/>
  <c r="S111" i="7"/>
  <c r="R111" i="7"/>
  <c r="S100" i="7"/>
  <c r="R100" i="7"/>
  <c r="S108" i="7"/>
  <c r="R108" i="7"/>
  <c r="S112" i="7"/>
  <c r="R112" i="7"/>
  <c r="S116" i="7"/>
  <c r="R116" i="7"/>
  <c r="R115" i="7"/>
  <c r="S115" i="7"/>
  <c r="R104" i="7"/>
  <c r="S104" i="7"/>
  <c r="R105" i="7"/>
  <c r="S105" i="7"/>
  <c r="N199" i="7"/>
  <c r="J70" i="7"/>
  <c r="K72" i="7"/>
  <c r="K76" i="7"/>
  <c r="H70" i="7"/>
  <c r="F70" i="7"/>
  <c r="M71" i="7"/>
  <c r="F72" i="7"/>
  <c r="M74" i="7"/>
  <c r="L77" i="7"/>
  <c r="H77" i="7"/>
  <c r="G70" i="7"/>
  <c r="H71" i="7"/>
  <c r="L72" i="7"/>
  <c r="I72" i="7"/>
  <c r="G74" i="7"/>
  <c r="I76" i="7"/>
  <c r="G77" i="7"/>
  <c r="G71" i="7"/>
  <c r="I74" i="7"/>
  <c r="J77" i="7"/>
  <c r="H76" i="7"/>
  <c r="I70" i="7"/>
  <c r="J71" i="7"/>
  <c r="N72" i="7"/>
  <c r="H74" i="7"/>
  <c r="I77" i="7"/>
  <c r="N76" i="7"/>
  <c r="N70" i="7"/>
  <c r="L70" i="7"/>
  <c r="K71" i="7"/>
  <c r="F71" i="7"/>
  <c r="H72" i="7"/>
  <c r="J72" i="7"/>
  <c r="J74" i="7"/>
  <c r="N74" i="7"/>
  <c r="F74" i="7"/>
  <c r="J76" i="7"/>
  <c r="N77" i="7"/>
  <c r="F76" i="7"/>
  <c r="L76" i="7"/>
  <c r="K70" i="7"/>
  <c r="M70" i="7"/>
  <c r="L71" i="7"/>
  <c r="N71" i="7"/>
  <c r="I71" i="7"/>
  <c r="G72" i="7"/>
  <c r="M72" i="7"/>
  <c r="L74" i="7"/>
  <c r="K74" i="7"/>
  <c r="G76" i="7"/>
  <c r="M76" i="7"/>
  <c r="M77" i="7"/>
  <c r="K77" i="7"/>
  <c r="F77" i="7"/>
  <c r="G240" i="7"/>
  <c r="L240" i="7"/>
  <c r="J240" i="7"/>
  <c r="K240" i="7"/>
  <c r="N240" i="7"/>
  <c r="O240" i="7"/>
  <c r="I240" i="7"/>
  <c r="M240" i="7"/>
  <c r="H240" i="7"/>
  <c r="G201" i="7"/>
  <c r="L201" i="7"/>
  <c r="K201" i="7"/>
  <c r="I201" i="7"/>
  <c r="J201" i="7"/>
  <c r="O201" i="7"/>
  <c r="M201" i="7"/>
  <c r="H201" i="7"/>
  <c r="N201" i="7"/>
  <c r="J199" i="7"/>
  <c r="F199" i="7"/>
  <c r="H199" i="7"/>
  <c r="M199" i="7"/>
  <c r="I199" i="7"/>
  <c r="L199" i="7"/>
  <c r="O199" i="7"/>
  <c r="Q174" i="7" s="1"/>
  <c r="K199" i="7"/>
  <c r="G199" i="7"/>
  <c r="K161" i="7"/>
  <c r="O161" i="7"/>
  <c r="H161" i="7"/>
  <c r="L161" i="7"/>
  <c r="N161" i="7"/>
  <c r="I161" i="7"/>
  <c r="M161" i="7"/>
  <c r="J161" i="7"/>
  <c r="G161" i="7"/>
  <c r="K238" i="7"/>
  <c r="G238" i="7"/>
  <c r="N238" i="7"/>
  <c r="F238" i="7"/>
  <c r="M238" i="7"/>
  <c r="I238" i="7"/>
  <c r="J238" i="7"/>
  <c r="L238" i="7"/>
  <c r="H238" i="7"/>
  <c r="O238" i="7"/>
  <c r="Q239" i="7" s="1"/>
  <c r="F119" i="7"/>
  <c r="N159" i="7"/>
  <c r="J159" i="7"/>
  <c r="F159" i="7"/>
  <c r="M159" i="7"/>
  <c r="O159" i="7"/>
  <c r="Q134" i="7" s="1"/>
  <c r="L159" i="7"/>
  <c r="H159" i="7"/>
  <c r="I159" i="7"/>
  <c r="K159" i="7"/>
  <c r="G159" i="7"/>
  <c r="I119" i="7"/>
  <c r="J119" i="7"/>
  <c r="O119" i="7"/>
  <c r="K119" i="7"/>
  <c r="L119" i="7"/>
  <c r="M119" i="7"/>
  <c r="G119" i="7"/>
  <c r="H119" i="7"/>
  <c r="N119" i="7"/>
  <c r="J121" i="7"/>
  <c r="M121" i="7"/>
  <c r="I121" i="7"/>
  <c r="L121" i="7"/>
  <c r="H121" i="7"/>
  <c r="N121" i="7"/>
  <c r="O121" i="7"/>
  <c r="K121" i="7"/>
  <c r="G121" i="7"/>
  <c r="M69" i="26" l="1"/>
  <c r="M70" i="24"/>
  <c r="N71" i="26"/>
  <c r="N72" i="24"/>
  <c r="J68" i="26"/>
  <c r="J69" i="24"/>
  <c r="G67" i="26"/>
  <c r="G68" i="24"/>
  <c r="K74" i="26"/>
  <c r="K75" i="24"/>
  <c r="K72" i="24"/>
  <c r="K71" i="26"/>
  <c r="I69" i="24"/>
  <c r="I68" i="26"/>
  <c r="K67" i="26"/>
  <c r="K68" i="24"/>
  <c r="J74" i="24"/>
  <c r="J73" i="26"/>
  <c r="J69" i="26"/>
  <c r="J70" i="24"/>
  <c r="L67" i="26"/>
  <c r="L68" i="24"/>
  <c r="H71" i="26"/>
  <c r="H72" i="24"/>
  <c r="H73" i="26"/>
  <c r="H74" i="24"/>
  <c r="G74" i="26"/>
  <c r="G75" i="24"/>
  <c r="L70" i="24"/>
  <c r="L69" i="26"/>
  <c r="L74" i="26"/>
  <c r="L75" i="24"/>
  <c r="F68" i="24"/>
  <c r="F67" i="26"/>
  <c r="J68" i="24"/>
  <c r="J67" i="26"/>
  <c r="F74" i="24"/>
  <c r="F73" i="26"/>
  <c r="N74" i="24"/>
  <c r="N73" i="26"/>
  <c r="G72" i="24"/>
  <c r="G71" i="26"/>
  <c r="K73" i="26"/>
  <c r="K74" i="24"/>
  <c r="M75" i="24"/>
  <c r="M74" i="26"/>
  <c r="L71" i="26"/>
  <c r="L72" i="24"/>
  <c r="N68" i="26"/>
  <c r="N69" i="24"/>
  <c r="L73" i="26"/>
  <c r="L74" i="24"/>
  <c r="F71" i="26"/>
  <c r="F72" i="24"/>
  <c r="H70" i="24"/>
  <c r="H69" i="26"/>
  <c r="N68" i="24"/>
  <c r="N67" i="26"/>
  <c r="N69" i="26"/>
  <c r="N70" i="24"/>
  <c r="J74" i="26"/>
  <c r="J75" i="24"/>
  <c r="I73" i="26"/>
  <c r="I74" i="24"/>
  <c r="H68" i="26"/>
  <c r="H69" i="24"/>
  <c r="M71" i="26"/>
  <c r="M72" i="24"/>
  <c r="H67" i="26"/>
  <c r="H68" i="24"/>
  <c r="M73" i="26"/>
  <c r="M74" i="24"/>
  <c r="L68" i="26"/>
  <c r="L69" i="24"/>
  <c r="F68" i="26"/>
  <c r="F69" i="24"/>
  <c r="I71" i="26"/>
  <c r="I72" i="24"/>
  <c r="F69" i="26"/>
  <c r="F70" i="24"/>
  <c r="F74" i="26"/>
  <c r="F75" i="24"/>
  <c r="G73" i="26"/>
  <c r="G74" i="24"/>
  <c r="G69" i="26"/>
  <c r="G70" i="24"/>
  <c r="M67" i="26"/>
  <c r="M68" i="24"/>
  <c r="N74" i="26"/>
  <c r="N75" i="24"/>
  <c r="J71" i="26"/>
  <c r="J72" i="24"/>
  <c r="K68" i="26"/>
  <c r="K69" i="24"/>
  <c r="I75" i="24"/>
  <c r="I74" i="26"/>
  <c r="I67" i="26"/>
  <c r="I68" i="24"/>
  <c r="G68" i="26"/>
  <c r="G69" i="24"/>
  <c r="I69" i="26"/>
  <c r="I70" i="24"/>
  <c r="H74" i="26"/>
  <c r="H75" i="24"/>
  <c r="M69" i="24"/>
  <c r="M68" i="26"/>
  <c r="K69" i="26"/>
  <c r="K70" i="24"/>
  <c r="Q132" i="7"/>
  <c r="Q143" i="7"/>
  <c r="Q158" i="7"/>
  <c r="Q149" i="7"/>
  <c r="Q155" i="7"/>
  <c r="Q130" i="7"/>
  <c r="Q141" i="7"/>
  <c r="Q137" i="7"/>
  <c r="Q238" i="7"/>
  <c r="Q236" i="7"/>
  <c r="Q213" i="7"/>
  <c r="Q232" i="7"/>
  <c r="Q218" i="7"/>
  <c r="Q171" i="7"/>
  <c r="Q228" i="7"/>
  <c r="Q217" i="7"/>
  <c r="Q196" i="7"/>
  <c r="Q191" i="7"/>
  <c r="Q186" i="7"/>
  <c r="Q229" i="7"/>
  <c r="Q224" i="7"/>
  <c r="Q219" i="7"/>
  <c r="Q210" i="7"/>
  <c r="Q226" i="7"/>
  <c r="Q209" i="7"/>
  <c r="Q220" i="7"/>
  <c r="Q207" i="7"/>
  <c r="Q225" i="7"/>
  <c r="Q237" i="7"/>
  <c r="Q227" i="7"/>
  <c r="Q221" i="7"/>
  <c r="Q208" i="7"/>
  <c r="Q235" i="7"/>
  <c r="Q177" i="7"/>
  <c r="Q212" i="7"/>
  <c r="Q215" i="7"/>
  <c r="Q222" i="7"/>
  <c r="Q153" i="7"/>
  <c r="Q148" i="7"/>
  <c r="Q188" i="7"/>
  <c r="Q183" i="7"/>
  <c r="Q146" i="7"/>
  <c r="Q233" i="7"/>
  <c r="Q206" i="7"/>
  <c r="Q230" i="7"/>
  <c r="Q216" i="7"/>
  <c r="Q223" i="7"/>
  <c r="Q214" i="7"/>
  <c r="Q231" i="7"/>
  <c r="Q234" i="7"/>
  <c r="Q211" i="7"/>
  <c r="Q154" i="7"/>
  <c r="Q150" i="7"/>
  <c r="Q144" i="7"/>
  <c r="Q127" i="7"/>
  <c r="Q198" i="7"/>
  <c r="Q128" i="7"/>
  <c r="Q139" i="7"/>
  <c r="Q179" i="7"/>
  <c r="Q151" i="7"/>
  <c r="Q142" i="7"/>
  <c r="Q138" i="7"/>
  <c r="Q199" i="7"/>
  <c r="Q189" i="7"/>
  <c r="Q176" i="7"/>
  <c r="Q173" i="7"/>
  <c r="Q184" i="7"/>
  <c r="Q160" i="7"/>
  <c r="Q178" i="7"/>
  <c r="Q168" i="7"/>
  <c r="Q145" i="7"/>
  <c r="Q129" i="7"/>
  <c r="Q195" i="7"/>
  <c r="Q157" i="7"/>
  <c r="Q136" i="7"/>
  <c r="Q190" i="7"/>
  <c r="Q180" i="7"/>
  <c r="Q175" i="7"/>
  <c r="Q170" i="7"/>
  <c r="Q152" i="7"/>
  <c r="Q147" i="7"/>
  <c r="Q131" i="7"/>
  <c r="Q169" i="7"/>
  <c r="Q159" i="7"/>
  <c r="Q200" i="7"/>
  <c r="Q192" i="7"/>
  <c r="Q187" i="7"/>
  <c r="Q182" i="7"/>
  <c r="Q172" i="7"/>
  <c r="Q133" i="7"/>
  <c r="Q181" i="7"/>
  <c r="Q167" i="7"/>
  <c r="Q140" i="7"/>
  <c r="Q194" i="7"/>
  <c r="Q185" i="7"/>
  <c r="Q156" i="7"/>
  <c r="Q135" i="7"/>
  <c r="Q197" i="7"/>
  <c r="Q193" i="7"/>
  <c r="Q90" i="7"/>
  <c r="M67" i="7"/>
  <c r="G67" i="7"/>
  <c r="I67" i="7"/>
  <c r="K67" i="7"/>
  <c r="N67" i="7"/>
  <c r="J67" i="7"/>
  <c r="L67" i="7"/>
  <c r="H67" i="7"/>
  <c r="F67" i="7"/>
  <c r="Q111" i="7"/>
  <c r="Q105" i="7"/>
  <c r="Q95" i="7"/>
  <c r="Q89" i="7"/>
  <c r="Q94" i="7"/>
  <c r="Q92" i="7"/>
  <c r="Q110" i="7"/>
  <c r="Q108" i="7"/>
  <c r="Q102" i="7"/>
  <c r="Q118" i="7"/>
  <c r="Q103" i="7"/>
  <c r="Q119" i="7"/>
  <c r="Q100" i="7"/>
  <c r="Q116" i="7"/>
  <c r="Q97" i="7"/>
  <c r="Q113" i="7"/>
  <c r="Q120" i="7"/>
  <c r="Q106" i="7"/>
  <c r="Q91" i="7"/>
  <c r="Q107" i="7"/>
  <c r="Q88" i="7"/>
  <c r="Q104" i="7"/>
  <c r="Q101" i="7"/>
  <c r="Q117" i="7"/>
  <c r="Q87" i="7"/>
  <c r="Q98" i="7"/>
  <c r="Q114" i="7"/>
  <c r="Q99" i="7"/>
  <c r="Q115" i="7"/>
  <c r="Q96" i="7"/>
  <c r="Q112" i="7"/>
  <c r="Q93" i="7"/>
  <c r="Q109" i="7"/>
  <c r="J64" i="26" l="1"/>
  <c r="J65" i="24"/>
  <c r="G65" i="24"/>
  <c r="G64" i="26"/>
  <c r="I64" i="26"/>
  <c r="I65" i="24"/>
  <c r="M64" i="26"/>
  <c r="M65" i="24"/>
  <c r="L64" i="26"/>
  <c r="L65" i="24"/>
  <c r="F64" i="26"/>
  <c r="F65" i="24"/>
  <c r="N64" i="26"/>
  <c r="N65" i="24"/>
  <c r="H64" i="26"/>
  <c r="H65" i="24"/>
  <c r="K65" i="24"/>
  <c r="K64" i="26"/>
  <c r="H49" i="7"/>
  <c r="I49" i="7"/>
  <c r="J49" i="7"/>
  <c r="K49" i="7"/>
  <c r="L49" i="7"/>
  <c r="M49" i="7"/>
  <c r="F51" i="7"/>
  <c r="G51" i="7"/>
  <c r="H51" i="7"/>
  <c r="I51" i="7"/>
  <c r="J51" i="7"/>
  <c r="K51" i="7"/>
  <c r="L51" i="7"/>
  <c r="M51" i="7"/>
  <c r="F53" i="7"/>
  <c r="G53" i="7"/>
  <c r="H53" i="7"/>
  <c r="I53" i="7"/>
  <c r="J53" i="7"/>
  <c r="K53" i="7"/>
  <c r="L53" i="7"/>
  <c r="M53" i="7"/>
  <c r="F54" i="7"/>
  <c r="G54" i="7"/>
  <c r="H54" i="7"/>
  <c r="I54" i="7"/>
  <c r="J54" i="7"/>
  <c r="K54" i="7"/>
  <c r="L54" i="7"/>
  <c r="M54" i="7"/>
  <c r="F56" i="7"/>
  <c r="G56" i="7"/>
  <c r="H56" i="7"/>
  <c r="I56" i="7"/>
  <c r="J56" i="7"/>
  <c r="K56" i="7"/>
  <c r="L56" i="7"/>
  <c r="M56" i="7"/>
  <c r="F57" i="7"/>
  <c r="G57" i="7"/>
  <c r="H57" i="7"/>
  <c r="I57" i="7"/>
  <c r="J57" i="7"/>
  <c r="K57" i="7"/>
  <c r="L57" i="7"/>
  <c r="M57" i="7"/>
  <c r="F58" i="7"/>
  <c r="G58" i="7"/>
  <c r="H58" i="7"/>
  <c r="I58" i="7"/>
  <c r="J58" i="7"/>
  <c r="K58" i="7"/>
  <c r="L58" i="7"/>
  <c r="M58" i="7"/>
  <c r="F59" i="7"/>
  <c r="G59" i="7"/>
  <c r="H59" i="7"/>
  <c r="I59" i="7"/>
  <c r="J59" i="7"/>
  <c r="K59" i="7"/>
  <c r="L59" i="7"/>
  <c r="M59" i="7"/>
  <c r="F61" i="7"/>
  <c r="G61" i="7"/>
  <c r="H61" i="7"/>
  <c r="I61" i="7"/>
  <c r="J61" i="7"/>
  <c r="K61" i="7"/>
  <c r="L61" i="7"/>
  <c r="M61" i="7"/>
  <c r="F62" i="7"/>
  <c r="G62" i="7"/>
  <c r="H62" i="7"/>
  <c r="I62" i="7"/>
  <c r="J62" i="7"/>
  <c r="K62" i="7"/>
  <c r="L62" i="7"/>
  <c r="M62" i="7"/>
  <c r="F64" i="7"/>
  <c r="G64" i="7"/>
  <c r="H64" i="7"/>
  <c r="I64" i="7"/>
  <c r="J64" i="7"/>
  <c r="K64" i="7"/>
  <c r="L64" i="7"/>
  <c r="M64" i="7"/>
  <c r="F65" i="7"/>
  <c r="G65" i="7"/>
  <c r="H65" i="7"/>
  <c r="I65" i="7"/>
  <c r="J65" i="7"/>
  <c r="K65" i="7"/>
  <c r="L65" i="7"/>
  <c r="M65" i="7"/>
  <c r="F68" i="7"/>
  <c r="G68" i="7"/>
  <c r="H68" i="7"/>
  <c r="I68" i="7"/>
  <c r="J68" i="7"/>
  <c r="K68" i="7"/>
  <c r="L68" i="7"/>
  <c r="M68" i="7"/>
  <c r="F69" i="7"/>
  <c r="G69" i="7"/>
  <c r="H69" i="7"/>
  <c r="I69" i="7"/>
  <c r="J69" i="7"/>
  <c r="K69" i="7"/>
  <c r="L69" i="7"/>
  <c r="M69" i="7"/>
  <c r="F73" i="7"/>
  <c r="G73" i="7"/>
  <c r="H73" i="7"/>
  <c r="I73" i="7"/>
  <c r="J73" i="7"/>
  <c r="K73" i="7"/>
  <c r="L73" i="7"/>
  <c r="M73" i="7"/>
  <c r="F75" i="7"/>
  <c r="G75" i="7"/>
  <c r="H75" i="7"/>
  <c r="I75" i="7"/>
  <c r="J75" i="7"/>
  <c r="K75" i="7"/>
  <c r="L75" i="7"/>
  <c r="M75" i="7"/>
  <c r="F78" i="7"/>
  <c r="G78" i="7"/>
  <c r="H78" i="7"/>
  <c r="I78" i="7"/>
  <c r="J78" i="7"/>
  <c r="K78" i="7"/>
  <c r="L78" i="7"/>
  <c r="M78" i="7"/>
  <c r="F79" i="7"/>
  <c r="G79" i="7"/>
  <c r="H79" i="7"/>
  <c r="I79" i="7"/>
  <c r="J79" i="7"/>
  <c r="K79" i="7"/>
  <c r="L79" i="7"/>
  <c r="M79" i="7"/>
  <c r="N79" i="7"/>
  <c r="N78" i="7"/>
  <c r="N75" i="7"/>
  <c r="N73" i="7"/>
  <c r="N69" i="7"/>
  <c r="N68" i="7"/>
  <c r="N65" i="7"/>
  <c r="N64" i="7"/>
  <c r="N62" i="7"/>
  <c r="N61" i="7"/>
  <c r="N60" i="7"/>
  <c r="N59" i="7"/>
  <c r="N58" i="7"/>
  <c r="N57" i="7"/>
  <c r="N56" i="7"/>
  <c r="N54" i="7"/>
  <c r="N53" i="7"/>
  <c r="N51" i="7"/>
  <c r="N48" i="7"/>
  <c r="N60" i="24" l="1"/>
  <c r="N59" i="26"/>
  <c r="J76" i="26"/>
  <c r="J77" i="24"/>
  <c r="F75" i="26"/>
  <c r="F76" i="24"/>
  <c r="F70" i="26"/>
  <c r="F71" i="24"/>
  <c r="J65" i="26"/>
  <c r="J66" i="24"/>
  <c r="F62" i="26"/>
  <c r="F63" i="24"/>
  <c r="J59" i="26"/>
  <c r="J60" i="24"/>
  <c r="F58" i="26"/>
  <c r="F59" i="24"/>
  <c r="J55" i="26"/>
  <c r="J56" i="24"/>
  <c r="J54" i="26"/>
  <c r="J55" i="24"/>
  <c r="F53" i="26"/>
  <c r="F54" i="24"/>
  <c r="J50" i="26"/>
  <c r="J51" i="24"/>
  <c r="F48" i="26"/>
  <c r="F49" i="24"/>
  <c r="N48" i="26"/>
  <c r="N49" i="24"/>
  <c r="N54" i="26"/>
  <c r="N55" i="24"/>
  <c r="N58" i="26"/>
  <c r="N59" i="24"/>
  <c r="N65" i="26"/>
  <c r="N66" i="24"/>
  <c r="N75" i="26"/>
  <c r="N76" i="24"/>
  <c r="K76" i="26"/>
  <c r="K77" i="24"/>
  <c r="G76" i="26"/>
  <c r="G77" i="24"/>
  <c r="K75" i="26"/>
  <c r="K76" i="24"/>
  <c r="G75" i="26"/>
  <c r="G76" i="24"/>
  <c r="K72" i="26"/>
  <c r="K73" i="24"/>
  <c r="G72" i="26"/>
  <c r="G73" i="24"/>
  <c r="K70" i="26"/>
  <c r="K71" i="24"/>
  <c r="G70" i="26"/>
  <c r="G71" i="24"/>
  <c r="K66" i="26"/>
  <c r="K67" i="24"/>
  <c r="G66" i="26"/>
  <c r="G67" i="24"/>
  <c r="K65" i="26"/>
  <c r="K66" i="24"/>
  <c r="G65" i="26"/>
  <c r="G66" i="24"/>
  <c r="K62" i="26"/>
  <c r="K63" i="24"/>
  <c r="G62" i="26"/>
  <c r="G63" i="24"/>
  <c r="K61" i="26"/>
  <c r="K62" i="24"/>
  <c r="G61" i="26"/>
  <c r="G62" i="24"/>
  <c r="K59" i="26"/>
  <c r="K60" i="24"/>
  <c r="G59" i="26"/>
  <c r="G60" i="24"/>
  <c r="K58" i="26"/>
  <c r="K59" i="24"/>
  <c r="G58" i="26"/>
  <c r="G59" i="24"/>
  <c r="K56" i="26"/>
  <c r="K57" i="24"/>
  <c r="G56" i="26"/>
  <c r="G57" i="24"/>
  <c r="K55" i="26"/>
  <c r="K56" i="24"/>
  <c r="G55" i="26"/>
  <c r="G56" i="24"/>
  <c r="K54" i="26"/>
  <c r="K55" i="24"/>
  <c r="G54" i="26"/>
  <c r="G55" i="24"/>
  <c r="K53" i="26"/>
  <c r="K54" i="24"/>
  <c r="G53" i="26"/>
  <c r="G54" i="24"/>
  <c r="K51" i="26"/>
  <c r="K52" i="24"/>
  <c r="G51" i="26"/>
  <c r="G52" i="24"/>
  <c r="K50" i="26"/>
  <c r="K51" i="24"/>
  <c r="G50" i="26"/>
  <c r="G51" i="24"/>
  <c r="K48" i="26"/>
  <c r="K49" i="24"/>
  <c r="G48" i="26"/>
  <c r="G49" i="24"/>
  <c r="K46" i="26"/>
  <c r="K47" i="24"/>
  <c r="N50" i="26"/>
  <c r="N51" i="24"/>
  <c r="N66" i="26"/>
  <c r="N67" i="24"/>
  <c r="F76" i="26"/>
  <c r="F77" i="24"/>
  <c r="J72" i="26"/>
  <c r="J73" i="24"/>
  <c r="J70" i="26"/>
  <c r="J71" i="24"/>
  <c r="F66" i="26"/>
  <c r="F67" i="24"/>
  <c r="J62" i="26"/>
  <c r="J63" i="24"/>
  <c r="F61" i="26"/>
  <c r="F62" i="24"/>
  <c r="J58" i="26"/>
  <c r="J59" i="24"/>
  <c r="F56" i="26"/>
  <c r="F57" i="24"/>
  <c r="F54" i="26"/>
  <c r="F55" i="24"/>
  <c r="F51" i="26"/>
  <c r="F52" i="24"/>
  <c r="F50" i="26"/>
  <c r="F51" i="24"/>
  <c r="J46" i="26"/>
  <c r="J47" i="24"/>
  <c r="N51" i="26"/>
  <c r="N52" i="24"/>
  <c r="N56" i="26"/>
  <c r="N57" i="24"/>
  <c r="N61" i="26"/>
  <c r="N62" i="24"/>
  <c r="N70" i="26"/>
  <c r="N71" i="24"/>
  <c r="M76" i="26"/>
  <c r="M77" i="24"/>
  <c r="I76" i="26"/>
  <c r="I77" i="24"/>
  <c r="M75" i="26"/>
  <c r="M76" i="24"/>
  <c r="I75" i="26"/>
  <c r="I76" i="24"/>
  <c r="M72" i="26"/>
  <c r="M73" i="24"/>
  <c r="I72" i="26"/>
  <c r="I73" i="24"/>
  <c r="M70" i="26"/>
  <c r="M71" i="24"/>
  <c r="I70" i="26"/>
  <c r="I71" i="24"/>
  <c r="M67" i="24"/>
  <c r="M66" i="26"/>
  <c r="I66" i="26"/>
  <c r="I67" i="24"/>
  <c r="M65" i="26"/>
  <c r="M66" i="24"/>
  <c r="I65" i="26"/>
  <c r="I66" i="24"/>
  <c r="M62" i="26"/>
  <c r="M63" i="24"/>
  <c r="I62" i="26"/>
  <c r="I63" i="24"/>
  <c r="M61" i="26"/>
  <c r="M62" i="24"/>
  <c r="I61" i="26"/>
  <c r="I62" i="24"/>
  <c r="M59" i="26"/>
  <c r="M60" i="24"/>
  <c r="I59" i="26"/>
  <c r="I60" i="24"/>
  <c r="M58" i="26"/>
  <c r="M59" i="24"/>
  <c r="I59" i="24"/>
  <c r="I58" i="26"/>
  <c r="M56" i="26"/>
  <c r="M57" i="24"/>
  <c r="I56" i="26"/>
  <c r="I57" i="24"/>
  <c r="M55" i="26"/>
  <c r="M56" i="24"/>
  <c r="I55" i="26"/>
  <c r="I56" i="24"/>
  <c r="M54" i="26"/>
  <c r="M55" i="24"/>
  <c r="I54" i="26"/>
  <c r="I55" i="24"/>
  <c r="M53" i="26"/>
  <c r="M54" i="24"/>
  <c r="I53" i="26"/>
  <c r="I54" i="24"/>
  <c r="M51" i="26"/>
  <c r="M52" i="24"/>
  <c r="I51" i="26"/>
  <c r="I52" i="24"/>
  <c r="M50" i="26"/>
  <c r="M51" i="24"/>
  <c r="I50" i="26"/>
  <c r="I51" i="24"/>
  <c r="M48" i="26"/>
  <c r="M49" i="24"/>
  <c r="I48" i="26"/>
  <c r="I49" i="24"/>
  <c r="M46" i="26"/>
  <c r="M47" i="24"/>
  <c r="I46" i="26"/>
  <c r="I47" i="24"/>
  <c r="N55" i="26"/>
  <c r="N56" i="24"/>
  <c r="N76" i="26"/>
  <c r="N77" i="24"/>
  <c r="J76" i="24"/>
  <c r="J75" i="26"/>
  <c r="F72" i="26"/>
  <c r="F73" i="24"/>
  <c r="J66" i="26"/>
  <c r="J67" i="24"/>
  <c r="F65" i="26"/>
  <c r="F66" i="24"/>
  <c r="J61" i="26"/>
  <c r="J62" i="24"/>
  <c r="F59" i="26"/>
  <c r="F60" i="24"/>
  <c r="J56" i="26"/>
  <c r="J57" i="24"/>
  <c r="F55" i="26"/>
  <c r="F56" i="24"/>
  <c r="J53" i="26"/>
  <c r="J54" i="24"/>
  <c r="J51" i="26"/>
  <c r="J52" i="24"/>
  <c r="J48" i="26"/>
  <c r="J49" i="24"/>
  <c r="N45" i="26"/>
  <c r="N46" i="24"/>
  <c r="N53" i="26"/>
  <c r="N54" i="24"/>
  <c r="N57" i="26"/>
  <c r="N58" i="24"/>
  <c r="N62" i="26"/>
  <c r="N63" i="24"/>
  <c r="N72" i="26"/>
  <c r="N73" i="24"/>
  <c r="L76" i="26"/>
  <c r="L77" i="24"/>
  <c r="H76" i="26"/>
  <c r="H77" i="24"/>
  <c r="L75" i="26"/>
  <c r="L76" i="24"/>
  <c r="H75" i="26"/>
  <c r="H76" i="24"/>
  <c r="L72" i="26"/>
  <c r="L73" i="24"/>
  <c r="H72" i="26"/>
  <c r="H73" i="24"/>
  <c r="L70" i="26"/>
  <c r="L71" i="24"/>
  <c r="H70" i="26"/>
  <c r="H71" i="24"/>
  <c r="L66" i="26"/>
  <c r="L67" i="24"/>
  <c r="H66" i="26"/>
  <c r="H67" i="24"/>
  <c r="L65" i="26"/>
  <c r="L66" i="24"/>
  <c r="H66" i="24"/>
  <c r="H65" i="26"/>
  <c r="L62" i="26"/>
  <c r="L63" i="24"/>
  <c r="H62" i="26"/>
  <c r="H63" i="24"/>
  <c r="L61" i="26"/>
  <c r="L62" i="24"/>
  <c r="H61" i="26"/>
  <c r="H62" i="24"/>
  <c r="L59" i="26"/>
  <c r="L60" i="24"/>
  <c r="H59" i="26"/>
  <c r="H60" i="24"/>
  <c r="L58" i="26"/>
  <c r="L59" i="24"/>
  <c r="H58" i="26"/>
  <c r="H59" i="24"/>
  <c r="L56" i="26"/>
  <c r="L57" i="24"/>
  <c r="H56" i="26"/>
  <c r="H57" i="24"/>
  <c r="L55" i="26"/>
  <c r="L56" i="24"/>
  <c r="H55" i="26"/>
  <c r="H56" i="24"/>
  <c r="L54" i="26"/>
  <c r="L55" i="24"/>
  <c r="H54" i="26"/>
  <c r="H55" i="24"/>
  <c r="L53" i="26"/>
  <c r="L54" i="24"/>
  <c r="H54" i="24"/>
  <c r="H53" i="26"/>
  <c r="L51" i="26"/>
  <c r="L52" i="24"/>
  <c r="H51" i="26"/>
  <c r="H52" i="24"/>
  <c r="L50" i="26"/>
  <c r="L51" i="24"/>
  <c r="H50" i="26"/>
  <c r="H51" i="24"/>
  <c r="L48" i="26"/>
  <c r="L49" i="24"/>
  <c r="H48" i="26"/>
  <c r="H49" i="24"/>
  <c r="L46" i="26"/>
  <c r="L47" i="24"/>
  <c r="H46" i="26"/>
  <c r="H47" i="24"/>
  <c r="L48" i="7"/>
  <c r="G49" i="7"/>
  <c r="J50" i="7"/>
  <c r="I55" i="7"/>
  <c r="L60" i="7"/>
  <c r="H63" i="7"/>
  <c r="G48" i="7"/>
  <c r="H50" i="7"/>
  <c r="M52" i="7"/>
  <c r="J52" i="7"/>
  <c r="N55" i="7"/>
  <c r="G63" i="7"/>
  <c r="L66" i="7"/>
  <c r="M48" i="7"/>
  <c r="I48" i="7"/>
  <c r="F49" i="7"/>
  <c r="I50" i="7"/>
  <c r="N50" i="7"/>
  <c r="L52" i="7"/>
  <c r="G52" i="7"/>
  <c r="M55" i="7"/>
  <c r="K55" i="7"/>
  <c r="F55" i="7"/>
  <c r="M60" i="7"/>
  <c r="F60" i="7"/>
  <c r="I63" i="7"/>
  <c r="J63" i="7"/>
  <c r="I66" i="7"/>
  <c r="F66" i="7"/>
  <c r="K48" i="7"/>
  <c r="L50" i="7"/>
  <c r="H52" i="7"/>
  <c r="N52" i="7"/>
  <c r="G55" i="7"/>
  <c r="I60" i="7"/>
  <c r="L63" i="7"/>
  <c r="F63" i="7"/>
  <c r="H66" i="7"/>
  <c r="H48" i="7"/>
  <c r="G50" i="7"/>
  <c r="F50" i="7"/>
  <c r="L55" i="7"/>
  <c r="G60" i="7"/>
  <c r="H60" i="7"/>
  <c r="K63" i="7"/>
  <c r="K66" i="7"/>
  <c r="J48" i="7"/>
  <c r="F48" i="7"/>
  <c r="M50" i="7"/>
  <c r="K50" i="7"/>
  <c r="I52" i="7"/>
  <c r="K52" i="7"/>
  <c r="F52" i="7"/>
  <c r="H55" i="7"/>
  <c r="J55" i="7"/>
  <c r="J60" i="7"/>
  <c r="K60" i="7"/>
  <c r="M63" i="7"/>
  <c r="N63" i="7"/>
  <c r="G66" i="7"/>
  <c r="J66" i="7"/>
  <c r="I49" i="26" l="1"/>
  <c r="I50" i="24"/>
  <c r="H45" i="26"/>
  <c r="H46" i="24"/>
  <c r="F53" i="24"/>
  <c r="F52" i="26"/>
  <c r="I46" i="24"/>
  <c r="I45" i="26"/>
  <c r="G45" i="26"/>
  <c r="G46" i="24"/>
  <c r="K47" i="26"/>
  <c r="K48" i="24"/>
  <c r="K63" i="26"/>
  <c r="K64" i="24"/>
  <c r="H64" i="24"/>
  <c r="H63" i="26"/>
  <c r="K45" i="26"/>
  <c r="K46" i="24"/>
  <c r="I61" i="24"/>
  <c r="I60" i="26"/>
  <c r="N47" i="26"/>
  <c r="N48" i="24"/>
  <c r="M46" i="24"/>
  <c r="M45" i="26"/>
  <c r="J49" i="26"/>
  <c r="J50" i="24"/>
  <c r="H60" i="26"/>
  <c r="H61" i="24"/>
  <c r="I58" i="24"/>
  <c r="I57" i="26"/>
  <c r="J63" i="26"/>
  <c r="J64" i="24"/>
  <c r="F49" i="26"/>
  <c r="F50" i="24"/>
  <c r="K60" i="26"/>
  <c r="K61" i="24"/>
  <c r="N49" i="26"/>
  <c r="N50" i="24"/>
  <c r="F57" i="26"/>
  <c r="F58" i="24"/>
  <c r="I47" i="26"/>
  <c r="I48" i="24"/>
  <c r="L45" i="26"/>
  <c r="L46" i="24"/>
  <c r="J45" i="26"/>
  <c r="J46" i="24"/>
  <c r="L48" i="24"/>
  <c r="L47" i="26"/>
  <c r="K57" i="26"/>
  <c r="K58" i="24"/>
  <c r="M47" i="26"/>
  <c r="M48" i="24"/>
  <c r="F47" i="26"/>
  <c r="F48" i="24"/>
  <c r="F60" i="26"/>
  <c r="F61" i="24"/>
  <c r="L64" i="24"/>
  <c r="L63" i="26"/>
  <c r="M49" i="26"/>
  <c r="M50" i="24"/>
  <c r="L57" i="26"/>
  <c r="L58" i="24"/>
  <c r="G63" i="26"/>
  <c r="G64" i="24"/>
  <c r="J57" i="26"/>
  <c r="J58" i="24"/>
  <c r="K50" i="24"/>
  <c r="K49" i="26"/>
  <c r="F45" i="26"/>
  <c r="F46" i="24"/>
  <c r="H57" i="26"/>
  <c r="H58" i="24"/>
  <c r="G47" i="26"/>
  <c r="G48" i="24"/>
  <c r="H49" i="26"/>
  <c r="H50" i="24"/>
  <c r="I63" i="26"/>
  <c r="I64" i="24"/>
  <c r="M58" i="24"/>
  <c r="M57" i="26"/>
  <c r="G50" i="24"/>
  <c r="G49" i="26"/>
  <c r="G60" i="26"/>
  <c r="G61" i="24"/>
  <c r="H48" i="24"/>
  <c r="H47" i="26"/>
  <c r="G57" i="26"/>
  <c r="G58" i="24"/>
  <c r="J60" i="26"/>
  <c r="J61" i="24"/>
  <c r="L49" i="26"/>
  <c r="L50" i="24"/>
  <c r="J47" i="26"/>
  <c r="J48" i="24"/>
  <c r="G47" i="24"/>
  <c r="G46" i="26"/>
  <c r="F46" i="26"/>
  <c r="F47" i="24"/>
  <c r="F63" i="26"/>
  <c r="F64" i="24"/>
  <c r="M60" i="26"/>
  <c r="M61" i="24"/>
  <c r="L52" i="26"/>
  <c r="L53" i="24"/>
  <c r="M52" i="26"/>
  <c r="M53" i="24"/>
  <c r="G52" i="26"/>
  <c r="G53" i="24"/>
  <c r="I52" i="26"/>
  <c r="I53" i="24"/>
  <c r="H52" i="26"/>
  <c r="H53" i="24"/>
  <c r="K52" i="26"/>
  <c r="K53" i="24"/>
  <c r="L60" i="26"/>
  <c r="L61" i="24"/>
  <c r="N60" i="26"/>
  <c r="N61" i="24"/>
  <c r="J52" i="26"/>
  <c r="J53" i="24"/>
  <c r="N52" i="26"/>
  <c r="N53" i="24"/>
  <c r="F80" i="7"/>
  <c r="N66" i="7"/>
  <c r="M66" i="7"/>
  <c r="H80" i="7"/>
  <c r="J80" i="7"/>
  <c r="I80" i="7"/>
  <c r="K80" i="7"/>
  <c r="G80" i="7"/>
  <c r="L80" i="7"/>
  <c r="P49" i="7"/>
  <c r="O49" i="7"/>
  <c r="F299" i="8"/>
  <c r="N63" i="26" l="1"/>
  <c r="N64" i="24"/>
  <c r="M63" i="26"/>
  <c r="M64" i="24"/>
  <c r="I77" i="26"/>
  <c r="I78" i="24"/>
  <c r="L77" i="26"/>
  <c r="L78" i="24"/>
  <c r="J77" i="26"/>
  <c r="J78" i="24"/>
  <c r="F77" i="26"/>
  <c r="F78" i="24"/>
  <c r="P46" i="26"/>
  <c r="R46" i="26" s="1"/>
  <c r="P47" i="24"/>
  <c r="G77" i="26"/>
  <c r="G78" i="24"/>
  <c r="H77" i="26"/>
  <c r="H78" i="24"/>
  <c r="O46" i="26"/>
  <c r="O47" i="24"/>
  <c r="K77" i="26"/>
  <c r="K78" i="24"/>
  <c r="R8" i="26"/>
  <c r="N80" i="7"/>
  <c r="M80" i="7"/>
  <c r="R49" i="7"/>
  <c r="S49" i="7"/>
  <c r="H282" i="8"/>
  <c r="I282" i="8"/>
  <c r="J282" i="8"/>
  <c r="K282" i="8"/>
  <c r="L282" i="8"/>
  <c r="M282" i="8"/>
  <c r="N282" i="8"/>
  <c r="F284" i="8"/>
  <c r="G284" i="8"/>
  <c r="H284" i="8"/>
  <c r="I284" i="8"/>
  <c r="J284" i="8"/>
  <c r="K284" i="8"/>
  <c r="L284" i="8"/>
  <c r="M284" i="8"/>
  <c r="N284" i="8"/>
  <c r="F286" i="8"/>
  <c r="G286" i="8"/>
  <c r="H286" i="8"/>
  <c r="I286" i="8"/>
  <c r="J286" i="8"/>
  <c r="K286" i="8"/>
  <c r="L286" i="8"/>
  <c r="M286" i="8"/>
  <c r="N286" i="8"/>
  <c r="F287" i="8"/>
  <c r="G287" i="8"/>
  <c r="H287" i="8"/>
  <c r="I287" i="8"/>
  <c r="J287" i="8"/>
  <c r="K287" i="8"/>
  <c r="L287" i="8"/>
  <c r="M287" i="8"/>
  <c r="N287" i="8"/>
  <c r="F289" i="8"/>
  <c r="G289" i="8"/>
  <c r="H289" i="8"/>
  <c r="I289" i="8"/>
  <c r="J289" i="8"/>
  <c r="M289" i="8"/>
  <c r="N289" i="8"/>
  <c r="F290" i="8"/>
  <c r="G290" i="8"/>
  <c r="H290" i="8"/>
  <c r="I290" i="8"/>
  <c r="J290" i="8"/>
  <c r="K290" i="8"/>
  <c r="L290" i="8"/>
  <c r="M290" i="8"/>
  <c r="N290" i="8"/>
  <c r="F291" i="8"/>
  <c r="G291" i="8"/>
  <c r="H291" i="8"/>
  <c r="I291" i="8"/>
  <c r="J291" i="8"/>
  <c r="K291" i="8"/>
  <c r="L291" i="8"/>
  <c r="M291" i="8"/>
  <c r="N291" i="8"/>
  <c r="F292" i="8"/>
  <c r="G292" i="8"/>
  <c r="H292" i="8"/>
  <c r="I292" i="8"/>
  <c r="J292" i="8"/>
  <c r="K292" i="8"/>
  <c r="L292" i="8"/>
  <c r="M292" i="8"/>
  <c r="N292" i="8"/>
  <c r="N293" i="8"/>
  <c r="F294" i="8"/>
  <c r="G294" i="8"/>
  <c r="H294" i="8"/>
  <c r="I294" i="8"/>
  <c r="J294" i="8"/>
  <c r="K294" i="8"/>
  <c r="L294" i="8"/>
  <c r="M294" i="8"/>
  <c r="N294" i="8"/>
  <c r="F295" i="8"/>
  <c r="G295" i="8"/>
  <c r="H295" i="8"/>
  <c r="I295" i="8"/>
  <c r="J295" i="8"/>
  <c r="K295" i="8"/>
  <c r="L295" i="8"/>
  <c r="M295" i="8"/>
  <c r="N295" i="8"/>
  <c r="J297" i="8"/>
  <c r="K297" i="8"/>
  <c r="L297" i="8"/>
  <c r="M297" i="8"/>
  <c r="N297" i="8"/>
  <c r="F298" i="8"/>
  <c r="G298" i="8"/>
  <c r="H298" i="8"/>
  <c r="I298" i="8"/>
  <c r="J298" i="8"/>
  <c r="K298" i="8"/>
  <c r="L298" i="8"/>
  <c r="M298" i="8"/>
  <c r="N298" i="8"/>
  <c r="F301" i="8"/>
  <c r="G301" i="8"/>
  <c r="H301" i="8"/>
  <c r="I301" i="8"/>
  <c r="J301" i="8"/>
  <c r="K301" i="8"/>
  <c r="L301" i="8"/>
  <c r="M301" i="8"/>
  <c r="N301" i="8"/>
  <c r="F304" i="8"/>
  <c r="G304" i="8"/>
  <c r="H304" i="8"/>
  <c r="I304" i="8"/>
  <c r="J304" i="8"/>
  <c r="K304" i="8"/>
  <c r="L304" i="8"/>
  <c r="M304" i="8"/>
  <c r="N304" i="8"/>
  <c r="I306" i="8"/>
  <c r="J306" i="8"/>
  <c r="K306" i="8"/>
  <c r="L306" i="8"/>
  <c r="M306" i="8"/>
  <c r="N306" i="8"/>
  <c r="F308" i="8"/>
  <c r="G308" i="8"/>
  <c r="H308" i="8"/>
  <c r="I308" i="8"/>
  <c r="J308" i="8"/>
  <c r="K308" i="8"/>
  <c r="L308" i="8"/>
  <c r="M308" i="8"/>
  <c r="N308" i="8"/>
  <c r="H311" i="8"/>
  <c r="I311" i="8"/>
  <c r="J311" i="8"/>
  <c r="K311" i="8"/>
  <c r="L311" i="8"/>
  <c r="M311" i="8"/>
  <c r="N311" i="8"/>
  <c r="F312" i="8"/>
  <c r="G312" i="8"/>
  <c r="H312" i="8"/>
  <c r="I312" i="8"/>
  <c r="J312" i="8"/>
  <c r="K312" i="8"/>
  <c r="L312" i="8"/>
  <c r="M312" i="8"/>
  <c r="N312" i="8"/>
  <c r="O312" i="8"/>
  <c r="O311" i="8"/>
  <c r="O309" i="8"/>
  <c r="O308" i="8"/>
  <c r="O306" i="8"/>
  <c r="O304" i="8"/>
  <c r="O303" i="8"/>
  <c r="O302" i="8"/>
  <c r="O301" i="8"/>
  <c r="O298" i="8"/>
  <c r="O297" i="8"/>
  <c r="O295" i="8"/>
  <c r="O294" i="8"/>
  <c r="O293" i="8"/>
  <c r="O292" i="8"/>
  <c r="O291" i="8"/>
  <c r="O290" i="8"/>
  <c r="O289" i="8"/>
  <c r="O287" i="8"/>
  <c r="O286" i="8"/>
  <c r="O284" i="8"/>
  <c r="O282" i="8"/>
  <c r="O281" i="8"/>
  <c r="N281" i="8"/>
  <c r="N243" i="8"/>
  <c r="O244" i="8"/>
  <c r="O249" i="8"/>
  <c r="O261" i="8"/>
  <c r="O266" i="8"/>
  <c r="O268" i="8"/>
  <c r="O269" i="8"/>
  <c r="O272" i="8"/>
  <c r="O242" i="8"/>
  <c r="N242" i="8"/>
  <c r="H243" i="8"/>
  <c r="I243" i="8"/>
  <c r="J243" i="8"/>
  <c r="K243" i="8"/>
  <c r="L243" i="8"/>
  <c r="M243" i="8"/>
  <c r="F245" i="8"/>
  <c r="G245" i="8"/>
  <c r="H245" i="8"/>
  <c r="I245" i="8"/>
  <c r="J245" i="8"/>
  <c r="K245" i="8"/>
  <c r="L245" i="8"/>
  <c r="M245" i="8"/>
  <c r="N245" i="8"/>
  <c r="F247" i="8"/>
  <c r="G247" i="8"/>
  <c r="H247" i="8"/>
  <c r="I247" i="8"/>
  <c r="J247" i="8"/>
  <c r="K247" i="8"/>
  <c r="L247" i="8"/>
  <c r="M247" i="8"/>
  <c r="N247" i="8"/>
  <c r="F248" i="8"/>
  <c r="G248" i="8"/>
  <c r="H248" i="8"/>
  <c r="I248" i="8"/>
  <c r="J248" i="8"/>
  <c r="K248" i="8"/>
  <c r="L248" i="8"/>
  <c r="M248" i="8"/>
  <c r="N248" i="8"/>
  <c r="F250" i="8"/>
  <c r="G250" i="8"/>
  <c r="H250" i="8"/>
  <c r="I250" i="8"/>
  <c r="J250" i="8"/>
  <c r="K250" i="8"/>
  <c r="L250" i="8"/>
  <c r="M250" i="8"/>
  <c r="N250" i="8"/>
  <c r="F251" i="8"/>
  <c r="G251" i="8"/>
  <c r="H251" i="8"/>
  <c r="I251" i="8"/>
  <c r="J251" i="8"/>
  <c r="K251" i="8"/>
  <c r="L251" i="8"/>
  <c r="M251" i="8"/>
  <c r="N251" i="8"/>
  <c r="F252" i="8"/>
  <c r="G252" i="8"/>
  <c r="H252" i="8"/>
  <c r="I252" i="8"/>
  <c r="J252" i="8"/>
  <c r="K252" i="8"/>
  <c r="L252" i="8"/>
  <c r="M252" i="8"/>
  <c r="N252" i="8"/>
  <c r="F253" i="8"/>
  <c r="G253" i="8"/>
  <c r="H253" i="8"/>
  <c r="I253" i="8"/>
  <c r="J253" i="8"/>
  <c r="K253" i="8"/>
  <c r="L253" i="8"/>
  <c r="M253" i="8"/>
  <c r="N253" i="8"/>
  <c r="N254" i="8"/>
  <c r="F255" i="8"/>
  <c r="G255" i="8"/>
  <c r="H255" i="8"/>
  <c r="I255" i="8"/>
  <c r="J255" i="8"/>
  <c r="K255" i="8"/>
  <c r="L255" i="8"/>
  <c r="M255" i="8"/>
  <c r="N255" i="8"/>
  <c r="F256" i="8"/>
  <c r="G256" i="8"/>
  <c r="H256" i="8"/>
  <c r="I256" i="8"/>
  <c r="J256" i="8"/>
  <c r="K256" i="8"/>
  <c r="L256" i="8"/>
  <c r="M256" i="8"/>
  <c r="N256" i="8"/>
  <c r="F258" i="8"/>
  <c r="G258" i="8"/>
  <c r="H258" i="8"/>
  <c r="I258" i="8"/>
  <c r="J258" i="8"/>
  <c r="K258" i="8"/>
  <c r="L258" i="8"/>
  <c r="M258" i="8"/>
  <c r="N258" i="8"/>
  <c r="F259" i="8"/>
  <c r="G259" i="8"/>
  <c r="H259" i="8"/>
  <c r="I259" i="8"/>
  <c r="J259" i="8"/>
  <c r="K259" i="8"/>
  <c r="L259" i="8"/>
  <c r="M259" i="8"/>
  <c r="N259" i="8"/>
  <c r="F262" i="8"/>
  <c r="G262" i="8"/>
  <c r="H262" i="8"/>
  <c r="I262" i="8"/>
  <c r="J262" i="8"/>
  <c r="K262" i="8"/>
  <c r="L262" i="8"/>
  <c r="M262" i="8"/>
  <c r="N262" i="8"/>
  <c r="I267" i="8"/>
  <c r="J267" i="8"/>
  <c r="K267" i="8"/>
  <c r="L267" i="8"/>
  <c r="M267" i="8"/>
  <c r="N267" i="8"/>
  <c r="F269" i="8"/>
  <c r="G269" i="8"/>
  <c r="H269" i="8"/>
  <c r="I269" i="8"/>
  <c r="J269" i="8"/>
  <c r="K269" i="8"/>
  <c r="L269" i="8"/>
  <c r="M269" i="8"/>
  <c r="N269" i="8"/>
  <c r="F273" i="8"/>
  <c r="G273" i="8"/>
  <c r="H273" i="8"/>
  <c r="I273" i="8"/>
  <c r="J273" i="8"/>
  <c r="K273" i="8"/>
  <c r="L273" i="8"/>
  <c r="M273" i="8"/>
  <c r="N273" i="8"/>
  <c r="O273" i="8"/>
  <c r="O271" i="8"/>
  <c r="O270" i="8"/>
  <c r="O267" i="8"/>
  <c r="O264" i="8"/>
  <c r="O263" i="8"/>
  <c r="O262" i="8"/>
  <c r="O259" i="8"/>
  <c r="O258" i="8"/>
  <c r="O256" i="8"/>
  <c r="O255" i="8"/>
  <c r="O254" i="8"/>
  <c r="O253" i="8"/>
  <c r="O252" i="8"/>
  <c r="O251" i="8"/>
  <c r="O250" i="8"/>
  <c r="O248" i="8"/>
  <c r="O247" i="8"/>
  <c r="O245" i="8"/>
  <c r="O243" i="8"/>
  <c r="Q46" i="26" l="1"/>
  <c r="M77" i="26"/>
  <c r="M78" i="24"/>
  <c r="R47" i="24"/>
  <c r="Q47" i="24"/>
  <c r="N77" i="26"/>
  <c r="N78" i="24"/>
  <c r="O337" i="26"/>
  <c r="O345" i="24"/>
  <c r="O336" i="26"/>
  <c r="O344" i="24"/>
  <c r="O340" i="26"/>
  <c r="O348" i="24"/>
  <c r="O329" i="26"/>
  <c r="O337" i="24"/>
  <c r="O339" i="26"/>
  <c r="O347" i="24"/>
  <c r="O317" i="26"/>
  <c r="O325" i="24"/>
  <c r="O312" i="26"/>
  <c r="O320" i="24"/>
  <c r="O334" i="26"/>
  <c r="O342" i="24"/>
  <c r="O319" i="26"/>
  <c r="O327" i="24"/>
  <c r="O330" i="26"/>
  <c r="O338" i="24"/>
  <c r="I341" i="26"/>
  <c r="I349" i="24"/>
  <c r="F337" i="26"/>
  <c r="F345" i="24"/>
  <c r="I330" i="26"/>
  <c r="I338" i="24"/>
  <c r="K326" i="26"/>
  <c r="K334" i="24"/>
  <c r="H324" i="26"/>
  <c r="H332" i="24"/>
  <c r="I323" i="26"/>
  <c r="I331" i="24"/>
  <c r="G321" i="26"/>
  <c r="G329" i="24"/>
  <c r="H320" i="26"/>
  <c r="H328" i="24"/>
  <c r="J318" i="26"/>
  <c r="J326" i="24"/>
  <c r="G316" i="26"/>
  <c r="G324" i="24"/>
  <c r="L315" i="26"/>
  <c r="L323" i="24"/>
  <c r="I313" i="26"/>
  <c r="I321" i="24"/>
  <c r="O311" i="26"/>
  <c r="O319" i="24"/>
  <c r="O318" i="26"/>
  <c r="O326" i="24"/>
  <c r="O322" i="26"/>
  <c r="O330" i="24"/>
  <c r="O335" i="24"/>
  <c r="O327" i="26"/>
  <c r="O335" i="26"/>
  <c r="O343" i="24"/>
  <c r="N341" i="26"/>
  <c r="N349" i="24"/>
  <c r="J341" i="26"/>
  <c r="J349" i="24"/>
  <c r="F341" i="26"/>
  <c r="F349" i="24"/>
  <c r="K337" i="26"/>
  <c r="K345" i="24"/>
  <c r="G337" i="26"/>
  <c r="G345" i="24"/>
  <c r="L335" i="26"/>
  <c r="L343" i="24"/>
  <c r="N330" i="26"/>
  <c r="N338" i="24"/>
  <c r="J330" i="26"/>
  <c r="J338" i="24"/>
  <c r="F330" i="26"/>
  <c r="F338" i="24"/>
  <c r="K327" i="26"/>
  <c r="K335" i="24"/>
  <c r="G327" i="26"/>
  <c r="G335" i="24"/>
  <c r="L326" i="26"/>
  <c r="L334" i="24"/>
  <c r="H326" i="26"/>
  <c r="H334" i="24"/>
  <c r="M324" i="26"/>
  <c r="M332" i="24"/>
  <c r="I324" i="26"/>
  <c r="I332" i="24"/>
  <c r="N323" i="26"/>
  <c r="N331" i="24"/>
  <c r="J323" i="26"/>
  <c r="J331" i="24"/>
  <c r="F323" i="26"/>
  <c r="F331" i="24"/>
  <c r="L321" i="26"/>
  <c r="L329" i="24"/>
  <c r="H321" i="26"/>
  <c r="H329" i="24"/>
  <c r="M320" i="26"/>
  <c r="M328" i="24"/>
  <c r="I320" i="26"/>
  <c r="I328" i="24"/>
  <c r="N319" i="26"/>
  <c r="N327" i="24"/>
  <c r="J327" i="24"/>
  <c r="J319" i="26"/>
  <c r="F319" i="26"/>
  <c r="F327" i="24"/>
  <c r="K318" i="26"/>
  <c r="K326" i="24"/>
  <c r="G318" i="26"/>
  <c r="G326" i="24"/>
  <c r="L316" i="26"/>
  <c r="L324" i="24"/>
  <c r="H316" i="26"/>
  <c r="H324" i="24"/>
  <c r="M315" i="26"/>
  <c r="M323" i="24"/>
  <c r="I315" i="26"/>
  <c r="I323" i="24"/>
  <c r="N313" i="26"/>
  <c r="N321" i="24"/>
  <c r="J313" i="26"/>
  <c r="J321" i="24"/>
  <c r="F313" i="26"/>
  <c r="F321" i="24"/>
  <c r="J311" i="26"/>
  <c r="J319" i="24"/>
  <c r="O310" i="26"/>
  <c r="O318" i="24"/>
  <c r="N311" i="26"/>
  <c r="N319" i="24"/>
  <c r="O313" i="26"/>
  <c r="O321" i="24"/>
  <c r="O323" i="26"/>
  <c r="O331" i="24"/>
  <c r="M341" i="26"/>
  <c r="M349" i="24"/>
  <c r="J337" i="26"/>
  <c r="J345" i="24"/>
  <c r="M330" i="26"/>
  <c r="M338" i="24"/>
  <c r="J327" i="26"/>
  <c r="J335" i="24"/>
  <c r="G326" i="26"/>
  <c r="G334" i="24"/>
  <c r="M323" i="26"/>
  <c r="M331" i="24"/>
  <c r="K321" i="26"/>
  <c r="K329" i="24"/>
  <c r="M319" i="26"/>
  <c r="M327" i="24"/>
  <c r="N318" i="26"/>
  <c r="N326" i="24"/>
  <c r="K316" i="26"/>
  <c r="K324" i="24"/>
  <c r="M313" i="26"/>
  <c r="M321" i="24"/>
  <c r="M311" i="26"/>
  <c r="M319" i="24"/>
  <c r="O323" i="24"/>
  <c r="O315" i="26"/>
  <c r="O320" i="26"/>
  <c r="O328" i="24"/>
  <c r="O324" i="26"/>
  <c r="O332" i="24"/>
  <c r="O331" i="26"/>
  <c r="O339" i="24"/>
  <c r="L341" i="26"/>
  <c r="L349" i="24"/>
  <c r="H341" i="26"/>
  <c r="H349" i="24"/>
  <c r="M337" i="26"/>
  <c r="M345" i="24"/>
  <c r="I337" i="26"/>
  <c r="I345" i="24"/>
  <c r="N335" i="26"/>
  <c r="N343" i="24"/>
  <c r="J335" i="26"/>
  <c r="J343" i="24"/>
  <c r="L330" i="26"/>
  <c r="L338" i="24"/>
  <c r="H330" i="26"/>
  <c r="H338" i="24"/>
  <c r="M327" i="26"/>
  <c r="M335" i="24"/>
  <c r="I327" i="26"/>
  <c r="I335" i="24"/>
  <c r="N326" i="26"/>
  <c r="N334" i="24"/>
  <c r="J326" i="26"/>
  <c r="J334" i="24"/>
  <c r="F326" i="26"/>
  <c r="F334" i="24"/>
  <c r="K324" i="26"/>
  <c r="K332" i="24"/>
  <c r="G324" i="26"/>
  <c r="G332" i="24"/>
  <c r="L323" i="26"/>
  <c r="L331" i="24"/>
  <c r="H323" i="26"/>
  <c r="H331" i="24"/>
  <c r="N321" i="26"/>
  <c r="N329" i="24"/>
  <c r="J321" i="26"/>
  <c r="J329" i="24"/>
  <c r="F321" i="26"/>
  <c r="F329" i="24"/>
  <c r="K320" i="26"/>
  <c r="K328" i="24"/>
  <c r="G320" i="26"/>
  <c r="G328" i="24"/>
  <c r="L319" i="26"/>
  <c r="L327" i="24"/>
  <c r="H319" i="26"/>
  <c r="H327" i="24"/>
  <c r="M318" i="26"/>
  <c r="M326" i="24"/>
  <c r="I318" i="26"/>
  <c r="I326" i="24"/>
  <c r="N316" i="26"/>
  <c r="N324" i="24"/>
  <c r="J316" i="26"/>
  <c r="J324" i="24"/>
  <c r="F316" i="26"/>
  <c r="F324" i="24"/>
  <c r="K315" i="26"/>
  <c r="K323" i="24"/>
  <c r="G315" i="26"/>
  <c r="G323" i="24"/>
  <c r="L313" i="26"/>
  <c r="L321" i="24"/>
  <c r="H313" i="26"/>
  <c r="H321" i="24"/>
  <c r="L311" i="26"/>
  <c r="L319" i="24"/>
  <c r="H311" i="26"/>
  <c r="H319" i="24"/>
  <c r="O338" i="26"/>
  <c r="O346" i="24"/>
  <c r="N337" i="26"/>
  <c r="Q337" i="26" s="1"/>
  <c r="N345" i="24"/>
  <c r="K335" i="26"/>
  <c r="K343" i="24"/>
  <c r="N327" i="26"/>
  <c r="N335" i="24"/>
  <c r="F327" i="26"/>
  <c r="F335" i="24"/>
  <c r="L324" i="26"/>
  <c r="L332" i="24"/>
  <c r="N322" i="26"/>
  <c r="N330" i="24"/>
  <c r="L328" i="24"/>
  <c r="L320" i="26"/>
  <c r="I319" i="26"/>
  <c r="I327" i="24"/>
  <c r="F318" i="26"/>
  <c r="F326" i="24"/>
  <c r="H315" i="26"/>
  <c r="H323" i="24"/>
  <c r="I311" i="26"/>
  <c r="I319" i="24"/>
  <c r="O316" i="26"/>
  <c r="O324" i="24"/>
  <c r="O321" i="26"/>
  <c r="O329" i="24"/>
  <c r="O326" i="26"/>
  <c r="O334" i="24"/>
  <c r="O332" i="26"/>
  <c r="O340" i="24"/>
  <c r="O341" i="26"/>
  <c r="O349" i="24"/>
  <c r="K341" i="26"/>
  <c r="K349" i="24"/>
  <c r="G341" i="26"/>
  <c r="G349" i="24"/>
  <c r="L337" i="26"/>
  <c r="L345" i="24"/>
  <c r="H337" i="26"/>
  <c r="H345" i="24"/>
  <c r="M335" i="26"/>
  <c r="M343" i="24"/>
  <c r="I335" i="26"/>
  <c r="I343" i="24"/>
  <c r="K330" i="26"/>
  <c r="K338" i="24"/>
  <c r="G330" i="26"/>
  <c r="G338" i="24"/>
  <c r="L327" i="26"/>
  <c r="L335" i="24"/>
  <c r="H327" i="26"/>
  <c r="H335" i="24"/>
  <c r="M326" i="26"/>
  <c r="M334" i="24"/>
  <c r="I326" i="26"/>
  <c r="I334" i="24"/>
  <c r="N324" i="26"/>
  <c r="N332" i="24"/>
  <c r="J324" i="26"/>
  <c r="J332" i="24"/>
  <c r="F324" i="26"/>
  <c r="F332" i="24"/>
  <c r="K323" i="26"/>
  <c r="K331" i="24"/>
  <c r="G323" i="26"/>
  <c r="G331" i="24"/>
  <c r="M321" i="26"/>
  <c r="M329" i="24"/>
  <c r="I321" i="26"/>
  <c r="I329" i="24"/>
  <c r="N320" i="26"/>
  <c r="N328" i="24"/>
  <c r="J320" i="26"/>
  <c r="J328" i="24"/>
  <c r="F320" i="26"/>
  <c r="F328" i="24"/>
  <c r="K319" i="26"/>
  <c r="K327" i="24"/>
  <c r="G319" i="26"/>
  <c r="G327" i="24"/>
  <c r="L318" i="26"/>
  <c r="L326" i="24"/>
  <c r="H318" i="26"/>
  <c r="H326" i="24"/>
  <c r="M316" i="26"/>
  <c r="M324" i="24"/>
  <c r="I316" i="26"/>
  <c r="I324" i="24"/>
  <c r="N315" i="26"/>
  <c r="N323" i="24"/>
  <c r="J323" i="24"/>
  <c r="J315" i="26"/>
  <c r="F315" i="26"/>
  <c r="F323" i="24"/>
  <c r="K313" i="26"/>
  <c r="K321" i="24"/>
  <c r="G313" i="26"/>
  <c r="G321" i="24"/>
  <c r="K311" i="26"/>
  <c r="K319" i="24"/>
  <c r="N310" i="26"/>
  <c r="N318" i="24"/>
  <c r="Q8" i="26"/>
  <c r="R281" i="8"/>
  <c r="R282" i="8"/>
  <c r="R284" i="8"/>
  <c r="S284" i="8"/>
  <c r="S286" i="8"/>
  <c r="R286" i="8"/>
  <c r="S287" i="8"/>
  <c r="R287" i="8"/>
  <c r="R289" i="8"/>
  <c r="S289" i="8"/>
  <c r="R290" i="8"/>
  <c r="S290" i="8"/>
  <c r="S291" i="8"/>
  <c r="R291" i="8"/>
  <c r="S292" i="8"/>
  <c r="R292" i="8"/>
  <c r="R293" i="8"/>
  <c r="S294" i="8"/>
  <c r="R294" i="8"/>
  <c r="S295" i="8"/>
  <c r="R295" i="8"/>
  <c r="R297" i="8"/>
  <c r="S298" i="8"/>
  <c r="R298" i="8"/>
  <c r="R301" i="8"/>
  <c r="S301" i="8"/>
  <c r="S304" i="8"/>
  <c r="R304" i="8"/>
  <c r="R306" i="8"/>
  <c r="S308" i="8"/>
  <c r="R308" i="8"/>
  <c r="R311" i="8"/>
  <c r="R312" i="8"/>
  <c r="S312" i="8"/>
  <c r="K289" i="8"/>
  <c r="K277" i="22"/>
  <c r="L289" i="8" s="1"/>
  <c r="S248" i="8"/>
  <c r="R248" i="8"/>
  <c r="R253" i="8"/>
  <c r="S253" i="8"/>
  <c r="S258" i="8"/>
  <c r="R258" i="8"/>
  <c r="R273" i="8"/>
  <c r="S273" i="8"/>
  <c r="R243" i="8"/>
  <c r="S250" i="8"/>
  <c r="R250" i="8"/>
  <c r="R254" i="8"/>
  <c r="R259" i="8"/>
  <c r="S259" i="8"/>
  <c r="R267" i="8"/>
  <c r="R242" i="8"/>
  <c r="S245" i="8"/>
  <c r="R245" i="8"/>
  <c r="R255" i="8"/>
  <c r="S255" i="8"/>
  <c r="S262" i="8"/>
  <c r="R262" i="8"/>
  <c r="R251" i="8"/>
  <c r="S251" i="8"/>
  <c r="R247" i="8"/>
  <c r="S247" i="8"/>
  <c r="R252" i="8"/>
  <c r="S252" i="8"/>
  <c r="R256" i="8"/>
  <c r="S256" i="8"/>
  <c r="R269" i="8"/>
  <c r="S269" i="8"/>
  <c r="N246" i="8"/>
  <c r="N271" i="8"/>
  <c r="O283" i="8"/>
  <c r="O296" i="8"/>
  <c r="O300" i="8"/>
  <c r="O246" i="8"/>
  <c r="M271" i="8"/>
  <c r="L271" i="8"/>
  <c r="O288" i="8"/>
  <c r="O305" i="8"/>
  <c r="Q345" i="24" l="1"/>
  <c r="R337" i="26"/>
  <c r="R345" i="24"/>
  <c r="M339" i="26"/>
  <c r="M347" i="24"/>
  <c r="O314" i="26"/>
  <c r="O322" i="24"/>
  <c r="R271" i="8"/>
  <c r="N339" i="26"/>
  <c r="Q339" i="26" s="1"/>
  <c r="N347" i="24"/>
  <c r="Q347" i="24" s="1"/>
  <c r="N314" i="26"/>
  <c r="N322" i="24"/>
  <c r="L339" i="26"/>
  <c r="L347" i="24"/>
  <c r="R321" i="26"/>
  <c r="Q321" i="26"/>
  <c r="R320" i="26"/>
  <c r="Q320" i="26"/>
  <c r="R318" i="26"/>
  <c r="Q318" i="26"/>
  <c r="R319" i="26"/>
  <c r="Q319" i="26"/>
  <c r="R341" i="26"/>
  <c r="Q341" i="26"/>
  <c r="R326" i="26"/>
  <c r="Q326" i="26"/>
  <c r="R316" i="26"/>
  <c r="Q316" i="26"/>
  <c r="R324" i="26"/>
  <c r="Q324" i="26"/>
  <c r="Q310" i="26"/>
  <c r="Q335" i="26"/>
  <c r="Q322" i="26"/>
  <c r="Q311" i="26"/>
  <c r="R330" i="26"/>
  <c r="Q330" i="26"/>
  <c r="R315" i="26"/>
  <c r="Q315" i="26"/>
  <c r="R323" i="26"/>
  <c r="Q323" i="26"/>
  <c r="R313" i="26"/>
  <c r="Q313" i="26"/>
  <c r="R327" i="26"/>
  <c r="Q327" i="26"/>
  <c r="Q329" i="24"/>
  <c r="R329" i="24"/>
  <c r="R328" i="24"/>
  <c r="Q328" i="24"/>
  <c r="Q321" i="24"/>
  <c r="R321" i="24"/>
  <c r="Q318" i="24"/>
  <c r="Q343" i="24"/>
  <c r="Q330" i="24"/>
  <c r="Q319" i="24"/>
  <c r="R338" i="24"/>
  <c r="Q338" i="24"/>
  <c r="R349" i="24"/>
  <c r="Q349" i="24"/>
  <c r="Q334" i="24"/>
  <c r="R334" i="24"/>
  <c r="Q324" i="24"/>
  <c r="R324" i="24"/>
  <c r="Q332" i="24"/>
  <c r="R332" i="24"/>
  <c r="Q331" i="24"/>
  <c r="R331" i="24"/>
  <c r="Q326" i="24"/>
  <c r="R326" i="24"/>
  <c r="Q327" i="24"/>
  <c r="R327" i="24"/>
  <c r="Q323" i="24"/>
  <c r="R323" i="24"/>
  <c r="Q335" i="24"/>
  <c r="R335" i="24"/>
  <c r="F311" i="8"/>
  <c r="R246" i="8"/>
  <c r="S311" i="8" l="1"/>
  <c r="Q322" i="24"/>
  <c r="Q314" i="26"/>
  <c r="F244" i="8"/>
  <c r="I302" i="8"/>
  <c r="H270" i="8"/>
  <c r="N283" i="8"/>
  <c r="R283" i="8" s="1"/>
  <c r="F267" i="8"/>
  <c r="G242" i="8"/>
  <c r="M270" i="8"/>
  <c r="J305" i="8"/>
  <c r="N268" i="8"/>
  <c r="L299" i="8"/>
  <c r="F257" i="8"/>
  <c r="H302" i="8"/>
  <c r="M272" i="8"/>
  <c r="N305" i="8"/>
  <c r="R305" i="8" s="1"/>
  <c r="N244" i="8"/>
  <c r="J272" i="8"/>
  <c r="K263" i="8"/>
  <c r="L307" i="8"/>
  <c r="J270" i="8"/>
  <c r="K246" i="8"/>
  <c r="I260" i="8"/>
  <c r="H306" i="8"/>
  <c r="K264" i="8"/>
  <c r="M264" i="8"/>
  <c r="J260" i="8"/>
  <c r="H288" i="8"/>
  <c r="G263" i="8"/>
  <c r="K305" i="8"/>
  <c r="K260" i="8"/>
  <c r="J268" i="8"/>
  <c r="G288" i="8"/>
  <c r="G261" i="8"/>
  <c r="J300" i="8"/>
  <c r="G244" i="8"/>
  <c r="O260" i="8"/>
  <c r="H305" i="8"/>
  <c r="J254" i="8"/>
  <c r="M260" i="8"/>
  <c r="K261" i="8"/>
  <c r="F293" i="8"/>
  <c r="S293" i="8" s="1"/>
  <c r="N261" i="8"/>
  <c r="I303" i="8"/>
  <c r="F271" i="8"/>
  <c r="F288" i="8"/>
  <c r="S288" i="8" s="1"/>
  <c r="L246" i="8"/>
  <c r="M254" i="8"/>
  <c r="N249" i="8"/>
  <c r="I281" i="8"/>
  <c r="G309" i="8"/>
  <c r="N264" i="8"/>
  <c r="I242" i="8"/>
  <c r="M246" i="8"/>
  <c r="F254" i="8"/>
  <c r="J244" i="8"/>
  <c r="F243" i="8"/>
  <c r="L268" i="8"/>
  <c r="J264" i="8"/>
  <c r="H296" i="8"/>
  <c r="I254" i="8"/>
  <c r="L263" i="8"/>
  <c r="F260" i="8"/>
  <c r="I266" i="8"/>
  <c r="F309" i="8"/>
  <c r="S309" i="8" s="1"/>
  <c r="H263" i="8"/>
  <c r="L300" i="8"/>
  <c r="H293" i="8"/>
  <c r="L303" i="8"/>
  <c r="J271" i="8"/>
  <c r="G249" i="8"/>
  <c r="M265" i="8"/>
  <c r="L302" i="8"/>
  <c r="G254" i="8"/>
  <c r="G266" i="8"/>
  <c r="K272" i="8"/>
  <c r="J296" i="8"/>
  <c r="N270" i="8"/>
  <c r="H264" i="8"/>
  <c r="H283" i="8"/>
  <c r="K299" i="8"/>
  <c r="M303" i="8"/>
  <c r="M249" i="8"/>
  <c r="J293" i="8"/>
  <c r="H249" i="8"/>
  <c r="G303" i="8"/>
  <c r="M244" i="8"/>
  <c r="K249" i="8"/>
  <c r="I288" i="8"/>
  <c r="H261" i="8"/>
  <c r="F266" i="8"/>
  <c r="I244" i="8"/>
  <c r="I310" i="8"/>
  <c r="K300" i="8"/>
  <c r="G302" i="8"/>
  <c r="J309" i="8"/>
  <c r="I263" i="8"/>
  <c r="G270" i="8"/>
  <c r="N263" i="8"/>
  <c r="I300" i="8"/>
  <c r="G305" i="8"/>
  <c r="H309" i="8"/>
  <c r="G307" i="8"/>
  <c r="L270" i="8"/>
  <c r="H297" i="8"/>
  <c r="G260" i="8"/>
  <c r="I272" i="8"/>
  <c r="N257" i="8"/>
  <c r="O257" i="8"/>
  <c r="N303" i="8"/>
  <c r="R303" i="8" s="1"/>
  <c r="M293" i="8"/>
  <c r="H260" i="8"/>
  <c r="I299" i="8"/>
  <c r="I261" i="8"/>
  <c r="N302" i="8"/>
  <c r="R302" i="8" s="1"/>
  <c r="K244" i="8"/>
  <c r="G282" i="8"/>
  <c r="G296" i="8"/>
  <c r="O265" i="8"/>
  <c r="G283" i="8"/>
  <c r="F268" i="8"/>
  <c r="J249" i="8"/>
  <c r="F265" i="8"/>
  <c r="L249" i="8"/>
  <c r="H300" i="8"/>
  <c r="M242" i="8"/>
  <c r="L244" i="8"/>
  <c r="K242" i="8"/>
  <c r="I249" i="8"/>
  <c r="I270" i="8"/>
  <c r="H246" i="8"/>
  <c r="F297" i="8"/>
  <c r="S297" i="8" s="1"/>
  <c r="G285" i="8"/>
  <c r="M288" i="8"/>
  <c r="M296" i="8"/>
  <c r="K268" i="8"/>
  <c r="F281" i="8"/>
  <c r="S281" i="8" s="1"/>
  <c r="K281" i="8"/>
  <c r="H254" i="8"/>
  <c r="F272" i="8"/>
  <c r="J299" i="8"/>
  <c r="L283" i="8"/>
  <c r="K296" i="8"/>
  <c r="H281" i="8"/>
  <c r="G264" i="8"/>
  <c r="J283" i="8"/>
  <c r="F300" i="8"/>
  <c r="S300" i="8" s="1"/>
  <c r="L260" i="8"/>
  <c r="F264" i="8"/>
  <c r="J242" i="8"/>
  <c r="K270" i="8"/>
  <c r="F306" i="8"/>
  <c r="S306" i="8" s="1"/>
  <c r="N288" i="8"/>
  <c r="R288" i="8" s="1"/>
  <c r="N296" i="8"/>
  <c r="R296" i="8" s="1"/>
  <c r="F282" i="8"/>
  <c r="S282" i="8" s="1"/>
  <c r="H242" i="8"/>
  <c r="H285" i="8"/>
  <c r="F305" i="8"/>
  <c r="S305" i="8" s="1"/>
  <c r="J261" i="8"/>
  <c r="K288" i="8"/>
  <c r="I283" i="8"/>
  <c r="K257" i="8"/>
  <c r="I285" i="8"/>
  <c r="K293" i="8"/>
  <c r="M263" i="8"/>
  <c r="I309" i="8"/>
  <c r="L261" i="8"/>
  <c r="F285" i="8"/>
  <c r="H265" i="8"/>
  <c r="N265" i="8"/>
  <c r="I293" i="8"/>
  <c r="I265" i="8"/>
  <c r="K310" i="8"/>
  <c r="H295" i="22"/>
  <c r="I307" i="8" s="1"/>
  <c r="H307" i="8"/>
  <c r="G257" i="22"/>
  <c r="G268" i="8"/>
  <c r="M285" i="8"/>
  <c r="F242" i="8"/>
  <c r="F310" i="8"/>
  <c r="I296" i="8"/>
  <c r="L309" i="8"/>
  <c r="G243" i="8"/>
  <c r="I246" i="8"/>
  <c r="H271" i="8"/>
  <c r="G311" i="8"/>
  <c r="F283" i="8"/>
  <c r="S283" i="8" s="1"/>
  <c r="G267" i="8"/>
  <c r="F302" i="8"/>
  <c r="J265" i="8"/>
  <c r="L242" i="8"/>
  <c r="F296" i="8"/>
  <c r="S296" i="8" s="1"/>
  <c r="K254" i="8"/>
  <c r="M302" i="8"/>
  <c r="G293" i="8"/>
  <c r="N260" i="8"/>
  <c r="L296" i="8"/>
  <c r="K307" i="8"/>
  <c r="G257" i="8"/>
  <c r="L257" i="8"/>
  <c r="M281" i="8"/>
  <c r="L305" i="8"/>
  <c r="F303" i="8"/>
  <c r="S303" i="8" s="1"/>
  <c r="H303" i="8"/>
  <c r="F307" i="8"/>
  <c r="L272" i="8"/>
  <c r="M283" i="8"/>
  <c r="G299" i="8"/>
  <c r="J266" i="8"/>
  <c r="F270" i="8"/>
  <c r="J257" i="8"/>
  <c r="M307" i="8"/>
  <c r="F261" i="8"/>
  <c r="I297" i="8"/>
  <c r="K309" i="8"/>
  <c r="M305" i="8"/>
  <c r="L254" i="8"/>
  <c r="K283" i="8"/>
  <c r="L266" i="8"/>
  <c r="I257" i="8"/>
  <c r="K302" i="8"/>
  <c r="M309" i="8"/>
  <c r="G297" i="8"/>
  <c r="J302" i="8"/>
  <c r="H257" i="8"/>
  <c r="K265" i="8"/>
  <c r="F249" i="8"/>
  <c r="J281" i="8"/>
  <c r="M266" i="8"/>
  <c r="F246" i="8"/>
  <c r="J246" i="8"/>
  <c r="H267" i="8"/>
  <c r="K266" i="8"/>
  <c r="J307" i="8"/>
  <c r="N272" i="8"/>
  <c r="H244" i="8"/>
  <c r="M299" i="8"/>
  <c r="F263" i="8"/>
  <c r="J303" i="8"/>
  <c r="G281" i="8"/>
  <c r="M257" i="8"/>
  <c r="M261" i="8"/>
  <c r="I271" i="8"/>
  <c r="H310" i="8"/>
  <c r="N266" i="8"/>
  <c r="N300" i="8"/>
  <c r="R300" i="8" s="1"/>
  <c r="K303" i="8"/>
  <c r="L293" i="8"/>
  <c r="L264" i="8"/>
  <c r="G300" i="8"/>
  <c r="G272" i="8"/>
  <c r="G265" i="8"/>
  <c r="K285" i="8"/>
  <c r="K273" i="22"/>
  <c r="L285" i="8" s="1"/>
  <c r="H272" i="8"/>
  <c r="I264" i="8"/>
  <c r="J310" i="8"/>
  <c r="M300" i="8"/>
  <c r="G306" i="8"/>
  <c r="L281" i="8"/>
  <c r="H266" i="8"/>
  <c r="G310" i="8"/>
  <c r="J285" i="8"/>
  <c r="N309" i="8"/>
  <c r="R309" i="8" s="1"/>
  <c r="I305" i="8"/>
  <c r="K271" i="8"/>
  <c r="J263" i="8"/>
  <c r="G271" i="8"/>
  <c r="M268" i="8"/>
  <c r="L265" i="8"/>
  <c r="H299" i="8"/>
  <c r="L288" i="8"/>
  <c r="G246" i="8"/>
  <c r="J288" i="8"/>
  <c r="S265" i="8"/>
  <c r="F225" i="8"/>
  <c r="G225" i="8"/>
  <c r="H225" i="8"/>
  <c r="L232" i="8"/>
  <c r="M232" i="8"/>
  <c r="N232" i="8"/>
  <c r="O204" i="8"/>
  <c r="O210" i="8"/>
  <c r="O219" i="8"/>
  <c r="O227" i="8"/>
  <c r="O232" i="8"/>
  <c r="F206" i="8"/>
  <c r="G206" i="8"/>
  <c r="H206" i="8"/>
  <c r="I206" i="8"/>
  <c r="J206" i="8"/>
  <c r="K206" i="8"/>
  <c r="L206" i="8"/>
  <c r="M206" i="8"/>
  <c r="N206" i="8"/>
  <c r="F208" i="8"/>
  <c r="G208" i="8"/>
  <c r="H208" i="8"/>
  <c r="I208" i="8"/>
  <c r="J208" i="8"/>
  <c r="K208" i="8"/>
  <c r="L208" i="8"/>
  <c r="M208" i="8"/>
  <c r="N208" i="8"/>
  <c r="F209" i="8"/>
  <c r="G209" i="8"/>
  <c r="H209" i="8"/>
  <c r="I209" i="8"/>
  <c r="J209" i="8"/>
  <c r="K209" i="8"/>
  <c r="L209" i="8"/>
  <c r="M209" i="8"/>
  <c r="N209" i="8"/>
  <c r="J211" i="8"/>
  <c r="K211" i="8"/>
  <c r="L211" i="8"/>
  <c r="M211" i="8"/>
  <c r="N211" i="8"/>
  <c r="F212" i="8"/>
  <c r="G212" i="8"/>
  <c r="H212" i="8"/>
  <c r="I212" i="8"/>
  <c r="J212" i="8"/>
  <c r="K212" i="8"/>
  <c r="L212" i="8"/>
  <c r="M212" i="8"/>
  <c r="N212" i="8"/>
  <c r="F213" i="8"/>
  <c r="G213" i="8"/>
  <c r="H213" i="8"/>
  <c r="I213" i="8"/>
  <c r="J213" i="8"/>
  <c r="K213" i="8"/>
  <c r="L213" i="8"/>
  <c r="M213" i="8"/>
  <c r="N213" i="8"/>
  <c r="F214" i="8"/>
  <c r="G214" i="8"/>
  <c r="H214" i="8"/>
  <c r="I214" i="8"/>
  <c r="J214" i="8"/>
  <c r="K214" i="8"/>
  <c r="L214" i="8"/>
  <c r="M214" i="8"/>
  <c r="N214" i="8"/>
  <c r="N215" i="8"/>
  <c r="F216" i="8"/>
  <c r="G216" i="8"/>
  <c r="H216" i="8"/>
  <c r="I216" i="8"/>
  <c r="J216" i="8"/>
  <c r="K216" i="8"/>
  <c r="L216" i="8"/>
  <c r="M216" i="8"/>
  <c r="N216" i="8"/>
  <c r="F217" i="8"/>
  <c r="G217" i="8"/>
  <c r="H217" i="8"/>
  <c r="I217" i="8"/>
  <c r="J217" i="8"/>
  <c r="K217" i="8"/>
  <c r="L217" i="8"/>
  <c r="M217" i="8"/>
  <c r="N217" i="8"/>
  <c r="F220" i="8"/>
  <c r="G220" i="8"/>
  <c r="H220" i="8"/>
  <c r="I220" i="8"/>
  <c r="J220" i="8"/>
  <c r="K220" i="8"/>
  <c r="L220" i="8"/>
  <c r="M220" i="8"/>
  <c r="N220" i="8"/>
  <c r="F228" i="8"/>
  <c r="G228" i="8"/>
  <c r="H228" i="8"/>
  <c r="I228" i="8"/>
  <c r="J228" i="8"/>
  <c r="K228" i="8"/>
  <c r="L228" i="8"/>
  <c r="M228" i="8"/>
  <c r="N228" i="8"/>
  <c r="F229" i="8"/>
  <c r="G229" i="8"/>
  <c r="H229" i="8"/>
  <c r="I229" i="8"/>
  <c r="J229" i="8"/>
  <c r="K229" i="8"/>
  <c r="L229" i="8"/>
  <c r="M229" i="8"/>
  <c r="N229" i="8"/>
  <c r="H233" i="8"/>
  <c r="I233" i="8"/>
  <c r="J233" i="8"/>
  <c r="K233" i="8"/>
  <c r="L233" i="8"/>
  <c r="M233" i="8"/>
  <c r="N233" i="8"/>
  <c r="F234" i="8"/>
  <c r="G234" i="8"/>
  <c r="H234" i="8"/>
  <c r="I234" i="8"/>
  <c r="J234" i="8"/>
  <c r="K234" i="8"/>
  <c r="L234" i="8"/>
  <c r="M234" i="8"/>
  <c r="N234" i="8"/>
  <c r="O234" i="8"/>
  <c r="O233" i="8"/>
  <c r="O231" i="8"/>
  <c r="S231" i="8" s="1"/>
  <c r="O229" i="8"/>
  <c r="O228" i="8"/>
  <c r="O225" i="8"/>
  <c r="O220" i="8"/>
  <c r="O217" i="8"/>
  <c r="O216" i="8"/>
  <c r="O215" i="8"/>
  <c r="O214" i="8"/>
  <c r="O213" i="8"/>
  <c r="O212" i="8"/>
  <c r="O211" i="8"/>
  <c r="O209" i="8"/>
  <c r="O208" i="8"/>
  <c r="O206" i="8"/>
  <c r="H204" i="8"/>
  <c r="I204" i="8"/>
  <c r="J204" i="8"/>
  <c r="K204" i="8"/>
  <c r="L204" i="8"/>
  <c r="M204" i="8"/>
  <c r="N204" i="8"/>
  <c r="N203" i="8"/>
  <c r="O203" i="8"/>
  <c r="O182" i="8"/>
  <c r="J183" i="8"/>
  <c r="K183" i="8"/>
  <c r="P182" i="8"/>
  <c r="P165" i="8"/>
  <c r="O165" i="8"/>
  <c r="F187" i="8"/>
  <c r="G187" i="8"/>
  <c r="H187" i="8"/>
  <c r="I187" i="8"/>
  <c r="J187" i="8"/>
  <c r="K187" i="8"/>
  <c r="L187" i="8"/>
  <c r="M187" i="8"/>
  <c r="N187" i="8"/>
  <c r="N177" i="8"/>
  <c r="F177" i="8"/>
  <c r="G177" i="8"/>
  <c r="H177" i="8"/>
  <c r="I177" i="8"/>
  <c r="J177" i="8"/>
  <c r="K177" i="8"/>
  <c r="L177" i="8"/>
  <c r="M177" i="8"/>
  <c r="F148" i="8"/>
  <c r="G148" i="8"/>
  <c r="H148" i="8"/>
  <c r="I148" i="8"/>
  <c r="J148" i="8"/>
  <c r="K148" i="8"/>
  <c r="L148" i="8"/>
  <c r="M148" i="8"/>
  <c r="N148" i="8"/>
  <c r="N138" i="8"/>
  <c r="F138" i="8"/>
  <c r="G138" i="8"/>
  <c r="H138" i="8"/>
  <c r="I138" i="8"/>
  <c r="J138" i="8"/>
  <c r="K138" i="8"/>
  <c r="L138" i="8"/>
  <c r="M138" i="8"/>
  <c r="M90" i="8"/>
  <c r="N90" i="8"/>
  <c r="O90" i="8"/>
  <c r="N101" i="8"/>
  <c r="O101" i="8"/>
  <c r="O107" i="8"/>
  <c r="P90" i="8"/>
  <c r="P101" i="8"/>
  <c r="P107" i="8"/>
  <c r="F109" i="8"/>
  <c r="G109" i="8"/>
  <c r="H109" i="8"/>
  <c r="I109" i="8"/>
  <c r="J109" i="8"/>
  <c r="K109" i="8"/>
  <c r="L109" i="8"/>
  <c r="M109" i="8"/>
  <c r="N109" i="8"/>
  <c r="N99" i="8"/>
  <c r="F99" i="8"/>
  <c r="G99" i="8"/>
  <c r="H99" i="8"/>
  <c r="I99" i="8"/>
  <c r="J99" i="8"/>
  <c r="K99" i="8"/>
  <c r="L99" i="8"/>
  <c r="M99" i="8"/>
  <c r="P87" i="8"/>
  <c r="P115" i="8"/>
  <c r="O87" i="8"/>
  <c r="O115" i="8"/>
  <c r="S182" i="8" l="1"/>
  <c r="R182" i="8"/>
  <c r="R165" i="8"/>
  <c r="S302" i="8"/>
  <c r="O187" i="26"/>
  <c r="O191" i="24"/>
  <c r="P187" i="26"/>
  <c r="P191" i="24"/>
  <c r="P179" i="26"/>
  <c r="P183" i="24"/>
  <c r="P177" i="24"/>
  <c r="P173" i="26"/>
  <c r="O179" i="26"/>
  <c r="O183" i="24"/>
  <c r="O173" i="26"/>
  <c r="O177" i="24"/>
  <c r="N173" i="26"/>
  <c r="N177" i="24"/>
  <c r="N162" i="26"/>
  <c r="N166" i="24"/>
  <c r="M162" i="26"/>
  <c r="M166" i="24"/>
  <c r="K253" i="26"/>
  <c r="K259" i="24"/>
  <c r="J253" i="26"/>
  <c r="J259" i="24"/>
  <c r="N298" i="26"/>
  <c r="N305" i="24"/>
  <c r="M298" i="26"/>
  <c r="M305" i="24"/>
  <c r="L298" i="26"/>
  <c r="L305" i="24"/>
  <c r="K298" i="26"/>
  <c r="K305" i="24"/>
  <c r="J298" i="26"/>
  <c r="J305" i="24"/>
  <c r="I298" i="26"/>
  <c r="I305" i="24"/>
  <c r="H298" i="26"/>
  <c r="H305" i="24"/>
  <c r="G298" i="26"/>
  <c r="G305" i="24"/>
  <c r="F298" i="26"/>
  <c r="F305" i="24"/>
  <c r="H297" i="26"/>
  <c r="H304" i="24"/>
  <c r="G304" i="24"/>
  <c r="G297" i="26"/>
  <c r="F297" i="26"/>
  <c r="F304" i="24"/>
  <c r="O301" i="26"/>
  <c r="O308" i="24"/>
  <c r="O296" i="26"/>
  <c r="O303" i="24"/>
  <c r="O288" i="26"/>
  <c r="O295" i="24"/>
  <c r="O279" i="26"/>
  <c r="O286" i="24"/>
  <c r="N301" i="26"/>
  <c r="N308" i="24"/>
  <c r="M301" i="26"/>
  <c r="M308" i="24"/>
  <c r="L301" i="26"/>
  <c r="L308" i="24"/>
  <c r="H294" i="26"/>
  <c r="H301" i="24"/>
  <c r="G294" i="26"/>
  <c r="G301" i="24"/>
  <c r="F294" i="26"/>
  <c r="F301" i="24"/>
  <c r="G314" i="26"/>
  <c r="G322" i="24"/>
  <c r="L333" i="26"/>
  <c r="L341" i="24"/>
  <c r="M336" i="26"/>
  <c r="M344" i="24"/>
  <c r="G339" i="26"/>
  <c r="G347" i="24"/>
  <c r="J331" i="26"/>
  <c r="J339" i="24"/>
  <c r="K339" i="26"/>
  <c r="K347" i="24"/>
  <c r="H334" i="26"/>
  <c r="H342" i="24"/>
  <c r="I332" i="26"/>
  <c r="I340" i="24"/>
  <c r="H340" i="26"/>
  <c r="H348" i="24"/>
  <c r="G333" i="26"/>
  <c r="G341" i="24"/>
  <c r="G340" i="26"/>
  <c r="G348" i="24"/>
  <c r="L332" i="26"/>
  <c r="L340" i="24"/>
  <c r="R266" i="8"/>
  <c r="N334" i="26"/>
  <c r="Q334" i="26" s="1"/>
  <c r="N342" i="24"/>
  <c r="Q342" i="24" s="1"/>
  <c r="I339" i="26"/>
  <c r="I347" i="24"/>
  <c r="M329" i="26"/>
  <c r="M337" i="24"/>
  <c r="M325" i="26"/>
  <c r="M333" i="24"/>
  <c r="S263" i="8"/>
  <c r="F331" i="26"/>
  <c r="R331" i="26" s="1"/>
  <c r="F339" i="24"/>
  <c r="R339" i="24" s="1"/>
  <c r="H312" i="26"/>
  <c r="H320" i="24"/>
  <c r="R272" i="8"/>
  <c r="N340" i="26"/>
  <c r="Q340" i="26" s="1"/>
  <c r="N348" i="24"/>
  <c r="Q348" i="24" s="1"/>
  <c r="K334" i="26"/>
  <c r="K342" i="24"/>
  <c r="H335" i="26"/>
  <c r="H343" i="24"/>
  <c r="J314" i="26"/>
  <c r="J322" i="24"/>
  <c r="S246" i="8"/>
  <c r="F314" i="26"/>
  <c r="R314" i="26" s="1"/>
  <c r="F322" i="24"/>
  <c r="R322" i="24" s="1"/>
  <c r="M334" i="26"/>
  <c r="M342" i="24"/>
  <c r="S249" i="8"/>
  <c r="F317" i="26"/>
  <c r="R317" i="26" s="1"/>
  <c r="F325" i="24"/>
  <c r="R325" i="24" s="1"/>
  <c r="K333" i="26"/>
  <c r="K341" i="24"/>
  <c r="H325" i="26"/>
  <c r="H333" i="24"/>
  <c r="I325" i="26"/>
  <c r="I333" i="24"/>
  <c r="L334" i="26"/>
  <c r="L342" i="24"/>
  <c r="L322" i="26"/>
  <c r="L330" i="24"/>
  <c r="S261" i="8"/>
  <c r="F329" i="26"/>
  <c r="R329" i="26" s="1"/>
  <c r="F337" i="24"/>
  <c r="R337" i="24" s="1"/>
  <c r="J325" i="26"/>
  <c r="J333" i="24"/>
  <c r="S270" i="8"/>
  <c r="F338" i="26"/>
  <c r="R338" i="26" s="1"/>
  <c r="F346" i="24"/>
  <c r="R346" i="24" s="1"/>
  <c r="J334" i="26"/>
  <c r="J342" i="24"/>
  <c r="L340" i="26"/>
  <c r="L348" i="24"/>
  <c r="L325" i="26"/>
  <c r="L333" i="24"/>
  <c r="G325" i="26"/>
  <c r="G333" i="24"/>
  <c r="N328" i="26"/>
  <c r="N336" i="24"/>
  <c r="K322" i="26"/>
  <c r="K330" i="24"/>
  <c r="L310" i="26"/>
  <c r="L318" i="24"/>
  <c r="J333" i="26"/>
  <c r="J341" i="24"/>
  <c r="G343" i="24"/>
  <c r="G335" i="26"/>
  <c r="H339" i="26"/>
  <c r="H347" i="24"/>
  <c r="I314" i="26"/>
  <c r="I322" i="24"/>
  <c r="G311" i="26"/>
  <c r="G319" i="24"/>
  <c r="S242" i="8"/>
  <c r="F310" i="26"/>
  <c r="R310" i="26" s="1"/>
  <c r="F318" i="24"/>
  <c r="R318" i="24" s="1"/>
  <c r="G336" i="26"/>
  <c r="G344" i="24"/>
  <c r="I333" i="26"/>
  <c r="I341" i="24"/>
  <c r="N333" i="26"/>
  <c r="N341" i="24"/>
  <c r="H333" i="26"/>
  <c r="H341" i="24"/>
  <c r="L329" i="26"/>
  <c r="L337" i="24"/>
  <c r="M331" i="26"/>
  <c r="M339" i="24"/>
  <c r="K325" i="26"/>
  <c r="K333" i="24"/>
  <c r="J329" i="26"/>
  <c r="J337" i="24"/>
  <c r="H310" i="26"/>
  <c r="H318" i="24"/>
  <c r="K338" i="26"/>
  <c r="K346" i="24"/>
  <c r="J310" i="26"/>
  <c r="J318" i="24"/>
  <c r="S264" i="8"/>
  <c r="F332" i="26"/>
  <c r="R332" i="26" s="1"/>
  <c r="F340" i="24"/>
  <c r="R340" i="24" s="1"/>
  <c r="L328" i="26"/>
  <c r="L336" i="24"/>
  <c r="G332" i="26"/>
  <c r="G340" i="24"/>
  <c r="S272" i="8"/>
  <c r="F340" i="26"/>
  <c r="R340" i="26" s="1"/>
  <c r="F348" i="24"/>
  <c r="R348" i="24" s="1"/>
  <c r="H322" i="26"/>
  <c r="H330" i="24"/>
  <c r="K336" i="26"/>
  <c r="K344" i="24"/>
  <c r="H314" i="26"/>
  <c r="H322" i="24"/>
  <c r="I338" i="26"/>
  <c r="I346" i="24"/>
  <c r="I317" i="26"/>
  <c r="I325" i="24"/>
  <c r="K318" i="24"/>
  <c r="K310" i="26"/>
  <c r="L312" i="26"/>
  <c r="L320" i="24"/>
  <c r="M310" i="26"/>
  <c r="M318" i="24"/>
  <c r="L317" i="26"/>
  <c r="L325" i="24"/>
  <c r="F333" i="26"/>
  <c r="F341" i="24"/>
  <c r="J317" i="26"/>
  <c r="J325" i="24"/>
  <c r="S268" i="8"/>
  <c r="F336" i="26"/>
  <c r="R336" i="26" s="1"/>
  <c r="F344" i="24"/>
  <c r="R344" i="24" s="1"/>
  <c r="O333" i="26"/>
  <c r="O341" i="24"/>
  <c r="K312" i="26"/>
  <c r="K320" i="24"/>
  <c r="I329" i="26"/>
  <c r="I337" i="24"/>
  <c r="H328" i="26"/>
  <c r="H336" i="24"/>
  <c r="O325" i="26"/>
  <c r="O333" i="24"/>
  <c r="N325" i="26"/>
  <c r="N333" i="24"/>
  <c r="I340" i="26"/>
  <c r="I348" i="24"/>
  <c r="G328" i="26"/>
  <c r="G336" i="24"/>
  <c r="L338" i="26"/>
  <c r="L346" i="24"/>
  <c r="R263" i="8"/>
  <c r="N331" i="26"/>
  <c r="Q331" i="26" s="1"/>
  <c r="N339" i="24"/>
  <c r="Q339" i="24" s="1"/>
  <c r="G338" i="26"/>
  <c r="G346" i="24"/>
  <c r="I331" i="26"/>
  <c r="I339" i="24"/>
  <c r="I320" i="24"/>
  <c r="I312" i="26"/>
  <c r="S266" i="8"/>
  <c r="F334" i="26"/>
  <c r="R334" i="26" s="1"/>
  <c r="F342" i="24"/>
  <c r="R342" i="24" s="1"/>
  <c r="H329" i="26"/>
  <c r="H337" i="24"/>
  <c r="K317" i="26"/>
  <c r="K325" i="24"/>
  <c r="M312" i="26"/>
  <c r="M320" i="24"/>
  <c r="H317" i="26"/>
  <c r="H325" i="24"/>
  <c r="M317" i="26"/>
  <c r="M325" i="24"/>
  <c r="H332" i="26"/>
  <c r="H340" i="24"/>
  <c r="R270" i="8"/>
  <c r="N338" i="26"/>
  <c r="Q338" i="26" s="1"/>
  <c r="N346" i="24"/>
  <c r="Q346" i="24" s="1"/>
  <c r="K340" i="26"/>
  <c r="K348" i="24"/>
  <c r="G334" i="26"/>
  <c r="G342" i="24"/>
  <c r="G322" i="26"/>
  <c r="G330" i="24"/>
  <c r="M333" i="26"/>
  <c r="M341" i="24"/>
  <c r="G317" i="26"/>
  <c r="G325" i="24"/>
  <c r="J339" i="26"/>
  <c r="J347" i="24"/>
  <c r="H331" i="26"/>
  <c r="H339" i="24"/>
  <c r="I334" i="26"/>
  <c r="I342" i="24"/>
  <c r="F328" i="26"/>
  <c r="F336" i="24"/>
  <c r="L331" i="26"/>
  <c r="L339" i="24"/>
  <c r="I322" i="26"/>
  <c r="I330" i="24"/>
  <c r="J332" i="26"/>
  <c r="J340" i="24"/>
  <c r="L336" i="26"/>
  <c r="L344" i="24"/>
  <c r="S243" i="8"/>
  <c r="F311" i="26"/>
  <c r="R311" i="26" s="1"/>
  <c r="F319" i="24"/>
  <c r="R319" i="24" s="1"/>
  <c r="J312" i="26"/>
  <c r="J320" i="24"/>
  <c r="S254" i="8"/>
  <c r="F322" i="26"/>
  <c r="R322" i="26" s="1"/>
  <c r="F330" i="24"/>
  <c r="R330" i="24" s="1"/>
  <c r="M314" i="26"/>
  <c r="M322" i="24"/>
  <c r="I310" i="26"/>
  <c r="I318" i="24"/>
  <c r="R264" i="8"/>
  <c r="N332" i="26"/>
  <c r="Q332" i="26" s="1"/>
  <c r="N340" i="24"/>
  <c r="Q340" i="24" s="1"/>
  <c r="R249" i="8"/>
  <c r="N317" i="26"/>
  <c r="Q317" i="26" s="1"/>
  <c r="N325" i="24"/>
  <c r="Q325" i="24" s="1"/>
  <c r="M322" i="26"/>
  <c r="M330" i="24"/>
  <c r="L314" i="26"/>
  <c r="L322" i="24"/>
  <c r="S271" i="8"/>
  <c r="F339" i="26"/>
  <c r="R339" i="26" s="1"/>
  <c r="F347" i="24"/>
  <c r="R347" i="24" s="1"/>
  <c r="R261" i="8"/>
  <c r="N329" i="26"/>
  <c r="Q329" i="26" s="1"/>
  <c r="N337" i="24"/>
  <c r="Q337" i="24" s="1"/>
  <c r="K329" i="26"/>
  <c r="K337" i="24"/>
  <c r="M328" i="26"/>
  <c r="M336" i="24"/>
  <c r="J322" i="26"/>
  <c r="J330" i="24"/>
  <c r="O328" i="26"/>
  <c r="O336" i="24"/>
  <c r="G312" i="26"/>
  <c r="G320" i="24"/>
  <c r="G329" i="26"/>
  <c r="G337" i="24"/>
  <c r="J336" i="26"/>
  <c r="J344" i="24"/>
  <c r="K328" i="26"/>
  <c r="K336" i="24"/>
  <c r="G331" i="26"/>
  <c r="G339" i="24"/>
  <c r="J328" i="26"/>
  <c r="J336" i="24"/>
  <c r="M332" i="26"/>
  <c r="M340" i="24"/>
  <c r="K332" i="26"/>
  <c r="K340" i="24"/>
  <c r="I328" i="26"/>
  <c r="I336" i="24"/>
  <c r="K314" i="26"/>
  <c r="K322" i="24"/>
  <c r="J338" i="26"/>
  <c r="J346" i="24"/>
  <c r="K331" i="26"/>
  <c r="K339" i="24"/>
  <c r="J340" i="26"/>
  <c r="J348" i="24"/>
  <c r="R244" i="8"/>
  <c r="N312" i="26"/>
  <c r="Q312" i="26" s="1"/>
  <c r="N320" i="24"/>
  <c r="Q320" i="24" s="1"/>
  <c r="M340" i="26"/>
  <c r="M348" i="24"/>
  <c r="F333" i="24"/>
  <c r="F325" i="26"/>
  <c r="R268" i="8"/>
  <c r="N336" i="26"/>
  <c r="Q336" i="26" s="1"/>
  <c r="N344" i="24"/>
  <c r="Q344" i="24" s="1"/>
  <c r="M338" i="26"/>
  <c r="M346" i="24"/>
  <c r="G310" i="26"/>
  <c r="G318" i="24"/>
  <c r="S267" i="8"/>
  <c r="F335" i="26"/>
  <c r="R335" i="26" s="1"/>
  <c r="F343" i="24"/>
  <c r="R343" i="24" s="1"/>
  <c r="H338" i="26"/>
  <c r="H346" i="24"/>
  <c r="S244" i="8"/>
  <c r="F312" i="26"/>
  <c r="R312" i="26" s="1"/>
  <c r="F320" i="24"/>
  <c r="R320" i="24" s="1"/>
  <c r="N279" i="24"/>
  <c r="N272" i="26"/>
  <c r="K171" i="26"/>
  <c r="K175" i="24"/>
  <c r="I181" i="26"/>
  <c r="I185" i="24"/>
  <c r="L219" i="26"/>
  <c r="L224" i="24"/>
  <c r="H247" i="26"/>
  <c r="H253" i="24"/>
  <c r="J263" i="24"/>
  <c r="J257" i="26"/>
  <c r="L273" i="26"/>
  <c r="L280" i="24"/>
  <c r="O280" i="26"/>
  <c r="O287" i="24"/>
  <c r="L303" i="26"/>
  <c r="L310" i="24"/>
  <c r="I302" i="26"/>
  <c r="I309" i="24"/>
  <c r="N289" i="26"/>
  <c r="N296" i="24"/>
  <c r="K286" i="26"/>
  <c r="K293" i="24"/>
  <c r="L285" i="26"/>
  <c r="L292" i="24"/>
  <c r="F283" i="26"/>
  <c r="F290" i="24"/>
  <c r="L281" i="26"/>
  <c r="L288" i="24"/>
  <c r="N278" i="26"/>
  <c r="N285" i="24"/>
  <c r="K277" i="26"/>
  <c r="K284" i="24"/>
  <c r="H275" i="26"/>
  <c r="H282" i="24"/>
  <c r="O159" i="26"/>
  <c r="O163" i="24"/>
  <c r="L171" i="26"/>
  <c r="L175" i="24"/>
  <c r="H171" i="26"/>
  <c r="H175" i="24"/>
  <c r="N181" i="26"/>
  <c r="N185" i="24"/>
  <c r="J181" i="26"/>
  <c r="J185" i="24"/>
  <c r="F181" i="26"/>
  <c r="F185" i="24"/>
  <c r="K209" i="26"/>
  <c r="K214" i="24"/>
  <c r="G209" i="26"/>
  <c r="G214" i="24"/>
  <c r="M219" i="26"/>
  <c r="M224" i="24"/>
  <c r="I219" i="26"/>
  <c r="I224" i="24"/>
  <c r="M247" i="26"/>
  <c r="M253" i="24"/>
  <c r="I247" i="26"/>
  <c r="I253" i="24"/>
  <c r="N247" i="26"/>
  <c r="N253" i="24"/>
  <c r="K257" i="26"/>
  <c r="K263" i="24"/>
  <c r="G257" i="26"/>
  <c r="G263" i="24"/>
  <c r="P252" i="26"/>
  <c r="P258" i="24"/>
  <c r="M273" i="26"/>
  <c r="M280" i="24"/>
  <c r="I273" i="26"/>
  <c r="I280" i="24"/>
  <c r="O278" i="26"/>
  <c r="O285" i="24"/>
  <c r="O283" i="26"/>
  <c r="O290" i="24"/>
  <c r="O289" i="26"/>
  <c r="O296" i="24"/>
  <c r="O300" i="26"/>
  <c r="O307" i="24"/>
  <c r="M303" i="26"/>
  <c r="M310" i="24"/>
  <c r="I303" i="26"/>
  <c r="I310" i="24"/>
  <c r="N302" i="26"/>
  <c r="N309" i="24"/>
  <c r="J302" i="26"/>
  <c r="J309" i="24"/>
  <c r="N297" i="26"/>
  <c r="N304" i="24"/>
  <c r="J297" i="26"/>
  <c r="J304" i="24"/>
  <c r="K289" i="26"/>
  <c r="K296" i="24"/>
  <c r="G289" i="26"/>
  <c r="G296" i="24"/>
  <c r="L286" i="26"/>
  <c r="L293" i="24"/>
  <c r="H286" i="26"/>
  <c r="H293" i="24"/>
  <c r="M285" i="26"/>
  <c r="M292" i="24"/>
  <c r="I285" i="26"/>
  <c r="I292" i="24"/>
  <c r="N284" i="26"/>
  <c r="N291" i="24"/>
  <c r="K283" i="26"/>
  <c r="K290" i="24"/>
  <c r="G283" i="26"/>
  <c r="G290" i="24"/>
  <c r="L282" i="26"/>
  <c r="L289" i="24"/>
  <c r="H282" i="26"/>
  <c r="H289" i="24"/>
  <c r="M281" i="26"/>
  <c r="M288" i="24"/>
  <c r="I281" i="26"/>
  <c r="I288" i="24"/>
  <c r="N280" i="26"/>
  <c r="N287" i="24"/>
  <c r="J280" i="26"/>
  <c r="J287" i="24"/>
  <c r="K278" i="26"/>
  <c r="K285" i="24"/>
  <c r="G278" i="26"/>
  <c r="G285" i="24"/>
  <c r="L277" i="26"/>
  <c r="L284" i="24"/>
  <c r="H277" i="26"/>
  <c r="H284" i="24"/>
  <c r="M275" i="26"/>
  <c r="M282" i="24"/>
  <c r="I275" i="26"/>
  <c r="I282" i="24"/>
  <c r="O273" i="26"/>
  <c r="O280" i="24"/>
  <c r="G171" i="26"/>
  <c r="G175" i="24"/>
  <c r="J209" i="26"/>
  <c r="J214" i="24"/>
  <c r="H219" i="26"/>
  <c r="H224" i="24"/>
  <c r="F257" i="26"/>
  <c r="F263" i="24"/>
  <c r="O272" i="26"/>
  <c r="O279" i="24"/>
  <c r="O284" i="26"/>
  <c r="O291" i="24"/>
  <c r="O302" i="26"/>
  <c r="O309" i="24"/>
  <c r="M302" i="26"/>
  <c r="M309" i="24"/>
  <c r="M297" i="26"/>
  <c r="M304" i="24"/>
  <c r="F289" i="26"/>
  <c r="F296" i="24"/>
  <c r="H285" i="26"/>
  <c r="H292" i="24"/>
  <c r="J283" i="26"/>
  <c r="J290" i="24"/>
  <c r="G282" i="26"/>
  <c r="G289" i="24"/>
  <c r="H281" i="26"/>
  <c r="H288" i="24"/>
  <c r="F278" i="26"/>
  <c r="F285" i="24"/>
  <c r="G284" i="24"/>
  <c r="G277" i="26"/>
  <c r="P159" i="26"/>
  <c r="P163" i="24"/>
  <c r="J171" i="26"/>
  <c r="J175" i="24"/>
  <c r="F171" i="26"/>
  <c r="F175" i="24"/>
  <c r="L181" i="26"/>
  <c r="L185" i="24"/>
  <c r="H181" i="26"/>
  <c r="H185" i="24"/>
  <c r="M209" i="26"/>
  <c r="M214" i="24"/>
  <c r="I209" i="26"/>
  <c r="I214" i="24"/>
  <c r="N209" i="26"/>
  <c r="N214" i="24"/>
  <c r="K219" i="26"/>
  <c r="K224" i="24"/>
  <c r="G219" i="26"/>
  <c r="G224" i="24"/>
  <c r="K247" i="26"/>
  <c r="K253" i="24"/>
  <c r="G247" i="26"/>
  <c r="G253" i="24"/>
  <c r="M257" i="26"/>
  <c r="M263" i="24"/>
  <c r="I257" i="26"/>
  <c r="I263" i="24"/>
  <c r="O235" i="26"/>
  <c r="O241" i="24"/>
  <c r="K273" i="26"/>
  <c r="K280" i="24"/>
  <c r="O275" i="26"/>
  <c r="O282" i="24"/>
  <c r="O281" i="26"/>
  <c r="O288" i="24"/>
  <c r="O285" i="26"/>
  <c r="O292" i="24"/>
  <c r="O297" i="26"/>
  <c r="O304" i="24"/>
  <c r="O303" i="26"/>
  <c r="O310" i="24"/>
  <c r="K303" i="26"/>
  <c r="K310" i="24"/>
  <c r="G303" i="26"/>
  <c r="G310" i="24"/>
  <c r="L302" i="26"/>
  <c r="L309" i="24"/>
  <c r="H302" i="26"/>
  <c r="H309" i="24"/>
  <c r="L297" i="26"/>
  <c r="L304" i="24"/>
  <c r="M289" i="26"/>
  <c r="M296" i="24"/>
  <c r="I289" i="26"/>
  <c r="I296" i="24"/>
  <c r="N286" i="26"/>
  <c r="N293" i="24"/>
  <c r="J286" i="26"/>
  <c r="J293" i="24"/>
  <c r="F286" i="26"/>
  <c r="F293" i="24"/>
  <c r="K292" i="24"/>
  <c r="K285" i="26"/>
  <c r="G285" i="26"/>
  <c r="G292" i="24"/>
  <c r="M283" i="26"/>
  <c r="M290" i="24"/>
  <c r="I283" i="26"/>
  <c r="I290" i="24"/>
  <c r="N282" i="26"/>
  <c r="N289" i="24"/>
  <c r="J282" i="26"/>
  <c r="J289" i="24"/>
  <c r="F282" i="26"/>
  <c r="F289" i="24"/>
  <c r="K281" i="26"/>
  <c r="K288" i="24"/>
  <c r="G281" i="26"/>
  <c r="G288" i="24"/>
  <c r="L280" i="26"/>
  <c r="L287" i="24"/>
  <c r="M278" i="26"/>
  <c r="M285" i="24"/>
  <c r="I285" i="24"/>
  <c r="I278" i="26"/>
  <c r="N277" i="26"/>
  <c r="N284" i="24"/>
  <c r="J277" i="26"/>
  <c r="J284" i="24"/>
  <c r="F277" i="26"/>
  <c r="F284" i="24"/>
  <c r="K275" i="26"/>
  <c r="K282" i="24"/>
  <c r="G275" i="26"/>
  <c r="G282" i="24"/>
  <c r="M181" i="26"/>
  <c r="M185" i="24"/>
  <c r="F209" i="26"/>
  <c r="F214" i="24"/>
  <c r="L247" i="26"/>
  <c r="L253" i="24"/>
  <c r="N257" i="26"/>
  <c r="N263" i="24"/>
  <c r="H280" i="24"/>
  <c r="H273" i="26"/>
  <c r="O294" i="26"/>
  <c r="O301" i="24"/>
  <c r="H303" i="26"/>
  <c r="H310" i="24"/>
  <c r="I297" i="26"/>
  <c r="I304" i="24"/>
  <c r="J296" i="24"/>
  <c r="J289" i="26"/>
  <c r="G286" i="26"/>
  <c r="G293" i="24"/>
  <c r="N283" i="26"/>
  <c r="N290" i="24"/>
  <c r="K282" i="26"/>
  <c r="K289" i="24"/>
  <c r="M280" i="26"/>
  <c r="M287" i="24"/>
  <c r="J278" i="26"/>
  <c r="J285" i="24"/>
  <c r="L275" i="26"/>
  <c r="L282" i="24"/>
  <c r="M171" i="26"/>
  <c r="M175" i="24"/>
  <c r="I171" i="26"/>
  <c r="I175" i="24"/>
  <c r="N171" i="26"/>
  <c r="N175" i="24"/>
  <c r="K181" i="26"/>
  <c r="K185" i="24"/>
  <c r="G181" i="26"/>
  <c r="G185" i="24"/>
  <c r="P162" i="26"/>
  <c r="P166" i="24"/>
  <c r="O162" i="26"/>
  <c r="O166" i="24"/>
  <c r="L209" i="26"/>
  <c r="L214" i="24"/>
  <c r="H209" i="26"/>
  <c r="H214" i="24"/>
  <c r="N219" i="26"/>
  <c r="N224" i="24"/>
  <c r="J219" i="26"/>
  <c r="J224" i="24"/>
  <c r="F219" i="26"/>
  <c r="F224" i="24"/>
  <c r="J253" i="24"/>
  <c r="J247" i="26"/>
  <c r="F247" i="26"/>
  <c r="F253" i="24"/>
  <c r="L257" i="26"/>
  <c r="L263" i="24"/>
  <c r="H257" i="26"/>
  <c r="H263" i="24"/>
  <c r="P235" i="26"/>
  <c r="P241" i="24"/>
  <c r="O252" i="26"/>
  <c r="O258" i="24"/>
  <c r="N273" i="26"/>
  <c r="N280" i="24"/>
  <c r="J273" i="26"/>
  <c r="J280" i="24"/>
  <c r="O277" i="26"/>
  <c r="O284" i="24"/>
  <c r="O282" i="26"/>
  <c r="O289" i="24"/>
  <c r="O293" i="24"/>
  <c r="O286" i="26"/>
  <c r="O298" i="26"/>
  <c r="O305" i="24"/>
  <c r="N303" i="26"/>
  <c r="N310" i="24"/>
  <c r="J303" i="26"/>
  <c r="J310" i="24"/>
  <c r="F303" i="26"/>
  <c r="F310" i="24"/>
  <c r="K302" i="26"/>
  <c r="K309" i="24"/>
  <c r="K297" i="26"/>
  <c r="K304" i="24"/>
  <c r="L289" i="26"/>
  <c r="L296" i="24"/>
  <c r="H289" i="26"/>
  <c r="H296" i="24"/>
  <c r="M286" i="26"/>
  <c r="M293" i="24"/>
  <c r="I286" i="26"/>
  <c r="I293" i="24"/>
  <c r="N285" i="26"/>
  <c r="N292" i="24"/>
  <c r="J285" i="26"/>
  <c r="J292" i="24"/>
  <c r="F285" i="26"/>
  <c r="F292" i="24"/>
  <c r="L283" i="26"/>
  <c r="L290" i="24"/>
  <c r="H283" i="26"/>
  <c r="H290" i="24"/>
  <c r="M282" i="26"/>
  <c r="M289" i="24"/>
  <c r="I282" i="26"/>
  <c r="I289" i="24"/>
  <c r="N288" i="24"/>
  <c r="N281" i="26"/>
  <c r="J281" i="26"/>
  <c r="J288" i="24"/>
  <c r="F281" i="26"/>
  <c r="F288" i="24"/>
  <c r="K280" i="26"/>
  <c r="K287" i="24"/>
  <c r="L278" i="26"/>
  <c r="L285" i="24"/>
  <c r="H278" i="26"/>
  <c r="H285" i="24"/>
  <c r="M277" i="26"/>
  <c r="M284" i="24"/>
  <c r="I277" i="26"/>
  <c r="I284" i="24"/>
  <c r="N275" i="26"/>
  <c r="N282" i="24"/>
  <c r="J275" i="26"/>
  <c r="J282" i="24"/>
  <c r="F275" i="26"/>
  <c r="F282" i="24"/>
  <c r="R265" i="8"/>
  <c r="J274" i="8"/>
  <c r="H313" i="8"/>
  <c r="R257" i="8"/>
  <c r="S260" i="8"/>
  <c r="G313" i="8"/>
  <c r="K313" i="8"/>
  <c r="I313" i="8"/>
  <c r="F274" i="8"/>
  <c r="M274" i="8"/>
  <c r="L274" i="8"/>
  <c r="G274" i="8"/>
  <c r="J313" i="8"/>
  <c r="K274" i="8"/>
  <c r="R260" i="8"/>
  <c r="O274" i="8"/>
  <c r="S257" i="8"/>
  <c r="N274" i="8"/>
  <c r="F313" i="8"/>
  <c r="H257" i="22"/>
  <c r="I268" i="8" s="1"/>
  <c r="H268" i="8"/>
  <c r="R203" i="8"/>
  <c r="R232" i="8"/>
  <c r="R211" i="8"/>
  <c r="R215" i="8"/>
  <c r="S225" i="8"/>
  <c r="R233" i="8"/>
  <c r="S206" i="8"/>
  <c r="R206" i="8"/>
  <c r="R212" i="8"/>
  <c r="S212" i="8"/>
  <c r="R216" i="8"/>
  <c r="S216" i="8"/>
  <c r="R228" i="8"/>
  <c r="S228" i="8"/>
  <c r="R234" i="8"/>
  <c r="S234" i="8"/>
  <c r="R208" i="8"/>
  <c r="S208" i="8"/>
  <c r="S213" i="8"/>
  <c r="R213" i="8"/>
  <c r="S217" i="8"/>
  <c r="R217" i="8"/>
  <c r="S229" i="8"/>
  <c r="R229" i="8"/>
  <c r="S209" i="8"/>
  <c r="R209" i="8"/>
  <c r="R214" i="8"/>
  <c r="S214" i="8"/>
  <c r="R220" i="8"/>
  <c r="S220" i="8"/>
  <c r="R204" i="8"/>
  <c r="R115" i="8"/>
  <c r="R107" i="8"/>
  <c r="R87" i="8"/>
  <c r="R101" i="8"/>
  <c r="R90" i="8"/>
  <c r="M205" i="8"/>
  <c r="L207" i="8"/>
  <c r="L210" i="8"/>
  <c r="I218" i="8"/>
  <c r="J218" i="8"/>
  <c r="F219" i="8"/>
  <c r="M221" i="8"/>
  <c r="I222" i="8"/>
  <c r="H224" i="8"/>
  <c r="K225" i="8"/>
  <c r="J226" i="8"/>
  <c r="M230" i="8"/>
  <c r="H231" i="8"/>
  <c r="J231" i="8"/>
  <c r="M203" i="8"/>
  <c r="K203" i="8"/>
  <c r="G204" i="8"/>
  <c r="I205" i="8"/>
  <c r="L205" i="8"/>
  <c r="H207" i="8"/>
  <c r="O207" i="8"/>
  <c r="J207" i="8"/>
  <c r="H210" i="8"/>
  <c r="N210" i="8"/>
  <c r="G211" i="8"/>
  <c r="M215" i="8"/>
  <c r="G215" i="8"/>
  <c r="L218" i="8"/>
  <c r="K218" i="8"/>
  <c r="F218" i="8"/>
  <c r="L219" i="8"/>
  <c r="M219" i="8"/>
  <c r="L221" i="8"/>
  <c r="J221" i="8"/>
  <c r="I221" i="8"/>
  <c r="K222" i="8"/>
  <c r="J222" i="8"/>
  <c r="O223" i="8"/>
  <c r="N223" i="8"/>
  <c r="M224" i="8"/>
  <c r="G224" i="8"/>
  <c r="F224" i="8"/>
  <c r="M225" i="8"/>
  <c r="I226" i="8"/>
  <c r="K226" i="8"/>
  <c r="F226" i="8"/>
  <c r="H227" i="8"/>
  <c r="J227" i="8"/>
  <c r="I230" i="8"/>
  <c r="G230" i="8"/>
  <c r="L231" i="8"/>
  <c r="K231" i="8"/>
  <c r="F231" i="8"/>
  <c r="G232" i="8"/>
  <c r="G233" i="8"/>
  <c r="F203" i="8"/>
  <c r="F205" i="8"/>
  <c r="I210" i="8"/>
  <c r="K215" i="8"/>
  <c r="G219" i="8"/>
  <c r="N221" i="8"/>
  <c r="N222" i="8"/>
  <c r="I223" i="8"/>
  <c r="K224" i="8"/>
  <c r="M226" i="8"/>
  <c r="I227" i="8"/>
  <c r="K230" i="8"/>
  <c r="K232" i="8"/>
  <c r="I203" i="8"/>
  <c r="G203" i="8"/>
  <c r="F204" i="8"/>
  <c r="O205" i="8"/>
  <c r="N205" i="8"/>
  <c r="M207" i="8"/>
  <c r="K207" i="8"/>
  <c r="F207" i="8"/>
  <c r="K210" i="8"/>
  <c r="J210" i="8"/>
  <c r="F211" i="8"/>
  <c r="I215" i="8"/>
  <c r="J215" i="8"/>
  <c r="H218" i="8"/>
  <c r="G218" i="8"/>
  <c r="H219" i="8"/>
  <c r="N219" i="8"/>
  <c r="I219" i="8"/>
  <c r="H221" i="8"/>
  <c r="F221" i="8"/>
  <c r="G222" i="8"/>
  <c r="F222" i="8"/>
  <c r="L223" i="8"/>
  <c r="K223" i="8"/>
  <c r="J223" i="8"/>
  <c r="I224" i="8"/>
  <c r="L224" i="8"/>
  <c r="I225" i="8"/>
  <c r="N225" i="8"/>
  <c r="L226" i="8"/>
  <c r="G226" i="8"/>
  <c r="L227" i="8"/>
  <c r="K227" i="8"/>
  <c r="F227" i="8"/>
  <c r="L230" i="8"/>
  <c r="N230" i="8"/>
  <c r="M231" i="8"/>
  <c r="G231" i="8"/>
  <c r="I232" i="8"/>
  <c r="J232" i="8"/>
  <c r="H203" i="8"/>
  <c r="G205" i="8"/>
  <c r="N207" i="8"/>
  <c r="H211" i="8"/>
  <c r="H215" i="8"/>
  <c r="O218" i="8"/>
  <c r="G221" i="8"/>
  <c r="O222" i="8"/>
  <c r="H223" i="8"/>
  <c r="J224" i="8"/>
  <c r="O226" i="8"/>
  <c r="N227" i="8"/>
  <c r="F230" i="8"/>
  <c r="F233" i="8"/>
  <c r="L203" i="8"/>
  <c r="J203" i="8"/>
  <c r="H205" i="8"/>
  <c r="K205" i="8"/>
  <c r="J205" i="8"/>
  <c r="I207" i="8"/>
  <c r="G207" i="8"/>
  <c r="M210" i="8"/>
  <c r="G210" i="8"/>
  <c r="F210" i="8"/>
  <c r="I211" i="8"/>
  <c r="L215" i="8"/>
  <c r="F215" i="8"/>
  <c r="M218" i="8"/>
  <c r="N218" i="8"/>
  <c r="K219" i="8"/>
  <c r="J219" i="8"/>
  <c r="O221" i="8"/>
  <c r="K221" i="8"/>
  <c r="H222" i="8"/>
  <c r="L222" i="8"/>
  <c r="M222" i="8"/>
  <c r="M223" i="8"/>
  <c r="G223" i="8"/>
  <c r="F223" i="8"/>
  <c r="O224" i="8"/>
  <c r="N224" i="8"/>
  <c r="L225" i="8"/>
  <c r="J225" i="8"/>
  <c r="H226" i="8"/>
  <c r="N226" i="8"/>
  <c r="M227" i="8"/>
  <c r="G227" i="8"/>
  <c r="H230" i="8"/>
  <c r="O230" i="8"/>
  <c r="J230" i="8"/>
  <c r="I231" i="8"/>
  <c r="N231" i="8"/>
  <c r="H232" i="8"/>
  <c r="F232" i="8"/>
  <c r="O312" i="24" l="1"/>
  <c r="Q179" i="26"/>
  <c r="I237" i="8"/>
  <c r="M237" i="8"/>
  <c r="Q187" i="26"/>
  <c r="N312" i="24"/>
  <c r="N305" i="26"/>
  <c r="F305" i="26"/>
  <c r="F312" i="24"/>
  <c r="L312" i="24"/>
  <c r="L305" i="26"/>
  <c r="H305" i="26"/>
  <c r="H312" i="24"/>
  <c r="J312" i="24"/>
  <c r="J305" i="26"/>
  <c r="K312" i="24"/>
  <c r="K305" i="26"/>
  <c r="G312" i="24"/>
  <c r="G305" i="26"/>
  <c r="I312" i="24"/>
  <c r="I305" i="26"/>
  <c r="M305" i="26"/>
  <c r="M312" i="24"/>
  <c r="O305" i="26"/>
  <c r="H351" i="24"/>
  <c r="H343" i="26"/>
  <c r="L351" i="24"/>
  <c r="L343" i="26"/>
  <c r="G343" i="26"/>
  <c r="G351" i="24"/>
  <c r="K343" i="26"/>
  <c r="K351" i="24"/>
  <c r="J351" i="24"/>
  <c r="J343" i="26"/>
  <c r="M343" i="26"/>
  <c r="M351" i="24"/>
  <c r="I343" i="26"/>
  <c r="I351" i="24"/>
  <c r="N351" i="24"/>
  <c r="N343" i="26"/>
  <c r="F351" i="24"/>
  <c r="F343" i="26"/>
  <c r="O343" i="26"/>
  <c r="O351" i="24"/>
  <c r="Q173" i="26"/>
  <c r="S232" i="8"/>
  <c r="F301" i="26"/>
  <c r="R301" i="26" s="1"/>
  <c r="F308" i="24"/>
  <c r="R308" i="24" s="1"/>
  <c r="H301" i="26"/>
  <c r="H308" i="24"/>
  <c r="R231" i="8"/>
  <c r="N300" i="26"/>
  <c r="Q300" i="26" s="1"/>
  <c r="N307" i="24"/>
  <c r="Q307" i="24" s="1"/>
  <c r="I300" i="26"/>
  <c r="I307" i="24"/>
  <c r="J299" i="26"/>
  <c r="J306" i="24"/>
  <c r="H299" i="26"/>
  <c r="H306" i="24"/>
  <c r="G296" i="26"/>
  <c r="G303" i="24"/>
  <c r="M296" i="26"/>
  <c r="M303" i="24"/>
  <c r="N295" i="26"/>
  <c r="N302" i="24"/>
  <c r="H295" i="26"/>
  <c r="H302" i="24"/>
  <c r="J301" i="24"/>
  <c r="J294" i="26"/>
  <c r="L294" i="26"/>
  <c r="L301" i="24"/>
  <c r="N293" i="26"/>
  <c r="N300" i="24"/>
  <c r="F292" i="26"/>
  <c r="F299" i="24"/>
  <c r="G292" i="26"/>
  <c r="G299" i="24"/>
  <c r="M292" i="26"/>
  <c r="M299" i="24"/>
  <c r="M298" i="24"/>
  <c r="M291" i="26"/>
  <c r="L291" i="26"/>
  <c r="L298" i="24"/>
  <c r="H291" i="26"/>
  <c r="H298" i="24"/>
  <c r="K290" i="26"/>
  <c r="K297" i="24"/>
  <c r="J288" i="26"/>
  <c r="J295" i="24"/>
  <c r="K288" i="26"/>
  <c r="K295" i="24"/>
  <c r="N287" i="26"/>
  <c r="N294" i="24"/>
  <c r="M287" i="26"/>
  <c r="M294" i="24"/>
  <c r="S215" i="8"/>
  <c r="F284" i="26"/>
  <c r="R284" i="26" s="1"/>
  <c r="F291" i="24"/>
  <c r="R291" i="24" s="1"/>
  <c r="L284" i="26"/>
  <c r="L291" i="24"/>
  <c r="I280" i="26"/>
  <c r="I287" i="24"/>
  <c r="S210" i="8"/>
  <c r="F279" i="26"/>
  <c r="R279" i="26" s="1"/>
  <c r="F286" i="24"/>
  <c r="G279" i="26"/>
  <c r="G286" i="24"/>
  <c r="M286" i="24"/>
  <c r="M279" i="26"/>
  <c r="G276" i="26"/>
  <c r="G283" i="24"/>
  <c r="I276" i="26"/>
  <c r="I283" i="24"/>
  <c r="J274" i="26"/>
  <c r="J281" i="24"/>
  <c r="K274" i="26"/>
  <c r="K281" i="24"/>
  <c r="H274" i="26"/>
  <c r="H281" i="24"/>
  <c r="J272" i="26"/>
  <c r="J279" i="24"/>
  <c r="L272" i="26"/>
  <c r="L279" i="24"/>
  <c r="S233" i="8"/>
  <c r="F302" i="26"/>
  <c r="R302" i="26" s="1"/>
  <c r="F309" i="24"/>
  <c r="R309" i="24" s="1"/>
  <c r="F299" i="26"/>
  <c r="F306" i="24"/>
  <c r="R227" i="8"/>
  <c r="N296" i="26"/>
  <c r="Q296" i="26" s="1"/>
  <c r="N303" i="24"/>
  <c r="O295" i="26"/>
  <c r="O302" i="24"/>
  <c r="J293" i="26"/>
  <c r="J300" i="24"/>
  <c r="H292" i="26"/>
  <c r="H299" i="24"/>
  <c r="G290" i="26"/>
  <c r="G297" i="24"/>
  <c r="O287" i="26"/>
  <c r="O294" i="24"/>
  <c r="H291" i="24"/>
  <c r="H284" i="26"/>
  <c r="H280" i="26"/>
  <c r="H287" i="24"/>
  <c r="N276" i="26"/>
  <c r="N283" i="24"/>
  <c r="G281" i="24"/>
  <c r="G274" i="26"/>
  <c r="H272" i="26"/>
  <c r="H279" i="24"/>
  <c r="J301" i="26"/>
  <c r="J308" i="24"/>
  <c r="I308" i="24"/>
  <c r="I301" i="26"/>
  <c r="G300" i="26"/>
  <c r="G307" i="24"/>
  <c r="M300" i="26"/>
  <c r="M307" i="24"/>
  <c r="N299" i="26"/>
  <c r="N306" i="24"/>
  <c r="L299" i="26"/>
  <c r="L306" i="24"/>
  <c r="S227" i="8"/>
  <c r="F296" i="26"/>
  <c r="R296" i="26" s="1"/>
  <c r="F303" i="24"/>
  <c r="R303" i="24" s="1"/>
  <c r="K296" i="26"/>
  <c r="K303" i="24"/>
  <c r="L296" i="26"/>
  <c r="L303" i="24"/>
  <c r="G295" i="26"/>
  <c r="G302" i="24"/>
  <c r="L295" i="26"/>
  <c r="L302" i="24"/>
  <c r="R225" i="8"/>
  <c r="N294" i="26"/>
  <c r="Q294" i="26" s="1"/>
  <c r="N301" i="24"/>
  <c r="Q301" i="24" s="1"/>
  <c r="I294" i="26"/>
  <c r="I301" i="24"/>
  <c r="L293" i="26"/>
  <c r="L300" i="24"/>
  <c r="I293" i="26"/>
  <c r="I300" i="24"/>
  <c r="J292" i="26"/>
  <c r="J299" i="24"/>
  <c r="K292" i="26"/>
  <c r="K299" i="24"/>
  <c r="L292" i="26"/>
  <c r="L299" i="24"/>
  <c r="F291" i="26"/>
  <c r="F298" i="24"/>
  <c r="G291" i="26"/>
  <c r="G298" i="24"/>
  <c r="F297" i="24"/>
  <c r="F290" i="26"/>
  <c r="H290" i="26"/>
  <c r="H297" i="24"/>
  <c r="I288" i="26"/>
  <c r="I295" i="24"/>
  <c r="R219" i="8"/>
  <c r="N288" i="26"/>
  <c r="Q288" i="26" s="1"/>
  <c r="N295" i="24"/>
  <c r="Q295" i="24" s="1"/>
  <c r="H288" i="26"/>
  <c r="H295" i="24"/>
  <c r="G287" i="26"/>
  <c r="G294" i="24"/>
  <c r="H294" i="24"/>
  <c r="H287" i="26"/>
  <c r="J284" i="26"/>
  <c r="J291" i="24"/>
  <c r="I284" i="26"/>
  <c r="I291" i="24"/>
  <c r="S211" i="8"/>
  <c r="F280" i="26"/>
  <c r="R280" i="26" s="1"/>
  <c r="F287" i="24"/>
  <c r="R287" i="24" s="1"/>
  <c r="J279" i="26"/>
  <c r="J286" i="24"/>
  <c r="K279" i="26"/>
  <c r="K286" i="24"/>
  <c r="F283" i="24"/>
  <c r="F276" i="26"/>
  <c r="K276" i="26"/>
  <c r="K283" i="24"/>
  <c r="M276" i="26"/>
  <c r="M283" i="24"/>
  <c r="N274" i="26"/>
  <c r="N281" i="24"/>
  <c r="O281" i="24"/>
  <c r="O274" i="26"/>
  <c r="S204" i="8"/>
  <c r="F273" i="26"/>
  <c r="F280" i="24"/>
  <c r="R280" i="24" s="1"/>
  <c r="G272" i="26"/>
  <c r="G279" i="24"/>
  <c r="I279" i="24"/>
  <c r="I272" i="26"/>
  <c r="K301" i="26"/>
  <c r="K308" i="24"/>
  <c r="K299" i="26"/>
  <c r="K306" i="24"/>
  <c r="I296" i="26"/>
  <c r="I303" i="24"/>
  <c r="M295" i="26"/>
  <c r="M302" i="24"/>
  <c r="K300" i="24"/>
  <c r="K293" i="26"/>
  <c r="I292" i="26"/>
  <c r="I299" i="24"/>
  <c r="N291" i="26"/>
  <c r="N298" i="24"/>
  <c r="N297" i="24"/>
  <c r="N290" i="26"/>
  <c r="G288" i="26"/>
  <c r="G295" i="24"/>
  <c r="K284" i="26"/>
  <c r="K291" i="24"/>
  <c r="I279" i="26"/>
  <c r="I286" i="24"/>
  <c r="F274" i="26"/>
  <c r="F281" i="24"/>
  <c r="S203" i="8"/>
  <c r="F272" i="26"/>
  <c r="R272" i="26" s="1"/>
  <c r="F279" i="24"/>
  <c r="R279" i="24" s="1"/>
  <c r="G302" i="26"/>
  <c r="G309" i="24"/>
  <c r="G301" i="26"/>
  <c r="G308" i="24"/>
  <c r="F300" i="26"/>
  <c r="R300" i="26" s="1"/>
  <c r="F307" i="24"/>
  <c r="R307" i="24" s="1"/>
  <c r="K300" i="26"/>
  <c r="K307" i="24"/>
  <c r="L300" i="26"/>
  <c r="L307" i="24"/>
  <c r="G299" i="26"/>
  <c r="G306" i="24"/>
  <c r="I299" i="26"/>
  <c r="I306" i="24"/>
  <c r="J296" i="26"/>
  <c r="J303" i="24"/>
  <c r="H296" i="26"/>
  <c r="H303" i="24"/>
  <c r="F295" i="26"/>
  <c r="F302" i="24"/>
  <c r="K295" i="26"/>
  <c r="K302" i="24"/>
  <c r="I295" i="26"/>
  <c r="I302" i="24"/>
  <c r="M294" i="26"/>
  <c r="M301" i="24"/>
  <c r="F293" i="26"/>
  <c r="F300" i="24"/>
  <c r="G293" i="26"/>
  <c r="G300" i="24"/>
  <c r="M293" i="26"/>
  <c r="M300" i="24"/>
  <c r="N292" i="26"/>
  <c r="N299" i="24"/>
  <c r="J291" i="26"/>
  <c r="J298" i="24"/>
  <c r="K291" i="26"/>
  <c r="K298" i="24"/>
  <c r="I290" i="26"/>
  <c r="I297" i="24"/>
  <c r="J290" i="26"/>
  <c r="J297" i="24"/>
  <c r="L290" i="26"/>
  <c r="L297" i="24"/>
  <c r="M288" i="26"/>
  <c r="M295" i="24"/>
  <c r="L288" i="26"/>
  <c r="L295" i="24"/>
  <c r="F287" i="26"/>
  <c r="F294" i="24"/>
  <c r="K287" i="26"/>
  <c r="K294" i="24"/>
  <c r="L287" i="26"/>
  <c r="L294" i="24"/>
  <c r="G284" i="26"/>
  <c r="G291" i="24"/>
  <c r="M284" i="26"/>
  <c r="M291" i="24"/>
  <c r="G280" i="26"/>
  <c r="G287" i="24"/>
  <c r="R210" i="8"/>
  <c r="N279" i="26"/>
  <c r="N286" i="24"/>
  <c r="Q286" i="24" s="1"/>
  <c r="H279" i="26"/>
  <c r="H286" i="24"/>
  <c r="J276" i="26"/>
  <c r="J283" i="24"/>
  <c r="O276" i="26"/>
  <c r="O283" i="24"/>
  <c r="H276" i="26"/>
  <c r="H283" i="24"/>
  <c r="L274" i="26"/>
  <c r="L281" i="24"/>
  <c r="I274" i="26"/>
  <c r="I281" i="24"/>
  <c r="G273" i="26"/>
  <c r="G280" i="24"/>
  <c r="K272" i="26"/>
  <c r="K279" i="24"/>
  <c r="M272" i="26"/>
  <c r="M279" i="24"/>
  <c r="J300" i="26"/>
  <c r="J307" i="24"/>
  <c r="H300" i="26"/>
  <c r="H307" i="24"/>
  <c r="M299" i="26"/>
  <c r="M306" i="24"/>
  <c r="J295" i="26"/>
  <c r="J302" i="24"/>
  <c r="K294" i="26"/>
  <c r="K301" i="24"/>
  <c r="H293" i="26"/>
  <c r="H300" i="24"/>
  <c r="I291" i="26"/>
  <c r="I298" i="24"/>
  <c r="M290" i="26"/>
  <c r="M297" i="24"/>
  <c r="S219" i="8"/>
  <c r="F288" i="26"/>
  <c r="F295" i="24"/>
  <c r="R295" i="24" s="1"/>
  <c r="J287" i="26"/>
  <c r="J294" i="24"/>
  <c r="I287" i="26"/>
  <c r="I294" i="24"/>
  <c r="L279" i="26"/>
  <c r="L286" i="24"/>
  <c r="L276" i="26"/>
  <c r="L283" i="24"/>
  <c r="M274" i="26"/>
  <c r="M281" i="24"/>
  <c r="H274" i="8"/>
  <c r="H350" i="24" s="1"/>
  <c r="H336" i="26"/>
  <c r="H344" i="24"/>
  <c r="I274" i="8"/>
  <c r="I350" i="24" s="1"/>
  <c r="I336" i="26"/>
  <c r="I344" i="24"/>
  <c r="R336" i="24"/>
  <c r="Q336" i="24"/>
  <c r="R328" i="26"/>
  <c r="Q328" i="26"/>
  <c r="R333" i="24"/>
  <c r="Q333" i="24"/>
  <c r="R325" i="26"/>
  <c r="Q325" i="26"/>
  <c r="R341" i="24"/>
  <c r="Q341" i="24"/>
  <c r="R333" i="26"/>
  <c r="Q333" i="26"/>
  <c r="R286" i="24"/>
  <c r="Q279" i="26"/>
  <c r="R288" i="26"/>
  <c r="Q303" i="24"/>
  <c r="Q308" i="24"/>
  <c r="Q301" i="26"/>
  <c r="Q177" i="24"/>
  <c r="Q183" i="24"/>
  <c r="Q191" i="24"/>
  <c r="N350" i="24"/>
  <c r="N342" i="26"/>
  <c r="M342" i="26"/>
  <c r="M350" i="24"/>
  <c r="J342" i="26"/>
  <c r="J350" i="24"/>
  <c r="Q270" i="8"/>
  <c r="O350" i="24"/>
  <c r="O342" i="26"/>
  <c r="G350" i="24"/>
  <c r="G342" i="26"/>
  <c r="L342" i="26"/>
  <c r="L350" i="24"/>
  <c r="K350" i="24"/>
  <c r="K342" i="26"/>
  <c r="F350" i="24"/>
  <c r="F342" i="26"/>
  <c r="Q252" i="26"/>
  <c r="Q258" i="24"/>
  <c r="R303" i="26"/>
  <c r="Q303" i="26"/>
  <c r="R285" i="26"/>
  <c r="Q285" i="26"/>
  <c r="R275" i="26"/>
  <c r="Q275" i="26"/>
  <c r="Q302" i="26"/>
  <c r="Q272" i="26"/>
  <c r="R289" i="26"/>
  <c r="Q289" i="26"/>
  <c r="R278" i="26"/>
  <c r="Q278" i="26"/>
  <c r="R286" i="26"/>
  <c r="Q286" i="26"/>
  <c r="R298" i="26"/>
  <c r="Q298" i="26"/>
  <c r="R282" i="26"/>
  <c r="Q282" i="26"/>
  <c r="R277" i="26"/>
  <c r="Q277" i="26"/>
  <c r="R294" i="26"/>
  <c r="R297" i="26"/>
  <c r="Q297" i="26"/>
  <c r="R281" i="26"/>
  <c r="Q281" i="26"/>
  <c r="Q284" i="26"/>
  <c r="R273" i="26"/>
  <c r="Q273" i="26"/>
  <c r="R283" i="26"/>
  <c r="Q283" i="26"/>
  <c r="Q280" i="26"/>
  <c r="Q235" i="26"/>
  <c r="O293" i="26"/>
  <c r="O300" i="24"/>
  <c r="O290" i="26"/>
  <c r="O297" i="24"/>
  <c r="R293" i="24"/>
  <c r="Q293" i="24"/>
  <c r="Q162" i="26"/>
  <c r="Q305" i="24"/>
  <c r="R305" i="24"/>
  <c r="Q289" i="24"/>
  <c r="R289" i="24"/>
  <c r="Q166" i="24"/>
  <c r="R310" i="24"/>
  <c r="Q310" i="24"/>
  <c r="Q292" i="24"/>
  <c r="R292" i="24"/>
  <c r="Q282" i="24"/>
  <c r="R282" i="24"/>
  <c r="Q163" i="24"/>
  <c r="Q309" i="24"/>
  <c r="Q279" i="24"/>
  <c r="Q296" i="24"/>
  <c r="R296" i="24"/>
  <c r="Q285" i="24"/>
  <c r="R285" i="24"/>
  <c r="O292" i="26"/>
  <c r="O299" i="24"/>
  <c r="Q159" i="26"/>
  <c r="O299" i="26"/>
  <c r="O306" i="24"/>
  <c r="Q284" i="24"/>
  <c r="R284" i="24"/>
  <c r="Q241" i="24"/>
  <c r="R301" i="24"/>
  <c r="Q304" i="24"/>
  <c r="R304" i="24"/>
  <c r="Q288" i="24"/>
  <c r="R288" i="24"/>
  <c r="Q291" i="24"/>
  <c r="Q280" i="24"/>
  <c r="Q290" i="24"/>
  <c r="R290" i="24"/>
  <c r="Q287" i="24"/>
  <c r="O298" i="24"/>
  <c r="O291" i="26"/>
  <c r="Q244" i="8"/>
  <c r="Q262" i="8"/>
  <c r="Q247" i="8"/>
  <c r="Q273" i="8"/>
  <c r="Q256" i="8"/>
  <c r="Q259" i="8"/>
  <c r="Q243" i="8"/>
  <c r="Q257" i="8"/>
  <c r="Q260" i="8"/>
  <c r="Q268" i="8"/>
  <c r="Q264" i="8"/>
  <c r="Q251" i="8"/>
  <c r="Q258" i="8"/>
  <c r="Q242" i="8"/>
  <c r="Q250" i="8"/>
  <c r="Q254" i="8"/>
  <c r="Q269" i="8"/>
  <c r="Q266" i="8"/>
  <c r="Q271" i="8"/>
  <c r="Q252" i="8"/>
  <c r="Q272" i="8"/>
  <c r="Q261" i="8"/>
  <c r="Q245" i="8"/>
  <c r="Q274" i="8"/>
  <c r="Q248" i="8"/>
  <c r="Q246" i="8"/>
  <c r="Q265" i="8"/>
  <c r="Q253" i="8"/>
  <c r="Q263" i="8"/>
  <c r="Q255" i="8"/>
  <c r="Q249" i="8"/>
  <c r="Q267" i="8"/>
  <c r="S207" i="8"/>
  <c r="R207" i="8"/>
  <c r="R218" i="8"/>
  <c r="S218" i="8"/>
  <c r="R224" i="8"/>
  <c r="S224" i="8"/>
  <c r="S221" i="8"/>
  <c r="R221" i="8"/>
  <c r="S223" i="8"/>
  <c r="R223" i="8"/>
  <c r="R226" i="8"/>
  <c r="S226" i="8"/>
  <c r="S205" i="8"/>
  <c r="R205" i="8"/>
  <c r="S230" i="8"/>
  <c r="R230" i="8"/>
  <c r="S222" i="8"/>
  <c r="R222" i="8"/>
  <c r="H235" i="8"/>
  <c r="J235" i="8"/>
  <c r="N235" i="8"/>
  <c r="I235" i="8"/>
  <c r="K235" i="8"/>
  <c r="F235" i="8"/>
  <c r="G235" i="8"/>
  <c r="M235" i="8"/>
  <c r="L235" i="8"/>
  <c r="O235" i="8"/>
  <c r="Q236" i="8" s="1"/>
  <c r="I342" i="26" l="1"/>
  <c r="H342" i="26"/>
  <c r="O313" i="24"/>
  <c r="I352" i="24"/>
  <c r="M313" i="24"/>
  <c r="Q305" i="26"/>
  <c r="I313" i="24"/>
  <c r="G313" i="24"/>
  <c r="N313" i="24"/>
  <c r="H313" i="24"/>
  <c r="N352" i="24"/>
  <c r="L352" i="24"/>
  <c r="R312" i="24"/>
  <c r="J313" i="24"/>
  <c r="K313" i="24"/>
  <c r="R305" i="26"/>
  <c r="H352" i="24"/>
  <c r="Q343" i="26"/>
  <c r="R343" i="26"/>
  <c r="Q312" i="24"/>
  <c r="R351" i="24"/>
  <c r="Q351" i="24"/>
  <c r="O352" i="24"/>
  <c r="M352" i="24"/>
  <c r="K352" i="24"/>
  <c r="L313" i="24"/>
  <c r="G352" i="24"/>
  <c r="J352" i="24"/>
  <c r="R283" i="24"/>
  <c r="Q283" i="24"/>
  <c r="Q276" i="26"/>
  <c r="R276" i="26"/>
  <c r="R274" i="26"/>
  <c r="Q274" i="26"/>
  <c r="R281" i="24"/>
  <c r="Q281" i="24"/>
  <c r="R294" i="24"/>
  <c r="Q294" i="24"/>
  <c r="R287" i="26"/>
  <c r="Q287" i="26"/>
  <c r="R302" i="24"/>
  <c r="Q302" i="24"/>
  <c r="R295" i="26"/>
  <c r="Q295" i="26"/>
  <c r="K311" i="24"/>
  <c r="K304" i="26"/>
  <c r="M311" i="24"/>
  <c r="M304" i="26"/>
  <c r="O311" i="24"/>
  <c r="O304" i="26"/>
  <c r="F304" i="26"/>
  <c r="F311" i="24"/>
  <c r="J311" i="24"/>
  <c r="J304" i="26"/>
  <c r="L304" i="26"/>
  <c r="L311" i="24"/>
  <c r="H304" i="26"/>
  <c r="H311" i="24"/>
  <c r="I311" i="24"/>
  <c r="I304" i="26"/>
  <c r="R342" i="26"/>
  <c r="Q342" i="26"/>
  <c r="G304" i="26"/>
  <c r="G311" i="24"/>
  <c r="N311" i="24"/>
  <c r="N304" i="26"/>
  <c r="Q350" i="24"/>
  <c r="R350" i="24"/>
  <c r="R291" i="26"/>
  <c r="Q291" i="26"/>
  <c r="R299" i="26"/>
  <c r="Q299" i="26"/>
  <c r="R292" i="26"/>
  <c r="Q292" i="26"/>
  <c r="R290" i="26"/>
  <c r="Q290" i="26"/>
  <c r="R293" i="26"/>
  <c r="Q293" i="26"/>
  <c r="Q306" i="24"/>
  <c r="R306" i="24"/>
  <c r="R300" i="24"/>
  <c r="Q300" i="24"/>
  <c r="R298" i="24"/>
  <c r="Q298" i="24"/>
  <c r="R299" i="24"/>
  <c r="Q299" i="24"/>
  <c r="Q297" i="24"/>
  <c r="R297" i="24"/>
  <c r="Q216" i="8"/>
  <c r="Q228" i="8"/>
  <c r="Q212" i="8"/>
  <c r="Q213" i="8"/>
  <c r="Q218" i="8"/>
  <c r="Q223" i="8"/>
  <c r="Q206" i="8"/>
  <c r="Q226" i="8"/>
  <c r="Q225" i="8"/>
  <c r="Q235" i="8"/>
  <c r="Q232" i="8"/>
  <c r="Q221" i="8"/>
  <c r="Q233" i="8"/>
  <c r="Q219" i="8"/>
  <c r="Q203" i="8"/>
  <c r="Q231" i="8"/>
  <c r="Q214" i="8"/>
  <c r="Q205" i="8"/>
  <c r="Q204" i="8"/>
  <c r="Q224" i="8"/>
  <c r="Q211" i="8"/>
  <c r="Q230" i="8"/>
  <c r="Q207" i="8"/>
  <c r="Q220" i="8"/>
  <c r="Q209" i="8"/>
  <c r="Q217" i="8"/>
  <c r="Q234" i="8"/>
  <c r="Q229" i="8"/>
  <c r="Q215" i="8"/>
  <c r="Q208" i="8"/>
  <c r="Q222" i="8"/>
  <c r="Q227" i="8"/>
  <c r="Q210" i="8"/>
  <c r="F70" i="8"/>
  <c r="G70" i="8"/>
  <c r="H70" i="8"/>
  <c r="I70" i="8"/>
  <c r="J70" i="8"/>
  <c r="K70" i="8"/>
  <c r="L70" i="8"/>
  <c r="M70" i="8"/>
  <c r="N70" i="8"/>
  <c r="N72" i="8"/>
  <c r="F60" i="8"/>
  <c r="G60" i="8"/>
  <c r="H60" i="8"/>
  <c r="I60" i="8"/>
  <c r="J60" i="8"/>
  <c r="K60" i="8"/>
  <c r="L60" i="8"/>
  <c r="M60" i="8"/>
  <c r="N60" i="8"/>
  <c r="F31" i="8"/>
  <c r="G31" i="8"/>
  <c r="H31" i="8"/>
  <c r="I31" i="8"/>
  <c r="J31" i="8"/>
  <c r="K31" i="8"/>
  <c r="L31" i="8"/>
  <c r="M31" i="8"/>
  <c r="N25" i="8"/>
  <c r="F21" i="8"/>
  <c r="G21" i="8"/>
  <c r="H21" i="8"/>
  <c r="I21" i="8"/>
  <c r="J21" i="8"/>
  <c r="K21" i="8"/>
  <c r="L21" i="8"/>
  <c r="M21" i="8"/>
  <c r="N21" i="8"/>
  <c r="N8" i="8"/>
  <c r="E304" i="22"/>
  <c r="F304" i="22" s="1"/>
  <c r="G304" i="22" s="1"/>
  <c r="H304" i="22" s="1"/>
  <c r="I304" i="22" s="1"/>
  <c r="J304" i="22" s="1"/>
  <c r="K304" i="22" s="1"/>
  <c r="L304" i="22" s="1"/>
  <c r="M304" i="22" s="1"/>
  <c r="N304" i="22" s="1"/>
  <c r="F268" i="22"/>
  <c r="G268" i="22" s="1"/>
  <c r="H268" i="22" s="1"/>
  <c r="I268" i="22" s="1"/>
  <c r="J268" i="22" s="1"/>
  <c r="K268" i="22" s="1"/>
  <c r="L268" i="22" s="1"/>
  <c r="M268" i="22" s="1"/>
  <c r="N268" i="22" s="1"/>
  <c r="F230" i="22"/>
  <c r="G230" i="22" s="1"/>
  <c r="H230" i="22" s="1"/>
  <c r="I230" i="22" s="1"/>
  <c r="J230" i="22" s="1"/>
  <c r="K230" i="22" s="1"/>
  <c r="L230" i="22" s="1"/>
  <c r="M230" i="22" s="1"/>
  <c r="N230" i="22" s="1"/>
  <c r="F192" i="22"/>
  <c r="G192" i="22" s="1"/>
  <c r="H192" i="22" s="1"/>
  <c r="I192" i="22" s="1"/>
  <c r="J192" i="22" s="1"/>
  <c r="K192" i="22" s="1"/>
  <c r="L192" i="22" s="1"/>
  <c r="M192" i="22" s="1"/>
  <c r="N192" i="22" s="1"/>
  <c r="N195" i="8"/>
  <c r="M195" i="8"/>
  <c r="L195" i="8"/>
  <c r="K195" i="8"/>
  <c r="J195" i="8"/>
  <c r="I195" i="8"/>
  <c r="H195" i="8"/>
  <c r="G195" i="8"/>
  <c r="F195" i="8"/>
  <c r="N194" i="8"/>
  <c r="M194" i="8"/>
  <c r="L194" i="8"/>
  <c r="K194" i="8"/>
  <c r="J194" i="8"/>
  <c r="I194" i="8"/>
  <c r="H194" i="8"/>
  <c r="N191" i="8"/>
  <c r="M191" i="8"/>
  <c r="L191" i="8"/>
  <c r="K191" i="8"/>
  <c r="J191" i="8"/>
  <c r="I191" i="8"/>
  <c r="H191" i="8"/>
  <c r="G191" i="8"/>
  <c r="F191" i="8"/>
  <c r="N189" i="8"/>
  <c r="M189" i="8"/>
  <c r="L189" i="8"/>
  <c r="K189" i="8"/>
  <c r="J189" i="8"/>
  <c r="I189" i="8"/>
  <c r="N184" i="8"/>
  <c r="M184" i="8"/>
  <c r="L184" i="8"/>
  <c r="K184" i="8"/>
  <c r="J184" i="8"/>
  <c r="I184" i="8"/>
  <c r="H184" i="8"/>
  <c r="G184" i="8"/>
  <c r="F184" i="8"/>
  <c r="N181" i="8"/>
  <c r="M181" i="8"/>
  <c r="L181" i="8"/>
  <c r="K181" i="8"/>
  <c r="J181" i="8"/>
  <c r="I181" i="8"/>
  <c r="H181" i="8"/>
  <c r="G181" i="8"/>
  <c r="F181" i="8"/>
  <c r="N180" i="8"/>
  <c r="M180" i="8"/>
  <c r="L180" i="8"/>
  <c r="K180" i="8"/>
  <c r="J180" i="8"/>
  <c r="I180" i="8"/>
  <c r="H180" i="8"/>
  <c r="G180" i="8"/>
  <c r="F180" i="8"/>
  <c r="N178" i="8"/>
  <c r="M178" i="8"/>
  <c r="L178" i="8"/>
  <c r="K178" i="8"/>
  <c r="J178" i="8"/>
  <c r="I178" i="8"/>
  <c r="H178" i="8"/>
  <c r="G178" i="8"/>
  <c r="F178" i="8"/>
  <c r="N176" i="8"/>
  <c r="N175" i="8"/>
  <c r="M175" i="8"/>
  <c r="L175" i="8"/>
  <c r="K175" i="8"/>
  <c r="J175" i="8"/>
  <c r="I175" i="8"/>
  <c r="H175" i="8"/>
  <c r="G175" i="8"/>
  <c r="F175" i="8"/>
  <c r="N174" i="8"/>
  <c r="M174" i="8"/>
  <c r="L174" i="8"/>
  <c r="K174" i="8"/>
  <c r="J174" i="8"/>
  <c r="I174" i="8"/>
  <c r="H174" i="8"/>
  <c r="G174" i="8"/>
  <c r="F174" i="8"/>
  <c r="N173" i="8"/>
  <c r="M173" i="8"/>
  <c r="L173" i="8"/>
  <c r="K173" i="8"/>
  <c r="J173" i="8"/>
  <c r="I173" i="8"/>
  <c r="H173" i="8"/>
  <c r="G173" i="8"/>
  <c r="F173" i="8"/>
  <c r="N172" i="8"/>
  <c r="M172" i="8"/>
  <c r="N170" i="8"/>
  <c r="M170" i="8"/>
  <c r="L170" i="8"/>
  <c r="K170" i="8"/>
  <c r="J170" i="8"/>
  <c r="I170" i="8"/>
  <c r="H170" i="8"/>
  <c r="G170" i="8"/>
  <c r="F170" i="8"/>
  <c r="N169" i="8"/>
  <c r="M169" i="8"/>
  <c r="L169" i="8"/>
  <c r="K169" i="8"/>
  <c r="J169" i="8"/>
  <c r="I169" i="8"/>
  <c r="H169" i="8"/>
  <c r="G169" i="8"/>
  <c r="F169" i="8"/>
  <c r="N167" i="8"/>
  <c r="M167" i="8"/>
  <c r="L167" i="8"/>
  <c r="K167" i="8"/>
  <c r="J167" i="8"/>
  <c r="I167" i="8"/>
  <c r="H167" i="8"/>
  <c r="G167" i="8"/>
  <c r="F167" i="8"/>
  <c r="N165" i="8"/>
  <c r="M165" i="8"/>
  <c r="L165" i="8"/>
  <c r="K165" i="8"/>
  <c r="J165" i="8"/>
  <c r="I165" i="8"/>
  <c r="H165" i="8"/>
  <c r="N164" i="8"/>
  <c r="F155" i="22"/>
  <c r="G155" i="22" s="1"/>
  <c r="H155" i="22" s="1"/>
  <c r="I155" i="22" s="1"/>
  <c r="J155" i="22" s="1"/>
  <c r="K155" i="22" s="1"/>
  <c r="L155" i="22" s="1"/>
  <c r="M155" i="22" s="1"/>
  <c r="N155" i="22" s="1"/>
  <c r="O155" i="22" s="1"/>
  <c r="N156" i="8"/>
  <c r="M156" i="8"/>
  <c r="L156" i="8"/>
  <c r="K156" i="8"/>
  <c r="J156" i="8"/>
  <c r="I156" i="8"/>
  <c r="H156" i="8"/>
  <c r="G156" i="8"/>
  <c r="F156" i="8"/>
  <c r="N155" i="8"/>
  <c r="M155" i="8"/>
  <c r="L155" i="8"/>
  <c r="K155" i="8"/>
  <c r="J155" i="8"/>
  <c r="I155" i="8"/>
  <c r="H155" i="8"/>
  <c r="N152" i="8"/>
  <c r="M152" i="8"/>
  <c r="L152" i="8"/>
  <c r="K152" i="8"/>
  <c r="J152" i="8"/>
  <c r="I152" i="8"/>
  <c r="H152" i="8"/>
  <c r="G152" i="8"/>
  <c r="F152" i="8"/>
  <c r="N150" i="8"/>
  <c r="M150" i="8"/>
  <c r="L150" i="8"/>
  <c r="K150" i="8"/>
  <c r="J150" i="8"/>
  <c r="I150" i="8"/>
  <c r="N145" i="8"/>
  <c r="M145" i="8"/>
  <c r="L145" i="8"/>
  <c r="K145" i="8"/>
  <c r="J145" i="8"/>
  <c r="I145" i="8"/>
  <c r="H145" i="8"/>
  <c r="G145" i="8"/>
  <c r="F145" i="8"/>
  <c r="N142" i="8"/>
  <c r="M142" i="8"/>
  <c r="L142" i="8"/>
  <c r="K142" i="8"/>
  <c r="J142" i="8"/>
  <c r="I142" i="8"/>
  <c r="H142" i="8"/>
  <c r="G142" i="8"/>
  <c r="F142" i="8"/>
  <c r="N141" i="8"/>
  <c r="M141" i="8"/>
  <c r="L141" i="8"/>
  <c r="K141" i="8"/>
  <c r="J141" i="8"/>
  <c r="I141" i="8"/>
  <c r="H141" i="8"/>
  <c r="G141" i="8"/>
  <c r="F141" i="8"/>
  <c r="N139" i="8"/>
  <c r="M139" i="8"/>
  <c r="L139" i="8"/>
  <c r="K139" i="8"/>
  <c r="J139" i="8"/>
  <c r="I139" i="8"/>
  <c r="H139" i="8"/>
  <c r="G139" i="8"/>
  <c r="F139" i="8"/>
  <c r="N137" i="8"/>
  <c r="N136" i="8"/>
  <c r="M136" i="8"/>
  <c r="L136" i="8"/>
  <c r="K136" i="8"/>
  <c r="J136" i="8"/>
  <c r="I136" i="8"/>
  <c r="H136" i="8"/>
  <c r="G136" i="8"/>
  <c r="F136" i="8"/>
  <c r="N135" i="8"/>
  <c r="M135" i="8"/>
  <c r="L135" i="8"/>
  <c r="K135" i="8"/>
  <c r="J135" i="8"/>
  <c r="I135" i="8"/>
  <c r="H135" i="8"/>
  <c r="G135" i="8"/>
  <c r="F135" i="8"/>
  <c r="N134" i="8"/>
  <c r="M134" i="8"/>
  <c r="L134" i="8"/>
  <c r="K134" i="8"/>
  <c r="J134" i="8"/>
  <c r="I134" i="8"/>
  <c r="H134" i="8"/>
  <c r="G134" i="8"/>
  <c r="F134" i="8"/>
  <c r="N133" i="8"/>
  <c r="M133" i="8"/>
  <c r="N131" i="8"/>
  <c r="M131" i="8"/>
  <c r="L131" i="8"/>
  <c r="K131" i="8"/>
  <c r="J131" i="8"/>
  <c r="I131" i="8"/>
  <c r="H131" i="8"/>
  <c r="G131" i="8"/>
  <c r="F131" i="8"/>
  <c r="N130" i="8"/>
  <c r="M130" i="8"/>
  <c r="L130" i="8"/>
  <c r="K130" i="8"/>
  <c r="J130" i="8"/>
  <c r="I130" i="8"/>
  <c r="H130" i="8"/>
  <c r="G130" i="8"/>
  <c r="F130" i="8"/>
  <c r="N128" i="8"/>
  <c r="M128" i="8"/>
  <c r="L128" i="8"/>
  <c r="K128" i="8"/>
  <c r="J128" i="8"/>
  <c r="I128" i="8"/>
  <c r="H128" i="8"/>
  <c r="G128" i="8"/>
  <c r="F128" i="8"/>
  <c r="P126" i="8"/>
  <c r="O126" i="8"/>
  <c r="N126" i="8"/>
  <c r="M126" i="8"/>
  <c r="L126" i="8"/>
  <c r="K126" i="8"/>
  <c r="J126" i="8"/>
  <c r="I126" i="8"/>
  <c r="H126" i="8"/>
  <c r="N125" i="8"/>
  <c r="F119" i="22"/>
  <c r="G119" i="22" s="1"/>
  <c r="H119" i="22" s="1"/>
  <c r="I119" i="22" s="1"/>
  <c r="J119" i="22" s="1"/>
  <c r="K119" i="22" s="1"/>
  <c r="L119" i="22" s="1"/>
  <c r="M119" i="22" s="1"/>
  <c r="N119" i="22" s="1"/>
  <c r="O119" i="22" s="1"/>
  <c r="N117" i="8"/>
  <c r="M117" i="8"/>
  <c r="L117" i="8"/>
  <c r="K117" i="8"/>
  <c r="J117" i="8"/>
  <c r="I117" i="8"/>
  <c r="H117" i="8"/>
  <c r="G117" i="8"/>
  <c r="F117" i="8"/>
  <c r="N116" i="8"/>
  <c r="M116" i="8"/>
  <c r="L116" i="8"/>
  <c r="K116" i="8"/>
  <c r="J116" i="8"/>
  <c r="I116" i="8"/>
  <c r="H116" i="8"/>
  <c r="N111" i="8"/>
  <c r="M111" i="8"/>
  <c r="L111" i="8"/>
  <c r="K111" i="8"/>
  <c r="J111" i="8"/>
  <c r="I111" i="8"/>
  <c r="N106" i="8"/>
  <c r="M106" i="8"/>
  <c r="L106" i="8"/>
  <c r="K106" i="8"/>
  <c r="J106" i="8"/>
  <c r="I106" i="8"/>
  <c r="H106" i="8"/>
  <c r="G106" i="8"/>
  <c r="F106" i="8"/>
  <c r="N103" i="8"/>
  <c r="M103" i="8"/>
  <c r="L103" i="8"/>
  <c r="K103" i="8"/>
  <c r="J103" i="8"/>
  <c r="I103" i="8"/>
  <c r="H103" i="8"/>
  <c r="G103" i="8"/>
  <c r="F103" i="8"/>
  <c r="N102" i="8"/>
  <c r="M102" i="8"/>
  <c r="L102" i="8"/>
  <c r="K102" i="8"/>
  <c r="J102" i="8"/>
  <c r="I102" i="8"/>
  <c r="H102" i="8"/>
  <c r="G102" i="8"/>
  <c r="F102" i="8"/>
  <c r="N100" i="8"/>
  <c r="M100" i="8"/>
  <c r="L100" i="8"/>
  <c r="K100" i="8"/>
  <c r="J100" i="8"/>
  <c r="I100" i="8"/>
  <c r="H100" i="8"/>
  <c r="G100" i="8"/>
  <c r="F100" i="8"/>
  <c r="N98" i="8"/>
  <c r="N97" i="8"/>
  <c r="M97" i="8"/>
  <c r="L97" i="8"/>
  <c r="K97" i="8"/>
  <c r="J97" i="8"/>
  <c r="I97" i="8"/>
  <c r="H97" i="8"/>
  <c r="G97" i="8"/>
  <c r="F97" i="8"/>
  <c r="N96" i="8"/>
  <c r="M96" i="8"/>
  <c r="L96" i="8"/>
  <c r="K96" i="8"/>
  <c r="J96" i="8"/>
  <c r="I96" i="8"/>
  <c r="H96" i="8"/>
  <c r="G96" i="8"/>
  <c r="F96" i="8"/>
  <c r="N95" i="8"/>
  <c r="M95" i="8"/>
  <c r="L95" i="8"/>
  <c r="K95" i="8"/>
  <c r="J95" i="8"/>
  <c r="I95" i="8"/>
  <c r="H95" i="8"/>
  <c r="G95" i="8"/>
  <c r="F95" i="8"/>
  <c r="N94" i="8"/>
  <c r="M94" i="8"/>
  <c r="L94" i="8"/>
  <c r="K94" i="8"/>
  <c r="J94" i="8"/>
  <c r="I94" i="8"/>
  <c r="H94" i="8"/>
  <c r="G94" i="8"/>
  <c r="F94" i="8"/>
  <c r="N92" i="8"/>
  <c r="M92" i="8"/>
  <c r="L92" i="8"/>
  <c r="K92" i="8"/>
  <c r="J92" i="8"/>
  <c r="I92" i="8"/>
  <c r="H92" i="8"/>
  <c r="G92" i="8"/>
  <c r="F92" i="8"/>
  <c r="N91" i="8"/>
  <c r="M91" i="8"/>
  <c r="L91" i="8"/>
  <c r="K91" i="8"/>
  <c r="J91" i="8"/>
  <c r="I91" i="8"/>
  <c r="H91" i="8"/>
  <c r="G91" i="8"/>
  <c r="F91" i="8"/>
  <c r="N89" i="8"/>
  <c r="M89" i="8"/>
  <c r="L89" i="8"/>
  <c r="K89" i="8"/>
  <c r="J89" i="8"/>
  <c r="I89" i="8"/>
  <c r="H89" i="8"/>
  <c r="G89" i="8"/>
  <c r="F89" i="8"/>
  <c r="N87" i="8"/>
  <c r="M87" i="8"/>
  <c r="L87" i="8"/>
  <c r="K87" i="8"/>
  <c r="J87" i="8"/>
  <c r="I87" i="8"/>
  <c r="H87" i="8"/>
  <c r="N86" i="8"/>
  <c r="F82" i="22"/>
  <c r="G82" i="22" s="1"/>
  <c r="H82" i="22" s="1"/>
  <c r="I82" i="22" s="1"/>
  <c r="J82" i="22" s="1"/>
  <c r="K82" i="22" s="1"/>
  <c r="L82" i="22" s="1"/>
  <c r="M82" i="22" s="1"/>
  <c r="N82" i="22" s="1"/>
  <c r="O82" i="22" s="1"/>
  <c r="N78" i="8"/>
  <c r="M78" i="8"/>
  <c r="L78" i="8"/>
  <c r="K78" i="8"/>
  <c r="J78" i="8"/>
  <c r="I78" i="8"/>
  <c r="H78" i="8"/>
  <c r="G78" i="8"/>
  <c r="F78" i="8"/>
  <c r="N77" i="8"/>
  <c r="M77" i="8"/>
  <c r="L77" i="8"/>
  <c r="K77" i="8"/>
  <c r="J77" i="8"/>
  <c r="I77" i="8"/>
  <c r="H77" i="8"/>
  <c r="N76" i="8"/>
  <c r="M76" i="8"/>
  <c r="L76" i="8"/>
  <c r="K76" i="8"/>
  <c r="J76" i="8"/>
  <c r="I76" i="8"/>
  <c r="H76" i="8"/>
  <c r="G76" i="8"/>
  <c r="F76" i="8"/>
  <c r="N74" i="8"/>
  <c r="M74" i="8"/>
  <c r="L74" i="8"/>
  <c r="K74" i="8"/>
  <c r="J74" i="8"/>
  <c r="I74" i="8"/>
  <c r="H74" i="8"/>
  <c r="G74" i="8"/>
  <c r="F74" i="8"/>
  <c r="M72" i="8"/>
  <c r="L72" i="8"/>
  <c r="K72" i="8"/>
  <c r="J72" i="8"/>
  <c r="I72" i="8"/>
  <c r="N67" i="8"/>
  <c r="M67" i="8"/>
  <c r="L67" i="8"/>
  <c r="K67" i="8"/>
  <c r="J67" i="8"/>
  <c r="I67" i="8"/>
  <c r="H67" i="8"/>
  <c r="G67" i="8"/>
  <c r="F67" i="8"/>
  <c r="N64" i="8"/>
  <c r="M64" i="8"/>
  <c r="L64" i="8"/>
  <c r="K64" i="8"/>
  <c r="J64" i="8"/>
  <c r="I64" i="8"/>
  <c r="H64" i="8"/>
  <c r="G64" i="8"/>
  <c r="F64" i="8"/>
  <c r="N61" i="8"/>
  <c r="M61" i="8"/>
  <c r="L61" i="8"/>
  <c r="K61" i="8"/>
  <c r="J61" i="8"/>
  <c r="I61" i="8"/>
  <c r="H61" i="8"/>
  <c r="G61" i="8"/>
  <c r="F61" i="8"/>
  <c r="N59" i="8"/>
  <c r="N58" i="8"/>
  <c r="M58" i="8"/>
  <c r="L58" i="8"/>
  <c r="K58" i="8"/>
  <c r="J58" i="8"/>
  <c r="I58" i="8"/>
  <c r="H58" i="8"/>
  <c r="G58" i="8"/>
  <c r="F58" i="8"/>
  <c r="N57" i="8"/>
  <c r="M57" i="8"/>
  <c r="L57" i="8"/>
  <c r="K57" i="8"/>
  <c r="J57" i="8"/>
  <c r="I57" i="8"/>
  <c r="H57" i="8"/>
  <c r="G57" i="8"/>
  <c r="F57" i="8"/>
  <c r="N56" i="8"/>
  <c r="M56" i="8"/>
  <c r="L56" i="8"/>
  <c r="K56" i="8"/>
  <c r="J56" i="8"/>
  <c r="I56" i="8"/>
  <c r="H56" i="8"/>
  <c r="G56" i="8"/>
  <c r="F56" i="8"/>
  <c r="N55" i="8"/>
  <c r="M55" i="8"/>
  <c r="L55" i="8"/>
  <c r="K55" i="8"/>
  <c r="J55" i="8"/>
  <c r="I55" i="8"/>
  <c r="H55" i="8"/>
  <c r="G55" i="8"/>
  <c r="F55" i="8"/>
  <c r="N53" i="8"/>
  <c r="M53" i="8"/>
  <c r="L53" i="8"/>
  <c r="K53" i="8"/>
  <c r="J53" i="8"/>
  <c r="I53" i="8"/>
  <c r="H53" i="8"/>
  <c r="G53" i="8"/>
  <c r="F53" i="8"/>
  <c r="N52" i="8"/>
  <c r="M52" i="8"/>
  <c r="L52" i="8"/>
  <c r="K52" i="8"/>
  <c r="J52" i="8"/>
  <c r="I52" i="8"/>
  <c r="H52" i="8"/>
  <c r="G52" i="8"/>
  <c r="F52" i="8"/>
  <c r="N50" i="8"/>
  <c r="M50" i="8"/>
  <c r="L50" i="8"/>
  <c r="K50" i="8"/>
  <c r="J50" i="8"/>
  <c r="I50" i="8"/>
  <c r="H50" i="8"/>
  <c r="G50" i="8"/>
  <c r="F50" i="8"/>
  <c r="P48" i="8"/>
  <c r="O48" i="8"/>
  <c r="N48" i="8"/>
  <c r="M48" i="8"/>
  <c r="L48" i="8"/>
  <c r="K48" i="8"/>
  <c r="J48" i="8"/>
  <c r="I48" i="8"/>
  <c r="H48" i="8"/>
  <c r="N47" i="8"/>
  <c r="F44" i="22"/>
  <c r="G44" i="22" s="1"/>
  <c r="H44" i="22" s="1"/>
  <c r="I44" i="22" s="1"/>
  <c r="J44" i="22" s="1"/>
  <c r="K44" i="22" s="1"/>
  <c r="L44" i="22" s="1"/>
  <c r="M44" i="22" s="1"/>
  <c r="N44" i="22" s="1"/>
  <c r="O44" i="22" s="1"/>
  <c r="N39" i="8"/>
  <c r="M39" i="8"/>
  <c r="L39" i="8"/>
  <c r="K39" i="8"/>
  <c r="J39" i="8"/>
  <c r="I39" i="8"/>
  <c r="H39" i="8"/>
  <c r="G39" i="8"/>
  <c r="F39" i="8"/>
  <c r="N38" i="8"/>
  <c r="M38" i="8"/>
  <c r="L38" i="8"/>
  <c r="K38" i="8"/>
  <c r="J38" i="8"/>
  <c r="I38" i="8"/>
  <c r="H38" i="8"/>
  <c r="N35" i="8"/>
  <c r="M35" i="8"/>
  <c r="L35" i="8"/>
  <c r="K35" i="8"/>
  <c r="J35" i="8"/>
  <c r="I35" i="8"/>
  <c r="H35" i="8"/>
  <c r="G35" i="8"/>
  <c r="F35" i="8"/>
  <c r="N33" i="8"/>
  <c r="M33" i="8"/>
  <c r="L33" i="8"/>
  <c r="K33" i="8"/>
  <c r="J33" i="8"/>
  <c r="I33" i="8"/>
  <c r="N28" i="8"/>
  <c r="M28" i="8"/>
  <c r="L28" i="8"/>
  <c r="K28" i="8"/>
  <c r="J28" i="8"/>
  <c r="I28" i="8"/>
  <c r="H28" i="8"/>
  <c r="G28" i="8"/>
  <c r="F28" i="8"/>
  <c r="N26" i="8"/>
  <c r="M26" i="8"/>
  <c r="L26" i="8"/>
  <c r="K26" i="8"/>
  <c r="J26" i="8"/>
  <c r="I26" i="8"/>
  <c r="H26" i="8"/>
  <c r="G26" i="8"/>
  <c r="F26" i="8"/>
  <c r="M25" i="8"/>
  <c r="L25" i="8"/>
  <c r="K25" i="8"/>
  <c r="J25" i="8"/>
  <c r="I25" i="8"/>
  <c r="H25" i="8"/>
  <c r="G25" i="8"/>
  <c r="F25" i="8"/>
  <c r="N24" i="8"/>
  <c r="M24" i="8"/>
  <c r="L24" i="8"/>
  <c r="K24" i="8"/>
  <c r="J24" i="8"/>
  <c r="I24" i="8"/>
  <c r="H24" i="8"/>
  <c r="G24" i="8"/>
  <c r="F24" i="8"/>
  <c r="N22" i="8"/>
  <c r="M22" i="8"/>
  <c r="L22" i="8"/>
  <c r="K22" i="8"/>
  <c r="J22" i="8"/>
  <c r="I22" i="8"/>
  <c r="H22" i="8"/>
  <c r="G22" i="8"/>
  <c r="F22" i="8"/>
  <c r="N20" i="8"/>
  <c r="N19" i="8"/>
  <c r="M19" i="8"/>
  <c r="L19" i="8"/>
  <c r="K19" i="8"/>
  <c r="J19" i="8"/>
  <c r="I19" i="8"/>
  <c r="H19" i="8"/>
  <c r="G19" i="8"/>
  <c r="F19" i="8"/>
  <c r="N18" i="8"/>
  <c r="M18" i="8"/>
  <c r="L18" i="8"/>
  <c r="K18" i="8"/>
  <c r="J18" i="8"/>
  <c r="I18" i="8"/>
  <c r="H18" i="8"/>
  <c r="G18" i="8"/>
  <c r="F18" i="8"/>
  <c r="N17" i="8"/>
  <c r="M17" i="8"/>
  <c r="L17" i="8"/>
  <c r="K17" i="8"/>
  <c r="J17" i="8"/>
  <c r="I17" i="8"/>
  <c r="H17" i="8"/>
  <c r="G17" i="8"/>
  <c r="F17" i="8"/>
  <c r="N16" i="8"/>
  <c r="M16" i="8"/>
  <c r="L16" i="8"/>
  <c r="K16" i="8"/>
  <c r="J16" i="8"/>
  <c r="I16" i="8"/>
  <c r="H16" i="8"/>
  <c r="G16" i="8"/>
  <c r="F16" i="8"/>
  <c r="N14" i="8"/>
  <c r="M14" i="8"/>
  <c r="L14" i="8"/>
  <c r="K14" i="8"/>
  <c r="J14" i="8"/>
  <c r="I14" i="8"/>
  <c r="H14" i="8"/>
  <c r="G14" i="8"/>
  <c r="F14" i="8"/>
  <c r="N13" i="8"/>
  <c r="M13" i="8"/>
  <c r="L13" i="8"/>
  <c r="K13" i="8"/>
  <c r="J13" i="8"/>
  <c r="I13" i="8"/>
  <c r="H13" i="8"/>
  <c r="G13" i="8"/>
  <c r="F13" i="8"/>
  <c r="N11" i="8"/>
  <c r="M11" i="8"/>
  <c r="L11" i="8"/>
  <c r="K11" i="8"/>
  <c r="J11" i="8"/>
  <c r="I11" i="8"/>
  <c r="H11" i="8"/>
  <c r="G11" i="8"/>
  <c r="F11" i="8"/>
  <c r="N9" i="8"/>
  <c r="M9" i="8"/>
  <c r="L9" i="8"/>
  <c r="K9" i="8"/>
  <c r="J9" i="8"/>
  <c r="I9" i="8"/>
  <c r="H9" i="8"/>
  <c r="F6" i="22"/>
  <c r="G6" i="22" s="1"/>
  <c r="H6" i="22" s="1"/>
  <c r="I6" i="22" s="1"/>
  <c r="J6" i="22" s="1"/>
  <c r="K6" i="22" s="1"/>
  <c r="L6" i="22" s="1"/>
  <c r="M6" i="22" s="1"/>
  <c r="N6" i="22" s="1"/>
  <c r="O6" i="22" s="1"/>
  <c r="F100" i="26" l="1"/>
  <c r="F102" i="24"/>
  <c r="G100" i="26"/>
  <c r="G102" i="24"/>
  <c r="H100" i="26"/>
  <c r="H102" i="24"/>
  <c r="I100" i="26"/>
  <c r="I102" i="24"/>
  <c r="J100" i="26"/>
  <c r="J102" i="24"/>
  <c r="K100" i="26"/>
  <c r="K102" i="24"/>
  <c r="L100" i="26"/>
  <c r="L102" i="24"/>
  <c r="M100" i="26"/>
  <c r="M102" i="24"/>
  <c r="Q304" i="26"/>
  <c r="R304" i="26"/>
  <c r="Q311" i="24"/>
  <c r="R311" i="24"/>
  <c r="L83" i="26"/>
  <c r="L85" i="24"/>
  <c r="K85" i="26"/>
  <c r="K87" i="24"/>
  <c r="N87" i="26"/>
  <c r="N89" i="24"/>
  <c r="H90" i="26"/>
  <c r="H92" i="24"/>
  <c r="K91" i="26"/>
  <c r="K93" i="24"/>
  <c r="N92" i="26"/>
  <c r="N94" i="24"/>
  <c r="G96" i="26"/>
  <c r="G98" i="24"/>
  <c r="J98" i="26"/>
  <c r="J100" i="24"/>
  <c r="M99" i="26"/>
  <c r="M101" i="24"/>
  <c r="L102" i="26"/>
  <c r="L104" i="24"/>
  <c r="I109" i="26"/>
  <c r="I111" i="24"/>
  <c r="J112" i="26"/>
  <c r="J114" i="24"/>
  <c r="H121" i="26"/>
  <c r="H124" i="24"/>
  <c r="P121" i="26"/>
  <c r="P124" i="24"/>
  <c r="H125" i="26"/>
  <c r="H128" i="24"/>
  <c r="G129" i="24"/>
  <c r="G126" i="26"/>
  <c r="J128" i="26"/>
  <c r="J131" i="24"/>
  <c r="M129" i="26"/>
  <c r="M132" i="24"/>
  <c r="G131" i="26"/>
  <c r="G134" i="24"/>
  <c r="I134" i="26"/>
  <c r="I137" i="24"/>
  <c r="H137" i="26"/>
  <c r="H140" i="24"/>
  <c r="K140" i="26"/>
  <c r="K143" i="24"/>
  <c r="I147" i="26"/>
  <c r="I150" i="24"/>
  <c r="L149" i="26"/>
  <c r="L152" i="24"/>
  <c r="H151" i="26"/>
  <c r="H154" i="24"/>
  <c r="K159" i="26"/>
  <c r="K163" i="24"/>
  <c r="J161" i="26"/>
  <c r="J165" i="24"/>
  <c r="M163" i="26"/>
  <c r="M167" i="24"/>
  <c r="G166" i="26"/>
  <c r="G170" i="24"/>
  <c r="J167" i="26"/>
  <c r="J171" i="24"/>
  <c r="M168" i="26"/>
  <c r="M172" i="24"/>
  <c r="F172" i="26"/>
  <c r="F176" i="24"/>
  <c r="I174" i="26"/>
  <c r="I178" i="24"/>
  <c r="H175" i="26"/>
  <c r="H179" i="24"/>
  <c r="I183" i="26"/>
  <c r="I187" i="24"/>
  <c r="J188" i="26"/>
  <c r="J192" i="24"/>
  <c r="M189" i="26"/>
  <c r="M193" i="24"/>
  <c r="P197" i="26"/>
  <c r="P202" i="24"/>
  <c r="H201" i="26"/>
  <c r="H206" i="24"/>
  <c r="K202" i="26"/>
  <c r="K207" i="24"/>
  <c r="I205" i="26"/>
  <c r="I210" i="24"/>
  <c r="H206" i="26"/>
  <c r="H211" i="24"/>
  <c r="K207" i="26"/>
  <c r="K212" i="24"/>
  <c r="M210" i="26"/>
  <c r="M215" i="24"/>
  <c r="G213" i="26"/>
  <c r="G218" i="24"/>
  <c r="J216" i="26"/>
  <c r="J221" i="24"/>
  <c r="G223" i="26"/>
  <c r="G228" i="24"/>
  <c r="G227" i="26"/>
  <c r="G232" i="24"/>
  <c r="N241" i="24"/>
  <c r="N235" i="26"/>
  <c r="H239" i="26"/>
  <c r="H245" i="24"/>
  <c r="G240" i="26"/>
  <c r="G246" i="24"/>
  <c r="N242" i="26"/>
  <c r="N248" i="24"/>
  <c r="L244" i="26"/>
  <c r="L250" i="24"/>
  <c r="N246" i="26"/>
  <c r="N252" i="24"/>
  <c r="L250" i="26"/>
  <c r="L256" i="24"/>
  <c r="K251" i="26"/>
  <c r="K257" i="24"/>
  <c r="J254" i="26"/>
  <c r="J260" i="24"/>
  <c r="G261" i="26"/>
  <c r="G267" i="24"/>
  <c r="G265" i="26"/>
  <c r="G271" i="24"/>
  <c r="L97" i="24"/>
  <c r="L95" i="26"/>
  <c r="F105" i="26"/>
  <c r="F107" i="24"/>
  <c r="M146" i="24"/>
  <c r="M143" i="26"/>
  <c r="K83" i="26"/>
  <c r="K85" i="24"/>
  <c r="F85" i="26"/>
  <c r="F87" i="24"/>
  <c r="J85" i="26"/>
  <c r="J87" i="24"/>
  <c r="N85" i="26"/>
  <c r="N87" i="24"/>
  <c r="I87" i="26"/>
  <c r="I89" i="24"/>
  <c r="M87" i="26"/>
  <c r="M89" i="24"/>
  <c r="H88" i="26"/>
  <c r="H90" i="24"/>
  <c r="L88" i="26"/>
  <c r="L90" i="24"/>
  <c r="G90" i="26"/>
  <c r="G92" i="24"/>
  <c r="K90" i="26"/>
  <c r="K92" i="24"/>
  <c r="F91" i="26"/>
  <c r="F93" i="24"/>
  <c r="J91" i="26"/>
  <c r="J93" i="24"/>
  <c r="N91" i="26"/>
  <c r="N93" i="24"/>
  <c r="I92" i="26"/>
  <c r="I94" i="24"/>
  <c r="M92" i="26"/>
  <c r="M94" i="24"/>
  <c r="H95" i="24"/>
  <c r="H93" i="26"/>
  <c r="L93" i="26"/>
  <c r="L95" i="24"/>
  <c r="F96" i="26"/>
  <c r="F98" i="24"/>
  <c r="J98" i="24"/>
  <c r="J96" i="26"/>
  <c r="N96" i="26"/>
  <c r="N98" i="24"/>
  <c r="I98" i="26"/>
  <c r="I100" i="24"/>
  <c r="M100" i="24"/>
  <c r="M98" i="26"/>
  <c r="H99" i="26"/>
  <c r="H101" i="24"/>
  <c r="L99" i="26"/>
  <c r="L101" i="24"/>
  <c r="G102" i="26"/>
  <c r="G104" i="24"/>
  <c r="K102" i="26"/>
  <c r="K104" i="24"/>
  <c r="I107" i="26"/>
  <c r="I109" i="24"/>
  <c r="M107" i="26"/>
  <c r="M109" i="24"/>
  <c r="H109" i="26"/>
  <c r="H111" i="24"/>
  <c r="L109" i="26"/>
  <c r="L111" i="24"/>
  <c r="I112" i="26"/>
  <c r="I114" i="24"/>
  <c r="M112" i="26"/>
  <c r="M114" i="24"/>
  <c r="H113" i="26"/>
  <c r="H115" i="24"/>
  <c r="L113" i="26"/>
  <c r="L115" i="24"/>
  <c r="N120" i="26"/>
  <c r="N123" i="24"/>
  <c r="K121" i="26"/>
  <c r="K124" i="24"/>
  <c r="O121" i="26"/>
  <c r="O124" i="24"/>
  <c r="H123" i="26"/>
  <c r="H126" i="24"/>
  <c r="L123" i="26"/>
  <c r="L126" i="24"/>
  <c r="G125" i="26"/>
  <c r="G128" i="24"/>
  <c r="K125" i="26"/>
  <c r="K128" i="24"/>
  <c r="F126" i="26"/>
  <c r="F129" i="24"/>
  <c r="J126" i="26"/>
  <c r="J129" i="24"/>
  <c r="N126" i="26"/>
  <c r="N129" i="24"/>
  <c r="I128" i="26"/>
  <c r="I131" i="24"/>
  <c r="M128" i="26"/>
  <c r="M131" i="24"/>
  <c r="H129" i="26"/>
  <c r="H132" i="24"/>
  <c r="L129" i="26"/>
  <c r="L132" i="24"/>
  <c r="G133" i="24"/>
  <c r="G130" i="26"/>
  <c r="K130" i="26"/>
  <c r="K133" i="24"/>
  <c r="F131" i="26"/>
  <c r="F134" i="24"/>
  <c r="J131" i="26"/>
  <c r="J134" i="24"/>
  <c r="N131" i="26"/>
  <c r="N134" i="24"/>
  <c r="H134" i="26"/>
  <c r="H137" i="24"/>
  <c r="L134" i="26"/>
  <c r="L137" i="24"/>
  <c r="G137" i="26"/>
  <c r="G140" i="24"/>
  <c r="K137" i="26"/>
  <c r="K140" i="24"/>
  <c r="F140" i="26"/>
  <c r="F143" i="24"/>
  <c r="J140" i="26"/>
  <c r="J143" i="24"/>
  <c r="N140" i="26"/>
  <c r="N143" i="24"/>
  <c r="L145" i="26"/>
  <c r="L148" i="24"/>
  <c r="H147" i="26"/>
  <c r="H150" i="24"/>
  <c r="L147" i="26"/>
  <c r="L150" i="24"/>
  <c r="G149" i="26"/>
  <c r="G152" i="24"/>
  <c r="K149" i="26"/>
  <c r="K152" i="24"/>
  <c r="H150" i="26"/>
  <c r="H153" i="24"/>
  <c r="L150" i="26"/>
  <c r="L153" i="24"/>
  <c r="G151" i="26"/>
  <c r="G154" i="24"/>
  <c r="K151" i="26"/>
  <c r="K154" i="24"/>
  <c r="J159" i="26"/>
  <c r="J163" i="24"/>
  <c r="N159" i="26"/>
  <c r="N163" i="24"/>
  <c r="I161" i="26"/>
  <c r="I165" i="24"/>
  <c r="M161" i="26"/>
  <c r="M165" i="24"/>
  <c r="H167" i="24"/>
  <c r="H163" i="26"/>
  <c r="L163" i="26"/>
  <c r="L167" i="24"/>
  <c r="G164" i="26"/>
  <c r="G168" i="24"/>
  <c r="K164" i="26"/>
  <c r="K168" i="24"/>
  <c r="F166" i="26"/>
  <c r="F170" i="24"/>
  <c r="J166" i="26"/>
  <c r="J170" i="24"/>
  <c r="N166" i="26"/>
  <c r="N170" i="24"/>
  <c r="I167" i="26"/>
  <c r="I171" i="24"/>
  <c r="M167" i="26"/>
  <c r="M171" i="24"/>
  <c r="H168" i="26"/>
  <c r="H172" i="24"/>
  <c r="L168" i="26"/>
  <c r="L172" i="24"/>
  <c r="G169" i="26"/>
  <c r="G173" i="24"/>
  <c r="K169" i="26"/>
  <c r="K173" i="24"/>
  <c r="N170" i="26"/>
  <c r="N174" i="24"/>
  <c r="I172" i="26"/>
  <c r="I176" i="24"/>
  <c r="M172" i="26"/>
  <c r="M176" i="24"/>
  <c r="H174" i="26"/>
  <c r="H178" i="24"/>
  <c r="L174" i="26"/>
  <c r="L178" i="24"/>
  <c r="G175" i="26"/>
  <c r="G179" i="24"/>
  <c r="K175" i="26"/>
  <c r="K179" i="24"/>
  <c r="F178" i="26"/>
  <c r="F182" i="24"/>
  <c r="J178" i="26"/>
  <c r="J182" i="24"/>
  <c r="N178" i="26"/>
  <c r="N182" i="24"/>
  <c r="L183" i="26"/>
  <c r="L187" i="24"/>
  <c r="I188" i="26"/>
  <c r="I192" i="24"/>
  <c r="M188" i="26"/>
  <c r="M192" i="24"/>
  <c r="H189" i="26"/>
  <c r="H193" i="24"/>
  <c r="L189" i="26"/>
  <c r="L193" i="24"/>
  <c r="N196" i="26"/>
  <c r="N201" i="24"/>
  <c r="K197" i="26"/>
  <c r="K202" i="24"/>
  <c r="O197" i="26"/>
  <c r="Q197" i="26" s="1"/>
  <c r="O202" i="24"/>
  <c r="H199" i="26"/>
  <c r="H204" i="24"/>
  <c r="L199" i="26"/>
  <c r="L204" i="24"/>
  <c r="G201" i="26"/>
  <c r="G206" i="24"/>
  <c r="K201" i="26"/>
  <c r="K206" i="24"/>
  <c r="F202" i="26"/>
  <c r="F207" i="24"/>
  <c r="J202" i="26"/>
  <c r="J207" i="24"/>
  <c r="N202" i="26"/>
  <c r="N207" i="24"/>
  <c r="M204" i="26"/>
  <c r="M209" i="24"/>
  <c r="H205" i="26"/>
  <c r="H210" i="24"/>
  <c r="L205" i="26"/>
  <c r="L210" i="24"/>
  <c r="G206" i="26"/>
  <c r="G211" i="24"/>
  <c r="K206" i="26"/>
  <c r="K211" i="24"/>
  <c r="F212" i="24"/>
  <c r="F207" i="26"/>
  <c r="J207" i="26"/>
  <c r="J212" i="24"/>
  <c r="N207" i="26"/>
  <c r="N212" i="24"/>
  <c r="H210" i="26"/>
  <c r="H215" i="24"/>
  <c r="L210" i="26"/>
  <c r="L215" i="24"/>
  <c r="G212" i="26"/>
  <c r="G217" i="24"/>
  <c r="K212" i="26"/>
  <c r="K217" i="24"/>
  <c r="F213" i="26"/>
  <c r="F218" i="24"/>
  <c r="J213" i="26"/>
  <c r="J218" i="24"/>
  <c r="N213" i="26"/>
  <c r="N218" i="24"/>
  <c r="I216" i="26"/>
  <c r="I221" i="24"/>
  <c r="M216" i="26"/>
  <c r="M221" i="24"/>
  <c r="K221" i="26"/>
  <c r="K226" i="24"/>
  <c r="F223" i="26"/>
  <c r="F228" i="24"/>
  <c r="J223" i="26"/>
  <c r="J228" i="24"/>
  <c r="N223" i="26"/>
  <c r="N228" i="24"/>
  <c r="K226" i="26"/>
  <c r="K231" i="24"/>
  <c r="F227" i="26"/>
  <c r="F232" i="24"/>
  <c r="J227" i="26"/>
  <c r="J232" i="24"/>
  <c r="N232" i="24"/>
  <c r="N227" i="26"/>
  <c r="I235" i="26"/>
  <c r="I241" i="24"/>
  <c r="M235" i="26"/>
  <c r="M241" i="24"/>
  <c r="H237" i="26"/>
  <c r="H243" i="24"/>
  <c r="L237" i="26"/>
  <c r="L243" i="24"/>
  <c r="G239" i="26"/>
  <c r="G245" i="24"/>
  <c r="K239" i="26"/>
  <c r="K245" i="24"/>
  <c r="F240" i="26"/>
  <c r="F246" i="24"/>
  <c r="J240" i="26"/>
  <c r="J246" i="24"/>
  <c r="N240" i="26"/>
  <c r="N246" i="24"/>
  <c r="M242" i="26"/>
  <c r="M248" i="24"/>
  <c r="H243" i="26"/>
  <c r="H249" i="24"/>
  <c r="L243" i="26"/>
  <c r="L249" i="24"/>
  <c r="G244" i="26"/>
  <c r="G250" i="24"/>
  <c r="K244" i="26"/>
  <c r="K250" i="24"/>
  <c r="F251" i="24"/>
  <c r="F245" i="26"/>
  <c r="J245" i="26"/>
  <c r="J251" i="24"/>
  <c r="N245" i="26"/>
  <c r="N251" i="24"/>
  <c r="H248" i="26"/>
  <c r="H254" i="24"/>
  <c r="L248" i="26"/>
  <c r="L254" i="24"/>
  <c r="G250" i="26"/>
  <c r="G256" i="24"/>
  <c r="K250" i="26"/>
  <c r="K256" i="24"/>
  <c r="F251" i="26"/>
  <c r="F257" i="24"/>
  <c r="J257" i="24"/>
  <c r="J251" i="26"/>
  <c r="N251" i="26"/>
  <c r="N257" i="24"/>
  <c r="I254" i="26"/>
  <c r="I260" i="24"/>
  <c r="M254" i="26"/>
  <c r="M260" i="24"/>
  <c r="K259" i="26"/>
  <c r="K265" i="24"/>
  <c r="F261" i="26"/>
  <c r="F267" i="24"/>
  <c r="J261" i="26"/>
  <c r="J267" i="24"/>
  <c r="N261" i="26"/>
  <c r="N267" i="24"/>
  <c r="K264" i="26"/>
  <c r="K270" i="24"/>
  <c r="F265" i="26"/>
  <c r="F271" i="24"/>
  <c r="J265" i="26"/>
  <c r="J271" i="24"/>
  <c r="N271" i="24"/>
  <c r="N265" i="26"/>
  <c r="M95" i="26"/>
  <c r="M97" i="24"/>
  <c r="I95" i="26"/>
  <c r="I97" i="24"/>
  <c r="N99" i="26"/>
  <c r="N101" i="24"/>
  <c r="K105" i="26"/>
  <c r="K107" i="24"/>
  <c r="G105" i="26"/>
  <c r="G107" i="24"/>
  <c r="L133" i="26"/>
  <c r="L136" i="24"/>
  <c r="H133" i="26"/>
  <c r="H136" i="24"/>
  <c r="N143" i="26"/>
  <c r="N146" i="24"/>
  <c r="J143" i="26"/>
  <c r="J146" i="24"/>
  <c r="F143" i="26"/>
  <c r="F146" i="24"/>
  <c r="G85" i="26"/>
  <c r="G87" i="24"/>
  <c r="J87" i="26"/>
  <c r="J89" i="24"/>
  <c r="I88" i="26"/>
  <c r="I90" i="24"/>
  <c r="G93" i="24"/>
  <c r="G91" i="26"/>
  <c r="J92" i="26"/>
  <c r="J94" i="24"/>
  <c r="I93" i="26"/>
  <c r="I95" i="24"/>
  <c r="K96" i="26"/>
  <c r="K98" i="24"/>
  <c r="N100" i="24"/>
  <c r="N98" i="26"/>
  <c r="H102" i="26"/>
  <c r="H104" i="24"/>
  <c r="N107" i="26"/>
  <c r="N109" i="24"/>
  <c r="I113" i="26"/>
  <c r="I115" i="24"/>
  <c r="L121" i="26"/>
  <c r="L124" i="24"/>
  <c r="M126" i="24"/>
  <c r="M123" i="26"/>
  <c r="K126" i="26"/>
  <c r="K129" i="24"/>
  <c r="N128" i="26"/>
  <c r="N131" i="24"/>
  <c r="H130" i="26"/>
  <c r="H133" i="24"/>
  <c r="K131" i="26"/>
  <c r="K134" i="24"/>
  <c r="M134" i="26"/>
  <c r="M137" i="24"/>
  <c r="G143" i="24"/>
  <c r="G140" i="26"/>
  <c r="M148" i="24"/>
  <c r="M145" i="26"/>
  <c r="H149" i="26"/>
  <c r="H152" i="24"/>
  <c r="M150" i="26"/>
  <c r="M153" i="24"/>
  <c r="N158" i="26"/>
  <c r="N162" i="24"/>
  <c r="N161" i="26"/>
  <c r="N165" i="24"/>
  <c r="H164" i="26"/>
  <c r="H168" i="24"/>
  <c r="K166" i="26"/>
  <c r="K170" i="24"/>
  <c r="N167" i="26"/>
  <c r="N171" i="24"/>
  <c r="H169" i="26"/>
  <c r="H173" i="24"/>
  <c r="J172" i="26"/>
  <c r="J176" i="24"/>
  <c r="M174" i="26"/>
  <c r="M178" i="24"/>
  <c r="G178" i="26"/>
  <c r="G182" i="24"/>
  <c r="M183" i="26"/>
  <c r="M187" i="24"/>
  <c r="N188" i="26"/>
  <c r="N192" i="24"/>
  <c r="H197" i="26"/>
  <c r="H202" i="24"/>
  <c r="I199" i="26"/>
  <c r="I204" i="24"/>
  <c r="L201" i="26"/>
  <c r="L206" i="24"/>
  <c r="M205" i="26"/>
  <c r="M210" i="24"/>
  <c r="G207" i="26"/>
  <c r="G212" i="24"/>
  <c r="I210" i="26"/>
  <c r="I215" i="24"/>
  <c r="L212" i="26"/>
  <c r="L217" i="24"/>
  <c r="F216" i="26"/>
  <c r="F221" i="24"/>
  <c r="L221" i="26"/>
  <c r="L226" i="24"/>
  <c r="H226" i="26"/>
  <c r="H231" i="24"/>
  <c r="K232" i="24"/>
  <c r="K227" i="26"/>
  <c r="M237" i="26"/>
  <c r="M243" i="24"/>
  <c r="L239" i="26"/>
  <c r="L245" i="24"/>
  <c r="M243" i="26"/>
  <c r="M249" i="24"/>
  <c r="G245" i="26"/>
  <c r="G251" i="24"/>
  <c r="I248" i="26"/>
  <c r="I254" i="24"/>
  <c r="H250" i="26"/>
  <c r="H256" i="24"/>
  <c r="G251" i="26"/>
  <c r="G257" i="24"/>
  <c r="N254" i="26"/>
  <c r="N260" i="24"/>
  <c r="K261" i="26"/>
  <c r="K267" i="24"/>
  <c r="L264" i="26"/>
  <c r="L270" i="24"/>
  <c r="H95" i="26"/>
  <c r="H97" i="24"/>
  <c r="K133" i="26"/>
  <c r="K136" i="24"/>
  <c r="I143" i="26"/>
  <c r="I146" i="24"/>
  <c r="I83" i="26"/>
  <c r="I85" i="24"/>
  <c r="M83" i="26"/>
  <c r="M85" i="24"/>
  <c r="H85" i="26"/>
  <c r="H87" i="24"/>
  <c r="L87" i="24"/>
  <c r="L85" i="26"/>
  <c r="G87" i="26"/>
  <c r="G89" i="24"/>
  <c r="K87" i="26"/>
  <c r="K89" i="24"/>
  <c r="F90" i="24"/>
  <c r="F88" i="26"/>
  <c r="J88" i="26"/>
  <c r="J90" i="24"/>
  <c r="N88" i="26"/>
  <c r="N90" i="24"/>
  <c r="I90" i="26"/>
  <c r="I92" i="24"/>
  <c r="M90" i="26"/>
  <c r="M92" i="24"/>
  <c r="H91" i="26"/>
  <c r="H93" i="24"/>
  <c r="L93" i="24"/>
  <c r="L91" i="26"/>
  <c r="G92" i="26"/>
  <c r="G94" i="24"/>
  <c r="K92" i="26"/>
  <c r="K94" i="24"/>
  <c r="F93" i="26"/>
  <c r="F95" i="24"/>
  <c r="J93" i="26"/>
  <c r="J95" i="24"/>
  <c r="N93" i="26"/>
  <c r="N95" i="24"/>
  <c r="H96" i="26"/>
  <c r="H98" i="24"/>
  <c r="L96" i="26"/>
  <c r="L98" i="24"/>
  <c r="G98" i="26"/>
  <c r="G100" i="24"/>
  <c r="K98" i="26"/>
  <c r="K100" i="24"/>
  <c r="F99" i="26"/>
  <c r="F101" i="24"/>
  <c r="J99" i="26"/>
  <c r="J101" i="24"/>
  <c r="N100" i="26"/>
  <c r="N102" i="24"/>
  <c r="I102" i="26"/>
  <c r="I104" i="24"/>
  <c r="M102" i="26"/>
  <c r="M104" i="24"/>
  <c r="K107" i="26"/>
  <c r="K109" i="24"/>
  <c r="F109" i="26"/>
  <c r="F111" i="24"/>
  <c r="J109" i="26"/>
  <c r="J111" i="24"/>
  <c r="N109" i="26"/>
  <c r="N111" i="24"/>
  <c r="K112" i="26"/>
  <c r="K114" i="24"/>
  <c r="F113" i="26"/>
  <c r="F115" i="24"/>
  <c r="J113" i="26"/>
  <c r="J115" i="24"/>
  <c r="N113" i="26"/>
  <c r="N115" i="24"/>
  <c r="I124" i="24"/>
  <c r="I121" i="26"/>
  <c r="M121" i="26"/>
  <c r="M124" i="24"/>
  <c r="F123" i="26"/>
  <c r="F126" i="24"/>
  <c r="J123" i="26"/>
  <c r="J126" i="24"/>
  <c r="N123" i="26"/>
  <c r="N126" i="24"/>
  <c r="I125" i="26"/>
  <c r="I128" i="24"/>
  <c r="M125" i="26"/>
  <c r="M128" i="24"/>
  <c r="H126" i="26"/>
  <c r="H129" i="24"/>
  <c r="L126" i="26"/>
  <c r="L129" i="24"/>
  <c r="G128" i="26"/>
  <c r="G131" i="24"/>
  <c r="K131" i="24"/>
  <c r="K128" i="26"/>
  <c r="F129" i="26"/>
  <c r="F132" i="24"/>
  <c r="J129" i="26"/>
  <c r="J132" i="24"/>
  <c r="N129" i="26"/>
  <c r="N132" i="24"/>
  <c r="I130" i="26"/>
  <c r="I133" i="24"/>
  <c r="M130" i="26"/>
  <c r="M133" i="24"/>
  <c r="H131" i="26"/>
  <c r="H134" i="24"/>
  <c r="L131" i="26"/>
  <c r="L134" i="24"/>
  <c r="F134" i="26"/>
  <c r="F137" i="24"/>
  <c r="J134" i="26"/>
  <c r="J137" i="24"/>
  <c r="N134" i="26"/>
  <c r="N137" i="24"/>
  <c r="I137" i="26"/>
  <c r="I140" i="24"/>
  <c r="M140" i="24"/>
  <c r="M137" i="26"/>
  <c r="H140" i="26"/>
  <c r="H143" i="24"/>
  <c r="L140" i="26"/>
  <c r="L143" i="24"/>
  <c r="J145" i="26"/>
  <c r="J148" i="24"/>
  <c r="F147" i="26"/>
  <c r="F150" i="24"/>
  <c r="J147" i="26"/>
  <c r="J150" i="24"/>
  <c r="N147" i="26"/>
  <c r="N150" i="24"/>
  <c r="I149" i="26"/>
  <c r="I152" i="24"/>
  <c r="M152" i="24"/>
  <c r="M149" i="26"/>
  <c r="J150" i="26"/>
  <c r="J153" i="24"/>
  <c r="N150" i="26"/>
  <c r="N153" i="24"/>
  <c r="I154" i="24"/>
  <c r="I151" i="26"/>
  <c r="M151" i="26"/>
  <c r="M154" i="24"/>
  <c r="H159" i="26"/>
  <c r="H163" i="24"/>
  <c r="L159" i="26"/>
  <c r="L163" i="24"/>
  <c r="G161" i="26"/>
  <c r="G165" i="24"/>
  <c r="K161" i="26"/>
  <c r="K165" i="24"/>
  <c r="F163" i="26"/>
  <c r="F167" i="24"/>
  <c r="J163" i="26"/>
  <c r="J167" i="24"/>
  <c r="N163" i="26"/>
  <c r="N167" i="24"/>
  <c r="I164" i="26"/>
  <c r="I168" i="24"/>
  <c r="M164" i="26"/>
  <c r="M168" i="24"/>
  <c r="H166" i="26"/>
  <c r="H170" i="24"/>
  <c r="L166" i="26"/>
  <c r="L170" i="24"/>
  <c r="G167" i="26"/>
  <c r="G171" i="24"/>
  <c r="K167" i="26"/>
  <c r="K171" i="24"/>
  <c r="F168" i="26"/>
  <c r="F172" i="24"/>
  <c r="J168" i="26"/>
  <c r="J172" i="24"/>
  <c r="N168" i="26"/>
  <c r="N172" i="24"/>
  <c r="I169" i="26"/>
  <c r="I173" i="24"/>
  <c r="M169" i="26"/>
  <c r="M173" i="24"/>
  <c r="G172" i="26"/>
  <c r="G176" i="24"/>
  <c r="K172" i="26"/>
  <c r="K176" i="24"/>
  <c r="F174" i="26"/>
  <c r="F178" i="24"/>
  <c r="J174" i="26"/>
  <c r="J178" i="24"/>
  <c r="N174" i="26"/>
  <c r="N178" i="24"/>
  <c r="I175" i="26"/>
  <c r="I179" i="24"/>
  <c r="M175" i="26"/>
  <c r="M179" i="24"/>
  <c r="H178" i="26"/>
  <c r="H182" i="24"/>
  <c r="L178" i="26"/>
  <c r="L182" i="24"/>
  <c r="J183" i="26"/>
  <c r="J187" i="24"/>
  <c r="N183" i="26"/>
  <c r="N187" i="24"/>
  <c r="K188" i="26"/>
  <c r="K192" i="24"/>
  <c r="F189" i="26"/>
  <c r="F193" i="24"/>
  <c r="J189" i="26"/>
  <c r="J193" i="24"/>
  <c r="N189" i="26"/>
  <c r="N193" i="24"/>
  <c r="I197" i="26"/>
  <c r="I202" i="24"/>
  <c r="M197" i="26"/>
  <c r="M202" i="24"/>
  <c r="F199" i="26"/>
  <c r="F204" i="24"/>
  <c r="J199" i="26"/>
  <c r="J204" i="24"/>
  <c r="N199" i="26"/>
  <c r="N204" i="24"/>
  <c r="I201" i="26"/>
  <c r="I206" i="24"/>
  <c r="M201" i="26"/>
  <c r="M206" i="24"/>
  <c r="H202" i="26"/>
  <c r="H207" i="24"/>
  <c r="L202" i="26"/>
  <c r="L207" i="24"/>
  <c r="F205" i="26"/>
  <c r="F210" i="24"/>
  <c r="J205" i="26"/>
  <c r="J210" i="24"/>
  <c r="N205" i="26"/>
  <c r="N210" i="24"/>
  <c r="I206" i="26"/>
  <c r="I211" i="24"/>
  <c r="M206" i="26"/>
  <c r="M211" i="24"/>
  <c r="H207" i="26"/>
  <c r="H212" i="24"/>
  <c r="L207" i="26"/>
  <c r="L212" i="24"/>
  <c r="F210" i="26"/>
  <c r="F215" i="24"/>
  <c r="J210" i="26"/>
  <c r="J215" i="24"/>
  <c r="N210" i="26"/>
  <c r="N215" i="24"/>
  <c r="I217" i="24"/>
  <c r="I212" i="26"/>
  <c r="M212" i="26"/>
  <c r="M217" i="24"/>
  <c r="H213" i="26"/>
  <c r="H218" i="24"/>
  <c r="L213" i="26"/>
  <c r="L218" i="24"/>
  <c r="G216" i="26"/>
  <c r="G221" i="24"/>
  <c r="K216" i="26"/>
  <c r="K221" i="24"/>
  <c r="I221" i="26"/>
  <c r="I226" i="24"/>
  <c r="M221" i="26"/>
  <c r="M226" i="24"/>
  <c r="H223" i="26"/>
  <c r="H228" i="24"/>
  <c r="L223" i="26"/>
  <c r="L228" i="24"/>
  <c r="I226" i="26"/>
  <c r="I231" i="24"/>
  <c r="M226" i="26"/>
  <c r="M231" i="24"/>
  <c r="H227" i="26"/>
  <c r="H232" i="24"/>
  <c r="L227" i="26"/>
  <c r="L232" i="24"/>
  <c r="N234" i="26"/>
  <c r="N240" i="24"/>
  <c r="K235" i="26"/>
  <c r="K241" i="24"/>
  <c r="F237" i="26"/>
  <c r="F243" i="24"/>
  <c r="J237" i="26"/>
  <c r="J243" i="24"/>
  <c r="N243" i="24"/>
  <c r="N237" i="26"/>
  <c r="I239" i="26"/>
  <c r="I245" i="24"/>
  <c r="M239" i="26"/>
  <c r="M245" i="24"/>
  <c r="H240" i="26"/>
  <c r="H246" i="24"/>
  <c r="L240" i="26"/>
  <c r="L246" i="24"/>
  <c r="F243" i="26"/>
  <c r="F249" i="24"/>
  <c r="J249" i="24"/>
  <c r="J243" i="26"/>
  <c r="N243" i="26"/>
  <c r="N249" i="24"/>
  <c r="I244" i="26"/>
  <c r="I250" i="24"/>
  <c r="M244" i="26"/>
  <c r="M250" i="24"/>
  <c r="H245" i="26"/>
  <c r="H251" i="24"/>
  <c r="L245" i="26"/>
  <c r="L251" i="24"/>
  <c r="F248" i="26"/>
  <c r="F254" i="24"/>
  <c r="J248" i="26"/>
  <c r="J254" i="24"/>
  <c r="N248" i="26"/>
  <c r="N254" i="24"/>
  <c r="I250" i="26"/>
  <c r="I256" i="24"/>
  <c r="M250" i="26"/>
  <c r="M256" i="24"/>
  <c r="H251" i="26"/>
  <c r="H257" i="24"/>
  <c r="L251" i="26"/>
  <c r="L257" i="24"/>
  <c r="G254" i="26"/>
  <c r="G260" i="24"/>
  <c r="K260" i="24"/>
  <c r="K254" i="26"/>
  <c r="I259" i="26"/>
  <c r="I265" i="24"/>
  <c r="M259" i="26"/>
  <c r="M265" i="24"/>
  <c r="H261" i="26"/>
  <c r="H267" i="24"/>
  <c r="L261" i="26"/>
  <c r="L267" i="24"/>
  <c r="I264" i="26"/>
  <c r="I270" i="24"/>
  <c r="M264" i="26"/>
  <c r="M270" i="24"/>
  <c r="H265" i="26"/>
  <c r="H271" i="24"/>
  <c r="L265" i="26"/>
  <c r="L271" i="24"/>
  <c r="N82" i="26"/>
  <c r="N84" i="24"/>
  <c r="K95" i="26"/>
  <c r="K97" i="24"/>
  <c r="G97" i="24"/>
  <c r="G95" i="26"/>
  <c r="M105" i="26"/>
  <c r="M107" i="24"/>
  <c r="I105" i="26"/>
  <c r="I107" i="24"/>
  <c r="N133" i="26"/>
  <c r="N136" i="24"/>
  <c r="J133" i="26"/>
  <c r="J136" i="24"/>
  <c r="F133" i="26"/>
  <c r="F136" i="24"/>
  <c r="L143" i="26"/>
  <c r="L146" i="24"/>
  <c r="H143" i="26"/>
  <c r="H146" i="24"/>
  <c r="H83" i="26"/>
  <c r="H85" i="24"/>
  <c r="F87" i="26"/>
  <c r="F89" i="24"/>
  <c r="M88" i="26"/>
  <c r="M90" i="24"/>
  <c r="L90" i="26"/>
  <c r="L92" i="24"/>
  <c r="F92" i="26"/>
  <c r="F94" i="24"/>
  <c r="M93" i="26"/>
  <c r="M95" i="24"/>
  <c r="F100" i="24"/>
  <c r="F98" i="26"/>
  <c r="I99" i="26"/>
  <c r="I101" i="24"/>
  <c r="J107" i="26"/>
  <c r="J109" i="24"/>
  <c r="M109" i="26"/>
  <c r="M111" i="24"/>
  <c r="N112" i="26"/>
  <c r="N114" i="24"/>
  <c r="M113" i="26"/>
  <c r="M115" i="24"/>
  <c r="I123" i="26"/>
  <c r="I126" i="24"/>
  <c r="L125" i="26"/>
  <c r="L128" i="24"/>
  <c r="F128" i="26"/>
  <c r="F131" i="24"/>
  <c r="I132" i="24"/>
  <c r="I129" i="26"/>
  <c r="L130" i="26"/>
  <c r="L133" i="24"/>
  <c r="N132" i="26"/>
  <c r="N135" i="24"/>
  <c r="L137" i="26"/>
  <c r="L140" i="24"/>
  <c r="I145" i="26"/>
  <c r="I148" i="24"/>
  <c r="M147" i="26"/>
  <c r="M150" i="24"/>
  <c r="I150" i="26"/>
  <c r="I153" i="24"/>
  <c r="L151" i="26"/>
  <c r="L154" i="24"/>
  <c r="F161" i="26"/>
  <c r="F165" i="24"/>
  <c r="I163" i="26"/>
  <c r="I167" i="24"/>
  <c r="L164" i="26"/>
  <c r="L168" i="24"/>
  <c r="F167" i="26"/>
  <c r="F171" i="24"/>
  <c r="I168" i="26"/>
  <c r="I172" i="24"/>
  <c r="L169" i="26"/>
  <c r="L173" i="24"/>
  <c r="N172" i="26"/>
  <c r="N176" i="24"/>
  <c r="L175" i="26"/>
  <c r="L179" i="24"/>
  <c r="K178" i="26"/>
  <c r="K182" i="24"/>
  <c r="I189" i="26"/>
  <c r="I193" i="24"/>
  <c r="L197" i="26"/>
  <c r="L202" i="24"/>
  <c r="M199" i="26"/>
  <c r="M204" i="24"/>
  <c r="G202" i="26"/>
  <c r="G207" i="24"/>
  <c r="N204" i="26"/>
  <c r="N209" i="24"/>
  <c r="L206" i="26"/>
  <c r="L211" i="24"/>
  <c r="N208" i="26"/>
  <c r="N213" i="24"/>
  <c r="H212" i="26"/>
  <c r="H217" i="24"/>
  <c r="K213" i="26"/>
  <c r="K218" i="24"/>
  <c r="N216" i="26"/>
  <c r="N221" i="24"/>
  <c r="K223" i="26"/>
  <c r="K228" i="24"/>
  <c r="L226" i="26"/>
  <c r="L231" i="24"/>
  <c r="J235" i="26"/>
  <c r="J241" i="24"/>
  <c r="I237" i="26"/>
  <c r="I243" i="24"/>
  <c r="K240" i="26"/>
  <c r="K246" i="24"/>
  <c r="I243" i="26"/>
  <c r="I249" i="24"/>
  <c r="H244" i="26"/>
  <c r="H250" i="24"/>
  <c r="K245" i="26"/>
  <c r="K251" i="24"/>
  <c r="M248" i="26"/>
  <c r="M254" i="24"/>
  <c r="F254" i="26"/>
  <c r="F260" i="24"/>
  <c r="L259" i="26"/>
  <c r="L265" i="24"/>
  <c r="H270" i="24"/>
  <c r="H264" i="26"/>
  <c r="K265" i="26"/>
  <c r="K271" i="24"/>
  <c r="J105" i="26"/>
  <c r="J107" i="24"/>
  <c r="G133" i="26"/>
  <c r="G136" i="24"/>
  <c r="J83" i="26"/>
  <c r="J85" i="24"/>
  <c r="N83" i="26"/>
  <c r="N85" i="24"/>
  <c r="I85" i="26"/>
  <c r="I87" i="24"/>
  <c r="M85" i="26"/>
  <c r="M87" i="24"/>
  <c r="H87" i="26"/>
  <c r="H89" i="24"/>
  <c r="L87" i="26"/>
  <c r="L89" i="24"/>
  <c r="G88" i="26"/>
  <c r="G90" i="24"/>
  <c r="K88" i="26"/>
  <c r="K90" i="24"/>
  <c r="F92" i="24"/>
  <c r="F90" i="26"/>
  <c r="J90" i="26"/>
  <c r="J92" i="24"/>
  <c r="N90" i="26"/>
  <c r="N92" i="24"/>
  <c r="I91" i="26"/>
  <c r="I93" i="24"/>
  <c r="M91" i="26"/>
  <c r="M93" i="24"/>
  <c r="H92" i="26"/>
  <c r="H94" i="24"/>
  <c r="L92" i="26"/>
  <c r="L94" i="24"/>
  <c r="G93" i="26"/>
  <c r="G95" i="24"/>
  <c r="K93" i="26"/>
  <c r="K95" i="24"/>
  <c r="N96" i="24"/>
  <c r="N94" i="26"/>
  <c r="I96" i="26"/>
  <c r="I98" i="24"/>
  <c r="M96" i="26"/>
  <c r="M98" i="24"/>
  <c r="H98" i="26"/>
  <c r="H100" i="24"/>
  <c r="L98" i="26"/>
  <c r="L100" i="24"/>
  <c r="G99" i="26"/>
  <c r="G101" i="24"/>
  <c r="K99" i="26"/>
  <c r="K101" i="24"/>
  <c r="F102" i="26"/>
  <c r="F104" i="24"/>
  <c r="J102" i="26"/>
  <c r="J104" i="24"/>
  <c r="N102" i="26"/>
  <c r="N104" i="24"/>
  <c r="L107" i="26"/>
  <c r="L109" i="24"/>
  <c r="G109" i="26"/>
  <c r="G111" i="24"/>
  <c r="K109" i="26"/>
  <c r="K111" i="24"/>
  <c r="H112" i="26"/>
  <c r="H114" i="24"/>
  <c r="L112" i="26"/>
  <c r="L114" i="24"/>
  <c r="G113" i="26"/>
  <c r="G115" i="24"/>
  <c r="K113" i="26"/>
  <c r="K115" i="24"/>
  <c r="J121" i="26"/>
  <c r="J124" i="24"/>
  <c r="N121" i="26"/>
  <c r="N124" i="24"/>
  <c r="G123" i="26"/>
  <c r="G126" i="24"/>
  <c r="K123" i="26"/>
  <c r="K126" i="24"/>
  <c r="F125" i="26"/>
  <c r="F128" i="24"/>
  <c r="J125" i="26"/>
  <c r="J128" i="24"/>
  <c r="N125" i="26"/>
  <c r="N128" i="24"/>
  <c r="I126" i="26"/>
  <c r="I129" i="24"/>
  <c r="M126" i="26"/>
  <c r="M129" i="24"/>
  <c r="H128" i="26"/>
  <c r="H131" i="24"/>
  <c r="L128" i="26"/>
  <c r="L131" i="24"/>
  <c r="G129" i="26"/>
  <c r="G132" i="24"/>
  <c r="K129" i="26"/>
  <c r="K132" i="24"/>
  <c r="F130" i="26"/>
  <c r="F133" i="24"/>
  <c r="J130" i="26"/>
  <c r="J133" i="24"/>
  <c r="N130" i="26"/>
  <c r="N133" i="24"/>
  <c r="I131" i="26"/>
  <c r="I134" i="24"/>
  <c r="M134" i="24"/>
  <c r="M131" i="26"/>
  <c r="G137" i="24"/>
  <c r="G134" i="26"/>
  <c r="K134" i="26"/>
  <c r="K137" i="24"/>
  <c r="F137" i="26"/>
  <c r="F140" i="24"/>
  <c r="J137" i="26"/>
  <c r="J140" i="24"/>
  <c r="N137" i="26"/>
  <c r="N140" i="24"/>
  <c r="I140" i="26"/>
  <c r="I143" i="24"/>
  <c r="M140" i="26"/>
  <c r="M143" i="24"/>
  <c r="K145" i="26"/>
  <c r="K148" i="24"/>
  <c r="G147" i="26"/>
  <c r="G150" i="24"/>
  <c r="K147" i="26"/>
  <c r="K150" i="24"/>
  <c r="F149" i="26"/>
  <c r="F152" i="24"/>
  <c r="J149" i="26"/>
  <c r="J152" i="24"/>
  <c r="N149" i="26"/>
  <c r="N152" i="24"/>
  <c r="K150" i="26"/>
  <c r="K153" i="24"/>
  <c r="F151" i="26"/>
  <c r="F154" i="24"/>
  <c r="J151" i="26"/>
  <c r="J154" i="24"/>
  <c r="N151" i="26"/>
  <c r="N154" i="24"/>
  <c r="I159" i="26"/>
  <c r="I163" i="24"/>
  <c r="M159" i="26"/>
  <c r="M163" i="24"/>
  <c r="H161" i="26"/>
  <c r="H165" i="24"/>
  <c r="L161" i="26"/>
  <c r="L165" i="24"/>
  <c r="G163" i="26"/>
  <c r="G167" i="24"/>
  <c r="K163" i="26"/>
  <c r="K167" i="24"/>
  <c r="F164" i="26"/>
  <c r="F168" i="24"/>
  <c r="J164" i="26"/>
  <c r="J168" i="24"/>
  <c r="N164" i="26"/>
  <c r="N168" i="24"/>
  <c r="I166" i="26"/>
  <c r="I170" i="24"/>
  <c r="M166" i="26"/>
  <c r="M170" i="24"/>
  <c r="H167" i="26"/>
  <c r="H171" i="24"/>
  <c r="L167" i="26"/>
  <c r="L171" i="24"/>
  <c r="G168" i="26"/>
  <c r="G172" i="24"/>
  <c r="K168" i="26"/>
  <c r="K172" i="24"/>
  <c r="F169" i="26"/>
  <c r="F173" i="24"/>
  <c r="J169" i="26"/>
  <c r="J173" i="24"/>
  <c r="N169" i="26"/>
  <c r="N173" i="24"/>
  <c r="H172" i="26"/>
  <c r="H176" i="24"/>
  <c r="L172" i="26"/>
  <c r="L176" i="24"/>
  <c r="G174" i="26"/>
  <c r="G178" i="24"/>
  <c r="K174" i="26"/>
  <c r="K178" i="24"/>
  <c r="F175" i="26"/>
  <c r="F179" i="24"/>
  <c r="J175" i="26"/>
  <c r="J179" i="24"/>
  <c r="N175" i="26"/>
  <c r="N179" i="24"/>
  <c r="I178" i="26"/>
  <c r="I182" i="24"/>
  <c r="M178" i="26"/>
  <c r="M182" i="24"/>
  <c r="K183" i="26"/>
  <c r="K187" i="24"/>
  <c r="H188" i="26"/>
  <c r="H192" i="24"/>
  <c r="L188" i="26"/>
  <c r="L192" i="24"/>
  <c r="G189" i="26"/>
  <c r="G193" i="24"/>
  <c r="K189" i="26"/>
  <c r="K193" i="24"/>
  <c r="J197" i="26"/>
  <c r="J202" i="24"/>
  <c r="N202" i="24"/>
  <c r="N197" i="26"/>
  <c r="G199" i="26"/>
  <c r="G204" i="24"/>
  <c r="K199" i="26"/>
  <c r="K204" i="24"/>
  <c r="F201" i="26"/>
  <c r="F206" i="24"/>
  <c r="J201" i="26"/>
  <c r="J206" i="24"/>
  <c r="N201" i="26"/>
  <c r="N206" i="24"/>
  <c r="I202" i="26"/>
  <c r="I207" i="24"/>
  <c r="M202" i="26"/>
  <c r="M207" i="24"/>
  <c r="G205" i="26"/>
  <c r="G210" i="24"/>
  <c r="K205" i="26"/>
  <c r="K210" i="24"/>
  <c r="F206" i="26"/>
  <c r="F211" i="24"/>
  <c r="J206" i="26"/>
  <c r="J211" i="24"/>
  <c r="N206" i="26"/>
  <c r="N211" i="24"/>
  <c r="I207" i="26"/>
  <c r="I212" i="24"/>
  <c r="M207" i="26"/>
  <c r="M212" i="24"/>
  <c r="G210" i="26"/>
  <c r="G215" i="24"/>
  <c r="K210" i="26"/>
  <c r="K215" i="24"/>
  <c r="F212" i="26"/>
  <c r="F217" i="24"/>
  <c r="J212" i="26"/>
  <c r="J217" i="24"/>
  <c r="N212" i="26"/>
  <c r="N217" i="24"/>
  <c r="I213" i="26"/>
  <c r="I218" i="24"/>
  <c r="M213" i="26"/>
  <c r="M218" i="24"/>
  <c r="H216" i="26"/>
  <c r="H221" i="24"/>
  <c r="L216" i="26"/>
  <c r="L221" i="24"/>
  <c r="J221" i="26"/>
  <c r="J226" i="24"/>
  <c r="N221" i="26"/>
  <c r="N226" i="24"/>
  <c r="I223" i="26"/>
  <c r="I228" i="24"/>
  <c r="M223" i="26"/>
  <c r="M228" i="24"/>
  <c r="J226" i="26"/>
  <c r="J231" i="24"/>
  <c r="N226" i="26"/>
  <c r="N231" i="24"/>
  <c r="I227" i="26"/>
  <c r="I232" i="24"/>
  <c r="M227" i="26"/>
  <c r="M232" i="24"/>
  <c r="H235" i="26"/>
  <c r="H241" i="24"/>
  <c r="L235" i="26"/>
  <c r="L241" i="24"/>
  <c r="G237" i="26"/>
  <c r="G243" i="24"/>
  <c r="K237" i="26"/>
  <c r="K243" i="24"/>
  <c r="F239" i="26"/>
  <c r="F245" i="24"/>
  <c r="J245" i="24"/>
  <c r="J239" i="26"/>
  <c r="N239" i="26"/>
  <c r="N245" i="24"/>
  <c r="I240" i="26"/>
  <c r="I246" i="24"/>
  <c r="M240" i="26"/>
  <c r="M246" i="24"/>
  <c r="G243" i="26"/>
  <c r="G249" i="24"/>
  <c r="K243" i="26"/>
  <c r="K249" i="24"/>
  <c r="F244" i="26"/>
  <c r="F250" i="24"/>
  <c r="J244" i="26"/>
  <c r="J250" i="24"/>
  <c r="N244" i="26"/>
  <c r="N250" i="24"/>
  <c r="I245" i="26"/>
  <c r="I251" i="24"/>
  <c r="M245" i="26"/>
  <c r="M251" i="24"/>
  <c r="G248" i="26"/>
  <c r="G254" i="24"/>
  <c r="K248" i="26"/>
  <c r="K254" i="24"/>
  <c r="F250" i="26"/>
  <c r="F256" i="24"/>
  <c r="J250" i="26"/>
  <c r="J256" i="24"/>
  <c r="N250" i="26"/>
  <c r="N256" i="24"/>
  <c r="I251" i="26"/>
  <c r="I257" i="24"/>
  <c r="M251" i="26"/>
  <c r="M257" i="24"/>
  <c r="H260" i="24"/>
  <c r="H254" i="26"/>
  <c r="L254" i="26"/>
  <c r="L260" i="24"/>
  <c r="J259" i="26"/>
  <c r="J265" i="24"/>
  <c r="N259" i="26"/>
  <c r="N265" i="24"/>
  <c r="I261" i="26"/>
  <c r="I267" i="24"/>
  <c r="M261" i="26"/>
  <c r="M267" i="24"/>
  <c r="J264" i="26"/>
  <c r="J270" i="24"/>
  <c r="N264" i="26"/>
  <c r="N270" i="24"/>
  <c r="I265" i="26"/>
  <c r="I271" i="24"/>
  <c r="M265" i="26"/>
  <c r="M271" i="24"/>
  <c r="N95" i="26"/>
  <c r="N97" i="24"/>
  <c r="J95" i="26"/>
  <c r="J97" i="24"/>
  <c r="F95" i="26"/>
  <c r="F97" i="24"/>
  <c r="L107" i="24"/>
  <c r="L105" i="26"/>
  <c r="H105" i="26"/>
  <c r="H107" i="24"/>
  <c r="M133" i="26"/>
  <c r="M136" i="24"/>
  <c r="I136" i="24"/>
  <c r="I133" i="26"/>
  <c r="N145" i="26"/>
  <c r="N148" i="24"/>
  <c r="K143" i="26"/>
  <c r="K146" i="24"/>
  <c r="G143" i="26"/>
  <c r="G146" i="24"/>
  <c r="F172" i="8"/>
  <c r="J172" i="8"/>
  <c r="G172" i="8"/>
  <c r="K172" i="8"/>
  <c r="H172" i="8"/>
  <c r="L172" i="8"/>
  <c r="I172" i="8"/>
  <c r="R126" i="8"/>
  <c r="F133" i="8"/>
  <c r="J133" i="8"/>
  <c r="G133" i="8"/>
  <c r="K133" i="8"/>
  <c r="H133" i="8"/>
  <c r="L133" i="8"/>
  <c r="I133" i="8"/>
  <c r="R48" i="8"/>
  <c r="P9" i="8"/>
  <c r="O9" i="8"/>
  <c r="N31" i="8"/>
  <c r="N105" i="26" l="1"/>
  <c r="N107" i="24"/>
  <c r="G242" i="26"/>
  <c r="G248" i="24"/>
  <c r="J204" i="26"/>
  <c r="J209" i="24"/>
  <c r="P83" i="26"/>
  <c r="P85" i="24"/>
  <c r="H204" i="26"/>
  <c r="H209" i="24"/>
  <c r="F204" i="26"/>
  <c r="F209" i="24"/>
  <c r="H242" i="26"/>
  <c r="H248" i="24"/>
  <c r="K204" i="26"/>
  <c r="K209" i="24"/>
  <c r="K242" i="26"/>
  <c r="K248" i="24"/>
  <c r="Q202" i="24"/>
  <c r="Q124" i="24"/>
  <c r="G204" i="26"/>
  <c r="G209" i="24"/>
  <c r="O83" i="26"/>
  <c r="O85" i="24"/>
  <c r="J242" i="26"/>
  <c r="J248" i="24"/>
  <c r="I204" i="26"/>
  <c r="I209" i="24"/>
  <c r="I242" i="26"/>
  <c r="I248" i="24"/>
  <c r="L204" i="26"/>
  <c r="L209" i="24"/>
  <c r="L242" i="26"/>
  <c r="L248" i="24"/>
  <c r="F242" i="26"/>
  <c r="F248" i="24"/>
  <c r="Q121" i="26"/>
  <c r="R9" i="8"/>
  <c r="F556" i="10"/>
  <c r="G556" i="10"/>
  <c r="H556" i="10"/>
  <c r="F570" i="10"/>
  <c r="G570" i="10"/>
  <c r="H570" i="10"/>
  <c r="O556" i="10"/>
  <c r="O561" i="10"/>
  <c r="O565" i="10"/>
  <c r="O570" i="10"/>
  <c r="O577" i="10"/>
  <c r="O578" i="10"/>
  <c r="O579" i="10"/>
  <c r="O554" i="10"/>
  <c r="L519" i="10"/>
  <c r="M519" i="10"/>
  <c r="N519" i="10"/>
  <c r="F520" i="10"/>
  <c r="G520" i="10"/>
  <c r="H520" i="10"/>
  <c r="I520" i="10"/>
  <c r="F545" i="10"/>
  <c r="G545" i="10"/>
  <c r="H545" i="10"/>
  <c r="I545" i="10"/>
  <c r="O517" i="10"/>
  <c r="O519" i="10"/>
  <c r="O534" i="10"/>
  <c r="O539" i="10"/>
  <c r="F478" i="10"/>
  <c r="G478" i="10"/>
  <c r="H478" i="10"/>
  <c r="L480" i="10"/>
  <c r="M480" i="10"/>
  <c r="N480" i="10"/>
  <c r="F481" i="10"/>
  <c r="G481" i="10"/>
  <c r="H481" i="10"/>
  <c r="I481" i="10"/>
  <c r="F503" i="10"/>
  <c r="G503" i="10"/>
  <c r="H503" i="10"/>
  <c r="F506" i="10"/>
  <c r="G506" i="10"/>
  <c r="H506" i="10"/>
  <c r="I506" i="10"/>
  <c r="O478" i="10"/>
  <c r="O480" i="10"/>
  <c r="O495" i="10"/>
  <c r="O497" i="10"/>
  <c r="O500" i="10"/>
  <c r="F439" i="10"/>
  <c r="G439" i="10"/>
  <c r="H439" i="10"/>
  <c r="F442" i="10"/>
  <c r="G442" i="10"/>
  <c r="H442" i="10"/>
  <c r="I442" i="10"/>
  <c r="F453" i="10"/>
  <c r="G453" i="10"/>
  <c r="H453" i="10"/>
  <c r="M457" i="10"/>
  <c r="N457" i="10"/>
  <c r="F459" i="10"/>
  <c r="G459" i="10"/>
  <c r="H459" i="10"/>
  <c r="F467" i="10"/>
  <c r="G467" i="10"/>
  <c r="H467" i="10"/>
  <c r="I467" i="10"/>
  <c r="O439" i="10"/>
  <c r="O456" i="10"/>
  <c r="O457" i="10"/>
  <c r="O461" i="10"/>
  <c r="O398" i="10"/>
  <c r="F403" i="10"/>
  <c r="G403" i="10"/>
  <c r="H403" i="10"/>
  <c r="I403" i="10"/>
  <c r="M418" i="10"/>
  <c r="N418" i="10"/>
  <c r="F420" i="10"/>
  <c r="G420" i="10"/>
  <c r="H420" i="10"/>
  <c r="F428" i="10"/>
  <c r="G428" i="10"/>
  <c r="O399" i="10"/>
  <c r="O400" i="10"/>
  <c r="O417" i="10"/>
  <c r="O418" i="10"/>
  <c r="O422" i="10"/>
  <c r="F361" i="10"/>
  <c r="G361" i="10"/>
  <c r="H361" i="10"/>
  <c r="N363" i="10"/>
  <c r="M379" i="10"/>
  <c r="N379" i="10"/>
  <c r="F380" i="10"/>
  <c r="O361" i="10"/>
  <c r="O363" i="10"/>
  <c r="O378" i="10"/>
  <c r="O379" i="10"/>
  <c r="O380" i="10"/>
  <c r="O383" i="10"/>
  <c r="O281" i="10"/>
  <c r="F283" i="10"/>
  <c r="G283" i="10"/>
  <c r="H283" i="10"/>
  <c r="N285" i="10"/>
  <c r="F302" i="10"/>
  <c r="J310" i="10"/>
  <c r="K310" i="10"/>
  <c r="L310" i="10"/>
  <c r="M310" i="10"/>
  <c r="N310" i="10"/>
  <c r="O283" i="10"/>
  <c r="O284" i="10"/>
  <c r="O285" i="10"/>
  <c r="O288" i="10"/>
  <c r="O293" i="10"/>
  <c r="O299" i="10"/>
  <c r="O300" i="10"/>
  <c r="O304" i="10"/>
  <c r="O305" i="10"/>
  <c r="O310" i="10"/>
  <c r="F244" i="10"/>
  <c r="G244" i="10"/>
  <c r="H244" i="10"/>
  <c r="L246" i="10"/>
  <c r="M246" i="10"/>
  <c r="N246" i="10"/>
  <c r="F247" i="10"/>
  <c r="G247" i="10"/>
  <c r="H247" i="10"/>
  <c r="I247" i="10"/>
  <c r="F251" i="10"/>
  <c r="G251" i="10"/>
  <c r="H251" i="10"/>
  <c r="I251" i="10"/>
  <c r="J251" i="10"/>
  <c r="K271" i="10"/>
  <c r="L271" i="10"/>
  <c r="M271" i="10"/>
  <c r="N271" i="10"/>
  <c r="F272" i="10"/>
  <c r="G272" i="10"/>
  <c r="H272" i="10"/>
  <c r="I272" i="10"/>
  <c r="O243" i="10"/>
  <c r="O244" i="10"/>
  <c r="O246" i="10"/>
  <c r="O263" i="10"/>
  <c r="O266" i="10"/>
  <c r="O271" i="10"/>
  <c r="F205" i="10"/>
  <c r="G205" i="10"/>
  <c r="H205" i="10"/>
  <c r="F208" i="10"/>
  <c r="G208" i="10"/>
  <c r="H208" i="10"/>
  <c r="I208" i="10"/>
  <c r="F212" i="10"/>
  <c r="G212" i="10"/>
  <c r="H212" i="10"/>
  <c r="I212" i="10"/>
  <c r="J212" i="10"/>
  <c r="F219" i="10"/>
  <c r="G219" i="10"/>
  <c r="H219" i="10"/>
  <c r="I219" i="10"/>
  <c r="H223" i="10"/>
  <c r="I223" i="10"/>
  <c r="J223" i="10"/>
  <c r="K223" i="10"/>
  <c r="L223" i="10"/>
  <c r="M223" i="10"/>
  <c r="N223" i="10"/>
  <c r="F228" i="10"/>
  <c r="G228" i="10"/>
  <c r="H228" i="10"/>
  <c r="F233" i="10"/>
  <c r="G233" i="10"/>
  <c r="H233" i="10"/>
  <c r="I233" i="10"/>
  <c r="O205" i="10"/>
  <c r="O223" i="10"/>
  <c r="O227" i="10"/>
  <c r="M193" i="10"/>
  <c r="F166" i="10"/>
  <c r="G166" i="10"/>
  <c r="H166" i="10"/>
  <c r="F169" i="10"/>
  <c r="G169" i="10"/>
  <c r="H169" i="10"/>
  <c r="I169" i="10"/>
  <c r="F173" i="10"/>
  <c r="G173" i="10"/>
  <c r="H173" i="10"/>
  <c r="I173" i="10"/>
  <c r="J173" i="10"/>
  <c r="F180" i="10"/>
  <c r="G180" i="10"/>
  <c r="H180" i="10"/>
  <c r="H184" i="10"/>
  <c r="I184" i="10"/>
  <c r="K193" i="10"/>
  <c r="L193" i="10"/>
  <c r="F194" i="10"/>
  <c r="O166" i="10"/>
  <c r="O185" i="10"/>
  <c r="O188" i="10"/>
  <c r="F130" i="10"/>
  <c r="G130" i="10"/>
  <c r="H130" i="10"/>
  <c r="I130" i="10"/>
  <c r="F134" i="10"/>
  <c r="G134" i="10"/>
  <c r="H134" i="10"/>
  <c r="I134" i="10"/>
  <c r="H145" i="10"/>
  <c r="I145" i="10"/>
  <c r="J145" i="10"/>
  <c r="K145" i="10"/>
  <c r="L145" i="10"/>
  <c r="M145" i="10"/>
  <c r="N145" i="10"/>
  <c r="F150" i="10"/>
  <c r="G150" i="10"/>
  <c r="O131" i="10"/>
  <c r="O145" i="10"/>
  <c r="O146" i="10"/>
  <c r="O151" i="10"/>
  <c r="K115" i="10"/>
  <c r="L115" i="10"/>
  <c r="M115" i="10"/>
  <c r="N115" i="10"/>
  <c r="O115" i="10"/>
  <c r="L90" i="10"/>
  <c r="J90" i="10"/>
  <c r="F88" i="10"/>
  <c r="G88" i="10"/>
  <c r="H88" i="10"/>
  <c r="K90" i="10"/>
  <c r="F91" i="10"/>
  <c r="G91" i="10"/>
  <c r="H91" i="10"/>
  <c r="I91" i="10"/>
  <c r="I95" i="10"/>
  <c r="J95" i="10"/>
  <c r="F101" i="10"/>
  <c r="G101" i="10"/>
  <c r="H101" i="10"/>
  <c r="I101" i="10"/>
  <c r="J101" i="10"/>
  <c r="K101" i="10"/>
  <c r="L101" i="10"/>
  <c r="M101" i="10"/>
  <c r="N101" i="10"/>
  <c r="I106" i="10"/>
  <c r="J106" i="10"/>
  <c r="F116" i="10"/>
  <c r="G116" i="10"/>
  <c r="O88" i="10"/>
  <c r="O101" i="10"/>
  <c r="O107" i="10"/>
  <c r="O112" i="10"/>
  <c r="J37" i="10"/>
  <c r="K37" i="10"/>
  <c r="F10" i="10"/>
  <c r="G10" i="10"/>
  <c r="H10" i="10"/>
  <c r="J12" i="10"/>
  <c r="K12" i="10"/>
  <c r="L12" i="10"/>
  <c r="M12" i="10"/>
  <c r="N12" i="10"/>
  <c r="F17" i="10"/>
  <c r="G17" i="10"/>
  <c r="H17" i="10"/>
  <c r="I17" i="10"/>
  <c r="H37" i="10"/>
  <c r="I37" i="10"/>
  <c r="J39" i="10"/>
  <c r="K39" i="10"/>
  <c r="L39" i="10"/>
  <c r="M39" i="10"/>
  <c r="N39" i="10"/>
  <c r="O10" i="10"/>
  <c r="O12" i="10"/>
  <c r="O15" i="10"/>
  <c r="O26" i="10"/>
  <c r="O31" i="10"/>
  <c r="O32" i="10"/>
  <c r="O34" i="10"/>
  <c r="O39" i="10"/>
  <c r="O585" i="10"/>
  <c r="N585" i="10"/>
  <c r="M585" i="10"/>
  <c r="L585" i="10"/>
  <c r="K585" i="10"/>
  <c r="J585" i="10"/>
  <c r="I585" i="10"/>
  <c r="H585" i="10"/>
  <c r="G585" i="10"/>
  <c r="F585" i="10"/>
  <c r="O584" i="10"/>
  <c r="N584" i="10"/>
  <c r="M584" i="10"/>
  <c r="L584" i="10"/>
  <c r="K584" i="10"/>
  <c r="J584" i="10"/>
  <c r="I584" i="10"/>
  <c r="H584" i="10"/>
  <c r="O583" i="10"/>
  <c r="O582" i="10"/>
  <c r="O581" i="10"/>
  <c r="N581" i="10"/>
  <c r="M581" i="10"/>
  <c r="L581" i="10"/>
  <c r="K581" i="10"/>
  <c r="J581" i="10"/>
  <c r="I581" i="10"/>
  <c r="H581" i="10"/>
  <c r="G581" i="10"/>
  <c r="F581" i="10"/>
  <c r="O580" i="10"/>
  <c r="O576" i="10"/>
  <c r="O575" i="10"/>
  <c r="N575" i="10"/>
  <c r="M575" i="10"/>
  <c r="L575" i="10"/>
  <c r="K575" i="10"/>
  <c r="J575" i="10"/>
  <c r="I575" i="10"/>
  <c r="H575" i="10"/>
  <c r="G575" i="10"/>
  <c r="F575" i="10"/>
  <c r="O574" i="10"/>
  <c r="N574" i="10"/>
  <c r="M574" i="10"/>
  <c r="L574" i="10"/>
  <c r="K574" i="10"/>
  <c r="J574" i="10"/>
  <c r="I574" i="10"/>
  <c r="H574" i="10"/>
  <c r="G574" i="10"/>
  <c r="F574" i="10"/>
  <c r="O573" i="10"/>
  <c r="O572" i="10"/>
  <c r="N572" i="10"/>
  <c r="M572" i="10"/>
  <c r="L572" i="10"/>
  <c r="K572" i="10"/>
  <c r="O571" i="10"/>
  <c r="N571" i="10"/>
  <c r="M571" i="10"/>
  <c r="L571" i="10"/>
  <c r="K571" i="10"/>
  <c r="J571" i="10"/>
  <c r="I571" i="10"/>
  <c r="H571" i="10"/>
  <c r="G571" i="10"/>
  <c r="F571" i="10"/>
  <c r="N570" i="10"/>
  <c r="M570" i="10"/>
  <c r="L570" i="10"/>
  <c r="K570" i="10"/>
  <c r="J570" i="10"/>
  <c r="I570" i="10"/>
  <c r="O569" i="10"/>
  <c r="O568" i="10"/>
  <c r="O567" i="10"/>
  <c r="N567" i="10"/>
  <c r="M567" i="10"/>
  <c r="K567" i="10"/>
  <c r="J567" i="10"/>
  <c r="I567" i="10"/>
  <c r="H567" i="10"/>
  <c r="G567" i="10"/>
  <c r="O566" i="10"/>
  <c r="N566" i="10"/>
  <c r="O564" i="10"/>
  <c r="N564" i="10"/>
  <c r="M564" i="10"/>
  <c r="L564" i="10"/>
  <c r="K564" i="10"/>
  <c r="J564" i="10"/>
  <c r="I564" i="10"/>
  <c r="H564" i="10"/>
  <c r="G564" i="10"/>
  <c r="F564" i="10"/>
  <c r="O563" i="10"/>
  <c r="N563" i="10"/>
  <c r="M563" i="10"/>
  <c r="L563" i="10"/>
  <c r="K563" i="10"/>
  <c r="J563" i="10"/>
  <c r="I563" i="10"/>
  <c r="H563" i="10"/>
  <c r="G563" i="10"/>
  <c r="F563" i="10"/>
  <c r="O562" i="10"/>
  <c r="N562" i="10"/>
  <c r="M562" i="10"/>
  <c r="L562" i="10"/>
  <c r="K562" i="10"/>
  <c r="J562" i="10"/>
  <c r="I562" i="10"/>
  <c r="H562" i="10"/>
  <c r="G562" i="10"/>
  <c r="F562" i="10"/>
  <c r="O559" i="10"/>
  <c r="N559" i="10"/>
  <c r="M559" i="10"/>
  <c r="L559" i="10"/>
  <c r="K559" i="10"/>
  <c r="J559" i="10"/>
  <c r="I559" i="10"/>
  <c r="H559" i="10"/>
  <c r="G559" i="10"/>
  <c r="O558" i="10"/>
  <c r="O557" i="10"/>
  <c r="N557" i="10"/>
  <c r="M557" i="10"/>
  <c r="L557" i="10"/>
  <c r="K557" i="10"/>
  <c r="J557" i="10"/>
  <c r="I557" i="10"/>
  <c r="H557" i="10"/>
  <c r="G557" i="10"/>
  <c r="F557" i="10"/>
  <c r="O555" i="10"/>
  <c r="N555" i="10"/>
  <c r="M555" i="10"/>
  <c r="L555" i="10"/>
  <c r="K555" i="10"/>
  <c r="J555" i="10"/>
  <c r="I555" i="10"/>
  <c r="H555" i="10"/>
  <c r="F445" i="21"/>
  <c r="G445" i="21" s="1"/>
  <c r="H445" i="21" s="1"/>
  <c r="I445" i="21" s="1"/>
  <c r="J445" i="21" s="1"/>
  <c r="K445" i="21" s="1"/>
  <c r="L445" i="21" s="1"/>
  <c r="M445" i="21" s="1"/>
  <c r="N445" i="21" s="1"/>
  <c r="O445" i="21" s="1"/>
  <c r="O546" i="10"/>
  <c r="N546" i="10"/>
  <c r="M546" i="10"/>
  <c r="L546" i="10"/>
  <c r="K546" i="10"/>
  <c r="J546" i="10"/>
  <c r="I546" i="10"/>
  <c r="H546" i="10"/>
  <c r="G546" i="10"/>
  <c r="F546" i="10"/>
  <c r="O545" i="10"/>
  <c r="N545" i="10"/>
  <c r="M545" i="10"/>
  <c r="L545" i="10"/>
  <c r="K545" i="10"/>
  <c r="J545" i="10"/>
  <c r="O544" i="10"/>
  <c r="O543" i="10"/>
  <c r="O541" i="10"/>
  <c r="O540" i="10"/>
  <c r="N540" i="10"/>
  <c r="M540" i="10"/>
  <c r="L540" i="10"/>
  <c r="K540" i="10"/>
  <c r="J540" i="10"/>
  <c r="I540" i="10"/>
  <c r="H540" i="10"/>
  <c r="G540" i="10"/>
  <c r="F540" i="10"/>
  <c r="O538" i="10"/>
  <c r="O537" i="10"/>
  <c r="O536" i="10"/>
  <c r="O535" i="10"/>
  <c r="N535" i="10"/>
  <c r="M535" i="10"/>
  <c r="L535" i="10"/>
  <c r="K535" i="10"/>
  <c r="J535" i="10"/>
  <c r="I535" i="10"/>
  <c r="H535" i="10"/>
  <c r="G535" i="10"/>
  <c r="O533" i="10"/>
  <c r="O532" i="10"/>
  <c r="N532" i="10"/>
  <c r="M532" i="10"/>
  <c r="L532" i="10"/>
  <c r="K532" i="10"/>
  <c r="J532" i="10"/>
  <c r="I532" i="10"/>
  <c r="H532" i="10"/>
  <c r="G532" i="10"/>
  <c r="F532" i="10"/>
  <c r="O531" i="10"/>
  <c r="N531" i="10"/>
  <c r="M531" i="10"/>
  <c r="L531" i="10"/>
  <c r="K531" i="10"/>
  <c r="J531" i="10"/>
  <c r="O530" i="10"/>
  <c r="O529" i="10"/>
  <c r="O528" i="10"/>
  <c r="N528" i="10"/>
  <c r="M528" i="10"/>
  <c r="L528" i="10"/>
  <c r="K528" i="10"/>
  <c r="J528" i="10"/>
  <c r="I528" i="10"/>
  <c r="O527" i="10"/>
  <c r="O526" i="10"/>
  <c r="N526" i="10"/>
  <c r="M526" i="10"/>
  <c r="L526" i="10"/>
  <c r="K526" i="10"/>
  <c r="J526" i="10"/>
  <c r="I526" i="10"/>
  <c r="H526" i="10"/>
  <c r="G526" i="10"/>
  <c r="F526" i="10"/>
  <c r="O525" i="10"/>
  <c r="N525" i="10"/>
  <c r="M525" i="10"/>
  <c r="L525" i="10"/>
  <c r="K525" i="10"/>
  <c r="J525" i="10"/>
  <c r="I525" i="10"/>
  <c r="H525" i="10"/>
  <c r="G525" i="10"/>
  <c r="F525" i="10"/>
  <c r="O524" i="10"/>
  <c r="N524" i="10"/>
  <c r="M524" i="10"/>
  <c r="L524" i="10"/>
  <c r="K524" i="10"/>
  <c r="J524" i="10"/>
  <c r="I524" i="10"/>
  <c r="H524" i="10"/>
  <c r="G524" i="10"/>
  <c r="F524" i="10"/>
  <c r="O523" i="10"/>
  <c r="O522" i="10"/>
  <c r="O520" i="10"/>
  <c r="N520" i="10"/>
  <c r="M520" i="10"/>
  <c r="L520" i="10"/>
  <c r="K520" i="10"/>
  <c r="J520" i="10"/>
  <c r="O518" i="10"/>
  <c r="O516" i="10"/>
  <c r="N516" i="10"/>
  <c r="M516" i="10"/>
  <c r="L516" i="10"/>
  <c r="K516" i="10"/>
  <c r="J516" i="10"/>
  <c r="I516" i="10"/>
  <c r="H516" i="10"/>
  <c r="O515" i="10"/>
  <c r="N515" i="10"/>
  <c r="M515" i="10"/>
  <c r="L515" i="10"/>
  <c r="K515" i="10"/>
  <c r="J515" i="10"/>
  <c r="I515" i="10"/>
  <c r="H515" i="10"/>
  <c r="G515" i="10"/>
  <c r="F515" i="10"/>
  <c r="F409" i="21"/>
  <c r="G409" i="21" s="1"/>
  <c r="H409" i="21" s="1"/>
  <c r="I409" i="21" s="1"/>
  <c r="J409" i="21" s="1"/>
  <c r="K409" i="21" s="1"/>
  <c r="L409" i="21" s="1"/>
  <c r="M409" i="21" s="1"/>
  <c r="N409" i="21" s="1"/>
  <c r="O409" i="21" s="1"/>
  <c r="O507" i="10"/>
  <c r="N507" i="10"/>
  <c r="M507" i="10"/>
  <c r="L507" i="10"/>
  <c r="K507" i="10"/>
  <c r="J507" i="10"/>
  <c r="I507" i="10"/>
  <c r="H507" i="10"/>
  <c r="G507" i="10"/>
  <c r="F507" i="10"/>
  <c r="O506" i="10"/>
  <c r="N506" i="10"/>
  <c r="M506" i="10"/>
  <c r="L506" i="10"/>
  <c r="K506" i="10"/>
  <c r="J506" i="10"/>
  <c r="O505" i="10"/>
  <c r="O504" i="10"/>
  <c r="O503" i="10"/>
  <c r="N503" i="10"/>
  <c r="M503" i="10"/>
  <c r="L503" i="10"/>
  <c r="K503" i="10"/>
  <c r="J503" i="10"/>
  <c r="I503" i="10"/>
  <c r="O502" i="10"/>
  <c r="O501" i="10"/>
  <c r="N501" i="10"/>
  <c r="M501" i="10"/>
  <c r="L501" i="10"/>
  <c r="K501" i="10"/>
  <c r="J501" i="10"/>
  <c r="I501" i="10"/>
  <c r="H501" i="10"/>
  <c r="G501" i="10"/>
  <c r="F501" i="10"/>
  <c r="O499" i="10"/>
  <c r="O498" i="10"/>
  <c r="O496" i="10"/>
  <c r="N496" i="10"/>
  <c r="M496" i="10"/>
  <c r="L496" i="10"/>
  <c r="K496" i="10"/>
  <c r="J496" i="10"/>
  <c r="I496" i="10"/>
  <c r="H496" i="10"/>
  <c r="G496" i="10"/>
  <c r="O494" i="10"/>
  <c r="O493" i="10"/>
  <c r="N493" i="10"/>
  <c r="M493" i="10"/>
  <c r="L493" i="10"/>
  <c r="K493" i="10"/>
  <c r="J493" i="10"/>
  <c r="I493" i="10"/>
  <c r="H493" i="10"/>
  <c r="G493" i="10"/>
  <c r="F493" i="10"/>
  <c r="O492" i="10"/>
  <c r="N492" i="10"/>
  <c r="M492" i="10"/>
  <c r="L492" i="10"/>
  <c r="K492" i="10"/>
  <c r="J492" i="10"/>
  <c r="I492" i="10"/>
  <c r="H492" i="10"/>
  <c r="G492" i="10"/>
  <c r="F492" i="10"/>
  <c r="O491" i="10"/>
  <c r="N491" i="10"/>
  <c r="M491" i="10"/>
  <c r="L491" i="10"/>
  <c r="K491" i="10"/>
  <c r="J491" i="10"/>
  <c r="I491" i="10"/>
  <c r="H491" i="10"/>
  <c r="G491" i="10"/>
  <c r="F491" i="10"/>
  <c r="O490" i="10"/>
  <c r="N490" i="10"/>
  <c r="M490" i="10"/>
  <c r="L490" i="10"/>
  <c r="K490" i="10"/>
  <c r="J490" i="10"/>
  <c r="I490" i="10"/>
  <c r="H490" i="10"/>
  <c r="G490" i="10"/>
  <c r="F490" i="10"/>
  <c r="O489" i="10"/>
  <c r="N489" i="10"/>
  <c r="M489" i="10"/>
  <c r="L489" i="10"/>
  <c r="K489" i="10"/>
  <c r="O488" i="10"/>
  <c r="O487" i="10"/>
  <c r="O486" i="10"/>
  <c r="N486" i="10"/>
  <c r="M486" i="10"/>
  <c r="L486" i="10"/>
  <c r="K486" i="10"/>
  <c r="J486" i="10"/>
  <c r="I486" i="10"/>
  <c r="H486" i="10"/>
  <c r="G486" i="10"/>
  <c r="F486" i="10"/>
  <c r="O485" i="10"/>
  <c r="N485" i="10"/>
  <c r="M485" i="10"/>
  <c r="L485" i="10"/>
  <c r="K485" i="10"/>
  <c r="J485" i="10"/>
  <c r="I485" i="10"/>
  <c r="H485" i="10"/>
  <c r="G485" i="10"/>
  <c r="F485" i="10"/>
  <c r="O484" i="10"/>
  <c r="O483" i="10"/>
  <c r="O481" i="10"/>
  <c r="N481" i="10"/>
  <c r="M481" i="10"/>
  <c r="L481" i="10"/>
  <c r="K481" i="10"/>
  <c r="J481" i="10"/>
  <c r="O479" i="10"/>
  <c r="O477" i="10"/>
  <c r="N477" i="10"/>
  <c r="M477" i="10"/>
  <c r="L477" i="10"/>
  <c r="K477" i="10"/>
  <c r="J477" i="10"/>
  <c r="I477" i="10"/>
  <c r="H477" i="10"/>
  <c r="O476" i="10"/>
  <c r="F372" i="21"/>
  <c r="G372" i="21" s="1"/>
  <c r="H372" i="21" s="1"/>
  <c r="I372" i="21" s="1"/>
  <c r="J372" i="21" s="1"/>
  <c r="K372" i="21" s="1"/>
  <c r="L372" i="21" s="1"/>
  <c r="M372" i="21" s="1"/>
  <c r="N372" i="21" s="1"/>
  <c r="O372" i="21" s="1"/>
  <c r="O468" i="10"/>
  <c r="N468" i="10"/>
  <c r="M468" i="10"/>
  <c r="L468" i="10"/>
  <c r="K468" i="10"/>
  <c r="J468" i="10"/>
  <c r="I468" i="10"/>
  <c r="H468" i="10"/>
  <c r="G468" i="10"/>
  <c r="F468" i="10"/>
  <c r="O467" i="10"/>
  <c r="N467" i="10"/>
  <c r="M467" i="10"/>
  <c r="L467" i="10"/>
  <c r="K467" i="10"/>
  <c r="J467" i="10"/>
  <c r="O466" i="10"/>
  <c r="O465" i="10"/>
  <c r="O463" i="10"/>
  <c r="O462" i="10"/>
  <c r="N462" i="10"/>
  <c r="M462" i="10"/>
  <c r="L462" i="10"/>
  <c r="K462" i="10"/>
  <c r="J462" i="10"/>
  <c r="I462" i="10"/>
  <c r="H462" i="10"/>
  <c r="G462" i="10"/>
  <c r="F462" i="10"/>
  <c r="O460" i="10"/>
  <c r="O459" i="10"/>
  <c r="O458" i="10"/>
  <c r="L457" i="10"/>
  <c r="K457" i="10"/>
  <c r="J457" i="10"/>
  <c r="I457" i="10"/>
  <c r="H457" i="10"/>
  <c r="G457" i="10"/>
  <c r="O455" i="10"/>
  <c r="O454" i="10"/>
  <c r="N454" i="10"/>
  <c r="M454" i="10"/>
  <c r="L454" i="10"/>
  <c r="K454" i="10"/>
  <c r="J454" i="10"/>
  <c r="I454" i="10"/>
  <c r="H454" i="10"/>
  <c r="G454" i="10"/>
  <c r="F454" i="10"/>
  <c r="O453" i="10"/>
  <c r="N453" i="10"/>
  <c r="M453" i="10"/>
  <c r="L453" i="10"/>
  <c r="K453" i="10"/>
  <c r="J453" i="10"/>
  <c r="I453" i="10"/>
  <c r="O452" i="10"/>
  <c r="O451" i="10"/>
  <c r="O450" i="10"/>
  <c r="N450" i="10"/>
  <c r="M450" i="10"/>
  <c r="L450" i="10"/>
  <c r="K450" i="10"/>
  <c r="J450" i="10"/>
  <c r="I450" i="10"/>
  <c r="H450" i="10"/>
  <c r="G450" i="10"/>
  <c r="O449" i="10"/>
  <c r="O448" i="10"/>
  <c r="O447" i="10"/>
  <c r="N447" i="10"/>
  <c r="M447" i="10"/>
  <c r="L447" i="10"/>
  <c r="K447" i="10"/>
  <c r="J447" i="10"/>
  <c r="I447" i="10"/>
  <c r="H447" i="10"/>
  <c r="G447" i="10"/>
  <c r="F447" i="10"/>
  <c r="O446" i="10"/>
  <c r="N446" i="10"/>
  <c r="M446" i="10"/>
  <c r="L446" i="10"/>
  <c r="K446" i="10"/>
  <c r="J446" i="10"/>
  <c r="I446" i="10"/>
  <c r="H446" i="10"/>
  <c r="G446" i="10"/>
  <c r="F446" i="10"/>
  <c r="O445" i="10"/>
  <c r="O444" i="10"/>
  <c r="O442" i="10"/>
  <c r="N442" i="10"/>
  <c r="M442" i="10"/>
  <c r="L442" i="10"/>
  <c r="K442" i="10"/>
  <c r="J442" i="10"/>
  <c r="O441" i="10"/>
  <c r="O440" i="10"/>
  <c r="O438" i="10"/>
  <c r="N438" i="10"/>
  <c r="M438" i="10"/>
  <c r="L438" i="10"/>
  <c r="K438" i="10"/>
  <c r="J438" i="10"/>
  <c r="I438" i="10"/>
  <c r="H438" i="10"/>
  <c r="O437" i="10"/>
  <c r="N437" i="10"/>
  <c r="M437" i="10"/>
  <c r="L437" i="10"/>
  <c r="K437" i="10"/>
  <c r="J437" i="10"/>
  <c r="I437" i="10"/>
  <c r="H437" i="10"/>
  <c r="G437" i="10"/>
  <c r="F437" i="10"/>
  <c r="F336" i="21"/>
  <c r="G336" i="21" s="1"/>
  <c r="H336" i="21" s="1"/>
  <c r="I336" i="21" s="1"/>
  <c r="J336" i="21" s="1"/>
  <c r="K336" i="21" s="1"/>
  <c r="L336" i="21" s="1"/>
  <c r="M336" i="21" s="1"/>
  <c r="N336" i="21" s="1"/>
  <c r="O336" i="21" s="1"/>
  <c r="O429" i="10"/>
  <c r="N429" i="10"/>
  <c r="M429" i="10"/>
  <c r="L429" i="10"/>
  <c r="K429" i="10"/>
  <c r="J429" i="10"/>
  <c r="I429" i="10"/>
  <c r="H429" i="10"/>
  <c r="G429" i="10"/>
  <c r="F429" i="10"/>
  <c r="O428" i="10"/>
  <c r="N428" i="10"/>
  <c r="M428" i="10"/>
  <c r="L428" i="10"/>
  <c r="K428" i="10"/>
  <c r="J428" i="10"/>
  <c r="I428" i="10"/>
  <c r="H428" i="10"/>
  <c r="O427" i="10"/>
  <c r="O426" i="10"/>
  <c r="O425" i="10"/>
  <c r="O424" i="10"/>
  <c r="O423" i="10"/>
  <c r="N423" i="10"/>
  <c r="M423" i="10"/>
  <c r="L423" i="10"/>
  <c r="K423" i="10"/>
  <c r="J423" i="10"/>
  <c r="I423" i="10"/>
  <c r="H423" i="10"/>
  <c r="G423" i="10"/>
  <c r="F423" i="10"/>
  <c r="O421" i="10"/>
  <c r="O420" i="10"/>
  <c r="O419" i="10"/>
  <c r="L418" i="10"/>
  <c r="K418" i="10"/>
  <c r="J418" i="10"/>
  <c r="I418" i="10"/>
  <c r="H418" i="10"/>
  <c r="G418" i="10"/>
  <c r="O416" i="10"/>
  <c r="O415" i="10"/>
  <c r="N415" i="10"/>
  <c r="M415" i="10"/>
  <c r="L415" i="10"/>
  <c r="K415" i="10"/>
  <c r="J415" i="10"/>
  <c r="I415" i="10"/>
  <c r="H415" i="10"/>
  <c r="G415" i="10"/>
  <c r="F415" i="10"/>
  <c r="O414" i="10"/>
  <c r="O413" i="10"/>
  <c r="O412" i="10"/>
  <c r="O411" i="10"/>
  <c r="N411" i="10"/>
  <c r="M411" i="10"/>
  <c r="L411" i="10"/>
  <c r="K411" i="10"/>
  <c r="J411" i="10"/>
  <c r="I411" i="10"/>
  <c r="H411" i="10"/>
  <c r="G411" i="10"/>
  <c r="O410" i="10"/>
  <c r="O409" i="10"/>
  <c r="N409" i="10"/>
  <c r="O408" i="10"/>
  <c r="N408" i="10"/>
  <c r="M408" i="10"/>
  <c r="L408" i="10"/>
  <c r="K408" i="10"/>
  <c r="J408" i="10"/>
  <c r="I408" i="10"/>
  <c r="H408" i="10"/>
  <c r="G408" i="10"/>
  <c r="F408" i="10"/>
  <c r="O407" i="10"/>
  <c r="N407" i="10"/>
  <c r="M407" i="10"/>
  <c r="L407" i="10"/>
  <c r="K407" i="10"/>
  <c r="J407" i="10"/>
  <c r="I407" i="10"/>
  <c r="H407" i="10"/>
  <c r="G407" i="10"/>
  <c r="F407" i="10"/>
  <c r="O406" i="10"/>
  <c r="O405" i="10"/>
  <c r="O404" i="10"/>
  <c r="N404" i="10"/>
  <c r="M404" i="10"/>
  <c r="L404" i="10"/>
  <c r="K404" i="10"/>
  <c r="J404" i="10"/>
  <c r="I404" i="10"/>
  <c r="H404" i="10"/>
  <c r="G404" i="10"/>
  <c r="F404" i="10"/>
  <c r="O403" i="10"/>
  <c r="N403" i="10"/>
  <c r="M403" i="10"/>
  <c r="L403" i="10"/>
  <c r="K403" i="10"/>
  <c r="J403" i="10"/>
  <c r="O402" i="10"/>
  <c r="O401" i="10"/>
  <c r="N399" i="10"/>
  <c r="M399" i="10"/>
  <c r="L399" i="10"/>
  <c r="K399" i="10"/>
  <c r="J399" i="10"/>
  <c r="I399" i="10"/>
  <c r="H399" i="10"/>
  <c r="F300" i="21"/>
  <c r="G300" i="21" s="1"/>
  <c r="H300" i="21" s="1"/>
  <c r="I300" i="21" s="1"/>
  <c r="J300" i="21" s="1"/>
  <c r="K300" i="21" s="1"/>
  <c r="L300" i="21" s="1"/>
  <c r="M300" i="21" s="1"/>
  <c r="N300" i="21" s="1"/>
  <c r="O300" i="21" s="1"/>
  <c r="O390" i="10"/>
  <c r="N390" i="10"/>
  <c r="M390" i="10"/>
  <c r="L390" i="10"/>
  <c r="K390" i="10"/>
  <c r="J390" i="10"/>
  <c r="I390" i="10"/>
  <c r="H390" i="10"/>
  <c r="G390" i="10"/>
  <c r="F390" i="10"/>
  <c r="O389" i="10"/>
  <c r="N389" i="10"/>
  <c r="M389" i="10"/>
  <c r="L389" i="10"/>
  <c r="K389" i="10"/>
  <c r="J389" i="10"/>
  <c r="I389" i="10"/>
  <c r="H389" i="10"/>
  <c r="O388" i="10"/>
  <c r="O387" i="10"/>
  <c r="O386" i="10"/>
  <c r="N386" i="10"/>
  <c r="M386" i="10"/>
  <c r="L386" i="10"/>
  <c r="K386" i="10"/>
  <c r="J386" i="10"/>
  <c r="F386" i="10"/>
  <c r="O385" i="10"/>
  <c r="O384" i="10"/>
  <c r="N384" i="10"/>
  <c r="M384" i="10"/>
  <c r="L384" i="10"/>
  <c r="K384" i="10"/>
  <c r="J384" i="10"/>
  <c r="I384" i="10"/>
  <c r="H384" i="10"/>
  <c r="G384" i="10"/>
  <c r="F384" i="10"/>
  <c r="O382" i="10"/>
  <c r="O381" i="10"/>
  <c r="L379" i="10"/>
  <c r="K379" i="10"/>
  <c r="J379" i="10"/>
  <c r="I379" i="10"/>
  <c r="H379" i="10"/>
  <c r="G379" i="10"/>
  <c r="O377" i="10"/>
  <c r="N377" i="10"/>
  <c r="M377" i="10"/>
  <c r="L377" i="10"/>
  <c r="K377" i="10"/>
  <c r="J377" i="10"/>
  <c r="I377" i="10"/>
  <c r="H377" i="10"/>
  <c r="G377" i="10"/>
  <c r="F377" i="10"/>
  <c r="O376" i="10"/>
  <c r="N376" i="10"/>
  <c r="M376" i="10"/>
  <c r="L376" i="10"/>
  <c r="K376" i="10"/>
  <c r="J376" i="10"/>
  <c r="I376" i="10"/>
  <c r="H376" i="10"/>
  <c r="G376" i="10"/>
  <c r="F376" i="10"/>
  <c r="O375" i="10"/>
  <c r="N375" i="10"/>
  <c r="M375" i="10"/>
  <c r="L375" i="10"/>
  <c r="K375" i="10"/>
  <c r="J375" i="10"/>
  <c r="I375" i="10"/>
  <c r="H375" i="10"/>
  <c r="G375" i="10"/>
  <c r="O374" i="10"/>
  <c r="N374" i="10"/>
  <c r="M374" i="10"/>
  <c r="L374" i="10"/>
  <c r="K374" i="10"/>
  <c r="J374" i="10"/>
  <c r="I374" i="10"/>
  <c r="H374" i="10"/>
  <c r="G374" i="10"/>
  <c r="F374" i="10"/>
  <c r="O373" i="10"/>
  <c r="O372" i="10"/>
  <c r="N372" i="10"/>
  <c r="M372" i="10"/>
  <c r="L372" i="10"/>
  <c r="K372" i="10"/>
  <c r="J372" i="10"/>
  <c r="I372" i="10"/>
  <c r="H372" i="10"/>
  <c r="G372" i="10"/>
  <c r="O371" i="10"/>
  <c r="N371" i="10"/>
  <c r="O370" i="10"/>
  <c r="N370" i="10"/>
  <c r="M370" i="10"/>
  <c r="L370" i="10"/>
  <c r="K370" i="10"/>
  <c r="J370" i="10"/>
  <c r="I370" i="10"/>
  <c r="H370" i="10"/>
  <c r="G370" i="10"/>
  <c r="F370" i="10"/>
  <c r="O369" i="10"/>
  <c r="N369" i="10"/>
  <c r="M369" i="10"/>
  <c r="L369" i="10"/>
  <c r="K369" i="10"/>
  <c r="J369" i="10"/>
  <c r="I369" i="10"/>
  <c r="H369" i="10"/>
  <c r="G369" i="10"/>
  <c r="F369" i="10"/>
  <c r="O368" i="10"/>
  <c r="N368" i="10"/>
  <c r="M368" i="10"/>
  <c r="L368" i="10"/>
  <c r="K368" i="10"/>
  <c r="J368" i="10"/>
  <c r="I368" i="10"/>
  <c r="H368" i="10"/>
  <c r="G368" i="10"/>
  <c r="F368" i="10"/>
  <c r="O367" i="10"/>
  <c r="O366" i="10"/>
  <c r="O364" i="10"/>
  <c r="N364" i="10"/>
  <c r="M364" i="10"/>
  <c r="L364" i="10"/>
  <c r="K364" i="10"/>
  <c r="J364" i="10"/>
  <c r="O362" i="10"/>
  <c r="O360" i="10"/>
  <c r="N360" i="10"/>
  <c r="M360" i="10"/>
  <c r="L360" i="10"/>
  <c r="K360" i="10"/>
  <c r="J360" i="10"/>
  <c r="I360" i="10"/>
  <c r="H360" i="10"/>
  <c r="O359" i="10"/>
  <c r="N359" i="10"/>
  <c r="M359" i="10"/>
  <c r="L359" i="10"/>
  <c r="K359" i="10"/>
  <c r="J359" i="10"/>
  <c r="I359" i="10"/>
  <c r="H359" i="10"/>
  <c r="G359" i="10"/>
  <c r="F359" i="10"/>
  <c r="F263" i="21"/>
  <c r="G263" i="21" s="1"/>
  <c r="H263" i="21" s="1"/>
  <c r="I263" i="21" s="1"/>
  <c r="J263" i="21" s="1"/>
  <c r="K263" i="21" s="1"/>
  <c r="L263" i="21" s="1"/>
  <c r="M263" i="21" s="1"/>
  <c r="N263" i="21" s="1"/>
  <c r="O263" i="21" s="1"/>
  <c r="O312" i="10"/>
  <c r="N312" i="10"/>
  <c r="M312" i="10"/>
  <c r="L312" i="10"/>
  <c r="K312" i="10"/>
  <c r="J312" i="10"/>
  <c r="I312" i="10"/>
  <c r="H312" i="10"/>
  <c r="G312" i="10"/>
  <c r="F312" i="10"/>
  <c r="O311" i="10"/>
  <c r="N311" i="10"/>
  <c r="M311" i="10"/>
  <c r="L311" i="10"/>
  <c r="K311" i="10"/>
  <c r="J311" i="10"/>
  <c r="I311" i="10"/>
  <c r="H311" i="10"/>
  <c r="O309" i="10"/>
  <c r="O308" i="10"/>
  <c r="N308" i="10"/>
  <c r="M308" i="10"/>
  <c r="L308" i="10"/>
  <c r="K308" i="10"/>
  <c r="J308" i="10"/>
  <c r="I308" i="10"/>
  <c r="H308" i="10"/>
  <c r="G308" i="10"/>
  <c r="F308" i="10"/>
  <c r="O306" i="10"/>
  <c r="N306" i="10"/>
  <c r="M306" i="10"/>
  <c r="L306" i="10"/>
  <c r="K306" i="10"/>
  <c r="J306" i="10"/>
  <c r="I306" i="10"/>
  <c r="H306" i="10"/>
  <c r="G306" i="10"/>
  <c r="F306" i="10"/>
  <c r="O303" i="10"/>
  <c r="O302" i="10"/>
  <c r="O301" i="10"/>
  <c r="N301" i="10"/>
  <c r="M301" i="10"/>
  <c r="L301" i="10"/>
  <c r="K301" i="10"/>
  <c r="J301" i="10"/>
  <c r="I301" i="10"/>
  <c r="H301" i="10"/>
  <c r="G301" i="10"/>
  <c r="F301" i="10"/>
  <c r="N299" i="10"/>
  <c r="M299" i="10"/>
  <c r="L299" i="10"/>
  <c r="K299" i="10"/>
  <c r="O298" i="10"/>
  <c r="N298" i="10"/>
  <c r="M298" i="10"/>
  <c r="L298" i="10"/>
  <c r="K298" i="10"/>
  <c r="J298" i="10"/>
  <c r="I298" i="10"/>
  <c r="H298" i="10"/>
  <c r="G298" i="10"/>
  <c r="F298" i="10"/>
  <c r="O297" i="10"/>
  <c r="N297" i="10"/>
  <c r="M297" i="10"/>
  <c r="L297" i="10"/>
  <c r="K297" i="10"/>
  <c r="J297" i="10"/>
  <c r="O296" i="10"/>
  <c r="O295" i="10"/>
  <c r="N295" i="10"/>
  <c r="M295" i="10"/>
  <c r="L295" i="10"/>
  <c r="K295" i="10"/>
  <c r="J295" i="10"/>
  <c r="I295" i="10"/>
  <c r="H295" i="10"/>
  <c r="G295" i="10"/>
  <c r="F295" i="10"/>
  <c r="O294" i="10"/>
  <c r="N294" i="10"/>
  <c r="M294" i="10"/>
  <c r="L294" i="10"/>
  <c r="K294" i="10"/>
  <c r="J294" i="10"/>
  <c r="I294" i="10"/>
  <c r="H294" i="10"/>
  <c r="G294" i="10"/>
  <c r="O292" i="10"/>
  <c r="N292" i="10"/>
  <c r="M292" i="10"/>
  <c r="L292" i="10"/>
  <c r="K292" i="10"/>
  <c r="J292" i="10"/>
  <c r="I292" i="10"/>
  <c r="H292" i="10"/>
  <c r="G292" i="10"/>
  <c r="F292" i="10"/>
  <c r="O291" i="10"/>
  <c r="N291" i="10"/>
  <c r="M291" i="10"/>
  <c r="L291" i="10"/>
  <c r="K291" i="10"/>
  <c r="J291" i="10"/>
  <c r="I291" i="10"/>
  <c r="H291" i="10"/>
  <c r="G291" i="10"/>
  <c r="F291" i="10"/>
  <c r="O290" i="10"/>
  <c r="N290" i="10"/>
  <c r="M290" i="10"/>
  <c r="L290" i="10"/>
  <c r="K290" i="10"/>
  <c r="J290" i="10"/>
  <c r="I290" i="10"/>
  <c r="H290" i="10"/>
  <c r="G290" i="10"/>
  <c r="F290" i="10"/>
  <c r="O289" i="10"/>
  <c r="N289" i="10"/>
  <c r="M289" i="10"/>
  <c r="L289" i="10"/>
  <c r="K289" i="10"/>
  <c r="J289" i="10"/>
  <c r="I289" i="10"/>
  <c r="H289" i="10"/>
  <c r="G289" i="10"/>
  <c r="F289" i="10"/>
  <c r="O286" i="10"/>
  <c r="N286" i="10"/>
  <c r="M286" i="10"/>
  <c r="L286" i="10"/>
  <c r="K286" i="10"/>
  <c r="J286" i="10"/>
  <c r="I286" i="10"/>
  <c r="H286" i="10"/>
  <c r="G286" i="10"/>
  <c r="F286" i="10"/>
  <c r="O282" i="10"/>
  <c r="N282" i="10"/>
  <c r="M282" i="10"/>
  <c r="L282" i="10"/>
  <c r="K282" i="10"/>
  <c r="J282" i="10"/>
  <c r="I282" i="10"/>
  <c r="H282" i="10"/>
  <c r="F227" i="21"/>
  <c r="G227" i="21" s="1"/>
  <c r="H227" i="21" s="1"/>
  <c r="I227" i="21" s="1"/>
  <c r="J227" i="21" s="1"/>
  <c r="K227" i="21" s="1"/>
  <c r="L227" i="21" s="1"/>
  <c r="M227" i="21" s="1"/>
  <c r="N227" i="21" s="1"/>
  <c r="O227" i="21" s="1"/>
  <c r="O273" i="10"/>
  <c r="N273" i="10"/>
  <c r="M273" i="10"/>
  <c r="L273" i="10"/>
  <c r="K273" i="10"/>
  <c r="J273" i="10"/>
  <c r="I273" i="10"/>
  <c r="H273" i="10"/>
  <c r="G273" i="10"/>
  <c r="F273" i="10"/>
  <c r="O272" i="10"/>
  <c r="N272" i="10"/>
  <c r="M272" i="10"/>
  <c r="L272" i="10"/>
  <c r="K272" i="10"/>
  <c r="J272" i="10"/>
  <c r="O270" i="10"/>
  <c r="O269" i="10"/>
  <c r="O268" i="10"/>
  <c r="O267" i="10"/>
  <c r="N267" i="10"/>
  <c r="M267" i="10"/>
  <c r="L267" i="10"/>
  <c r="K267" i="10"/>
  <c r="J267" i="10"/>
  <c r="O265" i="10"/>
  <c r="O262" i="10"/>
  <c r="O261" i="10"/>
  <c r="N261" i="10"/>
  <c r="M261" i="10"/>
  <c r="L261" i="10"/>
  <c r="K261" i="10"/>
  <c r="J261" i="10"/>
  <c r="I261" i="10"/>
  <c r="H261" i="10"/>
  <c r="G261" i="10"/>
  <c r="F261" i="10"/>
  <c r="O260" i="10"/>
  <c r="N260" i="10"/>
  <c r="M260" i="10"/>
  <c r="L260" i="10"/>
  <c r="K260" i="10"/>
  <c r="J260" i="10"/>
  <c r="I260" i="10"/>
  <c r="H260" i="10"/>
  <c r="G260" i="10"/>
  <c r="F260" i="10"/>
  <c r="O259" i="10"/>
  <c r="N259" i="10"/>
  <c r="M259" i="10"/>
  <c r="L259" i="10"/>
  <c r="K259" i="10"/>
  <c r="J259" i="10"/>
  <c r="I259" i="10"/>
  <c r="H259" i="10"/>
  <c r="G259" i="10"/>
  <c r="F259" i="10"/>
  <c r="O258" i="10"/>
  <c r="N258" i="10"/>
  <c r="M258" i="10"/>
  <c r="O257" i="10"/>
  <c r="N257" i="10"/>
  <c r="M257" i="10"/>
  <c r="L257" i="10"/>
  <c r="K257" i="10"/>
  <c r="J257" i="10"/>
  <c r="I257" i="10"/>
  <c r="H257" i="10"/>
  <c r="G257" i="10"/>
  <c r="F257" i="10"/>
  <c r="O255" i="10"/>
  <c r="N255" i="10"/>
  <c r="M255" i="10"/>
  <c r="L255" i="10"/>
  <c r="K255" i="10"/>
  <c r="J255" i="10"/>
  <c r="I255" i="10"/>
  <c r="O254" i="10"/>
  <c r="N254" i="10"/>
  <c r="M254" i="10"/>
  <c r="L254" i="10"/>
  <c r="K254" i="10"/>
  <c r="J254" i="10"/>
  <c r="I254" i="10"/>
  <c r="H254" i="10"/>
  <c r="G254" i="10"/>
  <c r="F254" i="10"/>
  <c r="O253" i="10"/>
  <c r="N253" i="10"/>
  <c r="M253" i="10"/>
  <c r="L253" i="10"/>
  <c r="K253" i="10"/>
  <c r="J253" i="10"/>
  <c r="I253" i="10"/>
  <c r="H253" i="10"/>
  <c r="G253" i="10"/>
  <c r="F253" i="10"/>
  <c r="O252" i="10"/>
  <c r="N252" i="10"/>
  <c r="M252" i="10"/>
  <c r="L252" i="10"/>
  <c r="K252" i="10"/>
  <c r="J252" i="10"/>
  <c r="I252" i="10"/>
  <c r="H252" i="10"/>
  <c r="G252" i="10"/>
  <c r="F252" i="10"/>
  <c r="O251" i="10"/>
  <c r="N251" i="10"/>
  <c r="M251" i="10"/>
  <c r="L251" i="10"/>
  <c r="K251" i="10"/>
  <c r="O250" i="10"/>
  <c r="O249" i="10"/>
  <c r="N249" i="10"/>
  <c r="M249" i="10"/>
  <c r="L249" i="10"/>
  <c r="K249" i="10"/>
  <c r="J249" i="10"/>
  <c r="I249" i="10"/>
  <c r="H249" i="10"/>
  <c r="G249" i="10"/>
  <c r="F249" i="10"/>
  <c r="O247" i="10"/>
  <c r="N247" i="10"/>
  <c r="M247" i="10"/>
  <c r="L247" i="10"/>
  <c r="K247" i="10"/>
  <c r="J247" i="10"/>
  <c r="O245" i="10"/>
  <c r="N245" i="10"/>
  <c r="M245" i="10"/>
  <c r="L245" i="10"/>
  <c r="K245" i="10"/>
  <c r="J245" i="10"/>
  <c r="I245" i="10"/>
  <c r="H245" i="10"/>
  <c r="G245" i="10"/>
  <c r="F245" i="10"/>
  <c r="N243" i="10"/>
  <c r="M243" i="10"/>
  <c r="L243" i="10"/>
  <c r="K243" i="10"/>
  <c r="J243" i="10"/>
  <c r="I243" i="10"/>
  <c r="H243" i="10"/>
  <c r="O242" i="10"/>
  <c r="N242" i="10"/>
  <c r="M242" i="10"/>
  <c r="L242" i="10"/>
  <c r="K242" i="10"/>
  <c r="J242" i="10"/>
  <c r="I242" i="10"/>
  <c r="H242" i="10"/>
  <c r="G242" i="10"/>
  <c r="F242" i="10"/>
  <c r="F190" i="21"/>
  <c r="G190" i="21" s="1"/>
  <c r="H190" i="21" s="1"/>
  <c r="I190" i="21" s="1"/>
  <c r="J190" i="21" s="1"/>
  <c r="K190" i="21" s="1"/>
  <c r="L190" i="21" s="1"/>
  <c r="M190" i="21" s="1"/>
  <c r="N190" i="21" s="1"/>
  <c r="O190" i="21" s="1"/>
  <c r="O234" i="10"/>
  <c r="N234" i="10"/>
  <c r="M234" i="10"/>
  <c r="L234" i="10"/>
  <c r="K234" i="10"/>
  <c r="J234" i="10"/>
  <c r="I234" i="10"/>
  <c r="H234" i="10"/>
  <c r="G234" i="10"/>
  <c r="F234" i="10"/>
  <c r="O233" i="10"/>
  <c r="N233" i="10"/>
  <c r="M233" i="10"/>
  <c r="L233" i="10"/>
  <c r="K233" i="10"/>
  <c r="J233" i="10"/>
  <c r="O232" i="10"/>
  <c r="O231" i="10"/>
  <c r="O230" i="10"/>
  <c r="O228" i="10"/>
  <c r="N228" i="10"/>
  <c r="M228" i="10"/>
  <c r="L228" i="10"/>
  <c r="K228" i="10"/>
  <c r="J228" i="10"/>
  <c r="I228" i="10"/>
  <c r="O226" i="10"/>
  <c r="N226" i="10"/>
  <c r="M226" i="10"/>
  <c r="L226" i="10"/>
  <c r="K226" i="10"/>
  <c r="J226" i="10"/>
  <c r="I226" i="10"/>
  <c r="H226" i="10"/>
  <c r="G226" i="10"/>
  <c r="F226" i="10"/>
  <c r="O222" i="10"/>
  <c r="N222" i="10"/>
  <c r="M222" i="10"/>
  <c r="L222" i="10"/>
  <c r="K222" i="10"/>
  <c r="J222" i="10"/>
  <c r="I222" i="10"/>
  <c r="H222" i="10"/>
  <c r="G222" i="10"/>
  <c r="F222" i="10"/>
  <c r="O221" i="10"/>
  <c r="O220" i="10"/>
  <c r="N220" i="10"/>
  <c r="M220" i="10"/>
  <c r="L220" i="10"/>
  <c r="K220" i="10"/>
  <c r="J220" i="10"/>
  <c r="I220" i="10"/>
  <c r="H220" i="10"/>
  <c r="G220" i="10"/>
  <c r="F220" i="10"/>
  <c r="O219" i="10"/>
  <c r="N219" i="10"/>
  <c r="M219" i="10"/>
  <c r="L219" i="10"/>
  <c r="K219" i="10"/>
  <c r="J219" i="10"/>
  <c r="O217" i="10"/>
  <c r="O216" i="10"/>
  <c r="N216" i="10"/>
  <c r="M216" i="10"/>
  <c r="L216" i="10"/>
  <c r="K216" i="10"/>
  <c r="O215" i="10"/>
  <c r="N215" i="10"/>
  <c r="M215" i="10"/>
  <c r="L215" i="10"/>
  <c r="K215" i="10"/>
  <c r="J215" i="10"/>
  <c r="I215" i="10"/>
  <c r="H215" i="10"/>
  <c r="G215" i="10"/>
  <c r="F215" i="10"/>
  <c r="O213" i="10"/>
  <c r="N213" i="10"/>
  <c r="M213" i="10"/>
  <c r="L213" i="10"/>
  <c r="K213" i="10"/>
  <c r="J213" i="10"/>
  <c r="I213" i="10"/>
  <c r="H213" i="10"/>
  <c r="G213" i="10"/>
  <c r="F213" i="10"/>
  <c r="O212" i="10"/>
  <c r="N212" i="10"/>
  <c r="M212" i="10"/>
  <c r="L212" i="10"/>
  <c r="K212" i="10"/>
  <c r="O211" i="10"/>
  <c r="N211" i="10"/>
  <c r="M211" i="10"/>
  <c r="L211" i="10"/>
  <c r="K211" i="10"/>
  <c r="J211" i="10"/>
  <c r="I211" i="10"/>
  <c r="H211" i="10"/>
  <c r="G211" i="10"/>
  <c r="F211" i="10"/>
  <c r="O210" i="10"/>
  <c r="N210" i="10"/>
  <c r="M210" i="10"/>
  <c r="L210" i="10"/>
  <c r="K210" i="10"/>
  <c r="J210" i="10"/>
  <c r="I210" i="10"/>
  <c r="H210" i="10"/>
  <c r="G210" i="10"/>
  <c r="F210" i="10"/>
  <c r="O208" i="10"/>
  <c r="N208" i="10"/>
  <c r="M208" i="10"/>
  <c r="L208" i="10"/>
  <c r="K208" i="10"/>
  <c r="J208" i="10"/>
  <c r="O207" i="10"/>
  <c r="O206" i="10"/>
  <c r="N206" i="10"/>
  <c r="M206" i="10"/>
  <c r="L206" i="10"/>
  <c r="K206" i="10"/>
  <c r="J206" i="10"/>
  <c r="I206" i="10"/>
  <c r="H206" i="10"/>
  <c r="G206" i="10"/>
  <c r="F206" i="10"/>
  <c r="O204" i="10"/>
  <c r="N204" i="10"/>
  <c r="M204" i="10"/>
  <c r="L204" i="10"/>
  <c r="K204" i="10"/>
  <c r="J204" i="10"/>
  <c r="I204" i="10"/>
  <c r="H204" i="10"/>
  <c r="O203" i="10"/>
  <c r="N203" i="10"/>
  <c r="M203" i="10"/>
  <c r="L203" i="10"/>
  <c r="K203" i="10"/>
  <c r="J203" i="10"/>
  <c r="I203" i="10"/>
  <c r="H203" i="10"/>
  <c r="G203" i="10"/>
  <c r="F203" i="10"/>
  <c r="F153" i="21"/>
  <c r="G153" i="21" s="1"/>
  <c r="H153" i="21" s="1"/>
  <c r="I153" i="21" s="1"/>
  <c r="J153" i="21" s="1"/>
  <c r="K153" i="21" s="1"/>
  <c r="L153" i="21" s="1"/>
  <c r="M153" i="21" s="1"/>
  <c r="N153" i="21" s="1"/>
  <c r="O153" i="21" s="1"/>
  <c r="O195" i="10"/>
  <c r="N195" i="10"/>
  <c r="M195" i="10"/>
  <c r="L195" i="10"/>
  <c r="K195" i="10"/>
  <c r="J195" i="10"/>
  <c r="I195" i="10"/>
  <c r="H195" i="10"/>
  <c r="G195" i="10"/>
  <c r="F195" i="10"/>
  <c r="O194" i="10"/>
  <c r="N194" i="10"/>
  <c r="M194" i="10"/>
  <c r="L194" i="10"/>
  <c r="K194" i="10"/>
  <c r="J194" i="10"/>
  <c r="O192" i="10"/>
  <c r="O189" i="10"/>
  <c r="N189" i="10"/>
  <c r="M189" i="10"/>
  <c r="L189" i="10"/>
  <c r="K189" i="10"/>
  <c r="J189" i="10"/>
  <c r="I189" i="10"/>
  <c r="H189" i="10"/>
  <c r="G189" i="10"/>
  <c r="F189" i="10"/>
  <c r="O187" i="10"/>
  <c r="N187" i="10"/>
  <c r="M187" i="10"/>
  <c r="L187" i="10"/>
  <c r="K187" i="10"/>
  <c r="J187" i="10"/>
  <c r="I187" i="10"/>
  <c r="H187" i="10"/>
  <c r="G187" i="10"/>
  <c r="F187" i="10"/>
  <c r="O183" i="10"/>
  <c r="N183" i="10"/>
  <c r="M183" i="10"/>
  <c r="L183" i="10"/>
  <c r="K183" i="10"/>
  <c r="J183" i="10"/>
  <c r="I183" i="10"/>
  <c r="H183" i="10"/>
  <c r="G183" i="10"/>
  <c r="F183" i="10"/>
  <c r="O182" i="10"/>
  <c r="N182" i="10"/>
  <c r="M182" i="10"/>
  <c r="L182" i="10"/>
  <c r="K182" i="10"/>
  <c r="J182" i="10"/>
  <c r="I182" i="10"/>
  <c r="H182" i="10"/>
  <c r="G182" i="10"/>
  <c r="F182" i="10"/>
  <c r="O181" i="10"/>
  <c r="N181" i="10"/>
  <c r="M181" i="10"/>
  <c r="L181" i="10"/>
  <c r="K181" i="10"/>
  <c r="J181" i="10"/>
  <c r="I181" i="10"/>
  <c r="H181" i="10"/>
  <c r="G181" i="10"/>
  <c r="F181" i="10"/>
  <c r="O180" i="10"/>
  <c r="N180" i="10"/>
  <c r="M180" i="10"/>
  <c r="L180" i="10"/>
  <c r="K180" i="10"/>
  <c r="J180" i="10"/>
  <c r="I180" i="10"/>
  <c r="O179" i="10"/>
  <c r="N179" i="10"/>
  <c r="M179" i="10"/>
  <c r="L179" i="10"/>
  <c r="K179" i="10"/>
  <c r="J179" i="10"/>
  <c r="I179" i="10"/>
  <c r="H179" i="10"/>
  <c r="G179" i="10"/>
  <c r="F179" i="10"/>
  <c r="O178" i="10"/>
  <c r="N178" i="10"/>
  <c r="M178" i="10"/>
  <c r="L178" i="10"/>
  <c r="K178" i="10"/>
  <c r="J178" i="10"/>
  <c r="I178" i="10"/>
  <c r="H178" i="10"/>
  <c r="G178" i="10"/>
  <c r="F178" i="10"/>
  <c r="O177" i="10"/>
  <c r="N177" i="10"/>
  <c r="M177" i="10"/>
  <c r="L177" i="10"/>
  <c r="K177" i="10"/>
  <c r="J177" i="10"/>
  <c r="I177" i="10"/>
  <c r="H177" i="10"/>
  <c r="G177" i="10"/>
  <c r="O175" i="10"/>
  <c r="N175" i="10"/>
  <c r="M175" i="10"/>
  <c r="L175" i="10"/>
  <c r="K175" i="10"/>
  <c r="J175" i="10"/>
  <c r="I175" i="10"/>
  <c r="H175" i="10"/>
  <c r="G175" i="10"/>
  <c r="F175" i="10"/>
  <c r="O174" i="10"/>
  <c r="N174" i="10"/>
  <c r="M174" i="10"/>
  <c r="L174" i="10"/>
  <c r="K174" i="10"/>
  <c r="J174" i="10"/>
  <c r="I174" i="10"/>
  <c r="H174" i="10"/>
  <c r="G174" i="10"/>
  <c r="F174" i="10"/>
  <c r="O173" i="10"/>
  <c r="N173" i="10"/>
  <c r="M173" i="10"/>
  <c r="L173" i="10"/>
  <c r="K173" i="10"/>
  <c r="O172" i="10"/>
  <c r="N172" i="10"/>
  <c r="M172" i="10"/>
  <c r="L172" i="10"/>
  <c r="K172" i="10"/>
  <c r="J172" i="10"/>
  <c r="I172" i="10"/>
  <c r="H172" i="10"/>
  <c r="G172" i="10"/>
  <c r="F172" i="10"/>
  <c r="O169" i="10"/>
  <c r="N169" i="10"/>
  <c r="M169" i="10"/>
  <c r="L169" i="10"/>
  <c r="K169" i="10"/>
  <c r="J169" i="10"/>
  <c r="O168" i="10"/>
  <c r="O167" i="10"/>
  <c r="N167" i="10"/>
  <c r="M167" i="10"/>
  <c r="L167" i="10"/>
  <c r="K167" i="10"/>
  <c r="J167" i="10"/>
  <c r="I167" i="10"/>
  <c r="H167" i="10"/>
  <c r="G167" i="10"/>
  <c r="F167" i="10"/>
  <c r="O165" i="10"/>
  <c r="N165" i="10"/>
  <c r="M165" i="10"/>
  <c r="L165" i="10"/>
  <c r="K165" i="10"/>
  <c r="J165" i="10"/>
  <c r="I165" i="10"/>
  <c r="H165" i="10"/>
  <c r="O164" i="10"/>
  <c r="N164" i="10"/>
  <c r="M164" i="10"/>
  <c r="L164" i="10"/>
  <c r="K164" i="10"/>
  <c r="J164" i="10"/>
  <c r="I164" i="10"/>
  <c r="H164" i="10"/>
  <c r="G164" i="10"/>
  <c r="F164" i="10"/>
  <c r="F116" i="21"/>
  <c r="G116" i="21" s="1"/>
  <c r="H116" i="21" s="1"/>
  <c r="I116" i="21" s="1"/>
  <c r="J116" i="21" s="1"/>
  <c r="K116" i="21" s="1"/>
  <c r="L116" i="21" s="1"/>
  <c r="M116" i="21" s="1"/>
  <c r="N116" i="21" s="1"/>
  <c r="O116" i="21" s="1"/>
  <c r="O156" i="10"/>
  <c r="N156" i="10"/>
  <c r="M156" i="10"/>
  <c r="L156" i="10"/>
  <c r="K156" i="10"/>
  <c r="J156" i="10"/>
  <c r="I156" i="10"/>
  <c r="H156" i="10"/>
  <c r="G156" i="10"/>
  <c r="F156" i="10"/>
  <c r="O155" i="10"/>
  <c r="N155" i="10"/>
  <c r="M155" i="10"/>
  <c r="L155" i="10"/>
  <c r="K155" i="10"/>
  <c r="J155" i="10"/>
  <c r="I155" i="10"/>
  <c r="H155" i="10"/>
  <c r="O154" i="10"/>
  <c r="O153" i="10"/>
  <c r="O150" i="10"/>
  <c r="R150" i="10" s="1"/>
  <c r="N150" i="10"/>
  <c r="M150" i="10"/>
  <c r="L150" i="10"/>
  <c r="K150" i="10"/>
  <c r="J150" i="10"/>
  <c r="I150" i="10"/>
  <c r="H150" i="10"/>
  <c r="O142" i="10"/>
  <c r="N142" i="10"/>
  <c r="M142" i="10"/>
  <c r="L142" i="10"/>
  <c r="K142" i="10"/>
  <c r="J142" i="10"/>
  <c r="I142" i="10"/>
  <c r="H142" i="10"/>
  <c r="G142" i="10"/>
  <c r="F142" i="10"/>
  <c r="O138" i="10"/>
  <c r="N138" i="10"/>
  <c r="M138" i="10"/>
  <c r="L138" i="10"/>
  <c r="K138" i="10"/>
  <c r="J138" i="10"/>
  <c r="I138" i="10"/>
  <c r="H138" i="10"/>
  <c r="G138" i="10"/>
  <c r="O137" i="10"/>
  <c r="O136" i="10"/>
  <c r="N136" i="10"/>
  <c r="O135" i="10"/>
  <c r="N135" i="10"/>
  <c r="M135" i="10"/>
  <c r="L135" i="10"/>
  <c r="K135" i="10"/>
  <c r="J135" i="10"/>
  <c r="I135" i="10"/>
  <c r="H135" i="10"/>
  <c r="G135" i="10"/>
  <c r="F135" i="10"/>
  <c r="O134" i="10"/>
  <c r="R134" i="10" s="1"/>
  <c r="N134" i="10"/>
  <c r="M134" i="10"/>
  <c r="L134" i="10"/>
  <c r="K134" i="10"/>
  <c r="O133" i="10"/>
  <c r="O132" i="10"/>
  <c r="N131" i="10"/>
  <c r="M131" i="10"/>
  <c r="L131" i="10"/>
  <c r="K131" i="10"/>
  <c r="J131" i="10"/>
  <c r="I131" i="10"/>
  <c r="H131" i="10"/>
  <c r="G131" i="10"/>
  <c r="F131" i="10"/>
  <c r="O130" i="10"/>
  <c r="R130" i="10" s="1"/>
  <c r="N130" i="10"/>
  <c r="M130" i="10"/>
  <c r="L130" i="10"/>
  <c r="K130" i="10"/>
  <c r="J130" i="10"/>
  <c r="O129" i="10"/>
  <c r="O128" i="10"/>
  <c r="N128" i="10"/>
  <c r="M128" i="10"/>
  <c r="L128" i="10"/>
  <c r="K128" i="10"/>
  <c r="J128" i="10"/>
  <c r="I128" i="10"/>
  <c r="H128" i="10"/>
  <c r="G128" i="10"/>
  <c r="F128" i="10"/>
  <c r="O126" i="10"/>
  <c r="N126" i="10"/>
  <c r="M126" i="10"/>
  <c r="L126" i="10"/>
  <c r="K126" i="10"/>
  <c r="J126" i="10"/>
  <c r="I126" i="10"/>
  <c r="H126" i="10"/>
  <c r="F80" i="21"/>
  <c r="G80" i="21" s="1"/>
  <c r="H80" i="21" s="1"/>
  <c r="I80" i="21" s="1"/>
  <c r="J80" i="21" s="1"/>
  <c r="K80" i="21" s="1"/>
  <c r="L80" i="21" s="1"/>
  <c r="M80" i="21" s="1"/>
  <c r="N80" i="21" s="1"/>
  <c r="O80" i="21" s="1"/>
  <c r="O116" i="10"/>
  <c r="N116" i="10"/>
  <c r="M116" i="10"/>
  <c r="L116" i="10"/>
  <c r="K116" i="10"/>
  <c r="J116" i="10"/>
  <c r="I116" i="10"/>
  <c r="H116" i="10"/>
  <c r="O114" i="10"/>
  <c r="O111" i="10"/>
  <c r="N111" i="10"/>
  <c r="M111" i="10"/>
  <c r="L111" i="10"/>
  <c r="K111" i="10"/>
  <c r="J111" i="10"/>
  <c r="I111" i="10"/>
  <c r="H111" i="10"/>
  <c r="G111" i="10"/>
  <c r="F111" i="10"/>
  <c r="O110" i="10"/>
  <c r="O109" i="10"/>
  <c r="O103" i="10"/>
  <c r="N103" i="10"/>
  <c r="M103" i="10"/>
  <c r="L103" i="10"/>
  <c r="K103" i="10"/>
  <c r="J103" i="10"/>
  <c r="I103" i="10"/>
  <c r="H103" i="10"/>
  <c r="G103" i="10"/>
  <c r="F103" i="10"/>
  <c r="O102" i="10"/>
  <c r="N102" i="10"/>
  <c r="M102" i="10"/>
  <c r="L102" i="10"/>
  <c r="O99" i="10"/>
  <c r="N99" i="10"/>
  <c r="M99" i="10"/>
  <c r="L99" i="10"/>
  <c r="K99" i="10"/>
  <c r="J99" i="10"/>
  <c r="O98" i="10"/>
  <c r="N98" i="10"/>
  <c r="O97" i="10"/>
  <c r="N97" i="10"/>
  <c r="M97" i="10"/>
  <c r="L97" i="10"/>
  <c r="K97" i="10"/>
  <c r="J97" i="10"/>
  <c r="I97" i="10"/>
  <c r="H97" i="10"/>
  <c r="G97" i="10"/>
  <c r="F97" i="10"/>
  <c r="O96" i="10"/>
  <c r="N96" i="10"/>
  <c r="M96" i="10"/>
  <c r="L96" i="10"/>
  <c r="K96" i="10"/>
  <c r="J96" i="10"/>
  <c r="I96" i="10"/>
  <c r="H96" i="10"/>
  <c r="G96" i="10"/>
  <c r="F96" i="10"/>
  <c r="O95" i="10"/>
  <c r="N95" i="10"/>
  <c r="M95" i="10"/>
  <c r="L95" i="10"/>
  <c r="K95" i="10"/>
  <c r="O94" i="10"/>
  <c r="O93" i="10"/>
  <c r="O91" i="10"/>
  <c r="N91" i="10"/>
  <c r="M91" i="10"/>
  <c r="L91" i="10"/>
  <c r="K91" i="10"/>
  <c r="J91" i="10"/>
  <c r="O89" i="10"/>
  <c r="N89" i="10"/>
  <c r="M89" i="10"/>
  <c r="L89" i="10"/>
  <c r="K89" i="10"/>
  <c r="J89" i="10"/>
  <c r="I89" i="10"/>
  <c r="H89" i="10"/>
  <c r="G89" i="10"/>
  <c r="F89" i="10"/>
  <c r="O87" i="10"/>
  <c r="N87" i="10"/>
  <c r="M87" i="10"/>
  <c r="L87" i="10"/>
  <c r="K87" i="10"/>
  <c r="J87" i="10"/>
  <c r="I87" i="10"/>
  <c r="H87" i="10"/>
  <c r="O86" i="10"/>
  <c r="F43" i="21"/>
  <c r="G43" i="21" s="1"/>
  <c r="H43" i="21" s="1"/>
  <c r="I43" i="21" s="1"/>
  <c r="J43" i="21" s="1"/>
  <c r="K43" i="21" s="1"/>
  <c r="L43" i="21" s="1"/>
  <c r="M43" i="21" s="1"/>
  <c r="N43" i="21" s="1"/>
  <c r="O43" i="21" s="1"/>
  <c r="O38" i="10"/>
  <c r="N38" i="10"/>
  <c r="M38" i="10"/>
  <c r="L38" i="10"/>
  <c r="K38" i="10"/>
  <c r="J38" i="10"/>
  <c r="I38" i="10"/>
  <c r="H38" i="10"/>
  <c r="O36" i="10"/>
  <c r="O35" i="10"/>
  <c r="N35" i="10"/>
  <c r="M35" i="10"/>
  <c r="L35" i="10"/>
  <c r="K35" i="10"/>
  <c r="J35" i="10"/>
  <c r="I35" i="10"/>
  <c r="H35" i="10"/>
  <c r="G35" i="10"/>
  <c r="F35" i="10"/>
  <c r="O33" i="10"/>
  <c r="N33" i="10"/>
  <c r="M33" i="10"/>
  <c r="L33" i="10"/>
  <c r="K33" i="10"/>
  <c r="J33" i="10"/>
  <c r="I33" i="10"/>
  <c r="H33" i="10"/>
  <c r="G33" i="10"/>
  <c r="F33" i="10"/>
  <c r="O30" i="10"/>
  <c r="O29" i="10"/>
  <c r="O28" i="10"/>
  <c r="N28" i="10"/>
  <c r="M28" i="10"/>
  <c r="L28" i="10"/>
  <c r="K28" i="10"/>
  <c r="J28" i="10"/>
  <c r="I28" i="10"/>
  <c r="H28" i="10"/>
  <c r="G28" i="10"/>
  <c r="F28" i="10"/>
  <c r="N26" i="10"/>
  <c r="M26" i="10"/>
  <c r="L26" i="10"/>
  <c r="K26" i="10"/>
  <c r="O25" i="10"/>
  <c r="N25" i="10"/>
  <c r="M25" i="10"/>
  <c r="L25" i="10"/>
  <c r="K25" i="10"/>
  <c r="J25" i="10"/>
  <c r="I25" i="10"/>
  <c r="H25" i="10"/>
  <c r="G25" i="10"/>
  <c r="F25" i="10"/>
  <c r="O24" i="10"/>
  <c r="N24" i="10"/>
  <c r="M24" i="10"/>
  <c r="L24" i="10"/>
  <c r="K24" i="10"/>
  <c r="J24" i="10"/>
  <c r="O22" i="10"/>
  <c r="N22" i="10"/>
  <c r="M22" i="10"/>
  <c r="L22" i="10"/>
  <c r="K22" i="10"/>
  <c r="J22" i="10"/>
  <c r="I22" i="10"/>
  <c r="H22" i="10"/>
  <c r="G22" i="10"/>
  <c r="O21" i="10"/>
  <c r="N21" i="10"/>
  <c r="M21" i="10"/>
  <c r="L21" i="10"/>
  <c r="K21" i="10"/>
  <c r="J21" i="10"/>
  <c r="I21" i="10"/>
  <c r="H21" i="10"/>
  <c r="G21" i="10"/>
  <c r="O20" i="10"/>
  <c r="N20" i="10"/>
  <c r="O19" i="10"/>
  <c r="N19" i="10"/>
  <c r="M19" i="10"/>
  <c r="L19" i="10"/>
  <c r="K19" i="10"/>
  <c r="J19" i="10"/>
  <c r="I19" i="10"/>
  <c r="H19" i="10"/>
  <c r="G19" i="10"/>
  <c r="F19" i="10"/>
  <c r="O18" i="10"/>
  <c r="N18" i="10"/>
  <c r="M18" i="10"/>
  <c r="L18" i="10"/>
  <c r="K18" i="10"/>
  <c r="J18" i="10"/>
  <c r="I18" i="10"/>
  <c r="H18" i="10"/>
  <c r="G18" i="10"/>
  <c r="F18" i="10"/>
  <c r="O17" i="10"/>
  <c r="N17" i="10"/>
  <c r="M17" i="10"/>
  <c r="L17" i="10"/>
  <c r="O16" i="10"/>
  <c r="N16" i="10"/>
  <c r="M16" i="10"/>
  <c r="L16" i="10"/>
  <c r="K16" i="10"/>
  <c r="J16" i="10"/>
  <c r="I16" i="10"/>
  <c r="H16" i="10"/>
  <c r="G16" i="10"/>
  <c r="F16" i="10"/>
  <c r="O13" i="10"/>
  <c r="N13" i="10"/>
  <c r="M13" i="10"/>
  <c r="L13" i="10"/>
  <c r="K13" i="10"/>
  <c r="J13" i="10"/>
  <c r="I13" i="10"/>
  <c r="H13" i="10"/>
  <c r="G13" i="10"/>
  <c r="F13" i="10"/>
  <c r="O11" i="10"/>
  <c r="N11" i="10"/>
  <c r="M11" i="10"/>
  <c r="L11" i="10"/>
  <c r="K11" i="10"/>
  <c r="J11" i="10"/>
  <c r="I11" i="10"/>
  <c r="H11" i="10"/>
  <c r="G11" i="10"/>
  <c r="F11" i="10"/>
  <c r="O9" i="10"/>
  <c r="N9" i="10"/>
  <c r="M9" i="10"/>
  <c r="L9" i="10"/>
  <c r="K9" i="10"/>
  <c r="J9" i="10"/>
  <c r="I9" i="10"/>
  <c r="H9" i="10"/>
  <c r="O8" i="10"/>
  <c r="F6" i="21"/>
  <c r="G6" i="21" s="1"/>
  <c r="H6" i="21" s="1"/>
  <c r="I6" i="21" s="1"/>
  <c r="J6" i="21" s="1"/>
  <c r="K6" i="21" s="1"/>
  <c r="L6" i="21" s="1"/>
  <c r="M6" i="21" s="1"/>
  <c r="N6" i="21" s="1"/>
  <c r="O6" i="21" s="1"/>
  <c r="Q85" i="24" l="1"/>
  <c r="Q83" i="26"/>
  <c r="R142" i="10"/>
  <c r="R156" i="10"/>
  <c r="R135" i="10"/>
  <c r="R131" i="10"/>
  <c r="R128" i="10"/>
  <c r="Q145" i="10"/>
  <c r="Q520" i="10"/>
  <c r="R520" i="10"/>
  <c r="Q524" i="10"/>
  <c r="R524" i="10"/>
  <c r="R526" i="10"/>
  <c r="Q526" i="10"/>
  <c r="Q532" i="10"/>
  <c r="R532" i="10"/>
  <c r="R545" i="10"/>
  <c r="Q545" i="10"/>
  <c r="Q562" i="10"/>
  <c r="R562" i="10"/>
  <c r="R564" i="10"/>
  <c r="Q564" i="10"/>
  <c r="R571" i="10"/>
  <c r="Q571" i="10"/>
  <c r="Q574" i="10"/>
  <c r="R574" i="10"/>
  <c r="Q584" i="10"/>
  <c r="Q515" i="10"/>
  <c r="R515" i="10"/>
  <c r="Q516" i="10"/>
  <c r="Q528" i="10"/>
  <c r="Q555" i="10"/>
  <c r="Q572" i="10"/>
  <c r="R556" i="10"/>
  <c r="R525" i="10"/>
  <c r="Q525" i="10"/>
  <c r="Q531" i="10"/>
  <c r="Q535" i="10"/>
  <c r="R546" i="10"/>
  <c r="Q546" i="10"/>
  <c r="Q559" i="10"/>
  <c r="R563" i="10"/>
  <c r="Q563" i="10"/>
  <c r="Q566" i="10"/>
  <c r="Q567" i="10"/>
  <c r="R575" i="10"/>
  <c r="Q575" i="10"/>
  <c r="Q581" i="10"/>
  <c r="R581" i="10"/>
  <c r="R585" i="10"/>
  <c r="Q585" i="10"/>
  <c r="Q519" i="10"/>
  <c r="Q570" i="10"/>
  <c r="R570" i="10"/>
  <c r="Q540" i="10"/>
  <c r="R540" i="10"/>
  <c r="R557" i="10"/>
  <c r="Q557" i="10"/>
  <c r="R486" i="10"/>
  <c r="Q486" i="10"/>
  <c r="Q489" i="10"/>
  <c r="Q491" i="10"/>
  <c r="R491" i="10"/>
  <c r="R493" i="10"/>
  <c r="Q493" i="10"/>
  <c r="Q507" i="10"/>
  <c r="R507" i="10"/>
  <c r="Q480" i="10"/>
  <c r="R481" i="10"/>
  <c r="Q481" i="10"/>
  <c r="R485" i="10"/>
  <c r="Q485" i="10"/>
  <c r="R490" i="10"/>
  <c r="Q490" i="10"/>
  <c r="Q492" i="10"/>
  <c r="R492" i="10"/>
  <c r="Q496" i="10"/>
  <c r="R501" i="10"/>
  <c r="Q501" i="10"/>
  <c r="R503" i="10"/>
  <c r="Q503" i="10"/>
  <c r="R506" i="10"/>
  <c r="Q506" i="10"/>
  <c r="R478" i="10"/>
  <c r="Q477" i="10"/>
  <c r="R415" i="10"/>
  <c r="Q415" i="10"/>
  <c r="R423" i="10"/>
  <c r="Q423" i="10"/>
  <c r="R428" i="10"/>
  <c r="Q428" i="10"/>
  <c r="R447" i="10"/>
  <c r="Q447" i="10"/>
  <c r="Q453" i="10"/>
  <c r="R453" i="10"/>
  <c r="Q457" i="10"/>
  <c r="Q404" i="10"/>
  <c r="R404" i="10"/>
  <c r="R407" i="10"/>
  <c r="Q407" i="10"/>
  <c r="Q409" i="10"/>
  <c r="R420" i="10"/>
  <c r="Q468" i="10"/>
  <c r="R468" i="10"/>
  <c r="Q429" i="10"/>
  <c r="R429" i="10"/>
  <c r="R437" i="10"/>
  <c r="Q437" i="10"/>
  <c r="Q438" i="10"/>
  <c r="R442" i="10"/>
  <c r="Q442" i="10"/>
  <c r="R446" i="10"/>
  <c r="Q446" i="10"/>
  <c r="R454" i="10"/>
  <c r="Q454" i="10"/>
  <c r="R462" i="10"/>
  <c r="Q462" i="10"/>
  <c r="Q399" i="10"/>
  <c r="R439" i="10"/>
  <c r="R403" i="10"/>
  <c r="Q403" i="10"/>
  <c r="Q408" i="10"/>
  <c r="R408" i="10"/>
  <c r="Q411" i="10"/>
  <c r="Q450" i="10"/>
  <c r="R459" i="10"/>
  <c r="R467" i="10"/>
  <c r="Q467" i="10"/>
  <c r="Q418" i="10"/>
  <c r="R295" i="10"/>
  <c r="Q295" i="10"/>
  <c r="Q297" i="10"/>
  <c r="Q301" i="10"/>
  <c r="R301" i="10"/>
  <c r="Q306" i="10"/>
  <c r="R306" i="10"/>
  <c r="R364" i="10"/>
  <c r="Q364" i="10"/>
  <c r="R368" i="10"/>
  <c r="Q368" i="10"/>
  <c r="R370" i="10"/>
  <c r="Q370" i="10"/>
  <c r="Q375" i="10"/>
  <c r="R377" i="10"/>
  <c r="Q377" i="10"/>
  <c r="Q389" i="10"/>
  <c r="Q310" i="10"/>
  <c r="Q299" i="10"/>
  <c r="Q286" i="10"/>
  <c r="R286" i="10"/>
  <c r="Q290" i="10"/>
  <c r="R290" i="10"/>
  <c r="R292" i="10"/>
  <c r="Q292" i="10"/>
  <c r="R302" i="10"/>
  <c r="R312" i="10"/>
  <c r="Q312" i="10"/>
  <c r="R359" i="10"/>
  <c r="Q359" i="10"/>
  <c r="Q360" i="10"/>
  <c r="R283" i="10"/>
  <c r="Q363" i="10"/>
  <c r="Q126" i="10"/>
  <c r="Q294" i="10"/>
  <c r="Q298" i="10"/>
  <c r="R298" i="10"/>
  <c r="R308" i="10"/>
  <c r="Q308" i="10"/>
  <c r="R369" i="10"/>
  <c r="Q369" i="10"/>
  <c r="Q371" i="10"/>
  <c r="Q374" i="10"/>
  <c r="R374" i="10"/>
  <c r="R376" i="10"/>
  <c r="Q376" i="10"/>
  <c r="R384" i="10"/>
  <c r="Q384" i="10"/>
  <c r="R386" i="10"/>
  <c r="Q386" i="10"/>
  <c r="Q390" i="10"/>
  <c r="R390" i="10"/>
  <c r="R380" i="10"/>
  <c r="R361" i="10"/>
  <c r="Q282" i="10"/>
  <c r="Q289" i="10"/>
  <c r="R289" i="10"/>
  <c r="R291" i="10"/>
  <c r="Q291" i="10"/>
  <c r="Q311" i="10"/>
  <c r="Q372" i="10"/>
  <c r="Q285" i="10"/>
  <c r="Q379" i="10"/>
  <c r="Q243" i="10"/>
  <c r="R242" i="10"/>
  <c r="Q242" i="10"/>
  <c r="R259" i="10"/>
  <c r="Q259" i="10"/>
  <c r="R261" i="10"/>
  <c r="Q261" i="10"/>
  <c r="R273" i="10"/>
  <c r="Q273" i="10"/>
  <c r="R247" i="10"/>
  <c r="Q247" i="10"/>
  <c r="R253" i="10"/>
  <c r="Q253" i="10"/>
  <c r="R245" i="10"/>
  <c r="Q245" i="10"/>
  <c r="R249" i="10"/>
  <c r="Q249" i="10"/>
  <c r="Q252" i="10"/>
  <c r="R252" i="10"/>
  <c r="Q254" i="10"/>
  <c r="R254" i="10"/>
  <c r="Q255" i="10"/>
  <c r="Q267" i="10"/>
  <c r="Q246" i="10"/>
  <c r="R251" i="10"/>
  <c r="Q251" i="10"/>
  <c r="R257" i="10"/>
  <c r="Q257" i="10"/>
  <c r="Q258" i="10"/>
  <c r="Q260" i="10"/>
  <c r="R260" i="10"/>
  <c r="Q272" i="10"/>
  <c r="R272" i="10"/>
  <c r="Q271" i="10"/>
  <c r="R244" i="10"/>
  <c r="Q150" i="10"/>
  <c r="Q156" i="10"/>
  <c r="R205" i="10"/>
  <c r="R203" i="10"/>
  <c r="Q203" i="10"/>
  <c r="Q204" i="10"/>
  <c r="R213" i="10"/>
  <c r="Q213" i="10"/>
  <c r="Q216" i="10"/>
  <c r="R222" i="10"/>
  <c r="Q222" i="10"/>
  <c r="R234" i="10"/>
  <c r="Q234" i="10"/>
  <c r="R208" i="10"/>
  <c r="Q208" i="10"/>
  <c r="Q211" i="10"/>
  <c r="R211" i="10"/>
  <c r="R220" i="10"/>
  <c r="Q220" i="10"/>
  <c r="R228" i="10"/>
  <c r="Q228" i="10"/>
  <c r="R210" i="10"/>
  <c r="Q210" i="10"/>
  <c r="Q219" i="10"/>
  <c r="R219" i="10"/>
  <c r="Q130" i="10"/>
  <c r="Q134" i="10"/>
  <c r="Q136" i="10"/>
  <c r="Q142" i="10"/>
  <c r="R206" i="10"/>
  <c r="Q206" i="10"/>
  <c r="R212" i="10"/>
  <c r="Q212" i="10"/>
  <c r="Q215" i="10"/>
  <c r="R215" i="10"/>
  <c r="R226" i="10"/>
  <c r="Q226" i="10"/>
  <c r="R233" i="10"/>
  <c r="Q233" i="10"/>
  <c r="Q223" i="10"/>
  <c r="Q128" i="10"/>
  <c r="Q169" i="10"/>
  <c r="R169" i="10"/>
  <c r="Q177" i="10"/>
  <c r="R179" i="10"/>
  <c r="Q179" i="10"/>
  <c r="Q194" i="10"/>
  <c r="R194" i="10"/>
  <c r="Q131" i="10"/>
  <c r="R166" i="10"/>
  <c r="Q135" i="10"/>
  <c r="Q138" i="10"/>
  <c r="Q155" i="10"/>
  <c r="R167" i="10"/>
  <c r="Q167" i="10"/>
  <c r="Q174" i="10"/>
  <c r="R174" i="10"/>
  <c r="Q181" i="10"/>
  <c r="R181" i="10"/>
  <c r="R183" i="10"/>
  <c r="Q183" i="10"/>
  <c r="Q189" i="10"/>
  <c r="R189" i="10"/>
  <c r="Q172" i="10"/>
  <c r="R172" i="10"/>
  <c r="R178" i="10"/>
  <c r="Q178" i="10"/>
  <c r="R195" i="10"/>
  <c r="Q195" i="10"/>
  <c r="R164" i="10"/>
  <c r="Q164" i="10"/>
  <c r="Q165" i="10"/>
  <c r="Q173" i="10"/>
  <c r="R173" i="10"/>
  <c r="R175" i="10"/>
  <c r="Q175" i="10"/>
  <c r="Q180" i="10"/>
  <c r="R180" i="10"/>
  <c r="R182" i="10"/>
  <c r="Q182" i="10"/>
  <c r="R187" i="10"/>
  <c r="Q187" i="10"/>
  <c r="R89" i="10"/>
  <c r="Q89" i="10"/>
  <c r="R103" i="10"/>
  <c r="Q103" i="10"/>
  <c r="R111" i="10"/>
  <c r="Q111" i="10"/>
  <c r="R101" i="10"/>
  <c r="Q101" i="10"/>
  <c r="Q115" i="10"/>
  <c r="Q95" i="10"/>
  <c r="R97" i="10"/>
  <c r="Q97" i="10"/>
  <c r="Q116" i="10"/>
  <c r="R116" i="10"/>
  <c r="R88" i="10"/>
  <c r="Q87" i="10"/>
  <c r="R91" i="10"/>
  <c r="Q91" i="10"/>
  <c r="Q99" i="10"/>
  <c r="Q102" i="10"/>
  <c r="Q96" i="10"/>
  <c r="R96" i="10"/>
  <c r="Q98" i="10"/>
  <c r="R16" i="10"/>
  <c r="Q16" i="10"/>
  <c r="Q9" i="10"/>
  <c r="R13" i="10"/>
  <c r="Q13" i="10"/>
  <c r="Q22" i="10"/>
  <c r="F559" i="10"/>
  <c r="Q12" i="10"/>
  <c r="R18" i="10"/>
  <c r="Q18" i="10"/>
  <c r="Q20" i="10"/>
  <c r="R25" i="10"/>
  <c r="Q25" i="10"/>
  <c r="Q35" i="10"/>
  <c r="R35" i="10"/>
  <c r="H528" i="10"/>
  <c r="R10" i="10"/>
  <c r="Q21" i="10"/>
  <c r="Q38" i="10"/>
  <c r="J489" i="10"/>
  <c r="Q39" i="10"/>
  <c r="Q26" i="10"/>
  <c r="Q11" i="10"/>
  <c r="R11" i="10"/>
  <c r="R17" i="10"/>
  <c r="Q17" i="10"/>
  <c r="Q19" i="10"/>
  <c r="R19" i="10"/>
  <c r="Q24" i="10"/>
  <c r="R28" i="10"/>
  <c r="Q28" i="10"/>
  <c r="R33" i="10"/>
  <c r="Q33" i="10"/>
  <c r="I531" i="10"/>
  <c r="F375" i="10"/>
  <c r="I297" i="10"/>
  <c r="H255" i="10"/>
  <c r="I267" i="10"/>
  <c r="I24" i="10"/>
  <c r="F22" i="10"/>
  <c r="R22" i="10" s="1"/>
  <c r="I99" i="10"/>
  <c r="J216" i="10"/>
  <c r="O430" i="10"/>
  <c r="O190" i="10"/>
  <c r="J184" i="10"/>
  <c r="J112" i="10"/>
  <c r="I112" i="10"/>
  <c r="H112" i="10"/>
  <c r="G112" i="10"/>
  <c r="K106" i="10"/>
  <c r="H95" i="10"/>
  <c r="K459" i="21"/>
  <c r="L567" i="10" s="1"/>
  <c r="R375" i="10" l="1"/>
  <c r="R559" i="10"/>
  <c r="F116" i="8"/>
  <c r="F73" i="8"/>
  <c r="P428" i="10"/>
  <c r="P422" i="10"/>
  <c r="P409" i="10"/>
  <c r="P412" i="10"/>
  <c r="P406" i="10"/>
  <c r="P425" i="10"/>
  <c r="P403" i="10"/>
  <c r="P419" i="10"/>
  <c r="P405" i="10"/>
  <c r="P421" i="10"/>
  <c r="P402" i="10"/>
  <c r="P418" i="10"/>
  <c r="P399" i="10"/>
  <c r="P415" i="10"/>
  <c r="P398" i="10"/>
  <c r="P408" i="10"/>
  <c r="P424" i="10"/>
  <c r="P413" i="10"/>
  <c r="P429" i="10"/>
  <c r="P410" i="10"/>
  <c r="P426" i="10"/>
  <c r="P407" i="10"/>
  <c r="P423" i="10"/>
  <c r="P400" i="10"/>
  <c r="P416" i="10"/>
  <c r="P401" i="10"/>
  <c r="P417" i="10"/>
  <c r="P414" i="10"/>
  <c r="P430" i="10"/>
  <c r="P411" i="10"/>
  <c r="P427" i="10"/>
  <c r="P404" i="10"/>
  <c r="P420" i="10"/>
  <c r="N193" i="10"/>
  <c r="O193" i="10"/>
  <c r="K184" i="10"/>
  <c r="L106" i="10"/>
  <c r="M90" i="10"/>
  <c r="F95" i="10"/>
  <c r="R95" i="10" s="1"/>
  <c r="G95" i="10"/>
  <c r="L37" i="10"/>
  <c r="F146" i="26" l="1"/>
  <c r="F149" i="24"/>
  <c r="F188" i="26"/>
  <c r="F192" i="24"/>
  <c r="Q193" i="10"/>
  <c r="L184" i="10"/>
  <c r="M106" i="10"/>
  <c r="O90" i="10"/>
  <c r="N90" i="10"/>
  <c r="M37" i="10"/>
  <c r="Q90" i="10" l="1"/>
  <c r="M184" i="10"/>
  <c r="O106" i="10"/>
  <c r="N106" i="10"/>
  <c r="N37" i="10"/>
  <c r="O37" i="10"/>
  <c r="Q106" i="10" l="1"/>
  <c r="Q37" i="10"/>
  <c r="K385" i="10"/>
  <c r="N176" i="10"/>
  <c r="L207" i="10"/>
  <c r="I527" i="10"/>
  <c r="I186" i="10"/>
  <c r="G186" i="10"/>
  <c r="N463" i="10"/>
  <c r="Q463" i="10" s="1"/>
  <c r="G188" i="10"/>
  <c r="G527" i="10"/>
  <c r="L229" i="10"/>
  <c r="G176" i="10"/>
  <c r="M424" i="10"/>
  <c r="K176" i="10"/>
  <c r="H176" i="10"/>
  <c r="M186" i="10"/>
  <c r="N424" i="10"/>
  <c r="Q424" i="10" s="1"/>
  <c r="F188" i="10"/>
  <c r="R188" i="10" s="1"/>
  <c r="O229" i="10"/>
  <c r="L385" i="10"/>
  <c r="J188" i="10"/>
  <c r="N307" i="10"/>
  <c r="I188" i="10"/>
  <c r="J409" i="10"/>
  <c r="G389" i="10"/>
  <c r="I176" i="10"/>
  <c r="J176" i="10"/>
  <c r="N207" i="10"/>
  <c r="Q207" i="10" s="1"/>
  <c r="K409" i="10"/>
  <c r="G584" i="10"/>
  <c r="L424" i="10"/>
  <c r="K188" i="10"/>
  <c r="L541" i="10"/>
  <c r="N385" i="10"/>
  <c r="Q385" i="10" s="1"/>
  <c r="K502" i="10"/>
  <c r="M207" i="10"/>
  <c r="O307" i="10"/>
  <c r="N502" i="10"/>
  <c r="Q502" i="10" s="1"/>
  <c r="O224" i="10"/>
  <c r="L176" i="10"/>
  <c r="M409" i="10"/>
  <c r="L409" i="10"/>
  <c r="L307" i="10"/>
  <c r="F176" i="10"/>
  <c r="L502" i="10"/>
  <c r="M463" i="10"/>
  <c r="I409" i="10"/>
  <c r="L186" i="10"/>
  <c r="M385" i="10"/>
  <c r="J186" i="10"/>
  <c r="H527" i="10"/>
  <c r="M176" i="10"/>
  <c r="F268" i="10"/>
  <c r="R268" i="10" s="1"/>
  <c r="M307" i="10"/>
  <c r="K229" i="10"/>
  <c r="L188" i="10"/>
  <c r="M188" i="10"/>
  <c r="K307" i="10"/>
  <c r="K424" i="10"/>
  <c r="K527" i="10"/>
  <c r="L463" i="10"/>
  <c r="N229" i="10"/>
  <c r="K186" i="10"/>
  <c r="N541" i="10"/>
  <c r="Q541" i="10" s="1"/>
  <c r="K541" i="10"/>
  <c r="H188" i="10"/>
  <c r="K463" i="10"/>
  <c r="F527" i="10"/>
  <c r="R527" i="10" s="1"/>
  <c r="J385" i="10"/>
  <c r="F389" i="10"/>
  <c r="M541" i="10"/>
  <c r="J527" i="10"/>
  <c r="M502" i="10"/>
  <c r="L527" i="10"/>
  <c r="M229" i="10"/>
  <c r="N527" i="10"/>
  <c r="Q527" i="10" s="1"/>
  <c r="F186" i="10"/>
  <c r="H186" i="10"/>
  <c r="M527" i="10"/>
  <c r="N184" i="10"/>
  <c r="O184" i="10"/>
  <c r="R389" i="10" l="1"/>
  <c r="N115" i="8"/>
  <c r="F112" i="8"/>
  <c r="Q307" i="10"/>
  <c r="Q229" i="10"/>
  <c r="Q184" i="10"/>
  <c r="F184" i="26" l="1"/>
  <c r="F188" i="24"/>
  <c r="N187" i="26"/>
  <c r="N191" i="24"/>
  <c r="F259" i="19"/>
  <c r="G259" i="19" s="1"/>
  <c r="H259" i="19" s="1"/>
  <c r="I259" i="19" s="1"/>
  <c r="J259" i="19" s="1"/>
  <c r="K259" i="19" s="1"/>
  <c r="L259" i="19" s="1"/>
  <c r="M259" i="19" s="1"/>
  <c r="N259" i="19" s="1"/>
  <c r="F223" i="19"/>
  <c r="G223" i="19" s="1"/>
  <c r="H223" i="19" s="1"/>
  <c r="I223" i="19" s="1"/>
  <c r="J223" i="19" s="1"/>
  <c r="K223" i="19" s="1"/>
  <c r="L223" i="19" s="1"/>
  <c r="M223" i="19" s="1"/>
  <c r="N223" i="19" s="1"/>
  <c r="F187" i="19"/>
  <c r="G187" i="19" s="1"/>
  <c r="H187" i="19" s="1"/>
  <c r="I187" i="19" s="1"/>
  <c r="J187" i="19" s="1"/>
  <c r="K187" i="19" s="1"/>
  <c r="L187" i="19" s="1"/>
  <c r="M187" i="19" s="1"/>
  <c r="N187" i="19" s="1"/>
  <c r="F151" i="19"/>
  <c r="G151" i="19" s="1"/>
  <c r="H151" i="19" s="1"/>
  <c r="I151" i="19" s="1"/>
  <c r="J151" i="19" s="1"/>
  <c r="K151" i="19" s="1"/>
  <c r="L151" i="19" s="1"/>
  <c r="M151" i="19" s="1"/>
  <c r="N151" i="19" s="1"/>
  <c r="F115" i="19"/>
  <c r="G115" i="19" s="1"/>
  <c r="H115" i="19" s="1"/>
  <c r="I115" i="19" s="1"/>
  <c r="J115" i="19" s="1"/>
  <c r="K115" i="19" s="1"/>
  <c r="L115" i="19" s="1"/>
  <c r="M115" i="19" s="1"/>
  <c r="N115" i="19" s="1"/>
  <c r="F79" i="19"/>
  <c r="G79" i="19" s="1"/>
  <c r="H79" i="19" s="1"/>
  <c r="I79" i="19" s="1"/>
  <c r="J79" i="19" s="1"/>
  <c r="K79" i="19" s="1"/>
  <c r="L79" i="19" s="1"/>
  <c r="M79" i="19" s="1"/>
  <c r="N79" i="19" s="1"/>
  <c r="F43" i="19"/>
  <c r="G43" i="19" s="1"/>
  <c r="H43" i="19" s="1"/>
  <c r="I43" i="19" s="1"/>
  <c r="J43" i="19" s="1"/>
  <c r="K43" i="19" s="1"/>
  <c r="L43" i="19" s="1"/>
  <c r="M43" i="19" s="1"/>
  <c r="N43" i="19" s="1"/>
  <c r="F6" i="19"/>
  <c r="G6" i="19" s="1"/>
  <c r="H6" i="19" s="1"/>
  <c r="I6" i="19" s="1"/>
  <c r="J6" i="19" s="1"/>
  <c r="K6" i="19" s="1"/>
  <c r="L6" i="19" s="1"/>
  <c r="M6" i="19" s="1"/>
  <c r="N6" i="19" s="1"/>
  <c r="O6" i="19" s="1"/>
  <c r="O149" i="10" l="1"/>
  <c r="Q254" i="6" l="1"/>
  <c r="R254" i="6"/>
  <c r="R264" i="6"/>
  <c r="Q264" i="6"/>
  <c r="R255" i="6"/>
  <c r="Q255" i="6"/>
  <c r="Q266" i="6"/>
  <c r="R266" i="6"/>
  <c r="H159" i="5" l="1"/>
  <c r="O273" i="6"/>
  <c r="R217" i="5"/>
  <c r="Q217" i="5"/>
  <c r="Q233" i="5"/>
  <c r="Q229" i="6"/>
  <c r="R229" i="6"/>
  <c r="R178" i="5"/>
  <c r="Q178" i="5"/>
  <c r="Q228" i="5"/>
  <c r="Q163" i="6"/>
  <c r="R169" i="6"/>
  <c r="Q169" i="6"/>
  <c r="Q251" i="6"/>
  <c r="R251" i="6"/>
  <c r="Q168" i="6"/>
  <c r="Q212" i="6"/>
  <c r="R212" i="6"/>
  <c r="Q169" i="5"/>
  <c r="Q203" i="5"/>
  <c r="R212" i="5"/>
  <c r="Q212" i="5"/>
  <c r="Q223" i="5"/>
  <c r="R223" i="5"/>
  <c r="R226" i="5"/>
  <c r="Q226" i="5"/>
  <c r="Q173" i="6"/>
  <c r="R173" i="6"/>
  <c r="Q188" i="6"/>
  <c r="O234" i="6"/>
  <c r="Q202" i="6"/>
  <c r="Q208" i="6"/>
  <c r="R208" i="6"/>
  <c r="Q246" i="6"/>
  <c r="Q189" i="5"/>
  <c r="R186" i="6"/>
  <c r="Q186" i="6"/>
  <c r="Q227" i="6"/>
  <c r="Q164" i="5"/>
  <c r="R173" i="5"/>
  <c r="Q173" i="5"/>
  <c r="Q184" i="5"/>
  <c r="R184" i="5"/>
  <c r="R187" i="5"/>
  <c r="Q187" i="5"/>
  <c r="Q194" i="5"/>
  <c r="R195" i="5"/>
  <c r="Q195" i="5"/>
  <c r="Q208" i="5"/>
  <c r="Q207" i="6"/>
  <c r="Q225" i="6"/>
  <c r="R225" i="6"/>
  <c r="Q233" i="6"/>
  <c r="Q241" i="6"/>
  <c r="R247" i="6"/>
  <c r="Q247" i="6"/>
  <c r="Q22" i="6"/>
  <c r="R37" i="6"/>
  <c r="Q37" i="6"/>
  <c r="R99" i="6"/>
  <c r="Q99" i="6"/>
  <c r="R102" i="6"/>
  <c r="Q102" i="6"/>
  <c r="Q25" i="6"/>
  <c r="Q29" i="6"/>
  <c r="R95" i="6"/>
  <c r="Q95" i="6"/>
  <c r="Q108" i="6"/>
  <c r="R108" i="6"/>
  <c r="Q129" i="6"/>
  <c r="R30" i="6"/>
  <c r="Q30" i="6"/>
  <c r="R90" i="6"/>
  <c r="Q90" i="6"/>
  <c r="R12" i="6"/>
  <c r="Q12" i="6"/>
  <c r="Q15" i="6"/>
  <c r="R15" i="6"/>
  <c r="Q23" i="6"/>
  <c r="Q27" i="6"/>
  <c r="Q116" i="6"/>
  <c r="O156" i="6"/>
  <c r="P126" i="6" s="1"/>
  <c r="Q124" i="6"/>
  <c r="R134" i="6"/>
  <c r="Q134" i="6"/>
  <c r="O195" i="6"/>
  <c r="P163" i="6" s="1"/>
  <c r="Q7" i="6"/>
  <c r="Q26" i="6"/>
  <c r="Q21" i="6"/>
  <c r="R21" i="6"/>
  <c r="Q24" i="6"/>
  <c r="Q28" i="6"/>
  <c r="O117" i="6"/>
  <c r="P118" i="6" s="1"/>
  <c r="Q85" i="6"/>
  <c r="R91" i="6"/>
  <c r="Q91" i="6"/>
  <c r="R97" i="6"/>
  <c r="Q97" i="6"/>
  <c r="R110" i="6"/>
  <c r="Q110" i="6"/>
  <c r="Q147" i="6"/>
  <c r="R147" i="6"/>
  <c r="R170" i="5"/>
  <c r="Q170" i="5"/>
  <c r="O196" i="5"/>
  <c r="P170" i="5" s="1"/>
  <c r="R209" i="5"/>
  <c r="Q209" i="5"/>
  <c r="Q247" i="5"/>
  <c r="Q272" i="5"/>
  <c r="Q273" i="5"/>
  <c r="Q282" i="5"/>
  <c r="Q284" i="5"/>
  <c r="Q286" i="5"/>
  <c r="Q305" i="5"/>
  <c r="Q311" i="5"/>
  <c r="Q262" i="5"/>
  <c r="R262" i="5"/>
  <c r="Q265" i="5"/>
  <c r="R265" i="5"/>
  <c r="R295" i="5"/>
  <c r="Q295" i="5"/>
  <c r="Q310" i="5"/>
  <c r="Q242" i="5"/>
  <c r="O274" i="5"/>
  <c r="P243" i="5" s="1"/>
  <c r="Q248" i="5"/>
  <c r="R248" i="5"/>
  <c r="R251" i="5"/>
  <c r="Q251" i="5"/>
  <c r="Q267" i="5"/>
  <c r="Q281" i="5"/>
  <c r="O313" i="5"/>
  <c r="P305" i="5" s="1"/>
  <c r="Q283" i="5"/>
  <c r="Q285" i="5"/>
  <c r="R287" i="5"/>
  <c r="Q287" i="5"/>
  <c r="Q290" i="5"/>
  <c r="R290" i="5"/>
  <c r="R301" i="5"/>
  <c r="Q301" i="5"/>
  <c r="Q304" i="5"/>
  <c r="R304" i="5"/>
  <c r="Q306" i="5"/>
  <c r="O235" i="5"/>
  <c r="Q109" i="5"/>
  <c r="R109" i="5"/>
  <c r="Q111" i="5"/>
  <c r="R111" i="5"/>
  <c r="Q116" i="5"/>
  <c r="Q117" i="5"/>
  <c r="P125" i="5"/>
  <c r="P126" i="5"/>
  <c r="P127" i="5"/>
  <c r="P128" i="5"/>
  <c r="P129" i="5"/>
  <c r="R130" i="5"/>
  <c r="Q130" i="5"/>
  <c r="Q131" i="5"/>
  <c r="R131" i="5"/>
  <c r="P132" i="5"/>
  <c r="P133" i="5"/>
  <c r="R134" i="5"/>
  <c r="Q134" i="5"/>
  <c r="Q135" i="5"/>
  <c r="R135" i="5"/>
  <c r="Q136" i="5"/>
  <c r="P136" i="5"/>
  <c r="R136" i="5"/>
  <c r="Q137" i="5"/>
  <c r="R137" i="5"/>
  <c r="P139" i="5"/>
  <c r="P140" i="5"/>
  <c r="P141" i="5"/>
  <c r="R142" i="5"/>
  <c r="Q142" i="5"/>
  <c r="P143" i="5"/>
  <c r="P144" i="5"/>
  <c r="Q145" i="5"/>
  <c r="R145" i="5"/>
  <c r="P147" i="5"/>
  <c r="Q148" i="5"/>
  <c r="R148" i="5"/>
  <c r="P149" i="5"/>
  <c r="R150" i="5"/>
  <c r="Q150" i="5"/>
  <c r="P151" i="5"/>
  <c r="Q153" i="5"/>
  <c r="R153" i="5"/>
  <c r="P154" i="5"/>
  <c r="P155" i="5"/>
  <c r="Q156" i="5"/>
  <c r="R156" i="5"/>
  <c r="Q113" i="5"/>
  <c r="R113" i="5"/>
  <c r="Q152" i="5"/>
  <c r="R152" i="5"/>
  <c r="O157" i="5"/>
  <c r="P146" i="5" l="1"/>
  <c r="P158" i="5"/>
  <c r="P220" i="6"/>
  <c r="P235" i="6"/>
  <c r="P273" i="6"/>
  <c r="P246" i="6"/>
  <c r="P264" i="6"/>
  <c r="P261" i="6"/>
  <c r="P269" i="6"/>
  <c r="P248" i="6"/>
  <c r="P252" i="6"/>
  <c r="P249" i="6"/>
  <c r="P257" i="6"/>
  <c r="P262" i="6"/>
  <c r="P255" i="6"/>
  <c r="P266" i="6"/>
  <c r="P245" i="6"/>
  <c r="P270" i="6"/>
  <c r="P253" i="6"/>
  <c r="P259" i="6"/>
  <c r="P263" i="6"/>
  <c r="P243" i="6"/>
  <c r="P244" i="6"/>
  <c r="P267" i="6"/>
  <c r="P268" i="6"/>
  <c r="P272" i="6"/>
  <c r="P247" i="6"/>
  <c r="P256" i="6"/>
  <c r="P241" i="6"/>
  <c r="P250" i="6"/>
  <c r="P251" i="6"/>
  <c r="P260" i="6"/>
  <c r="P254" i="6"/>
  <c r="P265" i="6"/>
  <c r="P271" i="6"/>
  <c r="P242" i="6"/>
  <c r="P258" i="6"/>
  <c r="P274" i="6"/>
  <c r="P203" i="6"/>
  <c r="P143" i="6"/>
  <c r="P130" i="6"/>
  <c r="P124" i="6"/>
  <c r="P147" i="6"/>
  <c r="P128" i="6"/>
  <c r="P133" i="6"/>
  <c r="P142" i="6"/>
  <c r="P139" i="6"/>
  <c r="P131" i="6"/>
  <c r="P136" i="6"/>
  <c r="P146" i="6"/>
  <c r="P94" i="6"/>
  <c r="P204" i="6"/>
  <c r="P100" i="6"/>
  <c r="P112" i="6"/>
  <c r="P106" i="6"/>
  <c r="P96" i="6"/>
  <c r="P221" i="6"/>
  <c r="P217" i="6"/>
  <c r="P207" i="6"/>
  <c r="P227" i="6"/>
  <c r="P224" i="6"/>
  <c r="P231" i="6"/>
  <c r="P226" i="6"/>
  <c r="P219" i="6"/>
  <c r="P205" i="6"/>
  <c r="P222" i="6"/>
  <c r="P229" i="6"/>
  <c r="P211" i="6"/>
  <c r="P103" i="6"/>
  <c r="P97" i="6"/>
  <c r="P91" i="6"/>
  <c r="P88" i="6"/>
  <c r="P134" i="6"/>
  <c r="P132" i="6"/>
  <c r="P225" i="6"/>
  <c r="P209" i="6"/>
  <c r="P232" i="6"/>
  <c r="P208" i="6"/>
  <c r="P202" i="6"/>
  <c r="P206" i="6"/>
  <c r="P214" i="6"/>
  <c r="P110" i="6"/>
  <c r="P138" i="6"/>
  <c r="P233" i="6"/>
  <c r="P228" i="6"/>
  <c r="P223" i="6"/>
  <c r="P165" i="6"/>
  <c r="P175" i="6"/>
  <c r="P164" i="6"/>
  <c r="P85" i="6"/>
  <c r="P116" i="6"/>
  <c r="P104" i="6"/>
  <c r="P141" i="6"/>
  <c r="P92" i="6"/>
  <c r="P171" i="6"/>
  <c r="P234" i="6"/>
  <c r="P215" i="6"/>
  <c r="P188" i="6"/>
  <c r="P181" i="6"/>
  <c r="P192" i="6"/>
  <c r="P230" i="6"/>
  <c r="P210" i="6"/>
  <c r="P194" i="6"/>
  <c r="P172" i="6"/>
  <c r="P169" i="6"/>
  <c r="P216" i="6"/>
  <c r="P195" i="6"/>
  <c r="P176" i="6"/>
  <c r="P189" i="6"/>
  <c r="P183" i="6"/>
  <c r="P186" i="6"/>
  <c r="P177" i="6"/>
  <c r="P167" i="6"/>
  <c r="P190" i="6"/>
  <c r="P182" i="6"/>
  <c r="P127" i="6"/>
  <c r="P145" i="6"/>
  <c r="P174" i="6"/>
  <c r="P191" i="6"/>
  <c r="P185" i="6"/>
  <c r="P178" i="6"/>
  <c r="P168" i="6"/>
  <c r="P166" i="6"/>
  <c r="P184" i="6"/>
  <c r="P129" i="6"/>
  <c r="P193" i="6"/>
  <c r="P179" i="6"/>
  <c r="P173" i="6"/>
  <c r="P212" i="6"/>
  <c r="P218" i="6"/>
  <c r="P213" i="6"/>
  <c r="P187" i="6"/>
  <c r="P180" i="6"/>
  <c r="P170" i="6"/>
  <c r="P117" i="6"/>
  <c r="P98" i="6"/>
  <c r="P115" i="6"/>
  <c r="P109" i="6"/>
  <c r="P87" i="6"/>
  <c r="P111" i="6"/>
  <c r="P86" i="6"/>
  <c r="P140" i="6"/>
  <c r="P135" i="6"/>
  <c r="P114" i="6"/>
  <c r="P108" i="6"/>
  <c r="P89" i="6"/>
  <c r="P152" i="6"/>
  <c r="P102" i="6"/>
  <c r="P113" i="6"/>
  <c r="P107" i="6"/>
  <c r="P156" i="6"/>
  <c r="P150" i="6"/>
  <c r="P137" i="6"/>
  <c r="P151" i="6"/>
  <c r="P154" i="6"/>
  <c r="P148" i="6"/>
  <c r="P153" i="6"/>
  <c r="P149" i="6"/>
  <c r="P155" i="6"/>
  <c r="P93" i="6"/>
  <c r="P90" i="6"/>
  <c r="P144" i="6"/>
  <c r="P125" i="6"/>
  <c r="P101" i="6"/>
  <c r="P105" i="6"/>
  <c r="P99" i="6"/>
  <c r="P95" i="6"/>
  <c r="P264" i="5"/>
  <c r="P254" i="5"/>
  <c r="P306" i="5"/>
  <c r="P215" i="5"/>
  <c r="P227" i="5"/>
  <c r="P204" i="5"/>
  <c r="P208" i="5"/>
  <c r="P212" i="5"/>
  <c r="P216" i="5"/>
  <c r="P220" i="5"/>
  <c r="P224" i="5"/>
  <c r="P228" i="5"/>
  <c r="P232" i="5"/>
  <c r="P203" i="5"/>
  <c r="P210" i="5"/>
  <c r="P218" i="5"/>
  <c r="P226" i="5"/>
  <c r="P234" i="5"/>
  <c r="P211" i="5"/>
  <c r="P223" i="5"/>
  <c r="P235" i="5"/>
  <c r="P205" i="5"/>
  <c r="P213" i="5"/>
  <c r="P217" i="5"/>
  <c r="P221" i="5"/>
  <c r="P225" i="5"/>
  <c r="P229" i="5"/>
  <c r="P233" i="5"/>
  <c r="P206" i="5"/>
  <c r="P214" i="5"/>
  <c r="P222" i="5"/>
  <c r="P230" i="5"/>
  <c r="P207" i="5"/>
  <c r="P219" i="5"/>
  <c r="P231" i="5"/>
  <c r="P209" i="5"/>
  <c r="P168" i="5"/>
  <c r="P172" i="5"/>
  <c r="P176" i="5"/>
  <c r="P180" i="5"/>
  <c r="P184" i="5"/>
  <c r="P188" i="5"/>
  <c r="P192" i="5"/>
  <c r="P196" i="5"/>
  <c r="P165" i="5"/>
  <c r="P169" i="5"/>
  <c r="P173" i="5"/>
  <c r="P177" i="5"/>
  <c r="P181" i="5"/>
  <c r="P185" i="5"/>
  <c r="P189" i="5"/>
  <c r="P193" i="5"/>
  <c r="P164" i="5"/>
  <c r="P171" i="5"/>
  <c r="P179" i="5"/>
  <c r="P187" i="5"/>
  <c r="P195" i="5"/>
  <c r="P166" i="5"/>
  <c r="P174" i="5"/>
  <c r="P178" i="5"/>
  <c r="P182" i="5"/>
  <c r="P186" i="5"/>
  <c r="P190" i="5"/>
  <c r="P194" i="5"/>
  <c r="P167" i="5"/>
  <c r="P175" i="5"/>
  <c r="P183" i="5"/>
  <c r="P191" i="5"/>
  <c r="P273" i="5"/>
  <c r="P304" i="5"/>
  <c r="P301" i="5"/>
  <c r="P290" i="5"/>
  <c r="P285" i="5"/>
  <c r="P283" i="5"/>
  <c r="P266" i="5"/>
  <c r="P295" i="5"/>
  <c r="P282" i="5"/>
  <c r="P293" i="5"/>
  <c r="P287" i="5"/>
  <c r="P310" i="5"/>
  <c r="P300" i="5"/>
  <c r="P250" i="5"/>
  <c r="P289" i="5"/>
  <c r="P309" i="5"/>
  <c r="P297" i="5"/>
  <c r="P281" i="5"/>
  <c r="P242" i="5"/>
  <c r="P262" i="5"/>
  <c r="P252" i="5"/>
  <c r="P313" i="5"/>
  <c r="P294" i="5"/>
  <c r="P267" i="5"/>
  <c r="P248" i="5"/>
  <c r="P308" i="5"/>
  <c r="P303" i="5"/>
  <c r="P296" i="5"/>
  <c r="P292" i="5"/>
  <c r="P269" i="5"/>
  <c r="P265" i="5"/>
  <c r="P249" i="5"/>
  <c r="P270" i="5"/>
  <c r="P251" i="5"/>
  <c r="P245" i="5"/>
  <c r="P298" i="5"/>
  <c r="P263" i="5"/>
  <c r="P253" i="5"/>
  <c r="P271" i="5"/>
  <c r="P312" i="5"/>
  <c r="P307" i="5"/>
  <c r="P302" i="5"/>
  <c r="P291" i="5"/>
  <c r="P286" i="5"/>
  <c r="P284" i="5"/>
  <c r="P272" i="5"/>
  <c r="P268" i="5"/>
  <c r="P274" i="5"/>
  <c r="P261" i="5"/>
  <c r="P257" i="5"/>
  <c r="P259" i="5"/>
  <c r="P256" i="5"/>
  <c r="P255" i="5"/>
  <c r="P260" i="5"/>
  <c r="P258" i="5"/>
  <c r="P244" i="5"/>
  <c r="P311" i="5"/>
  <c r="P299" i="5"/>
  <c r="P288" i="5"/>
  <c r="P247" i="5"/>
  <c r="P246" i="5"/>
  <c r="Q86" i="5"/>
  <c r="Q95" i="5"/>
  <c r="R95" i="5"/>
  <c r="R96" i="5"/>
  <c r="Q96" i="5"/>
  <c r="R100" i="5"/>
  <c r="Q100" i="5"/>
  <c r="Q106" i="5"/>
  <c r="R106" i="5"/>
  <c r="P131" i="5"/>
  <c r="P135" i="5"/>
  <c r="P148" i="5"/>
  <c r="P156" i="5"/>
  <c r="P130" i="5"/>
  <c r="P142" i="5"/>
  <c r="P150" i="5"/>
  <c r="P137" i="5"/>
  <c r="P145" i="5"/>
  <c r="P153" i="5"/>
  <c r="P157" i="5"/>
  <c r="P134" i="5"/>
  <c r="P152" i="5"/>
  <c r="Q167" i="4"/>
  <c r="R167" i="4"/>
  <c r="R170" i="4"/>
  <c r="Q170" i="4"/>
  <c r="Q172" i="4"/>
  <c r="R174" i="4"/>
  <c r="Q174" i="4"/>
  <c r="R175" i="4"/>
  <c r="Q175" i="4"/>
  <c r="Q176" i="4"/>
  <c r="Q180" i="4"/>
  <c r="Q181" i="4"/>
  <c r="R181" i="4"/>
  <c r="Q184" i="4"/>
  <c r="R184" i="4"/>
  <c r="Q187" i="4"/>
  <c r="R187" i="4"/>
  <c r="Q189" i="4"/>
  <c r="Q191" i="4"/>
  <c r="R191" i="4"/>
  <c r="R192" i="4"/>
  <c r="Q192" i="4"/>
  <c r="Q194" i="4"/>
  <c r="R92" i="4"/>
  <c r="Q92" i="4"/>
  <c r="R94" i="4"/>
  <c r="Q94" i="4"/>
  <c r="R96" i="4"/>
  <c r="Q96" i="4"/>
  <c r="Q98" i="4"/>
  <c r="Q102" i="4"/>
  <c r="R103" i="4"/>
  <c r="Q103" i="4"/>
  <c r="Q106" i="4"/>
  <c r="R106" i="4"/>
  <c r="R109" i="4"/>
  <c r="Q109" i="4"/>
  <c r="Q111" i="4"/>
  <c r="Q114" i="4"/>
  <c r="R114" i="4"/>
  <c r="Q116" i="4"/>
  <c r="Q89" i="4"/>
  <c r="R89" i="4"/>
  <c r="Q128" i="4"/>
  <c r="R128" i="4"/>
  <c r="R131" i="4"/>
  <c r="Q131" i="4"/>
  <c r="Q133" i="4"/>
  <c r="R135" i="4"/>
  <c r="Q135" i="4"/>
  <c r="Q137" i="4"/>
  <c r="Q141" i="4"/>
  <c r="Q142" i="4"/>
  <c r="R142" i="4"/>
  <c r="R145" i="4"/>
  <c r="Q145" i="4"/>
  <c r="R148" i="4"/>
  <c r="Q148" i="4"/>
  <c r="Q150" i="4"/>
  <c r="R152" i="4"/>
  <c r="Q152" i="4"/>
  <c r="Q153" i="4"/>
  <c r="R153" i="4"/>
  <c r="Q155" i="4"/>
  <c r="R53" i="4"/>
  <c r="Q53" i="4"/>
  <c r="Q55" i="4"/>
  <c r="Q57" i="4"/>
  <c r="R57" i="4"/>
  <c r="Q59" i="4"/>
  <c r="R64" i="4"/>
  <c r="Q64" i="4"/>
  <c r="R67" i="4"/>
  <c r="Q67" i="4"/>
  <c r="Q70" i="4"/>
  <c r="R70" i="4"/>
  <c r="Q72" i="4"/>
  <c r="R75" i="4"/>
  <c r="Q75" i="4"/>
  <c r="Q77" i="4"/>
  <c r="Q50" i="4"/>
  <c r="R50" i="4"/>
  <c r="R11" i="4"/>
  <c r="Q11" i="4"/>
  <c r="R13" i="4" l="1"/>
  <c r="Q13" i="4"/>
  <c r="Q14" i="4"/>
  <c r="R14" i="4"/>
  <c r="Q16" i="4"/>
  <c r="R17" i="4"/>
  <c r="Q17" i="4"/>
  <c r="Q19" i="4"/>
  <c r="R19" i="4"/>
  <c r="R20" i="4"/>
  <c r="Q20" i="4"/>
  <c r="R22" i="4"/>
  <c r="Q22" i="4"/>
  <c r="Q24" i="4"/>
  <c r="R25" i="4"/>
  <c r="Q25" i="4"/>
  <c r="Q28" i="4"/>
  <c r="R28" i="4"/>
  <c r="Q31" i="4"/>
  <c r="R31" i="4"/>
  <c r="Q33" i="4"/>
  <c r="Q35" i="4"/>
  <c r="R35" i="4"/>
  <c r="Q36" i="4"/>
  <c r="R36" i="4"/>
  <c r="Q38" i="4"/>
  <c r="Q39" i="4"/>
  <c r="R39" i="4"/>
  <c r="R154" i="3" l="1"/>
  <c r="Q154" i="3"/>
  <c r="I569" i="10" l="1"/>
  <c r="I566" i="10"/>
  <c r="I93" i="10"/>
  <c r="N443" i="10"/>
  <c r="K448" i="10"/>
  <c r="L112" i="10"/>
  <c r="G416" i="10"/>
  <c r="F285" i="10"/>
  <c r="R285" i="10" s="1"/>
  <c r="N533" i="10"/>
  <c r="Q533" i="10" s="1"/>
  <c r="I281" i="10"/>
  <c r="N517" i="10"/>
  <c r="J269" i="10"/>
  <c r="N94" i="10"/>
  <c r="Q94" i="10" s="1"/>
  <c r="J458" i="10"/>
  <c r="K305" i="10"/>
  <c r="K427" i="10"/>
  <c r="J494" i="10"/>
  <c r="J23" i="10"/>
  <c r="F577" i="10"/>
  <c r="R577" i="10" s="1"/>
  <c r="K14" i="10"/>
  <c r="H227" i="10"/>
  <c r="H398" i="10"/>
  <c r="H487" i="10"/>
  <c r="L31" i="10"/>
  <c r="G580" i="10"/>
  <c r="L231" i="10"/>
  <c r="I366" i="10"/>
  <c r="I88" i="10"/>
  <c r="J285" i="10"/>
  <c r="K133" i="10"/>
  <c r="F542" i="10"/>
  <c r="I445" i="10"/>
  <c r="I519" i="10"/>
  <c r="M166" i="8"/>
  <c r="F9" i="10"/>
  <c r="R9" i="10" s="1"/>
  <c r="H171" i="10"/>
  <c r="G517" i="10"/>
  <c r="M140" i="10"/>
  <c r="G209" i="10"/>
  <c r="H263" i="10"/>
  <c r="J518" i="10"/>
  <c r="I401" i="10"/>
  <c r="M250" i="10"/>
  <c r="I14" i="10"/>
  <c r="F477" i="10"/>
  <c r="R477" i="10" s="1"/>
  <c r="J281" i="10"/>
  <c r="F466" i="10"/>
  <c r="I149" i="10"/>
  <c r="F92" i="10"/>
  <c r="M309" i="10"/>
  <c r="O287" i="10"/>
  <c r="O313" i="10" s="1"/>
  <c r="F383" i="10"/>
  <c r="R383" i="10" s="1"/>
  <c r="N459" i="10"/>
  <c r="Q459" i="10" s="1"/>
  <c r="J225" i="10"/>
  <c r="I556" i="10"/>
  <c r="L190" i="10"/>
  <c r="N248" i="10"/>
  <c r="N383" i="10"/>
  <c r="Q383" i="10" s="1"/>
  <c r="L476" i="10"/>
  <c r="J117" i="10"/>
  <c r="L484" i="10"/>
  <c r="L281" i="10"/>
  <c r="N380" i="10"/>
  <c r="Q380" i="10" s="1"/>
  <c r="L140" i="10"/>
  <c r="I420" i="10"/>
  <c r="I171" i="10"/>
  <c r="H287" i="10"/>
  <c r="J230" i="10"/>
  <c r="G15" i="8"/>
  <c r="J168" i="10"/>
  <c r="H538" i="10"/>
  <c r="G477" i="10"/>
  <c r="F227" i="10"/>
  <c r="R227" i="10" s="1"/>
  <c r="L256" i="10"/>
  <c r="M264" i="10"/>
  <c r="I410" i="10"/>
  <c r="M265" i="10"/>
  <c r="H36" i="10"/>
  <c r="O117" i="10"/>
  <c r="H362" i="10"/>
  <c r="J293" i="10"/>
  <c r="H456" i="10"/>
  <c r="N410" i="10"/>
  <c r="Q410" i="10" s="1"/>
  <c r="H367" i="10"/>
  <c r="F476" i="10"/>
  <c r="R476" i="10" s="1"/>
  <c r="L250" i="10"/>
  <c r="J483" i="10"/>
  <c r="I144" i="10"/>
  <c r="M414" i="10"/>
  <c r="G37" i="10"/>
  <c r="M214" i="10"/>
  <c r="I86" i="10"/>
  <c r="L109" i="10"/>
  <c r="I26" i="10"/>
  <c r="L405" i="10"/>
  <c r="L521" i="10"/>
  <c r="I194" i="10"/>
  <c r="H299" i="10"/>
  <c r="F578" i="10"/>
  <c r="R578" i="10" s="1"/>
  <c r="L539" i="10"/>
  <c r="F27" i="10"/>
  <c r="L534" i="10"/>
  <c r="L288" i="10"/>
  <c r="N153" i="10"/>
  <c r="Q153" i="10" s="1"/>
  <c r="H405" i="10"/>
  <c r="M461" i="10"/>
  <c r="K269" i="10"/>
  <c r="G444" i="10"/>
  <c r="J498" i="10"/>
  <c r="L110" i="10"/>
  <c r="H113" i="10"/>
  <c r="F39" i="10"/>
  <c r="L487" i="10"/>
  <c r="N129" i="10"/>
  <c r="Q129" i="10" s="1"/>
  <c r="F543" i="10"/>
  <c r="R543" i="10" s="1"/>
  <c r="H152" i="10"/>
  <c r="I543" i="10"/>
  <c r="L147" i="10"/>
  <c r="I302" i="10"/>
  <c r="F555" i="10"/>
  <c r="R555" i="10" s="1"/>
  <c r="K566" i="10"/>
  <c r="M517" i="10"/>
  <c r="N170" i="10"/>
  <c r="I572" i="10"/>
  <c r="H505" i="10"/>
  <c r="N37" i="8"/>
  <c r="N146" i="10"/>
  <c r="Q146" i="10" s="1"/>
  <c r="J579" i="10"/>
  <c r="I231" i="10"/>
  <c r="I129" i="10"/>
  <c r="G107" i="10"/>
  <c r="I558" i="10"/>
  <c r="G263" i="10"/>
  <c r="I554" i="10"/>
  <c r="H577" i="10"/>
  <c r="H366" i="10"/>
  <c r="L543" i="10"/>
  <c r="N265" i="10"/>
  <c r="Q265" i="10" s="1"/>
  <c r="G499" i="10"/>
  <c r="M380" i="10"/>
  <c r="G522" i="10"/>
  <c r="L422" i="10"/>
  <c r="G362" i="10"/>
  <c r="M225" i="10"/>
  <c r="J171" i="10"/>
  <c r="L569" i="10"/>
  <c r="H522" i="10"/>
  <c r="H373" i="10"/>
  <c r="F168" i="10"/>
  <c r="R168" i="10" s="1"/>
  <c r="J250" i="10"/>
  <c r="M232" i="10"/>
  <c r="H573" i="10"/>
  <c r="H484" i="10"/>
  <c r="J129" i="10"/>
  <c r="I133" i="10"/>
  <c r="F269" i="10"/>
  <c r="I27" i="10"/>
  <c r="O264" i="10"/>
  <c r="H185" i="10"/>
  <c r="J170" i="10"/>
  <c r="J578" i="10"/>
  <c r="F583" i="10"/>
  <c r="R583" i="10" s="1"/>
  <c r="K452" i="10"/>
  <c r="M270" i="10"/>
  <c r="N14" i="10"/>
  <c r="N536" i="10"/>
  <c r="Q536" i="10" s="1"/>
  <c r="H386" i="10"/>
  <c r="M132" i="10"/>
  <c r="G456" i="10"/>
  <c r="L154" i="10"/>
  <c r="F538" i="10"/>
  <c r="R538" i="10" s="1"/>
  <c r="G125" i="10"/>
  <c r="F413" i="10"/>
  <c r="R413" i="10" s="1"/>
  <c r="J419" i="10"/>
  <c r="I115" i="10"/>
  <c r="I284" i="10"/>
  <c r="L444" i="10"/>
  <c r="H192" i="10"/>
  <c r="J466" i="10"/>
  <c r="N110" i="10"/>
  <c r="Q110" i="10" s="1"/>
  <c r="L266" i="10"/>
  <c r="I217" i="10"/>
  <c r="I466" i="10"/>
  <c r="N269" i="10"/>
  <c r="Q269" i="10" s="1"/>
  <c r="M266" i="10"/>
  <c r="F378" i="10"/>
  <c r="R378" i="10" s="1"/>
  <c r="N141" i="10"/>
  <c r="N166" i="10"/>
  <c r="M458" i="10"/>
  <c r="K231" i="10"/>
  <c r="H544" i="10"/>
  <c r="L367" i="10"/>
  <c r="N23" i="10"/>
  <c r="L30" i="10"/>
  <c r="F30" i="10"/>
  <c r="R30" i="10" s="1"/>
  <c r="I444" i="10"/>
  <c r="G438" i="10"/>
  <c r="G466" i="10"/>
  <c r="G401" i="10"/>
  <c r="G373" i="10"/>
  <c r="H105" i="10"/>
  <c r="J185" i="10"/>
  <c r="G421" i="10"/>
  <c r="K466" i="10"/>
  <c r="J153" i="10"/>
  <c r="J444" i="10"/>
  <c r="M533" i="10"/>
  <c r="G218" i="10"/>
  <c r="F184" i="10"/>
  <c r="R184" i="10" s="1"/>
  <c r="L139" i="10"/>
  <c r="M560" i="10"/>
  <c r="J455" i="10"/>
  <c r="I140" i="10"/>
  <c r="M569" i="10"/>
  <c r="L270" i="10"/>
  <c r="G250" i="10"/>
  <c r="N209" i="10"/>
  <c r="K387" i="10"/>
  <c r="L27" i="10"/>
  <c r="K27" i="10"/>
  <c r="G484" i="10"/>
  <c r="M452" i="10"/>
  <c r="K284" i="10"/>
  <c r="G170" i="10"/>
  <c r="M406" i="10"/>
  <c r="F281" i="10"/>
  <c r="R281" i="10" s="1"/>
  <c r="K20" i="10"/>
  <c r="G422" i="10"/>
  <c r="F523" i="10"/>
  <c r="R523" i="10" s="1"/>
  <c r="K580" i="10"/>
  <c r="K495" i="10"/>
  <c r="H127" i="8"/>
  <c r="M300" i="10"/>
  <c r="L217" i="10"/>
  <c r="I75" i="8"/>
  <c r="I367" i="10"/>
  <c r="G143" i="10"/>
  <c r="K417" i="10"/>
  <c r="J398" i="10"/>
  <c r="N504" i="10"/>
  <c r="Q504" i="10" s="1"/>
  <c r="F457" i="10"/>
  <c r="R457" i="10" s="1"/>
  <c r="J191" i="10"/>
  <c r="F460" i="10"/>
  <c r="R460" i="10" s="1"/>
  <c r="L523" i="10"/>
  <c r="L300" i="10"/>
  <c r="K464" i="10"/>
  <c r="F223" i="10"/>
  <c r="R223" i="10" s="1"/>
  <c r="M153" i="10"/>
  <c r="J47" i="8"/>
  <c r="L362" i="10"/>
  <c r="K15" i="10"/>
  <c r="G100" i="10"/>
  <c r="F144" i="10"/>
  <c r="K419" i="10"/>
  <c r="J401" i="10"/>
  <c r="F441" i="10"/>
  <c r="R441" i="10" s="1"/>
  <c r="L114" i="10"/>
  <c r="M110" i="10"/>
  <c r="G117" i="10"/>
  <c r="K400" i="10"/>
  <c r="N478" i="10"/>
  <c r="Q478" i="10" s="1"/>
  <c r="F133" i="10"/>
  <c r="R133" i="10" s="1"/>
  <c r="G400" i="10"/>
  <c r="J517" i="10"/>
  <c r="L560" i="10"/>
  <c r="N451" i="10"/>
  <c r="Q451" i="10" s="1"/>
  <c r="I583" i="10"/>
  <c r="G413" i="10"/>
  <c r="J416" i="10"/>
  <c r="K266" i="10"/>
  <c r="K153" i="10"/>
  <c r="I244" i="10"/>
  <c r="H168" i="10"/>
  <c r="G461" i="10"/>
  <c r="F107" i="10"/>
  <c r="R107" i="10" s="1"/>
  <c r="K565" i="10"/>
  <c r="L371" i="10"/>
  <c r="F20" i="10"/>
  <c r="R20" i="10" s="1"/>
  <c r="M580" i="10"/>
  <c r="L29" i="10"/>
  <c r="I539" i="10"/>
  <c r="G109" i="10"/>
  <c r="F419" i="10"/>
  <c r="R419" i="10" s="1"/>
  <c r="F154" i="10"/>
  <c r="F263" i="10"/>
  <c r="M536" i="10"/>
  <c r="J20" i="10"/>
  <c r="N577" i="10"/>
  <c r="Q577" i="10" s="1"/>
  <c r="L37" i="8"/>
  <c r="I287" i="10"/>
  <c r="N498" i="10"/>
  <c r="Q498" i="10" s="1"/>
  <c r="L361" i="10"/>
  <c r="I166" i="8"/>
  <c r="J136" i="10"/>
  <c r="K482" i="10"/>
  <c r="G114" i="10"/>
  <c r="L221" i="10"/>
  <c r="K105" i="10"/>
  <c r="F193" i="10"/>
  <c r="R193" i="10" s="1"/>
  <c r="L530" i="10"/>
  <c r="H285" i="10"/>
  <c r="G410" i="10"/>
  <c r="L232" i="10"/>
  <c r="I113" i="10"/>
  <c r="H388" i="10"/>
  <c r="G266" i="10"/>
  <c r="L373" i="10"/>
  <c r="M426" i="10"/>
  <c r="M417" i="10"/>
  <c r="K102" i="10"/>
  <c r="J487" i="10"/>
  <c r="K367" i="10"/>
  <c r="H129" i="8"/>
  <c r="F310" i="10"/>
  <c r="R310" i="10" s="1"/>
  <c r="M31" i="10"/>
  <c r="F499" i="10"/>
  <c r="R499" i="10" s="1"/>
  <c r="J32" i="10"/>
  <c r="L579" i="10"/>
  <c r="J271" i="10"/>
  <c r="G183" i="8"/>
  <c r="J94" i="10"/>
  <c r="K283" i="10"/>
  <c r="L537" i="10"/>
  <c r="K30" i="10"/>
  <c r="I387" i="10"/>
  <c r="G92" i="10"/>
  <c r="H536" i="10"/>
  <c r="G441" i="10"/>
  <c r="H582" i="10"/>
  <c r="K129" i="10"/>
  <c r="I113" i="8"/>
  <c r="I230" i="10"/>
  <c r="N92" i="10"/>
  <c r="K456" i="10"/>
  <c r="N398" i="10"/>
  <c r="Q398" i="10" s="1"/>
  <c r="G366" i="10"/>
  <c r="H400" i="10"/>
  <c r="M578" i="10"/>
  <c r="J443" i="10"/>
  <c r="K421" i="10"/>
  <c r="G573" i="10"/>
  <c r="L258" i="10"/>
  <c r="H94" i="10"/>
  <c r="K542" i="10"/>
  <c r="G207" i="10"/>
  <c r="F153" i="10"/>
  <c r="R153" i="10" s="1"/>
  <c r="N268" i="10"/>
  <c r="Q268" i="10" s="1"/>
  <c r="K265" i="10"/>
  <c r="N205" i="10"/>
  <c r="Q205" i="10" s="1"/>
  <c r="I303" i="10"/>
  <c r="F536" i="10"/>
  <c r="R536" i="10" s="1"/>
  <c r="M146" i="10"/>
  <c r="F246" i="10"/>
  <c r="R246" i="10" s="1"/>
  <c r="F518" i="10"/>
  <c r="R518" i="10" s="1"/>
  <c r="G296" i="10"/>
  <c r="N191" i="10"/>
  <c r="J459" i="10"/>
  <c r="I578" i="10"/>
  <c r="M494" i="10"/>
  <c r="N367" i="10"/>
  <c r="Q367" i="10" s="1"/>
  <c r="H185" i="8"/>
  <c r="I296" i="10"/>
  <c r="M256" i="10"/>
  <c r="F554" i="10"/>
  <c r="F102" i="10"/>
  <c r="R102" i="10" s="1"/>
  <c r="L544" i="10"/>
  <c r="L402" i="10"/>
  <c r="K227" i="10"/>
  <c r="N522" i="10"/>
  <c r="Q522" i="10" s="1"/>
  <c r="I256" i="10"/>
  <c r="K113" i="10"/>
  <c r="M269" i="10"/>
  <c r="I386" i="10"/>
  <c r="G32" i="10"/>
  <c r="K523" i="10"/>
  <c r="M284" i="10"/>
  <c r="M104" i="10"/>
  <c r="K151" i="10"/>
  <c r="L488" i="10"/>
  <c r="K92" i="10"/>
  <c r="K483" i="10"/>
  <c r="M383" i="10"/>
  <c r="F421" i="10"/>
  <c r="R421" i="10" s="1"/>
  <c r="I537" i="10"/>
  <c r="J300" i="10"/>
  <c r="G583" i="10"/>
  <c r="F214" i="10"/>
  <c r="F444" i="10"/>
  <c r="R444" i="10" s="1"/>
  <c r="I293" i="10"/>
  <c r="M459" i="10"/>
  <c r="K556" i="10"/>
  <c r="L449" i="10"/>
  <c r="G282" i="10"/>
  <c r="H143" i="10"/>
  <c r="F230" i="10"/>
  <c r="R230" i="10" s="1"/>
  <c r="O127" i="10"/>
  <c r="I518" i="10"/>
  <c r="I166" i="10"/>
  <c r="F149" i="10"/>
  <c r="R149" i="10" s="1"/>
  <c r="O218" i="10"/>
  <c r="H264" i="10"/>
  <c r="G227" i="10"/>
  <c r="J36" i="10"/>
  <c r="J100" i="10"/>
  <c r="L413" i="10"/>
  <c r="H443" i="10"/>
  <c r="N414" i="10"/>
  <c r="Q414" i="10" s="1"/>
  <c r="K86" i="10"/>
  <c r="K465" i="10"/>
  <c r="J192" i="10"/>
  <c r="K544" i="10"/>
  <c r="N412" i="10"/>
  <c r="Q412" i="10" s="1"/>
  <c r="G168" i="10"/>
  <c r="I538" i="10"/>
  <c r="M410" i="10"/>
  <c r="M230" i="10"/>
  <c r="J583" i="10"/>
  <c r="I193" i="10"/>
  <c r="H458" i="10"/>
  <c r="G311" i="10"/>
  <c r="L398" i="10"/>
  <c r="N256" i="10"/>
  <c r="F12" i="10"/>
  <c r="R12" i="10" s="1"/>
  <c r="G483" i="10"/>
  <c r="K459" i="10"/>
  <c r="G417" i="10"/>
  <c r="J152" i="10"/>
  <c r="I29" i="10"/>
  <c r="F363" i="10"/>
  <c r="R363" i="10" s="1"/>
  <c r="F112" i="10"/>
  <c r="R112" i="10" s="1"/>
  <c r="H517" i="10"/>
  <c r="G451" i="10"/>
  <c r="F521" i="10"/>
  <c r="H115" i="10"/>
  <c r="H133" i="10"/>
  <c r="K300" i="10"/>
  <c r="J166" i="10"/>
  <c r="F539" i="10"/>
  <c r="R539" i="10" s="1"/>
  <c r="L113" i="10"/>
  <c r="J381" i="10"/>
  <c r="G558" i="10"/>
  <c r="K455" i="10"/>
  <c r="J143" i="10"/>
  <c r="N452" i="10"/>
  <c r="Q452" i="10" s="1"/>
  <c r="O176" i="10"/>
  <c r="R176" i="10" s="1"/>
  <c r="L381" i="10"/>
  <c r="L92" i="10"/>
  <c r="N479" i="10"/>
  <c r="Q479" i="10" s="1"/>
  <c r="N296" i="10"/>
  <c r="Q296" i="10" s="1"/>
  <c r="H114" i="10"/>
  <c r="F305" i="10"/>
  <c r="R305" i="10" s="1"/>
  <c r="F15" i="10"/>
  <c r="R15" i="10" s="1"/>
  <c r="N456" i="10"/>
  <c r="Q456" i="10" s="1"/>
  <c r="F62" i="8"/>
  <c r="M445" i="10"/>
  <c r="K406" i="10"/>
  <c r="K521" i="10"/>
  <c r="J448" i="10"/>
  <c r="M449" i="10"/>
  <c r="G264" i="10"/>
  <c r="N537" i="10"/>
  <c r="Q537" i="10" s="1"/>
  <c r="H476" i="10"/>
  <c r="N10" i="10"/>
  <c r="Q10" i="10" s="1"/>
  <c r="K146" i="10"/>
  <c r="N488" i="10"/>
  <c r="Q488" i="10" s="1"/>
  <c r="K443" i="10"/>
  <c r="M287" i="10"/>
  <c r="M94" i="10"/>
  <c r="I127" i="10"/>
  <c r="I152" i="10"/>
  <c r="N460" i="10"/>
  <c r="Q460" i="10" s="1"/>
  <c r="G487" i="10"/>
  <c r="G86" i="10"/>
  <c r="I94" i="10"/>
  <c r="K23" i="10"/>
  <c r="H36" i="8"/>
  <c r="I192" i="10"/>
  <c r="K185" i="10"/>
  <c r="F400" i="10"/>
  <c r="R400" i="10" s="1"/>
  <c r="M185" i="10"/>
  <c r="G427" i="10"/>
  <c r="M98" i="10"/>
  <c r="G505" i="10"/>
  <c r="F127" i="10"/>
  <c r="I12" i="10"/>
  <c r="J114" i="10"/>
  <c r="J108" i="10"/>
  <c r="I141" i="10"/>
  <c r="M109" i="10"/>
  <c r="F487" i="10"/>
  <c r="R487" i="10" s="1"/>
  <c r="N137" i="10"/>
  <c r="Q137" i="10" s="1"/>
  <c r="L426" i="10"/>
  <c r="N132" i="10"/>
  <c r="Q132" i="10" s="1"/>
  <c r="N366" i="10"/>
  <c r="Q366" i="10" s="1"/>
  <c r="G145" i="10"/>
  <c r="M522" i="10"/>
  <c r="K303" i="10"/>
  <c r="H519" i="10"/>
  <c r="H30" i="10"/>
  <c r="I39" i="10"/>
  <c r="K538" i="10"/>
  <c r="I542" i="10"/>
  <c r="G147" i="10"/>
  <c r="F129" i="10"/>
  <c r="R129" i="10" s="1"/>
  <c r="K361" i="10"/>
  <c r="N464" i="10"/>
  <c r="N580" i="10"/>
  <c r="Q580" i="10" s="1"/>
  <c r="O171" i="10"/>
  <c r="H449" i="10"/>
  <c r="F406" i="10"/>
  <c r="R406" i="10" s="1"/>
  <c r="I499" i="10"/>
  <c r="G303" i="10"/>
  <c r="K107" i="10"/>
  <c r="F579" i="10"/>
  <c r="R579" i="10" s="1"/>
  <c r="I136" i="10"/>
  <c r="M444" i="10"/>
  <c r="F270" i="10"/>
  <c r="R270" i="10" s="1"/>
  <c r="F505" i="10"/>
  <c r="H560" i="10"/>
  <c r="K500" i="10"/>
  <c r="J500" i="10"/>
  <c r="K440" i="10"/>
  <c r="N448" i="10"/>
  <c r="Q448" i="10" s="1"/>
  <c r="L483" i="10"/>
  <c r="M413" i="10"/>
  <c r="F23" i="10"/>
  <c r="M144" i="10"/>
  <c r="N105" i="10"/>
  <c r="I576" i="10"/>
  <c r="J412" i="10"/>
  <c r="N421" i="10"/>
  <c r="Q421" i="10" s="1"/>
  <c r="J231" i="10"/>
  <c r="F288" i="10"/>
  <c r="R288" i="10" s="1"/>
  <c r="F362" i="10"/>
  <c r="R362" i="10" s="1"/>
  <c r="M561" i="10"/>
  <c r="I461" i="10"/>
  <c r="N387" i="10"/>
  <c r="Q387" i="10" s="1"/>
  <c r="H304" i="10"/>
  <c r="F256" i="10"/>
  <c r="J113" i="10"/>
  <c r="M451" i="10"/>
  <c r="F26" i="10"/>
  <c r="R26" i="10" s="1"/>
  <c r="I137" i="10"/>
  <c r="G445" i="10"/>
  <c r="K484" i="10"/>
  <c r="G419" i="10"/>
  <c r="O542" i="10"/>
  <c r="H221" i="10"/>
  <c r="G184" i="10"/>
  <c r="H224" i="10"/>
  <c r="L264" i="10"/>
  <c r="J263" i="10"/>
  <c r="K10" i="10"/>
  <c r="H441" i="10"/>
  <c r="M305" i="10"/>
  <c r="J29" i="8"/>
  <c r="L105" i="10"/>
  <c r="N362" i="10"/>
  <c r="Q362" i="10" s="1"/>
  <c r="J148" i="10"/>
  <c r="M10" i="10"/>
  <c r="F185" i="10"/>
  <c r="R185" i="10" s="1"/>
  <c r="H153" i="10"/>
  <c r="L518" i="10"/>
  <c r="M288" i="10"/>
  <c r="H271" i="10"/>
  <c r="N440" i="10"/>
  <c r="Q440" i="10" s="1"/>
  <c r="G204" i="10"/>
  <c r="I412" i="10"/>
  <c r="G281" i="10"/>
  <c r="J440" i="10"/>
  <c r="K378" i="10"/>
  <c r="L107" i="10"/>
  <c r="I15" i="10"/>
  <c r="O214" i="10"/>
  <c r="M484" i="10"/>
  <c r="G497" i="10"/>
  <c r="J533" i="10"/>
  <c r="L504" i="10"/>
  <c r="M448" i="10"/>
  <c r="L36" i="10"/>
  <c r="F479" i="10"/>
  <c r="R479" i="10" s="1"/>
  <c r="I153" i="10"/>
  <c r="F379" i="10"/>
  <c r="R379" i="10" s="1"/>
  <c r="K110" i="10"/>
  <c r="L416" i="10"/>
  <c r="M361" i="10"/>
  <c r="M137" i="10"/>
  <c r="F535" i="10"/>
  <c r="R535" i="10" s="1"/>
  <c r="J30" i="10"/>
  <c r="J193" i="10"/>
  <c r="K148" i="10"/>
  <c r="M576" i="10"/>
  <c r="N505" i="10"/>
  <c r="Q505" i="10" s="1"/>
  <c r="H451" i="10"/>
  <c r="H452" i="10"/>
  <c r="G565" i="10"/>
  <c r="K147" i="10"/>
  <c r="M244" i="10"/>
  <c r="L293" i="10"/>
  <c r="N283" i="10"/>
  <c r="Q283" i="10" s="1"/>
  <c r="F448" i="10"/>
  <c r="R448" i="10" s="1"/>
  <c r="M483" i="10"/>
  <c r="M231" i="10"/>
  <c r="G572" i="10"/>
  <c r="G217" i="10"/>
  <c r="I168" i="10"/>
  <c r="J115" i="8"/>
  <c r="G533" i="10"/>
  <c r="K362" i="10"/>
  <c r="G136" i="10"/>
  <c r="H417" i="10"/>
  <c r="K380" i="10"/>
  <c r="F192" i="10"/>
  <c r="R192" i="10" s="1"/>
  <c r="J134" i="10"/>
  <c r="I483" i="10"/>
  <c r="L104" i="10"/>
  <c r="L561" i="10"/>
  <c r="I456" i="10"/>
  <c r="G232" i="10"/>
  <c r="K414" i="10"/>
  <c r="I218" i="10"/>
  <c r="N530" i="10"/>
  <c r="Q530" i="10" s="1"/>
  <c r="G544" i="10"/>
  <c r="F401" i="10"/>
  <c r="R401" i="10" s="1"/>
  <c r="M36" i="10"/>
  <c r="L378" i="10"/>
  <c r="J15" i="8"/>
  <c r="F151" i="8"/>
  <c r="L400" i="10"/>
  <c r="I573" i="10"/>
  <c r="F171" i="10"/>
  <c r="N147" i="8"/>
  <c r="O125" i="10"/>
  <c r="G577" i="10"/>
  <c r="I460" i="10"/>
  <c r="M166" i="10"/>
  <c r="F115" i="10"/>
  <c r="R115" i="10" s="1"/>
  <c r="H305" i="10"/>
  <c r="L34" i="10"/>
  <c r="L568" i="10"/>
  <c r="I373" i="10"/>
  <c r="F529" i="10"/>
  <c r="R529" i="10" s="1"/>
  <c r="F410" i="10"/>
  <c r="R410" i="10" s="1"/>
  <c r="I495" i="10"/>
  <c r="M283" i="10"/>
  <c r="O148" i="10"/>
  <c r="G539" i="10"/>
  <c r="M402" i="10"/>
  <c r="F445" i="10"/>
  <c r="R445" i="10" s="1"/>
  <c r="K461" i="10"/>
  <c r="K293" i="10"/>
  <c r="G285" i="10"/>
  <c r="K137" i="8"/>
  <c r="O100" i="10"/>
  <c r="H554" i="10"/>
  <c r="J405" i="10"/>
  <c r="K504" i="10"/>
  <c r="L497" i="10"/>
  <c r="K93" i="10"/>
  <c r="H583" i="10"/>
  <c r="F262" i="10"/>
  <c r="R262" i="10" s="1"/>
  <c r="F409" i="10"/>
  <c r="R409" i="10" s="1"/>
  <c r="L227" i="10"/>
  <c r="H561" i="10"/>
  <c r="H125" i="10"/>
  <c r="K577" i="10"/>
  <c r="H419" i="10"/>
  <c r="N108" i="10"/>
  <c r="K561" i="10"/>
  <c r="K166" i="8"/>
  <c r="G258" i="10"/>
  <c r="J15" i="10"/>
  <c r="N573" i="10"/>
  <c r="Q573" i="10" s="1"/>
  <c r="J246" i="10"/>
  <c r="I476" i="10"/>
  <c r="J86" i="10"/>
  <c r="N221" i="10"/>
  <c r="Q221" i="10" s="1"/>
  <c r="M504" i="10"/>
  <c r="M387" i="10"/>
  <c r="M565" i="10"/>
  <c r="K190" i="10"/>
  <c r="L141" i="10"/>
  <c r="G262" i="10"/>
  <c r="L263" i="10"/>
  <c r="G271" i="10"/>
  <c r="O139" i="10"/>
  <c r="L269" i="10"/>
  <c r="K498" i="10"/>
  <c r="L8" i="10"/>
  <c r="J422" i="10"/>
  <c r="F426" i="10"/>
  <c r="R426" i="10" s="1"/>
  <c r="I23" i="10"/>
  <c r="J258" i="10"/>
  <c r="J537" i="10"/>
  <c r="J556" i="10"/>
  <c r="F498" i="10"/>
  <c r="R498" i="10" s="1"/>
  <c r="K224" i="10"/>
  <c r="N583" i="10"/>
  <c r="Q583" i="10" s="1"/>
  <c r="N458" i="10"/>
  <c r="Q458" i="10" s="1"/>
  <c r="J420" i="10"/>
  <c r="M534" i="10"/>
  <c r="L98" i="10"/>
  <c r="M538" i="10"/>
  <c r="J480" i="10"/>
  <c r="H107" i="10"/>
  <c r="G576" i="10"/>
  <c r="F117" i="10"/>
  <c r="F108" i="10"/>
  <c r="L205" i="10"/>
  <c r="I285" i="10"/>
  <c r="G246" i="10"/>
  <c r="H250" i="10"/>
  <c r="L498" i="10"/>
  <c r="N402" i="10"/>
  <c r="Q402" i="10" s="1"/>
  <c r="M518" i="10"/>
  <c r="L265" i="10"/>
  <c r="H182" i="8"/>
  <c r="G31" i="10"/>
  <c r="O225" i="10"/>
  <c r="I205" i="10"/>
  <c r="H269" i="10"/>
  <c r="L500" i="10"/>
  <c r="H231" i="10"/>
  <c r="L576" i="10"/>
  <c r="M367" i="10"/>
  <c r="N542" i="10"/>
  <c r="J529" i="10"/>
  <c r="F451" i="10"/>
  <c r="R451" i="10" s="1"/>
  <c r="H303" i="10"/>
  <c r="I224" i="10"/>
  <c r="M221" i="10"/>
  <c r="M465" i="10"/>
  <c r="J227" i="10"/>
  <c r="L152" i="10"/>
  <c r="M420" i="10"/>
  <c r="N484" i="10"/>
  <c r="Q484" i="10" s="1"/>
  <c r="J380" i="10"/>
  <c r="I170" i="10"/>
  <c r="H104" i="10"/>
  <c r="N244" i="10"/>
  <c r="Q244" i="10" s="1"/>
  <c r="L461" i="10"/>
  <c r="N476" i="10"/>
  <c r="Q476" i="10" s="1"/>
  <c r="L137" i="10"/>
  <c r="G194" i="10"/>
  <c r="N521" i="10"/>
  <c r="G265" i="10"/>
  <c r="M478" i="10"/>
  <c r="H455" i="10"/>
  <c r="G500" i="10"/>
  <c r="H218" i="10"/>
  <c r="G443" i="10"/>
  <c r="I534" i="10"/>
  <c r="J232" i="10"/>
  <c r="I209" i="10"/>
  <c r="M460" i="10"/>
  <c r="L538" i="10"/>
  <c r="J244" i="10"/>
  <c r="M107" i="10"/>
  <c r="I419" i="10"/>
  <c r="I448" i="10"/>
  <c r="I90" i="10"/>
  <c r="H482" i="10"/>
  <c r="F303" i="10"/>
  <c r="R303" i="10" s="1"/>
  <c r="J367" i="10"/>
  <c r="G534" i="10"/>
  <c r="O482" i="10"/>
  <c r="O508" i="10" s="1"/>
  <c r="P478" i="10" s="1"/>
  <c r="G90" i="10"/>
  <c r="J139" i="10"/>
  <c r="F373" i="10"/>
  <c r="R373" i="10" s="1"/>
  <c r="I464" i="10"/>
  <c r="K388" i="10"/>
  <c r="K141" i="10"/>
  <c r="M154" i="10"/>
  <c r="J93" i="10"/>
  <c r="F516" i="10"/>
  <c r="R516" i="10" s="1"/>
  <c r="I406" i="10"/>
  <c r="H139" i="10"/>
  <c r="L88" i="10"/>
  <c r="F565" i="10"/>
  <c r="R565" i="10" s="1"/>
  <c r="J523" i="10"/>
  <c r="F300" i="10"/>
  <c r="R300" i="10" s="1"/>
  <c r="O108" i="10"/>
  <c r="F287" i="10"/>
  <c r="G149" i="10"/>
  <c r="N143" i="8"/>
  <c r="L133" i="10"/>
  <c r="J265" i="10"/>
  <c r="I416" i="10"/>
  <c r="F382" i="10"/>
  <c r="R382" i="10" s="1"/>
  <c r="L452" i="10"/>
  <c r="M29" i="10"/>
  <c r="K168" i="10"/>
  <c r="I500" i="10"/>
  <c r="G284" i="10"/>
  <c r="I361" i="10"/>
  <c r="H363" i="10"/>
  <c r="I482" i="10"/>
  <c r="N497" i="10"/>
  <c r="Q497" i="10" s="1"/>
  <c r="I188" i="8"/>
  <c r="M373" i="10"/>
  <c r="M152" i="10"/>
  <c r="J544" i="10"/>
  <c r="L262" i="10"/>
  <c r="N147" i="10"/>
  <c r="K207" i="10"/>
  <c r="F544" i="10"/>
  <c r="F464" i="10"/>
  <c r="G498" i="10"/>
  <c r="N263" i="10"/>
  <c r="Q263" i="10" s="1"/>
  <c r="I458" i="10"/>
  <c r="K117" i="10"/>
  <c r="J421" i="10"/>
  <c r="F282" i="10"/>
  <c r="R282" i="10" s="1"/>
  <c r="K583" i="10"/>
  <c r="F105" i="10"/>
  <c r="I378" i="10"/>
  <c r="G578" i="10"/>
  <c r="J410" i="10"/>
  <c r="H86" i="10"/>
  <c r="J109" i="10"/>
  <c r="N445" i="10"/>
  <c r="Q445" i="10" s="1"/>
  <c r="K36" i="10"/>
  <c r="H421" i="10"/>
  <c r="K382" i="10"/>
  <c r="L455" i="10"/>
  <c r="L566" i="10"/>
  <c r="L542" i="10"/>
  <c r="F452" i="10"/>
  <c r="R452" i="10" s="1"/>
  <c r="F387" i="10"/>
  <c r="R387" i="10" s="1"/>
  <c r="I522" i="10"/>
  <c r="M125" i="10"/>
  <c r="I168" i="8"/>
  <c r="K217" i="10"/>
  <c r="L479" i="10"/>
  <c r="L305" i="10"/>
  <c r="F148" i="10"/>
  <c r="H225" i="10"/>
  <c r="N373" i="10"/>
  <c r="Q373" i="10" s="1"/>
  <c r="L283" i="10"/>
  <c r="H20" i="10"/>
  <c r="M117" i="10"/>
  <c r="F136" i="10"/>
  <c r="R136" i="10" s="1"/>
  <c r="K505" i="10"/>
  <c r="F106" i="10"/>
  <c r="R106" i="10" s="1"/>
  <c r="N499" i="10"/>
  <c r="Q499" i="10" s="1"/>
  <c r="M543" i="10"/>
  <c r="J565" i="10"/>
  <c r="O92" i="10"/>
  <c r="H144" i="10"/>
  <c r="J445" i="10"/>
  <c r="J495" i="10"/>
  <c r="M168" i="10"/>
  <c r="N218" i="10"/>
  <c r="H558" i="10"/>
  <c r="J378" i="10"/>
  <c r="G495" i="10"/>
  <c r="K304" i="10"/>
  <c r="G93" i="8"/>
  <c r="J573" i="10"/>
  <c r="G65" i="8"/>
  <c r="N495" i="10"/>
  <c r="Q495" i="10" s="1"/>
  <c r="K221" i="10"/>
  <c r="F265" i="10"/>
  <c r="R265" i="10" s="1"/>
  <c r="H426" i="10"/>
  <c r="F580" i="10"/>
  <c r="R580" i="10" s="1"/>
  <c r="G243" i="10"/>
  <c r="M388" i="10"/>
  <c r="L148" i="10"/>
  <c r="O141" i="10"/>
  <c r="J98" i="10"/>
  <c r="N29" i="10"/>
  <c r="Q29" i="10" s="1"/>
  <c r="J302" i="10"/>
  <c r="H479" i="10"/>
  <c r="G104" i="10"/>
  <c r="G476" i="10"/>
  <c r="I10" i="10"/>
  <c r="G569" i="10"/>
  <c r="L443" i="10"/>
  <c r="G133" i="10"/>
  <c r="L287" i="10"/>
  <c r="M419" i="10"/>
  <c r="H578" i="10"/>
  <c r="M303" i="10"/>
  <c r="J205" i="10"/>
  <c r="H460" i="10"/>
  <c r="K533" i="10"/>
  <c r="G108" i="10"/>
  <c r="M32" i="10"/>
  <c r="F109" i="10"/>
  <c r="R109" i="10" s="1"/>
  <c r="I443" i="10"/>
  <c r="J414" i="10"/>
  <c r="J441" i="10"/>
  <c r="H412" i="10"/>
  <c r="L410" i="10"/>
  <c r="J413" i="10"/>
  <c r="L441" i="10"/>
  <c r="H23" i="8"/>
  <c r="J366" i="10"/>
  <c r="G302" i="10"/>
  <c r="H248" i="10"/>
  <c r="J304" i="10"/>
  <c r="M293" i="10"/>
  <c r="G94" i="10"/>
  <c r="G536" i="10"/>
  <c r="J256" i="10"/>
  <c r="H147" i="10"/>
  <c r="L166" i="10"/>
  <c r="M371" i="10"/>
  <c r="G555" i="10"/>
  <c r="J154" i="10"/>
  <c r="F93" i="10"/>
  <c r="R93" i="10" s="1"/>
  <c r="G452" i="10"/>
  <c r="N15" i="10"/>
  <c r="Q15" i="10" s="1"/>
  <c r="H110" i="10"/>
  <c r="G360" i="10"/>
  <c r="M488" i="10"/>
  <c r="I98" i="10"/>
  <c r="N287" i="10"/>
  <c r="M464" i="10"/>
  <c r="H461" i="10"/>
  <c r="M495" i="10"/>
  <c r="L127" i="10"/>
  <c r="J29" i="10"/>
  <c r="N529" i="10"/>
  <c r="Q529" i="10" s="1"/>
  <c r="K579" i="10"/>
  <c r="H543" i="10"/>
  <c r="J425" i="10"/>
  <c r="L464" i="10"/>
  <c r="F425" i="10"/>
  <c r="R425" i="10" s="1"/>
  <c r="G146" i="10"/>
  <c r="L440" i="10"/>
  <c r="N108" i="8"/>
  <c r="J214" i="10"/>
  <c r="G129" i="10"/>
  <c r="F427" i="10"/>
  <c r="N309" i="10"/>
  <c r="Q309" i="10" s="1"/>
  <c r="L529" i="10"/>
  <c r="K402" i="10"/>
  <c r="F231" i="10"/>
  <c r="R231" i="10" s="1"/>
  <c r="M476" i="10"/>
  <c r="H170" i="10"/>
  <c r="H465" i="10"/>
  <c r="L100" i="10"/>
  <c r="I380" i="10"/>
  <c r="H416" i="10"/>
  <c r="F104" i="10"/>
  <c r="K420" i="10"/>
  <c r="I143" i="10"/>
  <c r="M113" i="8"/>
  <c r="K287" i="10"/>
  <c r="G494" i="10"/>
  <c r="L20" i="10"/>
  <c r="O144" i="10"/>
  <c r="R144" i="10" s="1"/>
  <c r="G110" i="8"/>
  <c r="G455" i="10"/>
  <c r="N127" i="10"/>
  <c r="I580" i="10"/>
  <c r="K499" i="10"/>
  <c r="F204" i="10"/>
  <c r="R204" i="10" s="1"/>
  <c r="F371" i="10"/>
  <c r="R371" i="10" s="1"/>
  <c r="H371" i="10"/>
  <c r="H265" i="10"/>
  <c r="F10" i="8"/>
  <c r="K439" i="10"/>
  <c r="H232" i="10"/>
  <c r="I530" i="10"/>
  <c r="G165" i="10"/>
  <c r="M151" i="10"/>
  <c r="G425" i="10"/>
  <c r="H256" i="10"/>
  <c r="I191" i="10"/>
  <c r="I288" i="10"/>
  <c r="J17" i="10"/>
  <c r="G521" i="10"/>
  <c r="I494" i="10"/>
  <c r="L129" i="10"/>
  <c r="H444" i="10"/>
  <c r="K288" i="10"/>
  <c r="G231" i="10"/>
  <c r="H258" i="10"/>
  <c r="J141" i="10"/>
  <c r="G224" i="10"/>
  <c r="F8" i="10"/>
  <c r="R8" i="10" s="1"/>
  <c r="I533" i="10"/>
  <c r="G378" i="10"/>
  <c r="J107" i="10"/>
  <c r="N400" i="10"/>
  <c r="Q400" i="10" s="1"/>
  <c r="H39" i="10"/>
  <c r="F405" i="10"/>
  <c r="R405" i="10" s="1"/>
  <c r="K171" i="8"/>
  <c r="K582" i="10"/>
  <c r="J303" i="10"/>
  <c r="I102" i="10"/>
  <c r="G8" i="10"/>
  <c r="O152" i="10"/>
  <c r="H281" i="10"/>
  <c r="M362" i="10"/>
  <c r="K281" i="10"/>
  <c r="G105" i="10"/>
  <c r="G414" i="10"/>
  <c r="K573" i="10"/>
  <c r="M304" i="10"/>
  <c r="G287" i="10"/>
  <c r="K458" i="10"/>
  <c r="H93" i="10"/>
  <c r="M192" i="10"/>
  <c r="K144" i="10"/>
  <c r="K518" i="10"/>
  <c r="H194" i="10"/>
  <c r="H440" i="10"/>
  <c r="N420" i="10"/>
  <c r="Q420" i="10" s="1"/>
  <c r="M170" i="10"/>
  <c r="I132" i="10"/>
  <c r="F170" i="10"/>
  <c r="G516" i="10"/>
  <c r="I207" i="10"/>
  <c r="G20" i="10"/>
  <c r="O443" i="10"/>
  <c r="L565" i="10"/>
  <c r="H149" i="10"/>
  <c r="J140" i="8"/>
  <c r="J572" i="10"/>
  <c r="N413" i="10"/>
  <c r="Q413" i="10" s="1"/>
  <c r="I402" i="10"/>
  <c r="G113" i="10"/>
  <c r="K104" i="10"/>
  <c r="L144" i="10"/>
  <c r="F569" i="10"/>
  <c r="R569" i="10" s="1"/>
  <c r="F271" i="10"/>
  <c r="R271" i="10" s="1"/>
  <c r="I568" i="10"/>
  <c r="H98" i="10"/>
  <c r="I440" i="10"/>
  <c r="K264" i="10"/>
  <c r="F584" i="10"/>
  <c r="I417" i="10"/>
  <c r="L15" i="10"/>
  <c r="F309" i="10"/>
  <c r="R309" i="10" s="1"/>
  <c r="O521" i="10"/>
  <c r="F504" i="10"/>
  <c r="R504" i="10" s="1"/>
  <c r="L244" i="10"/>
  <c r="F567" i="10"/>
  <c r="R567" i="10" s="1"/>
  <c r="M88" i="10"/>
  <c r="K94" i="10"/>
  <c r="N88" i="10"/>
  <c r="Q88" i="10" s="1"/>
  <c r="L366" i="10"/>
  <c r="G529" i="10"/>
  <c r="G132" i="10"/>
  <c r="I523" i="10"/>
  <c r="M133" i="10"/>
  <c r="J456" i="10"/>
  <c r="I69" i="8"/>
  <c r="K296" i="10"/>
  <c r="I110" i="10"/>
  <c r="G270" i="10"/>
  <c r="I137" i="8"/>
  <c r="I246" i="10"/>
  <c r="F416" i="10"/>
  <c r="R416" i="10" s="1"/>
  <c r="N34" i="10"/>
  <c r="Q34" i="10" s="1"/>
  <c r="I146" i="8"/>
  <c r="K426" i="10"/>
  <c r="G561" i="10"/>
  <c r="F37" i="10"/>
  <c r="R37" i="10" s="1"/>
  <c r="I179" i="8"/>
  <c r="N565" i="10"/>
  <c r="Q565" i="10" s="1"/>
  <c r="N232" i="10"/>
  <c r="Q232" i="10" s="1"/>
  <c r="F232" i="10"/>
  <c r="R232" i="10" s="1"/>
  <c r="J460" i="10"/>
  <c r="K476" i="10"/>
  <c r="J110" i="10"/>
  <c r="G87" i="10"/>
  <c r="F381" i="10"/>
  <c r="R381" i="10" s="1"/>
  <c r="G406" i="10"/>
  <c r="J217" i="10"/>
  <c r="J580" i="10"/>
  <c r="F94" i="10"/>
  <c r="R94" i="10" s="1"/>
  <c r="M262" i="10"/>
  <c r="M579" i="10"/>
  <c r="K410" i="10"/>
  <c r="I248" i="10"/>
  <c r="L580" i="10"/>
  <c r="F114" i="10"/>
  <c r="R114" i="10" s="1"/>
  <c r="N125" i="10"/>
  <c r="L185" i="10"/>
  <c r="F32" i="10"/>
  <c r="R32" i="10" s="1"/>
  <c r="I561" i="10"/>
  <c r="I265" i="10"/>
  <c r="F38" i="10"/>
  <c r="R38" i="10" s="1"/>
  <c r="I214" i="10"/>
  <c r="H480" i="10"/>
  <c r="N225" i="10"/>
  <c r="N405" i="10"/>
  <c r="Q405" i="10" s="1"/>
  <c r="N388" i="10"/>
  <c r="Q388" i="10" s="1"/>
  <c r="I183" i="8"/>
  <c r="M186" i="8"/>
  <c r="J406" i="10"/>
  <c r="I105" i="10"/>
  <c r="M15" i="10"/>
  <c r="F440" i="10"/>
  <c r="R440" i="10" s="1"/>
  <c r="F20" i="8"/>
  <c r="F100" i="10"/>
  <c r="G107" i="8"/>
  <c r="H572" i="10"/>
  <c r="N444" i="10"/>
  <c r="Q444" i="10" s="1"/>
  <c r="H102" i="10"/>
  <c r="H14" i="10"/>
  <c r="L573" i="10"/>
  <c r="M137" i="8"/>
  <c r="N148" i="10"/>
  <c r="N144" i="8"/>
  <c r="L448" i="10"/>
  <c r="H448" i="10"/>
  <c r="I498" i="10"/>
  <c r="I480" i="10"/>
  <c r="N579" i="10"/>
  <c r="Q579" i="10" s="1"/>
  <c r="F243" i="10"/>
  <c r="K381" i="10"/>
  <c r="K140" i="8"/>
  <c r="G230" i="10"/>
  <c r="N112" i="10"/>
  <c r="Q112" i="10" s="1"/>
  <c r="G106" i="10"/>
  <c r="F217" i="10"/>
  <c r="R217" i="10" s="1"/>
  <c r="J538" i="10"/>
  <c r="H296" i="10"/>
  <c r="G426" i="10"/>
  <c r="N449" i="10"/>
  <c r="Q449" i="10" s="1"/>
  <c r="H114" i="8"/>
  <c r="N305" i="10"/>
  <c r="Q305" i="10" s="1"/>
  <c r="M20" i="10"/>
  <c r="L458" i="10"/>
  <c r="G71" i="8"/>
  <c r="G566" i="10"/>
  <c r="I421" i="10"/>
  <c r="K449" i="10"/>
  <c r="N361" i="10"/>
  <c r="J299" i="10"/>
  <c r="L382" i="10"/>
  <c r="K59" i="8"/>
  <c r="N543" i="10"/>
  <c r="Q543" i="10" s="1"/>
  <c r="K383" i="10"/>
  <c r="N151" i="10"/>
  <c r="Q151" i="10" s="1"/>
  <c r="L146" i="10"/>
  <c r="K416" i="10"/>
  <c r="K170" i="10"/>
  <c r="G12" i="10"/>
  <c r="F218" i="10"/>
  <c r="N30" i="10"/>
  <c r="Q30" i="10" s="1"/>
  <c r="I250" i="10"/>
  <c r="K232" i="10"/>
  <c r="I536" i="10"/>
  <c r="J132" i="10"/>
  <c r="K373" i="10"/>
  <c r="M401" i="10"/>
  <c r="G269" i="10"/>
  <c r="N27" i="10"/>
  <c r="L32" i="10"/>
  <c r="F144" i="8"/>
  <c r="G293" i="10"/>
  <c r="K578" i="10"/>
  <c r="N168" i="10"/>
  <c r="Q168" i="10" s="1"/>
  <c r="N483" i="10"/>
  <c r="Q483" i="10" s="1"/>
  <c r="K539" i="10"/>
  <c r="K522" i="10"/>
  <c r="H409" i="10"/>
  <c r="H137" i="10"/>
  <c r="J137" i="10"/>
  <c r="O113" i="10"/>
  <c r="H309" i="10"/>
  <c r="H98" i="8"/>
  <c r="K529" i="10"/>
  <c r="G300" i="10"/>
  <c r="O14" i="10"/>
  <c r="F86" i="8"/>
  <c r="F209" i="10"/>
  <c r="H497" i="10"/>
  <c r="L151" i="10"/>
  <c r="L421" i="10"/>
  <c r="K480" i="10"/>
  <c r="H51" i="8"/>
  <c r="K444" i="10"/>
  <c r="H147" i="8"/>
  <c r="J521" i="10"/>
  <c r="N539" i="10"/>
  <c r="Q539" i="10" s="1"/>
  <c r="H500" i="10"/>
  <c r="F388" i="10"/>
  <c r="K188" i="8"/>
  <c r="K497" i="10"/>
  <c r="F155" i="10"/>
  <c r="R155" i="10" s="1"/>
  <c r="K191" i="10"/>
  <c r="J371" i="10"/>
  <c r="J262" i="10"/>
  <c r="H12" i="10"/>
  <c r="M381" i="10"/>
  <c r="L583" i="10"/>
  <c r="L191" i="10"/>
  <c r="H569" i="10"/>
  <c r="N417" i="10"/>
  <c r="Q417" i="10" s="1"/>
  <c r="N455" i="10"/>
  <c r="Q455" i="10" s="1"/>
  <c r="I31" i="10"/>
  <c r="G582" i="10"/>
  <c r="K149" i="10"/>
  <c r="F443" i="10"/>
  <c r="F14" i="10"/>
  <c r="K519" i="10"/>
  <c r="H445" i="10"/>
  <c r="F438" i="10"/>
  <c r="R438" i="10" s="1"/>
  <c r="J554" i="10"/>
  <c r="G36" i="10"/>
  <c r="N250" i="10"/>
  <c r="Q250" i="10" s="1"/>
  <c r="G223" i="10"/>
  <c r="I154" i="10"/>
  <c r="N426" i="10"/>
  <c r="Q426" i="10" s="1"/>
  <c r="L420" i="10"/>
  <c r="H90" i="10"/>
  <c r="J488" i="10"/>
  <c r="G115" i="10"/>
  <c r="I388" i="10"/>
  <c r="L478" i="10"/>
  <c r="F483" i="10"/>
  <c r="R483" i="10" s="1"/>
  <c r="G39" i="10"/>
  <c r="J522" i="10"/>
  <c r="J542" i="10"/>
  <c r="N152" i="10"/>
  <c r="J361" i="10"/>
  <c r="H148" i="10"/>
  <c r="N401" i="10"/>
  <c r="Q401" i="10" s="1"/>
  <c r="G405" i="10"/>
  <c r="F152" i="10"/>
  <c r="R152" i="10" s="1"/>
  <c r="H246" i="10"/>
  <c r="J26" i="10"/>
  <c r="N224" i="10"/>
  <c r="Q224" i="10" s="1"/>
  <c r="F98" i="10"/>
  <c r="R98" i="10" s="1"/>
  <c r="M285" i="10"/>
  <c r="L388" i="10"/>
  <c r="G299" i="10"/>
  <c r="F147" i="10"/>
  <c r="N300" i="10"/>
  <c r="Q300" i="10" s="1"/>
  <c r="F63" i="8"/>
  <c r="K246" i="10"/>
  <c r="K86" i="8"/>
  <c r="F366" i="10"/>
  <c r="R366" i="10" s="1"/>
  <c r="H523" i="10"/>
  <c r="I185" i="10"/>
  <c r="F71" i="8"/>
  <c r="I478" i="10"/>
  <c r="K534" i="10"/>
  <c r="L218" i="10"/>
  <c r="L192" i="10"/>
  <c r="H92" i="10"/>
  <c r="M129" i="10"/>
  <c r="I371" i="10"/>
  <c r="M378" i="10"/>
  <c r="H100" i="10"/>
  <c r="J566" i="10"/>
  <c r="L425" i="10"/>
  <c r="M205" i="10"/>
  <c r="N88" i="8"/>
  <c r="I517" i="10"/>
  <c r="F402" i="10"/>
  <c r="R402" i="10" s="1"/>
  <c r="N32" i="10"/>
  <c r="Q32" i="10" s="1"/>
  <c r="F517" i="10"/>
  <c r="R517" i="10" s="1"/>
  <c r="G388" i="10"/>
  <c r="N149" i="8"/>
  <c r="O464" i="10"/>
  <c r="H483" i="10"/>
  <c r="J127" i="10"/>
  <c r="N114" i="10"/>
  <c r="Q114" i="10" s="1"/>
  <c r="L456" i="10"/>
  <c r="J309" i="10"/>
  <c r="I114" i="10"/>
  <c r="M412" i="10"/>
  <c r="G225" i="10"/>
  <c r="L149" i="10"/>
  <c r="J71" i="8"/>
  <c r="L170" i="10"/>
  <c r="K263" i="10"/>
  <c r="G402" i="10"/>
  <c r="N227" i="10"/>
  <c r="Q227" i="10" s="1"/>
  <c r="M30" i="10"/>
  <c r="N192" i="10"/>
  <c r="Q192" i="10" s="1"/>
  <c r="H488" i="10"/>
  <c r="M75" i="8"/>
  <c r="F566" i="10"/>
  <c r="R566" i="10" s="1"/>
  <c r="H132" i="8"/>
  <c r="G93" i="10"/>
  <c r="K27" i="8"/>
  <c r="J176" i="8"/>
  <c r="F534" i="10"/>
  <c r="R534" i="10" s="1"/>
  <c r="J427" i="10"/>
  <c r="G386" i="10"/>
  <c r="O170" i="10"/>
  <c r="H86" i="8"/>
  <c r="L129" i="8"/>
  <c r="J149" i="10"/>
  <c r="G179" i="8"/>
  <c r="G144" i="10"/>
  <c r="F494" i="10"/>
  <c r="R494" i="10" s="1"/>
  <c r="L517" i="10"/>
  <c r="L248" i="10"/>
  <c r="M227" i="10"/>
  <c r="H8" i="10"/>
  <c r="I148" i="10"/>
  <c r="N406" i="10"/>
  <c r="Q406" i="10" s="1"/>
  <c r="L459" i="10"/>
  <c r="L302" i="10"/>
  <c r="N104" i="10"/>
  <c r="F110" i="10"/>
  <c r="R110" i="10" s="1"/>
  <c r="M190" i="10"/>
  <c r="J305" i="10"/>
  <c r="K127" i="10"/>
  <c r="L168" i="10"/>
  <c r="L482" i="10"/>
  <c r="F29" i="10"/>
  <c r="R29" i="10" s="1"/>
  <c r="H127" i="10"/>
  <c r="F465" i="10"/>
  <c r="R465" i="10" s="1"/>
  <c r="K270" i="10"/>
  <c r="I299" i="10"/>
  <c r="J402" i="10"/>
  <c r="J484" i="10"/>
  <c r="O186" i="10"/>
  <c r="M171" i="10"/>
  <c r="H402" i="10"/>
  <c r="G543" i="10"/>
  <c r="H101" i="8"/>
  <c r="K412" i="10"/>
  <c r="H580" i="10"/>
  <c r="H270" i="10"/>
  <c r="I449" i="10"/>
  <c r="G29" i="10"/>
  <c r="K31" i="10"/>
  <c r="M248" i="10"/>
  <c r="G480" i="10"/>
  <c r="N482" i="10"/>
  <c r="J270" i="10"/>
  <c r="M583" i="10"/>
  <c r="O256" i="10"/>
  <c r="J30" i="8"/>
  <c r="H132" i="10"/>
  <c r="L499" i="10"/>
  <c r="K258" i="10"/>
  <c r="M398" i="10"/>
  <c r="F284" i="10"/>
  <c r="R284" i="10" s="1"/>
  <c r="I504" i="10"/>
  <c r="K152" i="10"/>
  <c r="H494" i="10"/>
  <c r="N558" i="10"/>
  <c r="Q558" i="10" s="1"/>
  <c r="J577" i="10"/>
  <c r="I104" i="10"/>
  <c r="L23" i="10"/>
  <c r="L465" i="10"/>
  <c r="F461" i="10"/>
  <c r="R461" i="10" s="1"/>
  <c r="J248" i="10"/>
  <c r="H378" i="10"/>
  <c r="I414" i="10"/>
  <c r="L309" i="10"/>
  <c r="G304" i="10"/>
  <c r="G554" i="10"/>
  <c r="J519" i="10"/>
  <c r="K98" i="10"/>
  <c r="N465" i="10"/>
  <c r="Q465" i="10" s="1"/>
  <c r="K560" i="10"/>
  <c r="F576" i="10"/>
  <c r="R576" i="10" s="1"/>
  <c r="F126" i="10"/>
  <c r="R126" i="10" s="1"/>
  <c r="J86" i="8"/>
  <c r="N568" i="10"/>
  <c r="Q568" i="10" s="1"/>
  <c r="G110" i="10"/>
  <c r="I227" i="10"/>
  <c r="G153" i="10"/>
  <c r="I147" i="10"/>
  <c r="K536" i="10"/>
  <c r="L230" i="10"/>
  <c r="M105" i="8"/>
  <c r="K537" i="10"/>
  <c r="K256" i="10"/>
  <c r="H217" i="10"/>
  <c r="I30" i="10"/>
  <c r="I577" i="10"/>
  <c r="J266" i="10"/>
  <c r="H530" i="10"/>
  <c r="G399" i="10"/>
  <c r="K568" i="10"/>
  <c r="J478" i="10"/>
  <c r="J27" i="10"/>
  <c r="G23" i="8"/>
  <c r="G464" i="10"/>
  <c r="K34" i="10"/>
  <c r="I465" i="10"/>
  <c r="N149" i="10"/>
  <c r="Q149" i="10" s="1"/>
  <c r="J451" i="10"/>
  <c r="I283" i="10"/>
  <c r="F519" i="10"/>
  <c r="R519" i="10" s="1"/>
  <c r="N36" i="10"/>
  <c r="Q36" i="10" s="1"/>
  <c r="F36" i="10"/>
  <c r="R36" i="10" s="1"/>
  <c r="G305" i="10"/>
  <c r="I262" i="10"/>
  <c r="H539" i="10"/>
  <c r="L466" i="10"/>
  <c r="F114" i="8"/>
  <c r="I269" i="10"/>
  <c r="L108" i="10"/>
  <c r="O104" i="10"/>
  <c r="G382" i="10"/>
  <c r="M263" i="10"/>
  <c r="G465" i="10"/>
  <c r="L86" i="10"/>
  <c r="O209" i="10"/>
  <c r="R209" i="10" s="1"/>
  <c r="M544" i="10"/>
  <c r="K250" i="10"/>
  <c r="J14" i="10"/>
  <c r="L110" i="8"/>
  <c r="I455" i="10"/>
  <c r="L132" i="10"/>
  <c r="I487" i="10"/>
  <c r="N419" i="10"/>
  <c r="Q419" i="10" s="1"/>
  <c r="K51" i="8"/>
  <c r="F398" i="10"/>
  <c r="R398" i="10" s="1"/>
  <c r="L113" i="8"/>
  <c r="G33" i="8"/>
  <c r="G193" i="8"/>
  <c r="J499" i="10"/>
  <c r="I47" i="8"/>
  <c r="I32" i="10"/>
  <c r="M107" i="8"/>
  <c r="L412" i="10"/>
  <c r="F561" i="10"/>
  <c r="R561" i="10" s="1"/>
  <c r="H568" i="10"/>
  <c r="J283" i="10"/>
  <c r="H32" i="10"/>
  <c r="F143" i="10"/>
  <c r="L380" i="10"/>
  <c r="N264" i="10"/>
  <c r="G519" i="10"/>
  <c r="K517" i="10"/>
  <c r="N266" i="10"/>
  <c r="Q266" i="10" s="1"/>
  <c r="H136" i="10"/>
  <c r="J179" i="8"/>
  <c r="M112" i="10"/>
  <c r="J88" i="10"/>
  <c r="F140" i="10"/>
  <c r="K554" i="10"/>
  <c r="J387" i="10"/>
  <c r="M568" i="10"/>
  <c r="N31" i="10"/>
  <c r="Q31" i="10" s="1"/>
  <c r="L93" i="10"/>
  <c r="J363" i="10"/>
  <c r="H214" i="10"/>
  <c r="H207" i="10"/>
  <c r="K488" i="10"/>
  <c r="N214" i="10"/>
  <c r="M421" i="10"/>
  <c r="G560" i="10"/>
  <c r="N422" i="10"/>
  <c r="Q422" i="10" s="1"/>
  <c r="G38" i="10"/>
  <c r="F86" i="10"/>
  <c r="R86" i="10" s="1"/>
  <c r="L460" i="10"/>
  <c r="K109" i="10"/>
  <c r="G371" i="10"/>
  <c r="M566" i="10"/>
  <c r="N186" i="10"/>
  <c r="K218" i="10"/>
  <c r="M218" i="10"/>
  <c r="H284" i="10"/>
  <c r="G448" i="10"/>
  <c r="G151" i="8"/>
  <c r="K100" i="10"/>
  <c r="G460" i="10"/>
  <c r="H579" i="10"/>
  <c r="I452" i="10"/>
  <c r="F207" i="10"/>
  <c r="R207" i="10" s="1"/>
  <c r="J284" i="10"/>
  <c r="H140" i="10"/>
  <c r="F455" i="10"/>
  <c r="R455" i="10" s="1"/>
  <c r="J560" i="10"/>
  <c r="F422" i="10"/>
  <c r="R422" i="10" s="1"/>
  <c r="M108" i="10"/>
  <c r="F560" i="10"/>
  <c r="L284" i="10"/>
  <c r="F414" i="10"/>
  <c r="R414" i="10" s="1"/>
  <c r="G381" i="10"/>
  <c r="L445" i="10"/>
  <c r="L536" i="10"/>
  <c r="H62" i="8"/>
  <c r="G568" i="10"/>
  <c r="L214" i="10"/>
  <c r="I484" i="10"/>
  <c r="J479" i="10"/>
  <c r="N441" i="10"/>
  <c r="Q441" i="10" s="1"/>
  <c r="G387" i="10"/>
  <c r="J382" i="10"/>
  <c r="M23" i="10"/>
  <c r="L268" i="10"/>
  <c r="F146" i="10"/>
  <c r="N107" i="10"/>
  <c r="Q107" i="10" s="1"/>
  <c r="J543" i="10"/>
  <c r="K154" i="10"/>
  <c r="O248" i="10"/>
  <c r="L225" i="10"/>
  <c r="O191" i="10"/>
  <c r="N133" i="10"/>
  <c r="Q133" i="10" s="1"/>
  <c r="O27" i="10"/>
  <c r="M136" i="10"/>
  <c r="K248" i="10"/>
  <c r="F113" i="10"/>
  <c r="J568" i="10"/>
  <c r="J530" i="10"/>
  <c r="I441" i="10"/>
  <c r="G185" i="10"/>
  <c r="M296" i="10"/>
  <c r="K371" i="10"/>
  <c r="N304" i="10"/>
  <c r="Q304" i="10" s="1"/>
  <c r="H302" i="10"/>
  <c r="H410" i="10"/>
  <c r="H191" i="10"/>
  <c r="L14" i="10"/>
  <c r="M405" i="10"/>
  <c r="K112" i="10"/>
  <c r="G23" i="10"/>
  <c r="H401" i="10"/>
  <c r="J576" i="10"/>
  <c r="G530" i="10"/>
  <c r="K192" i="10"/>
  <c r="M127" i="10"/>
  <c r="J221" i="10"/>
  <c r="G440" i="10"/>
  <c r="F458" i="10"/>
  <c r="R458" i="10" s="1"/>
  <c r="G579" i="10"/>
  <c r="L414" i="10"/>
  <c r="F495" i="10"/>
  <c r="R495" i="10" s="1"/>
  <c r="N461" i="10"/>
  <c r="Q461" i="10" s="1"/>
  <c r="F113" i="8"/>
  <c r="L10" i="10"/>
  <c r="M529" i="10"/>
  <c r="N302" i="10"/>
  <c r="Q302" i="10" s="1"/>
  <c r="O23" i="10"/>
  <c r="G141" i="10"/>
  <c r="F258" i="10"/>
  <c r="R258" i="10" s="1"/>
  <c r="H387" i="10"/>
  <c r="I381" i="10"/>
  <c r="N494" i="10"/>
  <c r="Q494" i="10" s="1"/>
  <c r="I405" i="10"/>
  <c r="H381" i="10"/>
  <c r="H29" i="10"/>
  <c r="M440" i="10"/>
  <c r="N217" i="10"/>
  <c r="Q217" i="10" s="1"/>
  <c r="M143" i="10"/>
  <c r="M113" i="10"/>
  <c r="F31" i="10"/>
  <c r="R31" i="10" s="1"/>
  <c r="G488" i="10"/>
  <c r="L417" i="10"/>
  <c r="F412" i="10"/>
  <c r="R412" i="10" s="1"/>
  <c r="K413" i="10"/>
  <c r="M554" i="10"/>
  <c r="K214" i="10"/>
  <c r="F558" i="10"/>
  <c r="R558" i="10" s="1"/>
  <c r="G309" i="10"/>
  <c r="J66" i="8"/>
  <c r="J8" i="10"/>
  <c r="H47" i="8"/>
  <c r="I427" i="10"/>
  <c r="L149" i="8"/>
  <c r="G132" i="8"/>
  <c r="F497" i="10"/>
  <c r="R497" i="10" s="1"/>
  <c r="K49" i="8"/>
  <c r="J288" i="10"/>
  <c r="M366" i="10"/>
  <c r="I521" i="10"/>
  <c r="M23" i="8"/>
  <c r="K494" i="10"/>
  <c r="H146" i="10"/>
  <c r="G126" i="8"/>
  <c r="G171" i="10"/>
  <c r="N192" i="8"/>
  <c r="I108" i="8"/>
  <c r="K136" i="10"/>
  <c r="H300" i="10"/>
  <c r="J110" i="8"/>
  <c r="F572" i="10"/>
  <c r="R572" i="10" s="1"/>
  <c r="I413" i="10"/>
  <c r="N293" i="10"/>
  <c r="Q293" i="10" s="1"/>
  <c r="M146" i="8"/>
  <c r="H382" i="10"/>
  <c r="G15" i="10"/>
  <c r="G98" i="10"/>
  <c r="I270" i="10"/>
  <c r="H413" i="10"/>
  <c r="H209" i="10"/>
  <c r="K445" i="10"/>
  <c r="K151" i="8"/>
  <c r="J426" i="10"/>
  <c r="N487" i="10"/>
  <c r="Q487" i="10" s="1"/>
  <c r="F488" i="10"/>
  <c r="R488" i="10" s="1"/>
  <c r="M521" i="10"/>
  <c r="F221" i="10"/>
  <c r="R221" i="10" s="1"/>
  <c r="F533" i="10"/>
  <c r="R533" i="10" s="1"/>
  <c r="N569" i="10"/>
  <c r="Q569" i="10" s="1"/>
  <c r="K302" i="10"/>
  <c r="L451" i="10"/>
  <c r="H15" i="10"/>
  <c r="M139" i="10"/>
  <c r="H414" i="10"/>
  <c r="M93" i="10"/>
  <c r="M209" i="10"/>
  <c r="L224" i="10"/>
  <c r="N230" i="10"/>
  <c r="Q230" i="10" s="1"/>
  <c r="F165" i="10"/>
  <c r="R165" i="10" s="1"/>
  <c r="I65" i="8"/>
  <c r="K441" i="10"/>
  <c r="M302" i="10"/>
  <c r="L168" i="8"/>
  <c r="M427" i="10"/>
  <c r="I362" i="10"/>
  <c r="N86" i="10"/>
  <c r="Q86" i="10" s="1"/>
  <c r="F36" i="8"/>
  <c r="N188" i="10"/>
  <c r="Q188" i="10" s="1"/>
  <c r="K478" i="10"/>
  <c r="N288" i="10"/>
  <c r="Q288" i="10" s="1"/>
  <c r="K108" i="10"/>
  <c r="M86" i="8"/>
  <c r="N143" i="10"/>
  <c r="M422" i="10"/>
  <c r="J296" i="10"/>
  <c r="K225" i="10"/>
  <c r="H499" i="10"/>
  <c r="F568" i="10"/>
  <c r="R568" i="10" s="1"/>
  <c r="G518" i="10"/>
  <c r="N270" i="10"/>
  <c r="Q270" i="10" s="1"/>
  <c r="K460" i="10"/>
  <c r="M479" i="10"/>
  <c r="F87" i="10"/>
  <c r="R87" i="10" s="1"/>
  <c r="J49" i="8"/>
  <c r="N113" i="10"/>
  <c r="Q113" i="10" s="1"/>
  <c r="G152" i="10"/>
  <c r="F248" i="10"/>
  <c r="G523" i="10"/>
  <c r="M530" i="10"/>
  <c r="G458" i="10"/>
  <c r="H504" i="10"/>
  <c r="K401" i="10"/>
  <c r="I266" i="10"/>
  <c r="F367" i="10"/>
  <c r="R367" i="10" s="1"/>
  <c r="N556" i="10"/>
  <c r="Q556" i="10" s="1"/>
  <c r="M523" i="10"/>
  <c r="N523" i="10"/>
  <c r="Q523" i="10" s="1"/>
  <c r="H164" i="8"/>
  <c r="K558" i="10"/>
  <c r="N554" i="10"/>
  <c r="Q554" i="10" s="1"/>
  <c r="F482" i="10"/>
  <c r="F293" i="10"/>
  <c r="R293" i="10" s="1"/>
  <c r="M497" i="10"/>
  <c r="J373" i="10"/>
  <c r="F484" i="10"/>
  <c r="R484" i="10" s="1"/>
  <c r="H117" i="10"/>
  <c r="G137" i="10"/>
  <c r="M114" i="10"/>
  <c r="G26" i="10"/>
  <c r="J505" i="10"/>
  <c r="F115" i="8"/>
  <c r="H293" i="10"/>
  <c r="I425" i="10"/>
  <c r="N171" i="10"/>
  <c r="L143" i="10"/>
  <c r="L140" i="8"/>
  <c r="L505" i="10"/>
  <c r="I382" i="10"/>
  <c r="I529" i="10"/>
  <c r="G192" i="10"/>
  <c r="J362" i="10"/>
  <c r="M8" i="10"/>
  <c r="K405" i="10"/>
  <c r="G186" i="8"/>
  <c r="M148" i="10"/>
  <c r="N117" i="10"/>
  <c r="F417" i="10"/>
  <c r="R417" i="10" s="1"/>
  <c r="L401" i="10"/>
  <c r="N190" i="10"/>
  <c r="Q190" i="10" s="1"/>
  <c r="L554" i="10"/>
  <c r="K479" i="10"/>
  <c r="J400" i="10"/>
  <c r="K366" i="10"/>
  <c r="F480" i="10"/>
  <c r="R480" i="10" s="1"/>
  <c r="K137" i="10"/>
  <c r="J133" i="10"/>
  <c r="J147" i="10"/>
  <c r="K230" i="10"/>
  <c r="K65" i="8"/>
  <c r="L533" i="10"/>
  <c r="I12" i="8"/>
  <c r="K47" i="8"/>
  <c r="L582" i="10"/>
  <c r="G504" i="10"/>
  <c r="N23" i="8"/>
  <c r="F150" i="8"/>
  <c r="F250" i="10"/>
  <c r="R250" i="10" s="1"/>
  <c r="F182" i="8"/>
  <c r="G113" i="8"/>
  <c r="H406" i="10"/>
  <c r="H29" i="8"/>
  <c r="G155" i="10"/>
  <c r="K139" i="10"/>
  <c r="L63" i="8"/>
  <c r="J104" i="8"/>
  <c r="L556" i="10"/>
  <c r="L153" i="10"/>
  <c r="K125" i="10"/>
  <c r="M34" i="10"/>
  <c r="J482" i="10"/>
  <c r="F449" i="10"/>
  <c r="R449" i="10" s="1"/>
  <c r="O105" i="10"/>
  <c r="G367" i="10"/>
  <c r="F304" i="10"/>
  <c r="R304" i="10" s="1"/>
  <c r="H15" i="8"/>
  <c r="K154" i="8"/>
  <c r="H383" i="10"/>
  <c r="F191" i="10"/>
  <c r="N281" i="10"/>
  <c r="Q281" i="10" s="1"/>
  <c r="J207" i="10"/>
  <c r="N544" i="10"/>
  <c r="Q544" i="10" s="1"/>
  <c r="I108" i="10"/>
  <c r="I459" i="10"/>
  <c r="K114" i="10"/>
  <c r="G538" i="10"/>
  <c r="F299" i="10"/>
  <c r="R299" i="10" s="1"/>
  <c r="M66" i="8"/>
  <c r="J417" i="10"/>
  <c r="I153" i="8"/>
  <c r="H565" i="10"/>
  <c r="O143" i="10"/>
  <c r="M217" i="10"/>
  <c r="N140" i="10"/>
  <c r="I36" i="10"/>
  <c r="M147" i="10"/>
  <c r="J218" i="10"/>
  <c r="L406" i="10"/>
  <c r="K171" i="10"/>
  <c r="H266" i="10"/>
  <c r="N100" i="10"/>
  <c r="O140" i="10"/>
  <c r="N427" i="10"/>
  <c r="Q427" i="10" s="1"/>
  <c r="J104" i="10"/>
  <c r="J32" i="8"/>
  <c r="J465" i="10"/>
  <c r="J582" i="10"/>
  <c r="J51" i="8"/>
  <c r="J497" i="10"/>
  <c r="M439" i="10"/>
  <c r="H149" i="8"/>
  <c r="M30" i="8"/>
  <c r="J98" i="8"/>
  <c r="F137" i="10"/>
  <c r="R137" i="10" s="1"/>
  <c r="F522" i="10"/>
  <c r="R522" i="10" s="1"/>
  <c r="I497" i="10"/>
  <c r="I398" i="10"/>
  <c r="I186" i="8"/>
  <c r="N538" i="10"/>
  <c r="Q538" i="10" s="1"/>
  <c r="G62" i="8"/>
  <c r="G115" i="8"/>
  <c r="M537" i="10"/>
  <c r="G126" i="10"/>
  <c r="G32" i="8"/>
  <c r="L136" i="10"/>
  <c r="M114" i="8"/>
  <c r="H518" i="10"/>
  <c r="L147" i="8"/>
  <c r="K29" i="10"/>
  <c r="H190" i="8"/>
  <c r="I127" i="8"/>
  <c r="I271" i="10"/>
  <c r="L182" i="8"/>
  <c r="H108" i="10"/>
  <c r="F141" i="10"/>
  <c r="K425" i="10"/>
  <c r="G189" i="8"/>
  <c r="J476" i="10"/>
  <c r="M577" i="10"/>
  <c r="N560" i="10"/>
  <c r="L522" i="10"/>
  <c r="G542" i="10"/>
  <c r="J287" i="10"/>
  <c r="K166" i="10"/>
  <c r="I232" i="10"/>
  <c r="F500" i="10"/>
  <c r="R500" i="10" s="1"/>
  <c r="J264" i="10"/>
  <c r="I32" i="8"/>
  <c r="L209" i="10"/>
  <c r="K143" i="10"/>
  <c r="I451" i="10"/>
  <c r="J105" i="10"/>
  <c r="I505" i="10"/>
  <c r="J10" i="8"/>
  <c r="G154" i="10"/>
  <c r="G154" i="8"/>
  <c r="K132" i="10"/>
  <c r="L427" i="10"/>
  <c r="F530" i="10"/>
  <c r="R530" i="10" s="1"/>
  <c r="L303" i="10"/>
  <c r="G34" i="8"/>
  <c r="H12" i="8"/>
  <c r="F193" i="8"/>
  <c r="N518" i="10"/>
  <c r="Q518" i="10" s="1"/>
  <c r="J69" i="8"/>
  <c r="K32" i="10"/>
  <c r="F90" i="8"/>
  <c r="J504" i="10"/>
  <c r="J115" i="10"/>
  <c r="I93" i="8"/>
  <c r="J561" i="10"/>
  <c r="G363" i="10"/>
  <c r="H466" i="10"/>
  <c r="L66" i="8"/>
  <c r="N188" i="8"/>
  <c r="I221" i="10"/>
  <c r="F225" i="10"/>
  <c r="O560" i="10"/>
  <c r="O586" i="10" s="1"/>
  <c r="P567" i="10" s="1"/>
  <c r="N63" i="8"/>
  <c r="G256" i="10"/>
  <c r="I479" i="10"/>
  <c r="N576" i="10"/>
  <c r="Q576" i="10" s="1"/>
  <c r="I582" i="10"/>
  <c r="G449" i="10"/>
  <c r="J129" i="8"/>
  <c r="H137" i="8"/>
  <c r="K140" i="10"/>
  <c r="J534" i="10"/>
  <c r="K209" i="10"/>
  <c r="K422" i="10"/>
  <c r="I15" i="8"/>
  <c r="I92" i="10"/>
  <c r="M149" i="10"/>
  <c r="K88" i="10"/>
  <c r="H464" i="10"/>
  <c r="G194" i="8"/>
  <c r="I139" i="10"/>
  <c r="N416" i="10"/>
  <c r="Q416" i="10" s="1"/>
  <c r="H380" i="10"/>
  <c r="G9" i="8"/>
  <c r="H422" i="10"/>
  <c r="M363" i="10"/>
  <c r="I117" i="10"/>
  <c r="G482" i="10"/>
  <c r="H533" i="10"/>
  <c r="F224" i="10"/>
  <c r="I439" i="10"/>
  <c r="I225" i="10"/>
  <c r="F311" i="10"/>
  <c r="H107" i="8"/>
  <c r="I125" i="10"/>
  <c r="M482" i="10"/>
  <c r="M400" i="10"/>
  <c r="M281" i="10"/>
  <c r="N425" i="10"/>
  <c r="Q425" i="10" s="1"/>
  <c r="F266" i="10"/>
  <c r="R266" i="10" s="1"/>
  <c r="M191" i="10"/>
  <c r="L125" i="10"/>
  <c r="J439" i="10"/>
  <c r="G176" i="8"/>
  <c r="J464" i="10"/>
  <c r="M487" i="10"/>
  <c r="M268" i="10"/>
  <c r="L439" i="10"/>
  <c r="H146" i="8"/>
  <c r="J224" i="10"/>
  <c r="N29" i="8"/>
  <c r="F189" i="8"/>
  <c r="I66" i="8"/>
  <c r="H150" i="8"/>
  <c r="L188" i="8"/>
  <c r="M92" i="10"/>
  <c r="F456" i="10"/>
  <c r="R456" i="10" s="1"/>
  <c r="M185" i="8"/>
  <c r="K487" i="10"/>
  <c r="M100" i="10"/>
  <c r="L90" i="8"/>
  <c r="J10" i="10"/>
  <c r="L144" i="8"/>
  <c r="G101" i="8"/>
  <c r="N107" i="8"/>
  <c r="H425" i="10"/>
  <c r="J209" i="10"/>
  <c r="N144" i="10"/>
  <c r="G248" i="10"/>
  <c r="L387" i="10"/>
  <c r="G412" i="10"/>
  <c r="N262" i="10"/>
  <c r="Q262" i="10" s="1"/>
  <c r="I258" i="10"/>
  <c r="L558" i="10"/>
  <c r="H288" i="10"/>
  <c r="N500" i="10"/>
  <c r="Q500" i="10" s="1"/>
  <c r="N139" i="10"/>
  <c r="O147" i="10"/>
  <c r="K530" i="10"/>
  <c r="N378" i="10"/>
  <c r="Q378" i="10" s="1"/>
  <c r="I363" i="10"/>
  <c r="F145" i="10"/>
  <c r="R145" i="10" s="1"/>
  <c r="H262" i="10"/>
  <c r="H576" i="10"/>
  <c r="F582" i="10"/>
  <c r="R582" i="10" s="1"/>
  <c r="K543" i="10"/>
  <c r="N93" i="10"/>
  <c r="Q93" i="10" s="1"/>
  <c r="J102" i="10"/>
  <c r="I263" i="10"/>
  <c r="H129" i="10"/>
  <c r="N382" i="10"/>
  <c r="Q382" i="10" s="1"/>
  <c r="K309" i="10"/>
  <c r="I8" i="10"/>
  <c r="G409" i="10"/>
  <c r="I100" i="10"/>
  <c r="F264" i="10"/>
  <c r="I310" i="10"/>
  <c r="H31" i="10"/>
  <c r="I115" i="8"/>
  <c r="I63" i="8"/>
  <c r="J383" i="10"/>
  <c r="I579" i="10"/>
  <c r="L495" i="10"/>
  <c r="L296" i="10"/>
  <c r="N381" i="10"/>
  <c r="Q381" i="10" s="1"/>
  <c r="I20" i="10"/>
  <c r="M582" i="10"/>
  <c r="K179" i="8"/>
  <c r="H495" i="10"/>
  <c r="M498" i="10"/>
  <c r="I422" i="10"/>
  <c r="G153" i="8"/>
  <c r="L419" i="10"/>
  <c r="F66" i="8"/>
  <c r="G54" i="8"/>
  <c r="I107" i="8"/>
  <c r="J452" i="10"/>
  <c r="I37" i="8"/>
  <c r="M416" i="10"/>
  <c r="J193" i="8"/>
  <c r="N578" i="10"/>
  <c r="Q578" i="10" s="1"/>
  <c r="L171" i="10"/>
  <c r="G73" i="8"/>
  <c r="H75" i="8"/>
  <c r="K190" i="8"/>
  <c r="K93" i="8"/>
  <c r="H27" i="10"/>
  <c r="F101" i="8"/>
  <c r="G9" i="10"/>
  <c r="G155" i="8"/>
  <c r="N8" i="10"/>
  <c r="F29" i="8"/>
  <c r="L27" i="8"/>
  <c r="J92" i="10"/>
  <c r="F573" i="10"/>
  <c r="R573" i="10" s="1"/>
  <c r="J388" i="10"/>
  <c r="K75" i="8"/>
  <c r="N534" i="10"/>
  <c r="Q534" i="10" s="1"/>
  <c r="M27" i="10"/>
  <c r="M73" i="8"/>
  <c r="H141" i="10"/>
  <c r="I129" i="8"/>
  <c r="H106" i="10"/>
  <c r="M441" i="10"/>
  <c r="H230" i="10"/>
  <c r="F139" i="10"/>
  <c r="K10" i="8"/>
  <c r="M456" i="10"/>
  <c r="H108" i="8"/>
  <c r="F9" i="8"/>
  <c r="H529" i="10"/>
  <c r="G104" i="8"/>
  <c r="M224" i="10"/>
  <c r="N439" i="10"/>
  <c r="Q439" i="10" s="1"/>
  <c r="M382" i="10"/>
  <c r="K8" i="8"/>
  <c r="M500" i="10"/>
  <c r="I544" i="10"/>
  <c r="G49" i="8"/>
  <c r="L34" i="8"/>
  <c r="G214" i="10"/>
  <c r="F154" i="8"/>
  <c r="H112" i="8"/>
  <c r="I27" i="8"/>
  <c r="K451" i="10"/>
  <c r="H521" i="10"/>
  <c r="N154" i="10"/>
  <c r="Q154" i="10" s="1"/>
  <c r="Q517" i="10"/>
  <c r="G310" i="10"/>
  <c r="G257" i="21"/>
  <c r="H310" i="10" s="1"/>
  <c r="Q166" i="10"/>
  <c r="F399" i="21"/>
  <c r="F502" i="10"/>
  <c r="R502" i="10" s="1"/>
  <c r="F450" i="10"/>
  <c r="K232" i="21"/>
  <c r="L285" i="10" s="1"/>
  <c r="K285" i="10"/>
  <c r="F385" i="10"/>
  <c r="R385" i="10" s="1"/>
  <c r="F290" i="21"/>
  <c r="F229" i="10"/>
  <c r="R229" i="10" s="1"/>
  <c r="F180" i="21"/>
  <c r="F143" i="21"/>
  <c r="F190" i="10"/>
  <c r="R190" i="10" s="1"/>
  <c r="F151" i="10"/>
  <c r="R151" i="10" s="1"/>
  <c r="F107" i="21"/>
  <c r="I146" i="10"/>
  <c r="J146" i="10"/>
  <c r="G125" i="8"/>
  <c r="F424" i="10"/>
  <c r="R424" i="10" s="1"/>
  <c r="F327" i="21"/>
  <c r="F177" i="10"/>
  <c r="R243" i="10"/>
  <c r="G146" i="21"/>
  <c r="H193" i="10" s="1"/>
  <c r="G193" i="10"/>
  <c r="Q361" i="10"/>
  <c r="N127" i="8"/>
  <c r="F21" i="10"/>
  <c r="R21" i="10" s="1"/>
  <c r="F294" i="10"/>
  <c r="R294" i="10" s="1"/>
  <c r="F307" i="10"/>
  <c r="R307" i="10" s="1"/>
  <c r="F254" i="21"/>
  <c r="F411" i="10"/>
  <c r="R411" i="10" s="1"/>
  <c r="F217" i="21"/>
  <c r="K268" i="10"/>
  <c r="F33" i="21"/>
  <c r="F34" i="10"/>
  <c r="R34" i="10" s="1"/>
  <c r="F463" i="10"/>
  <c r="R463" i="10" s="1"/>
  <c r="F363" i="21"/>
  <c r="F496" i="10"/>
  <c r="K268" i="21"/>
  <c r="L363" i="10" s="1"/>
  <c r="K363" i="10"/>
  <c r="F541" i="10"/>
  <c r="R541" i="10" s="1"/>
  <c r="F436" i="21"/>
  <c r="F267" i="10"/>
  <c r="R267" i="10" s="1"/>
  <c r="F138" i="10"/>
  <c r="J125" i="8"/>
  <c r="M125" i="8"/>
  <c r="F418" i="10"/>
  <c r="F8" i="8"/>
  <c r="H109" i="10"/>
  <c r="H20" i="8"/>
  <c r="M15" i="8"/>
  <c r="F32" i="8"/>
  <c r="K66" i="8"/>
  <c r="J88" i="8"/>
  <c r="J127" i="8"/>
  <c r="K105" i="8"/>
  <c r="M88" i="8"/>
  <c r="N110" i="8"/>
  <c r="K192" i="8"/>
  <c r="O365" i="10"/>
  <c r="J140" i="10"/>
  <c r="J65" i="8"/>
  <c r="K147" i="8"/>
  <c r="I192" i="8"/>
  <c r="M140" i="8"/>
  <c r="L166" i="8"/>
  <c r="M86" i="10"/>
  <c r="H427" i="10"/>
  <c r="K8" i="10"/>
  <c r="M558" i="10"/>
  <c r="H154" i="8"/>
  <c r="M425" i="10"/>
  <c r="J31" i="10"/>
  <c r="N284" i="10"/>
  <c r="Q284" i="10" s="1"/>
  <c r="K398" i="10"/>
  <c r="L117" i="10"/>
  <c r="F125" i="10"/>
  <c r="M141" i="10"/>
  <c r="N129" i="8"/>
  <c r="F360" i="10"/>
  <c r="M144" i="8"/>
  <c r="M108" i="8"/>
  <c r="G102" i="10"/>
  <c r="N231" i="10"/>
  <c r="Q231" i="10" s="1"/>
  <c r="I304" i="10"/>
  <c r="M14" i="10"/>
  <c r="N193" i="8"/>
  <c r="H54" i="8"/>
  <c r="K88" i="8"/>
  <c r="L36" i="8"/>
  <c r="I264" i="10"/>
  <c r="J137" i="8"/>
  <c r="F38" i="8"/>
  <c r="L577" i="10"/>
  <c r="G127" i="10"/>
  <c r="G221" i="10"/>
  <c r="L65" i="8"/>
  <c r="J461" i="10"/>
  <c r="G185" i="8"/>
  <c r="G59" i="8"/>
  <c r="K37" i="8"/>
  <c r="L94" i="10"/>
  <c r="N466" i="10"/>
  <c r="Q466" i="10" s="1"/>
  <c r="F372" i="10"/>
  <c r="M542" i="10"/>
  <c r="G150" i="8"/>
  <c r="F179" i="8"/>
  <c r="H186" i="8"/>
  <c r="H69" i="8"/>
  <c r="K110" i="8"/>
  <c r="I101" i="8"/>
  <c r="M129" i="8"/>
  <c r="J73" i="8"/>
  <c r="L132" i="8"/>
  <c r="F132" i="10"/>
  <c r="R132" i="10" s="1"/>
  <c r="J75" i="8"/>
  <c r="K112" i="8"/>
  <c r="I400" i="10"/>
  <c r="L115" i="8"/>
  <c r="H33" i="8"/>
  <c r="I62" i="8"/>
  <c r="N112" i="8"/>
  <c r="L49" i="8"/>
  <c r="F90" i="10"/>
  <c r="R90" i="10" s="1"/>
  <c r="N561" i="10"/>
  <c r="Q561" i="10" s="1"/>
  <c r="M505" i="10"/>
  <c r="M29" i="8"/>
  <c r="M101" i="8"/>
  <c r="K244" i="10"/>
  <c r="K29" i="8"/>
  <c r="F140" i="8"/>
  <c r="H534" i="10"/>
  <c r="K113" i="8"/>
  <c r="I109" i="10"/>
  <c r="F399" i="10"/>
  <c r="R399" i="10" s="1"/>
  <c r="L578" i="10"/>
  <c r="G479" i="10"/>
  <c r="G166" i="8"/>
  <c r="K186" i="8"/>
  <c r="I305" i="10"/>
  <c r="L146" i="8"/>
  <c r="F108" i="8"/>
  <c r="M154" i="8"/>
  <c r="I560" i="10"/>
  <c r="F59" i="8"/>
  <c r="M539" i="10"/>
  <c r="M37" i="8"/>
  <c r="I383" i="10"/>
  <c r="J151" i="8"/>
  <c r="M164" i="8"/>
  <c r="H154" i="10"/>
  <c r="L10" i="8"/>
  <c r="H113" i="8"/>
  <c r="H566" i="10"/>
  <c r="F165" i="8"/>
  <c r="I176" i="8"/>
  <c r="G90" i="8"/>
  <c r="H37" i="8"/>
  <c r="M192" i="8"/>
  <c r="F190" i="8"/>
  <c r="M47" i="8"/>
  <c r="K69" i="8"/>
  <c r="N182" i="8"/>
  <c r="M63" i="8"/>
  <c r="I90" i="8"/>
  <c r="J190" i="8"/>
  <c r="J166" i="8"/>
  <c r="F192" i="8"/>
  <c r="H93" i="8"/>
  <c r="G38" i="8"/>
  <c r="I147" i="8"/>
  <c r="F51" i="8"/>
  <c r="G14" i="10"/>
  <c r="H144" i="8"/>
  <c r="M127" i="8"/>
  <c r="H179" i="8"/>
  <c r="M573" i="10"/>
  <c r="F296" i="10"/>
  <c r="R296" i="10" s="1"/>
  <c r="K71" i="8"/>
  <c r="M466" i="10"/>
  <c r="F93" i="8"/>
  <c r="I426" i="10"/>
  <c r="G139" i="10"/>
  <c r="F155" i="8"/>
  <c r="G129" i="8"/>
  <c r="H65" i="8"/>
  <c r="G383" i="10"/>
  <c r="H59" i="8"/>
  <c r="F146" i="8"/>
  <c r="M105" i="10"/>
  <c r="K569" i="10"/>
  <c r="H23" i="10"/>
  <c r="L304" i="10"/>
  <c r="K205" i="10"/>
  <c r="J558" i="10"/>
  <c r="G191" i="10"/>
  <c r="N582" i="10"/>
  <c r="Q582" i="10" s="1"/>
  <c r="I565" i="10"/>
  <c r="H104" i="8"/>
  <c r="J449" i="10"/>
  <c r="M455" i="10"/>
  <c r="H26" i="10"/>
  <c r="G148" i="10"/>
  <c r="F34" i="8"/>
  <c r="N166" i="8"/>
  <c r="G380" i="10"/>
  <c r="J539" i="10"/>
  <c r="J168" i="8"/>
  <c r="F129" i="8"/>
  <c r="K125" i="8"/>
  <c r="K576" i="10"/>
  <c r="M556" i="10"/>
  <c r="F98" i="8"/>
  <c r="I73" i="8"/>
  <c r="L108" i="8"/>
  <c r="J569" i="10"/>
  <c r="M190" i="8"/>
  <c r="J143" i="8"/>
  <c r="J59" i="8"/>
  <c r="G105" i="8"/>
  <c r="G127" i="8"/>
  <c r="I190" i="8"/>
  <c r="K73" i="8"/>
  <c r="I98" i="8"/>
  <c r="L88" i="8"/>
  <c r="N185" i="10"/>
  <c r="Q185" i="10" s="1"/>
  <c r="K30" i="8"/>
  <c r="F49" i="8"/>
  <c r="G98" i="8"/>
  <c r="L127" i="8"/>
  <c r="I10" i="8"/>
  <c r="M171" i="8"/>
  <c r="N171" i="8"/>
  <c r="H63" i="8"/>
  <c r="I114" i="8"/>
  <c r="G116" i="8"/>
  <c r="H105" i="8"/>
  <c r="M151" i="8"/>
  <c r="L71" i="8"/>
  <c r="F37" i="8"/>
  <c r="I193" i="8"/>
  <c r="M51" i="8"/>
  <c r="L12" i="8"/>
  <c r="F105" i="8"/>
  <c r="I154" i="8"/>
  <c r="G182" i="8"/>
  <c r="K185" i="8"/>
  <c r="F137" i="8"/>
  <c r="H49" i="8"/>
  <c r="I86" i="8"/>
  <c r="J27" i="8"/>
  <c r="H10" i="8"/>
  <c r="L20" i="8"/>
  <c r="L383" i="10"/>
  <c r="H189" i="8"/>
  <c r="J114" i="8"/>
  <c r="N34" i="8"/>
  <c r="J144" i="8"/>
  <c r="L54" i="8"/>
  <c r="M104" i="8"/>
  <c r="N10" i="8"/>
  <c r="L171" i="8"/>
  <c r="M182" i="8"/>
  <c r="G87" i="8"/>
  <c r="F164" i="8"/>
  <c r="F23" i="8"/>
  <c r="L62" i="8"/>
  <c r="J37" i="8"/>
  <c r="K108" i="8"/>
  <c r="L151" i="8"/>
  <c r="G30" i="10"/>
  <c r="N185" i="8"/>
  <c r="F88" i="8"/>
  <c r="K127" i="8"/>
  <c r="H168" i="8"/>
  <c r="L93" i="8"/>
  <c r="J182" i="8"/>
  <c r="F33" i="8"/>
  <c r="J12" i="8"/>
  <c r="H34" i="8"/>
  <c r="N114" i="8"/>
  <c r="L107" i="8"/>
  <c r="K262" i="10"/>
  <c r="M499" i="10"/>
  <c r="J144" i="10"/>
  <c r="L73" i="8"/>
  <c r="H125" i="8"/>
  <c r="K32" i="8"/>
  <c r="N109" i="10"/>
  <c r="Q109" i="10" s="1"/>
  <c r="G63" i="8"/>
  <c r="I488" i="10"/>
  <c r="G27" i="10"/>
  <c r="N69" i="8"/>
  <c r="J101" i="8"/>
  <c r="G112" i="8"/>
  <c r="J536" i="10"/>
  <c r="L494" i="10"/>
  <c r="G140" i="10"/>
  <c r="M98" i="8"/>
  <c r="N303" i="10"/>
  <c r="Q303" i="10" s="1"/>
  <c r="J125" i="10"/>
  <c r="G114" i="8"/>
  <c r="N104" i="8"/>
  <c r="M47" i="22"/>
  <c r="M49" i="8"/>
  <c r="J171" i="8"/>
  <c r="H115" i="8"/>
  <c r="H542" i="10"/>
  <c r="G288" i="10"/>
  <c r="L8" i="8"/>
  <c r="I300" i="10"/>
  <c r="F147" i="8"/>
  <c r="M443" i="10"/>
  <c r="I107" i="10"/>
  <c r="F54" i="8"/>
  <c r="I104" i="8"/>
  <c r="G164" i="8"/>
  <c r="M27" i="8"/>
  <c r="G398" i="10"/>
  <c r="H8" i="8"/>
  <c r="N113" i="8"/>
  <c r="I112" i="8"/>
  <c r="H498" i="10"/>
  <c r="M59" i="8"/>
  <c r="I309" i="10"/>
  <c r="M168" i="8"/>
  <c r="N73" i="8"/>
  <c r="F194" i="8"/>
  <c r="L186" i="8"/>
  <c r="H140" i="8"/>
  <c r="I105" i="8"/>
  <c r="K90" i="8"/>
  <c r="F107" i="8"/>
  <c r="H151" i="8"/>
  <c r="M10" i="8"/>
  <c r="I29" i="8"/>
  <c r="L192" i="8"/>
  <c r="G137" i="8"/>
  <c r="I71" i="8"/>
  <c r="G10" i="8"/>
  <c r="M193" i="8"/>
  <c r="F104" i="8"/>
  <c r="M188" i="8"/>
  <c r="L154" i="8"/>
  <c r="G165" i="8"/>
  <c r="S165" i="8" s="1"/>
  <c r="H166" i="8"/>
  <c r="H171" i="8"/>
  <c r="J112" i="8"/>
  <c r="K132" i="8"/>
  <c r="M143" i="8"/>
  <c r="K62" i="8"/>
  <c r="J54" i="8"/>
  <c r="M32" i="8"/>
  <c r="K182" i="8"/>
  <c r="G144" i="8"/>
  <c r="I164" i="8"/>
  <c r="H30" i="8"/>
  <c r="I8" i="8"/>
  <c r="I171" i="8"/>
  <c r="G27" i="8"/>
  <c r="K63" i="8"/>
  <c r="M65" i="8"/>
  <c r="F153" i="8"/>
  <c r="N12" i="8"/>
  <c r="N54" i="8"/>
  <c r="I144" i="8"/>
  <c r="L30" i="8"/>
  <c r="L23" i="8"/>
  <c r="G29" i="8"/>
  <c r="J113" i="8"/>
  <c r="K129" i="8"/>
  <c r="J93" i="8"/>
  <c r="F12" i="8"/>
  <c r="N179" i="8"/>
  <c r="N151" i="8"/>
  <c r="L29" i="8"/>
  <c r="K36" i="8"/>
  <c r="L164" i="8"/>
  <c r="L183" i="8"/>
  <c r="F149" i="8"/>
  <c r="H143" i="8"/>
  <c r="F126" i="8"/>
  <c r="F183" i="8"/>
  <c r="L15" i="8"/>
  <c r="G69" i="8"/>
  <c r="L137" i="8"/>
  <c r="L101" i="8"/>
  <c r="F176" i="8"/>
  <c r="K107" i="8"/>
  <c r="I88" i="8"/>
  <c r="L114" i="8"/>
  <c r="K115" i="8"/>
  <c r="J186" i="8"/>
  <c r="M93" i="8"/>
  <c r="L143" i="8"/>
  <c r="K149" i="8"/>
  <c r="M147" i="8"/>
  <c r="K193" i="8"/>
  <c r="F48" i="8"/>
  <c r="N75" i="8"/>
  <c r="J192" i="8"/>
  <c r="N71" i="8"/>
  <c r="L125" i="8"/>
  <c r="H110" i="8"/>
  <c r="L185" i="8"/>
  <c r="M132" i="8"/>
  <c r="J20" i="8"/>
  <c r="M110" i="8"/>
  <c r="H188" i="8"/>
  <c r="F132" i="8"/>
  <c r="L51" i="8"/>
  <c r="L190" i="8"/>
  <c r="M153" i="8"/>
  <c r="M12" i="8"/>
  <c r="N146" i="8"/>
  <c r="J153" i="8"/>
  <c r="K23" i="8"/>
  <c r="J188" i="8"/>
  <c r="I182" i="8"/>
  <c r="I110" i="8"/>
  <c r="G75" i="8"/>
  <c r="L75" i="8"/>
  <c r="M115" i="8"/>
  <c r="G20" i="8"/>
  <c r="N186" i="8"/>
  <c r="G108" i="8"/>
  <c r="L86" i="8"/>
  <c r="L69" i="8"/>
  <c r="I30" i="8"/>
  <c r="G149" i="8"/>
  <c r="N66" i="8"/>
  <c r="J164" i="8"/>
  <c r="G146" i="8"/>
  <c r="G30" i="8"/>
  <c r="K176" i="8"/>
  <c r="H88" i="8"/>
  <c r="G188" i="8"/>
  <c r="M20" i="8"/>
  <c r="G77" i="8"/>
  <c r="L59" i="8"/>
  <c r="K15" i="8"/>
  <c r="H192" i="8"/>
  <c r="N93" i="8"/>
  <c r="J154" i="8"/>
  <c r="M149" i="8"/>
  <c r="G51" i="8"/>
  <c r="F125" i="8"/>
  <c r="I36" i="8"/>
  <c r="F47" i="8"/>
  <c r="F168" i="8"/>
  <c r="I23" i="8"/>
  <c r="L179" i="8"/>
  <c r="L153" i="8"/>
  <c r="N140" i="8"/>
  <c r="L193" i="8"/>
  <c r="N51" i="8"/>
  <c r="N62" i="8"/>
  <c r="G12" i="8"/>
  <c r="H90" i="8"/>
  <c r="G88" i="8"/>
  <c r="M62" i="8"/>
  <c r="K20" i="8"/>
  <c r="I59" i="8"/>
  <c r="H193" i="8"/>
  <c r="F75" i="8"/>
  <c r="F15" i="8"/>
  <c r="M179" i="8"/>
  <c r="N190" i="8"/>
  <c r="K34" i="8"/>
  <c r="K104" i="8"/>
  <c r="F188" i="8"/>
  <c r="L112" i="8"/>
  <c r="F166" i="8"/>
  <c r="I20" i="8"/>
  <c r="K153" i="8"/>
  <c r="F30" i="8"/>
  <c r="F77" i="8"/>
  <c r="F127" i="8"/>
  <c r="J105" i="8"/>
  <c r="F87" i="8"/>
  <c r="G140" i="8"/>
  <c r="K98" i="8"/>
  <c r="G168" i="8"/>
  <c r="J34" i="8"/>
  <c r="M36" i="8"/>
  <c r="H66" i="8"/>
  <c r="G143" i="8"/>
  <c r="F185" i="8"/>
  <c r="K114" i="8"/>
  <c r="J185" i="8"/>
  <c r="M183" i="8"/>
  <c r="G47" i="8"/>
  <c r="H73" i="8"/>
  <c r="J108" i="8"/>
  <c r="G48" i="8"/>
  <c r="F186" i="8"/>
  <c r="F110" i="8"/>
  <c r="I132" i="8"/>
  <c r="H183" i="8"/>
  <c r="J36" i="8"/>
  <c r="K54" i="8"/>
  <c r="G192" i="8"/>
  <c r="N15" i="8"/>
  <c r="H176" i="8"/>
  <c r="N105" i="8"/>
  <c r="J63" i="8"/>
  <c r="I151" i="8"/>
  <c r="I34" i="8"/>
  <c r="K101" i="8"/>
  <c r="G147" i="8"/>
  <c r="N154" i="8"/>
  <c r="J149" i="8"/>
  <c r="K144" i="8"/>
  <c r="G171" i="8"/>
  <c r="M71" i="8"/>
  <c r="K12" i="8"/>
  <c r="H153" i="8"/>
  <c r="N183" i="8"/>
  <c r="N30" i="8"/>
  <c r="G36" i="8"/>
  <c r="M176" i="8"/>
  <c r="M8" i="8"/>
  <c r="J23" i="8"/>
  <c r="L98" i="8"/>
  <c r="J146" i="8"/>
  <c r="N153" i="8"/>
  <c r="H27" i="8"/>
  <c r="J8" i="8"/>
  <c r="F171" i="8"/>
  <c r="M69" i="8"/>
  <c r="M112" i="8"/>
  <c r="G72" i="8"/>
  <c r="I49" i="8"/>
  <c r="J147" i="8"/>
  <c r="I149" i="8"/>
  <c r="F143" i="8"/>
  <c r="F27" i="8"/>
  <c r="F65" i="8"/>
  <c r="K143" i="8"/>
  <c r="J107" i="8"/>
  <c r="N36" i="8"/>
  <c r="H72" i="8"/>
  <c r="N32" i="8"/>
  <c r="I140" i="8"/>
  <c r="H71" i="8"/>
  <c r="N65" i="8"/>
  <c r="J90" i="8"/>
  <c r="N168" i="8"/>
  <c r="N160" i="22"/>
  <c r="F72" i="8"/>
  <c r="G190" i="8"/>
  <c r="G37" i="8"/>
  <c r="K146" i="8"/>
  <c r="I125" i="8"/>
  <c r="F69" i="8"/>
  <c r="L176" i="8"/>
  <c r="I143" i="8"/>
  <c r="K164" i="8"/>
  <c r="J62" i="8"/>
  <c r="L105" i="8"/>
  <c r="J132" i="8"/>
  <c r="L32" i="8"/>
  <c r="H32" i="8"/>
  <c r="G86" i="8"/>
  <c r="I51" i="8"/>
  <c r="G8" i="8"/>
  <c r="L47" i="8"/>
  <c r="I54" i="8"/>
  <c r="L104" i="8"/>
  <c r="M34" i="8"/>
  <c r="I185" i="8"/>
  <c r="M54" i="8"/>
  <c r="K168" i="8"/>
  <c r="N132" i="8"/>
  <c r="G66" i="8"/>
  <c r="R126" i="3"/>
  <c r="Q126" i="3"/>
  <c r="R124" i="3"/>
  <c r="Q124" i="3"/>
  <c r="R125" i="3"/>
  <c r="Q125" i="3"/>
  <c r="Q127" i="3"/>
  <c r="R127" i="3"/>
  <c r="R128" i="3"/>
  <c r="Q128" i="3"/>
  <c r="Q129" i="3"/>
  <c r="R129" i="3"/>
  <c r="Q130" i="3"/>
  <c r="R130" i="3"/>
  <c r="Q131" i="3"/>
  <c r="R131" i="3"/>
  <c r="R132" i="3"/>
  <c r="Q132" i="3"/>
  <c r="Q133" i="3"/>
  <c r="R133" i="3"/>
  <c r="R134" i="3"/>
  <c r="Q134" i="3"/>
  <c r="Q135" i="3"/>
  <c r="R135" i="3"/>
  <c r="R136" i="3"/>
  <c r="Q136" i="3"/>
  <c r="Q138" i="3"/>
  <c r="R138" i="3"/>
  <c r="R139" i="3"/>
  <c r="Q139" i="3"/>
  <c r="Q140" i="3"/>
  <c r="R140" i="3"/>
  <c r="R141" i="3"/>
  <c r="Q141" i="3"/>
  <c r="Q142" i="3"/>
  <c r="R142" i="3"/>
  <c r="R143" i="3"/>
  <c r="Q143" i="3"/>
  <c r="Q144" i="3"/>
  <c r="R144" i="3"/>
  <c r="R145" i="3"/>
  <c r="Q145" i="3"/>
  <c r="Q146" i="3"/>
  <c r="R146" i="3"/>
  <c r="R147" i="3"/>
  <c r="Q147" i="3"/>
  <c r="Q148" i="3"/>
  <c r="R148" i="3"/>
  <c r="R149" i="3"/>
  <c r="Q149" i="3"/>
  <c r="Q150" i="3"/>
  <c r="R150" i="3"/>
  <c r="R151" i="3"/>
  <c r="Q151" i="3"/>
  <c r="R153" i="3"/>
  <c r="Q153" i="3"/>
  <c r="R155" i="3"/>
  <c r="Q155" i="3"/>
  <c r="R157" i="3"/>
  <c r="Q157" i="3"/>
  <c r="M156" i="3"/>
  <c r="I156" i="3"/>
  <c r="H158" i="3"/>
  <c r="L158" i="3"/>
  <c r="I158" i="3"/>
  <c r="M158" i="3"/>
  <c r="J158" i="3"/>
  <c r="N158" i="3"/>
  <c r="K158" i="3"/>
  <c r="O158" i="3"/>
  <c r="G158" i="3"/>
  <c r="N156" i="3"/>
  <c r="J156" i="3"/>
  <c r="F156" i="3"/>
  <c r="L156" i="3"/>
  <c r="H156" i="3"/>
  <c r="K156" i="3"/>
  <c r="G156" i="3"/>
  <c r="R107" i="3"/>
  <c r="Q107" i="3"/>
  <c r="P587" i="10" l="1"/>
  <c r="R170" i="10"/>
  <c r="O196" i="10"/>
  <c r="P165" i="10" s="1"/>
  <c r="R23" i="10"/>
  <c r="P298" i="10"/>
  <c r="Q171" i="10"/>
  <c r="R218" i="10"/>
  <c r="Q147" i="10"/>
  <c r="R154" i="10"/>
  <c r="R269" i="10"/>
  <c r="R113" i="10"/>
  <c r="Q141" i="10"/>
  <c r="N49" i="8"/>
  <c r="N79" i="8" s="1"/>
  <c r="Z9" i="19"/>
  <c r="R544" i="10"/>
  <c r="R505" i="10"/>
  <c r="R466" i="10"/>
  <c r="R427" i="10"/>
  <c r="R388" i="10"/>
  <c r="R311" i="10"/>
  <c r="R39" i="10"/>
  <c r="Q152" i="10"/>
  <c r="R224" i="10"/>
  <c r="R146" i="10"/>
  <c r="R263" i="10"/>
  <c r="R14" i="10"/>
  <c r="R108" i="10"/>
  <c r="Q117" i="10"/>
  <c r="Q170" i="10"/>
  <c r="R264" i="10"/>
  <c r="R256" i="10"/>
  <c r="R191" i="10"/>
  <c r="R148" i="10"/>
  <c r="Q139" i="10"/>
  <c r="R139" i="10"/>
  <c r="Q214" i="10"/>
  <c r="Q104" i="10"/>
  <c r="Q148" i="10"/>
  <c r="Q521" i="10"/>
  <c r="Q125" i="10"/>
  <c r="R521" i="10"/>
  <c r="Q100" i="10"/>
  <c r="Q464" i="10"/>
  <c r="G139" i="26"/>
  <c r="G142" i="24"/>
  <c r="N203" i="26"/>
  <c r="N208" i="24"/>
  <c r="K238" i="26"/>
  <c r="K244" i="24"/>
  <c r="M127" i="26"/>
  <c r="M130" i="24"/>
  <c r="I261" i="24"/>
  <c r="I255" i="26"/>
  <c r="M108" i="26"/>
  <c r="M110" i="24"/>
  <c r="L176" i="26"/>
  <c r="L180" i="24"/>
  <c r="I127" i="26"/>
  <c r="I130" i="24"/>
  <c r="L120" i="26"/>
  <c r="L123" i="24"/>
  <c r="G82" i="26"/>
  <c r="G84" i="24"/>
  <c r="I124" i="26"/>
  <c r="I127" i="24"/>
  <c r="G158" i="26"/>
  <c r="G162" i="24"/>
  <c r="H106" i="26"/>
  <c r="H108" i="24"/>
  <c r="L106" i="26"/>
  <c r="L108" i="24"/>
  <c r="J203" i="26"/>
  <c r="J208" i="24"/>
  <c r="L177" i="26"/>
  <c r="L181" i="24"/>
  <c r="J135" i="26"/>
  <c r="J138" i="24"/>
  <c r="K234" i="26"/>
  <c r="K240" i="24"/>
  <c r="I214" i="26"/>
  <c r="I219" i="24"/>
  <c r="L252" i="24"/>
  <c r="L246" i="26"/>
  <c r="F142" i="26"/>
  <c r="F145" i="24"/>
  <c r="I201" i="24"/>
  <c r="I196" i="26"/>
  <c r="K217" i="26"/>
  <c r="K222" i="24"/>
  <c r="G111" i="26"/>
  <c r="G113" i="24"/>
  <c r="G260" i="26"/>
  <c r="G266" i="24"/>
  <c r="F145" i="26"/>
  <c r="F148" i="24"/>
  <c r="N244" i="24"/>
  <c r="N238" i="26"/>
  <c r="J162" i="26"/>
  <c r="J166" i="24"/>
  <c r="N138" i="26"/>
  <c r="N141" i="24"/>
  <c r="H144" i="26"/>
  <c r="H147" i="24"/>
  <c r="I211" i="26"/>
  <c r="I216" i="24"/>
  <c r="N106" i="26"/>
  <c r="N108" i="24"/>
  <c r="H145" i="26"/>
  <c r="H148" i="24"/>
  <c r="N110" i="26"/>
  <c r="N112" i="24"/>
  <c r="J179" i="26"/>
  <c r="J183" i="24"/>
  <c r="K214" i="26"/>
  <c r="K219" i="24"/>
  <c r="F138" i="26"/>
  <c r="F141" i="24"/>
  <c r="F101" i="26"/>
  <c r="F103" i="24"/>
  <c r="F214" i="26"/>
  <c r="F219" i="24"/>
  <c r="I220" i="26"/>
  <c r="I225" i="24"/>
  <c r="J218" i="26"/>
  <c r="J223" i="24"/>
  <c r="I122" i="26"/>
  <c r="I125" i="24"/>
  <c r="G145" i="26"/>
  <c r="G148" i="24"/>
  <c r="M184" i="26"/>
  <c r="M188" i="24"/>
  <c r="M142" i="26"/>
  <c r="M145" i="24"/>
  <c r="F241" i="26"/>
  <c r="F247" i="24"/>
  <c r="J82" i="26"/>
  <c r="J84" i="24"/>
  <c r="H101" i="26"/>
  <c r="H103" i="24"/>
  <c r="N224" i="26"/>
  <c r="N229" i="24"/>
  <c r="J217" i="26"/>
  <c r="J222" i="24"/>
  <c r="L170" i="26"/>
  <c r="L174" i="24"/>
  <c r="J97" i="26"/>
  <c r="J99" i="24"/>
  <c r="M82" i="26"/>
  <c r="M84" i="24"/>
  <c r="M246" i="26"/>
  <c r="M252" i="24"/>
  <c r="G110" i="26"/>
  <c r="G112" i="24"/>
  <c r="N104" i="26"/>
  <c r="N106" i="24"/>
  <c r="N253" i="26"/>
  <c r="N259" i="24"/>
  <c r="H224" i="26"/>
  <c r="H229" i="24"/>
  <c r="K86" i="26"/>
  <c r="K88" i="24"/>
  <c r="M144" i="26"/>
  <c r="M147" i="24"/>
  <c r="G241" i="26"/>
  <c r="G247" i="24"/>
  <c r="K215" i="26"/>
  <c r="K220" i="24"/>
  <c r="J220" i="26"/>
  <c r="J225" i="24"/>
  <c r="N225" i="26"/>
  <c r="N230" i="24"/>
  <c r="G218" i="26"/>
  <c r="G223" i="24"/>
  <c r="K173" i="26"/>
  <c r="K177" i="24"/>
  <c r="I108" i="26"/>
  <c r="I110" i="24"/>
  <c r="I222" i="26"/>
  <c r="I227" i="24"/>
  <c r="J136" i="26"/>
  <c r="J139" i="24"/>
  <c r="N177" i="26"/>
  <c r="N181" i="24"/>
  <c r="H246" i="26"/>
  <c r="H252" i="24"/>
  <c r="N89" i="26"/>
  <c r="N91" i="24"/>
  <c r="G262" i="26"/>
  <c r="G268" i="24"/>
  <c r="K127" i="26"/>
  <c r="K130" i="24"/>
  <c r="J110" i="26"/>
  <c r="J112" i="24"/>
  <c r="H253" i="26"/>
  <c r="H259" i="24"/>
  <c r="I203" i="26"/>
  <c r="I208" i="24"/>
  <c r="F182" i="26"/>
  <c r="F186" i="24"/>
  <c r="F256" i="26"/>
  <c r="F262" i="24"/>
  <c r="S48" i="8"/>
  <c r="G121" i="26"/>
  <c r="R121" i="26" s="1"/>
  <c r="G124" i="24"/>
  <c r="R124" i="24" s="1"/>
  <c r="J180" i="26"/>
  <c r="J184" i="24"/>
  <c r="H146" i="26"/>
  <c r="H149" i="24"/>
  <c r="G123" i="24"/>
  <c r="G120" i="26"/>
  <c r="M253" i="26"/>
  <c r="M259" i="24"/>
  <c r="J255" i="26"/>
  <c r="J261" i="24"/>
  <c r="K186" i="26"/>
  <c r="K190" i="24"/>
  <c r="F255" i="26"/>
  <c r="F261" i="24"/>
  <c r="G214" i="26"/>
  <c r="G219" i="24"/>
  <c r="H139" i="26"/>
  <c r="H142" i="24"/>
  <c r="M110" i="26"/>
  <c r="M112" i="24"/>
  <c r="J108" i="26"/>
  <c r="J110" i="24"/>
  <c r="G238" i="26"/>
  <c r="G244" i="24"/>
  <c r="K170" i="26"/>
  <c r="K174" i="24"/>
  <c r="G211" i="26"/>
  <c r="G216" i="24"/>
  <c r="F159" i="26"/>
  <c r="F163" i="24"/>
  <c r="J181" i="24"/>
  <c r="J177" i="26"/>
  <c r="F198" i="26"/>
  <c r="F203" i="24"/>
  <c r="F150" i="26"/>
  <c r="F153" i="24"/>
  <c r="F104" i="26"/>
  <c r="F106" i="24"/>
  <c r="K224" i="26"/>
  <c r="K229" i="24"/>
  <c r="I94" i="26"/>
  <c r="I96" i="24"/>
  <c r="F236" i="26"/>
  <c r="F242" i="24"/>
  <c r="L184" i="26"/>
  <c r="L188" i="24"/>
  <c r="F258" i="26"/>
  <c r="F264" i="24"/>
  <c r="K176" i="26"/>
  <c r="K180" i="24"/>
  <c r="K108" i="26"/>
  <c r="K110" i="24"/>
  <c r="N260" i="26"/>
  <c r="N266" i="24"/>
  <c r="M249" i="26"/>
  <c r="M255" i="24"/>
  <c r="F89" i="26"/>
  <c r="F91" i="24"/>
  <c r="F151" i="24"/>
  <c r="F148" i="26"/>
  <c r="H263" i="26"/>
  <c r="H269" i="24"/>
  <c r="I132" i="26"/>
  <c r="I135" i="24"/>
  <c r="K94" i="26"/>
  <c r="K96" i="24"/>
  <c r="M135" i="26"/>
  <c r="M138" i="24"/>
  <c r="G160" i="26"/>
  <c r="G164" i="24"/>
  <c r="H162" i="26"/>
  <c r="H166" i="24"/>
  <c r="G86" i="26"/>
  <c r="G88" i="24"/>
  <c r="N135" i="26"/>
  <c r="N138" i="24"/>
  <c r="N124" i="26"/>
  <c r="N127" i="24"/>
  <c r="L263" i="26"/>
  <c r="L269" i="24"/>
  <c r="N211" i="26"/>
  <c r="N216" i="24"/>
  <c r="L224" i="26"/>
  <c r="L229" i="24"/>
  <c r="L249" i="26"/>
  <c r="L255" i="24"/>
  <c r="I97" i="26"/>
  <c r="I99" i="24"/>
  <c r="F238" i="26"/>
  <c r="F244" i="24"/>
  <c r="F120" i="26"/>
  <c r="F123" i="24"/>
  <c r="I110" i="26"/>
  <c r="I112" i="24"/>
  <c r="F196" i="26"/>
  <c r="F201" i="24"/>
  <c r="G124" i="26"/>
  <c r="G127" i="24"/>
  <c r="M220" i="26"/>
  <c r="M225" i="24"/>
  <c r="J225" i="26"/>
  <c r="J230" i="24"/>
  <c r="N165" i="26"/>
  <c r="N169" i="24"/>
  <c r="H262" i="26"/>
  <c r="H268" i="24"/>
  <c r="K89" i="26"/>
  <c r="K91" i="24"/>
  <c r="L132" i="26"/>
  <c r="L135" i="24"/>
  <c r="G153" i="24"/>
  <c r="G150" i="26"/>
  <c r="M94" i="26"/>
  <c r="M96" i="24"/>
  <c r="G264" i="24"/>
  <c r="G258" i="26"/>
  <c r="H160" i="26"/>
  <c r="H164" i="24"/>
  <c r="K246" i="26"/>
  <c r="K252" i="24"/>
  <c r="G104" i="26"/>
  <c r="G106" i="24"/>
  <c r="G217" i="26"/>
  <c r="G222" i="24"/>
  <c r="J234" i="26"/>
  <c r="J240" i="24"/>
  <c r="N139" i="26"/>
  <c r="N142" i="24"/>
  <c r="G220" i="26"/>
  <c r="G225" i="24"/>
  <c r="I104" i="26"/>
  <c r="I106" i="24"/>
  <c r="L142" i="26"/>
  <c r="L145" i="24"/>
  <c r="L158" i="26"/>
  <c r="L162" i="24"/>
  <c r="G180" i="26"/>
  <c r="G184" i="24"/>
  <c r="N256" i="26"/>
  <c r="N262" i="24"/>
  <c r="G94" i="26"/>
  <c r="G96" i="24"/>
  <c r="M187" i="26"/>
  <c r="M191" i="24"/>
  <c r="L148" i="26"/>
  <c r="L151" i="24"/>
  <c r="G148" i="26"/>
  <c r="G151" i="24"/>
  <c r="I182" i="26"/>
  <c r="I186" i="24"/>
  <c r="I252" i="26"/>
  <c r="I258" i="24"/>
  <c r="J258" i="26"/>
  <c r="J264" i="24"/>
  <c r="K99" i="24"/>
  <c r="K97" i="26"/>
  <c r="J224" i="26"/>
  <c r="J229" i="24"/>
  <c r="N217" i="26"/>
  <c r="N222" i="24"/>
  <c r="M86" i="26"/>
  <c r="M88" i="24"/>
  <c r="M224" i="26"/>
  <c r="M229" i="24"/>
  <c r="L260" i="26"/>
  <c r="L266" i="24"/>
  <c r="L124" i="26"/>
  <c r="L127" i="24"/>
  <c r="F203" i="26"/>
  <c r="F208" i="24"/>
  <c r="H258" i="26"/>
  <c r="H264" i="24"/>
  <c r="M182" i="26"/>
  <c r="M186" i="24"/>
  <c r="J94" i="26"/>
  <c r="J96" i="24"/>
  <c r="M208" i="24"/>
  <c r="M203" i="26"/>
  <c r="L255" i="26"/>
  <c r="L261" i="24"/>
  <c r="H182" i="26"/>
  <c r="H186" i="24"/>
  <c r="L196" i="26"/>
  <c r="L201" i="24"/>
  <c r="N144" i="26"/>
  <c r="N147" i="24"/>
  <c r="J262" i="26"/>
  <c r="J268" i="24"/>
  <c r="N148" i="26"/>
  <c r="N151" i="24"/>
  <c r="F121" i="26"/>
  <c r="F124" i="24"/>
  <c r="K263" i="26"/>
  <c r="K269" i="24"/>
  <c r="M223" i="24"/>
  <c r="M218" i="26"/>
  <c r="K220" i="26"/>
  <c r="K225" i="24"/>
  <c r="L214" i="26"/>
  <c r="L219" i="24"/>
  <c r="M165" i="26"/>
  <c r="M169" i="24"/>
  <c r="J256" i="26"/>
  <c r="J262" i="24"/>
  <c r="K187" i="26"/>
  <c r="K191" i="24"/>
  <c r="L186" i="26"/>
  <c r="L190" i="24"/>
  <c r="I160" i="26"/>
  <c r="I164" i="24"/>
  <c r="K179" i="26"/>
  <c r="K183" i="24"/>
  <c r="F246" i="26"/>
  <c r="F252" i="24"/>
  <c r="L173" i="26"/>
  <c r="L177" i="24"/>
  <c r="L208" i="26"/>
  <c r="L213" i="24"/>
  <c r="G142" i="26"/>
  <c r="G145" i="24"/>
  <c r="L89" i="26"/>
  <c r="L91" i="24"/>
  <c r="F253" i="26"/>
  <c r="F259" i="24"/>
  <c r="F197" i="26"/>
  <c r="F202" i="24"/>
  <c r="H219" i="24"/>
  <c r="H214" i="26"/>
  <c r="F225" i="24"/>
  <c r="F220" i="26"/>
  <c r="L253" i="26"/>
  <c r="L259" i="24"/>
  <c r="L234" i="26"/>
  <c r="L240" i="24"/>
  <c r="K112" i="24"/>
  <c r="K110" i="26"/>
  <c r="L103" i="26"/>
  <c r="L105" i="24"/>
  <c r="N222" i="26"/>
  <c r="N227" i="24"/>
  <c r="N249" i="26"/>
  <c r="N255" i="24"/>
  <c r="F86" i="26"/>
  <c r="F88" i="24"/>
  <c r="J165" i="26"/>
  <c r="J169" i="24"/>
  <c r="K200" i="26"/>
  <c r="K205" i="24"/>
  <c r="J185" i="26"/>
  <c r="J189" i="24"/>
  <c r="G103" i="26"/>
  <c r="G105" i="24"/>
  <c r="L97" i="26"/>
  <c r="L99" i="24"/>
  <c r="L104" i="26"/>
  <c r="L106" i="24"/>
  <c r="I215" i="26"/>
  <c r="I220" i="24"/>
  <c r="N130" i="24"/>
  <c r="N127" i="26"/>
  <c r="N86" i="26"/>
  <c r="N88" i="24"/>
  <c r="F224" i="26"/>
  <c r="F229" i="24"/>
  <c r="M138" i="26"/>
  <c r="M141" i="24"/>
  <c r="K136" i="26"/>
  <c r="K139" i="24"/>
  <c r="G101" i="26"/>
  <c r="G103" i="24"/>
  <c r="I241" i="26"/>
  <c r="I247" i="24"/>
  <c r="I82" i="26"/>
  <c r="I84" i="24"/>
  <c r="H104" i="26"/>
  <c r="H106" i="24"/>
  <c r="I234" i="26"/>
  <c r="I240" i="24"/>
  <c r="G215" i="26"/>
  <c r="G220" i="24"/>
  <c r="K258" i="24"/>
  <c r="K252" i="26"/>
  <c r="M106" i="26"/>
  <c r="M108" i="24"/>
  <c r="J127" i="26"/>
  <c r="J130" i="24"/>
  <c r="K135" i="26"/>
  <c r="K138" i="24"/>
  <c r="M214" i="26"/>
  <c r="M219" i="24"/>
  <c r="K203" i="26"/>
  <c r="K208" i="24"/>
  <c r="J184" i="26"/>
  <c r="J188" i="24"/>
  <c r="H241" i="26"/>
  <c r="H247" i="24"/>
  <c r="H236" i="26"/>
  <c r="H242" i="24"/>
  <c r="G235" i="26"/>
  <c r="R235" i="26" s="1"/>
  <c r="G241" i="24"/>
  <c r="R241" i="24" s="1"/>
  <c r="L225" i="26"/>
  <c r="L230" i="24"/>
  <c r="M258" i="26"/>
  <c r="M264" i="24"/>
  <c r="F176" i="26"/>
  <c r="F180" i="24"/>
  <c r="M263" i="26"/>
  <c r="M269" i="24"/>
  <c r="G84" i="26"/>
  <c r="G86" i="24"/>
  <c r="I144" i="26"/>
  <c r="I147" i="24"/>
  <c r="G208" i="26"/>
  <c r="G213" i="24"/>
  <c r="L262" i="26"/>
  <c r="L268" i="24"/>
  <c r="I103" i="26"/>
  <c r="I105" i="24"/>
  <c r="M84" i="26"/>
  <c r="M86" i="24"/>
  <c r="H222" i="26"/>
  <c r="H227" i="24"/>
  <c r="F179" i="26"/>
  <c r="F183" i="24"/>
  <c r="K162" i="26"/>
  <c r="K166" i="24"/>
  <c r="I177" i="26"/>
  <c r="I181" i="24"/>
  <c r="H211" i="26"/>
  <c r="H216" i="24"/>
  <c r="L262" i="24"/>
  <c r="L256" i="26"/>
  <c r="F264" i="26"/>
  <c r="F270" i="24"/>
  <c r="N146" i="26"/>
  <c r="N149" i="24"/>
  <c r="M238" i="26"/>
  <c r="M244" i="24"/>
  <c r="M132" i="26"/>
  <c r="M135" i="24"/>
  <c r="I184" i="26"/>
  <c r="I188" i="24"/>
  <c r="N185" i="26"/>
  <c r="N189" i="24"/>
  <c r="H82" i="26"/>
  <c r="H84" i="24"/>
  <c r="M101" i="26"/>
  <c r="M103" i="24"/>
  <c r="G234" i="26"/>
  <c r="G240" i="24"/>
  <c r="I180" i="24"/>
  <c r="I176" i="26"/>
  <c r="F127" i="26"/>
  <c r="F130" i="24"/>
  <c r="F218" i="26"/>
  <c r="F223" i="24"/>
  <c r="L82" i="26"/>
  <c r="L84" i="24"/>
  <c r="H187" i="26"/>
  <c r="H191" i="24"/>
  <c r="J241" i="26"/>
  <c r="J247" i="24"/>
  <c r="M122" i="26"/>
  <c r="M125" i="24"/>
  <c r="N176" i="26"/>
  <c r="N180" i="24"/>
  <c r="G186" i="26"/>
  <c r="G190" i="24"/>
  <c r="M170" i="26"/>
  <c r="M174" i="24"/>
  <c r="G184" i="26"/>
  <c r="G188" i="24"/>
  <c r="J173" i="26"/>
  <c r="J177" i="24"/>
  <c r="N145" i="24"/>
  <c r="N142" i="26"/>
  <c r="G136" i="26"/>
  <c r="G139" i="24"/>
  <c r="K106" i="26"/>
  <c r="K108" i="24"/>
  <c r="H196" i="26"/>
  <c r="H201" i="24"/>
  <c r="L146" i="26"/>
  <c r="L149" i="24"/>
  <c r="L179" i="26"/>
  <c r="L183" i="24"/>
  <c r="N186" i="26"/>
  <c r="N190" i="24"/>
  <c r="H108" i="26"/>
  <c r="H110" i="24"/>
  <c r="J86" i="26"/>
  <c r="J88" i="24"/>
  <c r="F107" i="26"/>
  <c r="F109" i="24"/>
  <c r="J252" i="26"/>
  <c r="J258" i="24"/>
  <c r="L169" i="24"/>
  <c r="L165" i="26"/>
  <c r="H238" i="26"/>
  <c r="H244" i="24"/>
  <c r="K198" i="26"/>
  <c r="K203" i="24"/>
  <c r="F160" i="26"/>
  <c r="F164" i="24"/>
  <c r="N255" i="26"/>
  <c r="N261" i="24"/>
  <c r="L222" i="26"/>
  <c r="L227" i="24"/>
  <c r="K180" i="26"/>
  <c r="K184" i="24"/>
  <c r="J111" i="26"/>
  <c r="J113" i="24"/>
  <c r="L135" i="26"/>
  <c r="L138" i="24"/>
  <c r="F97" i="26"/>
  <c r="F99" i="24"/>
  <c r="F234" i="26"/>
  <c r="F240" i="24"/>
  <c r="S87" i="8"/>
  <c r="G159" i="26"/>
  <c r="R159" i="26" s="1"/>
  <c r="G163" i="24"/>
  <c r="R163" i="24" s="1"/>
  <c r="M252" i="26"/>
  <c r="M258" i="24"/>
  <c r="L241" i="26"/>
  <c r="L247" i="24"/>
  <c r="N84" i="26"/>
  <c r="N86" i="24"/>
  <c r="M176" i="26"/>
  <c r="M180" i="24"/>
  <c r="L130" i="24"/>
  <c r="L127" i="26"/>
  <c r="J215" i="26"/>
  <c r="J220" i="24"/>
  <c r="N108" i="26"/>
  <c r="N110" i="24"/>
  <c r="J186" i="26"/>
  <c r="J190" i="24"/>
  <c r="H259" i="26"/>
  <c r="H265" i="24"/>
  <c r="L94" i="26"/>
  <c r="L96" i="24"/>
  <c r="H84" i="26"/>
  <c r="H86" i="24"/>
  <c r="J101" i="26"/>
  <c r="J103" i="24"/>
  <c r="I158" i="26"/>
  <c r="I162" i="24"/>
  <c r="H122" i="26"/>
  <c r="H125" i="24"/>
  <c r="F208" i="26"/>
  <c r="F213" i="24"/>
  <c r="K255" i="26"/>
  <c r="K261" i="24"/>
  <c r="G258" i="24"/>
  <c r="R258" i="24" s="1"/>
  <c r="G252" i="26"/>
  <c r="R252" i="26" s="1"/>
  <c r="I225" i="26"/>
  <c r="I230" i="24"/>
  <c r="F177" i="26"/>
  <c r="F181" i="24"/>
  <c r="L86" i="26"/>
  <c r="L88" i="24"/>
  <c r="M124" i="26"/>
  <c r="M127" i="24"/>
  <c r="I269" i="24"/>
  <c r="I263" i="26"/>
  <c r="F111" i="26"/>
  <c r="F113" i="24"/>
  <c r="L144" i="26"/>
  <c r="L147" i="24"/>
  <c r="M222" i="26"/>
  <c r="M227" i="24"/>
  <c r="H177" i="26"/>
  <c r="H181" i="24"/>
  <c r="G188" i="26"/>
  <c r="G192" i="24"/>
  <c r="I186" i="26"/>
  <c r="I190" i="24"/>
  <c r="H139" i="24"/>
  <c r="H136" i="26"/>
  <c r="N241" i="26"/>
  <c r="N247" i="24"/>
  <c r="M241" i="26"/>
  <c r="M247" i="24"/>
  <c r="I84" i="26"/>
  <c r="I86" i="24"/>
  <c r="L198" i="26"/>
  <c r="L203" i="24"/>
  <c r="G170" i="26"/>
  <c r="G174" i="24"/>
  <c r="F122" i="26"/>
  <c r="F125" i="24"/>
  <c r="K104" i="26"/>
  <c r="K106" i="24"/>
  <c r="L160" i="26"/>
  <c r="L164" i="24"/>
  <c r="I170" i="26"/>
  <c r="I174" i="24"/>
  <c r="K146" i="26"/>
  <c r="K149" i="24"/>
  <c r="I260" i="26"/>
  <c r="I266" i="24"/>
  <c r="G198" i="26"/>
  <c r="G203" i="24"/>
  <c r="G177" i="26"/>
  <c r="G181" i="24"/>
  <c r="J132" i="26"/>
  <c r="J135" i="24"/>
  <c r="J219" i="24"/>
  <c r="J214" i="26"/>
  <c r="M260" i="26"/>
  <c r="M266" i="24"/>
  <c r="L180" i="26"/>
  <c r="L184" i="24"/>
  <c r="I146" i="26"/>
  <c r="I149" i="24"/>
  <c r="F170" i="26"/>
  <c r="F174" i="24"/>
  <c r="K196" i="26"/>
  <c r="K201" i="24"/>
  <c r="F205" i="24"/>
  <c r="F200" i="26"/>
  <c r="J244" i="24"/>
  <c r="J238" i="26"/>
  <c r="N236" i="26"/>
  <c r="N242" i="24"/>
  <c r="F108" i="26"/>
  <c r="F110" i="24"/>
  <c r="H176" i="26"/>
  <c r="H180" i="24"/>
  <c r="F217" i="26"/>
  <c r="F222" i="24"/>
  <c r="H132" i="26"/>
  <c r="H135" i="24"/>
  <c r="H138" i="26"/>
  <c r="H141" i="24"/>
  <c r="G200" i="26"/>
  <c r="G205" i="24"/>
  <c r="F226" i="26"/>
  <c r="F231" i="24"/>
  <c r="F165" i="26"/>
  <c r="F169" i="24"/>
  <c r="K144" i="26"/>
  <c r="K147" i="24"/>
  <c r="H249" i="26"/>
  <c r="H255" i="24"/>
  <c r="M198" i="26"/>
  <c r="M203" i="24"/>
  <c r="H215" i="26"/>
  <c r="H220" i="24"/>
  <c r="F124" i="26"/>
  <c r="F127" i="24"/>
  <c r="I218" i="26"/>
  <c r="I223" i="24"/>
  <c r="G112" i="26"/>
  <c r="G114" i="24"/>
  <c r="H165" i="26"/>
  <c r="H169" i="24"/>
  <c r="F262" i="26"/>
  <c r="F268" i="24"/>
  <c r="J236" i="26"/>
  <c r="J242" i="24"/>
  <c r="J260" i="26"/>
  <c r="J266" i="24"/>
  <c r="I162" i="26"/>
  <c r="I166" i="24"/>
  <c r="M136" i="26"/>
  <c r="M139" i="24"/>
  <c r="N252" i="26"/>
  <c r="N258" i="24"/>
  <c r="K142" i="26"/>
  <c r="K145" i="24"/>
  <c r="M120" i="26"/>
  <c r="M123" i="24"/>
  <c r="F260" i="26"/>
  <c r="F266" i="24"/>
  <c r="M262" i="26"/>
  <c r="M268" i="24"/>
  <c r="H111" i="26"/>
  <c r="H113" i="24"/>
  <c r="S90" i="8"/>
  <c r="G162" i="26"/>
  <c r="R162" i="26" s="1"/>
  <c r="G166" i="24"/>
  <c r="R166" i="24" s="1"/>
  <c r="I246" i="26"/>
  <c r="I252" i="24"/>
  <c r="F235" i="26"/>
  <c r="F241" i="24"/>
  <c r="H185" i="26"/>
  <c r="H189" i="24"/>
  <c r="L84" i="26"/>
  <c r="L86" i="24"/>
  <c r="M234" i="26"/>
  <c r="M240" i="24"/>
  <c r="J227" i="24"/>
  <c r="J222" i="26"/>
  <c r="M111" i="26"/>
  <c r="M113" i="24"/>
  <c r="F132" i="26"/>
  <c r="F135" i="24"/>
  <c r="M225" i="26"/>
  <c r="M230" i="24"/>
  <c r="F180" i="26"/>
  <c r="F184" i="24"/>
  <c r="L217" i="26"/>
  <c r="L222" i="24"/>
  <c r="K256" i="26"/>
  <c r="K262" i="24"/>
  <c r="G242" i="24"/>
  <c r="G236" i="26"/>
  <c r="K185" i="26"/>
  <c r="K189" i="24"/>
  <c r="F211" i="26"/>
  <c r="F216" i="24"/>
  <c r="K103" i="26"/>
  <c r="K105" i="24"/>
  <c r="M173" i="26"/>
  <c r="M177" i="24"/>
  <c r="M103" i="26"/>
  <c r="M105" i="24"/>
  <c r="L122" i="26"/>
  <c r="L125" i="24"/>
  <c r="N184" i="26"/>
  <c r="N188" i="24"/>
  <c r="I135" i="26"/>
  <c r="I138" i="24"/>
  <c r="H107" i="26"/>
  <c r="H109" i="24"/>
  <c r="L187" i="26"/>
  <c r="L191" i="24"/>
  <c r="K184" i="26"/>
  <c r="K188" i="24"/>
  <c r="J148" i="26"/>
  <c r="J151" i="24"/>
  <c r="L203" i="26"/>
  <c r="L208" i="24"/>
  <c r="J146" i="26"/>
  <c r="J149" i="24"/>
  <c r="M200" i="26"/>
  <c r="M205" i="24"/>
  <c r="I173" i="26"/>
  <c r="I177" i="24"/>
  <c r="K182" i="26"/>
  <c r="K186" i="24"/>
  <c r="H142" i="26"/>
  <c r="H145" i="24"/>
  <c r="H256" i="26"/>
  <c r="H262" i="24"/>
  <c r="F249" i="26"/>
  <c r="F255" i="24"/>
  <c r="G221" i="26"/>
  <c r="G226" i="24"/>
  <c r="K111" i="26"/>
  <c r="K113" i="24"/>
  <c r="G132" i="26"/>
  <c r="G135" i="24"/>
  <c r="G255" i="26"/>
  <c r="G261" i="24"/>
  <c r="L138" i="26"/>
  <c r="L141" i="24"/>
  <c r="F112" i="26"/>
  <c r="F114" i="24"/>
  <c r="J208" i="26"/>
  <c r="J213" i="24"/>
  <c r="L110" i="26"/>
  <c r="L112" i="24"/>
  <c r="K160" i="26"/>
  <c r="K164" i="24"/>
  <c r="H127" i="26"/>
  <c r="H130" i="24"/>
  <c r="N263" i="26"/>
  <c r="N269" i="24"/>
  <c r="M184" i="24"/>
  <c r="M180" i="26"/>
  <c r="M215" i="26"/>
  <c r="M220" i="24"/>
  <c r="N200" i="26"/>
  <c r="N205" i="24"/>
  <c r="H230" i="24"/>
  <c r="H225" i="26"/>
  <c r="L236" i="26"/>
  <c r="L242" i="24"/>
  <c r="M211" i="26"/>
  <c r="M216" i="24"/>
  <c r="I262" i="26"/>
  <c r="I268" i="24"/>
  <c r="K218" i="26"/>
  <c r="K223" i="24"/>
  <c r="J138" i="26"/>
  <c r="J141" i="24"/>
  <c r="K262" i="26"/>
  <c r="K268" i="24"/>
  <c r="N186" i="24"/>
  <c r="N182" i="26"/>
  <c r="M160" i="26"/>
  <c r="M164" i="24"/>
  <c r="K177" i="26"/>
  <c r="K181" i="24"/>
  <c r="J198" i="26"/>
  <c r="J203" i="24"/>
  <c r="J160" i="26"/>
  <c r="J164" i="24"/>
  <c r="K139" i="26"/>
  <c r="K142" i="24"/>
  <c r="F106" i="26"/>
  <c r="F108" i="24"/>
  <c r="M89" i="26"/>
  <c r="M91" i="24"/>
  <c r="H94" i="26"/>
  <c r="H96" i="24"/>
  <c r="F82" i="26"/>
  <c r="F84" i="24"/>
  <c r="M201" i="24"/>
  <c r="M196" i="26"/>
  <c r="J196" i="26"/>
  <c r="J201" i="24"/>
  <c r="N198" i="26"/>
  <c r="N203" i="24"/>
  <c r="G196" i="26"/>
  <c r="G201" i="24"/>
  <c r="I101" i="26"/>
  <c r="I103" i="24"/>
  <c r="H184" i="26"/>
  <c r="H188" i="24"/>
  <c r="F230" i="24"/>
  <c r="F225" i="26"/>
  <c r="L108" i="26"/>
  <c r="L110" i="24"/>
  <c r="G122" i="26"/>
  <c r="G125" i="24"/>
  <c r="K82" i="26"/>
  <c r="K84" i="24"/>
  <c r="G176" i="26"/>
  <c r="G180" i="24"/>
  <c r="F83" i="26"/>
  <c r="F85" i="24"/>
  <c r="H180" i="26"/>
  <c r="H184" i="24"/>
  <c r="K84" i="26"/>
  <c r="K86" i="24"/>
  <c r="I200" i="26"/>
  <c r="I205" i="24"/>
  <c r="M146" i="26"/>
  <c r="M149" i="24"/>
  <c r="K148" i="26"/>
  <c r="K151" i="24"/>
  <c r="L101" i="26"/>
  <c r="L103" i="24"/>
  <c r="F103" i="26"/>
  <c r="F105" i="24"/>
  <c r="G226" i="26"/>
  <c r="G231" i="24"/>
  <c r="F173" i="26"/>
  <c r="F177" i="24"/>
  <c r="K165" i="26"/>
  <c r="K169" i="24"/>
  <c r="K266" i="24"/>
  <c r="K260" i="26"/>
  <c r="H148" i="26"/>
  <c r="H151" i="24"/>
  <c r="G146" i="26"/>
  <c r="G149" i="24"/>
  <c r="J263" i="26"/>
  <c r="J269" i="24"/>
  <c r="I111" i="26"/>
  <c r="I113" i="24"/>
  <c r="I179" i="26"/>
  <c r="I183" i="24"/>
  <c r="G127" i="26"/>
  <c r="G130" i="24"/>
  <c r="F139" i="26"/>
  <c r="F142" i="24"/>
  <c r="G224" i="26"/>
  <c r="G229" i="24"/>
  <c r="K249" i="26"/>
  <c r="K255" i="24"/>
  <c r="I136" i="26"/>
  <c r="I139" i="24"/>
  <c r="I187" i="26"/>
  <c r="I191" i="24"/>
  <c r="N179" i="26"/>
  <c r="N183" i="24"/>
  <c r="S101" i="8"/>
  <c r="G173" i="26"/>
  <c r="R173" i="26" s="1"/>
  <c r="G177" i="24"/>
  <c r="R177" i="24" s="1"/>
  <c r="L215" i="26"/>
  <c r="L220" i="24"/>
  <c r="L162" i="26"/>
  <c r="L166" i="24"/>
  <c r="M255" i="26"/>
  <c r="M261" i="24"/>
  <c r="L258" i="26"/>
  <c r="L264" i="24"/>
  <c r="H221" i="26"/>
  <c r="H226" i="24"/>
  <c r="I139" i="26"/>
  <c r="I142" i="24"/>
  <c r="F259" i="26"/>
  <c r="F265" i="24"/>
  <c r="N103" i="26"/>
  <c r="N105" i="24"/>
  <c r="H222" i="24"/>
  <c r="H217" i="26"/>
  <c r="G246" i="26"/>
  <c r="G252" i="24"/>
  <c r="H179" i="26"/>
  <c r="H183" i="24"/>
  <c r="S9" i="8"/>
  <c r="G83" i="26"/>
  <c r="R83" i="26" s="1"/>
  <c r="G85" i="24"/>
  <c r="R85" i="24" s="1"/>
  <c r="G264" i="26"/>
  <c r="G270" i="24"/>
  <c r="I89" i="26"/>
  <c r="I91" i="24"/>
  <c r="H213" i="24"/>
  <c r="H208" i="26"/>
  <c r="J200" i="26"/>
  <c r="J205" i="24"/>
  <c r="N136" i="26"/>
  <c r="N139" i="24"/>
  <c r="N258" i="26"/>
  <c r="N264" i="24"/>
  <c r="L139" i="26"/>
  <c r="L142" i="24"/>
  <c r="I165" i="26"/>
  <c r="I169" i="24"/>
  <c r="F162" i="26"/>
  <c r="F166" i="24"/>
  <c r="J142" i="26"/>
  <c r="J145" i="24"/>
  <c r="F263" i="26"/>
  <c r="F269" i="24"/>
  <c r="H86" i="26"/>
  <c r="H88" i="24"/>
  <c r="G108" i="26"/>
  <c r="G110" i="24"/>
  <c r="G225" i="26"/>
  <c r="G230" i="24"/>
  <c r="J84" i="26"/>
  <c r="J86" i="24"/>
  <c r="I106" i="26"/>
  <c r="I108" i="24"/>
  <c r="G259" i="26"/>
  <c r="G265" i="24"/>
  <c r="L252" i="26"/>
  <c r="L258" i="24"/>
  <c r="I198" i="26"/>
  <c r="I203" i="24"/>
  <c r="H260" i="26"/>
  <c r="H266" i="24"/>
  <c r="L218" i="26"/>
  <c r="L223" i="24"/>
  <c r="M186" i="26"/>
  <c r="M190" i="24"/>
  <c r="G106" i="26"/>
  <c r="G108" i="24"/>
  <c r="S115" i="8"/>
  <c r="G191" i="24"/>
  <c r="R191" i="24" s="1"/>
  <c r="G187" i="26"/>
  <c r="R187" i="26" s="1"/>
  <c r="G135" i="26"/>
  <c r="G138" i="24"/>
  <c r="I256" i="26"/>
  <c r="I262" i="24"/>
  <c r="J170" i="26"/>
  <c r="J174" i="24"/>
  <c r="M104" i="26"/>
  <c r="M106" i="24"/>
  <c r="H220" i="26"/>
  <c r="H225" i="24"/>
  <c r="J124" i="26"/>
  <c r="J127" i="24"/>
  <c r="J106" i="26"/>
  <c r="J108" i="24"/>
  <c r="I224" i="26"/>
  <c r="I229" i="24"/>
  <c r="M139" i="26"/>
  <c r="M142" i="24"/>
  <c r="K225" i="26"/>
  <c r="K230" i="24"/>
  <c r="H89" i="26"/>
  <c r="H91" i="24"/>
  <c r="J176" i="26"/>
  <c r="J180" i="24"/>
  <c r="L136" i="26"/>
  <c r="L139" i="24"/>
  <c r="H105" i="24"/>
  <c r="H103" i="26"/>
  <c r="G185" i="26"/>
  <c r="G189" i="24"/>
  <c r="F252" i="26"/>
  <c r="F258" i="24"/>
  <c r="F221" i="26"/>
  <c r="F226" i="24"/>
  <c r="N97" i="26"/>
  <c r="N99" i="24"/>
  <c r="K120" i="26"/>
  <c r="K123" i="24"/>
  <c r="I86" i="26"/>
  <c r="I88" i="24"/>
  <c r="K138" i="26"/>
  <c r="K141" i="24"/>
  <c r="G256" i="26"/>
  <c r="G262" i="24"/>
  <c r="L211" i="26"/>
  <c r="L216" i="24"/>
  <c r="F187" i="26"/>
  <c r="F191" i="24"/>
  <c r="H234" i="26"/>
  <c r="H240" i="24"/>
  <c r="J122" i="26"/>
  <c r="J125" i="24"/>
  <c r="M158" i="26"/>
  <c r="M162" i="24"/>
  <c r="F110" i="26"/>
  <c r="F112" i="24"/>
  <c r="L238" i="26"/>
  <c r="L244" i="24"/>
  <c r="I141" i="24"/>
  <c r="I138" i="26"/>
  <c r="K222" i="26"/>
  <c r="K227" i="24"/>
  <c r="M217" i="26"/>
  <c r="M222" i="24"/>
  <c r="J182" i="26"/>
  <c r="J186" i="24"/>
  <c r="I184" i="24"/>
  <c r="I180" i="26"/>
  <c r="N268" i="24"/>
  <c r="N262" i="26"/>
  <c r="S126" i="8"/>
  <c r="G197" i="26"/>
  <c r="R197" i="26" s="1"/>
  <c r="G202" i="24"/>
  <c r="R202" i="24" s="1"/>
  <c r="M97" i="26"/>
  <c r="M99" i="24"/>
  <c r="K122" i="26"/>
  <c r="K125" i="24"/>
  <c r="G203" i="26"/>
  <c r="G208" i="24"/>
  <c r="L220" i="26"/>
  <c r="L225" i="24"/>
  <c r="H120" i="26"/>
  <c r="H123" i="24"/>
  <c r="J139" i="26"/>
  <c r="J142" i="24"/>
  <c r="F185" i="26"/>
  <c r="F189" i="24"/>
  <c r="H135" i="26"/>
  <c r="H138" i="24"/>
  <c r="G222" i="26"/>
  <c r="G227" i="24"/>
  <c r="J249" i="26"/>
  <c r="J255" i="24"/>
  <c r="M179" i="26"/>
  <c r="M183" i="24"/>
  <c r="I120" i="26"/>
  <c r="I123" i="24"/>
  <c r="G263" i="26"/>
  <c r="G269" i="24"/>
  <c r="G107" i="26"/>
  <c r="G109" i="24"/>
  <c r="L185" i="26"/>
  <c r="L189" i="24"/>
  <c r="K127" i="24"/>
  <c r="K124" i="26"/>
  <c r="L182" i="26"/>
  <c r="L186" i="24"/>
  <c r="F190" i="24"/>
  <c r="F186" i="26"/>
  <c r="G97" i="26"/>
  <c r="G99" i="24"/>
  <c r="M177" i="26"/>
  <c r="M181" i="24"/>
  <c r="J158" i="26"/>
  <c r="J162" i="24"/>
  <c r="J104" i="26"/>
  <c r="J106" i="24"/>
  <c r="H173" i="26"/>
  <c r="H177" i="24"/>
  <c r="G249" i="26"/>
  <c r="G255" i="24"/>
  <c r="L200" i="26"/>
  <c r="L205" i="24"/>
  <c r="H158" i="26"/>
  <c r="H162" i="24"/>
  <c r="J246" i="26"/>
  <c r="J252" i="24"/>
  <c r="K101" i="26"/>
  <c r="K103" i="24"/>
  <c r="H203" i="26"/>
  <c r="H208" i="24"/>
  <c r="M148" i="26"/>
  <c r="M151" i="24"/>
  <c r="J144" i="26"/>
  <c r="J147" i="24"/>
  <c r="N220" i="26"/>
  <c r="N225" i="24"/>
  <c r="N164" i="24"/>
  <c r="N160" i="26"/>
  <c r="F144" i="26"/>
  <c r="F147" i="24"/>
  <c r="K158" i="26"/>
  <c r="K162" i="24"/>
  <c r="F136" i="26"/>
  <c r="F139" i="24"/>
  <c r="K258" i="26"/>
  <c r="K264" i="24"/>
  <c r="H218" i="26"/>
  <c r="H223" i="24"/>
  <c r="H124" i="26"/>
  <c r="H127" i="24"/>
  <c r="F158" i="26"/>
  <c r="F162" i="24"/>
  <c r="H170" i="26"/>
  <c r="H174" i="24"/>
  <c r="F215" i="26"/>
  <c r="F220" i="24"/>
  <c r="K132" i="26"/>
  <c r="K135" i="24"/>
  <c r="G147" i="24"/>
  <c r="G144" i="26"/>
  <c r="H186" i="26"/>
  <c r="H190" i="24"/>
  <c r="K211" i="26"/>
  <c r="K216" i="24"/>
  <c r="N215" i="26"/>
  <c r="N220" i="24"/>
  <c r="M208" i="26"/>
  <c r="M213" i="24"/>
  <c r="S107" i="8"/>
  <c r="G179" i="26"/>
  <c r="R179" i="26" s="1"/>
  <c r="G183" i="24"/>
  <c r="R183" i="24" s="1"/>
  <c r="F94" i="26"/>
  <c r="F96" i="24"/>
  <c r="M256" i="26"/>
  <c r="M262" i="24"/>
  <c r="I253" i="26"/>
  <c r="I259" i="24"/>
  <c r="I249" i="26"/>
  <c r="I255" i="24"/>
  <c r="I217" i="26"/>
  <c r="I222" i="24"/>
  <c r="I208" i="26"/>
  <c r="I213" i="24"/>
  <c r="I142" i="26"/>
  <c r="I145" i="24"/>
  <c r="J211" i="26"/>
  <c r="J216" i="24"/>
  <c r="K241" i="26"/>
  <c r="K247" i="24"/>
  <c r="F84" i="26"/>
  <c r="F86" i="24"/>
  <c r="G182" i="26"/>
  <c r="G186" i="24"/>
  <c r="M185" i="26"/>
  <c r="M189" i="24"/>
  <c r="N180" i="26"/>
  <c r="N184" i="24"/>
  <c r="H97" i="26"/>
  <c r="H99" i="24"/>
  <c r="G138" i="26"/>
  <c r="G141" i="24"/>
  <c r="G165" i="26"/>
  <c r="G169" i="24"/>
  <c r="I238" i="26"/>
  <c r="I244" i="24"/>
  <c r="I258" i="26"/>
  <c r="I264" i="24"/>
  <c r="N214" i="26"/>
  <c r="N219" i="24"/>
  <c r="H252" i="26"/>
  <c r="H258" i="24"/>
  <c r="K236" i="26"/>
  <c r="K242" i="24"/>
  <c r="K208" i="26"/>
  <c r="K213" i="24"/>
  <c r="N218" i="26"/>
  <c r="N223" i="24"/>
  <c r="F222" i="26"/>
  <c r="F227" i="24"/>
  <c r="J89" i="26"/>
  <c r="J91" i="24"/>
  <c r="J187" i="26"/>
  <c r="J191" i="24"/>
  <c r="J103" i="26"/>
  <c r="J105" i="24"/>
  <c r="H110" i="26"/>
  <c r="H112" i="24"/>
  <c r="F135" i="26"/>
  <c r="F138" i="24"/>
  <c r="H255" i="26"/>
  <c r="H261" i="24"/>
  <c r="I185" i="26"/>
  <c r="I189" i="24"/>
  <c r="G253" i="26"/>
  <c r="G259" i="24"/>
  <c r="H200" i="26"/>
  <c r="H205" i="24"/>
  <c r="I236" i="26"/>
  <c r="I242" i="24"/>
  <c r="L111" i="26"/>
  <c r="L113" i="24"/>
  <c r="J120" i="26"/>
  <c r="J123" i="24"/>
  <c r="I148" i="26"/>
  <c r="I151" i="24"/>
  <c r="H198" i="26"/>
  <c r="H203" i="24"/>
  <c r="N111" i="26"/>
  <c r="N113" i="24"/>
  <c r="G91" i="24"/>
  <c r="G89" i="26"/>
  <c r="M236" i="26"/>
  <c r="M242" i="24"/>
  <c r="Q443" i="10"/>
  <c r="Q176" i="10"/>
  <c r="R584" i="10"/>
  <c r="R287" i="10"/>
  <c r="R117" i="10"/>
  <c r="R141" i="10"/>
  <c r="Q287" i="10"/>
  <c r="R482" i="10"/>
  <c r="R443" i="10"/>
  <c r="R372" i="10"/>
  <c r="R138" i="10"/>
  <c r="R496" i="10"/>
  <c r="R177" i="10"/>
  <c r="R418" i="10"/>
  <c r="R450" i="10"/>
  <c r="Q143" i="10"/>
  <c r="R248" i="10"/>
  <c r="Q186" i="10"/>
  <c r="R214" i="10"/>
  <c r="Q209" i="10"/>
  <c r="Q23" i="10"/>
  <c r="Q14" i="10"/>
  <c r="R186" i="10"/>
  <c r="Q560" i="10"/>
  <c r="N40" i="10"/>
  <c r="R143" i="10"/>
  <c r="R105" i="10"/>
  <c r="Q105" i="10"/>
  <c r="R127" i="10"/>
  <c r="F586" i="10"/>
  <c r="Q191" i="10"/>
  <c r="Q264" i="10"/>
  <c r="M586" i="10"/>
  <c r="K430" i="10"/>
  <c r="L157" i="10"/>
  <c r="O157" i="10"/>
  <c r="P144" i="10" s="1"/>
  <c r="Q108" i="10"/>
  <c r="R171" i="10"/>
  <c r="Q8" i="10"/>
  <c r="R104" i="10"/>
  <c r="N508" i="10"/>
  <c r="Q127" i="10"/>
  <c r="R554" i="10"/>
  <c r="O40" i="10"/>
  <c r="P19" i="10" s="1"/>
  <c r="Q218" i="10"/>
  <c r="M313" i="10"/>
  <c r="R27" i="10"/>
  <c r="O235" i="10"/>
  <c r="R542" i="10"/>
  <c r="R147" i="10"/>
  <c r="Q27" i="10"/>
  <c r="O274" i="10"/>
  <c r="O469" i="10"/>
  <c r="P470" i="10" s="1"/>
  <c r="N274" i="10"/>
  <c r="R225" i="10"/>
  <c r="K235" i="10"/>
  <c r="R560" i="10"/>
  <c r="Q140" i="10"/>
  <c r="Q248" i="10"/>
  <c r="Q256" i="10"/>
  <c r="R464" i="10"/>
  <c r="Q542" i="10"/>
  <c r="N430" i="10"/>
  <c r="Q482" i="10"/>
  <c r="M196" i="10"/>
  <c r="K40" i="10"/>
  <c r="R140" i="10"/>
  <c r="K391" i="10"/>
  <c r="N391" i="10"/>
  <c r="O547" i="10"/>
  <c r="P542" i="10" s="1"/>
  <c r="N547" i="10"/>
  <c r="Q144" i="10"/>
  <c r="L469" i="10"/>
  <c r="K196" i="10"/>
  <c r="O118" i="10"/>
  <c r="G79" i="8"/>
  <c r="L79" i="8"/>
  <c r="J40" i="8"/>
  <c r="Q92" i="10"/>
  <c r="R92" i="10"/>
  <c r="F196" i="10"/>
  <c r="F469" i="10"/>
  <c r="P498" i="10"/>
  <c r="P508" i="10"/>
  <c r="P476" i="10"/>
  <c r="P504" i="10"/>
  <c r="P506" i="10"/>
  <c r="P497" i="10"/>
  <c r="P477" i="10"/>
  <c r="P499" i="10"/>
  <c r="P575" i="10"/>
  <c r="P579" i="10"/>
  <c r="P490" i="10"/>
  <c r="P489" i="10"/>
  <c r="P484" i="10"/>
  <c r="P483" i="10"/>
  <c r="P302" i="10"/>
  <c r="P496" i="10"/>
  <c r="P500" i="10"/>
  <c r="P486" i="10"/>
  <c r="P495" i="10"/>
  <c r="P570" i="10"/>
  <c r="P568" i="10"/>
  <c r="P558" i="10"/>
  <c r="P581" i="10"/>
  <c r="P556" i="10"/>
  <c r="P580" i="10"/>
  <c r="P565" i="10"/>
  <c r="G118" i="8"/>
  <c r="N157" i="8"/>
  <c r="G40" i="8"/>
  <c r="P307" i="10"/>
  <c r="P297" i="10"/>
  <c r="P294" i="10"/>
  <c r="P282" i="10"/>
  <c r="P501" i="10"/>
  <c r="P493" i="10"/>
  <c r="P507" i="10"/>
  <c r="P479" i="10"/>
  <c r="P487" i="10"/>
  <c r="P502" i="10"/>
  <c r="P491" i="10"/>
  <c r="P488" i="10"/>
  <c r="P291" i="10"/>
  <c r="P300" i="10"/>
  <c r="P281" i="10"/>
  <c r="P482" i="10"/>
  <c r="P503" i="10"/>
  <c r="P481" i="10"/>
  <c r="P480" i="10"/>
  <c r="P505" i="10"/>
  <c r="P492" i="10"/>
  <c r="P494" i="10"/>
  <c r="P485" i="10"/>
  <c r="P286" i="10"/>
  <c r="P296" i="10"/>
  <c r="P311" i="10"/>
  <c r="P285" i="10"/>
  <c r="P308" i="10"/>
  <c r="P306" i="10"/>
  <c r="P310" i="10"/>
  <c r="P313" i="10"/>
  <c r="P287" i="10"/>
  <c r="P301" i="10"/>
  <c r="P293" i="10"/>
  <c r="P284" i="10"/>
  <c r="P312" i="10"/>
  <c r="P309" i="10"/>
  <c r="P290" i="10"/>
  <c r="P303" i="10"/>
  <c r="P289" i="10"/>
  <c r="P295" i="10"/>
  <c r="P292" i="10"/>
  <c r="P299" i="10"/>
  <c r="P288" i="10"/>
  <c r="P283" i="10"/>
  <c r="P305" i="10"/>
  <c r="P304" i="10"/>
  <c r="P560" i="10"/>
  <c r="P566" i="10"/>
  <c r="P577" i="10"/>
  <c r="P554" i="10"/>
  <c r="P564" i="10"/>
  <c r="P569" i="10"/>
  <c r="P559" i="10"/>
  <c r="P578" i="10"/>
  <c r="P573" i="10"/>
  <c r="P555" i="10"/>
  <c r="P563" i="10"/>
  <c r="P582" i="10"/>
  <c r="P583" i="10"/>
  <c r="P562" i="10"/>
  <c r="P585" i="10"/>
  <c r="P584" i="10"/>
  <c r="P576" i="10"/>
  <c r="P572" i="10"/>
  <c r="P561" i="10"/>
  <c r="P571" i="10"/>
  <c r="P574" i="10"/>
  <c r="P557" i="10"/>
  <c r="P586" i="10"/>
  <c r="M588" i="10"/>
  <c r="G588" i="10"/>
  <c r="N588" i="10"/>
  <c r="H588" i="10"/>
  <c r="J588" i="10"/>
  <c r="K588" i="10"/>
  <c r="L588" i="10"/>
  <c r="I588" i="10"/>
  <c r="L276" i="8"/>
  <c r="H276" i="8"/>
  <c r="N276" i="8"/>
  <c r="K276" i="8"/>
  <c r="G276" i="8"/>
  <c r="M276" i="8"/>
  <c r="I276" i="8"/>
  <c r="R587" i="10"/>
  <c r="O588" i="10"/>
  <c r="Q587" i="10"/>
  <c r="R275" i="8"/>
  <c r="S275" i="8"/>
  <c r="Q275" i="8"/>
  <c r="O276" i="8"/>
  <c r="J276" i="8"/>
  <c r="H237" i="8"/>
  <c r="G237" i="8"/>
  <c r="K237" i="8"/>
  <c r="O237" i="8"/>
  <c r="R236" i="8"/>
  <c r="S236" i="8"/>
  <c r="N237" i="8"/>
  <c r="L237" i="8"/>
  <c r="J237" i="8"/>
  <c r="K196" i="8"/>
  <c r="I157" i="8"/>
  <c r="L157" i="8"/>
  <c r="L40" i="8"/>
  <c r="H157" i="8"/>
  <c r="N469" i="10"/>
  <c r="N313" i="10"/>
  <c r="N118" i="10"/>
  <c r="G157" i="8"/>
  <c r="N235" i="10"/>
  <c r="K157" i="10"/>
  <c r="K79" i="8"/>
  <c r="K586" i="10"/>
  <c r="J118" i="8"/>
  <c r="N118" i="8"/>
  <c r="K118" i="8"/>
  <c r="L274" i="10"/>
  <c r="Q225" i="10"/>
  <c r="L235" i="10"/>
  <c r="J118" i="10"/>
  <c r="K118" i="10"/>
  <c r="J79" i="8"/>
  <c r="L508" i="10"/>
  <c r="M40" i="8"/>
  <c r="J196" i="8"/>
  <c r="L118" i="8"/>
  <c r="M196" i="8"/>
  <c r="F157" i="10"/>
  <c r="F40" i="8"/>
  <c r="R125" i="10"/>
  <c r="L586" i="10"/>
  <c r="M40" i="10"/>
  <c r="I79" i="8"/>
  <c r="L547" i="10"/>
  <c r="H118" i="8"/>
  <c r="J391" i="10"/>
  <c r="N157" i="10"/>
  <c r="K313" i="10"/>
  <c r="K469" i="10"/>
  <c r="M508" i="10"/>
  <c r="L196" i="10"/>
  <c r="L40" i="10"/>
  <c r="R100" i="10"/>
  <c r="I586" i="10"/>
  <c r="F79" i="8"/>
  <c r="I40" i="8"/>
  <c r="H40" i="8"/>
  <c r="I118" i="8"/>
  <c r="K157" i="8"/>
  <c r="K274" i="10"/>
  <c r="J157" i="8"/>
  <c r="N586" i="10"/>
  <c r="F430" i="10"/>
  <c r="K40" i="8"/>
  <c r="M469" i="10"/>
  <c r="H79" i="8"/>
  <c r="K547" i="10"/>
  <c r="M157" i="10"/>
  <c r="H586" i="10"/>
  <c r="M391" i="10"/>
  <c r="L430" i="10"/>
  <c r="L391" i="10"/>
  <c r="M547" i="10"/>
  <c r="I118" i="10"/>
  <c r="L313" i="10"/>
  <c r="F157" i="8"/>
  <c r="L196" i="8"/>
  <c r="I196" i="8"/>
  <c r="G196" i="8"/>
  <c r="F196" i="8"/>
  <c r="N196" i="8"/>
  <c r="M79" i="8"/>
  <c r="M118" i="10"/>
  <c r="M157" i="8"/>
  <c r="N196" i="10"/>
  <c r="H196" i="8"/>
  <c r="M118" i="8"/>
  <c r="L118" i="10"/>
  <c r="G586" i="10"/>
  <c r="M430" i="10"/>
  <c r="M235" i="10"/>
  <c r="J586" i="10"/>
  <c r="F118" i="8"/>
  <c r="K508" i="10"/>
  <c r="M274" i="10"/>
  <c r="R360" i="10"/>
  <c r="F391" i="10"/>
  <c r="R365" i="10"/>
  <c r="O391" i="10"/>
  <c r="Q365" i="10"/>
  <c r="F489" i="10"/>
  <c r="G267" i="10"/>
  <c r="H267" i="10"/>
  <c r="G436" i="21"/>
  <c r="G541" i="10"/>
  <c r="G255" i="10"/>
  <c r="F255" i="10"/>
  <c r="G463" i="10"/>
  <c r="G363" i="21"/>
  <c r="G34" i="10"/>
  <c r="G33" i="21"/>
  <c r="G217" i="21"/>
  <c r="G268" i="10"/>
  <c r="G254" i="21"/>
  <c r="G307" i="10"/>
  <c r="F216" i="10"/>
  <c r="G424" i="10"/>
  <c r="G327" i="21"/>
  <c r="G151" i="10"/>
  <c r="G107" i="21"/>
  <c r="G143" i="21"/>
  <c r="G190" i="10"/>
  <c r="G180" i="21"/>
  <c r="G229" i="10"/>
  <c r="G385" i="10"/>
  <c r="G290" i="21"/>
  <c r="F528" i="10"/>
  <c r="R528" i="10" s="1"/>
  <c r="G528" i="10"/>
  <c r="G502" i="10"/>
  <c r="G399" i="21"/>
  <c r="P128" i="3"/>
  <c r="P132" i="3"/>
  <c r="P136" i="3"/>
  <c r="P140" i="3"/>
  <c r="P144" i="3"/>
  <c r="P148" i="3"/>
  <c r="P152" i="3"/>
  <c r="P126" i="3"/>
  <c r="P142" i="3"/>
  <c r="P125" i="3"/>
  <c r="P129" i="3"/>
  <c r="P133" i="3"/>
  <c r="P137" i="3"/>
  <c r="P141" i="3"/>
  <c r="P145" i="3"/>
  <c r="P149" i="3"/>
  <c r="P153" i="3"/>
  <c r="P134" i="3"/>
  <c r="P150" i="3"/>
  <c r="P127" i="3"/>
  <c r="P131" i="3"/>
  <c r="P135" i="3"/>
  <c r="P139" i="3"/>
  <c r="P143" i="3"/>
  <c r="P147" i="3"/>
  <c r="P151" i="3"/>
  <c r="P155" i="3"/>
  <c r="P138" i="3"/>
  <c r="P146" i="3"/>
  <c r="P154" i="3"/>
  <c r="Q97" i="3"/>
  <c r="R97" i="3"/>
  <c r="R92" i="3"/>
  <c r="Q92" i="3"/>
  <c r="R93" i="3"/>
  <c r="Q93" i="3"/>
  <c r="R94" i="3"/>
  <c r="Q94" i="3"/>
  <c r="R95" i="3"/>
  <c r="Q95" i="3"/>
  <c r="R96" i="3"/>
  <c r="Q96" i="3"/>
  <c r="R98" i="3"/>
  <c r="Q98" i="3"/>
  <c r="R99" i="3"/>
  <c r="Q99" i="3"/>
  <c r="R100" i="3"/>
  <c r="Q100" i="3"/>
  <c r="R101" i="3"/>
  <c r="Q101" i="3"/>
  <c r="R102" i="3"/>
  <c r="Q102" i="3"/>
  <c r="R103" i="3"/>
  <c r="Q103" i="3"/>
  <c r="R104" i="3"/>
  <c r="Q104" i="3"/>
  <c r="R105" i="3"/>
  <c r="Q105" i="3"/>
  <c r="R106" i="3"/>
  <c r="Q106" i="3"/>
  <c r="R108" i="3"/>
  <c r="Q108" i="3"/>
  <c r="Q109" i="3"/>
  <c r="R110" i="3"/>
  <c r="Q110" i="3"/>
  <c r="R111" i="3"/>
  <c r="Q111" i="3"/>
  <c r="R112" i="3"/>
  <c r="Q112" i="3"/>
  <c r="R113" i="3"/>
  <c r="Q113" i="3"/>
  <c r="R114" i="3"/>
  <c r="Q114" i="3"/>
  <c r="R115" i="3"/>
  <c r="Q115" i="3"/>
  <c r="R116" i="3"/>
  <c r="Q116" i="3"/>
  <c r="P236" i="10" l="1"/>
  <c r="P275" i="10"/>
  <c r="P268" i="10"/>
  <c r="P259" i="10"/>
  <c r="P243" i="10"/>
  <c r="P205" i="10"/>
  <c r="P212" i="10"/>
  <c r="P91" i="10"/>
  <c r="P97" i="10"/>
  <c r="P360" i="10"/>
  <c r="P370" i="10"/>
  <c r="P450" i="10"/>
  <c r="P469" i="10"/>
  <c r="N122" i="26"/>
  <c r="P27" i="10"/>
  <c r="N11" i="7"/>
  <c r="N11" i="27"/>
  <c r="N125" i="24"/>
  <c r="F272" i="24"/>
  <c r="F266" i="26"/>
  <c r="H116" i="24"/>
  <c r="H114" i="26"/>
  <c r="N190" i="26"/>
  <c r="N194" i="24"/>
  <c r="G155" i="24"/>
  <c r="G152" i="26"/>
  <c r="H272" i="24"/>
  <c r="H266" i="26"/>
  <c r="M155" i="24"/>
  <c r="M152" i="26"/>
  <c r="I266" i="26"/>
  <c r="I272" i="24"/>
  <c r="H155" i="24"/>
  <c r="H152" i="26"/>
  <c r="K233" i="24"/>
  <c r="K228" i="26"/>
  <c r="F155" i="24"/>
  <c r="F152" i="26"/>
  <c r="I155" i="24"/>
  <c r="I152" i="26"/>
  <c r="F116" i="24"/>
  <c r="F114" i="26"/>
  <c r="J266" i="26"/>
  <c r="J272" i="24"/>
  <c r="G228" i="26"/>
  <c r="G233" i="24"/>
  <c r="H228" i="26"/>
  <c r="H233" i="24"/>
  <c r="I228" i="26"/>
  <c r="I233" i="24"/>
  <c r="N233" i="24"/>
  <c r="N228" i="26"/>
  <c r="J114" i="26"/>
  <c r="J116" i="24"/>
  <c r="M233" i="24"/>
  <c r="M228" i="26"/>
  <c r="J233" i="24"/>
  <c r="J228" i="26"/>
  <c r="H190" i="26"/>
  <c r="H194" i="24"/>
  <c r="F190" i="26"/>
  <c r="F194" i="24"/>
  <c r="N272" i="24"/>
  <c r="N266" i="26"/>
  <c r="L272" i="24"/>
  <c r="L266" i="26"/>
  <c r="I190" i="26"/>
  <c r="I194" i="24"/>
  <c r="M114" i="26"/>
  <c r="M116" i="24"/>
  <c r="K194" i="24"/>
  <c r="K190" i="26"/>
  <c r="K155" i="24"/>
  <c r="K152" i="26"/>
  <c r="N155" i="24"/>
  <c r="N152" i="26"/>
  <c r="K266" i="26"/>
  <c r="K272" i="24"/>
  <c r="G194" i="24"/>
  <c r="G190" i="26"/>
  <c r="L155" i="24"/>
  <c r="L152" i="26"/>
  <c r="F233" i="24"/>
  <c r="F228" i="26"/>
  <c r="K114" i="26"/>
  <c r="K116" i="24"/>
  <c r="M272" i="24"/>
  <c r="M266" i="26"/>
  <c r="L116" i="24"/>
  <c r="L114" i="26"/>
  <c r="M190" i="26"/>
  <c r="M194" i="24"/>
  <c r="G266" i="26"/>
  <c r="G272" i="24"/>
  <c r="I114" i="26"/>
  <c r="I116" i="24"/>
  <c r="L190" i="26"/>
  <c r="L194" i="24"/>
  <c r="J155" i="24"/>
  <c r="J152" i="26"/>
  <c r="J194" i="24"/>
  <c r="J190" i="26"/>
  <c r="L228" i="26"/>
  <c r="L233" i="24"/>
  <c r="G116" i="24"/>
  <c r="G114" i="26"/>
  <c r="G157" i="10"/>
  <c r="G469" i="10"/>
  <c r="G391" i="10"/>
  <c r="G430" i="10"/>
  <c r="G196" i="10"/>
  <c r="P465" i="10"/>
  <c r="P464" i="10"/>
  <c r="P449" i="10"/>
  <c r="P461" i="10"/>
  <c r="P167" i="10"/>
  <c r="P232" i="10"/>
  <c r="P520" i="10"/>
  <c r="P518" i="10"/>
  <c r="P101" i="10"/>
  <c r="P257" i="10"/>
  <c r="P115" i="10"/>
  <c r="P253" i="10"/>
  <c r="P260" i="10"/>
  <c r="P262" i="10"/>
  <c r="P251" i="10"/>
  <c r="P107" i="10"/>
  <c r="P246" i="10"/>
  <c r="P245" i="10"/>
  <c r="P228" i="10"/>
  <c r="P270" i="10"/>
  <c r="P261" i="10"/>
  <c r="P244" i="10"/>
  <c r="P258" i="10"/>
  <c r="P242" i="10"/>
  <c r="P247" i="10"/>
  <c r="P252" i="10"/>
  <c r="P249" i="10"/>
  <c r="P250" i="10"/>
  <c r="P38" i="10"/>
  <c r="P273" i="10"/>
  <c r="P255" i="10"/>
  <c r="P265" i="10"/>
  <c r="P264" i="10"/>
  <c r="P269" i="10"/>
  <c r="P271" i="10"/>
  <c r="P184" i="10"/>
  <c r="P127" i="10"/>
  <c r="P142" i="10"/>
  <c r="P267" i="10"/>
  <c r="P274" i="10"/>
  <c r="P256" i="10"/>
  <c r="P266" i="10"/>
  <c r="P254" i="10"/>
  <c r="P272" i="10"/>
  <c r="P248" i="10"/>
  <c r="P263" i="10"/>
  <c r="P190" i="10"/>
  <c r="P28" i="10"/>
  <c r="P128" i="10"/>
  <c r="P223" i="10"/>
  <c r="P39" i="10"/>
  <c r="P118" i="10"/>
  <c r="P233" i="10"/>
  <c r="P221" i="10"/>
  <c r="P141" i="10"/>
  <c r="P183" i="10"/>
  <c r="P139" i="10"/>
  <c r="P204" i="10"/>
  <c r="P8" i="10"/>
  <c r="P149" i="10"/>
  <c r="P217" i="10"/>
  <c r="P102" i="10"/>
  <c r="P117" i="10"/>
  <c r="P218" i="10"/>
  <c r="P195" i="10"/>
  <c r="P157" i="10"/>
  <c r="P9" i="10"/>
  <c r="P132" i="10"/>
  <c r="P208" i="10"/>
  <c r="P15" i="10"/>
  <c r="P116" i="10"/>
  <c r="P168" i="10"/>
  <c r="P172" i="10"/>
  <c r="P170" i="10"/>
  <c r="P182" i="10"/>
  <c r="P528" i="10"/>
  <c r="P164" i="10"/>
  <c r="P177" i="10"/>
  <c r="P193" i="10"/>
  <c r="P171" i="10"/>
  <c r="P173" i="10"/>
  <c r="P196" i="10"/>
  <c r="P189" i="10"/>
  <c r="P523" i="10"/>
  <c r="P536" i="10"/>
  <c r="P541" i="10"/>
  <c r="P175" i="10"/>
  <c r="P176" i="10"/>
  <c r="P178" i="10"/>
  <c r="P194" i="10"/>
  <c r="P169" i="10"/>
  <c r="P185" i="10"/>
  <c r="P187" i="10"/>
  <c r="P166" i="10"/>
  <c r="P174" i="10"/>
  <c r="P179" i="10"/>
  <c r="P540" i="10"/>
  <c r="P180" i="10"/>
  <c r="P181" i="10"/>
  <c r="P186" i="10"/>
  <c r="P192" i="10"/>
  <c r="P188" i="10"/>
  <c r="P191" i="10"/>
  <c r="P145" i="10"/>
  <c r="P227" i="10"/>
  <c r="P130" i="10"/>
  <c r="P35" i="10"/>
  <c r="P234" i="10"/>
  <c r="P18" i="10"/>
  <c r="P213" i="10"/>
  <c r="P532" i="10"/>
  <c r="P521" i="10"/>
  <c r="P538" i="10"/>
  <c r="P533" i="10"/>
  <c r="P219" i="10"/>
  <c r="P229" i="10"/>
  <c r="P11" i="10"/>
  <c r="P209" i="10"/>
  <c r="P134" i="10"/>
  <c r="P155" i="10"/>
  <c r="P143" i="10"/>
  <c r="P31" i="10"/>
  <c r="P210" i="10"/>
  <c r="P214" i="10"/>
  <c r="P136" i="10"/>
  <c r="P13" i="10"/>
  <c r="P25" i="10"/>
  <c r="P23" i="10"/>
  <c r="P211" i="10"/>
  <c r="P152" i="10"/>
  <c r="P154" i="10"/>
  <c r="P125" i="10"/>
  <c r="P37" i="10"/>
  <c r="P34" i="10"/>
  <c r="P203" i="10"/>
  <c r="P226" i="10"/>
  <c r="P539" i="10"/>
  <c r="P516" i="10"/>
  <c r="P519" i="10"/>
  <c r="P534" i="10"/>
  <c r="P522" i="10"/>
  <c r="P524" i="10"/>
  <c r="P454" i="10"/>
  <c r="P535" i="10"/>
  <c r="P544" i="10"/>
  <c r="P135" i="10"/>
  <c r="P21" i="10"/>
  <c r="P129" i="10"/>
  <c r="P14" i="10"/>
  <c r="P126" i="10"/>
  <c r="P30" i="10"/>
  <c r="P36" i="10"/>
  <c r="P231" i="10"/>
  <c r="P150" i="10"/>
  <c r="P22" i="10"/>
  <c r="P230" i="10"/>
  <c r="P153" i="10"/>
  <c r="P20" i="10"/>
  <c r="P207" i="10"/>
  <c r="P133" i="10"/>
  <c r="P148" i="10"/>
  <c r="P40" i="10"/>
  <c r="P206" i="10"/>
  <c r="P531" i="10"/>
  <c r="P517" i="10"/>
  <c r="P515" i="10"/>
  <c r="P147" i="10"/>
  <c r="P12" i="10"/>
  <c r="P216" i="10"/>
  <c r="P137" i="10"/>
  <c r="P33" i="10"/>
  <c r="P26" i="10"/>
  <c r="P224" i="10"/>
  <c r="P215" i="10"/>
  <c r="P140" i="10"/>
  <c r="P151" i="10"/>
  <c r="P10" i="10"/>
  <c r="P16" i="10"/>
  <c r="P220" i="10"/>
  <c r="P222" i="10"/>
  <c r="P131" i="10"/>
  <c r="P156" i="10"/>
  <c r="P32" i="10"/>
  <c r="P17" i="10"/>
  <c r="P225" i="10"/>
  <c r="P235" i="10"/>
  <c r="P537" i="10"/>
  <c r="P547" i="10"/>
  <c r="P466" i="10"/>
  <c r="P527" i="10"/>
  <c r="P525" i="10"/>
  <c r="P439" i="10"/>
  <c r="P546" i="10"/>
  <c r="P526" i="10"/>
  <c r="P529" i="10"/>
  <c r="P530" i="10"/>
  <c r="P138" i="10"/>
  <c r="P29" i="10"/>
  <c r="P24" i="10"/>
  <c r="P146" i="10"/>
  <c r="P445" i="10"/>
  <c r="P453" i="10"/>
  <c r="P456" i="10"/>
  <c r="P460" i="10"/>
  <c r="P452" i="10"/>
  <c r="P440" i="10"/>
  <c r="P444" i="10"/>
  <c r="P455" i="10"/>
  <c r="G274" i="10"/>
  <c r="P447" i="10"/>
  <c r="P448" i="10"/>
  <c r="P441" i="10"/>
  <c r="P458" i="10"/>
  <c r="P442" i="10"/>
  <c r="P457" i="10"/>
  <c r="P437" i="10"/>
  <c r="P462" i="10"/>
  <c r="P459" i="10"/>
  <c r="P438" i="10"/>
  <c r="P446" i="10"/>
  <c r="P467" i="10"/>
  <c r="P463" i="10"/>
  <c r="P443" i="10"/>
  <c r="P468" i="10"/>
  <c r="P451" i="10"/>
  <c r="P98" i="10"/>
  <c r="P109" i="10"/>
  <c r="P92" i="10"/>
  <c r="P543" i="10"/>
  <c r="P100" i="10"/>
  <c r="P112" i="10"/>
  <c r="P99" i="10"/>
  <c r="P96" i="10"/>
  <c r="P88" i="10"/>
  <c r="P110" i="10"/>
  <c r="P106" i="10"/>
  <c r="P86" i="10"/>
  <c r="P104" i="10"/>
  <c r="P113" i="10"/>
  <c r="P94" i="10"/>
  <c r="P95" i="10"/>
  <c r="P108" i="10"/>
  <c r="P111" i="10"/>
  <c r="P87" i="10"/>
  <c r="P90" i="10"/>
  <c r="P103" i="10"/>
  <c r="P89" i="10"/>
  <c r="P545" i="10"/>
  <c r="P114" i="10"/>
  <c r="P93" i="10"/>
  <c r="P105" i="10"/>
  <c r="H180" i="21"/>
  <c r="H229" i="10"/>
  <c r="H143" i="21"/>
  <c r="H190" i="10"/>
  <c r="F24" i="10"/>
  <c r="G216" i="10"/>
  <c r="R216" i="10"/>
  <c r="F235" i="10"/>
  <c r="F99" i="10"/>
  <c r="H268" i="10"/>
  <c r="H217" i="21"/>
  <c r="H33" i="21"/>
  <c r="H34" i="10"/>
  <c r="R255" i="10"/>
  <c r="F274" i="10"/>
  <c r="H436" i="21"/>
  <c r="H541" i="10"/>
  <c r="R489" i="10"/>
  <c r="F508" i="10"/>
  <c r="F297" i="10"/>
  <c r="P376" i="10"/>
  <c r="P359" i="10"/>
  <c r="P366" i="10"/>
  <c r="P371" i="10"/>
  <c r="P378" i="10"/>
  <c r="P382" i="10"/>
  <c r="P372" i="10"/>
  <c r="P387" i="10"/>
  <c r="P380" i="10"/>
  <c r="P388" i="10"/>
  <c r="P386" i="10"/>
  <c r="P363" i="10"/>
  <c r="P385" i="10"/>
  <c r="P367" i="10"/>
  <c r="P375" i="10"/>
  <c r="P368" i="10"/>
  <c r="P364" i="10"/>
  <c r="P373" i="10"/>
  <c r="P389" i="10"/>
  <c r="P379" i="10"/>
  <c r="P377" i="10"/>
  <c r="P390" i="10"/>
  <c r="P365" i="10"/>
  <c r="P361" i="10"/>
  <c r="P383" i="10"/>
  <c r="P391" i="10"/>
  <c r="P381" i="10"/>
  <c r="P362" i="10"/>
  <c r="P369" i="10"/>
  <c r="P384" i="10"/>
  <c r="P374" i="10"/>
  <c r="H502" i="10"/>
  <c r="H399" i="21"/>
  <c r="H385" i="10"/>
  <c r="H290" i="21"/>
  <c r="I385" i="10" s="1"/>
  <c r="I391" i="10" s="1"/>
  <c r="H151" i="10"/>
  <c r="H107" i="21"/>
  <c r="H424" i="10"/>
  <c r="H327" i="21"/>
  <c r="H307" i="10"/>
  <c r="H254" i="21"/>
  <c r="H363" i="21"/>
  <c r="H463" i="10"/>
  <c r="G489" i="10"/>
  <c r="R85" i="3"/>
  <c r="Q85" i="3"/>
  <c r="R86" i="3"/>
  <c r="Q86" i="3"/>
  <c r="R87" i="3"/>
  <c r="Q87" i="3"/>
  <c r="R88" i="3"/>
  <c r="Q88" i="3"/>
  <c r="R89" i="3"/>
  <c r="Q89" i="3"/>
  <c r="R90" i="3"/>
  <c r="Q90" i="3"/>
  <c r="R91" i="3"/>
  <c r="Q91" i="3"/>
  <c r="L117" i="3"/>
  <c r="H117" i="3"/>
  <c r="G117" i="3"/>
  <c r="N117" i="3"/>
  <c r="J117" i="3"/>
  <c r="K117" i="3"/>
  <c r="M117" i="3"/>
  <c r="I117" i="3"/>
  <c r="P119" i="10" l="1"/>
  <c r="P40" i="24"/>
  <c r="P41" i="10"/>
  <c r="P314" i="10"/>
  <c r="L40" i="24"/>
  <c r="M40" i="24"/>
  <c r="K40" i="24"/>
  <c r="J40" i="24"/>
  <c r="G40" i="24"/>
  <c r="O40" i="24"/>
  <c r="F40" i="24"/>
  <c r="H40" i="24"/>
  <c r="I40" i="24"/>
  <c r="N40" i="24"/>
  <c r="P392" i="10"/>
  <c r="Q42" i="7" l="1"/>
  <c r="P43" i="7"/>
  <c r="N9" i="26"/>
  <c r="N9" i="24"/>
  <c r="G43" i="27"/>
  <c r="S42" i="27"/>
  <c r="R42" i="27"/>
  <c r="P43" i="27"/>
  <c r="Q42" i="27"/>
  <c r="K43" i="27"/>
  <c r="O43" i="27"/>
  <c r="M43" i="27"/>
  <c r="N43" i="27"/>
  <c r="I43" i="27"/>
  <c r="J43" i="27"/>
  <c r="L43" i="27"/>
  <c r="H43" i="27"/>
  <c r="N41" i="7"/>
  <c r="N41" i="27"/>
  <c r="H157" i="10"/>
  <c r="H430" i="10"/>
  <c r="H391" i="10"/>
  <c r="H469" i="10"/>
  <c r="H196" i="10"/>
  <c r="H274" i="10"/>
  <c r="J118" i="24"/>
  <c r="H118" i="24"/>
  <c r="L118" i="24"/>
  <c r="M118" i="24"/>
  <c r="I118" i="24"/>
  <c r="K118" i="24"/>
  <c r="G118" i="24"/>
  <c r="G508" i="10"/>
  <c r="G235" i="10"/>
  <c r="H393" i="10"/>
  <c r="M393" i="10"/>
  <c r="N393" i="10"/>
  <c r="G393" i="10"/>
  <c r="J393" i="10"/>
  <c r="O393" i="10"/>
  <c r="R392" i="10"/>
  <c r="Q392" i="10"/>
  <c r="L393" i="10"/>
  <c r="I393" i="10"/>
  <c r="K393" i="10"/>
  <c r="R297" i="10"/>
  <c r="F313" i="10"/>
  <c r="H297" i="10"/>
  <c r="H313" i="10" s="1"/>
  <c r="G297" i="10"/>
  <c r="F531" i="10"/>
  <c r="I436" i="21"/>
  <c r="J541" i="10" s="1"/>
  <c r="J547" i="10" s="1"/>
  <c r="I541" i="10"/>
  <c r="I34" i="10"/>
  <c r="I33" i="21"/>
  <c r="J34" i="10" s="1"/>
  <c r="J40" i="10" s="1"/>
  <c r="I268" i="10"/>
  <c r="I217" i="21"/>
  <c r="J268" i="10" s="1"/>
  <c r="J274" i="10" s="1"/>
  <c r="F118" i="10"/>
  <c r="R99" i="10"/>
  <c r="H99" i="10"/>
  <c r="H118" i="10" s="1"/>
  <c r="G99" i="10"/>
  <c r="I216" i="10"/>
  <c r="H216" i="10"/>
  <c r="G24" i="10"/>
  <c r="H24" i="10"/>
  <c r="H40" i="10" s="1"/>
  <c r="F40" i="10"/>
  <c r="R24" i="10"/>
  <c r="I190" i="10"/>
  <c r="I143" i="21"/>
  <c r="J190" i="10" s="1"/>
  <c r="J196" i="10" s="1"/>
  <c r="I229" i="10"/>
  <c r="I180" i="21"/>
  <c r="J229" i="10" s="1"/>
  <c r="J235" i="10" s="1"/>
  <c r="H489" i="10"/>
  <c r="I489" i="10"/>
  <c r="I363" i="21"/>
  <c r="J463" i="10" s="1"/>
  <c r="J469" i="10" s="1"/>
  <c r="I463" i="10"/>
  <c r="I307" i="10"/>
  <c r="I254" i="21"/>
  <c r="J307" i="10" s="1"/>
  <c r="J313" i="10" s="1"/>
  <c r="F537" i="10"/>
  <c r="I424" i="10"/>
  <c r="I327" i="21"/>
  <c r="J424" i="10" s="1"/>
  <c r="J430" i="10" s="1"/>
  <c r="I107" i="21"/>
  <c r="J151" i="10" s="1"/>
  <c r="J157" i="10" s="1"/>
  <c r="I151" i="10"/>
  <c r="I399" i="21"/>
  <c r="J502" i="10" s="1"/>
  <c r="J508" i="10" s="1"/>
  <c r="I502" i="10"/>
  <c r="P86" i="3"/>
  <c r="P107" i="3"/>
  <c r="P88" i="3"/>
  <c r="P85" i="3"/>
  <c r="P117" i="3"/>
  <c r="P92" i="3"/>
  <c r="P111" i="3"/>
  <c r="P96" i="3"/>
  <c r="P100" i="3"/>
  <c r="P99" i="3"/>
  <c r="P110" i="3"/>
  <c r="P102" i="3"/>
  <c r="P113" i="3"/>
  <c r="P98" i="3"/>
  <c r="P93" i="3"/>
  <c r="P101" i="3"/>
  <c r="P112" i="3"/>
  <c r="P108" i="3"/>
  <c r="P115" i="3"/>
  <c r="P95" i="3"/>
  <c r="P103" i="3"/>
  <c r="P106" i="3"/>
  <c r="P94" i="3"/>
  <c r="P109" i="3"/>
  <c r="P97" i="3"/>
  <c r="P105" i="3"/>
  <c r="P116" i="3"/>
  <c r="P104" i="3"/>
  <c r="P114" i="3"/>
  <c r="P91" i="3"/>
  <c r="P89" i="3"/>
  <c r="P90" i="3"/>
  <c r="P87" i="3"/>
  <c r="P548" i="10" l="1"/>
  <c r="P509" i="10"/>
  <c r="N39" i="26"/>
  <c r="N39" i="24"/>
  <c r="I547" i="10"/>
  <c r="I313" i="10"/>
  <c r="I40" i="10"/>
  <c r="H471" i="10"/>
  <c r="N471" i="10"/>
  <c r="L471" i="10"/>
  <c r="G471" i="10"/>
  <c r="J471" i="10"/>
  <c r="R470" i="10"/>
  <c r="Q470" i="10"/>
  <c r="O471" i="10"/>
  <c r="I471" i="10"/>
  <c r="M471" i="10"/>
  <c r="K471" i="10"/>
  <c r="K432" i="10"/>
  <c r="J432" i="10"/>
  <c r="I432" i="10"/>
  <c r="M432" i="10"/>
  <c r="R431" i="10"/>
  <c r="Q431" i="10"/>
  <c r="O432" i="10"/>
  <c r="P431" i="10"/>
  <c r="L432" i="10"/>
  <c r="H432" i="10"/>
  <c r="G432" i="10"/>
  <c r="N432" i="10"/>
  <c r="G198" i="10"/>
  <c r="H198" i="10"/>
  <c r="O198" i="10"/>
  <c r="Q197" i="10"/>
  <c r="R197" i="10"/>
  <c r="P197" i="10"/>
  <c r="L198" i="10"/>
  <c r="M198" i="10"/>
  <c r="N198" i="10"/>
  <c r="I198" i="10"/>
  <c r="K198" i="10"/>
  <c r="J198" i="10"/>
  <c r="I276" i="10"/>
  <c r="G276" i="10"/>
  <c r="H276" i="10"/>
  <c r="K276" i="10"/>
  <c r="J276" i="10"/>
  <c r="L276" i="10"/>
  <c r="M276" i="10"/>
  <c r="N276" i="10"/>
  <c r="R275" i="10"/>
  <c r="Q275" i="10"/>
  <c r="O276" i="10"/>
  <c r="K159" i="10"/>
  <c r="I159" i="10"/>
  <c r="M159" i="10"/>
  <c r="H159" i="10"/>
  <c r="L159" i="10"/>
  <c r="N159" i="10"/>
  <c r="R158" i="10"/>
  <c r="Q158" i="10"/>
  <c r="O159" i="10"/>
  <c r="P158" i="10"/>
  <c r="G159" i="10"/>
  <c r="J159" i="10"/>
  <c r="I469" i="10"/>
  <c r="I430" i="10"/>
  <c r="I196" i="10"/>
  <c r="I274" i="10"/>
  <c r="I157" i="10"/>
  <c r="K510" i="10"/>
  <c r="I510" i="10"/>
  <c r="G510" i="10"/>
  <c r="R509" i="10"/>
  <c r="O510" i="10"/>
  <c r="Q509" i="10"/>
  <c r="M510" i="10"/>
  <c r="N510" i="10"/>
  <c r="L510" i="10"/>
  <c r="J510" i="10"/>
  <c r="H510" i="10"/>
  <c r="K237" i="10"/>
  <c r="H237" i="10"/>
  <c r="J237" i="10"/>
  <c r="O237" i="10"/>
  <c r="Q236" i="10"/>
  <c r="R236" i="10"/>
  <c r="I237" i="10"/>
  <c r="M237" i="10"/>
  <c r="G237" i="10"/>
  <c r="N237" i="10"/>
  <c r="L237" i="10"/>
  <c r="K120" i="10"/>
  <c r="J120" i="10"/>
  <c r="H120" i="10"/>
  <c r="N120" i="10"/>
  <c r="G120" i="10"/>
  <c r="I120" i="10"/>
  <c r="M120" i="10"/>
  <c r="Q119" i="10"/>
  <c r="R119" i="10"/>
  <c r="O120" i="10"/>
  <c r="L120" i="10"/>
  <c r="M315" i="10"/>
  <c r="K315" i="10"/>
  <c r="H315" i="10"/>
  <c r="J315" i="10"/>
  <c r="Q314" i="10"/>
  <c r="R314" i="10"/>
  <c r="O315" i="10"/>
  <c r="I315" i="10"/>
  <c r="G315" i="10"/>
  <c r="L315" i="10"/>
  <c r="N315" i="10"/>
  <c r="H508" i="10"/>
  <c r="H235" i="10"/>
  <c r="G118" i="10"/>
  <c r="G313" i="10"/>
  <c r="G40" i="10"/>
  <c r="I508" i="10"/>
  <c r="I42" i="10"/>
  <c r="N42" i="10"/>
  <c r="M42" i="10"/>
  <c r="O42" i="10"/>
  <c r="Q41" i="10"/>
  <c r="R41" i="10"/>
  <c r="L42" i="10"/>
  <c r="H42" i="10"/>
  <c r="K42" i="10"/>
  <c r="J42" i="10"/>
  <c r="G42" i="10"/>
  <c r="G531" i="10"/>
  <c r="H531" i="10"/>
  <c r="R537" i="10"/>
  <c r="I235" i="10"/>
  <c r="R531" i="10"/>
  <c r="F547" i="10"/>
  <c r="G537" i="10"/>
  <c r="H537" i="10"/>
  <c r="R49" i="3"/>
  <c r="Q49" i="3"/>
  <c r="R51" i="3"/>
  <c r="Q51" i="3"/>
  <c r="Q52" i="3"/>
  <c r="R52" i="3"/>
  <c r="Q54" i="3"/>
  <c r="R54" i="3"/>
  <c r="Q56" i="3"/>
  <c r="R56" i="3"/>
  <c r="R55" i="3"/>
  <c r="Q55" i="3"/>
  <c r="R57" i="3"/>
  <c r="Q57" i="3"/>
  <c r="Q58" i="3"/>
  <c r="R59" i="3"/>
  <c r="Q59" i="3"/>
  <c r="Q60" i="3"/>
  <c r="R60" i="3"/>
  <c r="Q62" i="3"/>
  <c r="R63" i="3"/>
  <c r="Q63" i="3"/>
  <c r="Q64" i="3"/>
  <c r="Q66" i="3"/>
  <c r="R66" i="3"/>
  <c r="Q67" i="3"/>
  <c r="R69" i="3"/>
  <c r="Q69" i="3"/>
  <c r="Q71" i="3"/>
  <c r="R73" i="3"/>
  <c r="Q73" i="3"/>
  <c r="Q76" i="3"/>
  <c r="R76" i="3"/>
  <c r="H547" i="10" l="1"/>
  <c r="K549" i="10"/>
  <c r="J549" i="10"/>
  <c r="N549" i="10"/>
  <c r="M549" i="10"/>
  <c r="Q548" i="10"/>
  <c r="R548" i="10"/>
  <c r="O549" i="10"/>
  <c r="H549" i="10"/>
  <c r="L549" i="10"/>
  <c r="G549" i="10"/>
  <c r="I549" i="10"/>
  <c r="G547" i="10"/>
  <c r="Q47" i="3"/>
  <c r="O751" i="9"/>
  <c r="O753" i="9"/>
  <c r="O768" i="9"/>
  <c r="O773" i="9"/>
  <c r="O712" i="9" l="1"/>
  <c r="O716" i="9"/>
  <c r="O729" i="9"/>
  <c r="O731" i="9"/>
  <c r="O734" i="9"/>
  <c r="O736" i="9"/>
  <c r="O737" i="9"/>
  <c r="O710" i="9"/>
  <c r="O685" i="9" l="1"/>
  <c r="O671" i="9"/>
  <c r="O695" i="9"/>
  <c r="O697" i="9"/>
  <c r="O700" i="9"/>
  <c r="O683" i="9" l="1"/>
  <c r="O678" i="9"/>
  <c r="O673" i="9"/>
  <c r="O633" i="9" l="1"/>
  <c r="O637" i="9"/>
  <c r="O642" i="9"/>
  <c r="O645" i="9"/>
  <c r="O651" i="9"/>
  <c r="O653" i="9"/>
  <c r="O656" i="9"/>
  <c r="O595" i="9"/>
  <c r="O597" i="9"/>
  <c r="O612" i="9"/>
  <c r="O617" i="9"/>
  <c r="O619" i="9"/>
  <c r="O555" i="9"/>
  <c r="O560" i="9"/>
  <c r="O572" i="9"/>
  <c r="O576" i="9"/>
  <c r="O577" i="9"/>
  <c r="O516" i="9"/>
  <c r="O518" i="9"/>
  <c r="O519" i="9"/>
  <c r="O526" i="9"/>
  <c r="O529" i="9"/>
  <c r="O533" i="9"/>
  <c r="O538" i="9"/>
  <c r="O487" i="9"/>
  <c r="G488" i="9"/>
  <c r="P487" i="9"/>
  <c r="O438" i="9"/>
  <c r="O441" i="9"/>
  <c r="O442" i="9"/>
  <c r="O448" i="9"/>
  <c r="O455" i="9"/>
  <c r="O460" i="9"/>
  <c r="O462" i="9"/>
  <c r="O465" i="9"/>
  <c r="F360" i="9"/>
  <c r="G360" i="9"/>
  <c r="H360" i="9"/>
  <c r="O370" i="9"/>
  <c r="F376" i="9"/>
  <c r="G376" i="9"/>
  <c r="K387" i="9"/>
  <c r="L387" i="9"/>
  <c r="M387" i="9"/>
  <c r="N387" i="9"/>
  <c r="P370" i="9"/>
  <c r="L245" i="9"/>
  <c r="M245" i="9"/>
  <c r="N245" i="9"/>
  <c r="F246" i="9"/>
  <c r="G246" i="9"/>
  <c r="H246" i="9"/>
  <c r="I246" i="9"/>
  <c r="K270" i="9"/>
  <c r="L270" i="9"/>
  <c r="M270" i="9"/>
  <c r="N270" i="9"/>
  <c r="O245" i="9"/>
  <c r="O249" i="9"/>
  <c r="O259" i="9"/>
  <c r="O262" i="9"/>
  <c r="O265" i="9"/>
  <c r="O267" i="9"/>
  <c r="O270" i="9"/>
  <c r="O241" i="9"/>
  <c r="F204" i="9"/>
  <c r="G204" i="9"/>
  <c r="H204" i="9"/>
  <c r="F220" i="9"/>
  <c r="G220" i="9"/>
  <c r="N220" i="9"/>
  <c r="M222" i="9"/>
  <c r="N222" i="9"/>
  <c r="O163" i="9"/>
  <c r="R487" i="9" l="1"/>
  <c r="R543" i="9"/>
  <c r="S376" i="9"/>
  <c r="R376" i="9"/>
  <c r="R370" i="9"/>
  <c r="R270" i="9"/>
  <c r="R245" i="9"/>
  <c r="H635" i="9"/>
  <c r="M635" i="9"/>
  <c r="I635" i="9"/>
  <c r="L635" i="9"/>
  <c r="O635" i="9"/>
  <c r="K635" i="9"/>
  <c r="G635" i="9"/>
  <c r="N635" i="9"/>
  <c r="J635" i="9"/>
  <c r="F635" i="9"/>
  <c r="G189" i="9"/>
  <c r="H189" i="9"/>
  <c r="I189" i="9"/>
  <c r="J189" i="9"/>
  <c r="K192" i="9"/>
  <c r="L192" i="9"/>
  <c r="M192" i="9"/>
  <c r="N192" i="9"/>
  <c r="O164" i="9"/>
  <c r="O177" i="9"/>
  <c r="O184" i="9"/>
  <c r="O187" i="9"/>
  <c r="O189" i="9"/>
  <c r="O192" i="9"/>
  <c r="F129" i="9"/>
  <c r="G129" i="9"/>
  <c r="H129" i="9"/>
  <c r="I129" i="9"/>
  <c r="K114" i="9"/>
  <c r="L114" i="9"/>
  <c r="M114" i="9"/>
  <c r="N114" i="9"/>
  <c r="J75" i="9"/>
  <c r="K75" i="9"/>
  <c r="L75" i="9"/>
  <c r="M75" i="9"/>
  <c r="N75" i="9"/>
  <c r="S635" i="9" l="1"/>
  <c r="R635" i="9"/>
  <c r="R192" i="9"/>
  <c r="O780" i="9"/>
  <c r="N780" i="9"/>
  <c r="M780" i="9"/>
  <c r="L780" i="9"/>
  <c r="K780" i="9"/>
  <c r="J780" i="9"/>
  <c r="I780" i="9"/>
  <c r="H780" i="9"/>
  <c r="G780" i="9"/>
  <c r="F780" i="9"/>
  <c r="O779" i="9"/>
  <c r="N779" i="9"/>
  <c r="M779" i="9"/>
  <c r="L779" i="9"/>
  <c r="K779" i="9"/>
  <c r="J779" i="9"/>
  <c r="O778" i="9"/>
  <c r="O777" i="9"/>
  <c r="O775" i="9"/>
  <c r="O774" i="9"/>
  <c r="N774" i="9"/>
  <c r="M774" i="9"/>
  <c r="L774" i="9"/>
  <c r="K774" i="9"/>
  <c r="J774" i="9"/>
  <c r="I774" i="9"/>
  <c r="H774" i="9"/>
  <c r="G774" i="9"/>
  <c r="F774" i="9"/>
  <c r="O772" i="9"/>
  <c r="O771" i="9"/>
  <c r="O770" i="9"/>
  <c r="O769" i="9"/>
  <c r="N769" i="9"/>
  <c r="M769" i="9"/>
  <c r="L769" i="9"/>
  <c r="K769" i="9"/>
  <c r="J769" i="9"/>
  <c r="I769" i="9"/>
  <c r="H769" i="9"/>
  <c r="G769" i="9"/>
  <c r="F769" i="9"/>
  <c r="O767" i="9"/>
  <c r="O766" i="9"/>
  <c r="N766" i="9"/>
  <c r="M766" i="9"/>
  <c r="L766" i="9"/>
  <c r="K766" i="9"/>
  <c r="J766" i="9"/>
  <c r="I766" i="9"/>
  <c r="H766" i="9"/>
  <c r="G766" i="9"/>
  <c r="F766" i="9"/>
  <c r="O765" i="9"/>
  <c r="N765" i="9"/>
  <c r="M765" i="9"/>
  <c r="L765" i="9"/>
  <c r="K765" i="9"/>
  <c r="J765" i="9"/>
  <c r="O764" i="9"/>
  <c r="O763" i="9"/>
  <c r="O762" i="9"/>
  <c r="N762" i="9"/>
  <c r="M762" i="9"/>
  <c r="L762" i="9"/>
  <c r="K762" i="9"/>
  <c r="J762" i="9"/>
  <c r="I762" i="9"/>
  <c r="H762" i="9"/>
  <c r="O761" i="9"/>
  <c r="O760" i="9"/>
  <c r="N760" i="9"/>
  <c r="M760" i="9"/>
  <c r="L760" i="9"/>
  <c r="K760" i="9"/>
  <c r="J760" i="9"/>
  <c r="I760" i="9"/>
  <c r="H760" i="9"/>
  <c r="G760" i="9"/>
  <c r="F760" i="9"/>
  <c r="O759" i="9"/>
  <c r="N759" i="9"/>
  <c r="M759" i="9"/>
  <c r="L759" i="9"/>
  <c r="K759" i="9"/>
  <c r="J759" i="9"/>
  <c r="I759" i="9"/>
  <c r="H759" i="9"/>
  <c r="G759" i="9"/>
  <c r="F759" i="9"/>
  <c r="O758" i="9"/>
  <c r="N758" i="9"/>
  <c r="M758" i="9"/>
  <c r="L758" i="9"/>
  <c r="K758" i="9"/>
  <c r="J758" i="9"/>
  <c r="I758" i="9"/>
  <c r="H758" i="9"/>
  <c r="G758" i="9"/>
  <c r="F758" i="9"/>
  <c r="O757" i="9"/>
  <c r="O756" i="9"/>
  <c r="O754" i="9"/>
  <c r="O752" i="9"/>
  <c r="N752" i="9"/>
  <c r="M752" i="9"/>
  <c r="L752" i="9"/>
  <c r="K752" i="9"/>
  <c r="J752" i="9"/>
  <c r="I752" i="9"/>
  <c r="H752" i="9"/>
  <c r="G752" i="9"/>
  <c r="F752" i="9"/>
  <c r="O750" i="9"/>
  <c r="N750" i="9"/>
  <c r="M750" i="9"/>
  <c r="L750" i="9"/>
  <c r="K750" i="9"/>
  <c r="J750" i="9"/>
  <c r="I750" i="9"/>
  <c r="H750" i="9"/>
  <c r="O749" i="9"/>
  <c r="O741" i="9"/>
  <c r="N741" i="9"/>
  <c r="M741" i="9"/>
  <c r="L741" i="9"/>
  <c r="K741" i="9"/>
  <c r="J741" i="9"/>
  <c r="I741" i="9"/>
  <c r="H741" i="9"/>
  <c r="G741" i="9"/>
  <c r="F741" i="9"/>
  <c r="O740" i="9"/>
  <c r="N740" i="9"/>
  <c r="M740" i="9"/>
  <c r="L740" i="9"/>
  <c r="K740" i="9"/>
  <c r="J740" i="9"/>
  <c r="O739" i="9"/>
  <c r="O738" i="9"/>
  <c r="O735" i="9"/>
  <c r="N735" i="9"/>
  <c r="M735" i="9"/>
  <c r="L735" i="9"/>
  <c r="K735" i="9"/>
  <c r="J735" i="9"/>
  <c r="I735" i="9"/>
  <c r="H735" i="9"/>
  <c r="G735" i="9"/>
  <c r="F735" i="9"/>
  <c r="O733" i="9"/>
  <c r="O732" i="9"/>
  <c r="O730" i="9"/>
  <c r="N730" i="9"/>
  <c r="M730" i="9"/>
  <c r="L730" i="9"/>
  <c r="K730" i="9"/>
  <c r="J730" i="9"/>
  <c r="I730" i="9"/>
  <c r="H730" i="9"/>
  <c r="G730" i="9"/>
  <c r="O728" i="9"/>
  <c r="O727" i="9"/>
  <c r="N727" i="9"/>
  <c r="M727" i="9"/>
  <c r="L727" i="9"/>
  <c r="K727" i="9"/>
  <c r="J727" i="9"/>
  <c r="I727" i="9"/>
  <c r="H727" i="9"/>
  <c r="G727" i="9"/>
  <c r="F727" i="9"/>
  <c r="O726" i="9"/>
  <c r="N726" i="9"/>
  <c r="M726" i="9"/>
  <c r="L726" i="9"/>
  <c r="K726" i="9"/>
  <c r="J726" i="9"/>
  <c r="I726" i="9"/>
  <c r="H726" i="9"/>
  <c r="G726" i="9"/>
  <c r="F726" i="9"/>
  <c r="O725" i="9"/>
  <c r="O724" i="9"/>
  <c r="O723" i="9"/>
  <c r="N723" i="9"/>
  <c r="M723" i="9"/>
  <c r="L723" i="9"/>
  <c r="K723" i="9"/>
  <c r="J723" i="9"/>
  <c r="I723" i="9"/>
  <c r="H723" i="9"/>
  <c r="O722" i="9"/>
  <c r="O721" i="9"/>
  <c r="O720" i="9"/>
  <c r="N720" i="9"/>
  <c r="M720" i="9"/>
  <c r="L720" i="9"/>
  <c r="K720" i="9"/>
  <c r="J720" i="9"/>
  <c r="I720" i="9"/>
  <c r="H720" i="9"/>
  <c r="G720" i="9"/>
  <c r="F720" i="9"/>
  <c r="O719" i="9"/>
  <c r="N719" i="9"/>
  <c r="M719" i="9"/>
  <c r="L719" i="9"/>
  <c r="K719" i="9"/>
  <c r="J719" i="9"/>
  <c r="I719" i="9"/>
  <c r="H719" i="9"/>
  <c r="G719" i="9"/>
  <c r="F719" i="9"/>
  <c r="O718" i="9"/>
  <c r="O717" i="9"/>
  <c r="O715" i="9"/>
  <c r="O714" i="9"/>
  <c r="O713" i="9"/>
  <c r="N713" i="9"/>
  <c r="M713" i="9"/>
  <c r="L713" i="9"/>
  <c r="K713" i="9"/>
  <c r="J713" i="9"/>
  <c r="I713" i="9"/>
  <c r="H713" i="9"/>
  <c r="G713" i="9"/>
  <c r="F713" i="9"/>
  <c r="O711" i="9"/>
  <c r="N711" i="9"/>
  <c r="M711" i="9"/>
  <c r="L711" i="9"/>
  <c r="K711" i="9"/>
  <c r="J711" i="9"/>
  <c r="I711" i="9"/>
  <c r="H711" i="9"/>
  <c r="O702" i="9"/>
  <c r="N702" i="9"/>
  <c r="M702" i="9"/>
  <c r="L702" i="9"/>
  <c r="K702" i="9"/>
  <c r="J702" i="9"/>
  <c r="I702" i="9"/>
  <c r="H702" i="9"/>
  <c r="G702" i="9"/>
  <c r="F702" i="9"/>
  <c r="O701" i="9"/>
  <c r="N701" i="9"/>
  <c r="M701" i="9"/>
  <c r="L701" i="9"/>
  <c r="K701" i="9"/>
  <c r="J701" i="9"/>
  <c r="O699" i="9"/>
  <c r="O696" i="9"/>
  <c r="N696" i="9"/>
  <c r="M696" i="9"/>
  <c r="L696" i="9"/>
  <c r="K696" i="9"/>
  <c r="J696" i="9"/>
  <c r="I696" i="9"/>
  <c r="H696" i="9"/>
  <c r="G696" i="9"/>
  <c r="F696" i="9"/>
  <c r="O694" i="9"/>
  <c r="O693" i="9"/>
  <c r="O692" i="9"/>
  <c r="O691" i="9"/>
  <c r="N691" i="9"/>
  <c r="M691" i="9"/>
  <c r="L691" i="9"/>
  <c r="K691" i="9"/>
  <c r="J691" i="9"/>
  <c r="I691" i="9"/>
  <c r="H691" i="9"/>
  <c r="G691" i="9"/>
  <c r="F691" i="9"/>
  <c r="O689" i="9"/>
  <c r="O688" i="9"/>
  <c r="N688" i="9"/>
  <c r="M688" i="9"/>
  <c r="L688" i="9"/>
  <c r="K688" i="9"/>
  <c r="J688" i="9"/>
  <c r="I688" i="9"/>
  <c r="H688" i="9"/>
  <c r="G688" i="9"/>
  <c r="F688" i="9"/>
  <c r="O687" i="9"/>
  <c r="N687" i="9"/>
  <c r="M687" i="9"/>
  <c r="L687" i="9"/>
  <c r="K687" i="9"/>
  <c r="J687" i="9"/>
  <c r="I687" i="9"/>
  <c r="O684" i="9"/>
  <c r="N684" i="9"/>
  <c r="M684" i="9"/>
  <c r="L684" i="9"/>
  <c r="K684" i="9"/>
  <c r="J684" i="9"/>
  <c r="I684" i="9"/>
  <c r="H684" i="9"/>
  <c r="G684" i="9"/>
  <c r="O682" i="9"/>
  <c r="N682" i="9"/>
  <c r="M682" i="9"/>
  <c r="L682" i="9"/>
  <c r="K682" i="9"/>
  <c r="J682" i="9"/>
  <c r="I682" i="9"/>
  <c r="H682" i="9"/>
  <c r="G682" i="9"/>
  <c r="F682" i="9"/>
  <c r="O681" i="9"/>
  <c r="O680" i="9"/>
  <c r="N680" i="9"/>
  <c r="M680" i="9"/>
  <c r="L680" i="9"/>
  <c r="K680" i="9"/>
  <c r="J680" i="9"/>
  <c r="I680" i="9"/>
  <c r="H680" i="9"/>
  <c r="G680" i="9"/>
  <c r="F680" i="9"/>
  <c r="O674" i="9"/>
  <c r="L674" i="9"/>
  <c r="K674" i="9"/>
  <c r="J674" i="9"/>
  <c r="I674" i="9"/>
  <c r="H674" i="9"/>
  <c r="G674" i="9"/>
  <c r="F674" i="9"/>
  <c r="O672" i="9"/>
  <c r="N672" i="9"/>
  <c r="M672" i="9"/>
  <c r="L672" i="9"/>
  <c r="K672" i="9"/>
  <c r="J672" i="9"/>
  <c r="I672" i="9"/>
  <c r="H672" i="9"/>
  <c r="O663" i="9"/>
  <c r="N663" i="9"/>
  <c r="M663" i="9"/>
  <c r="L663" i="9"/>
  <c r="K663" i="9"/>
  <c r="J663" i="9"/>
  <c r="I663" i="9"/>
  <c r="H663" i="9"/>
  <c r="G663" i="9"/>
  <c r="F663" i="9"/>
  <c r="O662" i="9"/>
  <c r="N662" i="9"/>
  <c r="M662" i="9"/>
  <c r="L662" i="9"/>
  <c r="K662" i="9"/>
  <c r="J662" i="9"/>
  <c r="I662" i="9"/>
  <c r="H662" i="9"/>
  <c r="O660" i="9"/>
  <c r="O657" i="9"/>
  <c r="N657" i="9"/>
  <c r="M657" i="9"/>
  <c r="L657" i="9"/>
  <c r="K657" i="9"/>
  <c r="J657" i="9"/>
  <c r="I657" i="9"/>
  <c r="H657" i="9"/>
  <c r="G657" i="9"/>
  <c r="F657" i="9"/>
  <c r="O654" i="9"/>
  <c r="O652" i="9"/>
  <c r="N652" i="9"/>
  <c r="M652" i="9"/>
  <c r="L652" i="9"/>
  <c r="K652" i="9"/>
  <c r="J652" i="9"/>
  <c r="I652" i="9"/>
  <c r="H652" i="9"/>
  <c r="G652" i="9"/>
  <c r="F652" i="9"/>
  <c r="O649" i="9"/>
  <c r="N649" i="9"/>
  <c r="M649" i="9"/>
  <c r="L649" i="9"/>
  <c r="K649" i="9"/>
  <c r="J649" i="9"/>
  <c r="I649" i="9"/>
  <c r="H649" i="9"/>
  <c r="G649" i="9"/>
  <c r="F649" i="9"/>
  <c r="O647" i="9"/>
  <c r="O646" i="9"/>
  <c r="N645" i="9"/>
  <c r="R645" i="9" s="1"/>
  <c r="M645" i="9"/>
  <c r="L645" i="9"/>
  <c r="K645" i="9"/>
  <c r="J645" i="9"/>
  <c r="I645" i="9"/>
  <c r="H645" i="9"/>
  <c r="G645" i="9"/>
  <c r="O643" i="9"/>
  <c r="N643" i="9"/>
  <c r="M643" i="9"/>
  <c r="L643" i="9"/>
  <c r="K643" i="9"/>
  <c r="J643" i="9"/>
  <c r="I643" i="9"/>
  <c r="H643" i="9"/>
  <c r="G643" i="9"/>
  <c r="F643" i="9"/>
  <c r="O641" i="9"/>
  <c r="N641" i="9"/>
  <c r="M641" i="9"/>
  <c r="L641" i="9"/>
  <c r="K641" i="9"/>
  <c r="J641" i="9"/>
  <c r="I641" i="9"/>
  <c r="H641" i="9"/>
  <c r="G641" i="9"/>
  <c r="F641" i="9"/>
  <c r="O638" i="9"/>
  <c r="N638" i="9"/>
  <c r="M638" i="9"/>
  <c r="L638" i="9"/>
  <c r="K638" i="9"/>
  <c r="J638" i="9"/>
  <c r="I638" i="9"/>
  <c r="H638" i="9"/>
  <c r="G638" i="9"/>
  <c r="F638" i="9"/>
  <c r="N633" i="9"/>
  <c r="R633" i="9" s="1"/>
  <c r="M633" i="9"/>
  <c r="L633" i="9"/>
  <c r="K633" i="9"/>
  <c r="J633" i="9"/>
  <c r="I633" i="9"/>
  <c r="H633" i="9"/>
  <c r="O624" i="9"/>
  <c r="N624" i="9"/>
  <c r="M624" i="9"/>
  <c r="L624" i="9"/>
  <c r="K624" i="9"/>
  <c r="J624" i="9"/>
  <c r="I624" i="9"/>
  <c r="H624" i="9"/>
  <c r="G624" i="9"/>
  <c r="F624" i="9"/>
  <c r="O623" i="9"/>
  <c r="N623" i="9"/>
  <c r="M623" i="9"/>
  <c r="L623" i="9"/>
  <c r="K623" i="9"/>
  <c r="J623" i="9"/>
  <c r="I623" i="9"/>
  <c r="H623" i="9"/>
  <c r="O621" i="9"/>
  <c r="O620" i="9"/>
  <c r="N620" i="9"/>
  <c r="M620" i="9"/>
  <c r="L620" i="9"/>
  <c r="K620" i="9"/>
  <c r="J620" i="9"/>
  <c r="I620" i="9"/>
  <c r="H620" i="9"/>
  <c r="G620" i="9"/>
  <c r="F620" i="9"/>
  <c r="O618" i="9"/>
  <c r="N618" i="9"/>
  <c r="M618" i="9"/>
  <c r="L618" i="9"/>
  <c r="K618" i="9"/>
  <c r="J618" i="9"/>
  <c r="I618" i="9"/>
  <c r="H618" i="9"/>
  <c r="G618" i="9"/>
  <c r="F618" i="9"/>
  <c r="O615" i="9"/>
  <c r="O614" i="9"/>
  <c r="O613" i="9"/>
  <c r="N613" i="9"/>
  <c r="M613" i="9"/>
  <c r="L613" i="9"/>
  <c r="K613" i="9"/>
  <c r="J613" i="9"/>
  <c r="I613" i="9"/>
  <c r="H613" i="9"/>
  <c r="G613" i="9"/>
  <c r="O611" i="9"/>
  <c r="O610" i="9"/>
  <c r="N610" i="9"/>
  <c r="M610" i="9"/>
  <c r="L610" i="9"/>
  <c r="K610" i="9"/>
  <c r="J610" i="9"/>
  <c r="I610" i="9"/>
  <c r="H610" i="9"/>
  <c r="G610" i="9"/>
  <c r="F610" i="9"/>
  <c r="O609" i="9"/>
  <c r="N609" i="9"/>
  <c r="M609" i="9"/>
  <c r="L609" i="9"/>
  <c r="K609" i="9"/>
  <c r="J609" i="9"/>
  <c r="I609" i="9"/>
  <c r="H609" i="9"/>
  <c r="G609" i="9"/>
  <c r="F609" i="9"/>
  <c r="O606" i="9"/>
  <c r="N606" i="9"/>
  <c r="M606" i="9"/>
  <c r="L606" i="9"/>
  <c r="K606" i="9"/>
  <c r="J606" i="9"/>
  <c r="I606" i="9"/>
  <c r="H606" i="9"/>
  <c r="O605" i="9"/>
  <c r="N605" i="9"/>
  <c r="O604" i="9"/>
  <c r="N604" i="9"/>
  <c r="M604" i="9"/>
  <c r="L604" i="9"/>
  <c r="K604" i="9"/>
  <c r="J604" i="9"/>
  <c r="I604" i="9"/>
  <c r="H604" i="9"/>
  <c r="G604" i="9"/>
  <c r="F604" i="9"/>
  <c r="O603" i="9"/>
  <c r="N603" i="9"/>
  <c r="M603" i="9"/>
  <c r="L603" i="9"/>
  <c r="K603" i="9"/>
  <c r="J603" i="9"/>
  <c r="I603" i="9"/>
  <c r="H603" i="9"/>
  <c r="G603" i="9"/>
  <c r="F603" i="9"/>
  <c r="O602" i="9"/>
  <c r="N602" i="9"/>
  <c r="M602" i="9"/>
  <c r="L602" i="9"/>
  <c r="K602" i="9"/>
  <c r="J602" i="9"/>
  <c r="I602" i="9"/>
  <c r="H602" i="9"/>
  <c r="G602" i="9"/>
  <c r="F602" i="9"/>
  <c r="O599" i="9"/>
  <c r="O596" i="9"/>
  <c r="N596" i="9"/>
  <c r="M596" i="9"/>
  <c r="L596" i="9"/>
  <c r="K596" i="9"/>
  <c r="J596" i="9"/>
  <c r="I596" i="9"/>
  <c r="H596" i="9"/>
  <c r="G596" i="9"/>
  <c r="F596" i="9"/>
  <c r="O594" i="9"/>
  <c r="N594" i="9"/>
  <c r="M594" i="9"/>
  <c r="L594" i="9"/>
  <c r="K594" i="9"/>
  <c r="J594" i="9"/>
  <c r="I594" i="9"/>
  <c r="H594" i="9"/>
  <c r="O584" i="9"/>
  <c r="N584" i="9"/>
  <c r="M584" i="9"/>
  <c r="L584" i="9"/>
  <c r="K584" i="9"/>
  <c r="J584" i="9"/>
  <c r="I584" i="9"/>
  <c r="H584" i="9"/>
  <c r="G584" i="9"/>
  <c r="F584" i="9"/>
  <c r="O583" i="9"/>
  <c r="N583" i="9"/>
  <c r="M583" i="9"/>
  <c r="L583" i="9"/>
  <c r="K583" i="9"/>
  <c r="J583" i="9"/>
  <c r="I583" i="9"/>
  <c r="H583" i="9"/>
  <c r="O581" i="9"/>
  <c r="O580" i="9"/>
  <c r="N580" i="9"/>
  <c r="M580" i="9"/>
  <c r="L580" i="9"/>
  <c r="K580" i="9"/>
  <c r="J580" i="9"/>
  <c r="I580" i="9"/>
  <c r="H580" i="9"/>
  <c r="G580" i="9"/>
  <c r="F580" i="9"/>
  <c r="O578" i="9"/>
  <c r="N578" i="9"/>
  <c r="M578" i="9"/>
  <c r="L578" i="9"/>
  <c r="K578" i="9"/>
  <c r="J578" i="9"/>
  <c r="I578" i="9"/>
  <c r="H578" i="9"/>
  <c r="G578" i="9"/>
  <c r="F578" i="9"/>
  <c r="O575" i="9"/>
  <c r="O574" i="9"/>
  <c r="O573" i="9"/>
  <c r="N573" i="9"/>
  <c r="M573" i="9"/>
  <c r="L573" i="9"/>
  <c r="K573" i="9"/>
  <c r="J573" i="9"/>
  <c r="I573" i="9"/>
  <c r="H573" i="9"/>
  <c r="G573" i="9"/>
  <c r="F573" i="9"/>
  <c r="O570" i="9"/>
  <c r="N570" i="9"/>
  <c r="M570" i="9"/>
  <c r="L570" i="9"/>
  <c r="K570" i="9"/>
  <c r="J570" i="9"/>
  <c r="I570" i="9"/>
  <c r="H570" i="9"/>
  <c r="G570" i="9"/>
  <c r="F570" i="9"/>
  <c r="O569" i="9"/>
  <c r="N569" i="9"/>
  <c r="M569" i="9"/>
  <c r="L569" i="9"/>
  <c r="K569" i="9"/>
  <c r="J569" i="9"/>
  <c r="I569" i="9"/>
  <c r="O566" i="9"/>
  <c r="N566" i="9"/>
  <c r="M566" i="9"/>
  <c r="L566" i="9"/>
  <c r="K566" i="9"/>
  <c r="J566" i="9"/>
  <c r="I566" i="9"/>
  <c r="H566" i="9"/>
  <c r="G566" i="9"/>
  <c r="F566" i="9"/>
  <c r="O565" i="9"/>
  <c r="N565" i="9"/>
  <c r="O564" i="9"/>
  <c r="N564" i="9"/>
  <c r="M564" i="9"/>
  <c r="L564" i="9"/>
  <c r="K564" i="9"/>
  <c r="J564" i="9"/>
  <c r="I564" i="9"/>
  <c r="H564" i="9"/>
  <c r="G564" i="9"/>
  <c r="F564" i="9"/>
  <c r="O563" i="9"/>
  <c r="N563" i="9"/>
  <c r="M563" i="9"/>
  <c r="L563" i="9"/>
  <c r="K563" i="9"/>
  <c r="J563" i="9"/>
  <c r="I563" i="9"/>
  <c r="H563" i="9"/>
  <c r="G563" i="9"/>
  <c r="F563" i="9"/>
  <c r="O562" i="9"/>
  <c r="N562" i="9"/>
  <c r="M562" i="9"/>
  <c r="L562" i="9"/>
  <c r="K562" i="9"/>
  <c r="J562" i="9"/>
  <c r="I562" i="9"/>
  <c r="H562" i="9"/>
  <c r="G562" i="9"/>
  <c r="F562" i="9"/>
  <c r="O559" i="9"/>
  <c r="O558" i="9"/>
  <c r="N558" i="9"/>
  <c r="M558" i="9"/>
  <c r="L558" i="9"/>
  <c r="K558" i="9"/>
  <c r="J558" i="9"/>
  <c r="I558" i="9"/>
  <c r="H558" i="9"/>
  <c r="G558" i="9"/>
  <c r="F558" i="9"/>
  <c r="O556" i="9"/>
  <c r="N556" i="9"/>
  <c r="M556" i="9"/>
  <c r="L556" i="9"/>
  <c r="K556" i="9"/>
  <c r="J556" i="9"/>
  <c r="I556" i="9"/>
  <c r="H556" i="9"/>
  <c r="G556" i="9"/>
  <c r="F556" i="9"/>
  <c r="O554" i="9"/>
  <c r="N554" i="9"/>
  <c r="M554" i="9"/>
  <c r="L554" i="9"/>
  <c r="K554" i="9"/>
  <c r="J554" i="9"/>
  <c r="I554" i="9"/>
  <c r="H554" i="9"/>
  <c r="O545" i="9"/>
  <c r="N545" i="9"/>
  <c r="M545" i="9"/>
  <c r="L545" i="9"/>
  <c r="K545" i="9"/>
  <c r="J545" i="9"/>
  <c r="I545" i="9"/>
  <c r="H545" i="9"/>
  <c r="G545" i="9"/>
  <c r="F545" i="9"/>
  <c r="O544" i="9"/>
  <c r="N544" i="9"/>
  <c r="M544" i="9"/>
  <c r="L544" i="9"/>
  <c r="K544" i="9"/>
  <c r="J544" i="9"/>
  <c r="O542" i="9"/>
  <c r="O541" i="9"/>
  <c r="N541" i="9"/>
  <c r="M541" i="9"/>
  <c r="L541" i="9"/>
  <c r="K541" i="9"/>
  <c r="J541" i="9"/>
  <c r="I541" i="9"/>
  <c r="H541" i="9"/>
  <c r="G541" i="9"/>
  <c r="F541" i="9"/>
  <c r="O539" i="9"/>
  <c r="N539" i="9"/>
  <c r="M539" i="9"/>
  <c r="L539" i="9"/>
  <c r="K539" i="9"/>
  <c r="J539" i="9"/>
  <c r="I539" i="9"/>
  <c r="H539" i="9"/>
  <c r="G539" i="9"/>
  <c r="F539" i="9"/>
  <c r="O537" i="9"/>
  <c r="O536" i="9"/>
  <c r="O535" i="9"/>
  <c r="O534" i="9"/>
  <c r="N534" i="9"/>
  <c r="M534" i="9"/>
  <c r="L534" i="9"/>
  <c r="K534" i="9"/>
  <c r="J534" i="9"/>
  <c r="I534" i="9"/>
  <c r="H534" i="9"/>
  <c r="G534" i="9"/>
  <c r="F534" i="9"/>
  <c r="O531" i="9"/>
  <c r="N531" i="9"/>
  <c r="M531" i="9"/>
  <c r="L531" i="9"/>
  <c r="K531" i="9"/>
  <c r="J531" i="9"/>
  <c r="I531" i="9"/>
  <c r="H531" i="9"/>
  <c r="G531" i="9"/>
  <c r="F531" i="9"/>
  <c r="O530" i="9"/>
  <c r="N530" i="9"/>
  <c r="M530" i="9"/>
  <c r="L530" i="9"/>
  <c r="K530" i="9"/>
  <c r="J530" i="9"/>
  <c r="O527" i="9"/>
  <c r="N527" i="9"/>
  <c r="M527" i="9"/>
  <c r="L527" i="9"/>
  <c r="K527" i="9"/>
  <c r="J527" i="9"/>
  <c r="I527" i="9"/>
  <c r="O525" i="9"/>
  <c r="N525" i="9"/>
  <c r="M525" i="9"/>
  <c r="L525" i="9"/>
  <c r="K525" i="9"/>
  <c r="J525" i="9"/>
  <c r="I525" i="9"/>
  <c r="H525" i="9"/>
  <c r="G525" i="9"/>
  <c r="F525" i="9"/>
  <c r="O524" i="9"/>
  <c r="N524" i="9"/>
  <c r="M524" i="9"/>
  <c r="L524" i="9"/>
  <c r="K524" i="9"/>
  <c r="J524" i="9"/>
  <c r="I524" i="9"/>
  <c r="H524" i="9"/>
  <c r="G524" i="9"/>
  <c r="F524" i="9"/>
  <c r="O523" i="9"/>
  <c r="N523" i="9"/>
  <c r="M523" i="9"/>
  <c r="L523" i="9"/>
  <c r="K523" i="9"/>
  <c r="J523" i="9"/>
  <c r="I523" i="9"/>
  <c r="H523" i="9"/>
  <c r="G523" i="9"/>
  <c r="F523" i="9"/>
  <c r="O522" i="9"/>
  <c r="N522" i="9"/>
  <c r="M522" i="9"/>
  <c r="L522" i="9"/>
  <c r="K522" i="9"/>
  <c r="J522" i="9"/>
  <c r="I522" i="9"/>
  <c r="H522" i="9"/>
  <c r="G522" i="9"/>
  <c r="F522" i="9"/>
  <c r="O520" i="9"/>
  <c r="N520" i="9"/>
  <c r="M520" i="9"/>
  <c r="L520" i="9"/>
  <c r="K520" i="9"/>
  <c r="J520" i="9"/>
  <c r="I520" i="9"/>
  <c r="H520" i="9"/>
  <c r="G520" i="9"/>
  <c r="F520" i="9"/>
  <c r="O517" i="9"/>
  <c r="N517" i="9"/>
  <c r="M517" i="9"/>
  <c r="L517" i="9"/>
  <c r="K517" i="9"/>
  <c r="J517" i="9"/>
  <c r="I517" i="9"/>
  <c r="H517" i="9"/>
  <c r="G517" i="9"/>
  <c r="F517" i="9"/>
  <c r="O515" i="9"/>
  <c r="N515" i="9"/>
  <c r="M515" i="9"/>
  <c r="L515" i="9"/>
  <c r="K515" i="9"/>
  <c r="J515" i="9"/>
  <c r="I515" i="9"/>
  <c r="H515" i="9"/>
  <c r="O514" i="9"/>
  <c r="N514" i="9"/>
  <c r="N506" i="9"/>
  <c r="M506" i="9"/>
  <c r="L506" i="9"/>
  <c r="K506" i="9"/>
  <c r="J506" i="9"/>
  <c r="I506" i="9"/>
  <c r="H506" i="9"/>
  <c r="G506" i="9"/>
  <c r="F506" i="9"/>
  <c r="N505" i="9"/>
  <c r="M505" i="9"/>
  <c r="L505" i="9"/>
  <c r="K505" i="9"/>
  <c r="J505" i="9"/>
  <c r="N502" i="9"/>
  <c r="M502" i="9"/>
  <c r="L502" i="9"/>
  <c r="K502" i="9"/>
  <c r="J502" i="9"/>
  <c r="I502" i="9"/>
  <c r="H502" i="9"/>
  <c r="G502" i="9"/>
  <c r="F502" i="9"/>
  <c r="N500" i="9"/>
  <c r="M500" i="9"/>
  <c r="L500" i="9"/>
  <c r="K500" i="9"/>
  <c r="J500" i="9"/>
  <c r="I500" i="9"/>
  <c r="H500" i="9"/>
  <c r="G500" i="9"/>
  <c r="F500" i="9"/>
  <c r="N495" i="9"/>
  <c r="M495" i="9"/>
  <c r="L495" i="9"/>
  <c r="K495" i="9"/>
  <c r="J495" i="9"/>
  <c r="I495" i="9"/>
  <c r="H495" i="9"/>
  <c r="G495" i="9"/>
  <c r="F495" i="9"/>
  <c r="N493" i="9"/>
  <c r="M493" i="9"/>
  <c r="L493" i="9"/>
  <c r="K493" i="9"/>
  <c r="J493" i="9"/>
  <c r="I493" i="9"/>
  <c r="H493" i="9"/>
  <c r="G493" i="9"/>
  <c r="F493" i="9"/>
  <c r="N492" i="9"/>
  <c r="M492" i="9"/>
  <c r="L492" i="9"/>
  <c r="K492" i="9"/>
  <c r="J492" i="9"/>
  <c r="I492" i="9"/>
  <c r="H492" i="9"/>
  <c r="G492" i="9"/>
  <c r="F492" i="9"/>
  <c r="N491" i="9"/>
  <c r="M491" i="9"/>
  <c r="L491" i="9"/>
  <c r="K491" i="9"/>
  <c r="J491" i="9"/>
  <c r="I491" i="9"/>
  <c r="H491" i="9"/>
  <c r="G491" i="9"/>
  <c r="F491" i="9"/>
  <c r="N488" i="9"/>
  <c r="M488" i="9"/>
  <c r="L488" i="9"/>
  <c r="K488" i="9"/>
  <c r="J488" i="9"/>
  <c r="I488" i="9"/>
  <c r="H488" i="9"/>
  <c r="N485" i="9"/>
  <c r="M485" i="9"/>
  <c r="L485" i="9"/>
  <c r="K485" i="9"/>
  <c r="J485" i="9"/>
  <c r="I485" i="9"/>
  <c r="H485" i="9"/>
  <c r="G485" i="9"/>
  <c r="F485" i="9"/>
  <c r="N484" i="9"/>
  <c r="M484" i="9"/>
  <c r="L484" i="9"/>
  <c r="K484" i="9"/>
  <c r="J484" i="9"/>
  <c r="I484" i="9"/>
  <c r="H484" i="9"/>
  <c r="G484" i="9"/>
  <c r="F484" i="9"/>
  <c r="N483" i="9"/>
  <c r="M483" i="9"/>
  <c r="L483" i="9"/>
  <c r="K483" i="9"/>
  <c r="J483" i="9"/>
  <c r="I483" i="9"/>
  <c r="H483" i="9"/>
  <c r="G483" i="9"/>
  <c r="F483" i="9"/>
  <c r="N478" i="9"/>
  <c r="M478" i="9"/>
  <c r="L478" i="9"/>
  <c r="K478" i="9"/>
  <c r="J478" i="9"/>
  <c r="I478" i="9"/>
  <c r="H478" i="9"/>
  <c r="G478" i="9"/>
  <c r="F478" i="9"/>
  <c r="P476" i="9"/>
  <c r="O476" i="9"/>
  <c r="N476" i="9"/>
  <c r="M476" i="9"/>
  <c r="L476" i="9"/>
  <c r="K476" i="9"/>
  <c r="J476" i="9"/>
  <c r="I476" i="9"/>
  <c r="H476" i="9"/>
  <c r="N475" i="9"/>
  <c r="O467" i="9"/>
  <c r="N467" i="9"/>
  <c r="M467" i="9"/>
  <c r="L467" i="9"/>
  <c r="K467" i="9"/>
  <c r="J467" i="9"/>
  <c r="I467" i="9"/>
  <c r="H467" i="9"/>
  <c r="G467" i="9"/>
  <c r="F467" i="9"/>
  <c r="O466" i="9"/>
  <c r="N466" i="9"/>
  <c r="M466" i="9"/>
  <c r="L466" i="9"/>
  <c r="K466" i="9"/>
  <c r="J466" i="9"/>
  <c r="O464" i="9"/>
  <c r="O463" i="9"/>
  <c r="O461" i="9"/>
  <c r="N461" i="9"/>
  <c r="M461" i="9"/>
  <c r="L461" i="9"/>
  <c r="K461" i="9"/>
  <c r="J461" i="9"/>
  <c r="I461" i="9"/>
  <c r="H461" i="9"/>
  <c r="G461" i="9"/>
  <c r="F461" i="9"/>
  <c r="O459" i="9"/>
  <c r="O458" i="9"/>
  <c r="O457" i="9"/>
  <c r="O456" i="9"/>
  <c r="N456" i="9"/>
  <c r="M456" i="9"/>
  <c r="L456" i="9"/>
  <c r="K456" i="9"/>
  <c r="J456" i="9"/>
  <c r="I456" i="9"/>
  <c r="H456" i="9"/>
  <c r="G456" i="9"/>
  <c r="F456" i="9"/>
  <c r="O454" i="9"/>
  <c r="O453" i="9"/>
  <c r="N453" i="9"/>
  <c r="M453" i="9"/>
  <c r="L453" i="9"/>
  <c r="K453" i="9"/>
  <c r="J453" i="9"/>
  <c r="I453" i="9"/>
  <c r="H453" i="9"/>
  <c r="G453" i="9"/>
  <c r="F453" i="9"/>
  <c r="O452" i="9"/>
  <c r="N452" i="9"/>
  <c r="M452" i="9"/>
  <c r="L452" i="9"/>
  <c r="K452" i="9"/>
  <c r="J452" i="9"/>
  <c r="I452" i="9"/>
  <c r="O451" i="9"/>
  <c r="O450" i="9"/>
  <c r="N450" i="9"/>
  <c r="M450" i="9"/>
  <c r="L450" i="9"/>
  <c r="K450" i="9"/>
  <c r="J450" i="9"/>
  <c r="I450" i="9"/>
  <c r="H450" i="9"/>
  <c r="G450" i="9"/>
  <c r="F450" i="9"/>
  <c r="O449" i="9"/>
  <c r="N449" i="9"/>
  <c r="M449" i="9"/>
  <c r="L449" i="9"/>
  <c r="K449" i="9"/>
  <c r="J449" i="9"/>
  <c r="I449" i="9"/>
  <c r="H449" i="9"/>
  <c r="G449" i="9"/>
  <c r="O447" i="9"/>
  <c r="N447" i="9"/>
  <c r="M447" i="9"/>
  <c r="L447" i="9"/>
  <c r="K447" i="9"/>
  <c r="J447" i="9"/>
  <c r="I447" i="9"/>
  <c r="H447" i="9"/>
  <c r="G447" i="9"/>
  <c r="F447" i="9"/>
  <c r="O446" i="9"/>
  <c r="O445" i="9"/>
  <c r="N445" i="9"/>
  <c r="M445" i="9"/>
  <c r="L445" i="9"/>
  <c r="K445" i="9"/>
  <c r="J445" i="9"/>
  <c r="I445" i="9"/>
  <c r="H445" i="9"/>
  <c r="G445" i="9"/>
  <c r="F445" i="9"/>
  <c r="O444" i="9"/>
  <c r="N444" i="9"/>
  <c r="M444" i="9"/>
  <c r="L444" i="9"/>
  <c r="K444" i="9"/>
  <c r="J444" i="9"/>
  <c r="I444" i="9"/>
  <c r="H444" i="9"/>
  <c r="G444" i="9"/>
  <c r="F444" i="9"/>
  <c r="O443" i="9"/>
  <c r="N442" i="9"/>
  <c r="R442" i="9" s="1"/>
  <c r="M442" i="9"/>
  <c r="L442" i="9"/>
  <c r="K442" i="9"/>
  <c r="J442" i="9"/>
  <c r="I442" i="9"/>
  <c r="H442" i="9"/>
  <c r="G442" i="9"/>
  <c r="F442" i="9"/>
  <c r="S442" i="9" s="1"/>
  <c r="O440" i="9"/>
  <c r="O439" i="9"/>
  <c r="N439" i="9"/>
  <c r="M439" i="9"/>
  <c r="L439" i="9"/>
  <c r="K439" i="9"/>
  <c r="J439" i="9"/>
  <c r="I439" i="9"/>
  <c r="H439" i="9"/>
  <c r="G439" i="9"/>
  <c r="F439" i="9"/>
  <c r="O437" i="9"/>
  <c r="N437" i="9"/>
  <c r="M437" i="9"/>
  <c r="L437" i="9"/>
  <c r="K437" i="9"/>
  <c r="J437" i="9"/>
  <c r="I437" i="9"/>
  <c r="H437" i="9"/>
  <c r="O436" i="9"/>
  <c r="N436" i="9"/>
  <c r="N428" i="9"/>
  <c r="M428" i="9"/>
  <c r="L428" i="9"/>
  <c r="K428" i="9"/>
  <c r="J428" i="9"/>
  <c r="I428" i="9"/>
  <c r="H428" i="9"/>
  <c r="G428" i="9"/>
  <c r="F428" i="9"/>
  <c r="N427" i="9"/>
  <c r="M427" i="9"/>
  <c r="L427" i="9"/>
  <c r="K427" i="9"/>
  <c r="J427" i="9"/>
  <c r="I427" i="9"/>
  <c r="H427" i="9"/>
  <c r="N426" i="9"/>
  <c r="N424" i="9"/>
  <c r="N422" i="9"/>
  <c r="M422" i="9"/>
  <c r="L422" i="9"/>
  <c r="K422" i="9"/>
  <c r="J422" i="9"/>
  <c r="I422" i="9"/>
  <c r="H422" i="9"/>
  <c r="G422" i="9"/>
  <c r="F422" i="9"/>
  <c r="N417" i="9"/>
  <c r="M417" i="9"/>
  <c r="L417" i="9"/>
  <c r="K417" i="9"/>
  <c r="J417" i="9"/>
  <c r="I417" i="9"/>
  <c r="H417" i="9"/>
  <c r="G417" i="9"/>
  <c r="F417" i="9"/>
  <c r="N415" i="9"/>
  <c r="N414" i="9"/>
  <c r="M414" i="9"/>
  <c r="L414" i="9"/>
  <c r="K414" i="9"/>
  <c r="J414" i="9"/>
  <c r="I414" i="9"/>
  <c r="H414" i="9"/>
  <c r="G414" i="9"/>
  <c r="F414" i="9"/>
  <c r="N411" i="9"/>
  <c r="M411" i="9"/>
  <c r="L411" i="9"/>
  <c r="K411" i="9"/>
  <c r="J411" i="9"/>
  <c r="I411" i="9"/>
  <c r="H411" i="9"/>
  <c r="G411" i="9"/>
  <c r="F411" i="9"/>
  <c r="N410" i="9"/>
  <c r="M410" i="9"/>
  <c r="L410" i="9"/>
  <c r="K410" i="9"/>
  <c r="J410" i="9"/>
  <c r="I410" i="9"/>
  <c r="H410" i="9"/>
  <c r="G410" i="9"/>
  <c r="N408" i="9"/>
  <c r="M408" i="9"/>
  <c r="L408" i="9"/>
  <c r="K408" i="9"/>
  <c r="J408" i="9"/>
  <c r="I408" i="9"/>
  <c r="H408" i="9"/>
  <c r="G408" i="9"/>
  <c r="F408" i="9"/>
  <c r="N406" i="9"/>
  <c r="M406" i="9"/>
  <c r="L406" i="9"/>
  <c r="K406" i="9"/>
  <c r="J406" i="9"/>
  <c r="I406" i="9"/>
  <c r="H406" i="9"/>
  <c r="G406" i="9"/>
  <c r="F406" i="9"/>
  <c r="N405" i="9"/>
  <c r="M405" i="9"/>
  <c r="L405" i="9"/>
  <c r="K405" i="9"/>
  <c r="J405" i="9"/>
  <c r="N403" i="9"/>
  <c r="M403" i="9"/>
  <c r="L403" i="9"/>
  <c r="K403" i="9"/>
  <c r="J403" i="9"/>
  <c r="I403" i="9"/>
  <c r="H403" i="9"/>
  <c r="G403" i="9"/>
  <c r="F403" i="9"/>
  <c r="N400" i="9"/>
  <c r="M400" i="9"/>
  <c r="L400" i="9"/>
  <c r="K400" i="9"/>
  <c r="J400" i="9"/>
  <c r="I400" i="9"/>
  <c r="H400" i="9"/>
  <c r="G400" i="9"/>
  <c r="F400" i="9"/>
  <c r="P398" i="9"/>
  <c r="O398" i="9"/>
  <c r="N398" i="9"/>
  <c r="M398" i="9"/>
  <c r="L398" i="9"/>
  <c r="K398" i="9"/>
  <c r="J398" i="9"/>
  <c r="I398" i="9"/>
  <c r="H398" i="9"/>
  <c r="N397" i="9"/>
  <c r="N389" i="9"/>
  <c r="M389" i="9"/>
  <c r="L389" i="9"/>
  <c r="K389" i="9"/>
  <c r="N388" i="9"/>
  <c r="N371" i="9"/>
  <c r="M371" i="9"/>
  <c r="L371" i="9"/>
  <c r="K371" i="9"/>
  <c r="J371" i="9"/>
  <c r="I371" i="9"/>
  <c r="H371" i="9"/>
  <c r="P359" i="9"/>
  <c r="O359" i="9"/>
  <c r="O272" i="9"/>
  <c r="N272" i="9"/>
  <c r="M272" i="9"/>
  <c r="L272" i="9"/>
  <c r="K272" i="9"/>
  <c r="J272" i="9"/>
  <c r="I272" i="9"/>
  <c r="H272" i="9"/>
  <c r="G272" i="9"/>
  <c r="F272" i="9"/>
  <c r="O271" i="9"/>
  <c r="N271" i="9"/>
  <c r="M271" i="9"/>
  <c r="L271" i="9"/>
  <c r="K271" i="9"/>
  <c r="J271" i="9"/>
  <c r="O269" i="9"/>
  <c r="O268" i="9"/>
  <c r="N268" i="9"/>
  <c r="M268" i="9"/>
  <c r="L268" i="9"/>
  <c r="K268" i="9"/>
  <c r="J268" i="9"/>
  <c r="I268" i="9"/>
  <c r="H268" i="9"/>
  <c r="G268" i="9"/>
  <c r="F268" i="9"/>
  <c r="O266" i="9"/>
  <c r="N266" i="9"/>
  <c r="M266" i="9"/>
  <c r="L266" i="9"/>
  <c r="K266" i="9"/>
  <c r="J266" i="9"/>
  <c r="I266" i="9"/>
  <c r="H266" i="9"/>
  <c r="G266" i="9"/>
  <c r="F266" i="9"/>
  <c r="O264" i="9"/>
  <c r="N264" i="9"/>
  <c r="M264" i="9"/>
  <c r="L264" i="9"/>
  <c r="K264" i="9"/>
  <c r="J264" i="9"/>
  <c r="I264" i="9"/>
  <c r="H264" i="9"/>
  <c r="G264" i="9"/>
  <c r="F264" i="9"/>
  <c r="O263" i="9"/>
  <c r="O261" i="9"/>
  <c r="N261" i="9"/>
  <c r="M261" i="9"/>
  <c r="L261" i="9"/>
  <c r="K261" i="9"/>
  <c r="J261" i="9"/>
  <c r="I261" i="9"/>
  <c r="H261" i="9"/>
  <c r="G261" i="9"/>
  <c r="O260" i="9"/>
  <c r="O258" i="9"/>
  <c r="N258" i="9"/>
  <c r="M258" i="9"/>
  <c r="L258" i="9"/>
  <c r="K258" i="9"/>
  <c r="J258" i="9"/>
  <c r="I258" i="9"/>
  <c r="H258" i="9"/>
  <c r="G258" i="9"/>
  <c r="F258" i="9"/>
  <c r="O257" i="9"/>
  <c r="N257" i="9"/>
  <c r="M257" i="9"/>
  <c r="L257" i="9"/>
  <c r="K257" i="9"/>
  <c r="J257" i="9"/>
  <c r="O256" i="9"/>
  <c r="O255" i="9"/>
  <c r="O254" i="9"/>
  <c r="N254" i="9"/>
  <c r="M254" i="9"/>
  <c r="L254" i="9"/>
  <c r="K254" i="9"/>
  <c r="J254" i="9"/>
  <c r="I254" i="9"/>
  <c r="H254" i="9"/>
  <c r="O253" i="9"/>
  <c r="O252" i="9"/>
  <c r="N252" i="9"/>
  <c r="M252" i="9"/>
  <c r="L252" i="9"/>
  <c r="K252" i="9"/>
  <c r="J252" i="9"/>
  <c r="I252" i="9"/>
  <c r="H252" i="9"/>
  <c r="G252" i="9"/>
  <c r="F252" i="9"/>
  <c r="O251" i="9"/>
  <c r="N251" i="9"/>
  <c r="M251" i="9"/>
  <c r="L251" i="9"/>
  <c r="K251" i="9"/>
  <c r="J251" i="9"/>
  <c r="I251" i="9"/>
  <c r="H251" i="9"/>
  <c r="G251" i="9"/>
  <c r="F251" i="9"/>
  <c r="O250" i="9"/>
  <c r="N250" i="9"/>
  <c r="M250" i="9"/>
  <c r="L250" i="9"/>
  <c r="K250" i="9"/>
  <c r="J250" i="9"/>
  <c r="I250" i="9"/>
  <c r="H250" i="9"/>
  <c r="G250" i="9"/>
  <c r="F250" i="9"/>
  <c r="O248" i="9"/>
  <c r="O247" i="9"/>
  <c r="O246" i="9"/>
  <c r="N246" i="9"/>
  <c r="M246" i="9"/>
  <c r="L246" i="9"/>
  <c r="K246" i="9"/>
  <c r="J246" i="9"/>
  <c r="O244" i="9"/>
  <c r="N244" i="9"/>
  <c r="M244" i="9"/>
  <c r="L244" i="9"/>
  <c r="K244" i="9"/>
  <c r="J244" i="9"/>
  <c r="I244" i="9"/>
  <c r="H244" i="9"/>
  <c r="G244" i="9"/>
  <c r="F244" i="9"/>
  <c r="O243" i="9"/>
  <c r="O242" i="9"/>
  <c r="N242" i="9"/>
  <c r="M242" i="9"/>
  <c r="L242" i="9"/>
  <c r="K242" i="9"/>
  <c r="J242" i="9"/>
  <c r="I242" i="9"/>
  <c r="H242" i="9"/>
  <c r="N233" i="9"/>
  <c r="M233" i="9"/>
  <c r="L233" i="9"/>
  <c r="K233" i="9"/>
  <c r="J233" i="9"/>
  <c r="I233" i="9"/>
  <c r="H233" i="9"/>
  <c r="G233" i="9"/>
  <c r="F233" i="9"/>
  <c r="N232" i="9"/>
  <c r="M232" i="9"/>
  <c r="L232" i="9"/>
  <c r="K232" i="9"/>
  <c r="J232" i="9"/>
  <c r="N229" i="9"/>
  <c r="M229" i="9"/>
  <c r="L229" i="9"/>
  <c r="K229" i="9"/>
  <c r="J229" i="9"/>
  <c r="I229" i="9"/>
  <c r="H229" i="9"/>
  <c r="G229" i="9"/>
  <c r="F229" i="9"/>
  <c r="N227" i="9"/>
  <c r="M227" i="9"/>
  <c r="L227" i="9"/>
  <c r="K227" i="9"/>
  <c r="J227" i="9"/>
  <c r="I227" i="9"/>
  <c r="H227" i="9"/>
  <c r="G227" i="9"/>
  <c r="F227" i="9"/>
  <c r="N225" i="9"/>
  <c r="M225" i="9"/>
  <c r="L225" i="9"/>
  <c r="K225" i="9"/>
  <c r="J225" i="9"/>
  <c r="I225" i="9"/>
  <c r="H225" i="9"/>
  <c r="G225" i="9"/>
  <c r="F225" i="9"/>
  <c r="L222" i="9"/>
  <c r="K222" i="9"/>
  <c r="J222" i="9"/>
  <c r="I222" i="9"/>
  <c r="H222" i="9"/>
  <c r="G222" i="9"/>
  <c r="M220" i="9"/>
  <c r="L220" i="9"/>
  <c r="K220" i="9"/>
  <c r="J220" i="9"/>
  <c r="I220" i="9"/>
  <c r="H220" i="9"/>
  <c r="N219" i="9"/>
  <c r="M219" i="9"/>
  <c r="L219" i="9"/>
  <c r="K219" i="9"/>
  <c r="J219" i="9"/>
  <c r="I219" i="9"/>
  <c r="H219" i="9"/>
  <c r="G219" i="9"/>
  <c r="F219" i="9"/>
  <c r="N218" i="9"/>
  <c r="M218" i="9"/>
  <c r="L218" i="9"/>
  <c r="K218" i="9"/>
  <c r="J218" i="9"/>
  <c r="I218" i="9"/>
  <c r="H218" i="9"/>
  <c r="G218" i="9"/>
  <c r="F218" i="9"/>
  <c r="N215" i="9"/>
  <c r="M215" i="9"/>
  <c r="L215" i="9"/>
  <c r="K215" i="9"/>
  <c r="J215" i="9"/>
  <c r="I215" i="9"/>
  <c r="H215" i="9"/>
  <c r="N212" i="9"/>
  <c r="M212" i="9"/>
  <c r="L212" i="9"/>
  <c r="K212" i="9"/>
  <c r="J212" i="9"/>
  <c r="I212" i="9"/>
  <c r="H212" i="9"/>
  <c r="G212" i="9"/>
  <c r="F212" i="9"/>
  <c r="N211" i="9"/>
  <c r="M211" i="9"/>
  <c r="L211" i="9"/>
  <c r="K211" i="9"/>
  <c r="J211" i="9"/>
  <c r="I211" i="9"/>
  <c r="H211" i="9"/>
  <c r="G211" i="9"/>
  <c r="F211" i="9"/>
  <c r="N208" i="9"/>
  <c r="N207" i="9"/>
  <c r="M207" i="9"/>
  <c r="L207" i="9"/>
  <c r="K207" i="9"/>
  <c r="J207" i="9"/>
  <c r="N205" i="9"/>
  <c r="M205" i="9"/>
  <c r="L205" i="9"/>
  <c r="K205" i="9"/>
  <c r="J205" i="9"/>
  <c r="I205" i="9"/>
  <c r="H205" i="9"/>
  <c r="G205" i="9"/>
  <c r="F205" i="9"/>
  <c r="O203" i="9"/>
  <c r="N203" i="9"/>
  <c r="M203" i="9"/>
  <c r="L203" i="9"/>
  <c r="K203" i="9"/>
  <c r="J203" i="9"/>
  <c r="I203" i="9"/>
  <c r="H203" i="9"/>
  <c r="O194" i="9"/>
  <c r="N194" i="9"/>
  <c r="M194" i="9"/>
  <c r="L194" i="9"/>
  <c r="K194" i="9"/>
  <c r="J194" i="9"/>
  <c r="I194" i="9"/>
  <c r="H194" i="9"/>
  <c r="G194" i="9"/>
  <c r="F194" i="9"/>
  <c r="O193" i="9"/>
  <c r="N193" i="9"/>
  <c r="M193" i="9"/>
  <c r="L193" i="9"/>
  <c r="K193" i="9"/>
  <c r="J193" i="9"/>
  <c r="O191" i="9"/>
  <c r="O190" i="9"/>
  <c r="O188" i="9"/>
  <c r="N188" i="9"/>
  <c r="M188" i="9"/>
  <c r="L188" i="9"/>
  <c r="K188" i="9"/>
  <c r="J188" i="9"/>
  <c r="I188" i="9"/>
  <c r="H188" i="9"/>
  <c r="G188" i="9"/>
  <c r="F188" i="9"/>
  <c r="O186" i="9"/>
  <c r="N186" i="9"/>
  <c r="M186" i="9"/>
  <c r="L186" i="9"/>
  <c r="K186" i="9"/>
  <c r="J186" i="9"/>
  <c r="I186" i="9"/>
  <c r="H186" i="9"/>
  <c r="G186" i="9"/>
  <c r="F186" i="9"/>
  <c r="O185" i="9"/>
  <c r="O183" i="9"/>
  <c r="N183" i="9"/>
  <c r="M183" i="9"/>
  <c r="L183" i="9"/>
  <c r="K183" i="9"/>
  <c r="J183" i="9"/>
  <c r="I183" i="9"/>
  <c r="H183" i="9"/>
  <c r="G183" i="9"/>
  <c r="O182" i="9"/>
  <c r="O181" i="9"/>
  <c r="O180" i="9"/>
  <c r="N180" i="9"/>
  <c r="M180" i="9"/>
  <c r="L180" i="9"/>
  <c r="K180" i="9"/>
  <c r="J180" i="9"/>
  <c r="I180" i="9"/>
  <c r="H180" i="9"/>
  <c r="G180" i="9"/>
  <c r="F180" i="9"/>
  <c r="O179" i="9"/>
  <c r="N179" i="9"/>
  <c r="M179" i="9"/>
  <c r="L179" i="9"/>
  <c r="K179" i="9"/>
  <c r="J179" i="9"/>
  <c r="I179" i="9"/>
  <c r="O178" i="9"/>
  <c r="O176" i="9"/>
  <c r="N176" i="9"/>
  <c r="M176" i="9"/>
  <c r="L176" i="9"/>
  <c r="K176" i="9"/>
  <c r="J176" i="9"/>
  <c r="I176" i="9"/>
  <c r="H176" i="9"/>
  <c r="G176" i="9"/>
  <c r="O175" i="9"/>
  <c r="O174" i="9"/>
  <c r="N174" i="9"/>
  <c r="M174" i="9"/>
  <c r="L174" i="9"/>
  <c r="K174" i="9"/>
  <c r="J174" i="9"/>
  <c r="I174" i="9"/>
  <c r="H174" i="9"/>
  <c r="G174" i="9"/>
  <c r="F174" i="9"/>
  <c r="O173" i="9"/>
  <c r="N173" i="9"/>
  <c r="M173" i="9"/>
  <c r="L173" i="9"/>
  <c r="K173" i="9"/>
  <c r="J173" i="9"/>
  <c r="I173" i="9"/>
  <c r="H173" i="9"/>
  <c r="G173" i="9"/>
  <c r="F173" i="9"/>
  <c r="O172" i="9"/>
  <c r="N172" i="9"/>
  <c r="M172" i="9"/>
  <c r="L172" i="9"/>
  <c r="K172" i="9"/>
  <c r="J172" i="9"/>
  <c r="I172" i="9"/>
  <c r="H172" i="9"/>
  <c r="G172" i="9"/>
  <c r="F172" i="9"/>
  <c r="O171" i="9"/>
  <c r="O169" i="9"/>
  <c r="N169" i="9"/>
  <c r="M169" i="9"/>
  <c r="L169" i="9"/>
  <c r="K169" i="9"/>
  <c r="J169" i="9"/>
  <c r="I169" i="9"/>
  <c r="H169" i="9"/>
  <c r="G169" i="9"/>
  <c r="F169" i="9"/>
  <c r="O168" i="9"/>
  <c r="N168" i="9"/>
  <c r="M168" i="9"/>
  <c r="L168" i="9"/>
  <c r="K168" i="9"/>
  <c r="O167" i="9"/>
  <c r="O166" i="9"/>
  <c r="N166" i="9"/>
  <c r="M166" i="9"/>
  <c r="L166" i="9"/>
  <c r="K166" i="9"/>
  <c r="J166" i="9"/>
  <c r="I166" i="9"/>
  <c r="H166" i="9"/>
  <c r="G166" i="9"/>
  <c r="F166" i="9"/>
  <c r="O165" i="9"/>
  <c r="N164" i="9"/>
  <c r="R164" i="9" s="1"/>
  <c r="M164" i="9"/>
  <c r="L164" i="9"/>
  <c r="K164" i="9"/>
  <c r="J164" i="9"/>
  <c r="I164" i="9"/>
  <c r="H164" i="9"/>
  <c r="N155" i="9"/>
  <c r="M155" i="9"/>
  <c r="L155" i="9"/>
  <c r="K155" i="9"/>
  <c r="J155" i="9"/>
  <c r="I155" i="9"/>
  <c r="H155" i="9"/>
  <c r="G155" i="9"/>
  <c r="F155" i="9"/>
  <c r="N154" i="9"/>
  <c r="M154" i="9"/>
  <c r="L154" i="9"/>
  <c r="K154" i="9"/>
  <c r="J154" i="9"/>
  <c r="I154" i="9"/>
  <c r="H154" i="9"/>
  <c r="N153" i="9"/>
  <c r="N151" i="9"/>
  <c r="N149" i="9"/>
  <c r="M149" i="9"/>
  <c r="L149" i="9"/>
  <c r="K149" i="9"/>
  <c r="J149" i="9"/>
  <c r="I149" i="9"/>
  <c r="H149" i="9"/>
  <c r="G149" i="9"/>
  <c r="F149" i="9"/>
  <c r="N147" i="9"/>
  <c r="M147" i="9"/>
  <c r="L147" i="9"/>
  <c r="K147" i="9"/>
  <c r="J147" i="9"/>
  <c r="I147" i="9"/>
  <c r="H147" i="9"/>
  <c r="G147" i="9"/>
  <c r="F147" i="9"/>
  <c r="K144" i="9"/>
  <c r="J144" i="9"/>
  <c r="I144" i="9"/>
  <c r="H144" i="9"/>
  <c r="G144" i="9"/>
  <c r="N141" i="9"/>
  <c r="M141" i="9"/>
  <c r="L141" i="9"/>
  <c r="K141" i="9"/>
  <c r="J141" i="9"/>
  <c r="I141" i="9"/>
  <c r="H141" i="9"/>
  <c r="G141" i="9"/>
  <c r="F141" i="9"/>
  <c r="N137" i="9"/>
  <c r="M137" i="9"/>
  <c r="L137" i="9"/>
  <c r="K137" i="9"/>
  <c r="J137" i="9"/>
  <c r="I137" i="9"/>
  <c r="H137" i="9"/>
  <c r="G137" i="9"/>
  <c r="N135" i="9"/>
  <c r="M135" i="9"/>
  <c r="L135" i="9"/>
  <c r="K135" i="9"/>
  <c r="J135" i="9"/>
  <c r="I135" i="9"/>
  <c r="H135" i="9"/>
  <c r="G135" i="9"/>
  <c r="F135" i="9"/>
  <c r="N134" i="9"/>
  <c r="M134" i="9"/>
  <c r="L134" i="9"/>
  <c r="K134" i="9"/>
  <c r="J134" i="9"/>
  <c r="I134" i="9"/>
  <c r="H134" i="9"/>
  <c r="G134" i="9"/>
  <c r="F134" i="9"/>
  <c r="N133" i="9"/>
  <c r="M133" i="9"/>
  <c r="L133" i="9"/>
  <c r="K133" i="9"/>
  <c r="J133" i="9"/>
  <c r="I133" i="9"/>
  <c r="H133" i="9"/>
  <c r="G133" i="9"/>
  <c r="F133" i="9"/>
  <c r="N130" i="9"/>
  <c r="M130" i="9"/>
  <c r="L130" i="9"/>
  <c r="K130" i="9"/>
  <c r="J130" i="9"/>
  <c r="I130" i="9"/>
  <c r="H130" i="9"/>
  <c r="G130" i="9"/>
  <c r="F130" i="9"/>
  <c r="N129" i="9"/>
  <c r="M129" i="9"/>
  <c r="L129" i="9"/>
  <c r="K129" i="9"/>
  <c r="J129" i="9"/>
  <c r="N127" i="9"/>
  <c r="M127" i="9"/>
  <c r="L127" i="9"/>
  <c r="K127" i="9"/>
  <c r="J127" i="9"/>
  <c r="I127" i="9"/>
  <c r="H127" i="9"/>
  <c r="G127" i="9"/>
  <c r="F127" i="9"/>
  <c r="N126" i="9"/>
  <c r="O125" i="9"/>
  <c r="N125" i="9"/>
  <c r="M125" i="9"/>
  <c r="L125" i="9"/>
  <c r="K125" i="9"/>
  <c r="J125" i="9"/>
  <c r="I125" i="9"/>
  <c r="H125" i="9"/>
  <c r="N116" i="9"/>
  <c r="M116" i="9"/>
  <c r="L116" i="9"/>
  <c r="K116" i="9"/>
  <c r="J116" i="9"/>
  <c r="I116" i="9"/>
  <c r="H116" i="9"/>
  <c r="G116" i="9"/>
  <c r="F116" i="9"/>
  <c r="N115" i="9"/>
  <c r="M115" i="9"/>
  <c r="L115" i="9"/>
  <c r="K115" i="9"/>
  <c r="J115" i="9"/>
  <c r="I115" i="9"/>
  <c r="H115" i="9"/>
  <c r="N112" i="9"/>
  <c r="M112" i="9"/>
  <c r="L112" i="9"/>
  <c r="K112" i="9"/>
  <c r="J112" i="9"/>
  <c r="I112" i="9"/>
  <c r="H112" i="9"/>
  <c r="G112" i="9"/>
  <c r="F112" i="9"/>
  <c r="N110" i="9"/>
  <c r="M110" i="9"/>
  <c r="L110" i="9"/>
  <c r="K110" i="9"/>
  <c r="J110" i="9"/>
  <c r="I110" i="9"/>
  <c r="H110" i="9"/>
  <c r="G110" i="9"/>
  <c r="F110" i="9"/>
  <c r="N108" i="9"/>
  <c r="M108" i="9"/>
  <c r="L108" i="9"/>
  <c r="K108" i="9"/>
  <c r="J108" i="9"/>
  <c r="I108" i="9"/>
  <c r="H108" i="9"/>
  <c r="G108" i="9"/>
  <c r="F108" i="9"/>
  <c r="K105" i="9"/>
  <c r="J105" i="9"/>
  <c r="I105" i="9"/>
  <c r="H105" i="9"/>
  <c r="G105" i="9"/>
  <c r="N103" i="9"/>
  <c r="N102" i="9"/>
  <c r="M102" i="9"/>
  <c r="L102" i="9"/>
  <c r="K102" i="9"/>
  <c r="J102" i="9"/>
  <c r="I102" i="9"/>
  <c r="H102" i="9"/>
  <c r="G102" i="9"/>
  <c r="F102" i="9"/>
  <c r="N101" i="9"/>
  <c r="M101" i="9"/>
  <c r="L101" i="9"/>
  <c r="K101" i="9"/>
  <c r="J101" i="9"/>
  <c r="I101" i="9"/>
  <c r="H101" i="9"/>
  <c r="G101" i="9"/>
  <c r="N99" i="9"/>
  <c r="M99" i="9"/>
  <c r="L99" i="9"/>
  <c r="K99" i="9"/>
  <c r="J99" i="9"/>
  <c r="I99" i="9"/>
  <c r="H99" i="9"/>
  <c r="G99" i="9"/>
  <c r="F99" i="9"/>
  <c r="N98" i="9"/>
  <c r="M98" i="9"/>
  <c r="L98" i="9"/>
  <c r="K98" i="9"/>
  <c r="J98" i="9"/>
  <c r="I98" i="9"/>
  <c r="H98" i="9"/>
  <c r="O97" i="9"/>
  <c r="N97" i="9"/>
  <c r="N96" i="9"/>
  <c r="M96" i="9"/>
  <c r="L96" i="9"/>
  <c r="K96" i="9"/>
  <c r="J96" i="9"/>
  <c r="I96" i="9"/>
  <c r="H96" i="9"/>
  <c r="G96" i="9"/>
  <c r="F96" i="9"/>
  <c r="N95" i="9"/>
  <c r="M95" i="9"/>
  <c r="L95" i="9"/>
  <c r="K95" i="9"/>
  <c r="J95" i="9"/>
  <c r="I95" i="9"/>
  <c r="H95" i="9"/>
  <c r="G95" i="9"/>
  <c r="F95" i="9"/>
  <c r="N94" i="9"/>
  <c r="M94" i="9"/>
  <c r="L94" i="9"/>
  <c r="K94" i="9"/>
  <c r="J94" i="9"/>
  <c r="I94" i="9"/>
  <c r="H94" i="9"/>
  <c r="G94" i="9"/>
  <c r="F94" i="9"/>
  <c r="N93" i="9"/>
  <c r="N91" i="9"/>
  <c r="M91" i="9"/>
  <c r="L91" i="9"/>
  <c r="K91" i="9"/>
  <c r="J91" i="9"/>
  <c r="I91" i="9"/>
  <c r="H91" i="9"/>
  <c r="G91" i="9"/>
  <c r="F91" i="9"/>
  <c r="N88" i="9"/>
  <c r="M88" i="9"/>
  <c r="L88" i="9"/>
  <c r="K88" i="9"/>
  <c r="J88" i="9"/>
  <c r="I88" i="9"/>
  <c r="H88" i="9"/>
  <c r="G88" i="9"/>
  <c r="F88" i="9"/>
  <c r="O86" i="9"/>
  <c r="N86" i="9"/>
  <c r="M86" i="9"/>
  <c r="L86" i="9"/>
  <c r="K86" i="9"/>
  <c r="J86" i="9"/>
  <c r="I86" i="9"/>
  <c r="H86" i="9"/>
  <c r="N77" i="9"/>
  <c r="M77" i="9"/>
  <c r="L77" i="9"/>
  <c r="K77" i="9"/>
  <c r="J77" i="9"/>
  <c r="I77" i="9"/>
  <c r="H77" i="9"/>
  <c r="G77" i="9"/>
  <c r="F77" i="9"/>
  <c r="N76" i="9"/>
  <c r="M76" i="9"/>
  <c r="L76" i="9"/>
  <c r="K76" i="9"/>
  <c r="J76" i="9"/>
  <c r="I76" i="9"/>
  <c r="H76" i="9"/>
  <c r="N73" i="9"/>
  <c r="M73" i="9"/>
  <c r="L73" i="9"/>
  <c r="K73" i="9"/>
  <c r="J73" i="9"/>
  <c r="I73" i="9"/>
  <c r="H73" i="9"/>
  <c r="G73" i="9"/>
  <c r="F73" i="9"/>
  <c r="N71" i="9"/>
  <c r="M71" i="9"/>
  <c r="L71" i="9"/>
  <c r="K71" i="9"/>
  <c r="J71" i="9"/>
  <c r="I71" i="9"/>
  <c r="H71" i="9"/>
  <c r="G71" i="9"/>
  <c r="F71" i="9"/>
  <c r="N69" i="9"/>
  <c r="M69" i="9"/>
  <c r="L69" i="9"/>
  <c r="K69" i="9"/>
  <c r="J69" i="9"/>
  <c r="I69" i="9"/>
  <c r="H69" i="9"/>
  <c r="G69" i="9"/>
  <c r="F69" i="9"/>
  <c r="N66" i="9"/>
  <c r="M66" i="9"/>
  <c r="L66" i="9"/>
  <c r="K66" i="9"/>
  <c r="J66" i="9"/>
  <c r="I66" i="9"/>
  <c r="H66" i="9"/>
  <c r="G66" i="9"/>
  <c r="F66" i="9"/>
  <c r="N64" i="9"/>
  <c r="M64" i="9"/>
  <c r="L64" i="9"/>
  <c r="K64" i="9"/>
  <c r="J64" i="9"/>
  <c r="I64" i="9"/>
  <c r="H64" i="9"/>
  <c r="G64" i="9"/>
  <c r="F64" i="9"/>
  <c r="N63" i="9"/>
  <c r="M63" i="9"/>
  <c r="L63" i="9"/>
  <c r="K63" i="9"/>
  <c r="J63" i="9"/>
  <c r="I63" i="9"/>
  <c r="H63" i="9"/>
  <c r="G63" i="9"/>
  <c r="F63" i="9"/>
  <c r="N62" i="9"/>
  <c r="M62" i="9"/>
  <c r="L62" i="9"/>
  <c r="K62" i="9"/>
  <c r="J62" i="9"/>
  <c r="N60" i="9"/>
  <c r="M60" i="9"/>
  <c r="L60" i="9"/>
  <c r="K60" i="9"/>
  <c r="J60" i="9"/>
  <c r="I60" i="9"/>
  <c r="H60" i="9"/>
  <c r="G60" i="9"/>
  <c r="F60" i="9"/>
  <c r="N59" i="9"/>
  <c r="M59" i="9"/>
  <c r="L59" i="9"/>
  <c r="K59" i="9"/>
  <c r="J59" i="9"/>
  <c r="I59" i="9"/>
  <c r="H59" i="9"/>
  <c r="G59" i="9"/>
  <c r="F59" i="9"/>
  <c r="N58" i="9"/>
  <c r="N57" i="9"/>
  <c r="M57" i="9"/>
  <c r="L57" i="9"/>
  <c r="K57" i="9"/>
  <c r="J57" i="9"/>
  <c r="I57" i="9"/>
  <c r="H57" i="9"/>
  <c r="G57" i="9"/>
  <c r="F57" i="9"/>
  <c r="N56" i="9"/>
  <c r="M56" i="9"/>
  <c r="L56" i="9"/>
  <c r="K56" i="9"/>
  <c r="J56" i="9"/>
  <c r="I56" i="9"/>
  <c r="H56" i="9"/>
  <c r="G56" i="9"/>
  <c r="F56" i="9"/>
  <c r="N55" i="9"/>
  <c r="M55" i="9"/>
  <c r="L55" i="9"/>
  <c r="K55" i="9"/>
  <c r="J55" i="9"/>
  <c r="I55" i="9"/>
  <c r="H55" i="9"/>
  <c r="G55" i="9"/>
  <c r="F55" i="9"/>
  <c r="N54" i="9"/>
  <c r="M54" i="9"/>
  <c r="L54" i="9"/>
  <c r="K54" i="9"/>
  <c r="J54" i="9"/>
  <c r="I54" i="9"/>
  <c r="H54" i="9"/>
  <c r="G54" i="9"/>
  <c r="F54" i="9"/>
  <c r="N52" i="9"/>
  <c r="M52" i="9"/>
  <c r="L52" i="9"/>
  <c r="K52" i="9"/>
  <c r="J52" i="9"/>
  <c r="I52" i="9"/>
  <c r="H52" i="9"/>
  <c r="G52" i="9"/>
  <c r="F52" i="9"/>
  <c r="N51" i="9"/>
  <c r="M51" i="9"/>
  <c r="L51" i="9"/>
  <c r="K51" i="9"/>
  <c r="J51" i="9"/>
  <c r="I51" i="9"/>
  <c r="H51" i="9"/>
  <c r="G51" i="9"/>
  <c r="F51" i="9"/>
  <c r="N49" i="9"/>
  <c r="M49" i="9"/>
  <c r="L49" i="9"/>
  <c r="K49" i="9"/>
  <c r="J49" i="9"/>
  <c r="I49" i="9"/>
  <c r="H49" i="9"/>
  <c r="G49" i="9"/>
  <c r="F49" i="9"/>
  <c r="O47" i="9"/>
  <c r="N47" i="9"/>
  <c r="M47" i="9"/>
  <c r="L47" i="9"/>
  <c r="K47" i="9"/>
  <c r="J47" i="9"/>
  <c r="I47" i="9"/>
  <c r="F415" i="9" l="1"/>
  <c r="F419" i="9"/>
  <c r="R466" i="9"/>
  <c r="R436" i="9"/>
  <c r="R437" i="9"/>
  <c r="S439" i="9"/>
  <c r="R439" i="9"/>
  <c r="R444" i="9"/>
  <c r="S444" i="9"/>
  <c r="S445" i="9"/>
  <c r="R445" i="9"/>
  <c r="S447" i="9"/>
  <c r="R447" i="9"/>
  <c r="R449" i="9"/>
  <c r="S450" i="9"/>
  <c r="R450" i="9"/>
  <c r="R452" i="9"/>
  <c r="R453" i="9"/>
  <c r="S453" i="9"/>
  <c r="S456" i="9"/>
  <c r="R456" i="9"/>
  <c r="R461" i="9"/>
  <c r="S461" i="9"/>
  <c r="S467" i="9"/>
  <c r="R467" i="9"/>
  <c r="S596" i="9"/>
  <c r="S624" i="9"/>
  <c r="S603" i="9"/>
  <c r="S610" i="9"/>
  <c r="S620" i="9"/>
  <c r="S602" i="9"/>
  <c r="S604" i="9"/>
  <c r="S609" i="9"/>
  <c r="S618" i="9"/>
  <c r="R47" i="9"/>
  <c r="R86" i="9"/>
  <c r="R125" i="9"/>
  <c r="R203" i="9"/>
  <c r="R97" i="9"/>
  <c r="R624" i="9"/>
  <c r="F463" i="9"/>
  <c r="S463" i="9" s="1"/>
  <c r="F458" i="9"/>
  <c r="S458" i="9" s="1"/>
  <c r="F459" i="9"/>
  <c r="S459" i="9" s="1"/>
  <c r="F454" i="9"/>
  <c r="S454" i="9" s="1"/>
  <c r="R527" i="9"/>
  <c r="F103" i="9"/>
  <c r="F104" i="9"/>
  <c r="F93" i="9"/>
  <c r="F87" i="9"/>
  <c r="F140" i="9"/>
  <c r="F146" i="9"/>
  <c r="F151" i="9"/>
  <c r="F181" i="9"/>
  <c r="S181" i="9" s="1"/>
  <c r="F175" i="9"/>
  <c r="S175" i="9" s="1"/>
  <c r="F165" i="9"/>
  <c r="S165" i="9" s="1"/>
  <c r="F179" i="9"/>
  <c r="S179" i="9" s="1"/>
  <c r="F178" i="9"/>
  <c r="F171" i="9"/>
  <c r="S171" i="9" s="1"/>
  <c r="F366" i="9"/>
  <c r="F426" i="9"/>
  <c r="F402" i="9"/>
  <c r="F401" i="9"/>
  <c r="F424" i="9"/>
  <c r="F420" i="9"/>
  <c r="F142" i="9"/>
  <c r="F126" i="9"/>
  <c r="F153" i="9"/>
  <c r="F167" i="9"/>
  <c r="S167" i="9" s="1"/>
  <c r="F190" i="9"/>
  <c r="F185" i="9"/>
  <c r="S185" i="9" s="1"/>
  <c r="F182" i="9"/>
  <c r="S182" i="9" s="1"/>
  <c r="F48" i="9"/>
  <c r="F5" i="17"/>
  <c r="F43" i="17"/>
  <c r="F81" i="17"/>
  <c r="F118" i="17"/>
  <c r="F268" i="17"/>
  <c r="F305" i="17"/>
  <c r="R530" i="9"/>
  <c r="J359" i="9"/>
  <c r="J367" i="9"/>
  <c r="K374" i="9"/>
  <c r="F383" i="9"/>
  <c r="I385" i="9"/>
  <c r="L388" i="9"/>
  <c r="N358" i="9"/>
  <c r="I359" i="9"/>
  <c r="M359" i="9"/>
  <c r="H361" i="9"/>
  <c r="L361" i="9"/>
  <c r="L366" i="9"/>
  <c r="I367" i="9"/>
  <c r="M367" i="9"/>
  <c r="F368" i="9"/>
  <c r="J368" i="9"/>
  <c r="N368" i="9"/>
  <c r="G369" i="9"/>
  <c r="K369" i="9"/>
  <c r="J374" i="9"/>
  <c r="N374" i="9"/>
  <c r="G375" i="9"/>
  <c r="K375" i="9"/>
  <c r="H378" i="9"/>
  <c r="L378" i="9"/>
  <c r="I383" i="9"/>
  <c r="M383" i="9"/>
  <c r="H385" i="9"/>
  <c r="L385" i="9"/>
  <c r="K388" i="9"/>
  <c r="H389" i="9"/>
  <c r="I361" i="9"/>
  <c r="F367" i="9"/>
  <c r="K368" i="9"/>
  <c r="L369" i="9"/>
  <c r="G374" i="9"/>
  <c r="M385" i="9"/>
  <c r="N359" i="9"/>
  <c r="N367" i="9"/>
  <c r="H375" i="9"/>
  <c r="M378" i="9"/>
  <c r="J383" i="9"/>
  <c r="H388" i="9"/>
  <c r="K359" i="9"/>
  <c r="F361" i="9"/>
  <c r="J361" i="9"/>
  <c r="N361" i="9"/>
  <c r="J366" i="9"/>
  <c r="N366" i="9"/>
  <c r="G367" i="9"/>
  <c r="K367" i="9"/>
  <c r="H368" i="9"/>
  <c r="L368" i="9"/>
  <c r="I369" i="9"/>
  <c r="M369" i="9"/>
  <c r="N370" i="9"/>
  <c r="H374" i="9"/>
  <c r="L374" i="9"/>
  <c r="I375" i="9"/>
  <c r="M375" i="9"/>
  <c r="F378" i="9"/>
  <c r="J378" i="9"/>
  <c r="N378" i="9"/>
  <c r="G383" i="9"/>
  <c r="K383" i="9"/>
  <c r="F385" i="9"/>
  <c r="J385" i="9"/>
  <c r="N385" i="9"/>
  <c r="I388" i="9"/>
  <c r="M388" i="9"/>
  <c r="F389" i="9"/>
  <c r="J389" i="9"/>
  <c r="M361" i="9"/>
  <c r="M366" i="9"/>
  <c r="G368" i="9"/>
  <c r="H369" i="9"/>
  <c r="L375" i="9"/>
  <c r="I378" i="9"/>
  <c r="N383" i="9"/>
  <c r="I389" i="9"/>
  <c r="H359" i="9"/>
  <c r="L359" i="9"/>
  <c r="G361" i="9"/>
  <c r="K361" i="9"/>
  <c r="K366" i="9"/>
  <c r="H367" i="9"/>
  <c r="L367" i="9"/>
  <c r="I368" i="9"/>
  <c r="M368" i="9"/>
  <c r="F369" i="9"/>
  <c r="J369" i="9"/>
  <c r="N369" i="9"/>
  <c r="I374" i="9"/>
  <c r="M374" i="9"/>
  <c r="F375" i="9"/>
  <c r="J375" i="9"/>
  <c r="N375" i="9"/>
  <c r="G378" i="9"/>
  <c r="K378" i="9"/>
  <c r="H383" i="9"/>
  <c r="L383" i="9"/>
  <c r="G385" i="9"/>
  <c r="K385" i="9"/>
  <c r="J388" i="9"/>
  <c r="G389" i="9"/>
  <c r="N364" i="9"/>
  <c r="R602" i="9"/>
  <c r="R604" i="9"/>
  <c r="R623" i="9"/>
  <c r="R544" i="9"/>
  <c r="F443" i="9"/>
  <c r="S443" i="9" s="1"/>
  <c r="F452" i="9"/>
  <c r="S452" i="9" s="1"/>
  <c r="F446" i="9"/>
  <c r="F451" i="9"/>
  <c r="S451" i="9" s="1"/>
  <c r="F440" i="9"/>
  <c r="S440" i="9" s="1"/>
  <c r="F438" i="9"/>
  <c r="S438" i="9" s="1"/>
  <c r="F481" i="9"/>
  <c r="F342" i="17"/>
  <c r="F453" i="17"/>
  <c r="R596" i="9"/>
  <c r="R609" i="9"/>
  <c r="R594" i="9"/>
  <c r="R603" i="9"/>
  <c r="R605" i="9"/>
  <c r="R606" i="9"/>
  <c r="R610" i="9"/>
  <c r="M674" i="9"/>
  <c r="N674" i="9"/>
  <c r="R674" i="9" s="1"/>
  <c r="R613" i="9"/>
  <c r="R554" i="9"/>
  <c r="R558" i="9"/>
  <c r="S558" i="9"/>
  <c r="R562" i="9"/>
  <c r="S562" i="9"/>
  <c r="S564" i="9"/>
  <c r="R564" i="9"/>
  <c r="R566" i="9"/>
  <c r="S566" i="9"/>
  <c r="R618" i="9"/>
  <c r="R570" i="9"/>
  <c r="S570" i="9"/>
  <c r="S580" i="9"/>
  <c r="R580" i="9"/>
  <c r="R584" i="9"/>
  <c r="S584" i="9"/>
  <c r="S556" i="9"/>
  <c r="R556" i="9"/>
  <c r="S563" i="9"/>
  <c r="R563" i="9"/>
  <c r="R565" i="9"/>
  <c r="R620" i="9"/>
  <c r="R569" i="9"/>
  <c r="S573" i="9"/>
  <c r="R573" i="9"/>
  <c r="R578" i="9"/>
  <c r="S578" i="9"/>
  <c r="R583" i="9"/>
  <c r="S649" i="9"/>
  <c r="R649" i="9"/>
  <c r="S663" i="9"/>
  <c r="R663" i="9"/>
  <c r="S641" i="9"/>
  <c r="R641" i="9"/>
  <c r="S657" i="9"/>
  <c r="R657" i="9"/>
  <c r="R652" i="9"/>
  <c r="S652" i="9"/>
  <c r="R662" i="9"/>
  <c r="S638" i="9"/>
  <c r="R638" i="9"/>
  <c r="S643" i="9"/>
  <c r="R643" i="9"/>
  <c r="S674" i="9"/>
  <c r="S688" i="9"/>
  <c r="R688" i="9"/>
  <c r="S691" i="9"/>
  <c r="R691" i="9"/>
  <c r="S702" i="9"/>
  <c r="R702" i="9"/>
  <c r="R672" i="9"/>
  <c r="S680" i="9"/>
  <c r="R680" i="9"/>
  <c r="S682" i="9"/>
  <c r="R682" i="9"/>
  <c r="R687" i="9"/>
  <c r="R701" i="9"/>
  <c r="R684" i="9"/>
  <c r="S696" i="9"/>
  <c r="R696" i="9"/>
  <c r="S713" i="9"/>
  <c r="I765" i="9"/>
  <c r="R719" i="9"/>
  <c r="S719" i="9"/>
  <c r="R726" i="9"/>
  <c r="S726" i="9"/>
  <c r="R730" i="9"/>
  <c r="S741" i="9"/>
  <c r="R720" i="9"/>
  <c r="S720" i="9"/>
  <c r="R723" i="9"/>
  <c r="S727" i="9"/>
  <c r="S735" i="9"/>
  <c r="R727" i="9"/>
  <c r="R735" i="9"/>
  <c r="R713" i="9"/>
  <c r="R740" i="9"/>
  <c r="R711" i="9"/>
  <c r="R741" i="9"/>
  <c r="R769" i="9"/>
  <c r="S769" i="9"/>
  <c r="R760" i="9"/>
  <c r="S760" i="9"/>
  <c r="R762" i="9"/>
  <c r="R766" i="9"/>
  <c r="S766" i="9"/>
  <c r="S780" i="9"/>
  <c r="R780" i="9"/>
  <c r="R750" i="9"/>
  <c r="S752" i="9"/>
  <c r="R752" i="9"/>
  <c r="S759" i="9"/>
  <c r="R759" i="9"/>
  <c r="R765" i="9"/>
  <c r="R779" i="9"/>
  <c r="S758" i="9"/>
  <c r="R758" i="9"/>
  <c r="S774" i="9"/>
  <c r="R774" i="9"/>
  <c r="H527" i="9"/>
  <c r="S539" i="9"/>
  <c r="R539" i="9"/>
  <c r="R517" i="9"/>
  <c r="S517" i="9"/>
  <c r="R522" i="9"/>
  <c r="S522" i="9"/>
  <c r="S524" i="9"/>
  <c r="R524" i="9"/>
  <c r="I530" i="9"/>
  <c r="S531" i="9"/>
  <c r="R531" i="9"/>
  <c r="S541" i="9"/>
  <c r="R541" i="9"/>
  <c r="R514" i="9"/>
  <c r="R515" i="9"/>
  <c r="S520" i="9"/>
  <c r="R520" i="9"/>
  <c r="S523" i="9"/>
  <c r="R523" i="9"/>
  <c r="R525" i="9"/>
  <c r="S525" i="9"/>
  <c r="S534" i="9"/>
  <c r="R534" i="9"/>
  <c r="S545" i="9"/>
  <c r="R545" i="9"/>
  <c r="R476" i="9"/>
  <c r="R398" i="9"/>
  <c r="R359" i="9"/>
  <c r="F374" i="9"/>
  <c r="R242" i="9"/>
  <c r="S244" i="9"/>
  <c r="R244" i="9"/>
  <c r="R246" i="9"/>
  <c r="S246" i="9"/>
  <c r="R250" i="9"/>
  <c r="S250" i="9"/>
  <c r="S251" i="9"/>
  <c r="R251" i="9"/>
  <c r="R252" i="9"/>
  <c r="S252" i="9"/>
  <c r="R254" i="9"/>
  <c r="I257" i="9"/>
  <c r="R257" i="9"/>
  <c r="R258" i="9"/>
  <c r="S258" i="9"/>
  <c r="R261" i="9"/>
  <c r="S264" i="9"/>
  <c r="R264" i="9"/>
  <c r="R266" i="9"/>
  <c r="S266" i="9"/>
  <c r="R268" i="9"/>
  <c r="S268" i="9"/>
  <c r="R271" i="9"/>
  <c r="S272" i="9"/>
  <c r="R272" i="9"/>
  <c r="R281" i="9"/>
  <c r="R193" i="9"/>
  <c r="S166" i="9"/>
  <c r="R166" i="9"/>
  <c r="R168" i="9"/>
  <c r="R173" i="9"/>
  <c r="S173" i="9"/>
  <c r="S180" i="9"/>
  <c r="R180" i="9"/>
  <c r="R186" i="9"/>
  <c r="S186" i="9"/>
  <c r="R176" i="9"/>
  <c r="R183" i="9"/>
  <c r="S194" i="9"/>
  <c r="R194" i="9"/>
  <c r="R169" i="9"/>
  <c r="S169" i="9"/>
  <c r="S172" i="9"/>
  <c r="R172" i="9"/>
  <c r="R174" i="9"/>
  <c r="S174" i="9"/>
  <c r="R179" i="9"/>
  <c r="S188" i="9"/>
  <c r="R188" i="9"/>
  <c r="N216" i="9"/>
  <c r="F101" i="9"/>
  <c r="L105" i="9"/>
  <c r="L144" i="9"/>
  <c r="J168" i="9"/>
  <c r="F90" i="9"/>
  <c r="G90" i="9"/>
  <c r="H90" i="9"/>
  <c r="I90" i="9"/>
  <c r="J90" i="9"/>
  <c r="K90" i="9"/>
  <c r="L90" i="9"/>
  <c r="M90" i="9"/>
  <c r="N90" i="9"/>
  <c r="I62" i="9"/>
  <c r="H47" i="9"/>
  <c r="O593" i="9"/>
  <c r="O742" i="9"/>
  <c r="Q713" i="9" s="1"/>
  <c r="O468" i="9"/>
  <c r="Q449" i="9" s="1"/>
  <c r="O273" i="9"/>
  <c r="Q247" i="9" s="1"/>
  <c r="Q437" i="9" l="1"/>
  <c r="Q464" i="9"/>
  <c r="Q444" i="9"/>
  <c r="Q458" i="9"/>
  <c r="Q453" i="9"/>
  <c r="Q456" i="9"/>
  <c r="Q436" i="9"/>
  <c r="Q459" i="9"/>
  <c r="Q440" i="9"/>
  <c r="Q454" i="9"/>
  <c r="Q466" i="9"/>
  <c r="Q438" i="9"/>
  <c r="Q462" i="9"/>
  <c r="Q455" i="9"/>
  <c r="Q448" i="9"/>
  <c r="Q460" i="9"/>
  <c r="Q468" i="9"/>
  <c r="Q441" i="9"/>
  <c r="Q442" i="9"/>
  <c r="Q465" i="9"/>
  <c r="Q451" i="9"/>
  <c r="Q452" i="9"/>
  <c r="Q446" i="9"/>
  <c r="Q461" i="9"/>
  <c r="Q445" i="9"/>
  <c r="Q447" i="9"/>
  <c r="Q467" i="9"/>
  <c r="Q450" i="9"/>
  <c r="Q463" i="9"/>
  <c r="Q439" i="9"/>
  <c r="Q457" i="9"/>
  <c r="Q443" i="9"/>
  <c r="S190" i="9"/>
  <c r="S178" i="9"/>
  <c r="S446" i="9"/>
  <c r="G415" i="9"/>
  <c r="G419" i="9"/>
  <c r="F259" i="9"/>
  <c r="S259" i="9" s="1"/>
  <c r="F583" i="9"/>
  <c r="F565" i="9"/>
  <c r="S565" i="9" s="1"/>
  <c r="F559" i="9"/>
  <c r="S559" i="9" s="1"/>
  <c r="G565" i="9"/>
  <c r="G559" i="9"/>
  <c r="G463" i="9"/>
  <c r="G458" i="9"/>
  <c r="G459" i="9"/>
  <c r="G454" i="9"/>
  <c r="G175" i="9"/>
  <c r="G179" i="9"/>
  <c r="G181" i="9"/>
  <c r="G103" i="9"/>
  <c r="G87" i="9"/>
  <c r="G402" i="9"/>
  <c r="G401" i="9"/>
  <c r="G426" i="9"/>
  <c r="G424" i="9"/>
  <c r="G420" i="9"/>
  <c r="G366" i="9"/>
  <c r="F260" i="9"/>
  <c r="S260" i="9" s="1"/>
  <c r="F248" i="9"/>
  <c r="S248" i="9" s="1"/>
  <c r="F256" i="9"/>
  <c r="S256" i="9" s="1"/>
  <c r="F243" i="9"/>
  <c r="S243" i="9" s="1"/>
  <c r="G171" i="9"/>
  <c r="G165" i="9"/>
  <c r="G178" i="9"/>
  <c r="G190" i="9"/>
  <c r="G185" i="9"/>
  <c r="G167" i="9"/>
  <c r="G182" i="9"/>
  <c r="G151" i="9"/>
  <c r="G140" i="9"/>
  <c r="G126" i="9"/>
  <c r="G146" i="9"/>
  <c r="G142" i="9"/>
  <c r="G104" i="9"/>
  <c r="G93" i="9"/>
  <c r="G153" i="9"/>
  <c r="G48" i="9"/>
  <c r="F253" i="9"/>
  <c r="S253" i="9" s="1"/>
  <c r="G5" i="17"/>
  <c r="H5" i="17" s="1"/>
  <c r="G305" i="17"/>
  <c r="G268" i="17"/>
  <c r="F231" i="17"/>
  <c r="F192" i="17"/>
  <c r="G118" i="17"/>
  <c r="G81" i="17"/>
  <c r="G43" i="17"/>
  <c r="G481" i="9"/>
  <c r="G583" i="9"/>
  <c r="G440" i="9"/>
  <c r="G451" i="9"/>
  <c r="G452" i="9"/>
  <c r="G446" i="9"/>
  <c r="G438" i="9"/>
  <c r="G443" i="9"/>
  <c r="G453" i="17"/>
  <c r="G342" i="17"/>
  <c r="Q732" i="9"/>
  <c r="Q257" i="9"/>
  <c r="Q739" i="9"/>
  <c r="Q730" i="9"/>
  <c r="Q728" i="9"/>
  <c r="Q726" i="9"/>
  <c r="Q724" i="9"/>
  <c r="Q719" i="9"/>
  <c r="Q727" i="9"/>
  <c r="Q715" i="9"/>
  <c r="Q717" i="9"/>
  <c r="Q738" i="9"/>
  <c r="Q725" i="9"/>
  <c r="Q718" i="9"/>
  <c r="Q735" i="9"/>
  <c r="Q723" i="9"/>
  <c r="Q720" i="9"/>
  <c r="Q741" i="9"/>
  <c r="Q711" i="9"/>
  <c r="Q733" i="9"/>
  <c r="Q721" i="9"/>
  <c r="Q714" i="9"/>
  <c r="Q740" i="9"/>
  <c r="Q742" i="9"/>
  <c r="Q736" i="9"/>
  <c r="Q722" i="9"/>
  <c r="Q710" i="9"/>
  <c r="Q734" i="9"/>
  <c r="Q716" i="9"/>
  <c r="Q712" i="9"/>
  <c r="Q737" i="9"/>
  <c r="Q731" i="9"/>
  <c r="Q729" i="9"/>
  <c r="Q244" i="9"/>
  <c r="Q268" i="9"/>
  <c r="Q255" i="9"/>
  <c r="Q248" i="9"/>
  <c r="Q263" i="9"/>
  <c r="Q272" i="9"/>
  <c r="Q242" i="9"/>
  <c r="Q273" i="9"/>
  <c r="Q266" i="9"/>
  <c r="Q243" i="9"/>
  <c r="Q260" i="9"/>
  <c r="Q249" i="9"/>
  <c r="Q253" i="9"/>
  <c r="Q269" i="9"/>
  <c r="Q245" i="9"/>
  <c r="Q271" i="9"/>
  <c r="Q270" i="9"/>
  <c r="Q259" i="9"/>
  <c r="Q262" i="9"/>
  <c r="Q261" i="9"/>
  <c r="Q250" i="9"/>
  <c r="Q254" i="9"/>
  <c r="Q264" i="9"/>
  <c r="Q267" i="9"/>
  <c r="Q256" i="9"/>
  <c r="Q265" i="9"/>
  <c r="Q246" i="9"/>
  <c r="Q241" i="9"/>
  <c r="Q258" i="9"/>
  <c r="Q251" i="9"/>
  <c r="Q252" i="9"/>
  <c r="S583" i="9" l="1"/>
  <c r="H415" i="9"/>
  <c r="H419" i="9"/>
  <c r="G259" i="9"/>
  <c r="F654" i="9"/>
  <c r="S654" i="9" s="1"/>
  <c r="F647" i="9"/>
  <c r="S647" i="9" s="1"/>
  <c r="F642" i="9"/>
  <c r="F683" i="9"/>
  <c r="S683" i="9" s="1"/>
  <c r="F681" i="9"/>
  <c r="F678" i="9"/>
  <c r="S678" i="9" s="1"/>
  <c r="F671" i="9"/>
  <c r="S671" i="9" s="1"/>
  <c r="F689" i="9"/>
  <c r="S689" i="9" s="1"/>
  <c r="F687" i="9"/>
  <c r="S687" i="9" s="1"/>
  <c r="F685" i="9"/>
  <c r="S685" i="9" s="1"/>
  <c r="F701" i="9"/>
  <c r="S701" i="9" s="1"/>
  <c r="F692" i="9"/>
  <c r="S692" i="9" s="1"/>
  <c r="F694" i="9"/>
  <c r="S694" i="9" s="1"/>
  <c r="F693" i="9"/>
  <c r="S693" i="9" s="1"/>
  <c r="F700" i="9"/>
  <c r="H565" i="9"/>
  <c r="H559" i="9"/>
  <c r="H453" i="17"/>
  <c r="F638" i="17"/>
  <c r="F516" i="9"/>
  <c r="S516" i="9" s="1"/>
  <c r="F528" i="9"/>
  <c r="H463" i="9"/>
  <c r="H459" i="9"/>
  <c r="H458" i="9"/>
  <c r="H454" i="9"/>
  <c r="H104" i="9"/>
  <c r="H93" i="9"/>
  <c r="H142" i="9"/>
  <c r="H126" i="9"/>
  <c r="H178" i="9"/>
  <c r="H185" i="9"/>
  <c r="H103" i="9"/>
  <c r="H87" i="9"/>
  <c r="H153" i="9"/>
  <c r="H140" i="9"/>
  <c r="H146" i="9"/>
  <c r="H151" i="9"/>
  <c r="H165" i="9"/>
  <c r="H171" i="9"/>
  <c r="H179" i="9"/>
  <c r="H181" i="9"/>
  <c r="H182" i="9"/>
  <c r="H167" i="9"/>
  <c r="H190" i="9"/>
  <c r="H175" i="9"/>
  <c r="F207" i="9"/>
  <c r="G256" i="9"/>
  <c r="G243" i="9"/>
  <c r="G253" i="9"/>
  <c r="G248" i="9"/>
  <c r="H366" i="9"/>
  <c r="H426" i="9"/>
  <c r="H424" i="9"/>
  <c r="H420" i="9"/>
  <c r="H401" i="9"/>
  <c r="H402" i="9"/>
  <c r="H48" i="9"/>
  <c r="G260" i="9"/>
  <c r="I5" i="17"/>
  <c r="H43" i="17"/>
  <c r="H81" i="17"/>
  <c r="H118" i="17"/>
  <c r="F155" i="17"/>
  <c r="G192" i="17"/>
  <c r="G231" i="17"/>
  <c r="H268" i="17"/>
  <c r="H305" i="17"/>
  <c r="H481" i="9"/>
  <c r="H438" i="9"/>
  <c r="H440" i="9"/>
  <c r="H443" i="9"/>
  <c r="H452" i="9"/>
  <c r="H451" i="9"/>
  <c r="H446" i="9"/>
  <c r="H342" i="17"/>
  <c r="F416" i="17"/>
  <c r="F528" i="17"/>
  <c r="F564" i="17"/>
  <c r="S700" i="9" l="1"/>
  <c r="S642" i="9"/>
  <c r="S681" i="9"/>
  <c r="I415" i="9"/>
  <c r="H259" i="9"/>
  <c r="G654" i="9"/>
  <c r="G647" i="9"/>
  <c r="G642" i="9"/>
  <c r="G685" i="9"/>
  <c r="G683" i="9"/>
  <c r="G681" i="9"/>
  <c r="G678" i="9"/>
  <c r="G671" i="9"/>
  <c r="G689" i="9"/>
  <c r="G687" i="9"/>
  <c r="G700" i="9"/>
  <c r="G693" i="9"/>
  <c r="G694" i="9"/>
  <c r="G692" i="9"/>
  <c r="F767" i="9"/>
  <c r="S767" i="9" s="1"/>
  <c r="F763" i="9"/>
  <c r="S763" i="9" s="1"/>
  <c r="F764" i="9"/>
  <c r="S764" i="9" s="1"/>
  <c r="F761" i="9"/>
  <c r="S761" i="9" s="1"/>
  <c r="F757" i="9"/>
  <c r="S757" i="9" s="1"/>
  <c r="F754" i="9"/>
  <c r="S754" i="9" s="1"/>
  <c r="F756" i="9"/>
  <c r="S756" i="9" s="1"/>
  <c r="F749" i="9"/>
  <c r="S749" i="9" s="1"/>
  <c r="F740" i="9"/>
  <c r="S740" i="9" s="1"/>
  <c r="F739" i="9"/>
  <c r="F733" i="9"/>
  <c r="S733" i="9" s="1"/>
  <c r="F728" i="9"/>
  <c r="S728" i="9" s="1"/>
  <c r="F724" i="9"/>
  <c r="S724" i="9" s="1"/>
  <c r="F725" i="9"/>
  <c r="S725" i="9" s="1"/>
  <c r="F721" i="9"/>
  <c r="S721" i="9" s="1"/>
  <c r="F722" i="9"/>
  <c r="S722" i="9" s="1"/>
  <c r="F718" i="9"/>
  <c r="S718" i="9" s="1"/>
  <c r="F715" i="9"/>
  <c r="S715" i="9" s="1"/>
  <c r="F717" i="9"/>
  <c r="F710" i="9"/>
  <c r="S710" i="9" s="1"/>
  <c r="F779" i="9"/>
  <c r="F775" i="9"/>
  <c r="S775" i="9" s="1"/>
  <c r="F778" i="9"/>
  <c r="S778" i="9" s="1"/>
  <c r="F772" i="9"/>
  <c r="S772" i="9" s="1"/>
  <c r="F599" i="9"/>
  <c r="S599" i="9" s="1"/>
  <c r="F595" i="9"/>
  <c r="S595" i="9" s="1"/>
  <c r="F593" i="9"/>
  <c r="S593" i="9" s="1"/>
  <c r="I565" i="9"/>
  <c r="I559" i="9"/>
  <c r="G772" i="9"/>
  <c r="G775" i="9"/>
  <c r="G778" i="9"/>
  <c r="G779" i="9"/>
  <c r="G749" i="9"/>
  <c r="G754" i="9"/>
  <c r="G757" i="9"/>
  <c r="G756" i="9"/>
  <c r="G761" i="9"/>
  <c r="G764" i="9"/>
  <c r="G763" i="9"/>
  <c r="G767" i="9"/>
  <c r="F490" i="17"/>
  <c r="I453" i="17"/>
  <c r="G638" i="17"/>
  <c r="F600" i="17"/>
  <c r="G516" i="9"/>
  <c r="G528" i="9"/>
  <c r="F490" i="9"/>
  <c r="F487" i="9"/>
  <c r="F482" i="9"/>
  <c r="F480" i="9"/>
  <c r="F477" i="9"/>
  <c r="F498" i="9"/>
  <c r="F379" i="17"/>
  <c r="I463" i="9"/>
  <c r="G372" i="17"/>
  <c r="I459" i="9"/>
  <c r="I454" i="9"/>
  <c r="I178" i="9"/>
  <c r="I181" i="9"/>
  <c r="I426" i="9"/>
  <c r="I420" i="9"/>
  <c r="I401" i="9"/>
  <c r="I424" i="9"/>
  <c r="I402" i="9"/>
  <c r="I366" i="9"/>
  <c r="H260" i="9"/>
  <c r="H256" i="9"/>
  <c r="H248" i="9"/>
  <c r="H253" i="9"/>
  <c r="H243" i="9"/>
  <c r="G207" i="9"/>
  <c r="I171" i="9"/>
  <c r="I165" i="9"/>
  <c r="I190" i="9"/>
  <c r="I182" i="9"/>
  <c r="I167" i="9"/>
  <c r="I175" i="9"/>
  <c r="I140" i="9"/>
  <c r="I153" i="9"/>
  <c r="I126" i="9"/>
  <c r="I142" i="9"/>
  <c r="I151" i="9"/>
  <c r="I103" i="9"/>
  <c r="I93" i="9"/>
  <c r="I87" i="9"/>
  <c r="I104" i="9"/>
  <c r="J5" i="17"/>
  <c r="I305" i="17"/>
  <c r="I268" i="17"/>
  <c r="J268" i="17" s="1"/>
  <c r="K268" i="17" s="1"/>
  <c r="L268" i="17" s="1"/>
  <c r="M268" i="17" s="1"/>
  <c r="N268" i="17" s="1"/>
  <c r="O268" i="17" s="1"/>
  <c r="H231" i="17"/>
  <c r="H192" i="17"/>
  <c r="G155" i="17"/>
  <c r="I118" i="17"/>
  <c r="I81" i="17"/>
  <c r="I43" i="17"/>
  <c r="I440" i="9"/>
  <c r="I443" i="9"/>
  <c r="I446" i="9"/>
  <c r="I451" i="9"/>
  <c r="I481" i="9"/>
  <c r="I342" i="17"/>
  <c r="G416" i="17"/>
  <c r="G564" i="17"/>
  <c r="G528" i="17"/>
  <c r="S717" i="9" l="1"/>
  <c r="S779" i="9"/>
  <c r="S739" i="9"/>
  <c r="J415" i="9"/>
  <c r="I259" i="9"/>
  <c r="H772" i="9"/>
  <c r="H775" i="9"/>
  <c r="H778" i="9"/>
  <c r="H779" i="9"/>
  <c r="H749" i="9"/>
  <c r="H757" i="9"/>
  <c r="H754" i="9"/>
  <c r="H756" i="9"/>
  <c r="H761" i="9"/>
  <c r="H764" i="9"/>
  <c r="H763" i="9"/>
  <c r="H767" i="9"/>
  <c r="J565" i="9"/>
  <c r="J559" i="9"/>
  <c r="G599" i="9"/>
  <c r="G595" i="9"/>
  <c r="G593" i="9"/>
  <c r="H654" i="9"/>
  <c r="H647" i="9"/>
  <c r="H642" i="9"/>
  <c r="H685" i="9"/>
  <c r="H683" i="9"/>
  <c r="H681" i="9"/>
  <c r="H678" i="9"/>
  <c r="H671" i="9"/>
  <c r="H689" i="9"/>
  <c r="H687" i="9"/>
  <c r="H700" i="9"/>
  <c r="H694" i="9"/>
  <c r="H692" i="9"/>
  <c r="H693" i="9"/>
  <c r="G740" i="9"/>
  <c r="G739" i="9"/>
  <c r="G733" i="9"/>
  <c r="G728" i="9"/>
  <c r="G724" i="9"/>
  <c r="G725" i="9"/>
  <c r="G721" i="9"/>
  <c r="G722" i="9"/>
  <c r="G717" i="9"/>
  <c r="G718" i="9"/>
  <c r="G715" i="9"/>
  <c r="G710" i="9"/>
  <c r="H638" i="17"/>
  <c r="J453" i="17"/>
  <c r="G490" i="17"/>
  <c r="G600" i="17"/>
  <c r="H516" i="9"/>
  <c r="H528" i="9"/>
  <c r="G490" i="9"/>
  <c r="G487" i="9"/>
  <c r="S487" i="9" s="1"/>
  <c r="G482" i="9"/>
  <c r="G480" i="9"/>
  <c r="G477" i="9"/>
  <c r="G498" i="9"/>
  <c r="G379" i="17"/>
  <c r="J463" i="9"/>
  <c r="J459" i="9"/>
  <c r="J454" i="9"/>
  <c r="H231" i="9"/>
  <c r="J103" i="9"/>
  <c r="J104" i="9"/>
  <c r="J93" i="9"/>
  <c r="J87" i="9"/>
  <c r="J151" i="9"/>
  <c r="J140" i="9"/>
  <c r="J142" i="9"/>
  <c r="J153" i="9"/>
  <c r="J165" i="9"/>
  <c r="J182" i="9"/>
  <c r="J175" i="9"/>
  <c r="J181" i="9"/>
  <c r="J178" i="9"/>
  <c r="J190" i="9"/>
  <c r="J171" i="9"/>
  <c r="J167" i="9"/>
  <c r="H207" i="9"/>
  <c r="I248" i="9"/>
  <c r="I253" i="9"/>
  <c r="I260" i="9"/>
  <c r="I256" i="9"/>
  <c r="I243" i="9"/>
  <c r="J424" i="9"/>
  <c r="J420" i="9"/>
  <c r="J426" i="9"/>
  <c r="J126" i="9"/>
  <c r="K5" i="17"/>
  <c r="L5" i="17" s="1"/>
  <c r="M5" i="17" s="1"/>
  <c r="N5" i="17" s="1"/>
  <c r="O5" i="17" s="1"/>
  <c r="J43" i="17"/>
  <c r="J81" i="17"/>
  <c r="J118" i="17"/>
  <c r="H155" i="17"/>
  <c r="I192" i="17"/>
  <c r="I231" i="17"/>
  <c r="J305" i="17"/>
  <c r="J446" i="9"/>
  <c r="J440" i="9"/>
  <c r="J451" i="9"/>
  <c r="J443" i="9"/>
  <c r="J481" i="9"/>
  <c r="H416" i="17"/>
  <c r="J342" i="17"/>
  <c r="H528" i="17"/>
  <c r="H564" i="17"/>
  <c r="K415" i="9" l="1"/>
  <c r="F332" i="17"/>
  <c r="G332" i="17" s="1"/>
  <c r="H332" i="17" s="1"/>
  <c r="I332" i="17" s="1"/>
  <c r="J259" i="9"/>
  <c r="F480" i="17"/>
  <c r="G480" i="17" s="1"/>
  <c r="H480" i="17" s="1"/>
  <c r="I480" i="17" s="1"/>
  <c r="F369" i="17"/>
  <c r="I772" i="9"/>
  <c r="I775" i="9"/>
  <c r="I778" i="9"/>
  <c r="I779" i="9"/>
  <c r="I749" i="9"/>
  <c r="I756" i="9"/>
  <c r="I757" i="9"/>
  <c r="I754" i="9"/>
  <c r="I761" i="9"/>
  <c r="I763" i="9"/>
  <c r="I764" i="9"/>
  <c r="I767" i="9"/>
  <c r="H599" i="9"/>
  <c r="H595" i="9"/>
  <c r="H593" i="9"/>
  <c r="K565" i="9"/>
  <c r="K559" i="9"/>
  <c r="I647" i="9"/>
  <c r="I642" i="9"/>
  <c r="I685" i="9"/>
  <c r="I683" i="9"/>
  <c r="I681" i="9"/>
  <c r="I678" i="9"/>
  <c r="I671" i="9"/>
  <c r="I689" i="9"/>
  <c r="I700" i="9"/>
  <c r="I692" i="9"/>
  <c r="I694" i="9"/>
  <c r="H740" i="9"/>
  <c r="H739" i="9"/>
  <c r="H733" i="9"/>
  <c r="H728" i="9"/>
  <c r="H725" i="9"/>
  <c r="H724" i="9"/>
  <c r="H721" i="9"/>
  <c r="H722" i="9"/>
  <c r="H718" i="9"/>
  <c r="H717" i="9"/>
  <c r="H715" i="9"/>
  <c r="H710" i="9"/>
  <c r="I638" i="17"/>
  <c r="H490" i="17"/>
  <c r="I490" i="17" s="1"/>
  <c r="K453" i="17"/>
  <c r="L453" i="17" s="1"/>
  <c r="H600" i="17"/>
  <c r="I528" i="9"/>
  <c r="H498" i="9"/>
  <c r="H477" i="9"/>
  <c r="H480" i="9"/>
  <c r="H482" i="9"/>
  <c r="H487" i="9"/>
  <c r="H490" i="9"/>
  <c r="H379" i="17"/>
  <c r="K465" i="9"/>
  <c r="K463" i="9"/>
  <c r="K459" i="9"/>
  <c r="K454" i="9"/>
  <c r="I231" i="9"/>
  <c r="K142" i="9"/>
  <c r="K153" i="9"/>
  <c r="K93" i="9"/>
  <c r="K104" i="9"/>
  <c r="K420" i="9"/>
  <c r="K424" i="9"/>
  <c r="K426" i="9"/>
  <c r="J248" i="9"/>
  <c r="J256" i="9"/>
  <c r="J253" i="9"/>
  <c r="J243" i="9"/>
  <c r="J260" i="9"/>
  <c r="I207" i="9"/>
  <c r="K182" i="9"/>
  <c r="K165" i="9"/>
  <c r="K181" i="9"/>
  <c r="K167" i="9"/>
  <c r="K171" i="9"/>
  <c r="K175" i="9"/>
  <c r="K190" i="9"/>
  <c r="K178" i="9"/>
  <c r="K151" i="9"/>
  <c r="K140" i="9"/>
  <c r="K126" i="9"/>
  <c r="K103" i="9"/>
  <c r="F70" i="17"/>
  <c r="G111" i="9" s="1"/>
  <c r="K87" i="9"/>
  <c r="K305" i="17"/>
  <c r="J231" i="17"/>
  <c r="J192" i="17"/>
  <c r="I155" i="17"/>
  <c r="K118" i="17"/>
  <c r="K81" i="17"/>
  <c r="K43" i="17"/>
  <c r="K481" i="9"/>
  <c r="K443" i="9"/>
  <c r="K451" i="9"/>
  <c r="K446" i="9"/>
  <c r="K440" i="9"/>
  <c r="I416" i="17"/>
  <c r="K342" i="17"/>
  <c r="I564" i="17"/>
  <c r="I528" i="17"/>
  <c r="L415" i="9" l="1"/>
  <c r="K259" i="9"/>
  <c r="F219" i="17"/>
  <c r="I458" i="17"/>
  <c r="G369" i="17"/>
  <c r="G462" i="9"/>
  <c r="L565" i="9"/>
  <c r="L559" i="9"/>
  <c r="I599" i="9"/>
  <c r="I593" i="9"/>
  <c r="J647" i="9"/>
  <c r="J642" i="9"/>
  <c r="J683" i="9"/>
  <c r="J681" i="9"/>
  <c r="J678" i="9"/>
  <c r="J671" i="9"/>
  <c r="J689" i="9"/>
  <c r="J685" i="9"/>
  <c r="J692" i="9"/>
  <c r="J694" i="9"/>
  <c r="J700" i="9"/>
  <c r="I740" i="9"/>
  <c r="I739" i="9"/>
  <c r="I733" i="9"/>
  <c r="I728" i="9"/>
  <c r="I725" i="9"/>
  <c r="I724" i="9"/>
  <c r="I722" i="9"/>
  <c r="I721" i="9"/>
  <c r="I715" i="9"/>
  <c r="I717" i="9"/>
  <c r="I718" i="9"/>
  <c r="I710" i="9"/>
  <c r="J593" i="9"/>
  <c r="J599" i="9"/>
  <c r="M559" i="9"/>
  <c r="M565" i="9"/>
  <c r="J772" i="9"/>
  <c r="J778" i="9"/>
  <c r="J775" i="9"/>
  <c r="J749" i="9"/>
  <c r="J756" i="9"/>
  <c r="J754" i="9"/>
  <c r="J757" i="9"/>
  <c r="J761" i="9"/>
  <c r="J764" i="9"/>
  <c r="J763" i="9"/>
  <c r="J767" i="9"/>
  <c r="J490" i="17"/>
  <c r="M453" i="17"/>
  <c r="J638" i="17"/>
  <c r="I600" i="17"/>
  <c r="J528" i="9"/>
  <c r="J416" i="17"/>
  <c r="K416" i="17" s="1"/>
  <c r="I498" i="9"/>
  <c r="I480" i="9"/>
  <c r="I482" i="9"/>
  <c r="I487" i="9"/>
  <c r="I490" i="9"/>
  <c r="I379" i="17"/>
  <c r="L465" i="9"/>
  <c r="L463" i="9"/>
  <c r="L459" i="9"/>
  <c r="L454" i="9"/>
  <c r="J231" i="9"/>
  <c r="G70" i="17"/>
  <c r="H70" i="17" s="1"/>
  <c r="J155" i="17"/>
  <c r="L153" i="9"/>
  <c r="L167" i="9"/>
  <c r="L175" i="9"/>
  <c r="L103" i="9"/>
  <c r="L104" i="9"/>
  <c r="L93" i="9"/>
  <c r="L151" i="9"/>
  <c r="L140" i="9"/>
  <c r="L142" i="9"/>
  <c r="L126" i="9"/>
  <c r="L171" i="9"/>
  <c r="L181" i="9"/>
  <c r="L190" i="9"/>
  <c r="L182" i="9"/>
  <c r="L178" i="9"/>
  <c r="L165" i="9"/>
  <c r="K243" i="9"/>
  <c r="K253" i="9"/>
  <c r="K260" i="9"/>
  <c r="K256" i="9"/>
  <c r="K248" i="9"/>
  <c r="L424" i="9"/>
  <c r="L420" i="9"/>
  <c r="L426" i="9"/>
  <c r="L87" i="9"/>
  <c r="L43" i="17"/>
  <c r="L81" i="17"/>
  <c r="L118" i="17"/>
  <c r="K192" i="17"/>
  <c r="K231" i="17"/>
  <c r="L305" i="17"/>
  <c r="L443" i="9"/>
  <c r="L440" i="9"/>
  <c r="L446" i="9"/>
  <c r="L451" i="9"/>
  <c r="L481" i="9"/>
  <c r="L342" i="17"/>
  <c r="J528" i="17"/>
  <c r="J564" i="17"/>
  <c r="M415" i="9" l="1"/>
  <c r="L259" i="9"/>
  <c r="G219" i="17"/>
  <c r="G267" i="9"/>
  <c r="H111" i="9"/>
  <c r="F443" i="17"/>
  <c r="G443" i="17" s="1"/>
  <c r="H443" i="17" s="1"/>
  <c r="I443" i="17" s="1"/>
  <c r="J540" i="9" s="1"/>
  <c r="H369" i="17"/>
  <c r="H462" i="9"/>
  <c r="J458" i="17"/>
  <c r="J557" i="9"/>
  <c r="K647" i="9"/>
  <c r="K642" i="9"/>
  <c r="K685" i="9"/>
  <c r="K683" i="9"/>
  <c r="K681" i="9"/>
  <c r="K678" i="9"/>
  <c r="K671" i="9"/>
  <c r="K694" i="9"/>
  <c r="K689" i="9"/>
  <c r="K692" i="9"/>
  <c r="K700" i="9"/>
  <c r="J739" i="9"/>
  <c r="J733" i="9"/>
  <c r="J728" i="9"/>
  <c r="J724" i="9"/>
  <c r="J725" i="9"/>
  <c r="J721" i="9"/>
  <c r="J722" i="9"/>
  <c r="J718" i="9"/>
  <c r="J715" i="9"/>
  <c r="J717" i="9"/>
  <c r="J710" i="9"/>
  <c r="K593" i="9"/>
  <c r="K599" i="9"/>
  <c r="K772" i="9"/>
  <c r="K775" i="9"/>
  <c r="K778" i="9"/>
  <c r="K749" i="9"/>
  <c r="K754" i="9"/>
  <c r="K757" i="9"/>
  <c r="K756" i="9"/>
  <c r="K761" i="9"/>
  <c r="K764" i="9"/>
  <c r="K763" i="9"/>
  <c r="K767" i="9"/>
  <c r="N559" i="9"/>
  <c r="R559" i="9" s="1"/>
  <c r="K490" i="17"/>
  <c r="K638" i="17"/>
  <c r="N453" i="17"/>
  <c r="O453" i="17" s="1"/>
  <c r="J600" i="17"/>
  <c r="L518" i="9"/>
  <c r="L528" i="9"/>
  <c r="K528" i="9"/>
  <c r="G409" i="17"/>
  <c r="J482" i="9"/>
  <c r="J490" i="9"/>
  <c r="J379" i="17"/>
  <c r="M463" i="9"/>
  <c r="M465" i="9"/>
  <c r="M459" i="9"/>
  <c r="M454" i="9"/>
  <c r="K231" i="9"/>
  <c r="K155" i="17"/>
  <c r="M181" i="9"/>
  <c r="M167" i="9"/>
  <c r="M140" i="9"/>
  <c r="M424" i="9"/>
  <c r="M420" i="9"/>
  <c r="M426" i="9"/>
  <c r="L248" i="9"/>
  <c r="L260" i="9"/>
  <c r="L243" i="9"/>
  <c r="L256" i="9"/>
  <c r="M175" i="9"/>
  <c r="M165" i="9"/>
  <c r="M182" i="9"/>
  <c r="M190" i="9"/>
  <c r="M171" i="9"/>
  <c r="M178" i="9"/>
  <c r="M142" i="9"/>
  <c r="M151" i="9"/>
  <c r="M126" i="9"/>
  <c r="M153" i="9"/>
  <c r="M93" i="9"/>
  <c r="M104" i="9"/>
  <c r="M87" i="9"/>
  <c r="L253" i="9"/>
  <c r="M103" i="9"/>
  <c r="I70" i="17"/>
  <c r="J111" i="9" s="1"/>
  <c r="I111" i="9"/>
  <c r="M305" i="17"/>
  <c r="L231" i="17"/>
  <c r="L192" i="17"/>
  <c r="M118" i="17"/>
  <c r="M81" i="17"/>
  <c r="M43" i="17"/>
  <c r="M443" i="9"/>
  <c r="M440" i="9"/>
  <c r="M446" i="9"/>
  <c r="M451" i="9"/>
  <c r="M481" i="9"/>
  <c r="L416" i="17"/>
  <c r="M342" i="17"/>
  <c r="J136" i="9"/>
  <c r="K540" i="9"/>
  <c r="K755" i="9"/>
  <c r="G115" i="9"/>
  <c r="F267" i="9"/>
  <c r="S267" i="9" s="1"/>
  <c r="F540" i="9"/>
  <c r="H128" i="9"/>
  <c r="J776" i="9"/>
  <c r="F115" i="9"/>
  <c r="H412" i="9"/>
  <c r="I755" i="9"/>
  <c r="G388" i="9"/>
  <c r="F170" i="9"/>
  <c r="G170" i="9"/>
  <c r="J755" i="9"/>
  <c r="G413" i="9"/>
  <c r="J412" i="9"/>
  <c r="I776" i="9"/>
  <c r="I544" i="9"/>
  <c r="M407" i="9"/>
  <c r="L407" i="9"/>
  <c r="I407" i="9"/>
  <c r="M412" i="9"/>
  <c r="O561" i="9"/>
  <c r="H755" i="9"/>
  <c r="H407" i="9"/>
  <c r="K776" i="9"/>
  <c r="L413" i="9"/>
  <c r="L267" i="9"/>
  <c r="F111" i="9"/>
  <c r="K65" i="9"/>
  <c r="I412" i="9"/>
  <c r="H776" i="9"/>
  <c r="G540" i="9"/>
  <c r="J170" i="9"/>
  <c r="G128" i="9"/>
  <c r="J413" i="9"/>
  <c r="F136" i="9"/>
  <c r="F407" i="9"/>
  <c r="K267" i="9"/>
  <c r="H170" i="9"/>
  <c r="M170" i="9"/>
  <c r="G412" i="9"/>
  <c r="O540" i="9"/>
  <c r="L412" i="9"/>
  <c r="F755" i="9"/>
  <c r="M136" i="9"/>
  <c r="G136" i="9"/>
  <c r="F228" i="9"/>
  <c r="F413" i="9"/>
  <c r="K413" i="9"/>
  <c r="K128" i="9"/>
  <c r="H544" i="9"/>
  <c r="G755" i="9"/>
  <c r="N579" i="9"/>
  <c r="K136" i="9"/>
  <c r="G776" i="9"/>
  <c r="O579" i="9"/>
  <c r="N560" i="9"/>
  <c r="R560" i="9" s="1"/>
  <c r="F544" i="9"/>
  <c r="S544" i="9" s="1"/>
  <c r="I65" i="9"/>
  <c r="I128" i="9"/>
  <c r="L579" i="9"/>
  <c r="J65" i="9"/>
  <c r="F65" i="9"/>
  <c r="H413" i="9"/>
  <c r="N561" i="9"/>
  <c r="L170" i="9"/>
  <c r="J407" i="9"/>
  <c r="F412" i="9"/>
  <c r="M413" i="9"/>
  <c r="J128" i="9"/>
  <c r="G544" i="9"/>
  <c r="I136" i="9"/>
  <c r="G65" i="9"/>
  <c r="G407" i="9"/>
  <c r="K579" i="9"/>
  <c r="I413" i="9"/>
  <c r="H136" i="9"/>
  <c r="H65" i="9"/>
  <c r="K412" i="9"/>
  <c r="L136" i="9"/>
  <c r="K407" i="9"/>
  <c r="F388" i="9"/>
  <c r="M579" i="9"/>
  <c r="L128" i="9"/>
  <c r="L540" i="9"/>
  <c r="F776" i="9"/>
  <c r="K111" i="9"/>
  <c r="K170" i="9"/>
  <c r="F128" i="9"/>
  <c r="I170" i="9"/>
  <c r="K564" i="17"/>
  <c r="K528" i="17"/>
  <c r="H540" i="9" l="1"/>
  <c r="I540" i="9"/>
  <c r="N420" i="9"/>
  <c r="M259" i="9"/>
  <c r="H219" i="17"/>
  <c r="H267" i="9"/>
  <c r="I369" i="17"/>
  <c r="J462" i="9" s="1"/>
  <c r="I462" i="9"/>
  <c r="K458" i="17"/>
  <c r="L557" i="9" s="1"/>
  <c r="K557" i="9"/>
  <c r="L772" i="9"/>
  <c r="L776" i="9"/>
  <c r="L778" i="9"/>
  <c r="L775" i="9"/>
  <c r="L749" i="9"/>
  <c r="L754" i="9"/>
  <c r="L757" i="9"/>
  <c r="L753" i="9"/>
  <c r="L756" i="9"/>
  <c r="L755" i="9"/>
  <c r="L761" i="9"/>
  <c r="L764" i="9"/>
  <c r="L763" i="9"/>
  <c r="L767" i="9"/>
  <c r="L593" i="9"/>
  <c r="L599" i="9"/>
  <c r="L647" i="9"/>
  <c r="L642" i="9"/>
  <c r="L685" i="9"/>
  <c r="L683" i="9"/>
  <c r="L681" i="9"/>
  <c r="L678" i="9"/>
  <c r="L671" i="9"/>
  <c r="L689" i="9"/>
  <c r="L694" i="9"/>
  <c r="L692" i="9"/>
  <c r="L700" i="9"/>
  <c r="K739" i="9"/>
  <c r="K733" i="9"/>
  <c r="K728" i="9"/>
  <c r="K724" i="9"/>
  <c r="K725" i="9"/>
  <c r="K722" i="9"/>
  <c r="K721" i="9"/>
  <c r="K717" i="9"/>
  <c r="K718" i="9"/>
  <c r="K715" i="9"/>
  <c r="K710" i="9"/>
  <c r="L638" i="17"/>
  <c r="L490" i="17"/>
  <c r="K600" i="17"/>
  <c r="M518" i="9"/>
  <c r="M528" i="9"/>
  <c r="F406" i="17"/>
  <c r="G406" i="17" s="1"/>
  <c r="H406" i="17" s="1"/>
  <c r="I406" i="17" s="1"/>
  <c r="K482" i="9"/>
  <c r="K394" i="17"/>
  <c r="L394" i="17" s="1"/>
  <c r="M394" i="17" s="1"/>
  <c r="K379" i="17"/>
  <c r="H409" i="17"/>
  <c r="I504" i="9" s="1"/>
  <c r="H504" i="9"/>
  <c r="N463" i="9"/>
  <c r="R463" i="9" s="1"/>
  <c r="N465" i="9"/>
  <c r="R465" i="9" s="1"/>
  <c r="N459" i="9"/>
  <c r="R459" i="9" s="1"/>
  <c r="N454" i="9"/>
  <c r="R454" i="9" s="1"/>
  <c r="N446" i="9"/>
  <c r="R446" i="9" s="1"/>
  <c r="N443" i="9"/>
  <c r="R443" i="9" s="1"/>
  <c r="L231" i="9"/>
  <c r="L155" i="17"/>
  <c r="N182" i="9"/>
  <c r="R182" i="9" s="1"/>
  <c r="N190" i="9"/>
  <c r="R190" i="9" s="1"/>
  <c r="N104" i="9"/>
  <c r="N142" i="9"/>
  <c r="N140" i="9"/>
  <c r="N136" i="9"/>
  <c r="N167" i="9"/>
  <c r="R167" i="9" s="1"/>
  <c r="N178" i="9"/>
  <c r="R178" i="9" s="1"/>
  <c r="N171" i="9"/>
  <c r="R171" i="9" s="1"/>
  <c r="N181" i="9"/>
  <c r="R181" i="9" s="1"/>
  <c r="N175" i="9"/>
  <c r="R175" i="9" s="1"/>
  <c r="N170" i="9"/>
  <c r="N165" i="9"/>
  <c r="R165" i="9" s="1"/>
  <c r="M267" i="9"/>
  <c r="M243" i="9"/>
  <c r="M260" i="9"/>
  <c r="M256" i="9"/>
  <c r="M248" i="9"/>
  <c r="N413" i="9"/>
  <c r="N412" i="9"/>
  <c r="N87" i="9"/>
  <c r="M253" i="9"/>
  <c r="N43" i="17"/>
  <c r="O43" i="17" s="1"/>
  <c r="N81" i="17"/>
  <c r="O81" i="17" s="1"/>
  <c r="N118" i="17"/>
  <c r="O118" i="17" s="1"/>
  <c r="M192" i="17"/>
  <c r="M231" i="17"/>
  <c r="N305" i="17"/>
  <c r="O305" i="17" s="1"/>
  <c r="R561" i="9"/>
  <c r="R579" i="9"/>
  <c r="S540" i="9"/>
  <c r="F98" i="9"/>
  <c r="G98" i="9"/>
  <c r="L528" i="17"/>
  <c r="L564" i="17"/>
  <c r="N259" i="9" l="1"/>
  <c r="R259" i="9" s="1"/>
  <c r="I219" i="17"/>
  <c r="J267" i="9" s="1"/>
  <c r="I267" i="9"/>
  <c r="K495" i="17"/>
  <c r="M772" i="9"/>
  <c r="M775" i="9"/>
  <c r="M778" i="9"/>
  <c r="M776" i="9"/>
  <c r="M749" i="9"/>
  <c r="M757" i="9"/>
  <c r="M753" i="9"/>
  <c r="M756" i="9"/>
  <c r="M755" i="9"/>
  <c r="M754" i="9"/>
  <c r="M761" i="9"/>
  <c r="M647" i="9"/>
  <c r="M642" i="9"/>
  <c r="M685" i="9"/>
  <c r="M683" i="9"/>
  <c r="M681" i="9"/>
  <c r="M678" i="9"/>
  <c r="M671" i="9"/>
  <c r="M692" i="9"/>
  <c r="M689" i="9"/>
  <c r="M694" i="9"/>
  <c r="M700" i="9"/>
  <c r="L739" i="9"/>
  <c r="L733" i="9"/>
  <c r="L728" i="9"/>
  <c r="L725" i="9"/>
  <c r="L724" i="9"/>
  <c r="L722" i="9"/>
  <c r="L721" i="9"/>
  <c r="L717" i="9"/>
  <c r="L718" i="9"/>
  <c r="L715" i="9"/>
  <c r="L710" i="9"/>
  <c r="M593" i="9"/>
  <c r="M599" i="9"/>
  <c r="M763" i="9"/>
  <c r="M764" i="9"/>
  <c r="M767" i="9"/>
  <c r="M490" i="17"/>
  <c r="M638" i="17"/>
  <c r="L600" i="17"/>
  <c r="L482" i="9"/>
  <c r="L379" i="17"/>
  <c r="M231" i="9"/>
  <c r="M155" i="17"/>
  <c r="N267" i="9"/>
  <c r="R267" i="9" s="1"/>
  <c r="N248" i="9"/>
  <c r="R248" i="9" s="1"/>
  <c r="N243" i="9"/>
  <c r="R243" i="9" s="1"/>
  <c r="N253" i="9"/>
  <c r="R253" i="9" s="1"/>
  <c r="N260" i="9"/>
  <c r="R260" i="9" s="1"/>
  <c r="N256" i="9"/>
  <c r="R256" i="9" s="1"/>
  <c r="N231" i="17"/>
  <c r="N192" i="17"/>
  <c r="O192" i="17" s="1"/>
  <c r="N342" i="17"/>
  <c r="O342" i="17" s="1"/>
  <c r="M416" i="17"/>
  <c r="N490" i="17"/>
  <c r="M564" i="17"/>
  <c r="M528" i="17"/>
  <c r="O231" i="17" l="1"/>
  <c r="N647" i="9"/>
  <c r="R647" i="9" s="1"/>
  <c r="N642" i="9"/>
  <c r="R642" i="9" s="1"/>
  <c r="N683" i="9"/>
  <c r="R683" i="9" s="1"/>
  <c r="N681" i="9"/>
  <c r="R681" i="9" s="1"/>
  <c r="N678" i="9"/>
  <c r="R678" i="9" s="1"/>
  <c r="N671" i="9"/>
  <c r="R671" i="9" s="1"/>
  <c r="N689" i="9"/>
  <c r="R689" i="9" s="1"/>
  <c r="N685" i="9"/>
  <c r="R685" i="9" s="1"/>
  <c r="N692" i="9"/>
  <c r="R692" i="9" s="1"/>
  <c r="N694" i="9"/>
  <c r="R694" i="9" s="1"/>
  <c r="N700" i="9"/>
  <c r="R700" i="9" s="1"/>
  <c r="M739" i="9"/>
  <c r="M733" i="9"/>
  <c r="M728" i="9"/>
  <c r="M725" i="9"/>
  <c r="M724" i="9"/>
  <c r="M722" i="9"/>
  <c r="M721" i="9"/>
  <c r="M715" i="9"/>
  <c r="M718" i="9"/>
  <c r="M717" i="9"/>
  <c r="M710" i="9"/>
  <c r="N749" i="9"/>
  <c r="R749" i="9" s="1"/>
  <c r="N753" i="9"/>
  <c r="R753" i="9" s="1"/>
  <c r="N597" i="9"/>
  <c r="R597" i="9" s="1"/>
  <c r="N638" i="17"/>
  <c r="O638" i="17" s="1"/>
  <c r="M600" i="17"/>
  <c r="N518" i="9"/>
  <c r="R518" i="9" s="1"/>
  <c r="N528" i="9"/>
  <c r="M482" i="9"/>
  <c r="M379" i="17"/>
  <c r="N231" i="9"/>
  <c r="N155" i="17"/>
  <c r="O155" i="17" s="1"/>
  <c r="O490" i="17"/>
  <c r="N416" i="17"/>
  <c r="N528" i="17"/>
  <c r="N564" i="17"/>
  <c r="N739" i="9" l="1"/>
  <c r="R739" i="9" s="1"/>
  <c r="N733" i="9"/>
  <c r="R733" i="9" s="1"/>
  <c r="N728" i="9"/>
  <c r="R728" i="9" s="1"/>
  <c r="N724" i="9"/>
  <c r="R724" i="9" s="1"/>
  <c r="N725" i="9"/>
  <c r="R725" i="9" s="1"/>
  <c r="N721" i="9"/>
  <c r="R721" i="9" s="1"/>
  <c r="N722" i="9"/>
  <c r="R722" i="9" s="1"/>
  <c r="N718" i="9"/>
  <c r="R718" i="9" s="1"/>
  <c r="N715" i="9"/>
  <c r="R715" i="9" s="1"/>
  <c r="N717" i="9"/>
  <c r="R717" i="9" s="1"/>
  <c r="N710" i="9"/>
  <c r="R710" i="9" s="1"/>
  <c r="N600" i="17"/>
  <c r="O600" i="17" s="1"/>
  <c r="N379" i="17"/>
  <c r="O379" i="17" s="1"/>
  <c r="O416" i="17"/>
  <c r="O528" i="17"/>
  <c r="O564" i="17"/>
  <c r="R298" i="9" l="1"/>
  <c r="S298" i="9"/>
  <c r="O648" i="9"/>
  <c r="O686" i="9"/>
  <c r="O655" i="9"/>
  <c r="I673" i="9"/>
  <c r="O634" i="9"/>
  <c r="O532" i="9"/>
  <c r="O675" i="9"/>
  <c r="N654" i="9"/>
  <c r="R654" i="9" s="1"/>
  <c r="M697" i="9"/>
  <c r="N655" i="9"/>
  <c r="N646" i="9"/>
  <c r="R646" i="9" s="1"/>
  <c r="O658" i="9"/>
  <c r="O698" i="9"/>
  <c r="O636" i="9"/>
  <c r="O632" i="9"/>
  <c r="O639" i="9"/>
  <c r="N697" i="9"/>
  <c r="R697" i="9" s="1"/>
  <c r="L561" i="9"/>
  <c r="O601" i="9"/>
  <c r="L655" i="9"/>
  <c r="N659" i="9"/>
  <c r="N677" i="9"/>
  <c r="L699" i="9"/>
  <c r="O600" i="9"/>
  <c r="N532" i="9"/>
  <c r="O622" i="9"/>
  <c r="M676" i="9"/>
  <c r="I571" i="9"/>
  <c r="L637" i="9"/>
  <c r="K448" i="9"/>
  <c r="H615" i="9"/>
  <c r="M659" i="9"/>
  <c r="J686" i="9"/>
  <c r="M557" i="9"/>
  <c r="L658" i="9"/>
  <c r="G770" i="9"/>
  <c r="J768" i="9"/>
  <c r="G567" i="9"/>
  <c r="O650" i="9"/>
  <c r="N542" i="9"/>
  <c r="R542" i="9" s="1"/>
  <c r="N693" i="9"/>
  <c r="R693" i="9" s="1"/>
  <c r="O607" i="9"/>
  <c r="M695" i="9"/>
  <c r="F577" i="9"/>
  <c r="S577" i="9" s="1"/>
  <c r="N661" i="9"/>
  <c r="N529" i="9"/>
  <c r="R529" i="9" s="1"/>
  <c r="N648" i="9"/>
  <c r="N632" i="9"/>
  <c r="M651" i="9"/>
  <c r="N568" i="9"/>
  <c r="G676" i="9"/>
  <c r="L698" i="9"/>
  <c r="L695" i="9"/>
  <c r="J648" i="9"/>
  <c r="G404" i="9"/>
  <c r="L693" i="9"/>
  <c r="N773" i="9"/>
  <c r="R773" i="9" s="1"/>
  <c r="M644" i="9"/>
  <c r="F601" i="9"/>
  <c r="G646" i="9"/>
  <c r="H634" i="9"/>
  <c r="M751" i="9"/>
  <c r="J646" i="9"/>
  <c r="G711" i="9"/>
  <c r="G607" i="9"/>
  <c r="I464" i="9"/>
  <c r="O690" i="9"/>
  <c r="O528" i="9"/>
  <c r="S528" i="9" s="1"/>
  <c r="O640" i="9"/>
  <c r="N535" i="9"/>
  <c r="R535" i="9" s="1"/>
  <c r="O616" i="9"/>
  <c r="M698" i="9"/>
  <c r="F427" i="9"/>
  <c r="G633" i="9"/>
  <c r="M679" i="9"/>
  <c r="K581" i="9"/>
  <c r="N640" i="9"/>
  <c r="N639" i="9"/>
  <c r="N660" i="9"/>
  <c r="R660" i="9" s="1"/>
  <c r="M646" i="9"/>
  <c r="J673" i="9"/>
  <c r="H753" i="9"/>
  <c r="M686" i="9"/>
  <c r="L404" i="9"/>
  <c r="L659" i="9"/>
  <c r="L639" i="9"/>
  <c r="L644" i="9"/>
  <c r="L686" i="9"/>
  <c r="K650" i="9"/>
  <c r="H598" i="9"/>
  <c r="I553" i="9"/>
  <c r="L582" i="9"/>
  <c r="O659" i="9"/>
  <c r="J486" i="9"/>
  <c r="O676" i="9"/>
  <c r="O661" i="9"/>
  <c r="O644" i="9"/>
  <c r="N686" i="9"/>
  <c r="N536" i="9"/>
  <c r="R536" i="9" s="1"/>
  <c r="N540" i="9"/>
  <c r="R540" i="9" s="1"/>
  <c r="O677" i="9"/>
  <c r="O521" i="9"/>
  <c r="O679" i="9"/>
  <c r="M661" i="9"/>
  <c r="O598" i="9"/>
  <c r="M655" i="9"/>
  <c r="N607" i="9"/>
  <c r="M514" i="9"/>
  <c r="M654" i="9"/>
  <c r="N676" i="9"/>
  <c r="N636" i="9"/>
  <c r="N658" i="9"/>
  <c r="M677" i="9"/>
  <c r="J519" i="9"/>
  <c r="L732" i="9"/>
  <c r="L677" i="9"/>
  <c r="L654" i="9"/>
  <c r="N777" i="9"/>
  <c r="R777" i="9" s="1"/>
  <c r="M656" i="9"/>
  <c r="J529" i="9"/>
  <c r="F679" i="9"/>
  <c r="H526" i="9"/>
  <c r="M436" i="9"/>
  <c r="K607" i="9"/>
  <c r="L498" i="9"/>
  <c r="H568" i="9"/>
  <c r="F504" i="9"/>
  <c r="N576" i="9"/>
  <c r="R576" i="9" s="1"/>
  <c r="K460" i="9"/>
  <c r="K423" i="9"/>
  <c r="G571" i="9"/>
  <c r="H466" i="9"/>
  <c r="M597" i="9"/>
  <c r="I695" i="9"/>
  <c r="I751" i="9"/>
  <c r="L597" i="9"/>
  <c r="K597" i="9"/>
  <c r="K614" i="9"/>
  <c r="G716" i="9"/>
  <c r="I686" i="9"/>
  <c r="N651" i="9"/>
  <c r="R651" i="9" s="1"/>
  <c r="I436" i="9"/>
  <c r="H644" i="9"/>
  <c r="K486" i="9"/>
  <c r="N612" i="9"/>
  <c r="R612" i="9" s="1"/>
  <c r="N771" i="9"/>
  <c r="R771" i="9" s="1"/>
  <c r="N621" i="9"/>
  <c r="R621" i="9" s="1"/>
  <c r="L650" i="9"/>
  <c r="H770" i="9"/>
  <c r="J693" i="9"/>
  <c r="K651" i="9"/>
  <c r="I656" i="9"/>
  <c r="I651" i="9"/>
  <c r="M441" i="9"/>
  <c r="M419" i="9"/>
  <c r="K438" i="9"/>
  <c r="J616" i="9"/>
  <c r="M712" i="9"/>
  <c r="K561" i="9"/>
  <c r="H660" i="9"/>
  <c r="H601" i="9"/>
  <c r="L519" i="9"/>
  <c r="N634" i="9"/>
  <c r="F698" i="9"/>
  <c r="O608" i="9"/>
  <c r="G553" i="9"/>
  <c r="L462" i="9"/>
  <c r="I612" i="9"/>
  <c r="M673" i="9"/>
  <c r="H736" i="9"/>
  <c r="M773" i="9"/>
  <c r="H605" i="9"/>
  <c r="H404" i="9"/>
  <c r="K397" i="9"/>
  <c r="N460" i="9"/>
  <c r="R460" i="9" s="1"/>
  <c r="F476" i="9"/>
  <c r="F648" i="9"/>
  <c r="H648" i="9"/>
  <c r="I675" i="9"/>
  <c r="J499" i="9"/>
  <c r="J503" i="9"/>
  <c r="L581" i="9"/>
  <c r="O557" i="9"/>
  <c r="F637" i="9"/>
  <c r="S637" i="9" s="1"/>
  <c r="N438" i="9"/>
  <c r="R438" i="9" s="1"/>
  <c r="L416" i="9"/>
  <c r="N521" i="9"/>
  <c r="L636" i="9"/>
  <c r="F514" i="9"/>
  <c r="S514" i="9" s="1"/>
  <c r="N533" i="9"/>
  <c r="R533" i="9" s="1"/>
  <c r="M658" i="9"/>
  <c r="N679" i="9"/>
  <c r="N519" i="9"/>
  <c r="R519" i="9" s="1"/>
  <c r="M653" i="9"/>
  <c r="L676" i="9"/>
  <c r="L632" i="9"/>
  <c r="O776" i="9"/>
  <c r="S776" i="9" s="1"/>
  <c r="I768" i="9"/>
  <c r="K656" i="9"/>
  <c r="G734" i="9"/>
  <c r="H639" i="9"/>
  <c r="G614" i="9"/>
  <c r="J615" i="9"/>
  <c r="L621" i="9"/>
  <c r="K611" i="9"/>
  <c r="F753" i="9"/>
  <c r="S753" i="9" s="1"/>
  <c r="M438" i="9"/>
  <c r="J532" i="9"/>
  <c r="N464" i="9"/>
  <c r="R464" i="9" s="1"/>
  <c r="G675" i="9"/>
  <c r="H616" i="9"/>
  <c r="J595" i="9"/>
  <c r="G611" i="9"/>
  <c r="I676" i="9"/>
  <c r="J576" i="9"/>
  <c r="K771" i="9"/>
  <c r="G518" i="9"/>
  <c r="L770" i="9"/>
  <c r="M608" i="9"/>
  <c r="K532" i="9"/>
  <c r="G464" i="9"/>
  <c r="M457" i="9"/>
  <c r="H698" i="9"/>
  <c r="J402" i="9"/>
  <c r="J714" i="9"/>
  <c r="O553" i="9"/>
  <c r="K770" i="9"/>
  <c r="K738" i="9"/>
  <c r="L768" i="9"/>
  <c r="I734" i="9"/>
  <c r="K686" i="9"/>
  <c r="G619" i="9"/>
  <c r="I617" i="9"/>
  <c r="I632" i="9"/>
  <c r="L616" i="9"/>
  <c r="J650" i="9"/>
  <c r="K659" i="9"/>
  <c r="K479" i="9"/>
  <c r="K498" i="9"/>
  <c r="I457" i="9"/>
  <c r="F441" i="9"/>
  <c r="S441" i="9" s="1"/>
  <c r="K567" i="9"/>
  <c r="K399" i="9"/>
  <c r="N582" i="9"/>
  <c r="M479" i="9"/>
  <c r="K595" i="9"/>
  <c r="I529" i="9"/>
  <c r="J480" i="9"/>
  <c r="I616" i="9"/>
  <c r="H607" i="9"/>
  <c r="L475" i="9"/>
  <c r="K419" i="9"/>
  <c r="J622" i="9"/>
  <c r="G466" i="9"/>
  <c r="G533" i="9"/>
  <c r="M536" i="9"/>
  <c r="I448" i="9"/>
  <c r="J416" i="9"/>
  <c r="H653" i="9"/>
  <c r="M614" i="9"/>
  <c r="G662" i="9"/>
  <c r="K402" i="9"/>
  <c r="K600" i="9"/>
  <c r="L526" i="9"/>
  <c r="K455" i="9"/>
  <c r="I458" i="9"/>
  <c r="F736" i="9"/>
  <c r="S736" i="9" s="1"/>
  <c r="F460" i="9"/>
  <c r="S460" i="9" s="1"/>
  <c r="K518" i="9"/>
  <c r="F636" i="9"/>
  <c r="F738" i="9"/>
  <c r="F611" i="9"/>
  <c r="S611" i="9" s="1"/>
  <c r="I421" i="9"/>
  <c r="G653" i="9"/>
  <c r="K464" i="9"/>
  <c r="M595" i="9"/>
  <c r="H673" i="9"/>
  <c r="H690" i="9"/>
  <c r="F729" i="9"/>
  <c r="S729" i="9" s="1"/>
  <c r="K553" i="9"/>
  <c r="H542" i="9"/>
  <c r="L697" i="9"/>
  <c r="M574" i="9"/>
  <c r="O755" i="9"/>
  <c r="S755" i="9" s="1"/>
  <c r="M660" i="9"/>
  <c r="H475" i="9"/>
  <c r="I425" i="9"/>
  <c r="L575" i="9"/>
  <c r="J734" i="9"/>
  <c r="J575" i="9"/>
  <c r="J436" i="9"/>
  <c r="J634" i="9"/>
  <c r="J560" i="9"/>
  <c r="M477" i="9"/>
  <c r="I575" i="9"/>
  <c r="L529" i="9"/>
  <c r="I438" i="9"/>
  <c r="N732" i="9"/>
  <c r="R732" i="9" s="1"/>
  <c r="J401" i="9"/>
  <c r="K699" i="9"/>
  <c r="I519" i="9"/>
  <c r="H773" i="9"/>
  <c r="I543" i="9"/>
  <c r="K673" i="9"/>
  <c r="H632" i="9"/>
  <c r="G532" i="9"/>
  <c r="L572" i="9"/>
  <c r="N637" i="9"/>
  <c r="R637" i="9" s="1"/>
  <c r="H460" i="9"/>
  <c r="M639" i="9"/>
  <c r="L516" i="9"/>
  <c r="H557" i="9"/>
  <c r="K751" i="9"/>
  <c r="L660" i="9"/>
  <c r="M648" i="9"/>
  <c r="M637" i="9"/>
  <c r="N729" i="9"/>
  <c r="R729" i="9" s="1"/>
  <c r="J533" i="9"/>
  <c r="H659" i="9"/>
  <c r="G658" i="9"/>
  <c r="F732" i="9"/>
  <c r="S732" i="9" s="1"/>
  <c r="K753" i="9"/>
  <c r="I479" i="9"/>
  <c r="M716" i="9"/>
  <c r="I693" i="9"/>
  <c r="K576" i="9"/>
  <c r="H732" i="9"/>
  <c r="H597" i="9"/>
  <c r="J612" i="9"/>
  <c r="K416" i="9"/>
  <c r="I582" i="9"/>
  <c r="N567" i="9"/>
  <c r="N751" i="9"/>
  <c r="R751" i="9" s="1"/>
  <c r="N538" i="9"/>
  <c r="R538" i="9" s="1"/>
  <c r="N673" i="9"/>
  <c r="M690" i="9"/>
  <c r="M734" i="9"/>
  <c r="J516" i="9"/>
  <c r="L648" i="9"/>
  <c r="J448" i="9"/>
  <c r="H679" i="9"/>
  <c r="L661" i="9"/>
  <c r="L646" i="9"/>
  <c r="G622" i="9"/>
  <c r="L679" i="9"/>
  <c r="L555" i="9"/>
  <c r="N224" i="9"/>
  <c r="G651" i="9"/>
  <c r="I770" i="9"/>
  <c r="L503" i="9"/>
  <c r="H518" i="9"/>
  <c r="K695" i="9"/>
  <c r="J224" i="9"/>
  <c r="F598" i="9"/>
  <c r="M401" i="9"/>
  <c r="H714" i="9"/>
  <c r="G600" i="9"/>
  <c r="F568" i="9"/>
  <c r="J697" i="9"/>
  <c r="I716" i="9"/>
  <c r="G617" i="9"/>
  <c r="N458" i="9"/>
  <c r="R458" i="9" s="1"/>
  <c r="K529" i="9"/>
  <c r="G568" i="9"/>
  <c r="G581" i="9"/>
  <c r="F542" i="9"/>
  <c r="S542" i="9" s="1"/>
  <c r="M499" i="9"/>
  <c r="J637" i="9"/>
  <c r="K729" i="9"/>
  <c r="M521" i="9"/>
  <c r="H731" i="9"/>
  <c r="H699" i="9"/>
  <c r="N555" i="9"/>
  <c r="R555" i="9" s="1"/>
  <c r="I738" i="9"/>
  <c r="I634" i="9"/>
  <c r="J777" i="9"/>
  <c r="M409" i="9"/>
  <c r="M516" i="9"/>
  <c r="K499" i="9"/>
  <c r="L736" i="9"/>
  <c r="H661" i="9"/>
  <c r="K639" i="9"/>
  <c r="H686" i="9"/>
  <c r="N504" i="9"/>
  <c r="N614" i="9"/>
  <c r="R614" i="9" s="1"/>
  <c r="L608" i="9"/>
  <c r="G712" i="9"/>
  <c r="G405" i="9"/>
  <c r="N213" i="9"/>
  <c r="I661" i="9"/>
  <c r="L532" i="9"/>
  <c r="J632" i="9"/>
  <c r="F416" i="9"/>
  <c r="H612" i="9"/>
  <c r="J640" i="9"/>
  <c r="G486" i="9"/>
  <c r="J535" i="9"/>
  <c r="F535" i="9"/>
  <c r="S535" i="9" s="1"/>
  <c r="I526" i="9"/>
  <c r="G476" i="9"/>
  <c r="S476" i="9" s="1"/>
  <c r="L738" i="9"/>
  <c r="K521" i="9"/>
  <c r="F404" i="9"/>
  <c r="F423" i="9"/>
  <c r="K615" i="9"/>
  <c r="K619" i="9"/>
  <c r="I416" i="9"/>
  <c r="M771" i="9"/>
  <c r="F730" i="9"/>
  <c r="S730" i="9" s="1"/>
  <c r="G521" i="9"/>
  <c r="F543" i="9"/>
  <c r="S543" i="9" s="1"/>
  <c r="F677" i="9"/>
  <c r="J738" i="9"/>
  <c r="L771" i="9"/>
  <c r="K598" i="9"/>
  <c r="J675" i="9"/>
  <c r="M399" i="9"/>
  <c r="H448" i="9"/>
  <c r="J572" i="9"/>
  <c r="I505" i="9"/>
  <c r="K661" i="9"/>
  <c r="J690" i="9"/>
  <c r="H553" i="9"/>
  <c r="L494" i="9"/>
  <c r="F462" i="9"/>
  <c r="S462" i="9" s="1"/>
  <c r="M777" i="9"/>
  <c r="F734" i="9"/>
  <c r="S734" i="9" s="1"/>
  <c r="I659" i="9"/>
  <c r="L537" i="9"/>
  <c r="L568" i="9"/>
  <c r="F615" i="9"/>
  <c r="S615" i="9" s="1"/>
  <c r="G655" i="9"/>
  <c r="K519" i="9"/>
  <c r="N574" i="9"/>
  <c r="R574" i="9" s="1"/>
  <c r="M582" i="9"/>
  <c r="K690" i="9"/>
  <c r="M650" i="9"/>
  <c r="K632" i="9"/>
  <c r="F538" i="9"/>
  <c r="S538" i="9" s="1"/>
  <c r="L611" i="9"/>
  <c r="F655" i="9"/>
  <c r="J677" i="9"/>
  <c r="J679" i="9"/>
  <c r="H716" i="9"/>
  <c r="K503" i="9"/>
  <c r="I404" i="9"/>
  <c r="N404" i="9"/>
  <c r="M575" i="9"/>
  <c r="G224" i="9"/>
  <c r="N503" i="9"/>
  <c r="K537" i="9"/>
  <c r="I646" i="9"/>
  <c r="J494" i="9"/>
  <c r="K773" i="9"/>
  <c r="K514" i="9"/>
  <c r="I677" i="9"/>
  <c r="N644" i="9"/>
  <c r="M675" i="9"/>
  <c r="N656" i="9"/>
  <c r="R656" i="9" s="1"/>
  <c r="G577" i="9"/>
  <c r="G661" i="9"/>
  <c r="N770" i="9"/>
  <c r="R770" i="9" s="1"/>
  <c r="L690" i="9"/>
  <c r="L656" i="9"/>
  <c r="M693" i="9"/>
  <c r="I639" i="9"/>
  <c r="K640" i="9"/>
  <c r="F621" i="9"/>
  <c r="S621" i="9" s="1"/>
  <c r="K737" i="9"/>
  <c r="K636" i="9"/>
  <c r="L777" i="9"/>
  <c r="G594" i="9"/>
  <c r="F457" i="9"/>
  <c r="I477" i="9"/>
  <c r="H397" i="9"/>
  <c r="I600" i="9"/>
  <c r="K655" i="9"/>
  <c r="G639" i="9"/>
  <c r="L751" i="9"/>
  <c r="F521" i="9"/>
  <c r="N653" i="9"/>
  <c r="R653" i="9" s="1"/>
  <c r="L640" i="9"/>
  <c r="N526" i="9"/>
  <c r="R526" i="9" s="1"/>
  <c r="N650" i="9"/>
  <c r="L651" i="9"/>
  <c r="N768" i="9"/>
  <c r="R768" i="9" s="1"/>
  <c r="G686" i="9"/>
  <c r="J716" i="9"/>
  <c r="N457" i="9"/>
  <c r="R457" i="9" s="1"/>
  <c r="K648" i="9"/>
  <c r="F398" i="9"/>
  <c r="J597" i="9"/>
  <c r="G698" i="9"/>
  <c r="F660" i="9"/>
  <c r="S660" i="9" s="1"/>
  <c r="H519" i="9"/>
  <c r="F479" i="9"/>
  <c r="I455" i="9"/>
  <c r="I475" i="9"/>
  <c r="I732" i="9"/>
  <c r="M397" i="9"/>
  <c r="K653" i="9"/>
  <c r="F639" i="9"/>
  <c r="F712" i="9"/>
  <c r="S712" i="9" s="1"/>
  <c r="L496" i="9"/>
  <c r="F773" i="9"/>
  <c r="S773" i="9" s="1"/>
  <c r="I621" i="9"/>
  <c r="H622" i="9"/>
  <c r="N571" i="9"/>
  <c r="G421" i="9"/>
  <c r="H636" i="9"/>
  <c r="J654" i="9"/>
  <c r="K516" i="9"/>
  <c r="L499" i="9"/>
  <c r="L402" i="9"/>
  <c r="N595" i="9"/>
  <c r="R595" i="9" s="1"/>
  <c r="M519" i="9"/>
  <c r="J460" i="9"/>
  <c r="G736" i="9"/>
  <c r="M538" i="9"/>
  <c r="L576" i="9"/>
  <c r="N499" i="9"/>
  <c r="G554" i="9"/>
  <c r="J699" i="9"/>
  <c r="H677" i="9"/>
  <c r="J644" i="9"/>
  <c r="N553" i="9"/>
  <c r="J751" i="9"/>
  <c r="F695" i="9"/>
  <c r="S695" i="9" s="1"/>
  <c r="I568" i="9"/>
  <c r="I658" i="9"/>
  <c r="K734" i="9"/>
  <c r="J737" i="9"/>
  <c r="L409" i="9"/>
  <c r="J736" i="9"/>
  <c r="L448" i="9"/>
  <c r="N407" i="9"/>
  <c r="M611" i="9"/>
  <c r="G634" i="9"/>
  <c r="L497" i="9"/>
  <c r="K654" i="9"/>
  <c r="K536" i="9"/>
  <c r="J497" i="9"/>
  <c r="G427" i="9"/>
  <c r="J753" i="9"/>
  <c r="M404" i="9"/>
  <c r="H582" i="9"/>
  <c r="H532" i="9"/>
  <c r="F572" i="9"/>
  <c r="S572" i="9" s="1"/>
  <c r="H737" i="9"/>
  <c r="K714" i="9"/>
  <c r="F656" i="9"/>
  <c r="S656" i="9" s="1"/>
  <c r="L567" i="9"/>
  <c r="M402" i="9"/>
  <c r="J611" i="9"/>
  <c r="N455" i="9"/>
  <c r="R455" i="9" s="1"/>
  <c r="L598" i="9"/>
  <c r="H651" i="9"/>
  <c r="G672" i="9"/>
  <c r="I611" i="9"/>
  <c r="G616" i="9"/>
  <c r="H441" i="9"/>
  <c r="J521" i="9"/>
  <c r="J639" i="9"/>
  <c r="I567" i="9"/>
  <c r="K458" i="9"/>
  <c r="J465" i="9"/>
  <c r="G494" i="9"/>
  <c r="N690" i="9"/>
  <c r="L675" i="9"/>
  <c r="H535" i="9"/>
  <c r="J658" i="9"/>
  <c r="I518" i="9"/>
  <c r="F673" i="9"/>
  <c r="S673" i="9" s="1"/>
  <c r="H560" i="9"/>
  <c r="M640" i="9"/>
  <c r="K646" i="9"/>
  <c r="F455" i="9"/>
  <c r="S455" i="9" s="1"/>
  <c r="J504" i="9"/>
  <c r="J655" i="9"/>
  <c r="G526" i="9"/>
  <c r="F425" i="9"/>
  <c r="G605" i="9"/>
  <c r="K658" i="9"/>
  <c r="K489" i="9"/>
  <c r="M501" i="9"/>
  <c r="F697" i="9"/>
  <c r="S697" i="9" s="1"/>
  <c r="M462" i="9"/>
  <c r="N699" i="9"/>
  <c r="R699" i="9" s="1"/>
  <c r="N675" i="9"/>
  <c r="H676" i="9"/>
  <c r="L673" i="9"/>
  <c r="J475" i="9"/>
  <c r="G496" i="9"/>
  <c r="I701" i="9"/>
  <c r="F640" i="9"/>
  <c r="M634" i="9"/>
  <c r="F686" i="9"/>
  <c r="M636" i="9"/>
  <c r="F690" i="9"/>
  <c r="K693" i="9"/>
  <c r="J653" i="9"/>
  <c r="I636" i="9"/>
  <c r="I224" i="9"/>
  <c r="M731" i="9"/>
  <c r="K601" i="9"/>
  <c r="K637" i="9"/>
  <c r="I637" i="9"/>
  <c r="J582" i="9"/>
  <c r="J555" i="9"/>
  <c r="G475" i="9"/>
  <c r="M605" i="9"/>
  <c r="I698" i="9"/>
  <c r="G677" i="9"/>
  <c r="G455" i="9"/>
  <c r="L490" i="9"/>
  <c r="F555" i="9"/>
  <c r="S555" i="9" s="1"/>
  <c r="N616" i="9"/>
  <c r="H611" i="9"/>
  <c r="I777" i="9"/>
  <c r="F737" i="9"/>
  <c r="S737" i="9" s="1"/>
  <c r="N516" i="9"/>
  <c r="N695" i="9"/>
  <c r="R695" i="9" s="1"/>
  <c r="N698" i="9"/>
  <c r="L653" i="9"/>
  <c r="N537" i="9"/>
  <c r="R537" i="9" s="1"/>
  <c r="I660" i="9"/>
  <c r="L634" i="9"/>
  <c r="M699" i="9"/>
  <c r="M632" i="9"/>
  <c r="J731" i="9"/>
  <c r="L419" i="9"/>
  <c r="J651" i="9"/>
  <c r="I605" i="9"/>
  <c r="H614" i="9"/>
  <c r="L487" i="9"/>
  <c r="F658" i="9"/>
  <c r="H619" i="9"/>
  <c r="G650" i="9"/>
  <c r="H465" i="9"/>
  <c r="G465" i="9"/>
  <c r="L600" i="9"/>
  <c r="L533" i="9"/>
  <c r="I399" i="9"/>
  <c r="I560" i="9"/>
  <c r="I699" i="9"/>
  <c r="K577" i="9"/>
  <c r="F575" i="9"/>
  <c r="S575" i="9" s="1"/>
  <c r="H712" i="9"/>
  <c r="J553" i="9"/>
  <c r="J656" i="9"/>
  <c r="J421" i="9"/>
  <c r="K660" i="9"/>
  <c r="G441" i="9"/>
  <c r="J773" i="9"/>
  <c r="K477" i="9"/>
  <c r="J636" i="9"/>
  <c r="J771" i="9"/>
  <c r="L418" i="9"/>
  <c r="H738" i="9"/>
  <c r="F574" i="9"/>
  <c r="S574" i="9" s="1"/>
  <c r="L605" i="9"/>
  <c r="K535" i="9"/>
  <c r="H658" i="9"/>
  <c r="G598" i="9"/>
  <c r="H533" i="9"/>
  <c r="L521" i="9"/>
  <c r="F579" i="9"/>
  <c r="S579" i="9" s="1"/>
  <c r="G557" i="9"/>
  <c r="F499" i="9"/>
  <c r="F594" i="9"/>
  <c r="S594" i="9" s="1"/>
  <c r="J418" i="9"/>
  <c r="N497" i="9"/>
  <c r="N557" i="9"/>
  <c r="I771" i="9"/>
  <c r="I516" i="9"/>
  <c r="G574" i="9"/>
  <c r="J419" i="9"/>
  <c r="F496" i="9"/>
  <c r="F711" i="9"/>
  <c r="S711" i="9" s="1"/>
  <c r="H697" i="9"/>
  <c r="K401" i="9"/>
  <c r="L536" i="9"/>
  <c r="H425" i="9"/>
  <c r="J605" i="9"/>
  <c r="J607" i="9"/>
  <c r="J581" i="9"/>
  <c r="M567" i="9"/>
  <c r="G555" i="9"/>
  <c r="L716" i="9"/>
  <c r="K616" i="9"/>
  <c r="J567" i="9"/>
  <c r="G572" i="9"/>
  <c r="H656" i="9"/>
  <c r="K644" i="9"/>
  <c r="F501" i="9"/>
  <c r="K497" i="9"/>
  <c r="I731" i="9"/>
  <c r="F224" i="9"/>
  <c r="N572" i="9"/>
  <c r="R572" i="9" s="1"/>
  <c r="G701" i="9"/>
  <c r="H571" i="9"/>
  <c r="M542" i="9"/>
  <c r="N486" i="9"/>
  <c r="F486" i="9"/>
  <c r="N501" i="9"/>
  <c r="F731" i="9"/>
  <c r="G497" i="9"/>
  <c r="L425" i="9"/>
  <c r="H455" i="9"/>
  <c r="N448" i="9"/>
  <c r="R448" i="9" s="1"/>
  <c r="G697" i="9"/>
  <c r="N600" i="9"/>
  <c r="I615" i="9"/>
  <c r="I773" i="9"/>
  <c r="H405" i="9"/>
  <c r="H496" i="9"/>
  <c r="H505" i="9"/>
  <c r="F515" i="9"/>
  <c r="S515" i="9" s="1"/>
  <c r="I465" i="9"/>
  <c r="N462" i="9"/>
  <c r="R462" i="9" s="1"/>
  <c r="F605" i="9"/>
  <c r="S605" i="9" s="1"/>
  <c r="F646" i="9"/>
  <c r="S646" i="9" s="1"/>
  <c r="N418" i="9"/>
  <c r="N441" i="9"/>
  <c r="R441" i="9" s="1"/>
  <c r="J496" i="9"/>
  <c r="K679" i="9"/>
  <c r="N598" i="9"/>
  <c r="H567" i="9"/>
  <c r="G738" i="9"/>
  <c r="F650" i="9"/>
  <c r="J458" i="9"/>
  <c r="K675" i="9"/>
  <c r="G576" i="9"/>
  <c r="K480" i="9"/>
  <c r="K608" i="9"/>
  <c r="L480" i="9"/>
  <c r="N423" i="9"/>
  <c r="N714" i="9"/>
  <c r="R714" i="9" s="1"/>
  <c r="I521" i="9"/>
  <c r="F619" i="9"/>
  <c r="S619" i="9" s="1"/>
  <c r="K572" i="9"/>
  <c r="G398" i="9"/>
  <c r="S398" i="9" s="1"/>
  <c r="M529" i="9"/>
  <c r="G448" i="9"/>
  <c r="M616" i="9"/>
  <c r="M738" i="9"/>
  <c r="H576" i="9"/>
  <c r="F582" i="9"/>
  <c r="M498" i="9"/>
  <c r="I753" i="9"/>
  <c r="G519" i="9"/>
  <c r="G436" i="9"/>
  <c r="H650" i="9"/>
  <c r="H655" i="9"/>
  <c r="L441" i="9"/>
  <c r="J600" i="9"/>
  <c r="I271" i="9"/>
  <c r="K768" i="9"/>
  <c r="N736" i="9"/>
  <c r="R736" i="9" s="1"/>
  <c r="K777" i="9"/>
  <c r="K494" i="9"/>
  <c r="N601" i="9"/>
  <c r="N482" i="9"/>
  <c r="F634" i="9"/>
  <c r="J537" i="9"/>
  <c r="M535" i="9"/>
  <c r="F397" i="9"/>
  <c r="G535" i="9"/>
  <c r="I601" i="9"/>
  <c r="H224" i="9"/>
  <c r="K490" i="9"/>
  <c r="G597" i="9"/>
  <c r="I535" i="9"/>
  <c r="L737" i="9"/>
  <c r="F751" i="9"/>
  <c r="S751" i="9" s="1"/>
  <c r="N622" i="9"/>
  <c r="H561" i="9"/>
  <c r="M737" i="9"/>
  <c r="F421" i="9"/>
  <c r="M490" i="9"/>
  <c r="O567" i="9"/>
  <c r="J543" i="9"/>
  <c r="H729" i="9"/>
  <c r="M553" i="9"/>
  <c r="G615" i="9"/>
  <c r="L479" i="9"/>
  <c r="G561" i="9"/>
  <c r="F526" i="9"/>
  <c r="S526" i="9" s="1"/>
  <c r="F699" i="9"/>
  <c r="S699" i="9" s="1"/>
  <c r="N451" i="9"/>
  <c r="R451" i="9" s="1"/>
  <c r="F777" i="9"/>
  <c r="S777" i="9" s="1"/>
  <c r="J409" i="9"/>
  <c r="M555" i="9"/>
  <c r="J438" i="9"/>
  <c r="F600" i="9"/>
  <c r="L614" i="9"/>
  <c r="J457" i="9"/>
  <c r="N734" i="9"/>
  <c r="R734" i="9" s="1"/>
  <c r="F581" i="9"/>
  <c r="S581" i="9" s="1"/>
  <c r="N763" i="9"/>
  <c r="R763" i="9" s="1"/>
  <c r="F409" i="9"/>
  <c r="N761" i="9"/>
  <c r="R761" i="9" s="1"/>
  <c r="I486" i="9"/>
  <c r="F466" i="9"/>
  <c r="S466" i="9" s="1"/>
  <c r="L535" i="9"/>
  <c r="K487" i="9"/>
  <c r="K496" i="9"/>
  <c r="M496" i="9"/>
  <c r="M571" i="9"/>
  <c r="F613" i="9"/>
  <c r="S613" i="9" s="1"/>
  <c r="F597" i="9"/>
  <c r="S597" i="9" s="1"/>
  <c r="L615" i="9"/>
  <c r="F437" i="9"/>
  <c r="S437" i="9" s="1"/>
  <c r="G425" i="9"/>
  <c r="F651" i="9"/>
  <c r="S651" i="9" s="1"/>
  <c r="K732" i="9"/>
  <c r="N416" i="9"/>
  <c r="M619" i="9"/>
  <c r="G750" i="9"/>
  <c r="M532" i="9"/>
  <c r="L595" i="9"/>
  <c r="F768" i="9"/>
  <c r="S768" i="9" s="1"/>
  <c r="M486" i="9"/>
  <c r="G542" i="9"/>
  <c r="F714" i="9"/>
  <c r="S714" i="9" s="1"/>
  <c r="J601" i="9"/>
  <c r="I654" i="9"/>
  <c r="G416" i="9"/>
  <c r="G636" i="9"/>
  <c r="N577" i="9"/>
  <c r="R577" i="9" s="1"/>
  <c r="H577" i="9"/>
  <c r="J568" i="9"/>
  <c r="G679" i="9"/>
  <c r="G582" i="9"/>
  <c r="K716" i="9"/>
  <c r="I496" i="9"/>
  <c r="M560" i="9"/>
  <c r="N419" i="9"/>
  <c r="L553" i="9"/>
  <c r="F519" i="9"/>
  <c r="S519" i="9" s="1"/>
  <c r="G659" i="9"/>
  <c r="M418" i="9"/>
  <c r="J770" i="9"/>
  <c r="N409" i="9"/>
  <c r="N402" i="9"/>
  <c r="N399" i="9"/>
  <c r="I576" i="9"/>
  <c r="I577" i="9"/>
  <c r="N737" i="9"/>
  <c r="R737" i="9" s="1"/>
  <c r="H543" i="9"/>
  <c r="M770" i="9"/>
  <c r="M416" i="9"/>
  <c r="N490" i="9"/>
  <c r="I607" i="9"/>
  <c r="G637" i="9"/>
  <c r="F533" i="9"/>
  <c r="S533" i="9" s="1"/>
  <c r="N772" i="9"/>
  <c r="R772" i="9" s="1"/>
  <c r="N593" i="9"/>
  <c r="H497" i="9"/>
  <c r="M421" i="9"/>
  <c r="I712" i="9"/>
  <c r="K418" i="9"/>
  <c r="N421" i="9"/>
  <c r="N479" i="9"/>
  <c r="K224" i="9"/>
  <c r="L477" i="9"/>
  <c r="G660" i="9"/>
  <c r="L617" i="9"/>
  <c r="K555" i="9"/>
  <c r="G648" i="9"/>
  <c r="M622" i="9"/>
  <c r="M497" i="9"/>
  <c r="M460" i="9"/>
  <c r="H416" i="9"/>
  <c r="L438" i="9"/>
  <c r="G737" i="9"/>
  <c r="I555" i="9"/>
  <c r="I581" i="9"/>
  <c r="M607" i="9"/>
  <c r="I729" i="9"/>
  <c r="M572" i="9"/>
  <c r="N712" i="9"/>
  <c r="K457" i="9"/>
  <c r="N716" i="9"/>
  <c r="R716" i="9" s="1"/>
  <c r="N756" i="9"/>
  <c r="R756" i="9" s="1"/>
  <c r="G560" i="9"/>
  <c r="I397" i="9"/>
  <c r="I561" i="9"/>
  <c r="O582" i="9"/>
  <c r="H751" i="9"/>
  <c r="N776" i="9"/>
  <c r="L423" i="9"/>
  <c r="J536" i="9"/>
  <c r="I538" i="9"/>
  <c r="N757" i="9"/>
  <c r="R757" i="9" s="1"/>
  <c r="I597" i="9"/>
  <c r="H537" i="9"/>
  <c r="F418" i="9"/>
  <c r="N599" i="9"/>
  <c r="R599" i="9" s="1"/>
  <c r="F475" i="9"/>
  <c r="G538" i="9"/>
  <c r="G644" i="9"/>
  <c r="H521" i="9"/>
  <c r="I572" i="9"/>
  <c r="F614" i="9"/>
  <c r="S614" i="9" s="1"/>
  <c r="I542" i="9"/>
  <c r="G575" i="9"/>
  <c r="L734" i="9"/>
  <c r="F505" i="9"/>
  <c r="M612" i="9"/>
  <c r="L514" i="9"/>
  <c r="G612" i="9"/>
  <c r="F676" i="9"/>
  <c r="F750" i="9"/>
  <c r="S750" i="9" s="1"/>
  <c r="J455" i="9"/>
  <c r="G751" i="9"/>
  <c r="I418" i="9"/>
  <c r="G409" i="9"/>
  <c r="H503" i="9"/>
  <c r="K622" i="9"/>
  <c r="I574" i="9"/>
  <c r="L731" i="9"/>
  <c r="F532" i="9"/>
  <c r="M714" i="9"/>
  <c r="L455" i="9"/>
  <c r="K425" i="9"/>
  <c r="N778" i="9"/>
  <c r="R778" i="9" s="1"/>
  <c r="N755" i="9"/>
  <c r="J619" i="9"/>
  <c r="K582" i="9"/>
  <c r="K409" i="9"/>
  <c r="J441" i="9"/>
  <c r="I622" i="9"/>
  <c r="F557" i="9"/>
  <c r="L486" i="9"/>
  <c r="F405" i="9"/>
  <c r="L571" i="9"/>
  <c r="K605" i="9"/>
  <c r="J608" i="9"/>
  <c r="L224" i="9"/>
  <c r="L712" i="9"/>
  <c r="M423" i="9"/>
  <c r="J498" i="9"/>
  <c r="N608" i="9"/>
  <c r="L399" i="9"/>
  <c r="K698" i="9"/>
  <c r="N494" i="9"/>
  <c r="I690" i="9"/>
  <c r="G753" i="9"/>
  <c r="G503" i="9"/>
  <c r="J598" i="9"/>
  <c r="J695" i="9"/>
  <c r="F770" i="9"/>
  <c r="M732" i="9"/>
  <c r="J574" i="9"/>
  <c r="I655" i="9"/>
  <c r="G695" i="9"/>
  <c r="I494" i="9"/>
  <c r="K676" i="9"/>
  <c r="J577" i="9"/>
  <c r="G515" i="9"/>
  <c r="J621" i="9"/>
  <c r="F537" i="9"/>
  <c r="I460" i="9"/>
  <c r="G399" i="9"/>
  <c r="L504" i="9"/>
  <c r="J397" i="9"/>
  <c r="F716" i="9"/>
  <c r="S716" i="9" s="1"/>
  <c r="K677" i="9"/>
  <c r="G699" i="9"/>
  <c r="L773" i="9"/>
  <c r="J464" i="9"/>
  <c r="H675" i="9"/>
  <c r="G777" i="9"/>
  <c r="K712" i="9"/>
  <c r="H621" i="9"/>
  <c r="K504" i="9"/>
  <c r="J660" i="9"/>
  <c r="H637" i="9"/>
  <c r="M600" i="9"/>
  <c r="M598" i="9"/>
  <c r="I737" i="9"/>
  <c r="F554" i="9"/>
  <c r="S554" i="9" s="1"/>
  <c r="M458" i="9"/>
  <c r="K560" i="9"/>
  <c r="H768" i="9"/>
  <c r="L622" i="9"/>
  <c r="K621" i="9"/>
  <c r="J617" i="9"/>
  <c r="N487" i="9"/>
  <c r="F653" i="9"/>
  <c r="S653" i="9" s="1"/>
  <c r="M224" i="9"/>
  <c r="N775" i="9"/>
  <c r="R775" i="9" s="1"/>
  <c r="F567" i="9"/>
  <c r="H646" i="9"/>
  <c r="H479" i="9"/>
  <c r="H499" i="9"/>
  <c r="I514" i="9"/>
  <c r="I409" i="9"/>
  <c r="F448" i="9"/>
  <c r="S448" i="9" s="1"/>
  <c r="F561" i="9"/>
  <c r="S561" i="9" s="1"/>
  <c r="F675" i="9"/>
  <c r="G418" i="9"/>
  <c r="M504" i="9"/>
  <c r="K538" i="9"/>
  <c r="I537" i="9"/>
  <c r="L601" i="9"/>
  <c r="I466" i="9"/>
  <c r="F436" i="9"/>
  <c r="S436" i="9" s="1"/>
  <c r="H529" i="9"/>
  <c r="K568" i="9"/>
  <c r="M526" i="9"/>
  <c r="K421" i="9"/>
  <c r="O571" i="9"/>
  <c r="I595" i="9"/>
  <c r="H421" i="9"/>
  <c r="G731" i="9"/>
  <c r="M455" i="9"/>
  <c r="J425" i="9"/>
  <c r="G714" i="9"/>
  <c r="F576" i="9"/>
  <c r="S576" i="9" s="1"/>
  <c r="N477" i="9"/>
  <c r="L457" i="9"/>
  <c r="F632" i="9"/>
  <c r="L577" i="9"/>
  <c r="M464" i="9"/>
  <c r="G479" i="9"/>
  <c r="L458" i="9"/>
  <c r="H486" i="9"/>
  <c r="L421" i="9"/>
  <c r="J729" i="9"/>
  <c r="G632" i="9"/>
  <c r="L729" i="9"/>
  <c r="J538" i="9"/>
  <c r="K575" i="9"/>
  <c r="J542" i="9"/>
  <c r="K634" i="9"/>
  <c r="F529" i="9"/>
  <c r="S529" i="9" s="1"/>
  <c r="I653" i="9"/>
  <c r="M576" i="9"/>
  <c r="I608" i="9"/>
  <c r="H574" i="9"/>
  <c r="J698" i="9"/>
  <c r="G732" i="9"/>
  <c r="H514" i="9"/>
  <c r="K736" i="9"/>
  <c r="N615" i="9"/>
  <c r="R615" i="9" s="1"/>
  <c r="G621" i="9"/>
  <c r="L464" i="9"/>
  <c r="M480" i="9"/>
  <c r="M568" i="9"/>
  <c r="L460" i="9"/>
  <c r="K533" i="9"/>
  <c r="G514" i="9"/>
  <c r="H399" i="9"/>
  <c r="G768" i="9"/>
  <c r="H457" i="9"/>
  <c r="F465" i="9"/>
  <c r="S465" i="9" s="1"/>
  <c r="G690" i="9"/>
  <c r="G656" i="9"/>
  <c r="N581" i="9"/>
  <c r="R581" i="9" s="1"/>
  <c r="H409" i="9"/>
  <c r="M768" i="9"/>
  <c r="G529" i="9"/>
  <c r="F616" i="9"/>
  <c r="G623" i="9"/>
  <c r="F617" i="9"/>
  <c r="S617" i="9" s="1"/>
  <c r="H734" i="9"/>
  <c r="N498" i="9"/>
  <c r="F464" i="9"/>
  <c r="S464" i="9" s="1"/>
  <c r="I679" i="9"/>
  <c r="M601" i="9"/>
  <c r="F560" i="9"/>
  <c r="S560" i="9" s="1"/>
  <c r="M533" i="9"/>
  <c r="J614" i="9"/>
  <c r="M537" i="9"/>
  <c r="N575" i="9"/>
  <c r="R575" i="9" s="1"/>
  <c r="J659" i="9"/>
  <c r="M729" i="9"/>
  <c r="M487" i="9"/>
  <c r="G601" i="9"/>
  <c r="H538" i="9"/>
  <c r="F607" i="9"/>
  <c r="J732" i="9"/>
  <c r="K574" i="9"/>
  <c r="I644" i="9"/>
  <c r="F659" i="9"/>
  <c r="H695" i="9"/>
  <c r="H575" i="9"/>
  <c r="G773" i="9"/>
  <c r="J661" i="9"/>
  <c r="K612" i="9"/>
  <c r="I536" i="9"/>
  <c r="J477" i="9"/>
  <c r="G397" i="9"/>
  <c r="L560" i="9"/>
  <c r="F497" i="9"/>
  <c r="N481" i="9"/>
  <c r="F399" i="9"/>
  <c r="N764" i="9"/>
  <c r="R764" i="9" s="1"/>
  <c r="J487" i="9"/>
  <c r="L607" i="9"/>
  <c r="I648" i="9"/>
  <c r="F644" i="9"/>
  <c r="H701" i="9"/>
  <c r="K462" i="9"/>
  <c r="G499" i="9"/>
  <c r="G729" i="9"/>
  <c r="I503" i="9"/>
  <c r="J571" i="9"/>
  <c r="I697" i="9"/>
  <c r="M494" i="9"/>
  <c r="L542" i="9"/>
  <c r="F623" i="9"/>
  <c r="S623" i="9" s="1"/>
  <c r="G640" i="9"/>
  <c r="H418" i="9"/>
  <c r="H464" i="9"/>
  <c r="F612" i="9"/>
  <c r="S612" i="9" s="1"/>
  <c r="F661" i="9"/>
  <c r="K404" i="9"/>
  <c r="F672" i="9"/>
  <c r="S672" i="9" s="1"/>
  <c r="L401" i="9"/>
  <c r="I598" i="9"/>
  <c r="K526" i="9"/>
  <c r="H600" i="9"/>
  <c r="J479" i="9"/>
  <c r="G457" i="9"/>
  <c r="I650" i="9"/>
  <c r="J404" i="9"/>
  <c r="K501" i="9"/>
  <c r="L619" i="9"/>
  <c r="J712" i="9"/>
  <c r="J514" i="9"/>
  <c r="F553" i="9"/>
  <c r="I557" i="9"/>
  <c r="G673" i="9"/>
  <c r="F622" i="9"/>
  <c r="I714" i="9"/>
  <c r="K731" i="9"/>
  <c r="M475" i="9"/>
  <c r="H777" i="9"/>
  <c r="N619" i="9"/>
  <c r="R619" i="9" s="1"/>
  <c r="F494" i="9"/>
  <c r="I640" i="9"/>
  <c r="L501" i="9"/>
  <c r="H555" i="9"/>
  <c r="M581" i="9"/>
  <c r="J518" i="9"/>
  <c r="M736" i="9"/>
  <c r="M577" i="9"/>
  <c r="H581" i="9"/>
  <c r="F503" i="9"/>
  <c r="I614" i="9"/>
  <c r="M615" i="9"/>
  <c r="H572" i="9"/>
  <c r="K441" i="9"/>
  <c r="J561" i="9"/>
  <c r="L397" i="9"/>
  <c r="N425" i="9"/>
  <c r="O568" i="9"/>
  <c r="M503" i="9"/>
  <c r="I441" i="9"/>
  <c r="G460" i="9"/>
  <c r="K697" i="9"/>
  <c r="J676" i="9"/>
  <c r="F571" i="9"/>
  <c r="L538" i="9"/>
  <c r="F662" i="9"/>
  <c r="S662" i="9" s="1"/>
  <c r="F518" i="9"/>
  <c r="S518" i="9" s="1"/>
  <c r="I497" i="9"/>
  <c r="J399" i="9"/>
  <c r="G505" i="9"/>
  <c r="G437" i="9"/>
  <c r="H436" i="9"/>
  <c r="I619" i="9"/>
  <c r="I533" i="9"/>
  <c r="M561" i="9"/>
  <c r="H617" i="9"/>
  <c r="N496" i="9"/>
  <c r="H640" i="9"/>
  <c r="I532" i="9"/>
  <c r="I736" i="9"/>
  <c r="N611" i="9"/>
  <c r="R611" i="9" s="1"/>
  <c r="K617" i="9"/>
  <c r="I499" i="9"/>
  <c r="M448" i="9"/>
  <c r="G608" i="9"/>
  <c r="N480" i="9"/>
  <c r="H494" i="9"/>
  <c r="K436" i="9"/>
  <c r="K571" i="9"/>
  <c r="G543" i="9"/>
  <c r="N738" i="9"/>
  <c r="R738" i="9" s="1"/>
  <c r="N440" i="9"/>
  <c r="R440" i="9" s="1"/>
  <c r="L612" i="9"/>
  <c r="M425" i="9"/>
  <c r="G537" i="9"/>
  <c r="H271" i="9"/>
  <c r="M617" i="9"/>
  <c r="M540" i="9"/>
  <c r="F608" i="9"/>
  <c r="J526" i="9"/>
  <c r="N617" i="9"/>
  <c r="R617" i="9" s="1"/>
  <c r="I405" i="9"/>
  <c r="H608" i="9"/>
  <c r="K542" i="9"/>
  <c r="K475" i="9"/>
  <c r="L436" i="9"/>
  <c r="F633" i="9"/>
  <c r="S633" i="9" s="1"/>
  <c r="N731" i="9"/>
  <c r="R731" i="9" s="1"/>
  <c r="M621" i="9"/>
  <c r="N214" i="9"/>
  <c r="N401" i="9"/>
  <c r="N767" i="9"/>
  <c r="R767" i="9" s="1"/>
  <c r="I419" i="9"/>
  <c r="G504" i="9"/>
  <c r="N754" i="9"/>
  <c r="R754" i="9" s="1"/>
  <c r="L714" i="9"/>
  <c r="Q469" i="9" l="1"/>
  <c r="S738" i="9"/>
  <c r="S770" i="9"/>
  <c r="S457" i="9"/>
  <c r="S537" i="9"/>
  <c r="S731" i="9"/>
  <c r="S632" i="9"/>
  <c r="S532" i="9"/>
  <c r="R632" i="9"/>
  <c r="R528" i="9"/>
  <c r="R755" i="9"/>
  <c r="S648" i="9"/>
  <c r="S644" i="9"/>
  <c r="S659" i="9"/>
  <c r="R644" i="9"/>
  <c r="S557" i="9"/>
  <c r="S650" i="9"/>
  <c r="R650" i="9"/>
  <c r="R661" i="9"/>
  <c r="R557" i="9"/>
  <c r="R675" i="9"/>
  <c r="L664" i="9"/>
  <c r="R648" i="9"/>
  <c r="R679" i="9"/>
  <c r="I781" i="9"/>
  <c r="S686" i="9"/>
  <c r="S622" i="9"/>
  <c r="S598" i="9"/>
  <c r="S607" i="9"/>
  <c r="S608" i="9"/>
  <c r="S616" i="9"/>
  <c r="S600" i="9"/>
  <c r="S601" i="9"/>
  <c r="R598" i="9"/>
  <c r="R521" i="9"/>
  <c r="R676" i="9"/>
  <c r="R658" i="9"/>
  <c r="O546" i="9"/>
  <c r="Q528" i="9" s="1"/>
  <c r="S521" i="9"/>
  <c r="S658" i="9"/>
  <c r="S655" i="9"/>
  <c r="R567" i="9"/>
  <c r="S676" i="9"/>
  <c r="S634" i="9"/>
  <c r="R634" i="9"/>
  <c r="G423" i="9"/>
  <c r="G429" i="9" s="1"/>
  <c r="S567" i="9"/>
  <c r="I742" i="9"/>
  <c r="R608" i="9"/>
  <c r="R776" i="9"/>
  <c r="R655" i="9"/>
  <c r="K781" i="9"/>
  <c r="S640" i="9"/>
  <c r="S677" i="9"/>
  <c r="R636" i="9"/>
  <c r="S675" i="9"/>
  <c r="O585" i="9"/>
  <c r="Q582" i="9" s="1"/>
  <c r="O664" i="9"/>
  <c r="Q650" i="9" s="1"/>
  <c r="O781" i="9"/>
  <c r="Q752" i="9" s="1"/>
  <c r="N429" i="9"/>
  <c r="R677" i="9"/>
  <c r="R640" i="9"/>
  <c r="S636" i="9"/>
  <c r="R568" i="9"/>
  <c r="H468" i="9"/>
  <c r="S679" i="9"/>
  <c r="R532" i="9"/>
  <c r="R659" i="9"/>
  <c r="S698" i="9"/>
  <c r="R686" i="9"/>
  <c r="L781" i="9"/>
  <c r="H742" i="9"/>
  <c r="K664" i="9"/>
  <c r="M429" i="9"/>
  <c r="R582" i="9"/>
  <c r="R553" i="9"/>
  <c r="M781" i="9"/>
  <c r="K625" i="9"/>
  <c r="M703" i="9"/>
  <c r="S661" i="9"/>
  <c r="S690" i="9"/>
  <c r="S639" i="9"/>
  <c r="I703" i="9"/>
  <c r="M742" i="9"/>
  <c r="J468" i="9"/>
  <c r="L703" i="9"/>
  <c r="J781" i="9"/>
  <c r="O703" i="9"/>
  <c r="Q680" i="9" s="1"/>
  <c r="L742" i="9"/>
  <c r="H625" i="9"/>
  <c r="M468" i="9"/>
  <c r="S568" i="9"/>
  <c r="S553" i="9"/>
  <c r="G664" i="9"/>
  <c r="L585" i="9"/>
  <c r="J664" i="9"/>
  <c r="R690" i="9"/>
  <c r="R698" i="9"/>
  <c r="R639" i="9"/>
  <c r="N468" i="9"/>
  <c r="K546" i="9"/>
  <c r="J703" i="9"/>
  <c r="K429" i="9"/>
  <c r="I625" i="9"/>
  <c r="J742" i="9"/>
  <c r="M585" i="9"/>
  <c r="L429" i="9"/>
  <c r="N585" i="9"/>
  <c r="K468" i="9"/>
  <c r="J546" i="9"/>
  <c r="M546" i="9"/>
  <c r="S582" i="9"/>
  <c r="H664" i="9"/>
  <c r="H703" i="9"/>
  <c r="K703" i="9"/>
  <c r="I468" i="9"/>
  <c r="J625" i="9"/>
  <c r="G703" i="9"/>
  <c r="G468" i="9"/>
  <c r="L546" i="9"/>
  <c r="K742" i="9"/>
  <c r="N781" i="9"/>
  <c r="K507" i="9"/>
  <c r="L468" i="9"/>
  <c r="M664" i="9"/>
  <c r="G501" i="9"/>
  <c r="R516" i="9"/>
  <c r="N546" i="9"/>
  <c r="R673" i="9"/>
  <c r="N703" i="9"/>
  <c r="R616" i="9"/>
  <c r="R601" i="9"/>
  <c r="I546" i="9"/>
  <c r="K585" i="9"/>
  <c r="R712" i="9"/>
  <c r="N742" i="9"/>
  <c r="L625" i="9"/>
  <c r="R622" i="9"/>
  <c r="R571" i="9"/>
  <c r="S571" i="9"/>
  <c r="I664" i="9"/>
  <c r="G579" i="9"/>
  <c r="M625" i="9"/>
  <c r="N664" i="9"/>
  <c r="R593" i="9"/>
  <c r="N625" i="9"/>
  <c r="O625" i="9"/>
  <c r="Q624" i="9" s="1"/>
  <c r="R607" i="9"/>
  <c r="R600" i="9"/>
  <c r="Q772" i="9" l="1"/>
  <c r="Q519" i="9"/>
  <c r="Q539" i="9"/>
  <c r="Q526" i="9"/>
  <c r="Q533" i="9"/>
  <c r="Q522" i="9"/>
  <c r="Q515" i="9"/>
  <c r="Q529" i="9"/>
  <c r="Q540" i="9"/>
  <c r="Q530" i="9"/>
  <c r="Q527" i="9"/>
  <c r="Q523" i="9"/>
  <c r="Q531" i="9"/>
  <c r="Q537" i="9"/>
  <c r="Q542" i="9"/>
  <c r="Q524" i="9"/>
  <c r="Q536" i="9"/>
  <c r="Q532" i="9"/>
  <c r="Q534" i="9"/>
  <c r="Q516" i="9"/>
  <c r="Q518" i="9"/>
  <c r="Q758" i="9"/>
  <c r="Q525" i="9"/>
  <c r="Q541" i="9"/>
  <c r="Q514" i="9"/>
  <c r="Q546" i="9"/>
  <c r="Q544" i="9"/>
  <c r="Q545" i="9"/>
  <c r="Q517" i="9"/>
  <c r="Q520" i="9"/>
  <c r="Q538" i="9"/>
  <c r="Q535" i="9"/>
  <c r="Q543" i="9"/>
  <c r="Q521" i="9"/>
  <c r="H423" i="9"/>
  <c r="H429" i="9" s="1"/>
  <c r="Q759" i="9"/>
  <c r="Q757" i="9"/>
  <c r="Q760" i="9"/>
  <c r="Q770" i="9"/>
  <c r="Q776" i="9"/>
  <c r="Q765" i="9"/>
  <c r="Q766" i="9"/>
  <c r="Q763" i="9"/>
  <c r="Q781" i="9"/>
  <c r="Q755" i="9"/>
  <c r="Q762" i="9"/>
  <c r="Q754" i="9"/>
  <c r="Q764" i="9"/>
  <c r="Q767" i="9"/>
  <c r="Q756" i="9"/>
  <c r="Q749" i="9"/>
  <c r="Q750" i="9"/>
  <c r="Q775" i="9"/>
  <c r="Q769" i="9"/>
  <c r="Q761" i="9"/>
  <c r="Q768" i="9"/>
  <c r="Q771" i="9"/>
  <c r="Q779" i="9"/>
  <c r="Q778" i="9"/>
  <c r="Q774" i="9"/>
  <c r="Q751" i="9"/>
  <c r="Q780" i="9"/>
  <c r="Q753" i="9"/>
  <c r="Q773" i="9"/>
  <c r="Q777" i="9"/>
  <c r="Q702" i="9"/>
  <c r="Q673" i="9"/>
  <c r="Q664" i="9"/>
  <c r="Q659" i="9"/>
  <c r="Q634" i="9"/>
  <c r="Q657" i="9"/>
  <c r="Q641" i="9"/>
  <c r="Q652" i="9"/>
  <c r="Q651" i="9"/>
  <c r="Q658" i="9"/>
  <c r="Q661" i="9"/>
  <c r="Q645" i="9"/>
  <c r="Q646" i="9"/>
  <c r="Q637" i="9"/>
  <c r="Q643" i="9"/>
  <c r="Q656" i="9"/>
  <c r="Q663" i="9"/>
  <c r="Q632" i="9"/>
  <c r="Q640" i="9"/>
  <c r="Q636" i="9"/>
  <c r="Q642" i="9"/>
  <c r="Q647" i="9"/>
  <c r="Q638" i="9"/>
  <c r="Q649" i="9"/>
  <c r="Q654" i="9"/>
  <c r="Q648" i="9"/>
  <c r="Q644" i="9"/>
  <c r="Q655" i="9"/>
  <c r="Q635" i="9"/>
  <c r="Q660" i="9"/>
  <c r="Q653" i="9"/>
  <c r="Q633" i="9"/>
  <c r="Q662" i="9"/>
  <c r="Q639" i="9"/>
  <c r="Q583" i="9"/>
  <c r="Q559" i="9"/>
  <c r="Q573" i="9"/>
  <c r="Q558" i="9"/>
  <c r="Q564" i="9"/>
  <c r="Q562" i="9"/>
  <c r="Q561" i="9"/>
  <c r="Q671" i="9"/>
  <c r="Q683" i="9"/>
  <c r="Q685" i="9"/>
  <c r="Q555" i="9"/>
  <c r="Q574" i="9"/>
  <c r="Q556" i="9"/>
  <c r="Q570" i="9"/>
  <c r="Q576" i="9"/>
  <c r="Q565" i="9"/>
  <c r="Q557" i="9"/>
  <c r="Q584" i="9"/>
  <c r="Q568" i="9"/>
  <c r="Q686" i="9"/>
  <c r="Q563" i="9"/>
  <c r="Q569" i="9"/>
  <c r="Q581" i="9"/>
  <c r="Q585" i="9"/>
  <c r="Q567" i="9"/>
  <c r="Q554" i="9"/>
  <c r="Q575" i="9"/>
  <c r="Q578" i="9"/>
  <c r="Q690" i="9"/>
  <c r="Q703" i="9"/>
  <c r="Q580" i="9"/>
  <c r="Q572" i="9"/>
  <c r="Q579" i="9"/>
  <c r="Q560" i="9"/>
  <c r="Q553" i="9"/>
  <c r="Q577" i="9"/>
  <c r="Q571" i="9"/>
  <c r="Q566" i="9"/>
  <c r="Q677" i="9"/>
  <c r="Q678" i="9"/>
  <c r="Q700" i="9"/>
  <c r="Q688" i="9"/>
  <c r="Q681" i="9"/>
  <c r="Q672" i="9"/>
  <c r="Q689" i="9"/>
  <c r="Q682" i="9"/>
  <c r="Q675" i="9"/>
  <c r="Q676" i="9"/>
  <c r="Q679" i="9"/>
  <c r="Q696" i="9"/>
  <c r="Q693" i="9"/>
  <c r="Q697" i="9"/>
  <c r="Q691" i="9"/>
  <c r="Q692" i="9"/>
  <c r="Q699" i="9"/>
  <c r="Q674" i="9"/>
  <c r="Q698" i="9"/>
  <c r="Q695" i="9"/>
  <c r="Q701" i="9"/>
  <c r="Q694" i="9"/>
  <c r="Q684" i="9"/>
  <c r="Q687" i="9"/>
  <c r="Q601" i="9"/>
  <c r="Q610" i="9"/>
  <c r="Q604" i="9"/>
  <c r="Q621" i="9"/>
  <c r="Q619" i="9"/>
  <c r="Q597" i="9"/>
  <c r="Q623" i="9"/>
  <c r="Q616" i="9"/>
  <c r="Q600" i="9"/>
  <c r="Q598" i="9"/>
  <c r="Q596" i="9"/>
  <c r="Q603" i="9"/>
  <c r="Q625" i="9"/>
  <c r="Q617" i="9"/>
  <c r="Q595" i="9"/>
  <c r="Q593" i="9"/>
  <c r="Q618" i="9"/>
  <c r="Q609" i="9"/>
  <c r="Q608" i="9"/>
  <c r="Q607" i="9"/>
  <c r="Q620" i="9"/>
  <c r="Q602" i="9"/>
  <c r="Q599" i="9"/>
  <c r="Q613" i="9"/>
  <c r="Q611" i="9"/>
  <c r="Q615" i="9"/>
  <c r="Q622" i="9"/>
  <c r="Q612" i="9"/>
  <c r="Q614" i="9"/>
  <c r="Q606" i="9"/>
  <c r="Q605" i="9"/>
  <c r="Q594" i="9"/>
  <c r="H501" i="9"/>
  <c r="H579" i="9"/>
  <c r="J423" i="9" l="1"/>
  <c r="J429" i="9" s="1"/>
  <c r="I423" i="9"/>
  <c r="I429" i="9" s="1"/>
  <c r="J501" i="9"/>
  <c r="I501" i="9"/>
  <c r="I579" i="9"/>
  <c r="I585" i="9" s="1"/>
  <c r="J579" i="9" l="1"/>
  <c r="J585" i="9" s="1"/>
  <c r="F261" i="9" l="1"/>
  <c r="S261" i="9" s="1"/>
  <c r="H50" i="9"/>
  <c r="N262" i="9"/>
  <c r="R262" i="9" s="1"/>
  <c r="I263" i="9"/>
  <c r="G370" i="9"/>
  <c r="S370" i="9" s="1"/>
  <c r="F113" i="9"/>
  <c r="K72" i="9"/>
  <c r="J206" i="9"/>
  <c r="M185" i="9"/>
  <c r="G262" i="9"/>
  <c r="N177" i="9"/>
  <c r="R177" i="9" s="1"/>
  <c r="F107" i="9"/>
  <c r="F372" i="9"/>
  <c r="I106" i="9"/>
  <c r="H184" i="9"/>
  <c r="F187" i="9"/>
  <c r="S187" i="9" s="1"/>
  <c r="J68" i="9"/>
  <c r="I75" i="9"/>
  <c r="N187" i="9"/>
  <c r="R187" i="9" s="1"/>
  <c r="M377" i="9"/>
  <c r="G382" i="9"/>
  <c r="H270" i="9"/>
  <c r="H241" i="9"/>
  <c r="L255" i="9"/>
  <c r="I89" i="9"/>
  <c r="G143" i="9"/>
  <c r="L85" i="9"/>
  <c r="K217" i="9"/>
  <c r="F255" i="9"/>
  <c r="S255" i="9" s="1"/>
  <c r="F371" i="9"/>
  <c r="K360" i="9"/>
  <c r="F270" i="9"/>
  <c r="S270" i="9" s="1"/>
  <c r="H373" i="9"/>
  <c r="F74" i="9"/>
  <c r="G226" i="9"/>
  <c r="J106" i="9"/>
  <c r="I61" i="9"/>
  <c r="K363" i="9"/>
  <c r="M214" i="9"/>
  <c r="F208" i="9"/>
  <c r="H131" i="9"/>
  <c r="J48" i="9"/>
  <c r="L143" i="9"/>
  <c r="G210" i="9"/>
  <c r="M249" i="9"/>
  <c r="K92" i="9"/>
  <c r="L67" i="9"/>
  <c r="J132" i="9"/>
  <c r="F131" i="9"/>
  <c r="K152" i="9"/>
  <c r="M131" i="9"/>
  <c r="M143" i="9"/>
  <c r="G163" i="9"/>
  <c r="K226" i="9"/>
  <c r="I163" i="9"/>
  <c r="L379" i="9"/>
  <c r="L191" i="9"/>
  <c r="F271" i="9"/>
  <c r="S271" i="9" s="1"/>
  <c r="M365" i="9"/>
  <c r="F387" i="9"/>
  <c r="H109" i="9"/>
  <c r="H74" i="9"/>
  <c r="J213" i="9"/>
  <c r="I48" i="9"/>
  <c r="L217" i="9"/>
  <c r="I92" i="9"/>
  <c r="L72" i="9"/>
  <c r="I74" i="9"/>
  <c r="F242" i="9"/>
  <c r="S242" i="9" s="1"/>
  <c r="F164" i="9"/>
  <c r="S164" i="9" s="1"/>
  <c r="L208" i="9"/>
  <c r="F232" i="9"/>
  <c r="F192" i="9"/>
  <c r="S192" i="9" s="1"/>
  <c r="H230" i="9"/>
  <c r="F262" i="9"/>
  <c r="I370" i="9"/>
  <c r="F76" i="9"/>
  <c r="L360" i="9"/>
  <c r="M191" i="9"/>
  <c r="G202" i="9"/>
  <c r="F202" i="9"/>
  <c r="F152" i="9"/>
  <c r="G255" i="9"/>
  <c r="L221" i="9"/>
  <c r="F100" i="9"/>
  <c r="I209" i="9"/>
  <c r="L163" i="9"/>
  <c r="I139" i="9"/>
  <c r="J230" i="9"/>
  <c r="K163" i="9"/>
  <c r="K68" i="9"/>
  <c r="G247" i="9"/>
  <c r="K269" i="9"/>
  <c r="I124" i="9"/>
  <c r="H193" i="9"/>
  <c r="N384" i="9"/>
  <c r="J184" i="9"/>
  <c r="G230" i="9"/>
  <c r="J380" i="9"/>
  <c r="K245" i="9"/>
  <c r="I109" i="9"/>
  <c r="J113" i="9"/>
  <c r="G242" i="9"/>
  <c r="M364" i="9"/>
  <c r="G46" i="9"/>
  <c r="K265" i="9"/>
  <c r="L386" i="9"/>
  <c r="G365" i="9"/>
  <c r="G191" i="9"/>
  <c r="L113" i="9"/>
  <c r="J370" i="9"/>
  <c r="N241" i="9"/>
  <c r="R241" i="9" s="1"/>
  <c r="J209" i="9"/>
  <c r="K382" i="9"/>
  <c r="I265" i="9"/>
  <c r="F382" i="9"/>
  <c r="N74" i="9"/>
  <c r="F189" i="9"/>
  <c r="S189" i="9" s="1"/>
  <c r="I70" i="9"/>
  <c r="H163" i="9"/>
  <c r="G208" i="9"/>
  <c r="F364" i="9"/>
  <c r="G70" i="9"/>
  <c r="K202" i="9"/>
  <c r="H53" i="9"/>
  <c r="G193" i="9"/>
  <c r="H187" i="9"/>
  <c r="H364" i="9"/>
  <c r="H85" i="9"/>
  <c r="M150" i="9"/>
  <c r="N226" i="9"/>
  <c r="M379" i="9"/>
  <c r="L370" i="9"/>
  <c r="L74" i="9"/>
  <c r="K148" i="9"/>
  <c r="K58" i="9"/>
  <c r="F53" i="9"/>
  <c r="L262" i="9"/>
  <c r="I249" i="9"/>
  <c r="K358" i="9"/>
  <c r="I213" i="9"/>
  <c r="H372" i="9"/>
  <c r="J192" i="9"/>
  <c r="N106" i="9"/>
  <c r="G359" i="9"/>
  <c r="S359" i="9" s="1"/>
  <c r="N61" i="9"/>
  <c r="J53" i="9"/>
  <c r="I85" i="9"/>
  <c r="M362" i="9"/>
  <c r="L109" i="9"/>
  <c r="H265" i="9"/>
  <c r="L358" i="9"/>
  <c r="M92" i="9"/>
  <c r="K262" i="9"/>
  <c r="K106" i="9"/>
  <c r="G206" i="9"/>
  <c r="J191" i="9"/>
  <c r="F213" i="9"/>
  <c r="K107" i="9"/>
  <c r="N131" i="9"/>
  <c r="J185" i="9"/>
  <c r="J67" i="9"/>
  <c r="M386" i="9"/>
  <c r="J146" i="9"/>
  <c r="M70" i="9"/>
  <c r="F125" i="9"/>
  <c r="S125" i="9" s="1"/>
  <c r="H58" i="9"/>
  <c r="N221" i="9"/>
  <c r="M370" i="9"/>
  <c r="N85" i="9"/>
  <c r="K204" i="9"/>
  <c r="J58" i="9"/>
  <c r="F217" i="9"/>
  <c r="F245" i="9"/>
  <c r="S245" i="9" s="1"/>
  <c r="H145" i="9"/>
  <c r="L53" i="9"/>
  <c r="H249" i="9"/>
  <c r="M255" i="9"/>
  <c r="H377" i="9"/>
  <c r="I192" i="9"/>
  <c r="I114" i="9"/>
  <c r="I221" i="9"/>
  <c r="N379" i="9"/>
  <c r="M145" i="9"/>
  <c r="F362" i="9"/>
  <c r="H382" i="9"/>
  <c r="I380" i="9"/>
  <c r="L100" i="9"/>
  <c r="J50" i="9"/>
  <c r="I46" i="9"/>
  <c r="J223" i="9"/>
  <c r="N265" i="9"/>
  <c r="R265" i="9" s="1"/>
  <c r="G68" i="9"/>
  <c r="F230" i="9"/>
  <c r="K177" i="9"/>
  <c r="J124" i="9"/>
  <c r="M221" i="9"/>
  <c r="L139" i="9"/>
  <c r="N107" i="9"/>
  <c r="N185" i="9"/>
  <c r="R185" i="9" s="1"/>
  <c r="G362" i="9"/>
  <c r="J247" i="9"/>
  <c r="F177" i="9"/>
  <c r="S177" i="9" s="1"/>
  <c r="J364" i="9"/>
  <c r="G386" i="9"/>
  <c r="F50" i="9"/>
  <c r="I381" i="9"/>
  <c r="F209" i="9"/>
  <c r="L97" i="9"/>
  <c r="F226" i="9"/>
  <c r="G61" i="9"/>
  <c r="L373" i="9"/>
  <c r="G76" i="9"/>
  <c r="N191" i="9"/>
  <c r="R191" i="9" s="1"/>
  <c r="N360" i="9"/>
  <c r="G249" i="9"/>
  <c r="N386" i="9"/>
  <c r="G132" i="9"/>
  <c r="K241" i="9"/>
  <c r="H232" i="9"/>
  <c r="L204" i="9"/>
  <c r="L241" i="9"/>
  <c r="M380" i="9"/>
  <c r="K373" i="9"/>
  <c r="G164" i="9"/>
  <c r="K209" i="9"/>
  <c r="I223" i="9"/>
  <c r="H217" i="9"/>
  <c r="I67" i="9"/>
  <c r="I132" i="9"/>
  <c r="I241" i="9"/>
  <c r="L68" i="9"/>
  <c r="N146" i="9"/>
  <c r="N113" i="9"/>
  <c r="L269" i="9"/>
  <c r="N247" i="9"/>
  <c r="R247" i="9" s="1"/>
  <c r="F193" i="9"/>
  <c r="S193" i="9" s="1"/>
  <c r="L380" i="9"/>
  <c r="M107" i="9"/>
  <c r="G387" i="9"/>
  <c r="I191" i="9"/>
  <c r="M213" i="9"/>
  <c r="J100" i="9"/>
  <c r="G89" i="9"/>
  <c r="I363" i="9"/>
  <c r="M65" i="9"/>
  <c r="M187" i="9"/>
  <c r="M217" i="9"/>
  <c r="J187" i="9"/>
  <c r="H143" i="9"/>
  <c r="H262" i="9"/>
  <c r="H358" i="9"/>
  <c r="K139" i="9"/>
  <c r="G373" i="9"/>
  <c r="M46" i="9"/>
  <c r="M72" i="9"/>
  <c r="M384" i="9"/>
  <c r="I382" i="9"/>
  <c r="F269" i="9"/>
  <c r="S269" i="9" s="1"/>
  <c r="K85" i="9"/>
  <c r="L377" i="9"/>
  <c r="I255" i="9"/>
  <c r="I230" i="9"/>
  <c r="L148" i="9"/>
  <c r="L249" i="9"/>
  <c r="K184" i="9"/>
  <c r="N152" i="9"/>
  <c r="I373" i="9"/>
  <c r="J365" i="9"/>
  <c r="F132" i="9"/>
  <c r="G358" i="9"/>
  <c r="J177" i="9"/>
  <c r="H89" i="9"/>
  <c r="J92" i="9"/>
  <c r="N204" i="9"/>
  <c r="S281" i="9"/>
  <c r="L247" i="9"/>
  <c r="J139" i="9"/>
  <c r="G148" i="9"/>
  <c r="L382" i="9"/>
  <c r="I148" i="9"/>
  <c r="I360" i="9"/>
  <c r="G131" i="9"/>
  <c r="F365" i="9"/>
  <c r="G372" i="9"/>
  <c r="J217" i="9"/>
  <c r="L223" i="9"/>
  <c r="J85" i="9"/>
  <c r="M50" i="9"/>
  <c r="I138" i="9"/>
  <c r="H68" i="9"/>
  <c r="I53" i="9"/>
  <c r="I232" i="9"/>
  <c r="N189" i="9"/>
  <c r="R189" i="9" s="1"/>
  <c r="I270" i="9"/>
  <c r="I50" i="9"/>
  <c r="L107" i="9"/>
  <c r="F163" i="9"/>
  <c r="S163" i="9" s="1"/>
  <c r="F75" i="9"/>
  <c r="I364" i="9"/>
  <c r="K249" i="9"/>
  <c r="H362" i="9"/>
  <c r="M146" i="9"/>
  <c r="K230" i="9"/>
  <c r="N67" i="9"/>
  <c r="K70" i="9"/>
  <c r="H386" i="9"/>
  <c r="G124" i="9"/>
  <c r="I362" i="9"/>
  <c r="F68" i="9"/>
  <c r="G270" i="9"/>
  <c r="N65" i="9"/>
  <c r="M177" i="9"/>
  <c r="H206" i="9"/>
  <c r="I185" i="9"/>
  <c r="H381" i="9"/>
  <c r="K53" i="9"/>
  <c r="M381" i="9"/>
  <c r="M265" i="9"/>
  <c r="F124" i="9"/>
  <c r="K191" i="9"/>
  <c r="M97" i="9"/>
  <c r="L152" i="9"/>
  <c r="J226" i="9"/>
  <c r="I386" i="9"/>
  <c r="N363" i="9"/>
  <c r="N100" i="9"/>
  <c r="G213" i="9"/>
  <c r="M106" i="9"/>
  <c r="J107" i="9"/>
  <c r="H191" i="9"/>
  <c r="M68" i="9"/>
  <c r="G221" i="9"/>
  <c r="G97" i="9"/>
  <c r="N230" i="9"/>
  <c r="M109" i="9"/>
  <c r="K213" i="9"/>
  <c r="I131" i="9"/>
  <c r="I208" i="9"/>
  <c r="G145" i="9"/>
  <c r="G380" i="9"/>
  <c r="K377" i="9"/>
  <c r="I214" i="9"/>
  <c r="F58" i="9"/>
  <c r="M263" i="9"/>
  <c r="F89" i="9"/>
  <c r="G223" i="9"/>
  <c r="F114" i="9"/>
  <c r="G92" i="9"/>
  <c r="I204" i="9"/>
  <c r="H365" i="9"/>
  <c r="F148" i="9"/>
  <c r="H214" i="9"/>
  <c r="N269" i="9"/>
  <c r="R269" i="9" s="1"/>
  <c r="H124" i="9"/>
  <c r="J204" i="9"/>
  <c r="F231" i="9"/>
  <c r="L213" i="9"/>
  <c r="G139" i="9"/>
  <c r="M210" i="9"/>
  <c r="G125" i="9"/>
  <c r="G113" i="9"/>
  <c r="F145" i="9"/>
  <c r="G53" i="9"/>
  <c r="J202" i="9"/>
  <c r="F241" i="9"/>
  <c r="S241" i="9" s="1"/>
  <c r="F221" i="9"/>
  <c r="J379" i="9"/>
  <c r="L184" i="9"/>
  <c r="G58" i="9"/>
  <c r="L209" i="9"/>
  <c r="I358" i="9"/>
  <c r="G231" i="9"/>
  <c r="F139" i="9"/>
  <c r="J387" i="9"/>
  <c r="J97" i="9"/>
  <c r="N365" i="9"/>
  <c r="K189" i="9"/>
  <c r="N263" i="9"/>
  <c r="R263" i="9" s="1"/>
  <c r="L111" i="9"/>
  <c r="L131" i="9"/>
  <c r="N92" i="9"/>
  <c r="N68" i="9"/>
  <c r="M113" i="9"/>
  <c r="M152" i="9"/>
  <c r="H213" i="9"/>
  <c r="N249" i="9"/>
  <c r="R249" i="9" s="1"/>
  <c r="I177" i="9"/>
  <c r="G216" i="9"/>
  <c r="N132" i="9"/>
  <c r="N228" i="9"/>
  <c r="H208" i="9"/>
  <c r="G209" i="9"/>
  <c r="H152" i="9"/>
  <c r="J381" i="9"/>
  <c r="J255" i="9"/>
  <c r="M363" i="9"/>
  <c r="L265" i="9"/>
  <c r="J386" i="9"/>
  <c r="F206" i="9"/>
  <c r="F92" i="9"/>
  <c r="K364" i="9"/>
  <c r="M124" i="9"/>
  <c r="M262" i="9"/>
  <c r="G107" i="9"/>
  <c r="L65" i="9"/>
  <c r="G187" i="9"/>
  <c r="I145" i="9"/>
  <c r="G265" i="9"/>
  <c r="G114" i="9"/>
  <c r="K100" i="9"/>
  <c r="N202" i="9"/>
  <c r="J377" i="9"/>
  <c r="J263" i="9"/>
  <c r="I58" i="9"/>
  <c r="J382" i="9"/>
  <c r="K143" i="9"/>
  <c r="K386" i="9"/>
  <c r="H67" i="9"/>
  <c r="K384" i="9"/>
  <c r="H380" i="9"/>
  <c r="F105" i="9"/>
  <c r="K74" i="9"/>
  <c r="N382" i="9"/>
  <c r="J131" i="9"/>
  <c r="K109" i="9"/>
  <c r="F373" i="9"/>
  <c r="H223" i="9"/>
  <c r="M53" i="9"/>
  <c r="F377" i="9"/>
  <c r="M228" i="9"/>
  <c r="I152" i="9"/>
  <c r="K263" i="9"/>
  <c r="H245" i="9"/>
  <c r="I226" i="9"/>
  <c r="F381" i="9"/>
  <c r="M204" i="9"/>
  <c r="N210" i="9"/>
  <c r="M189" i="9"/>
  <c r="G184" i="9"/>
  <c r="F182" i="17"/>
  <c r="K228" i="9"/>
  <c r="G35" i="17"/>
  <c r="H75" i="9" s="1"/>
  <c r="G75" i="9"/>
  <c r="F32" i="17"/>
  <c r="F72" i="9"/>
  <c r="G148" i="17"/>
  <c r="H192" i="9" s="1"/>
  <c r="G192" i="9"/>
  <c r="G96" i="17"/>
  <c r="H138" i="9" s="1"/>
  <c r="G138" i="9"/>
  <c r="F527" i="9"/>
  <c r="S527" i="9" s="1"/>
  <c r="I216" i="9"/>
  <c r="F645" i="9"/>
  <c r="F684" i="9"/>
  <c r="F258" i="17"/>
  <c r="F410" i="9"/>
  <c r="F429" i="9" s="1"/>
  <c r="F137" i="9"/>
  <c r="K10" i="17"/>
  <c r="L50" i="9" s="1"/>
  <c r="K50" i="9"/>
  <c r="F488" i="9"/>
  <c r="H221" i="9"/>
  <c r="F176" i="9"/>
  <c r="F363" i="9"/>
  <c r="H113" i="9"/>
  <c r="F144" i="9"/>
  <c r="G271" i="9"/>
  <c r="K131" i="9"/>
  <c r="F184" i="9"/>
  <c r="J152" i="9"/>
  <c r="L92" i="9"/>
  <c r="H202" i="9"/>
  <c r="L202" i="9"/>
  <c r="K185" i="9"/>
  <c r="N109" i="9"/>
  <c r="K146" i="9"/>
  <c r="F67" i="9"/>
  <c r="F359" i="9"/>
  <c r="J74" i="9"/>
  <c r="M74" i="9"/>
  <c r="N209" i="9"/>
  <c r="N150" i="9"/>
  <c r="L70" i="9"/>
  <c r="I113" i="9"/>
  <c r="L177" i="9"/>
  <c r="J269" i="9"/>
  <c r="N70" i="9"/>
  <c r="L365" i="9"/>
  <c r="I187" i="9"/>
  <c r="J362" i="9"/>
  <c r="M241" i="9"/>
  <c r="J265" i="9"/>
  <c r="N111" i="9"/>
  <c r="L189" i="9"/>
  <c r="G371" i="9"/>
  <c r="M111" i="9"/>
  <c r="I387" i="9"/>
  <c r="J241" i="9"/>
  <c r="J210" i="9"/>
  <c r="G377" i="9"/>
  <c r="H70" i="9"/>
  <c r="I269" i="9"/>
  <c r="L226" i="9"/>
  <c r="K379" i="9"/>
  <c r="M67" i="9"/>
  <c r="N377" i="9"/>
  <c r="M132" i="9"/>
  <c r="N381" i="9"/>
  <c r="I146" i="9"/>
  <c r="G86" i="9"/>
  <c r="F191" i="9"/>
  <c r="S191" i="9" s="1"/>
  <c r="K247" i="9"/>
  <c r="M100" i="9"/>
  <c r="L46" i="9"/>
  <c r="H370" i="9"/>
  <c r="J360" i="9"/>
  <c r="L364" i="9"/>
  <c r="H148" i="9"/>
  <c r="M202" i="9"/>
  <c r="N223" i="9"/>
  <c r="K124" i="9"/>
  <c r="F97" i="9"/>
  <c r="F143" i="9"/>
  <c r="H92" i="9"/>
  <c r="L58" i="9"/>
  <c r="I210" i="9"/>
  <c r="K380" i="9"/>
  <c r="K214" i="9"/>
  <c r="F449" i="9"/>
  <c r="F109" i="9"/>
  <c r="K48" i="17"/>
  <c r="L89" i="9" s="1"/>
  <c r="M89" i="9"/>
  <c r="I262" i="9"/>
  <c r="F386" i="9"/>
  <c r="I193" i="9"/>
  <c r="M139" i="9"/>
  <c r="K113" i="9"/>
  <c r="L384" i="9"/>
  <c r="F370" i="9"/>
  <c r="I245" i="9"/>
  <c r="G364" i="9"/>
  <c r="F210" i="9"/>
  <c r="L106" i="9"/>
  <c r="N184" i="9"/>
  <c r="R184" i="9" s="1"/>
  <c r="K187" i="9"/>
  <c r="F222" i="9"/>
  <c r="H114" i="9"/>
  <c r="G109" i="9"/>
  <c r="H107" i="9"/>
  <c r="L61" i="9"/>
  <c r="L210" i="9"/>
  <c r="J148" i="9"/>
  <c r="N143" i="9"/>
  <c r="J270" i="9"/>
  <c r="J221" i="9"/>
  <c r="H139" i="9"/>
  <c r="H216" i="9"/>
  <c r="J358" i="9"/>
  <c r="F214" i="9"/>
  <c r="G85" i="9"/>
  <c r="L185" i="9"/>
  <c r="K221" i="9"/>
  <c r="J46" i="9"/>
  <c r="K97" i="9"/>
  <c r="H226" i="9"/>
  <c r="J249" i="9"/>
  <c r="M360" i="9"/>
  <c r="L214" i="9"/>
  <c r="J70" i="9"/>
  <c r="I379" i="9"/>
  <c r="H132" i="9"/>
  <c r="K255" i="9"/>
  <c r="K370" i="9"/>
  <c r="K223" i="9"/>
  <c r="M206" i="9"/>
  <c r="G245" i="9"/>
  <c r="F223" i="9"/>
  <c r="J89" i="9"/>
  <c r="F108" i="17"/>
  <c r="G150" i="9" s="1"/>
  <c r="F150" i="9"/>
  <c r="J114" i="9"/>
  <c r="H209" i="9"/>
  <c r="K381" i="9"/>
  <c r="K362" i="9"/>
  <c r="K273" i="17"/>
  <c r="L362" i="9" s="1"/>
  <c r="G203" i="9"/>
  <c r="I202" i="9"/>
  <c r="I97" i="9"/>
  <c r="K150" i="9"/>
  <c r="F154" i="9"/>
  <c r="I107" i="9"/>
  <c r="J262" i="9"/>
  <c r="N380" i="9"/>
  <c r="J208" i="9"/>
  <c r="N217" i="9"/>
  <c r="M163" i="9"/>
  <c r="J214" i="9"/>
  <c r="M373" i="9"/>
  <c r="M226" i="9"/>
  <c r="F61" i="9"/>
  <c r="M61" i="9"/>
  <c r="G152" i="9"/>
  <c r="F380" i="9"/>
  <c r="L145" i="9"/>
  <c r="G100" i="9"/>
  <c r="N145" i="9"/>
  <c r="J143" i="9"/>
  <c r="L132" i="9"/>
  <c r="F295" i="17"/>
  <c r="F384" i="9"/>
  <c r="G232" i="9"/>
  <c r="N124" i="9"/>
  <c r="M209" i="9"/>
  <c r="M128" i="9"/>
  <c r="L381" i="9"/>
  <c r="H387" i="9"/>
  <c r="G269" i="9"/>
  <c r="L187" i="9"/>
  <c r="M358" i="9"/>
  <c r="F70" i="9"/>
  <c r="G50" i="9"/>
  <c r="M269" i="9"/>
  <c r="G241" i="9"/>
  <c r="J61" i="9"/>
  <c r="H61" i="9"/>
  <c r="I283" i="17"/>
  <c r="J283" i="17" s="1"/>
  <c r="K283" i="17" s="1"/>
  <c r="L283" i="17" s="1"/>
  <c r="M283" i="17" s="1"/>
  <c r="I372" i="9"/>
  <c r="M184" i="9"/>
  <c r="L146" i="9"/>
  <c r="N373" i="9"/>
  <c r="M85" i="9"/>
  <c r="J163" i="9"/>
  <c r="J145" i="9"/>
  <c r="I184" i="9"/>
  <c r="G217" i="9"/>
  <c r="N72" i="9"/>
  <c r="G74" i="9"/>
  <c r="F265" i="9"/>
  <c r="S265" i="9" s="1"/>
  <c r="K89" i="9"/>
  <c r="I377" i="9"/>
  <c r="M148" i="9"/>
  <c r="K48" i="9"/>
  <c r="L363" i="9"/>
  <c r="L124" i="9"/>
  <c r="H269" i="9"/>
  <c r="J373" i="9"/>
  <c r="F249" i="9"/>
  <c r="S249" i="9" s="1"/>
  <c r="N46" i="9"/>
  <c r="O170" i="9"/>
  <c r="I143" i="9"/>
  <c r="H247" i="9"/>
  <c r="M208" i="9"/>
  <c r="H363" i="9"/>
  <c r="K46" i="9"/>
  <c r="K145" i="9"/>
  <c r="K160" i="17"/>
  <c r="L206" i="9" s="1"/>
  <c r="K206" i="9"/>
  <c r="I247" i="9"/>
  <c r="K61" i="9"/>
  <c r="M223" i="9"/>
  <c r="I68" i="9"/>
  <c r="I206" i="9"/>
  <c r="M58" i="9"/>
  <c r="L263" i="9"/>
  <c r="G67" i="9"/>
  <c r="N255" i="9"/>
  <c r="R255" i="9" s="1"/>
  <c r="F247" i="9"/>
  <c r="S247" i="9" s="1"/>
  <c r="H210" i="9"/>
  <c r="H97" i="9"/>
  <c r="H255" i="9"/>
  <c r="I100" i="9"/>
  <c r="G214" i="9"/>
  <c r="H100" i="9"/>
  <c r="F358" i="9"/>
  <c r="K132" i="9"/>
  <c r="N148" i="9"/>
  <c r="K208" i="9"/>
  <c r="I365" i="9"/>
  <c r="L230" i="9"/>
  <c r="K210" i="9"/>
  <c r="G177" i="9"/>
  <c r="M247" i="9"/>
  <c r="I217" i="9"/>
  <c r="G381" i="9"/>
  <c r="F203" i="9"/>
  <c r="S203" i="9" s="1"/>
  <c r="M230" i="9"/>
  <c r="G363" i="9"/>
  <c r="N53" i="9"/>
  <c r="L48" i="9"/>
  <c r="N163" i="9"/>
  <c r="J363" i="9"/>
  <c r="F138" i="9"/>
  <c r="H177" i="9"/>
  <c r="M382" i="9"/>
  <c r="M48" i="9"/>
  <c r="F85" i="9"/>
  <c r="N139" i="9"/>
  <c r="J109" i="9"/>
  <c r="F216" i="9"/>
  <c r="K365" i="9"/>
  <c r="L228" i="9"/>
  <c r="H46" i="9"/>
  <c r="L150" i="9"/>
  <c r="K67" i="9"/>
  <c r="G154" i="9"/>
  <c r="J245" i="9"/>
  <c r="F262" i="17"/>
  <c r="G349" i="9" s="1"/>
  <c r="F46" i="9"/>
  <c r="F183" i="9"/>
  <c r="S183" i="9" s="1"/>
  <c r="Q352" i="9" l="1"/>
  <c r="Q665" i="9"/>
  <c r="S349" i="9"/>
  <c r="G351" i="9"/>
  <c r="S262" i="17"/>
  <c r="G310" i="9" s="1"/>
  <c r="S262" i="9"/>
  <c r="S184" i="9"/>
  <c r="S645" i="9"/>
  <c r="S176" i="9"/>
  <c r="F664" i="9"/>
  <c r="M195" i="9"/>
  <c r="K195" i="9"/>
  <c r="N195" i="9"/>
  <c r="J195" i="9"/>
  <c r="N312" i="9"/>
  <c r="G156" i="9"/>
  <c r="L78" i="9"/>
  <c r="G527" i="9"/>
  <c r="F156" i="9"/>
  <c r="R163" i="9"/>
  <c r="N273" i="9"/>
  <c r="G108" i="17"/>
  <c r="F86" i="9"/>
  <c r="S86" i="9" s="1"/>
  <c r="S97" i="9"/>
  <c r="G666" i="9"/>
  <c r="N666" i="9"/>
  <c r="L666" i="9"/>
  <c r="O666" i="9"/>
  <c r="S665" i="9"/>
  <c r="R665" i="9"/>
  <c r="I666" i="9"/>
  <c r="M666" i="9"/>
  <c r="H666" i="9"/>
  <c r="J666" i="9"/>
  <c r="K666" i="9"/>
  <c r="R469" i="9"/>
  <c r="O470" i="9"/>
  <c r="S469" i="9"/>
  <c r="G470" i="9"/>
  <c r="J470" i="9"/>
  <c r="M470" i="9"/>
  <c r="I470" i="9"/>
  <c r="H470" i="9"/>
  <c r="K470" i="9"/>
  <c r="N470" i="9"/>
  <c r="L470" i="9"/>
  <c r="N705" i="9"/>
  <c r="I705" i="9"/>
  <c r="H705" i="9"/>
  <c r="R704" i="9"/>
  <c r="Q704" i="9"/>
  <c r="O705" i="9"/>
  <c r="S704" i="9"/>
  <c r="M705" i="9"/>
  <c r="G705" i="9"/>
  <c r="K705" i="9"/>
  <c r="J705" i="9"/>
  <c r="L705" i="9"/>
  <c r="M78" i="9"/>
  <c r="I273" i="9"/>
  <c r="L273" i="9"/>
  <c r="K312" i="9"/>
  <c r="K117" i="9"/>
  <c r="K273" i="9"/>
  <c r="J273" i="9"/>
  <c r="M273" i="9"/>
  <c r="K78" i="9"/>
  <c r="M312" i="9"/>
  <c r="J117" i="9"/>
  <c r="I117" i="9"/>
  <c r="L312" i="9"/>
  <c r="L195" i="9"/>
  <c r="L117" i="9"/>
  <c r="F168" i="9"/>
  <c r="O195" i="9"/>
  <c r="Q185" i="9" s="1"/>
  <c r="S170" i="9"/>
  <c r="R170" i="9"/>
  <c r="G295" i="17"/>
  <c r="G384" i="9"/>
  <c r="F254" i="9"/>
  <c r="S254" i="9" s="1"/>
  <c r="G254" i="9"/>
  <c r="F762" i="9"/>
  <c r="S762" i="9" s="1"/>
  <c r="G762" i="9"/>
  <c r="S449" i="9"/>
  <c r="F468" i="9"/>
  <c r="F47" i="9"/>
  <c r="S47" i="9" s="1"/>
  <c r="G47" i="9"/>
  <c r="G258" i="17"/>
  <c r="F489" i="9"/>
  <c r="F507" i="9" s="1"/>
  <c r="S684" i="9"/>
  <c r="F703" i="9"/>
  <c r="F606" i="9"/>
  <c r="G606" i="9"/>
  <c r="G625" i="9" s="1"/>
  <c r="J216" i="9"/>
  <c r="G32" i="17"/>
  <c r="G72" i="9"/>
  <c r="F723" i="9"/>
  <c r="G723" i="9"/>
  <c r="G742" i="9" s="1"/>
  <c r="G215" i="9"/>
  <c r="F215" i="9"/>
  <c r="F234" i="9" s="1"/>
  <c r="G182" i="17"/>
  <c r="G228" i="9"/>
  <c r="F62" i="9"/>
  <c r="H150" i="9"/>
  <c r="H156" i="9" s="1"/>
  <c r="H108" i="17"/>
  <c r="Q196" i="9" l="1"/>
  <c r="Q743" i="9"/>
  <c r="R626" i="9"/>
  <c r="Q626" i="9"/>
  <c r="F78" i="9"/>
  <c r="J744" i="9"/>
  <c r="H744" i="9"/>
  <c r="N744" i="9"/>
  <c r="L744" i="9"/>
  <c r="O744" i="9"/>
  <c r="R743" i="9"/>
  <c r="S743" i="9"/>
  <c r="M744" i="9"/>
  <c r="G744" i="9"/>
  <c r="K744" i="9"/>
  <c r="I744" i="9"/>
  <c r="H228" i="9"/>
  <c r="H234" i="9" s="1"/>
  <c r="H182" i="17"/>
  <c r="G234" i="9"/>
  <c r="H32" i="17"/>
  <c r="H72" i="9"/>
  <c r="S606" i="9"/>
  <c r="F625" i="9"/>
  <c r="G489" i="9"/>
  <c r="G507" i="9" s="1"/>
  <c r="H258" i="17"/>
  <c r="H295" i="17"/>
  <c r="H384" i="9"/>
  <c r="S168" i="9"/>
  <c r="F195" i="9"/>
  <c r="F312" i="9"/>
  <c r="G168" i="9"/>
  <c r="Q166" i="9"/>
  <c r="Q191" i="9"/>
  <c r="Q163" i="9"/>
  <c r="Q177" i="9"/>
  <c r="Q167" i="9"/>
  <c r="Q181" i="9"/>
  <c r="Q182" i="9"/>
  <c r="Q165" i="9"/>
  <c r="Q171" i="9"/>
  <c r="Q168" i="9"/>
  <c r="Q192" i="9"/>
  <c r="Q175" i="9"/>
  <c r="Q188" i="9"/>
  <c r="Q186" i="9"/>
  <c r="Q172" i="9"/>
  <c r="Q173" i="9"/>
  <c r="Q178" i="9"/>
  <c r="Q176" i="9"/>
  <c r="Q164" i="9"/>
  <c r="Q169" i="9"/>
  <c r="Q179" i="9"/>
  <c r="Q194" i="9"/>
  <c r="Q170" i="9"/>
  <c r="Q189" i="9"/>
  <c r="Q190" i="9"/>
  <c r="Q180" i="9"/>
  <c r="Q184" i="9"/>
  <c r="Q195" i="9"/>
  <c r="Q183" i="9"/>
  <c r="Q187" i="9"/>
  <c r="Q174" i="9"/>
  <c r="Q193" i="9"/>
  <c r="F742" i="9"/>
  <c r="S723" i="9"/>
  <c r="K216" i="9"/>
  <c r="K234" i="9" s="1"/>
  <c r="F569" i="9"/>
  <c r="O627" i="9"/>
  <c r="S626" i="9"/>
  <c r="H627" i="9"/>
  <c r="J627" i="9"/>
  <c r="K627" i="9"/>
  <c r="M627" i="9"/>
  <c r="L627" i="9"/>
  <c r="N627" i="9"/>
  <c r="G627" i="9"/>
  <c r="I627" i="9"/>
  <c r="G62" i="9"/>
  <c r="G78" i="9" s="1"/>
  <c r="H62" i="9"/>
  <c r="I108" i="17"/>
  <c r="J150" i="9" s="1"/>
  <c r="I150" i="9"/>
  <c r="I156" i="9" s="1"/>
  <c r="G195" i="9" l="1"/>
  <c r="H78" i="9"/>
  <c r="F530" i="9"/>
  <c r="H489" i="9"/>
  <c r="H507" i="9" s="1"/>
  <c r="F106" i="9"/>
  <c r="I168" i="9"/>
  <c r="I195" i="9" s="1"/>
  <c r="H168" i="9"/>
  <c r="F379" i="9"/>
  <c r="F390" i="9" s="1"/>
  <c r="F257" i="9"/>
  <c r="F765" i="9"/>
  <c r="I228" i="9"/>
  <c r="I234" i="9" s="1"/>
  <c r="I182" i="17"/>
  <c r="J228" i="9" s="1"/>
  <c r="J234" i="9" s="1"/>
  <c r="S569" i="9"/>
  <c r="F585" i="9"/>
  <c r="M216" i="9"/>
  <c r="M234" i="9" s="1"/>
  <c r="L216" i="9"/>
  <c r="L234" i="9" s="1"/>
  <c r="G569" i="9"/>
  <c r="H569" i="9"/>
  <c r="H585" i="9" s="1"/>
  <c r="F263" i="9"/>
  <c r="F536" i="9"/>
  <c r="I295" i="17"/>
  <c r="J384" i="9" s="1"/>
  <c r="I384" i="9"/>
  <c r="I390" i="9" s="1"/>
  <c r="I312" i="9"/>
  <c r="I258" i="17"/>
  <c r="J312" i="9" s="1"/>
  <c r="I32" i="17"/>
  <c r="J72" i="9" s="1"/>
  <c r="J78" i="9" s="1"/>
  <c r="I72" i="9"/>
  <c r="I78" i="9" s="1"/>
  <c r="F771" i="9"/>
  <c r="Q274" i="9" l="1"/>
  <c r="K587" i="9"/>
  <c r="I587" i="9"/>
  <c r="J587" i="9"/>
  <c r="R586" i="9"/>
  <c r="S586" i="9"/>
  <c r="Q586" i="9"/>
  <c r="O587" i="9"/>
  <c r="M587" i="9"/>
  <c r="G587" i="9"/>
  <c r="L587" i="9"/>
  <c r="N587" i="9"/>
  <c r="H587" i="9"/>
  <c r="G585" i="9"/>
  <c r="F117" i="9"/>
  <c r="N197" i="9"/>
  <c r="L197" i="9"/>
  <c r="K197" i="9"/>
  <c r="I197" i="9"/>
  <c r="S196" i="9"/>
  <c r="O197" i="9"/>
  <c r="R196" i="9"/>
  <c r="G197" i="9"/>
  <c r="H197" i="9"/>
  <c r="M197" i="9"/>
  <c r="J197" i="9"/>
  <c r="H257" i="9"/>
  <c r="G257" i="9"/>
  <c r="H771" i="9"/>
  <c r="G771" i="9"/>
  <c r="S536" i="9"/>
  <c r="S263" i="9"/>
  <c r="S771" i="9"/>
  <c r="G536" i="9"/>
  <c r="H536" i="9"/>
  <c r="S257" i="9"/>
  <c r="F273" i="9"/>
  <c r="G312" i="9"/>
  <c r="H106" i="9"/>
  <c r="G106" i="9"/>
  <c r="J489" i="9"/>
  <c r="J507" i="9" s="1"/>
  <c r="I489" i="9"/>
  <c r="I507" i="9" s="1"/>
  <c r="H312" i="9"/>
  <c r="H263" i="9"/>
  <c r="G263" i="9"/>
  <c r="H765" i="9"/>
  <c r="G765" i="9"/>
  <c r="G379" i="9"/>
  <c r="G390" i="9" s="1"/>
  <c r="H379" i="9"/>
  <c r="H390" i="9" s="1"/>
  <c r="H195" i="9"/>
  <c r="H530" i="9"/>
  <c r="G530" i="9"/>
  <c r="S765" i="9"/>
  <c r="F781" i="9"/>
  <c r="F546" i="9"/>
  <c r="S530" i="9"/>
  <c r="G546" i="9" l="1"/>
  <c r="H781" i="9"/>
  <c r="G273" i="9"/>
  <c r="G117" i="9"/>
  <c r="H117" i="9"/>
  <c r="N275" i="9"/>
  <c r="H275" i="9"/>
  <c r="M275" i="9"/>
  <c r="I275" i="9"/>
  <c r="K275" i="9"/>
  <c r="G275" i="9"/>
  <c r="J275" i="9"/>
  <c r="S274" i="9"/>
  <c r="O275" i="9"/>
  <c r="R274" i="9"/>
  <c r="L275" i="9"/>
  <c r="M548" i="9"/>
  <c r="J548" i="9"/>
  <c r="I548" i="9"/>
  <c r="H548" i="9"/>
  <c r="Q547" i="9"/>
  <c r="R547" i="9"/>
  <c r="O548" i="9"/>
  <c r="S547" i="9"/>
  <c r="N548" i="9"/>
  <c r="L548" i="9"/>
  <c r="K548" i="9"/>
  <c r="G548" i="9"/>
  <c r="I783" i="9"/>
  <c r="G783" i="9"/>
  <c r="K783" i="9"/>
  <c r="J783" i="9"/>
  <c r="L783" i="9"/>
  <c r="R782" i="9"/>
  <c r="S782" i="9"/>
  <c r="O783" i="9"/>
  <c r="Q782" i="9"/>
  <c r="M783" i="9"/>
  <c r="N783" i="9"/>
  <c r="H783" i="9"/>
  <c r="H546" i="9"/>
  <c r="G781" i="9"/>
  <c r="H273" i="9"/>
  <c r="P282" i="8" l="1"/>
  <c r="R109" i="3" l="1"/>
  <c r="R64" i="3"/>
  <c r="R118" i="3"/>
  <c r="Q118" i="3"/>
  <c r="H119" i="3"/>
  <c r="L119" i="3"/>
  <c r="J119" i="3"/>
  <c r="K119" i="3"/>
  <c r="O119" i="3"/>
  <c r="I119" i="3"/>
  <c r="M119" i="3"/>
  <c r="N119" i="3"/>
  <c r="G119" i="3"/>
  <c r="F117" i="3"/>
  <c r="Q46" i="3" l="1"/>
  <c r="G84" i="9" l="1"/>
  <c r="H84" i="9" s="1"/>
  <c r="I84" i="9" s="1"/>
  <c r="J84" i="9" s="1"/>
  <c r="K84" i="9" s="1"/>
  <c r="L84" i="9" s="1"/>
  <c r="M84" i="9" s="1"/>
  <c r="N84" i="9" s="1"/>
  <c r="O84" i="9" s="1"/>
  <c r="P84" i="9" s="1"/>
  <c r="G123" i="9"/>
  <c r="H123" i="9" s="1"/>
  <c r="I123" i="9" s="1"/>
  <c r="J123" i="9" s="1"/>
  <c r="K123" i="9" s="1"/>
  <c r="L123" i="9" s="1"/>
  <c r="M123" i="9" s="1"/>
  <c r="N123" i="9" s="1"/>
  <c r="O123" i="9" s="1"/>
  <c r="P123" i="9" s="1"/>
  <c r="G162" i="9"/>
  <c r="H162" i="9" s="1"/>
  <c r="I162" i="9" s="1"/>
  <c r="J162" i="9" s="1"/>
  <c r="K162" i="9" s="1"/>
  <c r="L162" i="9" s="1"/>
  <c r="M162" i="9" s="1"/>
  <c r="N162" i="9" s="1"/>
  <c r="O162" i="9" s="1"/>
  <c r="P162" i="9" s="1"/>
  <c r="G201" i="9"/>
  <c r="H201" i="9" s="1"/>
  <c r="I201" i="9" s="1"/>
  <c r="J201" i="9" s="1"/>
  <c r="K201" i="9" s="1"/>
  <c r="L201" i="9" s="1"/>
  <c r="M201" i="9" s="1"/>
  <c r="N201" i="9" s="1"/>
  <c r="O201" i="9" s="1"/>
  <c r="P201" i="9" s="1"/>
  <c r="G396" i="9"/>
  <c r="H396" i="9" s="1"/>
  <c r="I396" i="9" s="1"/>
  <c r="J396" i="9" s="1"/>
  <c r="K396" i="9" s="1"/>
  <c r="L396" i="9" s="1"/>
  <c r="M396" i="9" s="1"/>
  <c r="N396" i="9" s="1"/>
  <c r="O396" i="9" s="1"/>
  <c r="P396" i="9" s="1"/>
  <c r="G124" i="8"/>
  <c r="H124" i="8" s="1"/>
  <c r="I124" i="8" s="1"/>
  <c r="J124" i="8" s="1"/>
  <c r="K124" i="8" s="1"/>
  <c r="L124" i="8" s="1"/>
  <c r="M124" i="8" s="1"/>
  <c r="N124" i="8" s="1"/>
  <c r="O124" i="8" s="1"/>
  <c r="P124" i="8" s="1"/>
  <c r="G280" i="8"/>
  <c r="H280" i="8" s="1"/>
  <c r="I280" i="8" s="1"/>
  <c r="J280" i="8" s="1"/>
  <c r="K280" i="8" s="1"/>
  <c r="L280" i="8" s="1"/>
  <c r="M280" i="8" s="1"/>
  <c r="N280" i="8" s="1"/>
  <c r="O280" i="8" s="1"/>
  <c r="P280" i="8" s="1"/>
  <c r="F316" i="8"/>
  <c r="G316" i="8" s="1"/>
  <c r="H316" i="8" s="1"/>
  <c r="I316" i="8" s="1"/>
  <c r="J316" i="8" s="1"/>
  <c r="K316" i="8" s="1"/>
  <c r="L316" i="8" s="1"/>
  <c r="M316" i="8" s="1"/>
  <c r="N316" i="8" s="1"/>
  <c r="O316" i="8" s="1"/>
  <c r="G86" i="7"/>
  <c r="H86" i="7" s="1"/>
  <c r="I86" i="7" s="1"/>
  <c r="J86" i="7" s="1"/>
  <c r="K86" i="7" s="1"/>
  <c r="L86" i="7" s="1"/>
  <c r="M86" i="7" s="1"/>
  <c r="N86" i="7" s="1"/>
  <c r="O86" i="7" s="1"/>
  <c r="P86" i="7" s="1"/>
  <c r="G126" i="7"/>
  <c r="H126" i="7" s="1"/>
  <c r="I126" i="7" s="1"/>
  <c r="J126" i="7" s="1"/>
  <c r="K126" i="7" s="1"/>
  <c r="L126" i="7" s="1"/>
  <c r="M126" i="7" s="1"/>
  <c r="N126" i="7" s="1"/>
  <c r="O126" i="7" s="1"/>
  <c r="P126" i="7" s="1"/>
  <c r="G166" i="7"/>
  <c r="H166" i="7" s="1"/>
  <c r="I166" i="7" s="1"/>
  <c r="J166" i="7" s="1"/>
  <c r="K166" i="7" s="1"/>
  <c r="L166" i="7" s="1"/>
  <c r="M166" i="7" s="1"/>
  <c r="N166" i="7" s="1"/>
  <c r="O166" i="7" s="1"/>
  <c r="P166" i="7" s="1"/>
  <c r="G205" i="7"/>
  <c r="H205" i="7" s="1"/>
  <c r="I205" i="7" s="1"/>
  <c r="J205" i="7" s="1"/>
  <c r="K205" i="7" s="1"/>
  <c r="L205" i="7" s="1"/>
  <c r="M205" i="7" s="1"/>
  <c r="N205" i="7" s="1"/>
  <c r="O205" i="7" s="1"/>
  <c r="P205" i="7" s="1"/>
  <c r="G7" i="5"/>
  <c r="H7" i="5" s="1"/>
  <c r="I7" i="5" s="1"/>
  <c r="J7" i="5" s="1"/>
  <c r="K7" i="5" s="1"/>
  <c r="L7" i="5" s="1"/>
  <c r="M7" i="5" s="1"/>
  <c r="N7" i="5" s="1"/>
  <c r="O7" i="5" s="1"/>
  <c r="G123" i="3"/>
  <c r="H123" i="3" s="1"/>
  <c r="I123" i="3" s="1"/>
  <c r="J123" i="3" s="1"/>
  <c r="K123" i="3" s="1"/>
  <c r="L123" i="3" s="1"/>
  <c r="M123" i="3" s="1"/>
  <c r="N123" i="3" s="1"/>
  <c r="O123" i="3" s="1"/>
  <c r="G84" i="3"/>
  <c r="H84" i="3" s="1"/>
  <c r="I84" i="3" s="1"/>
  <c r="J84" i="3" s="1"/>
  <c r="K84" i="3" s="1"/>
  <c r="L84" i="3" s="1"/>
  <c r="M84" i="3" s="1"/>
  <c r="N84" i="3" s="1"/>
  <c r="O84" i="3" s="1"/>
  <c r="R228" i="5" l="1"/>
  <c r="R233" i="5"/>
  <c r="R204" i="5"/>
  <c r="R232" i="5"/>
  <c r="R206" i="5"/>
  <c r="R208" i="5"/>
  <c r="R211" i="5"/>
  <c r="R222" i="5"/>
  <c r="R221" i="5"/>
  <c r="R207" i="5"/>
  <c r="R230" i="5"/>
  <c r="R229" i="5"/>
  <c r="R219" i="5"/>
  <c r="R234" i="5"/>
  <c r="R203" i="5"/>
  <c r="F235" i="5"/>
  <c r="R218" i="5"/>
  <c r="R227" i="5"/>
  <c r="R213" i="5"/>
  <c r="R224" i="5"/>
  <c r="R231" i="5"/>
  <c r="R214" i="5"/>
  <c r="R220" i="5"/>
  <c r="R215" i="5"/>
  <c r="R225" i="5"/>
  <c r="R205" i="5"/>
  <c r="R210" i="5"/>
  <c r="R166" i="6"/>
  <c r="R164" i="6"/>
  <c r="R185" i="6"/>
  <c r="R175" i="6"/>
  <c r="R187" i="6"/>
  <c r="R183" i="6"/>
  <c r="R167" i="6"/>
  <c r="R192" i="6"/>
  <c r="R191" i="6"/>
  <c r="R171" i="6"/>
  <c r="R172" i="6"/>
  <c r="R182" i="6"/>
  <c r="R190" i="6"/>
  <c r="R174" i="6"/>
  <c r="R188" i="6"/>
  <c r="R177" i="6"/>
  <c r="R184" i="6"/>
  <c r="R194" i="6"/>
  <c r="R189" i="6"/>
  <c r="R165" i="6"/>
  <c r="R180" i="6"/>
  <c r="R163" i="6"/>
  <c r="R193" i="6"/>
  <c r="R179" i="6"/>
  <c r="R178" i="6"/>
  <c r="R170" i="6"/>
  <c r="R181" i="6"/>
  <c r="R180" i="5"/>
  <c r="R168" i="5"/>
  <c r="R174" i="5"/>
  <c r="R193" i="5"/>
  <c r="R188" i="5"/>
  <c r="R171" i="5"/>
  <c r="R175" i="5"/>
  <c r="R183" i="5"/>
  <c r="R191" i="5"/>
  <c r="R172" i="5"/>
  <c r="R182" i="5"/>
  <c r="R181" i="5"/>
  <c r="R176" i="5"/>
  <c r="R179" i="5"/>
  <c r="R169" i="5"/>
  <c r="R128" i="6"/>
  <c r="R145" i="6"/>
  <c r="R155" i="6"/>
  <c r="R150" i="6"/>
  <c r="R130" i="6"/>
  <c r="R151" i="6"/>
  <c r="R144" i="6"/>
  <c r="R143" i="6"/>
  <c r="R152" i="6"/>
  <c r="R138" i="6"/>
  <c r="R148" i="6"/>
  <c r="R132" i="6"/>
  <c r="R139" i="6"/>
  <c r="R129" i="6"/>
  <c r="R125" i="6"/>
  <c r="R133" i="6"/>
  <c r="R142" i="6"/>
  <c r="R153" i="6"/>
  <c r="R146" i="6"/>
  <c r="R140" i="6"/>
  <c r="R149" i="6"/>
  <c r="R127" i="6"/>
  <c r="R154" i="6"/>
  <c r="F156" i="6"/>
  <c r="R124" i="6"/>
  <c r="R135" i="6"/>
  <c r="R131" i="6"/>
  <c r="R141" i="6"/>
  <c r="R126" i="6"/>
  <c r="R136" i="6"/>
  <c r="R312" i="5"/>
  <c r="R286" i="5"/>
  <c r="R288" i="5"/>
  <c r="R292" i="5"/>
  <c r="R291" i="5"/>
  <c r="R282" i="5"/>
  <c r="R293" i="5"/>
  <c r="R289" i="5"/>
  <c r="R284" i="5"/>
  <c r="R283" i="5"/>
  <c r="F313" i="5"/>
  <c r="R281" i="5"/>
  <c r="R285" i="5"/>
  <c r="R302" i="5"/>
  <c r="R311" i="5"/>
  <c r="R309" i="5"/>
  <c r="R299" i="5"/>
  <c r="R298" i="5"/>
  <c r="R306" i="5"/>
  <c r="R296" i="5"/>
  <c r="R303" i="5"/>
  <c r="R307" i="5"/>
  <c r="R300" i="5"/>
  <c r="R308" i="5"/>
  <c r="R297" i="5"/>
  <c r="R305" i="5"/>
  <c r="R146" i="5"/>
  <c r="R151" i="5"/>
  <c r="R147" i="5"/>
  <c r="R133" i="5"/>
  <c r="R143" i="5"/>
  <c r="R127" i="5"/>
  <c r="R125" i="5"/>
  <c r="F157" i="5"/>
  <c r="R129" i="5"/>
  <c r="R141" i="5"/>
  <c r="R138" i="5"/>
  <c r="R154" i="5"/>
  <c r="R132" i="5"/>
  <c r="R144" i="5"/>
  <c r="R140" i="5"/>
  <c r="R155" i="5"/>
  <c r="R126" i="5"/>
  <c r="R128" i="5"/>
  <c r="R139" i="5"/>
  <c r="R149" i="5"/>
  <c r="R246" i="6"/>
  <c r="R260" i="6"/>
  <c r="R249" i="6"/>
  <c r="R263" i="6"/>
  <c r="R267" i="6"/>
  <c r="R268" i="6"/>
  <c r="R259" i="6"/>
  <c r="R248" i="6"/>
  <c r="R244" i="6"/>
  <c r="R261" i="6"/>
  <c r="R269" i="6"/>
  <c r="R253" i="6"/>
  <c r="R265" i="6"/>
  <c r="R250" i="6"/>
  <c r="R252" i="6"/>
  <c r="R258" i="6"/>
  <c r="R271" i="6"/>
  <c r="F273" i="6"/>
  <c r="R241" i="6"/>
  <c r="R272" i="6"/>
  <c r="R262" i="6"/>
  <c r="R256" i="6"/>
  <c r="R270" i="6"/>
  <c r="R245" i="6"/>
  <c r="R242" i="6"/>
  <c r="R243" i="6"/>
  <c r="R257" i="6"/>
  <c r="R89" i="6"/>
  <c r="R86" i="6"/>
  <c r="R88" i="6"/>
  <c r="R87" i="6"/>
  <c r="R113" i="6"/>
  <c r="R107" i="6"/>
  <c r="R112" i="6"/>
  <c r="R85" i="6"/>
  <c r="F117" i="6"/>
  <c r="R96" i="6"/>
  <c r="R106" i="6"/>
  <c r="R111" i="6"/>
  <c r="R103" i="6"/>
  <c r="R93" i="6"/>
  <c r="R92" i="6"/>
  <c r="R104" i="6"/>
  <c r="R115" i="6"/>
  <c r="R101" i="6"/>
  <c r="R100" i="6"/>
  <c r="R105" i="6"/>
  <c r="R114" i="6"/>
  <c r="R116" i="6"/>
  <c r="R109" i="6"/>
  <c r="R94" i="6"/>
  <c r="R266" i="5"/>
  <c r="R218" i="6"/>
  <c r="F234" i="6"/>
  <c r="R202" i="6"/>
  <c r="R227" i="6"/>
  <c r="R221" i="6"/>
  <c r="R205" i="6"/>
  <c r="R203" i="6"/>
  <c r="R219" i="6"/>
  <c r="R213" i="6"/>
  <c r="R231" i="6"/>
  <c r="R223" i="6"/>
  <c r="R232" i="6"/>
  <c r="R228" i="6"/>
  <c r="R216" i="6"/>
  <c r="R224" i="6"/>
  <c r="R217" i="6"/>
  <c r="R207" i="6"/>
  <c r="R220" i="6"/>
  <c r="R209" i="6"/>
  <c r="R233" i="6"/>
  <c r="R214" i="6"/>
  <c r="R226" i="6"/>
  <c r="R204" i="6"/>
  <c r="R230" i="6"/>
  <c r="R206" i="6"/>
  <c r="R222" i="6"/>
  <c r="R211" i="6"/>
  <c r="R210" i="6"/>
  <c r="G202" i="5"/>
  <c r="G162" i="6"/>
  <c r="G123" i="6"/>
  <c r="G280" i="5"/>
  <c r="G124" i="5"/>
  <c r="G240" i="6"/>
  <c r="G84" i="6"/>
  <c r="G201" i="6"/>
  <c r="R185" i="5"/>
  <c r="R243" i="5"/>
  <c r="R257" i="5"/>
  <c r="R264" i="5"/>
  <c r="R245" i="5"/>
  <c r="R165" i="5"/>
  <c r="R167" i="5"/>
  <c r="R254" i="5"/>
  <c r="R268" i="5"/>
  <c r="R250" i="5"/>
  <c r="R269" i="5"/>
  <c r="R258" i="5"/>
  <c r="R192" i="5"/>
  <c r="R164" i="5"/>
  <c r="R249" i="5"/>
  <c r="R247" i="5"/>
  <c r="R263" i="5"/>
  <c r="R246" i="5"/>
  <c r="R270" i="5"/>
  <c r="R252" i="5"/>
  <c r="R194" i="5"/>
  <c r="R273" i="5"/>
  <c r="R242" i="5"/>
  <c r="R271" i="5"/>
  <c r="R260" i="5"/>
  <c r="R186" i="5"/>
  <c r="R166" i="5"/>
  <c r="R261" i="5"/>
  <c r="R272" i="5"/>
  <c r="R253" i="5"/>
  <c r="R244" i="5"/>
  <c r="R259" i="5"/>
  <c r="R267" i="5"/>
  <c r="G163" i="5"/>
  <c r="G241" i="5"/>
  <c r="G475" i="10"/>
  <c r="G436" i="10"/>
  <c r="G397" i="10"/>
  <c r="G280" i="10"/>
  <c r="G202" i="10"/>
  <c r="G163" i="8"/>
  <c r="G709" i="9"/>
  <c r="G592" i="9"/>
  <c r="G474" i="9"/>
  <c r="G435" i="9"/>
  <c r="G241" i="8"/>
  <c r="H241" i="8" s="1"/>
  <c r="I241" i="8" s="1"/>
  <c r="J241" i="8" s="1"/>
  <c r="K241" i="8" s="1"/>
  <c r="L241" i="8" s="1"/>
  <c r="M241" i="8" s="1"/>
  <c r="N241" i="8" s="1"/>
  <c r="O241" i="8" s="1"/>
  <c r="G202" i="8"/>
  <c r="H202" i="8" s="1"/>
  <c r="I202" i="8" s="1"/>
  <c r="J202" i="8" s="1"/>
  <c r="K202" i="8" s="1"/>
  <c r="L202" i="8" s="1"/>
  <c r="M202" i="8" s="1"/>
  <c r="N202" i="8" s="1"/>
  <c r="O202" i="8" s="1"/>
  <c r="P202" i="8" s="1"/>
  <c r="G46" i="8"/>
  <c r="H46" i="8" s="1"/>
  <c r="I46" i="8" s="1"/>
  <c r="J46" i="8" s="1"/>
  <c r="K46" i="8" s="1"/>
  <c r="L46" i="8" s="1"/>
  <c r="M46" i="8" s="1"/>
  <c r="N46" i="8" s="1"/>
  <c r="O46" i="8" s="1"/>
  <c r="P46" i="8" s="1"/>
  <c r="G7" i="8"/>
  <c r="H7" i="8" s="1"/>
  <c r="I7" i="8" s="1"/>
  <c r="J7" i="8" s="1"/>
  <c r="K7" i="8" s="1"/>
  <c r="L7" i="8" s="1"/>
  <c r="M7" i="8" s="1"/>
  <c r="N7" i="8" s="1"/>
  <c r="O7" i="8" s="1"/>
  <c r="P7" i="8" s="1"/>
  <c r="G157" i="5" l="1"/>
  <c r="G273" i="6"/>
  <c r="G234" i="6"/>
  <c r="G313" i="5"/>
  <c r="G235" i="5"/>
  <c r="H124" i="5"/>
  <c r="H240" i="6"/>
  <c r="H201" i="6"/>
  <c r="H280" i="5"/>
  <c r="H162" i="6"/>
  <c r="H84" i="6"/>
  <c r="H123" i="6"/>
  <c r="H202" i="5"/>
  <c r="H163" i="5"/>
  <c r="H241" i="5"/>
  <c r="R68" i="3"/>
  <c r="R71" i="3"/>
  <c r="R62" i="3"/>
  <c r="R58" i="3"/>
  <c r="R77" i="3"/>
  <c r="R46" i="3"/>
  <c r="R67" i="3"/>
  <c r="R47" i="3"/>
  <c r="R74" i="3"/>
  <c r="H202" i="10"/>
  <c r="G241" i="10"/>
  <c r="H280" i="10"/>
  <c r="H397" i="10"/>
  <c r="H436" i="10"/>
  <c r="H475" i="10"/>
  <c r="F78" i="3"/>
  <c r="G45" i="3"/>
  <c r="H45" i="3" s="1"/>
  <c r="H163" i="8"/>
  <c r="H435" i="9"/>
  <c r="H474" i="9"/>
  <c r="H592" i="9"/>
  <c r="H709" i="9"/>
  <c r="H45" i="9"/>
  <c r="I45" i="9" s="1"/>
  <c r="J45" i="9" s="1"/>
  <c r="K45" i="9" s="1"/>
  <c r="L45" i="9" s="1"/>
  <c r="M45" i="9" s="1"/>
  <c r="N45" i="9" s="1"/>
  <c r="O45" i="9" s="1"/>
  <c r="P45" i="9" s="1"/>
  <c r="H234" i="6" l="1"/>
  <c r="H157" i="5"/>
  <c r="H273" i="6"/>
  <c r="H313" i="5"/>
  <c r="I123" i="6"/>
  <c r="I201" i="6"/>
  <c r="I162" i="6"/>
  <c r="I124" i="5"/>
  <c r="I84" i="6"/>
  <c r="I240" i="6"/>
  <c r="I202" i="5"/>
  <c r="I280" i="5"/>
  <c r="H274" i="5"/>
  <c r="I163" i="5"/>
  <c r="I241" i="5"/>
  <c r="R150" i="4"/>
  <c r="I475" i="10"/>
  <c r="I436" i="10"/>
  <c r="I397" i="10"/>
  <c r="I280" i="10"/>
  <c r="H241" i="10"/>
  <c r="I202" i="10"/>
  <c r="H78" i="3"/>
  <c r="G78" i="3"/>
  <c r="I45" i="3"/>
  <c r="I163" i="8"/>
  <c r="I709" i="9"/>
  <c r="I592" i="9"/>
  <c r="I474" i="9"/>
  <c r="I435" i="9"/>
  <c r="J84" i="6" l="1"/>
  <c r="J123" i="6"/>
  <c r="J202" i="5"/>
  <c r="J162" i="6"/>
  <c r="J280" i="5"/>
  <c r="J124" i="5"/>
  <c r="J240" i="6"/>
  <c r="J201" i="6"/>
  <c r="J163" i="5"/>
  <c r="J241" i="5"/>
  <c r="J202" i="10"/>
  <c r="I241" i="10"/>
  <c r="J280" i="10"/>
  <c r="J397" i="10"/>
  <c r="J436" i="10"/>
  <c r="J475" i="10"/>
  <c r="J45" i="3"/>
  <c r="J163" i="8"/>
  <c r="J435" i="9"/>
  <c r="J474" i="9"/>
  <c r="J592" i="9"/>
  <c r="J709" i="9"/>
  <c r="I273" i="6" l="1"/>
  <c r="I313" i="5"/>
  <c r="J231" i="5"/>
  <c r="I157" i="5"/>
  <c r="I78" i="3"/>
  <c r="I234" i="6"/>
  <c r="I235" i="5"/>
  <c r="I274" i="5"/>
  <c r="H232" i="5"/>
  <c r="H235" i="5" s="1"/>
  <c r="H192" i="6"/>
  <c r="J270" i="5"/>
  <c r="J309" i="5"/>
  <c r="G85" i="5"/>
  <c r="G6" i="6"/>
  <c r="K240" i="6"/>
  <c r="K202" i="5"/>
  <c r="K124" i="5"/>
  <c r="K123" i="6"/>
  <c r="K280" i="5"/>
  <c r="K84" i="6"/>
  <c r="K201" i="6"/>
  <c r="K162" i="6"/>
  <c r="K163" i="5"/>
  <c r="K241" i="5"/>
  <c r="K475" i="10"/>
  <c r="K436" i="10"/>
  <c r="K397" i="10"/>
  <c r="K280" i="10"/>
  <c r="J241" i="10"/>
  <c r="K202" i="10"/>
  <c r="K45" i="3"/>
  <c r="G85" i="8"/>
  <c r="K163" i="8"/>
  <c r="K709" i="9"/>
  <c r="K592" i="9"/>
  <c r="K474" i="9"/>
  <c r="K435" i="9"/>
  <c r="K270" i="5" l="1"/>
  <c r="K231" i="5"/>
  <c r="K309" i="5"/>
  <c r="H85" i="5"/>
  <c r="H6" i="6"/>
  <c r="L240" i="6"/>
  <c r="L123" i="6"/>
  <c r="L202" i="5"/>
  <c r="L162" i="6"/>
  <c r="L84" i="6"/>
  <c r="L124" i="5"/>
  <c r="L201" i="6"/>
  <c r="L280" i="5"/>
  <c r="L163" i="5"/>
  <c r="L241" i="5"/>
  <c r="R111" i="4"/>
  <c r="L202" i="10"/>
  <c r="K241" i="10"/>
  <c r="L280" i="10"/>
  <c r="L397" i="10"/>
  <c r="L436" i="10"/>
  <c r="L475" i="10"/>
  <c r="H85" i="8"/>
  <c r="L163" i="8"/>
  <c r="G670" i="9"/>
  <c r="L435" i="9"/>
  <c r="L474" i="9"/>
  <c r="L592" i="9"/>
  <c r="L709" i="9"/>
  <c r="L309" i="5" l="1"/>
  <c r="L231" i="5"/>
  <c r="L270" i="5"/>
  <c r="M41" i="6"/>
  <c r="N41" i="6"/>
  <c r="R115" i="5"/>
  <c r="R23" i="6"/>
  <c r="R94" i="5"/>
  <c r="R26" i="6"/>
  <c r="K313" i="5"/>
  <c r="R92" i="5"/>
  <c r="K235" i="5"/>
  <c r="R38" i="6"/>
  <c r="R114" i="5"/>
  <c r="J273" i="6"/>
  <c r="R24" i="6"/>
  <c r="R88" i="5"/>
  <c r="J195" i="6"/>
  <c r="R90" i="5"/>
  <c r="R93" i="5"/>
  <c r="R25" i="6"/>
  <c r="G39" i="6"/>
  <c r="J274" i="5"/>
  <c r="R18" i="6"/>
  <c r="R87" i="5"/>
  <c r="J157" i="5"/>
  <c r="J78" i="3"/>
  <c r="K273" i="6"/>
  <c r="R108" i="5"/>
  <c r="K234" i="6"/>
  <c r="R103" i="5"/>
  <c r="F39" i="6"/>
  <c r="R7" i="6"/>
  <c r="R16" i="6"/>
  <c r="R102" i="5"/>
  <c r="R36" i="6"/>
  <c r="R110" i="5"/>
  <c r="R22" i="6"/>
  <c r="R104" i="5"/>
  <c r="R86" i="5"/>
  <c r="F118" i="5"/>
  <c r="R112" i="5"/>
  <c r="J234" i="6"/>
  <c r="R97" i="5"/>
  <c r="R17" i="6"/>
  <c r="K157" i="5"/>
  <c r="R19" i="6"/>
  <c r="R105" i="5"/>
  <c r="R117" i="5"/>
  <c r="R27" i="6"/>
  <c r="R29" i="6"/>
  <c r="R35" i="6"/>
  <c r="R101" i="5"/>
  <c r="K195" i="6"/>
  <c r="J235" i="5"/>
  <c r="R107" i="5"/>
  <c r="K274" i="5"/>
  <c r="R98" i="5"/>
  <c r="J313" i="5"/>
  <c r="K78" i="3"/>
  <c r="R91" i="5"/>
  <c r="R28" i="6"/>
  <c r="R116" i="5"/>
  <c r="O41" i="6"/>
  <c r="I85" i="5"/>
  <c r="I6" i="6"/>
  <c r="M201" i="6"/>
  <c r="M202" i="5"/>
  <c r="M240" i="6"/>
  <c r="M84" i="6"/>
  <c r="M124" i="5"/>
  <c r="M123" i="6"/>
  <c r="M280" i="5"/>
  <c r="M162" i="6"/>
  <c r="M163" i="5"/>
  <c r="M241" i="5"/>
  <c r="G163" i="4"/>
  <c r="M475" i="10"/>
  <c r="M436" i="10"/>
  <c r="M397" i="10"/>
  <c r="M280" i="10"/>
  <c r="L241" i="10"/>
  <c r="M202" i="10"/>
  <c r="I85" i="8"/>
  <c r="M163" i="8"/>
  <c r="M709" i="9"/>
  <c r="M592" i="9"/>
  <c r="M474" i="9"/>
  <c r="M435" i="9"/>
  <c r="H670" i="9"/>
  <c r="M270" i="5" l="1"/>
  <c r="M234" i="6"/>
  <c r="M231" i="5"/>
  <c r="M309" i="5"/>
  <c r="L235" i="5"/>
  <c r="L313" i="5"/>
  <c r="L234" i="6"/>
  <c r="L274" i="5"/>
  <c r="L117" i="6"/>
  <c r="R164" i="4"/>
  <c r="L195" i="6"/>
  <c r="L157" i="5"/>
  <c r="G111" i="6"/>
  <c r="G117" i="6" s="1"/>
  <c r="L273" i="6"/>
  <c r="R186" i="4"/>
  <c r="L196" i="5"/>
  <c r="R176" i="4"/>
  <c r="R172" i="4"/>
  <c r="R194" i="4"/>
  <c r="R180" i="4"/>
  <c r="R185" i="4"/>
  <c r="H39" i="6"/>
  <c r="R182" i="4"/>
  <c r="L156" i="6"/>
  <c r="L78" i="3"/>
  <c r="J117" i="5"/>
  <c r="J85" i="5"/>
  <c r="I39" i="6"/>
  <c r="J6" i="6"/>
  <c r="M117" i="6"/>
  <c r="M157" i="5"/>
  <c r="M273" i="6"/>
  <c r="M156" i="6"/>
  <c r="R149" i="4"/>
  <c r="M195" i="6"/>
  <c r="N84" i="6"/>
  <c r="N280" i="5"/>
  <c r="N201" i="6"/>
  <c r="N124" i="5"/>
  <c r="N240" i="6"/>
  <c r="G156" i="6"/>
  <c r="N123" i="6"/>
  <c r="N162" i="6"/>
  <c r="N202" i="5"/>
  <c r="M196" i="5"/>
  <c r="N163" i="5"/>
  <c r="N241" i="5"/>
  <c r="R137" i="4"/>
  <c r="R126" i="4"/>
  <c r="R125" i="4"/>
  <c r="R146" i="4"/>
  <c r="R147" i="4"/>
  <c r="R151" i="4"/>
  <c r="R155" i="4"/>
  <c r="R127" i="4"/>
  <c r="R141" i="4"/>
  <c r="G124" i="4"/>
  <c r="H163" i="4"/>
  <c r="N202" i="10"/>
  <c r="M241" i="10"/>
  <c r="N280" i="10"/>
  <c r="N397" i="10"/>
  <c r="N436" i="10"/>
  <c r="N475" i="10"/>
  <c r="M78" i="3"/>
  <c r="N45" i="3"/>
  <c r="J85" i="8"/>
  <c r="N163" i="8"/>
  <c r="O163" i="8" s="1"/>
  <c r="P163" i="8" s="1"/>
  <c r="I670" i="9"/>
  <c r="N435" i="9"/>
  <c r="N474" i="9"/>
  <c r="N592" i="9"/>
  <c r="N709" i="9"/>
  <c r="M313" i="5" l="1"/>
  <c r="M274" i="5"/>
  <c r="H111" i="6"/>
  <c r="K117" i="5"/>
  <c r="N231" i="5"/>
  <c r="N309" i="5"/>
  <c r="M235" i="5"/>
  <c r="N270" i="5"/>
  <c r="G112" i="5"/>
  <c r="J118" i="5"/>
  <c r="K85" i="5"/>
  <c r="J39" i="6"/>
  <c r="K6" i="6"/>
  <c r="Q182" i="6"/>
  <c r="Q193" i="6"/>
  <c r="Q184" i="6"/>
  <c r="Q183" i="6"/>
  <c r="Q181" i="6"/>
  <c r="Q174" i="6"/>
  <c r="Q185" i="6"/>
  <c r="Q172" i="6"/>
  <c r="Q177" i="6"/>
  <c r="Q179" i="6"/>
  <c r="Q191" i="6"/>
  <c r="Q194" i="6"/>
  <c r="Q164" i="6"/>
  <c r="N195" i="6"/>
  <c r="Q187" i="6"/>
  <c r="Q170" i="6"/>
  <c r="Q166" i="6"/>
  <c r="Q180" i="6"/>
  <c r="Q178" i="6"/>
  <c r="Q171" i="6"/>
  <c r="Q189" i="6"/>
  <c r="Q190" i="6"/>
  <c r="Q175" i="6"/>
  <c r="Q192" i="6"/>
  <c r="Q167" i="6"/>
  <c r="Q165" i="6"/>
  <c r="Q220" i="6"/>
  <c r="Q216" i="6"/>
  <c r="Q217" i="6"/>
  <c r="Q214" i="6"/>
  <c r="Q204" i="6"/>
  <c r="Q231" i="6"/>
  <c r="Q219" i="6"/>
  <c r="N234" i="6"/>
  <c r="Q203" i="6"/>
  <c r="Q224" i="6"/>
  <c r="Q221" i="6"/>
  <c r="Q228" i="6"/>
  <c r="Q223" i="6"/>
  <c r="Q209" i="6"/>
  <c r="Q213" i="6"/>
  <c r="Q211" i="6"/>
  <c r="Q230" i="6"/>
  <c r="Q222" i="6"/>
  <c r="Q206" i="6"/>
  <c r="Q218" i="6"/>
  <c r="Q232" i="6"/>
  <c r="Q210" i="6"/>
  <c r="Q205" i="6"/>
  <c r="Q226" i="6"/>
  <c r="N117" i="6"/>
  <c r="Q86" i="6"/>
  <c r="Q88" i="6"/>
  <c r="Q106" i="6"/>
  <c r="Q89" i="6"/>
  <c r="Q96" i="6"/>
  <c r="Q105" i="6"/>
  <c r="Q104" i="6"/>
  <c r="Q87" i="6"/>
  <c r="Q101" i="6"/>
  <c r="Q100" i="6"/>
  <c r="Q114" i="6"/>
  <c r="Q94" i="6"/>
  <c r="Q93" i="6"/>
  <c r="Q92" i="6"/>
  <c r="Q111" i="6"/>
  <c r="Q112" i="6"/>
  <c r="Q109" i="6"/>
  <c r="Q113" i="6"/>
  <c r="Q115" i="6"/>
  <c r="Q107" i="6"/>
  <c r="Q103" i="6"/>
  <c r="Q127" i="6"/>
  <c r="Q131" i="6"/>
  <c r="Q143" i="6"/>
  <c r="Q155" i="6"/>
  <c r="Q150" i="6"/>
  <c r="Q126" i="6"/>
  <c r="Q146" i="6"/>
  <c r="Q130" i="6"/>
  <c r="Q138" i="6"/>
  <c r="Q142" i="6"/>
  <c r="Q149" i="6"/>
  <c r="Q140" i="6"/>
  <c r="Q145" i="6"/>
  <c r="Q152" i="6"/>
  <c r="Q151" i="6"/>
  <c r="Q141" i="6"/>
  <c r="Q133" i="6"/>
  <c r="Q128" i="6"/>
  <c r="Q125" i="6"/>
  <c r="N156" i="6"/>
  <c r="Q132" i="6"/>
  <c r="Q139" i="6"/>
  <c r="Q144" i="6"/>
  <c r="Q148" i="6"/>
  <c r="Q154" i="6"/>
  <c r="Q153" i="6"/>
  <c r="Q136" i="6"/>
  <c r="Q135" i="6"/>
  <c r="Q268" i="5"/>
  <c r="Q269" i="5"/>
  <c r="Q266" i="5"/>
  <c r="Q271" i="5"/>
  <c r="Q263" i="6"/>
  <c r="Q259" i="6"/>
  <c r="Q271" i="6"/>
  <c r="Q267" i="6"/>
  <c r="Q243" i="6"/>
  <c r="Q268" i="6"/>
  <c r="Q245" i="6"/>
  <c r="Q270" i="6"/>
  <c r="Q258" i="6"/>
  <c r="Q257" i="6"/>
  <c r="Q256" i="6"/>
  <c r="Q248" i="6"/>
  <c r="Q260" i="6"/>
  <c r="Q250" i="6"/>
  <c r="Q249" i="6"/>
  <c r="Q265" i="6"/>
  <c r="Q272" i="6"/>
  <c r="Q253" i="6"/>
  <c r="Q269" i="6"/>
  <c r="N273" i="6"/>
  <c r="Q242" i="6"/>
  <c r="Q261" i="6"/>
  <c r="Q244" i="6"/>
  <c r="Q262" i="6"/>
  <c r="Q252" i="6"/>
  <c r="Q174" i="5"/>
  <c r="Q182" i="5"/>
  <c r="Q172" i="5"/>
  <c r="Q179" i="5"/>
  <c r="Q176" i="5"/>
  <c r="Q168" i="5"/>
  <c r="Q191" i="5"/>
  <c r="Q188" i="5"/>
  <c r="Q181" i="5"/>
  <c r="Q193" i="5"/>
  <c r="Q171" i="5"/>
  <c r="Q180" i="5"/>
  <c r="Q175" i="5"/>
  <c r="Q183" i="5"/>
  <c r="Q230" i="5"/>
  <c r="Q225" i="5"/>
  <c r="Q229" i="5"/>
  <c r="Q206" i="5"/>
  <c r="Q227" i="5"/>
  <c r="Q215" i="5"/>
  <c r="Q211" i="5"/>
  <c r="Q207" i="5"/>
  <c r="Q205" i="5"/>
  <c r="Q210" i="5"/>
  <c r="Q219" i="5"/>
  <c r="Q234" i="5"/>
  <c r="Q232" i="5"/>
  <c r="Q222" i="5"/>
  <c r="Q220" i="5"/>
  <c r="Q224" i="5"/>
  <c r="Q221" i="5"/>
  <c r="Q204" i="5"/>
  <c r="Q213" i="5"/>
  <c r="Q218" i="5"/>
  <c r="Q214" i="5"/>
  <c r="Q127" i="5"/>
  <c r="N157" i="5"/>
  <c r="Q125" i="5"/>
  <c r="Q139" i="5"/>
  <c r="Q140" i="5"/>
  <c r="Q128" i="5"/>
  <c r="Q146" i="5"/>
  <c r="Q154" i="5"/>
  <c r="Q151" i="5"/>
  <c r="Q144" i="5"/>
  <c r="Q138" i="5"/>
  <c r="Q143" i="5"/>
  <c r="Q147" i="5"/>
  <c r="Q126" i="5"/>
  <c r="Q133" i="5"/>
  <c r="Q129" i="5"/>
  <c r="Q141" i="5"/>
  <c r="Q149" i="5"/>
  <c r="Q132" i="5"/>
  <c r="Q155" i="5"/>
  <c r="Q312" i="5"/>
  <c r="Q289" i="5"/>
  <c r="Q293" i="5"/>
  <c r="Q288" i="5"/>
  <c r="N313" i="5"/>
  <c r="Q292" i="5"/>
  <c r="Q291" i="5"/>
  <c r="Q298" i="5"/>
  <c r="Q296" i="5"/>
  <c r="Q299" i="5"/>
  <c r="Q297" i="5"/>
  <c r="Q308" i="5"/>
  <c r="Q303" i="5"/>
  <c r="Q307" i="5"/>
  <c r="Q302" i="5"/>
  <c r="Q300" i="5"/>
  <c r="O162" i="6"/>
  <c r="O201" i="6"/>
  <c r="O84" i="6"/>
  <c r="O123" i="6"/>
  <c r="O240" i="6"/>
  <c r="H156" i="6"/>
  <c r="O202" i="5"/>
  <c r="I111" i="6"/>
  <c r="H117" i="6"/>
  <c r="O124" i="5"/>
  <c r="O280" i="5"/>
  <c r="Q166" i="5"/>
  <c r="Q260" i="5"/>
  <c r="Q245" i="5"/>
  <c r="Q244" i="5"/>
  <c r="Q250" i="5"/>
  <c r="Q256" i="5"/>
  <c r="Q257" i="5"/>
  <c r="N196" i="5"/>
  <c r="Q165" i="5"/>
  <c r="Q259" i="5"/>
  <c r="Q246" i="5"/>
  <c r="Q249" i="5"/>
  <c r="Q261" i="5"/>
  <c r="Q185" i="5"/>
  <c r="Q253" i="5"/>
  <c r="Q263" i="5"/>
  <c r="Q186" i="5"/>
  <c r="Q190" i="5"/>
  <c r="Q258" i="5"/>
  <c r="Q192" i="5"/>
  <c r="Q167" i="5"/>
  <c r="Q252" i="5"/>
  <c r="Q264" i="5"/>
  <c r="Q243" i="5"/>
  <c r="Q254" i="5"/>
  <c r="R100" i="4"/>
  <c r="R101" i="4"/>
  <c r="R97" i="4"/>
  <c r="O163" i="5"/>
  <c r="O241" i="5"/>
  <c r="Q68" i="3"/>
  <c r="Q77" i="3"/>
  <c r="Q74" i="3"/>
  <c r="F118" i="4"/>
  <c r="R86" i="4"/>
  <c r="R87" i="4"/>
  <c r="R107" i="4"/>
  <c r="R116" i="4"/>
  <c r="R117" i="4"/>
  <c r="R95" i="4"/>
  <c r="R98" i="4"/>
  <c r="R102" i="4"/>
  <c r="R108" i="4"/>
  <c r="H124" i="4"/>
  <c r="G85" i="4"/>
  <c r="I163" i="4"/>
  <c r="O475" i="10"/>
  <c r="O436" i="10"/>
  <c r="O397" i="10"/>
  <c r="O280" i="10"/>
  <c r="N241" i="10"/>
  <c r="O202" i="10"/>
  <c r="N78" i="3"/>
  <c r="O45" i="3"/>
  <c r="K85" i="8"/>
  <c r="O709" i="9"/>
  <c r="O592" i="9"/>
  <c r="P592" i="9" s="1"/>
  <c r="O474" i="9"/>
  <c r="P474" i="9" s="1"/>
  <c r="O435" i="9"/>
  <c r="P435" i="9" s="1"/>
  <c r="J670" i="9"/>
  <c r="P314" i="5" l="1"/>
  <c r="P275" i="5"/>
  <c r="N274" i="5"/>
  <c r="N235" i="5"/>
  <c r="Q309" i="5"/>
  <c r="Q231" i="5"/>
  <c r="Q270" i="5"/>
  <c r="L117" i="5"/>
  <c r="L85" i="5"/>
  <c r="H112" i="5"/>
  <c r="G118" i="5"/>
  <c r="K39" i="6"/>
  <c r="L6" i="6"/>
  <c r="I156" i="6"/>
  <c r="J111" i="6"/>
  <c r="I117" i="6"/>
  <c r="J195" i="4"/>
  <c r="R61" i="3"/>
  <c r="Q61" i="3"/>
  <c r="Q72" i="3"/>
  <c r="R72" i="3"/>
  <c r="R75" i="3"/>
  <c r="Q75" i="3"/>
  <c r="Q70" i="3"/>
  <c r="R70" i="3"/>
  <c r="R53" i="3"/>
  <c r="Q53" i="3"/>
  <c r="R48" i="3"/>
  <c r="Q48" i="3"/>
  <c r="R65" i="3"/>
  <c r="Q65" i="3"/>
  <c r="Q50" i="3"/>
  <c r="R50" i="3"/>
  <c r="G118" i="4"/>
  <c r="I124" i="4"/>
  <c r="H85" i="4"/>
  <c r="J163" i="4"/>
  <c r="G124" i="10"/>
  <c r="O241" i="10"/>
  <c r="L85" i="8"/>
  <c r="K670" i="9"/>
  <c r="P709" i="9"/>
  <c r="G357" i="9"/>
  <c r="G552" i="9"/>
  <c r="G748" i="9"/>
  <c r="M117" i="5" l="1"/>
  <c r="K112" i="5"/>
  <c r="K118" i="5" s="1"/>
  <c r="L118" i="5"/>
  <c r="I112" i="5"/>
  <c r="I118" i="5" s="1"/>
  <c r="H118" i="5"/>
  <c r="M85" i="5"/>
  <c r="L39" i="6"/>
  <c r="M6" i="6"/>
  <c r="K195" i="4"/>
  <c r="J156" i="6"/>
  <c r="K111" i="6"/>
  <c r="J117" i="6"/>
  <c r="I173" i="4"/>
  <c r="P46" i="3"/>
  <c r="P70" i="3"/>
  <c r="J156" i="4"/>
  <c r="K156" i="4" s="1"/>
  <c r="L156" i="4" s="1"/>
  <c r="M156" i="4" s="1"/>
  <c r="M157" i="4" s="1"/>
  <c r="J124" i="4"/>
  <c r="I85" i="4"/>
  <c r="J196" i="4"/>
  <c r="K163" i="4"/>
  <c r="P65" i="3"/>
  <c r="P48" i="3"/>
  <c r="P50" i="3"/>
  <c r="P75" i="3"/>
  <c r="P69" i="3"/>
  <c r="P57" i="3"/>
  <c r="P76" i="3"/>
  <c r="P64" i="3"/>
  <c r="P58" i="3"/>
  <c r="P71" i="3"/>
  <c r="P74" i="3"/>
  <c r="P52" i="3"/>
  <c r="P55" i="3"/>
  <c r="P63" i="3"/>
  <c r="P47" i="3"/>
  <c r="P60" i="3"/>
  <c r="P77" i="3"/>
  <c r="P66" i="3"/>
  <c r="P62" i="3"/>
  <c r="P49" i="3"/>
  <c r="P54" i="3"/>
  <c r="P56" i="3"/>
  <c r="P68" i="3"/>
  <c r="P51" i="3"/>
  <c r="P73" i="3"/>
  <c r="P59" i="3"/>
  <c r="P67" i="3"/>
  <c r="P61" i="3"/>
  <c r="P53" i="3"/>
  <c r="P72" i="3"/>
  <c r="M85" i="8"/>
  <c r="L670" i="9"/>
  <c r="G279" i="9"/>
  <c r="H748" i="9"/>
  <c r="H552" i="9"/>
  <c r="G47" i="7"/>
  <c r="G513" i="9"/>
  <c r="H357" i="9"/>
  <c r="G85" i="10"/>
  <c r="H124" i="10"/>
  <c r="G631" i="9"/>
  <c r="G553" i="10"/>
  <c r="N156" i="4" l="1"/>
  <c r="Q156" i="4" s="1"/>
  <c r="I196" i="4"/>
  <c r="N119" i="6"/>
  <c r="K117" i="6"/>
  <c r="K156" i="6"/>
  <c r="R68" i="4"/>
  <c r="M39" i="6"/>
  <c r="M118" i="5"/>
  <c r="N85" i="5"/>
  <c r="N6" i="6"/>
  <c r="H115" i="4"/>
  <c r="H118" i="4" s="1"/>
  <c r="L195" i="4"/>
  <c r="R61" i="4"/>
  <c r="R62" i="4"/>
  <c r="R63" i="4"/>
  <c r="I118" i="4"/>
  <c r="R78" i="4"/>
  <c r="R55" i="4"/>
  <c r="R66" i="4"/>
  <c r="R71" i="4"/>
  <c r="R72" i="4"/>
  <c r="R73" i="4"/>
  <c r="R77" i="4"/>
  <c r="R59" i="4"/>
  <c r="R49" i="4"/>
  <c r="R48" i="4"/>
  <c r="R47" i="4"/>
  <c r="R56" i="4"/>
  <c r="J157" i="4"/>
  <c r="J85" i="4"/>
  <c r="G46" i="4"/>
  <c r="K124" i="4"/>
  <c r="R9" i="4"/>
  <c r="R12" i="4"/>
  <c r="R34" i="4"/>
  <c r="R37" i="4"/>
  <c r="R8" i="4"/>
  <c r="R32" i="4"/>
  <c r="R16" i="4"/>
  <c r="R29" i="4"/>
  <c r="R38" i="4"/>
  <c r="R10" i="4"/>
  <c r="R27" i="4"/>
  <c r="R33" i="4"/>
  <c r="R24" i="4"/>
  <c r="R26" i="4"/>
  <c r="G7" i="4"/>
  <c r="L163" i="4"/>
  <c r="G163" i="10"/>
  <c r="N85" i="8"/>
  <c r="M670" i="9"/>
  <c r="H553" i="10"/>
  <c r="G7" i="10"/>
  <c r="H513" i="9"/>
  <c r="I748" i="9"/>
  <c r="H279" i="9"/>
  <c r="I124" i="10"/>
  <c r="G240" i="9"/>
  <c r="I552" i="9"/>
  <c r="J552" i="9" s="1"/>
  <c r="G514" i="10"/>
  <c r="H85" i="10"/>
  <c r="I357" i="9"/>
  <c r="H47" i="7"/>
  <c r="H163" i="10"/>
  <c r="G358" i="10"/>
  <c r="H631" i="9"/>
  <c r="Q97" i="5" l="1"/>
  <c r="Q105" i="5"/>
  <c r="Q87" i="5"/>
  <c r="N118" i="5"/>
  <c r="Q93" i="5"/>
  <c r="Q88" i="5"/>
  <c r="Q107" i="5"/>
  <c r="Q103" i="5"/>
  <c r="Q102" i="5"/>
  <c r="Q115" i="5"/>
  <c r="Q98" i="5"/>
  <c r="Q108" i="5"/>
  <c r="Q94" i="5"/>
  <c r="Q90" i="5"/>
  <c r="Q92" i="5"/>
  <c r="Q110" i="5"/>
  <c r="Q91" i="5"/>
  <c r="Q104" i="5"/>
  <c r="Q114" i="5"/>
  <c r="Q101" i="5"/>
  <c r="O85" i="5"/>
  <c r="N39" i="6"/>
  <c r="Q38" i="6"/>
  <c r="Q18" i="6"/>
  <c r="Q35" i="6"/>
  <c r="Q16" i="6"/>
  <c r="Q17" i="6"/>
  <c r="Q36" i="6"/>
  <c r="Q19" i="6"/>
  <c r="O6" i="6"/>
  <c r="M195" i="4"/>
  <c r="K173" i="4"/>
  <c r="K157" i="4"/>
  <c r="J118" i="4"/>
  <c r="H46" i="4"/>
  <c r="L124" i="4"/>
  <c r="K85" i="4"/>
  <c r="L196" i="4"/>
  <c r="H7" i="4"/>
  <c r="M163" i="4"/>
  <c r="O85" i="8"/>
  <c r="P85" i="8" s="1"/>
  <c r="N670" i="9"/>
  <c r="H358" i="10"/>
  <c r="H240" i="9"/>
  <c r="I513" i="9"/>
  <c r="H7" i="10"/>
  <c r="H514" i="10"/>
  <c r="I279" i="9"/>
  <c r="I553" i="10"/>
  <c r="I85" i="10"/>
  <c r="J124" i="10"/>
  <c r="J748" i="9"/>
  <c r="I163" i="10"/>
  <c r="I47" i="7"/>
  <c r="J357" i="9"/>
  <c r="I631" i="9"/>
  <c r="K552" i="9"/>
  <c r="K196" i="4" l="1"/>
  <c r="R89" i="5"/>
  <c r="Q89" i="5"/>
  <c r="O118" i="5"/>
  <c r="P119" i="5" s="1"/>
  <c r="R34" i="6"/>
  <c r="Q34" i="6"/>
  <c r="Q9" i="6"/>
  <c r="R9" i="6"/>
  <c r="R8" i="6"/>
  <c r="Q8" i="6"/>
  <c r="O39" i="6"/>
  <c r="P40" i="6" s="1"/>
  <c r="Q10" i="6"/>
  <c r="R10" i="6"/>
  <c r="R13" i="6"/>
  <c r="Q13" i="6"/>
  <c r="R31" i="6"/>
  <c r="Q31" i="6"/>
  <c r="R32" i="6"/>
  <c r="Q32" i="6"/>
  <c r="R11" i="6"/>
  <c r="Q11" i="6"/>
  <c r="R14" i="6"/>
  <c r="Q14" i="6"/>
  <c r="Q33" i="6"/>
  <c r="R33" i="6"/>
  <c r="N195" i="4"/>
  <c r="K118" i="4"/>
  <c r="L157" i="4"/>
  <c r="I46" i="4"/>
  <c r="L85" i="4"/>
  <c r="M124" i="4"/>
  <c r="M196" i="4"/>
  <c r="I7" i="4"/>
  <c r="N163" i="4"/>
  <c r="O670" i="9"/>
  <c r="J85" i="10"/>
  <c r="J513" i="9"/>
  <c r="I240" i="9"/>
  <c r="J553" i="10"/>
  <c r="I7" i="10"/>
  <c r="I358" i="10"/>
  <c r="K748" i="9"/>
  <c r="K124" i="10"/>
  <c r="J279" i="9"/>
  <c r="I514" i="10"/>
  <c r="L552" i="9"/>
  <c r="M552" i="9" s="1"/>
  <c r="K357" i="9"/>
  <c r="J47" i="7"/>
  <c r="J163" i="10"/>
  <c r="J631" i="9"/>
  <c r="P66" i="6" l="1"/>
  <c r="P58" i="6"/>
  <c r="P75" i="6"/>
  <c r="P71" i="6"/>
  <c r="P67" i="6"/>
  <c r="P63" i="6"/>
  <c r="P59" i="6"/>
  <c r="P55" i="6"/>
  <c r="P51" i="6"/>
  <c r="P47" i="6"/>
  <c r="P70" i="6"/>
  <c r="P54" i="6"/>
  <c r="P77" i="6"/>
  <c r="P73" i="6"/>
  <c r="P69" i="6"/>
  <c r="P65" i="6"/>
  <c r="P61" i="6"/>
  <c r="P57" i="6"/>
  <c r="P53" i="6"/>
  <c r="P49" i="6"/>
  <c r="P76" i="6"/>
  <c r="P72" i="6"/>
  <c r="P68" i="6"/>
  <c r="P64" i="6"/>
  <c r="P60" i="6"/>
  <c r="P56" i="6"/>
  <c r="P52" i="6"/>
  <c r="P48" i="6"/>
  <c r="P78" i="6"/>
  <c r="P74" i="6"/>
  <c r="P62" i="6"/>
  <c r="P50" i="6"/>
  <c r="P46" i="6"/>
  <c r="P79" i="6"/>
  <c r="P9" i="6"/>
  <c r="P89" i="5"/>
  <c r="P96" i="5"/>
  <c r="P117" i="5"/>
  <c r="P87" i="5"/>
  <c r="P116" i="5"/>
  <c r="P102" i="5"/>
  <c r="P98" i="5"/>
  <c r="P118" i="5"/>
  <c r="P113" i="5"/>
  <c r="P109" i="5"/>
  <c r="P101" i="5"/>
  <c r="P112" i="5"/>
  <c r="P94" i="5"/>
  <c r="P99" i="5"/>
  <c r="P86" i="5"/>
  <c r="P114" i="5"/>
  <c r="P97" i="5"/>
  <c r="P105" i="5"/>
  <c r="P104" i="5"/>
  <c r="P92" i="5"/>
  <c r="P90" i="5"/>
  <c r="P115" i="5"/>
  <c r="P107" i="5"/>
  <c r="P110" i="5"/>
  <c r="P93" i="5"/>
  <c r="P103" i="5"/>
  <c r="P88" i="5"/>
  <c r="P100" i="5"/>
  <c r="P111" i="5"/>
  <c r="P108" i="5"/>
  <c r="P106" i="5"/>
  <c r="P95" i="5"/>
  <c r="P91" i="5"/>
  <c r="P14" i="6"/>
  <c r="P32" i="6"/>
  <c r="P10" i="6"/>
  <c r="P33" i="6"/>
  <c r="P31" i="6"/>
  <c r="P11" i="6"/>
  <c r="P13" i="6"/>
  <c r="P8" i="6"/>
  <c r="P34" i="6"/>
  <c r="P16" i="6"/>
  <c r="P17" i="6"/>
  <c r="P22" i="6"/>
  <c r="P27" i="6"/>
  <c r="P28" i="6"/>
  <c r="P29" i="6"/>
  <c r="P23" i="6"/>
  <c r="P20" i="6"/>
  <c r="P21" i="6"/>
  <c r="P37" i="6"/>
  <c r="P26" i="6"/>
  <c r="P15" i="6"/>
  <c r="P18" i="6"/>
  <c r="P7" i="6"/>
  <c r="P24" i="6"/>
  <c r="P25" i="6"/>
  <c r="P39" i="6"/>
  <c r="P30" i="6"/>
  <c r="P19" i="6"/>
  <c r="P35" i="6"/>
  <c r="P12" i="6"/>
  <c r="P36" i="6"/>
  <c r="P38" i="6"/>
  <c r="Q186" i="4"/>
  <c r="Q182" i="4"/>
  <c r="Q164" i="4"/>
  <c r="I79" i="4"/>
  <c r="L118" i="4"/>
  <c r="J46" i="4"/>
  <c r="N124" i="4"/>
  <c r="M85" i="4"/>
  <c r="N196" i="4"/>
  <c r="Q195" i="4"/>
  <c r="Q185" i="4"/>
  <c r="R105" i="4"/>
  <c r="R144" i="4"/>
  <c r="I40" i="4"/>
  <c r="J7" i="4"/>
  <c r="O163" i="4"/>
  <c r="P670" i="9"/>
  <c r="J358" i="10"/>
  <c r="K85" i="10"/>
  <c r="K47" i="7"/>
  <c r="J514" i="10"/>
  <c r="K553" i="10"/>
  <c r="K513" i="9"/>
  <c r="L124" i="10"/>
  <c r="K279" i="9"/>
  <c r="L748" i="9"/>
  <c r="J240" i="9"/>
  <c r="J7" i="10"/>
  <c r="K163" i="10"/>
  <c r="L357" i="9"/>
  <c r="K631" i="9"/>
  <c r="N552" i="9"/>
  <c r="Q147" i="4" l="1"/>
  <c r="Q149" i="4"/>
  <c r="R169" i="4"/>
  <c r="Q169" i="4"/>
  <c r="R166" i="4"/>
  <c r="Q166" i="4"/>
  <c r="J79" i="4"/>
  <c r="M118" i="4"/>
  <c r="Q126" i="4"/>
  <c r="Q125" i="4"/>
  <c r="N157" i="4"/>
  <c r="Q144" i="4"/>
  <c r="Q146" i="4"/>
  <c r="Q151" i="4"/>
  <c r="Q127" i="4"/>
  <c r="K46" i="4"/>
  <c r="N85" i="4"/>
  <c r="O124" i="4"/>
  <c r="O196" i="4"/>
  <c r="J40" i="4"/>
  <c r="K7" i="4"/>
  <c r="R168" i="4"/>
  <c r="Q168" i="4"/>
  <c r="R165" i="4"/>
  <c r="Q165" i="4"/>
  <c r="R193" i="4"/>
  <c r="Q193" i="4"/>
  <c r="Q190" i="4"/>
  <c r="R190" i="4"/>
  <c r="R188" i="4"/>
  <c r="Q188" i="4"/>
  <c r="R183" i="4"/>
  <c r="Q183" i="4"/>
  <c r="R179" i="4"/>
  <c r="Q179" i="4"/>
  <c r="R178" i="4"/>
  <c r="Q178" i="4"/>
  <c r="Q173" i="4"/>
  <c r="R173" i="4"/>
  <c r="Q171" i="4"/>
  <c r="R171" i="4"/>
  <c r="K7" i="10"/>
  <c r="K240" i="9"/>
  <c r="L279" i="9"/>
  <c r="M124" i="10"/>
  <c r="K514" i="10"/>
  <c r="L85" i="10"/>
  <c r="L513" i="9"/>
  <c r="L553" i="10"/>
  <c r="L631" i="9"/>
  <c r="M748" i="9"/>
  <c r="L47" i="7"/>
  <c r="K358" i="10"/>
  <c r="M357" i="9"/>
  <c r="L163" i="10"/>
  <c r="O552" i="9"/>
  <c r="P552" i="9" s="1"/>
  <c r="P197" i="4" l="1"/>
  <c r="P184" i="4"/>
  <c r="P166" i="4"/>
  <c r="P170" i="4"/>
  <c r="P174" i="4"/>
  <c r="P178" i="4"/>
  <c r="P182" i="4"/>
  <c r="P186" i="4"/>
  <c r="P190" i="4"/>
  <c r="P167" i="4"/>
  <c r="P175" i="4"/>
  <c r="P183" i="4"/>
  <c r="P191" i="4"/>
  <c r="P176" i="4"/>
  <c r="P192" i="4"/>
  <c r="P165" i="4"/>
  <c r="P169" i="4"/>
  <c r="P173" i="4"/>
  <c r="P177" i="4"/>
  <c r="P181" i="4"/>
  <c r="P185" i="4"/>
  <c r="P189" i="4"/>
  <c r="P193" i="4"/>
  <c r="P164" i="4"/>
  <c r="P171" i="4"/>
  <c r="P179" i="4"/>
  <c r="P187" i="4"/>
  <c r="P195" i="4"/>
  <c r="P168" i="4"/>
  <c r="P172" i="4"/>
  <c r="P180" i="4"/>
  <c r="P188" i="4"/>
  <c r="P196" i="4"/>
  <c r="P194" i="4"/>
  <c r="Q100" i="4"/>
  <c r="Q101" i="4"/>
  <c r="Q97" i="4"/>
  <c r="Q86" i="4"/>
  <c r="N118" i="4"/>
  <c r="Q87" i="4"/>
  <c r="Q105" i="4"/>
  <c r="Q107" i="4"/>
  <c r="Q117" i="4"/>
  <c r="Q95" i="4"/>
  <c r="Q108" i="4"/>
  <c r="Q136" i="4"/>
  <c r="R136" i="4"/>
  <c r="R134" i="4"/>
  <c r="Q134" i="4"/>
  <c r="Q132" i="4"/>
  <c r="R132" i="4"/>
  <c r="R130" i="4"/>
  <c r="Q130" i="4"/>
  <c r="O157" i="4"/>
  <c r="Q129" i="4"/>
  <c r="R129" i="4"/>
  <c r="R139" i="4"/>
  <c r="Q139" i="4"/>
  <c r="R140" i="4"/>
  <c r="Q140" i="4"/>
  <c r="Q143" i="4"/>
  <c r="R143" i="4"/>
  <c r="Q154" i="4"/>
  <c r="R154" i="4"/>
  <c r="K79" i="4"/>
  <c r="O85" i="4"/>
  <c r="L46" i="4"/>
  <c r="K40" i="4"/>
  <c r="L7" i="4"/>
  <c r="M47" i="7"/>
  <c r="L358" i="10"/>
  <c r="N124" i="10"/>
  <c r="M279" i="9"/>
  <c r="N357" i="9"/>
  <c r="N748" i="9"/>
  <c r="M553" i="10"/>
  <c r="M513" i="9"/>
  <c r="M85" i="10"/>
  <c r="L240" i="9"/>
  <c r="M631" i="9"/>
  <c r="L514" i="10"/>
  <c r="L7" i="10"/>
  <c r="M163" i="10"/>
  <c r="P152" i="4" l="1"/>
  <c r="P158" i="4"/>
  <c r="P125" i="4"/>
  <c r="P155" i="4"/>
  <c r="P128" i="4"/>
  <c r="P132" i="4"/>
  <c r="P136" i="4"/>
  <c r="P140" i="4"/>
  <c r="P144" i="4"/>
  <c r="P148" i="4"/>
  <c r="P156" i="4"/>
  <c r="P129" i="4"/>
  <c r="P133" i="4"/>
  <c r="P137" i="4"/>
  <c r="P141" i="4"/>
  <c r="P145" i="4"/>
  <c r="P149" i="4"/>
  <c r="P153" i="4"/>
  <c r="P157" i="4"/>
  <c r="P126" i="4"/>
  <c r="P130" i="4"/>
  <c r="P134" i="4"/>
  <c r="P138" i="4"/>
  <c r="P142" i="4"/>
  <c r="P146" i="4"/>
  <c r="P150" i="4"/>
  <c r="P154" i="4"/>
  <c r="P127" i="4"/>
  <c r="P131" i="4"/>
  <c r="P135" i="4"/>
  <c r="P139" i="4"/>
  <c r="P143" i="4"/>
  <c r="P147" i="4"/>
  <c r="P151" i="4"/>
  <c r="R88" i="4"/>
  <c r="Q88" i="4"/>
  <c r="L79" i="4"/>
  <c r="Q113" i="4"/>
  <c r="R113" i="4"/>
  <c r="R115" i="4"/>
  <c r="Q115" i="4"/>
  <c r="Q90" i="4"/>
  <c r="O118" i="4"/>
  <c r="P119" i="4" s="1"/>
  <c r="R90" i="4"/>
  <c r="R91" i="4"/>
  <c r="Q91" i="4"/>
  <c r="R93" i="4"/>
  <c r="Q93" i="4"/>
  <c r="R104" i="4"/>
  <c r="Q104" i="4"/>
  <c r="Q110" i="4"/>
  <c r="R110" i="4"/>
  <c r="Q112" i="4"/>
  <c r="R112" i="4"/>
  <c r="M46" i="4"/>
  <c r="L40" i="4"/>
  <c r="M7" i="4"/>
  <c r="N279" i="9"/>
  <c r="M514" i="10"/>
  <c r="M240" i="9"/>
  <c r="O748" i="9"/>
  <c r="P748" i="9" s="1"/>
  <c r="O124" i="10"/>
  <c r="N85" i="10"/>
  <c r="N163" i="10"/>
  <c r="N513" i="9"/>
  <c r="N631" i="9"/>
  <c r="O357" i="9"/>
  <c r="P357" i="9" s="1"/>
  <c r="M358" i="10"/>
  <c r="M7" i="10"/>
  <c r="N553" i="10"/>
  <c r="N47" i="7"/>
  <c r="P95" i="4" l="1"/>
  <c r="P86" i="4"/>
  <c r="P90" i="4"/>
  <c r="P94" i="4"/>
  <c r="P98" i="4"/>
  <c r="P102" i="4"/>
  <c r="P106" i="4"/>
  <c r="P110" i="4"/>
  <c r="P114" i="4"/>
  <c r="P118" i="4"/>
  <c r="P91" i="4"/>
  <c r="P103" i="4"/>
  <c r="P111" i="4"/>
  <c r="P92" i="4"/>
  <c r="P100" i="4"/>
  <c r="P108" i="4"/>
  <c r="P89" i="4"/>
  <c r="P93" i="4"/>
  <c r="P97" i="4"/>
  <c r="P101" i="4"/>
  <c r="P105" i="4"/>
  <c r="P109" i="4"/>
  <c r="P113" i="4"/>
  <c r="P117" i="4"/>
  <c r="P87" i="4"/>
  <c r="P99" i="4"/>
  <c r="P107" i="4"/>
  <c r="P115" i="4"/>
  <c r="P88" i="4"/>
  <c r="P96" i="4"/>
  <c r="P104" i="4"/>
  <c r="P112" i="4"/>
  <c r="P116" i="4"/>
  <c r="N46" i="4"/>
  <c r="N7" i="4"/>
  <c r="N514" i="10"/>
  <c r="O85" i="10"/>
  <c r="O631" i="9"/>
  <c r="O553" i="10"/>
  <c r="O513" i="9"/>
  <c r="P513" i="9" s="1"/>
  <c r="O47" i="7"/>
  <c r="P47" i="7" s="1"/>
  <c r="N7" i="10"/>
  <c r="N358" i="10"/>
  <c r="O163" i="10"/>
  <c r="N240" i="9"/>
  <c r="O279" i="9"/>
  <c r="P279" i="9" s="1"/>
  <c r="O46" i="4" l="1"/>
  <c r="Q12" i="4"/>
  <c r="O7" i="4"/>
  <c r="P631" i="9"/>
  <c r="O240" i="9"/>
  <c r="P240" i="9" s="1"/>
  <c r="O7" i="10"/>
  <c r="O358" i="10"/>
  <c r="O514" i="10"/>
  <c r="R15" i="4" l="1"/>
  <c r="Q15" i="4"/>
  <c r="Q274" i="6" l="1"/>
  <c r="Q32" i="4"/>
  <c r="Q69" i="4"/>
  <c r="Q27" i="4"/>
  <c r="Q37" i="4"/>
  <c r="Q29" i="4"/>
  <c r="Q10" i="4"/>
  <c r="Q56" i="4"/>
  <c r="Q48" i="4"/>
  <c r="N79" i="4"/>
  <c r="Q47" i="4"/>
  <c r="Q65" i="4"/>
  <c r="R65" i="4"/>
  <c r="Q54" i="4"/>
  <c r="R54" i="4"/>
  <c r="Q34" i="4"/>
  <c r="Q51" i="4"/>
  <c r="R51" i="4"/>
  <c r="O79" i="4"/>
  <c r="P56" i="4" s="1"/>
  <c r="Q8" i="4"/>
  <c r="N40" i="4"/>
  <c r="Q62" i="4"/>
  <c r="Q49" i="4"/>
  <c r="R189" i="5"/>
  <c r="Q23" i="4"/>
  <c r="O40" i="4"/>
  <c r="R23" i="4"/>
  <c r="Q52" i="4"/>
  <c r="R52" i="4"/>
  <c r="Q66" i="4"/>
  <c r="Q61" i="4"/>
  <c r="Q74" i="4"/>
  <c r="R74" i="4"/>
  <c r="Q73" i="4"/>
  <c r="Q63" i="4"/>
  <c r="Q78" i="4"/>
  <c r="R58" i="4"/>
  <c r="Q58" i="4"/>
  <c r="R76" i="4"/>
  <c r="Q76" i="4"/>
  <c r="M79" i="4"/>
  <c r="G190" i="5"/>
  <c r="R190" i="5"/>
  <c r="Q26" i="4"/>
  <c r="Q68" i="4"/>
  <c r="Q30" i="4"/>
  <c r="Q9" i="4"/>
  <c r="M40" i="4"/>
  <c r="Q71" i="4"/>
  <c r="P35" i="4" l="1"/>
  <c r="P39" i="4"/>
  <c r="P41" i="4"/>
  <c r="G72" i="28"/>
  <c r="H190" i="5"/>
  <c r="P19" i="4"/>
  <c r="P16" i="4"/>
  <c r="P9" i="4"/>
  <c r="P23" i="4"/>
  <c r="P24" i="4"/>
  <c r="P73" i="4"/>
  <c r="P26" i="4"/>
  <c r="P17" i="4"/>
  <c r="P8" i="4"/>
  <c r="P38" i="4"/>
  <c r="P33" i="4"/>
  <c r="P12" i="4"/>
  <c r="P11" i="4"/>
  <c r="P15" i="4"/>
  <c r="P32" i="4"/>
  <c r="P10" i="4"/>
  <c r="P21" i="4"/>
  <c r="P50" i="4"/>
  <c r="P63" i="4"/>
  <c r="P64" i="4"/>
  <c r="P70" i="4"/>
  <c r="P62" i="4"/>
  <c r="P75" i="4"/>
  <c r="P76" i="4"/>
  <c r="P78" i="4"/>
  <c r="P79" i="4"/>
  <c r="P74" i="4"/>
  <c r="P47" i="4"/>
  <c r="P48" i="4"/>
  <c r="P69" i="4"/>
  <c r="P59" i="4"/>
  <c r="P65" i="4"/>
  <c r="P60" i="4"/>
  <c r="P34" i="4"/>
  <c r="P36" i="4"/>
  <c r="P14" i="4"/>
  <c r="P31" i="4"/>
  <c r="P37" i="4"/>
  <c r="P20" i="4"/>
  <c r="P40" i="4"/>
  <c r="P25" i="4"/>
  <c r="P13" i="4"/>
  <c r="P30" i="4"/>
  <c r="P22" i="4"/>
  <c r="P28" i="4"/>
  <c r="P27" i="4"/>
  <c r="P18" i="4"/>
  <c r="P29" i="4"/>
  <c r="P58" i="4"/>
  <c r="P53" i="4"/>
  <c r="P67" i="4"/>
  <c r="P51" i="4"/>
  <c r="P77" i="4"/>
  <c r="P49" i="4"/>
  <c r="P68" i="4"/>
  <c r="P52" i="4"/>
  <c r="G196" i="5"/>
  <c r="F196" i="5"/>
  <c r="P66" i="4"/>
  <c r="P61" i="4"/>
  <c r="P71" i="4"/>
  <c r="P55" i="4"/>
  <c r="P54" i="4"/>
  <c r="P57" i="4"/>
  <c r="P72" i="4"/>
  <c r="I190" i="5"/>
  <c r="I72" i="28" s="1"/>
  <c r="H72" i="28" l="1"/>
  <c r="H196" i="5"/>
  <c r="J190" i="5"/>
  <c r="J72" i="28" l="1"/>
  <c r="I196" i="5"/>
  <c r="M315" i="5"/>
  <c r="L315" i="5"/>
  <c r="N315" i="5"/>
  <c r="H315" i="5"/>
  <c r="G315" i="5"/>
  <c r="O315" i="5"/>
  <c r="J315" i="5"/>
  <c r="I315" i="5"/>
  <c r="K315" i="5"/>
  <c r="J196" i="5"/>
  <c r="K190" i="5"/>
  <c r="R314" i="5"/>
  <c r="Q314" i="5"/>
  <c r="K72" i="28" l="1"/>
  <c r="L198" i="5"/>
  <c r="K198" i="5"/>
  <c r="H198" i="5"/>
  <c r="M198" i="5"/>
  <c r="G198" i="5"/>
  <c r="N198" i="5"/>
  <c r="I198" i="5"/>
  <c r="J198" i="5"/>
  <c r="Q197" i="5"/>
  <c r="P197" i="5"/>
  <c r="O198" i="5"/>
  <c r="R197" i="5"/>
  <c r="K196" i="5"/>
  <c r="K41" i="6" l="1"/>
  <c r="J41" i="6"/>
  <c r="H41" i="6"/>
  <c r="M80" i="3"/>
  <c r="K80" i="3"/>
  <c r="H80" i="3"/>
  <c r="N80" i="3"/>
  <c r="L41" i="6"/>
  <c r="L80" i="3"/>
  <c r="I41" i="6"/>
  <c r="G41" i="6"/>
  <c r="Q40" i="6"/>
  <c r="R40" i="6"/>
  <c r="G80" i="3"/>
  <c r="I80" i="3"/>
  <c r="Q79" i="3"/>
  <c r="O80" i="3"/>
  <c r="R79" i="3"/>
  <c r="J80" i="3"/>
  <c r="P54" i="7" l="1"/>
  <c r="O55" i="7"/>
  <c r="P61" i="7"/>
  <c r="P50" i="7"/>
  <c r="P55" i="7"/>
  <c r="P65" i="7"/>
  <c r="P67" i="7"/>
  <c r="P64" i="26" l="1"/>
  <c r="R64" i="26" s="1"/>
  <c r="P65" i="24"/>
  <c r="P58" i="26"/>
  <c r="R58" i="26" s="1"/>
  <c r="P59" i="24"/>
  <c r="O52" i="26"/>
  <c r="O53" i="24"/>
  <c r="P52" i="26"/>
  <c r="R52" i="26" s="1"/>
  <c r="P53" i="24"/>
  <c r="P51" i="26"/>
  <c r="R51" i="26" s="1"/>
  <c r="P52" i="24"/>
  <c r="P47" i="26"/>
  <c r="R47" i="26" s="1"/>
  <c r="P48" i="24"/>
  <c r="P62" i="26"/>
  <c r="R62" i="26" s="1"/>
  <c r="P63" i="24"/>
  <c r="R20" i="26"/>
  <c r="R9" i="26"/>
  <c r="R26" i="26"/>
  <c r="R24" i="26"/>
  <c r="R14" i="26"/>
  <c r="R13" i="26"/>
  <c r="J159" i="5"/>
  <c r="I159" i="5"/>
  <c r="O159" i="5"/>
  <c r="R158" i="5"/>
  <c r="Q158" i="5"/>
  <c r="L159" i="5"/>
  <c r="M159" i="5"/>
  <c r="K159" i="5"/>
  <c r="N159" i="5"/>
  <c r="P53" i="8"/>
  <c r="P104" i="8"/>
  <c r="O15" i="8"/>
  <c r="O25" i="8"/>
  <c r="O49" i="8"/>
  <c r="O54" i="8"/>
  <c r="O64" i="8"/>
  <c r="O88" i="8"/>
  <c r="O93" i="8"/>
  <c r="O103" i="8"/>
  <c r="P105" i="8"/>
  <c r="O131" i="8"/>
  <c r="O138" i="8"/>
  <c r="O143" i="8"/>
  <c r="O166" i="8"/>
  <c r="O171" i="8"/>
  <c r="O181" i="8"/>
  <c r="O67" i="7"/>
  <c r="O54" i="7"/>
  <c r="S65" i="7"/>
  <c r="S50" i="7"/>
  <c r="O65" i="7"/>
  <c r="O50" i="7"/>
  <c r="P14" i="8"/>
  <c r="P27" i="8"/>
  <c r="P66" i="8"/>
  <c r="P99" i="8"/>
  <c r="P132" i="8"/>
  <c r="P144" i="8"/>
  <c r="P177" i="8"/>
  <c r="P15" i="8"/>
  <c r="P25" i="8"/>
  <c r="P49" i="8"/>
  <c r="P54" i="8"/>
  <c r="P64" i="8"/>
  <c r="P88" i="8"/>
  <c r="P93" i="8"/>
  <c r="P103" i="8"/>
  <c r="O105" i="8"/>
  <c r="O132" i="8"/>
  <c r="P138" i="8"/>
  <c r="P143" i="8"/>
  <c r="P166" i="8"/>
  <c r="P171" i="8"/>
  <c r="P181" i="8"/>
  <c r="P60" i="8"/>
  <c r="P92" i="8"/>
  <c r="P127" i="8"/>
  <c r="P142" i="8"/>
  <c r="P170" i="8"/>
  <c r="P183" i="8"/>
  <c r="O14" i="8"/>
  <c r="O21" i="8"/>
  <c r="O53" i="8"/>
  <c r="O60" i="8"/>
  <c r="O66" i="8"/>
  <c r="O92" i="8"/>
  <c r="O99" i="8"/>
  <c r="O104" i="8"/>
  <c r="O127" i="8"/>
  <c r="P131" i="8"/>
  <c r="O142" i="8"/>
  <c r="O144" i="8"/>
  <c r="O170" i="8"/>
  <c r="O177" i="8"/>
  <c r="O183" i="8"/>
  <c r="O61" i="7"/>
  <c r="S67" i="7"/>
  <c r="S55" i="7"/>
  <c r="S61" i="7"/>
  <c r="S54" i="7"/>
  <c r="S166" i="8" l="1"/>
  <c r="R166" i="8"/>
  <c r="S171" i="8"/>
  <c r="R171" i="8"/>
  <c r="S183" i="8"/>
  <c r="R183" i="8"/>
  <c r="S170" i="8"/>
  <c r="R170" i="8"/>
  <c r="S177" i="8"/>
  <c r="R177" i="8"/>
  <c r="S181" i="8"/>
  <c r="R181" i="8"/>
  <c r="Q52" i="26"/>
  <c r="O64" i="26"/>
  <c r="Q64" i="26" s="1"/>
  <c r="O65" i="24"/>
  <c r="Q65" i="24" s="1"/>
  <c r="R48" i="24"/>
  <c r="R53" i="24"/>
  <c r="Q53" i="24"/>
  <c r="R59" i="24"/>
  <c r="O58" i="26"/>
  <c r="Q58" i="26" s="1"/>
  <c r="O59" i="24"/>
  <c r="Q59" i="24" s="1"/>
  <c r="O47" i="26"/>
  <c r="Q47" i="26" s="1"/>
  <c r="O48" i="24"/>
  <c r="Q48" i="24" s="1"/>
  <c r="O62" i="26"/>
  <c r="Q62" i="26" s="1"/>
  <c r="O63" i="24"/>
  <c r="Q63" i="24" s="1"/>
  <c r="R63" i="24"/>
  <c r="R52" i="24"/>
  <c r="R65" i="24"/>
  <c r="O51" i="26"/>
  <c r="Q51" i="26" s="1"/>
  <c r="O52" i="24"/>
  <c r="Q52" i="24" s="1"/>
  <c r="P202" i="26"/>
  <c r="R202" i="26" s="1"/>
  <c r="P207" i="24"/>
  <c r="O95" i="26"/>
  <c r="O97" i="24"/>
  <c r="P251" i="26"/>
  <c r="R251" i="26" s="1"/>
  <c r="P257" i="24"/>
  <c r="P165" i="26"/>
  <c r="R165" i="26" s="1"/>
  <c r="P169" i="24"/>
  <c r="P215" i="26"/>
  <c r="R215" i="26" s="1"/>
  <c r="P220" i="24"/>
  <c r="O236" i="26"/>
  <c r="O242" i="24"/>
  <c r="Q14" i="26"/>
  <c r="O198" i="26"/>
  <c r="O203" i="24"/>
  <c r="O88" i="26"/>
  <c r="O90" i="24"/>
  <c r="P241" i="26"/>
  <c r="R241" i="26" s="1"/>
  <c r="P247" i="24"/>
  <c r="P160" i="26"/>
  <c r="R160" i="26" s="1"/>
  <c r="P164" i="24"/>
  <c r="P203" i="26"/>
  <c r="R203" i="26" s="1"/>
  <c r="P208" i="24"/>
  <c r="R65" i="7"/>
  <c r="Q24" i="26"/>
  <c r="O214" i="26"/>
  <c r="O219" i="24"/>
  <c r="P176" i="26"/>
  <c r="R176" i="26" s="1"/>
  <c r="P180" i="24"/>
  <c r="R61" i="7"/>
  <c r="Q20" i="26"/>
  <c r="O176" i="26"/>
  <c r="O180" i="24"/>
  <c r="P253" i="26"/>
  <c r="R253" i="26" s="1"/>
  <c r="P259" i="24"/>
  <c r="P236" i="26"/>
  <c r="R236" i="26" s="1"/>
  <c r="P242" i="24"/>
  <c r="P137" i="26"/>
  <c r="R137" i="26" s="1"/>
  <c r="P140" i="24"/>
  <c r="O253" i="26"/>
  <c r="O259" i="24"/>
  <c r="O213" i="26"/>
  <c r="O218" i="24"/>
  <c r="O171" i="26"/>
  <c r="O175" i="24"/>
  <c r="O126" i="26"/>
  <c r="O129" i="24"/>
  <c r="P240" i="26"/>
  <c r="R240" i="26" s="1"/>
  <c r="P246" i="24"/>
  <c r="P133" i="26"/>
  <c r="R133" i="26" s="1"/>
  <c r="P136" i="24"/>
  <c r="P214" i="26"/>
  <c r="R214" i="26" s="1"/>
  <c r="P219" i="24"/>
  <c r="P175" i="26"/>
  <c r="R175" i="26" s="1"/>
  <c r="P179" i="24"/>
  <c r="P127" i="26"/>
  <c r="R127" i="26" s="1"/>
  <c r="P130" i="24"/>
  <c r="P247" i="26"/>
  <c r="R247" i="26" s="1"/>
  <c r="P253" i="24"/>
  <c r="P139" i="26"/>
  <c r="R139" i="26" s="1"/>
  <c r="P142" i="24"/>
  <c r="R50" i="7"/>
  <c r="Q9" i="26"/>
  <c r="R54" i="7"/>
  <c r="Q13" i="26"/>
  <c r="O241" i="26"/>
  <c r="O247" i="24"/>
  <c r="O202" i="26"/>
  <c r="O207" i="24"/>
  <c r="O160" i="26"/>
  <c r="O164" i="24"/>
  <c r="O99" i="26"/>
  <c r="O101" i="24"/>
  <c r="O247" i="26"/>
  <c r="O253" i="24"/>
  <c r="O164" i="26"/>
  <c r="O168" i="24"/>
  <c r="P213" i="26"/>
  <c r="R213" i="26" s="1"/>
  <c r="P218" i="24"/>
  <c r="P209" i="26"/>
  <c r="R209" i="26" s="1"/>
  <c r="P214" i="24"/>
  <c r="P122" i="26"/>
  <c r="R122" i="26" s="1"/>
  <c r="P125" i="24"/>
  <c r="P101" i="26"/>
  <c r="R101" i="26" s="1"/>
  <c r="P103" i="24"/>
  <c r="P177" i="26"/>
  <c r="R177" i="26" s="1"/>
  <c r="P181" i="24"/>
  <c r="O137" i="26"/>
  <c r="O140" i="24"/>
  <c r="O89" i="26"/>
  <c r="O91" i="24"/>
  <c r="O240" i="26"/>
  <c r="O246" i="24"/>
  <c r="O139" i="26"/>
  <c r="O142" i="24"/>
  <c r="P198" i="26"/>
  <c r="R198" i="26" s="1"/>
  <c r="P203" i="24"/>
  <c r="O203" i="26"/>
  <c r="O208" i="24"/>
  <c r="P99" i="26"/>
  <c r="R99" i="26" s="1"/>
  <c r="P101" i="24"/>
  <c r="P88" i="26"/>
  <c r="R88" i="26" s="1"/>
  <c r="P90" i="24"/>
  <c r="R67" i="7"/>
  <c r="Q26" i="26"/>
  <c r="O175" i="26"/>
  <c r="O179" i="24"/>
  <c r="O127" i="26"/>
  <c r="O130" i="24"/>
  <c r="O215" i="26"/>
  <c r="O220" i="24"/>
  <c r="O133" i="26"/>
  <c r="O136" i="24"/>
  <c r="P164" i="26"/>
  <c r="R164" i="26" s="1"/>
  <c r="P168" i="24"/>
  <c r="O177" i="26"/>
  <c r="O181" i="24"/>
  <c r="P89" i="26"/>
  <c r="R89" i="26" s="1"/>
  <c r="P91" i="24"/>
  <c r="P171" i="26"/>
  <c r="R171" i="26" s="1"/>
  <c r="P175" i="24"/>
  <c r="O251" i="26"/>
  <c r="O257" i="24"/>
  <c r="O209" i="26"/>
  <c r="O214" i="24"/>
  <c r="O165" i="26"/>
  <c r="O169" i="24"/>
  <c r="O122" i="26"/>
  <c r="O125" i="24"/>
  <c r="P126" i="26"/>
  <c r="R126" i="26" s="1"/>
  <c r="P129" i="24"/>
  <c r="L158" i="6"/>
  <c r="I158" i="6"/>
  <c r="K119" i="6"/>
  <c r="H119" i="6"/>
  <c r="J119" i="6"/>
  <c r="I119" i="6"/>
  <c r="R118" i="6"/>
  <c r="O119" i="6"/>
  <c r="Q118" i="6"/>
  <c r="M119" i="6"/>
  <c r="H158" i="6"/>
  <c r="K158" i="6"/>
  <c r="O158" i="6"/>
  <c r="P157" i="6"/>
  <c r="R157" i="6"/>
  <c r="Q157" i="6"/>
  <c r="J158" i="6"/>
  <c r="N158" i="6"/>
  <c r="G158" i="6"/>
  <c r="M158" i="6"/>
  <c r="G119" i="6"/>
  <c r="L119" i="6"/>
  <c r="P288" i="8"/>
  <c r="P283" i="8"/>
  <c r="R92" i="8"/>
  <c r="S92" i="8"/>
  <c r="O403" i="9"/>
  <c r="O130" i="9"/>
  <c r="P410" i="9"/>
  <c r="P416" i="9"/>
  <c r="O481" i="9"/>
  <c r="O208" i="9"/>
  <c r="O215" i="9"/>
  <c r="O488" i="9"/>
  <c r="O494" i="9"/>
  <c r="O221" i="9"/>
  <c r="P287" i="8"/>
  <c r="P300" i="8"/>
  <c r="S131" i="8"/>
  <c r="R131" i="8"/>
  <c r="O27" i="8"/>
  <c r="M26" i="22"/>
  <c r="N27" i="8" s="1"/>
  <c r="R104" i="8"/>
  <c r="S104" i="8"/>
  <c r="P403" i="9"/>
  <c r="O404" i="9"/>
  <c r="O131" i="9"/>
  <c r="O414" i="9"/>
  <c r="O141" i="9"/>
  <c r="P482" i="9"/>
  <c r="P492" i="9"/>
  <c r="P399" i="9"/>
  <c r="O410" i="9"/>
  <c r="O137" i="9"/>
  <c r="O416" i="9"/>
  <c r="O143" i="9"/>
  <c r="P481" i="9"/>
  <c r="P488" i="9"/>
  <c r="P494" i="9"/>
  <c r="R55" i="7"/>
  <c r="R127" i="8"/>
  <c r="S127" i="8"/>
  <c r="R60" i="8"/>
  <c r="S60" i="8"/>
  <c r="R143" i="8"/>
  <c r="S143" i="8"/>
  <c r="R103" i="8"/>
  <c r="S103" i="8"/>
  <c r="R88" i="8"/>
  <c r="S88" i="8"/>
  <c r="R54" i="8"/>
  <c r="S54" i="8"/>
  <c r="S25" i="8"/>
  <c r="R25" i="8"/>
  <c r="P10" i="8"/>
  <c r="R132" i="8"/>
  <c r="S132" i="8"/>
  <c r="R66" i="8"/>
  <c r="S66" i="8"/>
  <c r="R14" i="8"/>
  <c r="S14" i="8"/>
  <c r="P298" i="8"/>
  <c r="R105" i="8"/>
  <c r="S105" i="8"/>
  <c r="O399" i="9"/>
  <c r="O126" i="9"/>
  <c r="P404" i="9"/>
  <c r="P414" i="9"/>
  <c r="O204" i="9"/>
  <c r="O477" i="9"/>
  <c r="O482" i="9"/>
  <c r="O209" i="9"/>
  <c r="O492" i="9"/>
  <c r="O219" i="9"/>
  <c r="S53" i="8"/>
  <c r="R53" i="8"/>
  <c r="P477" i="9"/>
  <c r="S142" i="8"/>
  <c r="R142" i="8"/>
  <c r="P294" i="8"/>
  <c r="P21" i="8"/>
  <c r="R138" i="8"/>
  <c r="S138" i="8"/>
  <c r="R93" i="8"/>
  <c r="S93" i="8"/>
  <c r="R64" i="8"/>
  <c r="S64" i="8"/>
  <c r="R49" i="8"/>
  <c r="S49" i="8"/>
  <c r="R15" i="8"/>
  <c r="S15" i="8"/>
  <c r="R144" i="8"/>
  <c r="S144" i="8"/>
  <c r="S99" i="8"/>
  <c r="R99" i="8"/>
  <c r="S27" i="8"/>
  <c r="O10" i="8"/>
  <c r="Q177" i="26" l="1"/>
  <c r="Q202" i="26"/>
  <c r="Q133" i="26"/>
  <c r="Q203" i="26"/>
  <c r="Q127" i="26"/>
  <c r="Q240" i="26"/>
  <c r="Q139" i="26"/>
  <c r="Q122" i="26"/>
  <c r="Q251" i="26"/>
  <c r="Q164" i="26"/>
  <c r="Q241" i="26"/>
  <c r="Q214" i="26"/>
  <c r="Q88" i="26"/>
  <c r="Q89" i="26"/>
  <c r="Q209" i="26"/>
  <c r="Q215" i="26"/>
  <c r="Q175" i="26"/>
  <c r="Q171" i="26"/>
  <c r="R203" i="24"/>
  <c r="Q203" i="24"/>
  <c r="R140" i="24"/>
  <c r="Q140" i="24"/>
  <c r="N101" i="26"/>
  <c r="N103" i="24"/>
  <c r="R181" i="24"/>
  <c r="Q181" i="24"/>
  <c r="Q125" i="24"/>
  <c r="R125" i="24"/>
  <c r="Q218" i="24"/>
  <c r="R218" i="24"/>
  <c r="Q126" i="26"/>
  <c r="R180" i="24"/>
  <c r="Q180" i="24"/>
  <c r="Q208" i="24"/>
  <c r="R208" i="24"/>
  <c r="R247" i="24"/>
  <c r="Q247" i="24"/>
  <c r="Q220" i="24"/>
  <c r="R220" i="24"/>
  <c r="O84" i="26"/>
  <c r="O86" i="24"/>
  <c r="O103" i="24"/>
  <c r="Q103" i="24" s="1"/>
  <c r="O101" i="26"/>
  <c r="Q101" i="26" s="1"/>
  <c r="Q165" i="26"/>
  <c r="Q91" i="24"/>
  <c r="R91" i="24"/>
  <c r="R168" i="24"/>
  <c r="Q168" i="24"/>
  <c r="Q247" i="26"/>
  <c r="Q160" i="26"/>
  <c r="R142" i="24"/>
  <c r="Q142" i="24"/>
  <c r="R130" i="24"/>
  <c r="Q130" i="24"/>
  <c r="Q219" i="24"/>
  <c r="R219" i="24"/>
  <c r="R246" i="24"/>
  <c r="Q246" i="24"/>
  <c r="Q253" i="26"/>
  <c r="R242" i="24"/>
  <c r="Q242" i="24"/>
  <c r="R207" i="24"/>
  <c r="Q207" i="24"/>
  <c r="P95" i="26"/>
  <c r="R95" i="26" s="1"/>
  <c r="P97" i="24"/>
  <c r="Q129" i="24"/>
  <c r="R129" i="24"/>
  <c r="R175" i="24"/>
  <c r="Q175" i="24"/>
  <c r="Q253" i="24"/>
  <c r="R253" i="24"/>
  <c r="Q179" i="24"/>
  <c r="R179" i="24"/>
  <c r="Q136" i="24"/>
  <c r="R136" i="24"/>
  <c r="R259" i="24"/>
  <c r="Q259" i="24"/>
  <c r="Q90" i="24"/>
  <c r="R90" i="24"/>
  <c r="Q257" i="24"/>
  <c r="R257" i="24"/>
  <c r="P84" i="26"/>
  <c r="R84" i="26" s="1"/>
  <c r="P86" i="24"/>
  <c r="Q101" i="24"/>
  <c r="R101" i="24"/>
  <c r="Q137" i="26"/>
  <c r="R103" i="24"/>
  <c r="R214" i="24"/>
  <c r="Q214" i="24"/>
  <c r="Q99" i="26"/>
  <c r="Q213" i="26"/>
  <c r="Q176" i="26"/>
  <c r="R164" i="24"/>
  <c r="Q164" i="24"/>
  <c r="Q198" i="26"/>
  <c r="Q236" i="26"/>
  <c r="R169" i="24"/>
  <c r="Q169" i="24"/>
  <c r="S209" i="9"/>
  <c r="R209" i="9"/>
  <c r="R126" i="9"/>
  <c r="S126" i="9"/>
  <c r="R131" i="9"/>
  <c r="S131" i="9"/>
  <c r="S219" i="9"/>
  <c r="R219" i="9"/>
  <c r="S215" i="9"/>
  <c r="R215" i="9"/>
  <c r="R143" i="9"/>
  <c r="S143" i="9"/>
  <c r="R130" i="9"/>
  <c r="S130" i="9"/>
  <c r="S204" i="9"/>
  <c r="R204" i="9"/>
  <c r="R137" i="9"/>
  <c r="S137" i="9"/>
  <c r="R141" i="9"/>
  <c r="S141" i="9"/>
  <c r="S221" i="9"/>
  <c r="R221" i="9"/>
  <c r="S208" i="9"/>
  <c r="R208" i="9"/>
  <c r="R27" i="8"/>
  <c r="P360" i="9"/>
  <c r="P365" i="9"/>
  <c r="P375" i="9"/>
  <c r="S21" i="8"/>
  <c r="R21" i="8"/>
  <c r="N40" i="8"/>
  <c r="O365" i="9"/>
  <c r="O92" i="9"/>
  <c r="O371" i="9"/>
  <c r="O98" i="9"/>
  <c r="S414" i="9"/>
  <c r="R414" i="9"/>
  <c r="R404" i="9"/>
  <c r="S404" i="9"/>
  <c r="R10" i="8"/>
  <c r="S10" i="8"/>
  <c r="R416" i="9"/>
  <c r="S416" i="9"/>
  <c r="S410" i="9"/>
  <c r="R410" i="9"/>
  <c r="O102" i="9"/>
  <c r="O375" i="9"/>
  <c r="R477" i="9"/>
  <c r="S477" i="9"/>
  <c r="O364" i="9"/>
  <c r="O91" i="9"/>
  <c r="O104" i="9"/>
  <c r="O377" i="9"/>
  <c r="P364" i="9"/>
  <c r="P371" i="9"/>
  <c r="P377" i="9"/>
  <c r="R494" i="9"/>
  <c r="S494" i="9"/>
  <c r="R488" i="9"/>
  <c r="S488" i="9"/>
  <c r="R399" i="9"/>
  <c r="S399" i="9"/>
  <c r="O87" i="9"/>
  <c r="O360" i="9"/>
  <c r="R481" i="9"/>
  <c r="S481" i="9"/>
  <c r="R492" i="9"/>
  <c r="S492" i="9"/>
  <c r="R482" i="9"/>
  <c r="S482" i="9"/>
  <c r="S403" i="9"/>
  <c r="R403" i="9"/>
  <c r="N114" i="26" l="1"/>
  <c r="N116" i="24"/>
  <c r="N118" i="24" s="1"/>
  <c r="Q95" i="26"/>
  <c r="Q97" i="24"/>
  <c r="R97" i="24"/>
  <c r="Q84" i="26"/>
  <c r="R86" i="24"/>
  <c r="Q86" i="24"/>
  <c r="H236" i="6"/>
  <c r="G120" i="4"/>
  <c r="N120" i="4"/>
  <c r="L120" i="4"/>
  <c r="K120" i="4"/>
  <c r="H120" i="4"/>
  <c r="J120" i="4"/>
  <c r="I120" i="4"/>
  <c r="I236" i="6"/>
  <c r="L236" i="6"/>
  <c r="G236" i="6"/>
  <c r="K236" i="6"/>
  <c r="N236" i="6"/>
  <c r="M120" i="4"/>
  <c r="J236" i="6"/>
  <c r="O120" i="4"/>
  <c r="O236" i="6"/>
  <c r="Q235" i="6"/>
  <c r="R235" i="6"/>
  <c r="F79" i="4"/>
  <c r="R189" i="4"/>
  <c r="G274" i="5"/>
  <c r="R133" i="4"/>
  <c r="R256" i="5"/>
  <c r="S92" i="9"/>
  <c r="R92" i="9"/>
  <c r="S104" i="9"/>
  <c r="R104" i="9"/>
  <c r="S102" i="9"/>
  <c r="R102" i="9"/>
  <c r="R87" i="9"/>
  <c r="S87" i="9"/>
  <c r="R91" i="9"/>
  <c r="S91" i="9"/>
  <c r="S98" i="9"/>
  <c r="R98" i="9"/>
  <c r="O59" i="9"/>
  <c r="R377" i="9"/>
  <c r="S377" i="9"/>
  <c r="R371" i="9"/>
  <c r="S371" i="9"/>
  <c r="R364" i="9"/>
  <c r="S364" i="9"/>
  <c r="S375" i="9"/>
  <c r="R375" i="9"/>
  <c r="R365" i="9"/>
  <c r="S365" i="9"/>
  <c r="S360" i="9"/>
  <c r="R360" i="9"/>
  <c r="M237" i="5" l="1"/>
  <c r="J237" i="5"/>
  <c r="K237" i="5"/>
  <c r="L237" i="5"/>
  <c r="I237" i="5"/>
  <c r="N237" i="5"/>
  <c r="H237" i="5"/>
  <c r="P236" i="5"/>
  <c r="R236" i="5"/>
  <c r="Q236" i="5"/>
  <c r="O237" i="5"/>
  <c r="G237" i="5"/>
  <c r="M120" i="5"/>
  <c r="N120" i="5"/>
  <c r="L120" i="5"/>
  <c r="I120" i="5"/>
  <c r="K120" i="5"/>
  <c r="H120" i="5"/>
  <c r="J120" i="5"/>
  <c r="R119" i="5"/>
  <c r="O120" i="5"/>
  <c r="Q119" i="5"/>
  <c r="G120" i="5"/>
  <c r="F274" i="5"/>
  <c r="R195" i="4"/>
  <c r="R69" i="4"/>
  <c r="F157" i="4"/>
  <c r="F196" i="4"/>
  <c r="R156" i="4"/>
  <c r="F40" i="4"/>
  <c r="R30" i="4"/>
  <c r="G79" i="4"/>
  <c r="G196" i="4"/>
  <c r="S59" i="9"/>
  <c r="R59" i="9"/>
  <c r="O52" i="9"/>
  <c r="O53" i="9"/>
  <c r="O65" i="9"/>
  <c r="R293" i="9"/>
  <c r="S293" i="9"/>
  <c r="O63" i="9"/>
  <c r="R168" i="6" l="1"/>
  <c r="F195" i="6"/>
  <c r="G157" i="4"/>
  <c r="G40" i="4"/>
  <c r="K81" i="4"/>
  <c r="L81" i="4"/>
  <c r="G81" i="4"/>
  <c r="I81" i="4"/>
  <c r="M81" i="4"/>
  <c r="Q80" i="4"/>
  <c r="R80" i="4"/>
  <c r="P80" i="4"/>
  <c r="O81" i="4"/>
  <c r="N81" i="4"/>
  <c r="H81" i="4"/>
  <c r="J81" i="4"/>
  <c r="H79" i="4"/>
  <c r="I198" i="4"/>
  <c r="H198" i="4"/>
  <c r="O198" i="4"/>
  <c r="G198" i="4"/>
  <c r="K198" i="4"/>
  <c r="M198" i="4"/>
  <c r="N198" i="4"/>
  <c r="J198" i="4"/>
  <c r="L198" i="4"/>
  <c r="H196" i="4"/>
  <c r="S52" i="9"/>
  <c r="R52" i="9"/>
  <c r="S53" i="9"/>
  <c r="R53" i="9"/>
  <c r="S63" i="9"/>
  <c r="R63" i="9"/>
  <c r="S65" i="9"/>
  <c r="R65" i="9"/>
  <c r="S299" i="9"/>
  <c r="R299" i="9"/>
  <c r="R287" i="9"/>
  <c r="S287" i="9"/>
  <c r="R282" i="9"/>
  <c r="S282" i="9"/>
  <c r="R286" i="9"/>
  <c r="S286" i="9"/>
  <c r="O48" i="9"/>
  <c r="R297" i="9"/>
  <c r="S297" i="9"/>
  <c r="G195" i="6" l="1"/>
  <c r="N42" i="4"/>
  <c r="L42" i="4"/>
  <c r="J42" i="4"/>
  <c r="G42" i="4"/>
  <c r="M42" i="4"/>
  <c r="K42" i="4"/>
  <c r="O42" i="4"/>
  <c r="Q41" i="4"/>
  <c r="H42" i="4"/>
  <c r="H40" i="4"/>
  <c r="H157" i="4"/>
  <c r="N276" i="5"/>
  <c r="J276" i="5"/>
  <c r="M276" i="5"/>
  <c r="L276" i="5"/>
  <c r="H276" i="5"/>
  <c r="Q275" i="5"/>
  <c r="O276" i="5"/>
  <c r="R275" i="5"/>
  <c r="K276" i="5"/>
  <c r="G276" i="5"/>
  <c r="I276" i="5"/>
  <c r="S48" i="9"/>
  <c r="N48" i="9"/>
  <c r="R48" i="9" s="1"/>
  <c r="H195" i="6" l="1"/>
  <c r="G159" i="4"/>
  <c r="N159" i="4"/>
  <c r="I159" i="4"/>
  <c r="L159" i="4"/>
  <c r="O159" i="4"/>
  <c r="Q158" i="4"/>
  <c r="J159" i="4"/>
  <c r="H159" i="4"/>
  <c r="M159" i="4"/>
  <c r="K159" i="4"/>
  <c r="I157" i="4"/>
  <c r="P73" i="8"/>
  <c r="P149" i="24" l="1"/>
  <c r="P146" i="26"/>
  <c r="R146" i="26" s="1"/>
  <c r="I197" i="6"/>
  <c r="K197" i="6"/>
  <c r="P196" i="6"/>
  <c r="O197" i="6"/>
  <c r="Q196" i="6"/>
  <c r="R196" i="6"/>
  <c r="N197" i="6"/>
  <c r="J197" i="6"/>
  <c r="H197" i="6"/>
  <c r="G197" i="6"/>
  <c r="L197" i="6"/>
  <c r="M197" i="6"/>
  <c r="I195" i="6"/>
  <c r="P151" i="8"/>
  <c r="P415" i="9"/>
  <c r="P426" i="9"/>
  <c r="P501" i="9"/>
  <c r="O77" i="9"/>
  <c r="O154" i="8"/>
  <c r="O75" i="9"/>
  <c r="O150" i="9"/>
  <c r="O423" i="9"/>
  <c r="O220" i="9"/>
  <c r="O493" i="9"/>
  <c r="O231" i="9"/>
  <c r="O504" i="9"/>
  <c r="O151" i="8"/>
  <c r="O72" i="9"/>
  <c r="O415" i="9"/>
  <c r="O142" i="9"/>
  <c r="O153" i="9"/>
  <c r="O426" i="9"/>
  <c r="O501" i="9"/>
  <c r="O228" i="9"/>
  <c r="P154" i="8"/>
  <c r="P423" i="9"/>
  <c r="P493" i="9"/>
  <c r="P504" i="9"/>
  <c r="S73" i="8"/>
  <c r="P222" i="26" l="1"/>
  <c r="R222" i="26" s="1"/>
  <c r="P227" i="24"/>
  <c r="O225" i="26"/>
  <c r="O230" i="24"/>
  <c r="O222" i="26"/>
  <c r="O227" i="24"/>
  <c r="P225" i="26"/>
  <c r="R225" i="26" s="1"/>
  <c r="P230" i="24"/>
  <c r="R149" i="24"/>
  <c r="S231" i="9"/>
  <c r="R231" i="9"/>
  <c r="S77" i="9"/>
  <c r="R77" i="9"/>
  <c r="R142" i="9"/>
  <c r="S142" i="9"/>
  <c r="S220" i="9"/>
  <c r="R220" i="9"/>
  <c r="S72" i="9"/>
  <c r="R72" i="9"/>
  <c r="R153" i="9"/>
  <c r="S153" i="9"/>
  <c r="R150" i="9"/>
  <c r="S150" i="9"/>
  <c r="S75" i="9"/>
  <c r="R75" i="9"/>
  <c r="S228" i="9"/>
  <c r="R228" i="9"/>
  <c r="O34" i="8"/>
  <c r="O73" i="8"/>
  <c r="P77" i="7"/>
  <c r="P34" i="8"/>
  <c r="P74" i="8"/>
  <c r="R504" i="9"/>
  <c r="S504" i="9"/>
  <c r="S493" i="9"/>
  <c r="R493" i="9"/>
  <c r="R423" i="9"/>
  <c r="S423" i="9"/>
  <c r="R309" i="9"/>
  <c r="S309" i="9"/>
  <c r="R154" i="8"/>
  <c r="S154" i="8"/>
  <c r="O37" i="8"/>
  <c r="O76" i="8"/>
  <c r="R501" i="9"/>
  <c r="S501" i="9"/>
  <c r="P74" i="7"/>
  <c r="P37" i="8"/>
  <c r="P76" i="8"/>
  <c r="S426" i="9"/>
  <c r="R426" i="9"/>
  <c r="S415" i="9"/>
  <c r="R415" i="9"/>
  <c r="R306" i="9"/>
  <c r="S306" i="9"/>
  <c r="R151" i="8"/>
  <c r="S151" i="8"/>
  <c r="P71" i="26" l="1"/>
  <c r="R71" i="26" s="1"/>
  <c r="P72" i="24"/>
  <c r="P74" i="26"/>
  <c r="R74" i="26" s="1"/>
  <c r="P75" i="24"/>
  <c r="Q222" i="26"/>
  <c r="R36" i="26"/>
  <c r="R227" i="24"/>
  <c r="Q227" i="24"/>
  <c r="O149" i="26"/>
  <c r="O152" i="24"/>
  <c r="P108" i="26"/>
  <c r="R108" i="26" s="1"/>
  <c r="P110" i="24"/>
  <c r="O146" i="26"/>
  <c r="Q146" i="26" s="1"/>
  <c r="O149" i="24"/>
  <c r="Q149" i="24" s="1"/>
  <c r="Q225" i="26"/>
  <c r="P149" i="26"/>
  <c r="R149" i="26" s="1"/>
  <c r="P152" i="24"/>
  <c r="O111" i="26"/>
  <c r="O113" i="24"/>
  <c r="O108" i="26"/>
  <c r="O110" i="24"/>
  <c r="P111" i="26"/>
  <c r="R111" i="26" s="1"/>
  <c r="P113" i="24"/>
  <c r="Q230" i="24"/>
  <c r="R230" i="24"/>
  <c r="R33" i="26"/>
  <c r="P147" i="26"/>
  <c r="R147" i="26" s="1"/>
  <c r="P150" i="24"/>
  <c r="O74" i="7"/>
  <c r="R73" i="8"/>
  <c r="R76" i="8"/>
  <c r="S76" i="8"/>
  <c r="S74" i="7"/>
  <c r="S74" i="8"/>
  <c r="S77" i="7"/>
  <c r="O77" i="7"/>
  <c r="R37" i="8"/>
  <c r="S37" i="8"/>
  <c r="R34" i="8"/>
  <c r="S34" i="8"/>
  <c r="O74" i="26" l="1"/>
  <c r="Q74" i="26" s="1"/>
  <c r="O75" i="24"/>
  <c r="Q75" i="24" s="1"/>
  <c r="O71" i="26"/>
  <c r="Q71" i="26" s="1"/>
  <c r="O72" i="24"/>
  <c r="Q72" i="24" s="1"/>
  <c r="R75" i="24"/>
  <c r="R72" i="24"/>
  <c r="Q149" i="26"/>
  <c r="R74" i="7"/>
  <c r="Q33" i="26"/>
  <c r="R113" i="24"/>
  <c r="Q113" i="24"/>
  <c r="R77" i="7"/>
  <c r="Q36" i="26"/>
  <c r="Q108" i="26"/>
  <c r="Q152" i="24"/>
  <c r="R152" i="24"/>
  <c r="R150" i="24"/>
  <c r="Q110" i="24"/>
  <c r="R110" i="24"/>
  <c r="Q111" i="26"/>
  <c r="P384" i="9"/>
  <c r="O103" i="9"/>
  <c r="P387" i="9"/>
  <c r="O111" i="9"/>
  <c r="O384" i="9"/>
  <c r="O387" i="9"/>
  <c r="O114" i="9"/>
  <c r="R103" i="9" l="1"/>
  <c r="S103" i="9"/>
  <c r="R111" i="9"/>
  <c r="S111" i="9"/>
  <c r="S114" i="9"/>
  <c r="R114" i="9"/>
  <c r="O190" i="8"/>
  <c r="P190" i="8"/>
  <c r="R384" i="9"/>
  <c r="S384" i="9"/>
  <c r="O193" i="8"/>
  <c r="R387" i="9"/>
  <c r="S387" i="9"/>
  <c r="S190" i="8" l="1"/>
  <c r="R190" i="8"/>
  <c r="O260" i="26"/>
  <c r="O266" i="24"/>
  <c r="P260" i="26"/>
  <c r="R260" i="26" s="1"/>
  <c r="P266" i="24"/>
  <c r="O263" i="26"/>
  <c r="O269" i="24"/>
  <c r="O112" i="8"/>
  <c r="P193" i="8"/>
  <c r="P310" i="8"/>
  <c r="S193" i="8" l="1"/>
  <c r="R193" i="8"/>
  <c r="Q260" i="26"/>
  <c r="P263" i="26"/>
  <c r="R263" i="26" s="1"/>
  <c r="P269" i="24"/>
  <c r="O184" i="26"/>
  <c r="O188" i="24"/>
  <c r="R266" i="24"/>
  <c r="Q266" i="24"/>
  <c r="P112" i="8"/>
  <c r="P307" i="8"/>
  <c r="Q269" i="24" l="1"/>
  <c r="R269" i="24"/>
  <c r="P184" i="26"/>
  <c r="R184" i="26" s="1"/>
  <c r="P188" i="24"/>
  <c r="Q263" i="26"/>
  <c r="P65" i="8"/>
  <c r="P26" i="8"/>
  <c r="R112" i="8"/>
  <c r="S112" i="8"/>
  <c r="O26" i="8"/>
  <c r="O65" i="8"/>
  <c r="O138" i="26" l="1"/>
  <c r="O141" i="24"/>
  <c r="O100" i="26"/>
  <c r="O102" i="24"/>
  <c r="P100" i="26"/>
  <c r="R100" i="26" s="1"/>
  <c r="P102" i="24"/>
  <c r="R188" i="24"/>
  <c r="Q188" i="24"/>
  <c r="P138" i="26"/>
  <c r="R138" i="26" s="1"/>
  <c r="P141" i="24"/>
  <c r="Q184" i="26"/>
  <c r="R26" i="8"/>
  <c r="S26" i="8"/>
  <c r="O64" i="9"/>
  <c r="R65" i="8"/>
  <c r="S65" i="8"/>
  <c r="Q138" i="26" l="1"/>
  <c r="Q141" i="24"/>
  <c r="R141" i="24"/>
  <c r="Q100" i="26"/>
  <c r="Q102" i="24"/>
  <c r="R102" i="24"/>
  <c r="S64" i="9"/>
  <c r="R64" i="9"/>
  <c r="P66" i="7"/>
  <c r="P63" i="26" l="1"/>
  <c r="R63" i="26" s="1"/>
  <c r="P64" i="24"/>
  <c r="R25" i="26"/>
  <c r="O66" i="7"/>
  <c r="S66" i="7"/>
  <c r="P299" i="8"/>
  <c r="R64" i="24" l="1"/>
  <c r="O63" i="26"/>
  <c r="Q63" i="26" s="1"/>
  <c r="O64" i="24"/>
  <c r="Q64" i="24" s="1"/>
  <c r="Q25" i="26"/>
  <c r="R66" i="7"/>
  <c r="O22" i="8"/>
  <c r="O139" i="8"/>
  <c r="O100" i="8"/>
  <c r="O60" i="9"/>
  <c r="O411" i="9"/>
  <c r="P178" i="8"/>
  <c r="P489" i="9"/>
  <c r="P62" i="7"/>
  <c r="P22" i="8"/>
  <c r="P139" i="8"/>
  <c r="P100" i="8"/>
  <c r="P411" i="9"/>
  <c r="P61" i="8"/>
  <c r="P372" i="9"/>
  <c r="O61" i="8"/>
  <c r="O178" i="8"/>
  <c r="O99" i="9"/>
  <c r="O216" i="9"/>
  <c r="S178" i="8" l="1"/>
  <c r="R178" i="8"/>
  <c r="P59" i="26"/>
  <c r="R59" i="26" s="1"/>
  <c r="P60" i="24"/>
  <c r="P134" i="26"/>
  <c r="R134" i="26" s="1"/>
  <c r="P137" i="24"/>
  <c r="P96" i="26"/>
  <c r="R96" i="26" s="1"/>
  <c r="P98" i="24"/>
  <c r="O137" i="24"/>
  <c r="O134" i="26"/>
  <c r="P172" i="26"/>
  <c r="R172" i="26" s="1"/>
  <c r="P176" i="24"/>
  <c r="O210" i="26"/>
  <c r="O215" i="24"/>
  <c r="P210" i="26"/>
  <c r="R210" i="26" s="1"/>
  <c r="P215" i="24"/>
  <c r="O96" i="26"/>
  <c r="O98" i="24"/>
  <c r="O248" i="26"/>
  <c r="O254" i="24"/>
  <c r="P254" i="24"/>
  <c r="P248" i="26"/>
  <c r="R248" i="26" s="1"/>
  <c r="R21" i="26"/>
  <c r="O172" i="26"/>
  <c r="O176" i="24"/>
  <c r="S60" i="9"/>
  <c r="R60" i="9"/>
  <c r="S216" i="9"/>
  <c r="R216" i="9"/>
  <c r="R99" i="9"/>
  <c r="S99" i="9"/>
  <c r="R61" i="8"/>
  <c r="S61" i="8"/>
  <c r="R294" i="9"/>
  <c r="S294" i="9"/>
  <c r="S489" i="9"/>
  <c r="S372" i="9"/>
  <c r="R411" i="9"/>
  <c r="S411" i="9"/>
  <c r="R100" i="8"/>
  <c r="S100" i="8"/>
  <c r="S22" i="8"/>
  <c r="R22" i="8"/>
  <c r="O62" i="7"/>
  <c r="O138" i="9"/>
  <c r="O372" i="9"/>
  <c r="O489" i="9"/>
  <c r="R139" i="8"/>
  <c r="S139" i="8"/>
  <c r="S62" i="7"/>
  <c r="P295" i="8"/>
  <c r="O59" i="26" l="1"/>
  <c r="Q59" i="26" s="1"/>
  <c r="O60" i="24"/>
  <c r="Q60" i="24" s="1"/>
  <c r="R60" i="24"/>
  <c r="Q172" i="26"/>
  <c r="Q248" i="26"/>
  <c r="Q210" i="26"/>
  <c r="Q134" i="26"/>
  <c r="R254" i="24"/>
  <c r="Q254" i="24"/>
  <c r="Q96" i="26"/>
  <c r="R98" i="24"/>
  <c r="Q98" i="24"/>
  <c r="R62" i="7"/>
  <c r="Q21" i="26"/>
  <c r="R215" i="24"/>
  <c r="Q215" i="24"/>
  <c r="Q137" i="24"/>
  <c r="R137" i="24"/>
  <c r="Q176" i="24"/>
  <c r="R176" i="24"/>
  <c r="S138" i="9"/>
  <c r="O56" i="7"/>
  <c r="L489" i="9"/>
  <c r="O58" i="7"/>
  <c r="R489" i="9"/>
  <c r="J372" i="9"/>
  <c r="R372" i="9"/>
  <c r="O57" i="7"/>
  <c r="J138" i="9"/>
  <c r="J156" i="9" s="1"/>
  <c r="O53" i="26" l="1"/>
  <c r="O54" i="24"/>
  <c r="O55" i="26"/>
  <c r="O56" i="24"/>
  <c r="O54" i="26"/>
  <c r="O55" i="24"/>
  <c r="K372" i="9"/>
  <c r="L507" i="9"/>
  <c r="K138" i="9"/>
  <c r="K156" i="9" s="1"/>
  <c r="J390" i="9"/>
  <c r="M489" i="9"/>
  <c r="N489" i="9" l="1"/>
  <c r="L138" i="9"/>
  <c r="L156" i="9" s="1"/>
  <c r="K390" i="9"/>
  <c r="L372" i="9"/>
  <c r="M507" i="9"/>
  <c r="L390" i="9" l="1"/>
  <c r="N138" i="9"/>
  <c r="R138" i="9" s="1"/>
  <c r="M138" i="9"/>
  <c r="N507" i="9"/>
  <c r="M372" i="9"/>
  <c r="M390" i="9" l="1"/>
  <c r="N372" i="9"/>
  <c r="O29" i="8" l="1"/>
  <c r="O146" i="8"/>
  <c r="O185" i="8"/>
  <c r="O67" i="9"/>
  <c r="O496" i="9"/>
  <c r="O223" i="9"/>
  <c r="P185" i="8"/>
  <c r="P496" i="9"/>
  <c r="O23" i="8"/>
  <c r="O62" i="8"/>
  <c r="O140" i="8"/>
  <c r="O179" i="8"/>
  <c r="O61" i="9"/>
  <c r="O106" i="9"/>
  <c r="O379" i="9"/>
  <c r="O412" i="9"/>
  <c r="O139" i="9"/>
  <c r="O217" i="9"/>
  <c r="O490" i="9"/>
  <c r="O373" i="9"/>
  <c r="O100" i="9"/>
  <c r="O145" i="9"/>
  <c r="O418" i="9"/>
  <c r="P69" i="7"/>
  <c r="P29" i="8"/>
  <c r="P146" i="8"/>
  <c r="P373" i="9"/>
  <c r="P418" i="9"/>
  <c r="P63" i="7"/>
  <c r="P23" i="8"/>
  <c r="P62" i="8"/>
  <c r="P140" i="8"/>
  <c r="P179" i="8"/>
  <c r="P379" i="9"/>
  <c r="P412" i="9"/>
  <c r="P490" i="9"/>
  <c r="S179" i="8" l="1"/>
  <c r="R179" i="8"/>
  <c r="S185" i="8"/>
  <c r="R185" i="8"/>
  <c r="P66" i="26"/>
  <c r="R66" i="26" s="1"/>
  <c r="P67" i="24"/>
  <c r="P60" i="26"/>
  <c r="R60" i="26" s="1"/>
  <c r="P61" i="24"/>
  <c r="P217" i="26"/>
  <c r="R217" i="26" s="1"/>
  <c r="P222" i="24"/>
  <c r="O249" i="26"/>
  <c r="O255" i="24"/>
  <c r="P255" i="26"/>
  <c r="R255" i="26" s="1"/>
  <c r="P261" i="24"/>
  <c r="P211" i="26"/>
  <c r="R211" i="26" s="1"/>
  <c r="P216" i="24"/>
  <c r="P135" i="26"/>
  <c r="R135" i="26" s="1"/>
  <c r="P138" i="24"/>
  <c r="P103" i="26"/>
  <c r="R103" i="26" s="1"/>
  <c r="P105" i="24"/>
  <c r="O211" i="26"/>
  <c r="O216" i="24"/>
  <c r="O255" i="26"/>
  <c r="Q255" i="26" s="1"/>
  <c r="O261" i="24"/>
  <c r="P97" i="26"/>
  <c r="R97" i="26" s="1"/>
  <c r="P99" i="24"/>
  <c r="R28" i="26"/>
  <c r="O135" i="26"/>
  <c r="O138" i="24"/>
  <c r="O217" i="26"/>
  <c r="O222" i="24"/>
  <c r="P255" i="24"/>
  <c r="P249" i="26"/>
  <c r="R249" i="26" s="1"/>
  <c r="R22" i="26"/>
  <c r="O97" i="26"/>
  <c r="O99" i="24"/>
  <c r="O103" i="26"/>
  <c r="O105" i="24"/>
  <c r="S217" i="9"/>
  <c r="R217" i="9"/>
  <c r="S106" i="9"/>
  <c r="R106" i="9"/>
  <c r="R139" i="9"/>
  <c r="S139" i="9"/>
  <c r="S223" i="9"/>
  <c r="R223" i="9"/>
  <c r="S61" i="9"/>
  <c r="R61" i="9"/>
  <c r="S100" i="9"/>
  <c r="R100" i="9"/>
  <c r="R145" i="9"/>
  <c r="S145" i="9"/>
  <c r="S67" i="9"/>
  <c r="R67" i="9"/>
  <c r="S301" i="9"/>
  <c r="R301" i="9"/>
  <c r="R140" i="8"/>
  <c r="S140" i="8"/>
  <c r="R23" i="8"/>
  <c r="S23" i="8"/>
  <c r="R146" i="8"/>
  <c r="S146" i="8"/>
  <c r="S69" i="7"/>
  <c r="P302" i="8"/>
  <c r="R496" i="9"/>
  <c r="S496" i="9"/>
  <c r="R490" i="9"/>
  <c r="S490" i="9"/>
  <c r="R412" i="9"/>
  <c r="S412" i="9"/>
  <c r="R418" i="9"/>
  <c r="S418" i="9"/>
  <c r="R373" i="9"/>
  <c r="S373" i="9"/>
  <c r="O63" i="7"/>
  <c r="O69" i="7"/>
  <c r="R379" i="9"/>
  <c r="S379" i="9"/>
  <c r="R295" i="9"/>
  <c r="S295" i="9"/>
  <c r="R62" i="8"/>
  <c r="S62" i="8"/>
  <c r="S63" i="7"/>
  <c r="P296" i="8"/>
  <c r="R29" i="8"/>
  <c r="S29" i="8"/>
  <c r="R68" i="8"/>
  <c r="S68" i="8"/>
  <c r="O66" i="26" l="1"/>
  <c r="Q66" i="26" s="1"/>
  <c r="O67" i="24"/>
  <c r="Q67" i="24" s="1"/>
  <c r="R61" i="24"/>
  <c r="O60" i="26"/>
  <c r="Q60" i="26" s="1"/>
  <c r="O61" i="24"/>
  <c r="Q61" i="24" s="1"/>
  <c r="R67" i="24"/>
  <c r="Q249" i="26"/>
  <c r="Q135" i="26"/>
  <c r="Q217" i="26"/>
  <c r="R69" i="7"/>
  <c r="Q28" i="26"/>
  <c r="Q211" i="26"/>
  <c r="Q138" i="24"/>
  <c r="R138" i="24"/>
  <c r="Q261" i="24"/>
  <c r="R261" i="24"/>
  <c r="Q97" i="26"/>
  <c r="R222" i="24"/>
  <c r="Q222" i="24"/>
  <c r="R63" i="7"/>
  <c r="Q22" i="26"/>
  <c r="Q103" i="26"/>
  <c r="R255" i="24"/>
  <c r="Q255" i="24"/>
  <c r="Q99" i="24"/>
  <c r="R99" i="24"/>
  <c r="R105" i="24"/>
  <c r="Q105" i="24"/>
  <c r="R216" i="24"/>
  <c r="Q216" i="24"/>
  <c r="O97" i="8"/>
  <c r="O169" i="26" l="1"/>
  <c r="O173" i="24"/>
  <c r="P136" i="8" l="1"/>
  <c r="O57" i="9"/>
  <c r="O58" i="8"/>
  <c r="P408" i="9"/>
  <c r="P58" i="8"/>
  <c r="P175" i="8"/>
  <c r="O369" i="9"/>
  <c r="O96" i="9"/>
  <c r="O486" i="9"/>
  <c r="O213" i="9"/>
  <c r="P59" i="7"/>
  <c r="P19" i="8"/>
  <c r="O408" i="9"/>
  <c r="O135" i="9"/>
  <c r="O175" i="8"/>
  <c r="O19" i="8"/>
  <c r="O136" i="8"/>
  <c r="P97" i="8"/>
  <c r="P369" i="9"/>
  <c r="P486" i="9"/>
  <c r="R97" i="8" l="1"/>
  <c r="S175" i="8"/>
  <c r="R175" i="8"/>
  <c r="P56" i="26"/>
  <c r="R56" i="26" s="1"/>
  <c r="P57" i="24"/>
  <c r="R18" i="26"/>
  <c r="O207" i="26"/>
  <c r="O212" i="24"/>
  <c r="P131" i="26"/>
  <c r="R131" i="26" s="1"/>
  <c r="P134" i="24"/>
  <c r="P207" i="26"/>
  <c r="R207" i="26" s="1"/>
  <c r="P212" i="24"/>
  <c r="O245" i="26"/>
  <c r="O251" i="24"/>
  <c r="P169" i="26"/>
  <c r="P173" i="24"/>
  <c r="P245" i="26"/>
  <c r="R245" i="26" s="1"/>
  <c r="P251" i="24"/>
  <c r="O93" i="26"/>
  <c r="O95" i="24"/>
  <c r="P93" i="26"/>
  <c r="R93" i="26" s="1"/>
  <c r="P95" i="24"/>
  <c r="O131" i="26"/>
  <c r="Q131" i="26" s="1"/>
  <c r="O134" i="24"/>
  <c r="S96" i="9"/>
  <c r="R96" i="9"/>
  <c r="S57" i="9"/>
  <c r="R57" i="9"/>
  <c r="R135" i="9"/>
  <c r="S135" i="9"/>
  <c r="S213" i="9"/>
  <c r="R213" i="9"/>
  <c r="O59" i="7"/>
  <c r="R486" i="9"/>
  <c r="S486" i="9"/>
  <c r="S97" i="8"/>
  <c r="S59" i="7"/>
  <c r="P292" i="8"/>
  <c r="R291" i="9"/>
  <c r="S291" i="9"/>
  <c r="R136" i="8"/>
  <c r="S136" i="8"/>
  <c r="R19" i="8"/>
  <c r="S19" i="8"/>
  <c r="R58" i="8"/>
  <c r="S58" i="8"/>
  <c r="R369" i="9"/>
  <c r="S369" i="9"/>
  <c r="R408" i="9"/>
  <c r="S408" i="9"/>
  <c r="O56" i="26" l="1"/>
  <c r="Q56" i="26" s="1"/>
  <c r="O57" i="24"/>
  <c r="Q57" i="24" s="1"/>
  <c r="R57" i="24"/>
  <c r="Q93" i="26"/>
  <c r="R212" i="24"/>
  <c r="Q212" i="24"/>
  <c r="R169" i="26"/>
  <c r="Q169" i="26"/>
  <c r="Q207" i="26"/>
  <c r="Q245" i="26"/>
  <c r="R173" i="24"/>
  <c r="Q173" i="24"/>
  <c r="Q18" i="26"/>
  <c r="R95" i="24"/>
  <c r="Q95" i="24"/>
  <c r="Q251" i="24"/>
  <c r="R251" i="24"/>
  <c r="Q134" i="24"/>
  <c r="R134" i="24"/>
  <c r="R59" i="7"/>
  <c r="O50" i="8" l="1"/>
  <c r="O129" i="8"/>
  <c r="P362" i="9"/>
  <c r="P479" i="9"/>
  <c r="O11" i="8"/>
  <c r="O51" i="8"/>
  <c r="P129" i="8"/>
  <c r="O401" i="9"/>
  <c r="P52" i="7"/>
  <c r="O12" i="8"/>
  <c r="P51" i="8"/>
  <c r="P401" i="9"/>
  <c r="P12" i="8"/>
  <c r="O128" i="8"/>
  <c r="O479" i="9"/>
  <c r="P49" i="26" l="1"/>
  <c r="R49" i="26" s="1"/>
  <c r="P50" i="24"/>
  <c r="R11" i="26"/>
  <c r="P86" i="26"/>
  <c r="P88" i="24"/>
  <c r="O85" i="26"/>
  <c r="O87" i="24"/>
  <c r="O124" i="26"/>
  <c r="O127" i="24"/>
  <c r="P124" i="26"/>
  <c r="R124" i="26" s="1"/>
  <c r="P127" i="24"/>
  <c r="O200" i="26"/>
  <c r="O205" i="24"/>
  <c r="O204" i="24"/>
  <c r="O199" i="26"/>
  <c r="O86" i="26"/>
  <c r="O88" i="24"/>
  <c r="P200" i="26"/>
  <c r="R200" i="26" s="1"/>
  <c r="P205" i="24"/>
  <c r="O123" i="26"/>
  <c r="O126" i="24"/>
  <c r="O413" i="9"/>
  <c r="O140" i="9"/>
  <c r="P413" i="9"/>
  <c r="O206" i="9"/>
  <c r="R12" i="8"/>
  <c r="S12" i="8"/>
  <c r="R284" i="9"/>
  <c r="S284" i="9"/>
  <c r="O128" i="9"/>
  <c r="R129" i="8"/>
  <c r="S129" i="8"/>
  <c r="O146" i="9"/>
  <c r="O419" i="9"/>
  <c r="P425" i="9"/>
  <c r="P420" i="9"/>
  <c r="P409" i="9"/>
  <c r="O362" i="9"/>
  <c r="R362" i="9" s="1"/>
  <c r="M273" i="17"/>
  <c r="R401" i="9"/>
  <c r="S401" i="9"/>
  <c r="R51" i="8"/>
  <c r="S51" i="8"/>
  <c r="S52" i="7"/>
  <c r="P285" i="8"/>
  <c r="R479" i="9"/>
  <c r="S479" i="9"/>
  <c r="S362" i="9"/>
  <c r="O420" i="9"/>
  <c r="O147" i="9"/>
  <c r="P424" i="9"/>
  <c r="P419" i="9"/>
  <c r="P407" i="9"/>
  <c r="O52" i="7"/>
  <c r="O149" i="9"/>
  <c r="O422" i="9"/>
  <c r="P421" i="9"/>
  <c r="O89" i="9"/>
  <c r="P168" i="8"/>
  <c r="O168" i="8"/>
  <c r="O148" i="9"/>
  <c r="O421" i="9"/>
  <c r="P422" i="9"/>
  <c r="P417" i="9"/>
  <c r="O50" i="9"/>
  <c r="R168" i="8" l="1"/>
  <c r="S168" i="8"/>
  <c r="O49" i="26"/>
  <c r="Q49" i="26" s="1"/>
  <c r="O50" i="24"/>
  <c r="Q50" i="24" s="1"/>
  <c r="R50" i="24"/>
  <c r="Q124" i="26"/>
  <c r="Q88" i="24"/>
  <c r="R88" i="24"/>
  <c r="R205" i="24"/>
  <c r="Q205" i="24"/>
  <c r="Q86" i="26"/>
  <c r="R86" i="26"/>
  <c r="Q127" i="24"/>
  <c r="R127" i="24"/>
  <c r="O238" i="26"/>
  <c r="O244" i="24"/>
  <c r="Q11" i="26"/>
  <c r="Q200" i="26"/>
  <c r="P238" i="26"/>
  <c r="R238" i="26" s="1"/>
  <c r="P244" i="24"/>
  <c r="R146" i="9"/>
  <c r="S146" i="9"/>
  <c r="R148" i="9"/>
  <c r="S148" i="9"/>
  <c r="R149" i="9"/>
  <c r="S149" i="9"/>
  <c r="R140" i="9"/>
  <c r="S140" i="9"/>
  <c r="S50" i="9"/>
  <c r="S89" i="9"/>
  <c r="R147" i="9"/>
  <c r="S147" i="9"/>
  <c r="S128" i="9"/>
  <c r="S206" i="9"/>
  <c r="R421" i="9"/>
  <c r="S421" i="9"/>
  <c r="O144" i="9"/>
  <c r="N89" i="9"/>
  <c r="R419" i="9"/>
  <c r="S419" i="9"/>
  <c r="S424" i="9"/>
  <c r="R413" i="9"/>
  <c r="S413" i="9"/>
  <c r="R52" i="7"/>
  <c r="N50" i="9"/>
  <c r="S417" i="9"/>
  <c r="R417" i="9"/>
  <c r="R422" i="9"/>
  <c r="S422" i="9"/>
  <c r="S407" i="9"/>
  <c r="N362" i="9"/>
  <c r="S420" i="9"/>
  <c r="R420" i="9"/>
  <c r="S425" i="9"/>
  <c r="N128" i="9"/>
  <c r="R128" i="9" s="1"/>
  <c r="N206" i="9"/>
  <c r="S409" i="9"/>
  <c r="Q238" i="26" l="1"/>
  <c r="R244" i="24"/>
  <c r="Q244" i="24"/>
  <c r="R89" i="9"/>
  <c r="S144" i="9"/>
  <c r="N234" i="9"/>
  <c r="R206" i="9"/>
  <c r="N78" i="9"/>
  <c r="R50" i="9"/>
  <c r="N390" i="9"/>
  <c r="M144" i="9"/>
  <c r="M156" i="9" s="1"/>
  <c r="N144" i="9" l="1"/>
  <c r="N156" i="9" l="1"/>
  <c r="R144" i="9"/>
  <c r="P485" i="9"/>
  <c r="S485" i="9" l="1"/>
  <c r="O51" i="9" l="1"/>
  <c r="S51" i="9" l="1"/>
  <c r="R51" i="9"/>
  <c r="R285" i="9"/>
  <c r="S285" i="9"/>
  <c r="O69" i="9" l="1"/>
  <c r="O225" i="9"/>
  <c r="O498" i="9"/>
  <c r="O31" i="8"/>
  <c r="O148" i="8"/>
  <c r="O109" i="8"/>
  <c r="P498" i="9"/>
  <c r="P71" i="7"/>
  <c r="P31" i="8"/>
  <c r="P148" i="8"/>
  <c r="P109" i="8"/>
  <c r="O381" i="9"/>
  <c r="O108" i="9"/>
  <c r="O70" i="8"/>
  <c r="O187" i="8"/>
  <c r="P381" i="9"/>
  <c r="P70" i="8"/>
  <c r="P187" i="8"/>
  <c r="S187" i="8" l="1"/>
  <c r="R187" i="8"/>
  <c r="P68" i="26"/>
  <c r="R68" i="26" s="1"/>
  <c r="P69" i="24"/>
  <c r="R30" i="26"/>
  <c r="P257" i="26"/>
  <c r="R257" i="26" s="1"/>
  <c r="P263" i="24"/>
  <c r="O257" i="26"/>
  <c r="O263" i="24"/>
  <c r="P181" i="26"/>
  <c r="R181" i="26" s="1"/>
  <c r="P185" i="24"/>
  <c r="O181" i="26"/>
  <c r="O185" i="24"/>
  <c r="P143" i="26"/>
  <c r="R143" i="26" s="1"/>
  <c r="P146" i="24"/>
  <c r="O143" i="26"/>
  <c r="O146" i="24"/>
  <c r="P219" i="26"/>
  <c r="R219" i="26" s="1"/>
  <c r="P224" i="24"/>
  <c r="O219" i="26"/>
  <c r="O224" i="24"/>
  <c r="P105" i="26"/>
  <c r="R105" i="26" s="1"/>
  <c r="P107" i="24"/>
  <c r="O105" i="26"/>
  <c r="O107" i="24"/>
  <c r="S225" i="9"/>
  <c r="R225" i="9"/>
  <c r="S69" i="9"/>
  <c r="R69" i="9"/>
  <c r="S108" i="9"/>
  <c r="R108" i="9"/>
  <c r="R31" i="8"/>
  <c r="S31" i="8"/>
  <c r="R498" i="9"/>
  <c r="S498" i="9"/>
  <c r="R381" i="9"/>
  <c r="S381" i="9"/>
  <c r="O71" i="7"/>
  <c r="S70" i="8"/>
  <c r="R70" i="8"/>
  <c r="S148" i="8"/>
  <c r="R148" i="8"/>
  <c r="S71" i="7"/>
  <c r="P304" i="8"/>
  <c r="R109" i="8"/>
  <c r="S109" i="8"/>
  <c r="R303" i="9"/>
  <c r="S303" i="9"/>
  <c r="R69" i="24" l="1"/>
  <c r="O68" i="26"/>
  <c r="Q68" i="26" s="1"/>
  <c r="O69" i="24"/>
  <c r="Q69" i="24" s="1"/>
  <c r="Q257" i="26"/>
  <c r="Q181" i="26"/>
  <c r="Q219" i="26"/>
  <c r="Q185" i="24"/>
  <c r="R185" i="24"/>
  <c r="R263" i="24"/>
  <c r="Q263" i="24"/>
  <c r="R107" i="24"/>
  <c r="Q107" i="24"/>
  <c r="Q143" i="26"/>
  <c r="Q30" i="26"/>
  <c r="R224" i="24"/>
  <c r="Q224" i="24"/>
  <c r="Q105" i="26"/>
  <c r="Q146" i="24"/>
  <c r="R146" i="24"/>
  <c r="R71" i="7"/>
  <c r="P68" i="7" l="1"/>
  <c r="O17" i="8"/>
  <c r="O35" i="8"/>
  <c r="P33" i="8"/>
  <c r="O47" i="8"/>
  <c r="P78" i="8"/>
  <c r="P59" i="8"/>
  <c r="O135" i="8"/>
  <c r="O147" i="8"/>
  <c r="P155" i="8"/>
  <c r="P137" i="8"/>
  <c r="P195" i="8"/>
  <c r="P180" i="8"/>
  <c r="O86" i="8"/>
  <c r="O117" i="8"/>
  <c r="P106" i="8"/>
  <c r="O66" i="9"/>
  <c r="O73" i="9"/>
  <c r="P389" i="9"/>
  <c r="O491" i="9"/>
  <c r="O218" i="9"/>
  <c r="O233" i="9"/>
  <c r="O506" i="9"/>
  <c r="P495" i="9"/>
  <c r="P64" i="7"/>
  <c r="O30" i="8"/>
  <c r="P38" i="8"/>
  <c r="P20" i="8"/>
  <c r="O57" i="8"/>
  <c r="O75" i="8"/>
  <c r="P69" i="8"/>
  <c r="P50" i="8"/>
  <c r="O137" i="8"/>
  <c r="O155" i="8"/>
  <c r="P153" i="8"/>
  <c r="P135" i="8"/>
  <c r="O167" i="8"/>
  <c r="O186" i="8"/>
  <c r="P194" i="8"/>
  <c r="P176" i="8"/>
  <c r="O102" i="8"/>
  <c r="O114" i="8"/>
  <c r="P102" i="8"/>
  <c r="O58" i="9"/>
  <c r="O74" i="9"/>
  <c r="O363" i="9"/>
  <c r="O90" i="9"/>
  <c r="O386" i="9"/>
  <c r="O113" i="9"/>
  <c r="P382" i="9"/>
  <c r="P363" i="9"/>
  <c r="O151" i="9"/>
  <c r="O424" i="9"/>
  <c r="P402" i="9"/>
  <c r="O222" i="9"/>
  <c r="O229" i="9"/>
  <c r="O502" i="9"/>
  <c r="P500" i="9"/>
  <c r="P480" i="9"/>
  <c r="P78" i="7"/>
  <c r="P72" i="7"/>
  <c r="P60" i="7"/>
  <c r="P53" i="7"/>
  <c r="O13" i="8"/>
  <c r="O20" i="8"/>
  <c r="O32" i="8"/>
  <c r="O38" i="8"/>
  <c r="P36" i="8"/>
  <c r="P30" i="8"/>
  <c r="P18" i="8"/>
  <c r="P11" i="8"/>
  <c r="O52" i="8"/>
  <c r="O59" i="8"/>
  <c r="O71" i="8"/>
  <c r="O77" i="8"/>
  <c r="P75" i="8"/>
  <c r="P67" i="8"/>
  <c r="P56" i="8"/>
  <c r="O133" i="8"/>
  <c r="O141" i="8"/>
  <c r="O150" i="8"/>
  <c r="O156" i="8"/>
  <c r="P152" i="8"/>
  <c r="P145" i="8"/>
  <c r="P134" i="8"/>
  <c r="O169" i="8"/>
  <c r="O176" i="8"/>
  <c r="O188" i="8"/>
  <c r="O194" i="8"/>
  <c r="P192" i="8"/>
  <c r="P186" i="8"/>
  <c r="P174" i="8"/>
  <c r="P167" i="8"/>
  <c r="O89" i="8"/>
  <c r="O96" i="8"/>
  <c r="O111" i="8"/>
  <c r="P116" i="8"/>
  <c r="P110" i="8"/>
  <c r="P98" i="8"/>
  <c r="P91" i="8"/>
  <c r="O54" i="9"/>
  <c r="O62" i="9"/>
  <c r="O70" i="9"/>
  <c r="O76" i="9"/>
  <c r="O366" i="9"/>
  <c r="O93" i="9"/>
  <c r="O382" i="9"/>
  <c r="O109" i="9"/>
  <c r="O115" i="9"/>
  <c r="O388" i="9"/>
  <c r="P386" i="9"/>
  <c r="P380" i="9"/>
  <c r="P368" i="9"/>
  <c r="P361" i="9"/>
  <c r="O400" i="9"/>
  <c r="O127" i="9"/>
  <c r="O407" i="9"/>
  <c r="O134" i="9"/>
  <c r="O425" i="9"/>
  <c r="O152" i="9"/>
  <c r="P427" i="9"/>
  <c r="P400" i="9"/>
  <c r="O205" i="9"/>
  <c r="O478" i="9"/>
  <c r="O485" i="9"/>
  <c r="O212" i="9"/>
  <c r="O497" i="9"/>
  <c r="O224" i="9"/>
  <c r="O230" i="9"/>
  <c r="O503" i="9"/>
  <c r="P505" i="9"/>
  <c r="P499" i="9"/>
  <c r="P478" i="9"/>
  <c r="P75" i="7"/>
  <c r="P57" i="7"/>
  <c r="O8" i="8"/>
  <c r="P39" i="8"/>
  <c r="P24" i="8"/>
  <c r="P16" i="8"/>
  <c r="O56" i="8"/>
  <c r="O74" i="8"/>
  <c r="R74" i="8" s="1"/>
  <c r="P71" i="8"/>
  <c r="P52" i="8"/>
  <c r="O153" i="8"/>
  <c r="P149" i="8"/>
  <c r="P130" i="8"/>
  <c r="O173" i="8"/>
  <c r="O191" i="8"/>
  <c r="P189" i="8"/>
  <c r="P172" i="8"/>
  <c r="O94" i="8"/>
  <c r="O113" i="8"/>
  <c r="P113" i="8"/>
  <c r="P95" i="8"/>
  <c r="O56" i="9"/>
  <c r="O361" i="9"/>
  <c r="O88" i="9"/>
  <c r="O368" i="9"/>
  <c r="O95" i="9"/>
  <c r="O385" i="9"/>
  <c r="O112" i="9"/>
  <c r="P383" i="9"/>
  <c r="P374" i="9"/>
  <c r="P366" i="9"/>
  <c r="O405" i="9"/>
  <c r="O132" i="9"/>
  <c r="O155" i="9"/>
  <c r="O428" i="9"/>
  <c r="P405" i="9"/>
  <c r="O483" i="9"/>
  <c r="O210" i="9"/>
  <c r="O227" i="9"/>
  <c r="O500" i="9"/>
  <c r="P502" i="9"/>
  <c r="P483" i="9"/>
  <c r="P79" i="7"/>
  <c r="P73" i="7"/>
  <c r="P56" i="7"/>
  <c r="O18" i="8"/>
  <c r="O36" i="8"/>
  <c r="P32" i="8"/>
  <c r="P13" i="8"/>
  <c r="O69" i="8"/>
  <c r="P77" i="8"/>
  <c r="P57" i="8"/>
  <c r="O130" i="8"/>
  <c r="O149" i="8"/>
  <c r="P147" i="8"/>
  <c r="P128" i="8"/>
  <c r="O174" i="8"/>
  <c r="O192" i="8"/>
  <c r="P188" i="8"/>
  <c r="P169" i="8"/>
  <c r="O95" i="8"/>
  <c r="O108" i="8"/>
  <c r="P117" i="8"/>
  <c r="P111" i="8"/>
  <c r="P94" i="8"/>
  <c r="O49" i="9"/>
  <c r="O68" i="9"/>
  <c r="S68" i="9" s="1"/>
  <c r="O380" i="9"/>
  <c r="O107" i="9"/>
  <c r="P388" i="9"/>
  <c r="O406" i="9"/>
  <c r="O133" i="9"/>
  <c r="P428" i="9"/>
  <c r="O484" i="9"/>
  <c r="O211" i="9"/>
  <c r="P506" i="9"/>
  <c r="P491" i="9"/>
  <c r="P76" i="7"/>
  <c r="P70" i="7"/>
  <c r="P58" i="7"/>
  <c r="P51" i="7"/>
  <c r="O16" i="8"/>
  <c r="O24" i="8"/>
  <c r="O33" i="8"/>
  <c r="O39" i="8"/>
  <c r="P35" i="8"/>
  <c r="P28" i="8"/>
  <c r="P17" i="8"/>
  <c r="O55" i="8"/>
  <c r="O63" i="8"/>
  <c r="O72" i="8"/>
  <c r="O78" i="8"/>
  <c r="P72" i="8"/>
  <c r="P63" i="8"/>
  <c r="P55" i="8"/>
  <c r="O134" i="8"/>
  <c r="O152" i="8"/>
  <c r="P156" i="8"/>
  <c r="P150" i="8"/>
  <c r="P141" i="8"/>
  <c r="P133" i="8"/>
  <c r="O164" i="8"/>
  <c r="O172" i="8"/>
  <c r="O180" i="8"/>
  <c r="O189" i="8"/>
  <c r="O195" i="8"/>
  <c r="P191" i="8"/>
  <c r="P184" i="8"/>
  <c r="P173" i="8"/>
  <c r="O91" i="8"/>
  <c r="O98" i="8"/>
  <c r="O110" i="8"/>
  <c r="O116" i="8"/>
  <c r="P114" i="8"/>
  <c r="P108" i="8"/>
  <c r="P96" i="8"/>
  <c r="P89" i="8"/>
  <c r="O55" i="9"/>
  <c r="O71" i="9"/>
  <c r="O367" i="9"/>
  <c r="O94" i="9"/>
  <c r="O374" i="9"/>
  <c r="O101" i="9"/>
  <c r="O383" i="9"/>
  <c r="O110" i="9"/>
  <c r="O389" i="9"/>
  <c r="O116" i="9"/>
  <c r="P385" i="9"/>
  <c r="P378" i="9"/>
  <c r="P367" i="9"/>
  <c r="O402" i="9"/>
  <c r="O129" i="9"/>
  <c r="O409" i="9"/>
  <c r="O136" i="9"/>
  <c r="O427" i="9"/>
  <c r="O154" i="9"/>
  <c r="P406" i="9"/>
  <c r="O207" i="9"/>
  <c r="O480" i="9"/>
  <c r="O214" i="9"/>
  <c r="O226" i="9"/>
  <c r="O499" i="9"/>
  <c r="O232" i="9"/>
  <c r="O505" i="9"/>
  <c r="P503" i="9"/>
  <c r="P497" i="9"/>
  <c r="P484" i="9"/>
  <c r="R108" i="8" l="1"/>
  <c r="S192" i="8"/>
  <c r="R192" i="8"/>
  <c r="S173" i="8"/>
  <c r="R173" i="8"/>
  <c r="R172" i="8"/>
  <c r="S172" i="8"/>
  <c r="S186" i="8"/>
  <c r="R186" i="8"/>
  <c r="S194" i="8"/>
  <c r="R194" i="8"/>
  <c r="S169" i="8"/>
  <c r="R169" i="8"/>
  <c r="S191" i="8"/>
  <c r="R191" i="8"/>
  <c r="S188" i="8"/>
  <c r="R188" i="8"/>
  <c r="S167" i="8"/>
  <c r="R167" i="8"/>
  <c r="S180" i="8"/>
  <c r="R180" i="8"/>
  <c r="S184" i="8"/>
  <c r="R184" i="8"/>
  <c r="S189" i="8"/>
  <c r="R189" i="8"/>
  <c r="S174" i="8"/>
  <c r="R174" i="8"/>
  <c r="R176" i="8"/>
  <c r="S176" i="8"/>
  <c r="S195" i="8"/>
  <c r="R195" i="8"/>
  <c r="P48" i="26"/>
  <c r="R48" i="26" s="1"/>
  <c r="P49" i="24"/>
  <c r="P53" i="26"/>
  <c r="P54" i="24"/>
  <c r="P72" i="26"/>
  <c r="R72" i="26" s="1"/>
  <c r="P73" i="24"/>
  <c r="P69" i="26"/>
  <c r="R69" i="26" s="1"/>
  <c r="P70" i="24"/>
  <c r="P55" i="26"/>
  <c r="P56" i="24"/>
  <c r="P70" i="26"/>
  <c r="R70" i="26" s="1"/>
  <c r="P71" i="24"/>
  <c r="P75" i="26"/>
  <c r="R75" i="26" s="1"/>
  <c r="P76" i="24"/>
  <c r="P67" i="26"/>
  <c r="R67" i="26" s="1"/>
  <c r="P68" i="24"/>
  <c r="P76" i="26"/>
  <c r="R76" i="26" s="1"/>
  <c r="P77" i="24"/>
  <c r="P50" i="26"/>
  <c r="R50" i="26" s="1"/>
  <c r="P51" i="24"/>
  <c r="P73" i="26"/>
  <c r="R73" i="26" s="1"/>
  <c r="P74" i="24"/>
  <c r="P54" i="26"/>
  <c r="P55" i="24"/>
  <c r="P57" i="26"/>
  <c r="R57" i="26" s="1"/>
  <c r="P58" i="24"/>
  <c r="P61" i="26"/>
  <c r="R61" i="26" s="1"/>
  <c r="P62" i="24"/>
  <c r="P65" i="26"/>
  <c r="R65" i="26" s="1"/>
  <c r="P66" i="24"/>
  <c r="P180" i="26"/>
  <c r="R180" i="26" s="1"/>
  <c r="P184" i="24"/>
  <c r="P254" i="26"/>
  <c r="P260" i="24"/>
  <c r="O250" i="26"/>
  <c r="O256" i="24"/>
  <c r="P212" i="26"/>
  <c r="R212" i="26" s="1"/>
  <c r="P217" i="24"/>
  <c r="O205" i="26"/>
  <c r="O210" i="24"/>
  <c r="O151" i="26"/>
  <c r="O154" i="24"/>
  <c r="P93" i="24"/>
  <c r="P91" i="26"/>
  <c r="R91" i="26" s="1"/>
  <c r="O109" i="24"/>
  <c r="O107" i="26"/>
  <c r="O180" i="26"/>
  <c r="O184" i="24"/>
  <c r="O262" i="26"/>
  <c r="O268" i="24"/>
  <c r="O220" i="26"/>
  <c r="O225" i="24"/>
  <c r="O145" i="24"/>
  <c r="O142" i="26"/>
  <c r="O92" i="26"/>
  <c r="O94" i="24"/>
  <c r="P167" i="26"/>
  <c r="R167" i="26" s="1"/>
  <c r="P171" i="24"/>
  <c r="P242" i="26"/>
  <c r="R242" i="26" s="1"/>
  <c r="P248" i="24"/>
  <c r="P201" i="26"/>
  <c r="R201" i="26" s="1"/>
  <c r="P206" i="24"/>
  <c r="P144" i="26"/>
  <c r="R144" i="26" s="1"/>
  <c r="P147" i="24"/>
  <c r="P98" i="26"/>
  <c r="P100" i="24"/>
  <c r="P170" i="26"/>
  <c r="R170" i="26" s="1"/>
  <c r="P174" i="24"/>
  <c r="O168" i="26"/>
  <c r="O172" i="24"/>
  <c r="P256" i="26"/>
  <c r="R256" i="26" s="1"/>
  <c r="P262" i="24"/>
  <c r="O246" i="26"/>
  <c r="O252" i="24"/>
  <c r="P223" i="26"/>
  <c r="R223" i="26" s="1"/>
  <c r="P228" i="24"/>
  <c r="O204" i="26"/>
  <c r="O209" i="24"/>
  <c r="O150" i="26"/>
  <c r="O153" i="24"/>
  <c r="P85" i="26"/>
  <c r="P87" i="24"/>
  <c r="O112" i="26"/>
  <c r="O114" i="24"/>
  <c r="R12" i="26"/>
  <c r="P246" i="26"/>
  <c r="R246" i="26" s="1"/>
  <c r="P252" i="24"/>
  <c r="P206" i="26"/>
  <c r="R206" i="26" s="1"/>
  <c r="P211" i="24"/>
  <c r="P123" i="26"/>
  <c r="P126" i="24"/>
  <c r="P94" i="26"/>
  <c r="P96" i="24"/>
  <c r="O189" i="26"/>
  <c r="O193" i="24"/>
  <c r="P208" i="26"/>
  <c r="R208" i="26" s="1"/>
  <c r="P213" i="24"/>
  <c r="P132" i="26"/>
  <c r="R132" i="26" s="1"/>
  <c r="P135" i="24"/>
  <c r="P107" i="26"/>
  <c r="R107" i="26" s="1"/>
  <c r="P109" i="24"/>
  <c r="P186" i="26"/>
  <c r="R186" i="26" s="1"/>
  <c r="P190" i="24"/>
  <c r="O170" i="26"/>
  <c r="O174" i="24"/>
  <c r="P261" i="26"/>
  <c r="R261" i="26" s="1"/>
  <c r="P267" i="24"/>
  <c r="O242" i="26"/>
  <c r="O248" i="24"/>
  <c r="P221" i="26"/>
  <c r="R221" i="26" s="1"/>
  <c r="P226" i="24"/>
  <c r="P128" i="26"/>
  <c r="R128" i="26" s="1"/>
  <c r="P131" i="24"/>
  <c r="O145" i="26"/>
  <c r="O148" i="24"/>
  <c r="P102" i="26"/>
  <c r="P104" i="24"/>
  <c r="O98" i="26"/>
  <c r="O100" i="24"/>
  <c r="R29" i="26"/>
  <c r="P166" i="26"/>
  <c r="R166" i="26" s="1"/>
  <c r="P170" i="24"/>
  <c r="O167" i="26"/>
  <c r="O171" i="24"/>
  <c r="O244" i="26"/>
  <c r="O250" i="24"/>
  <c r="O201" i="26"/>
  <c r="O206" i="24"/>
  <c r="P87" i="26"/>
  <c r="R87" i="26" s="1"/>
  <c r="P89" i="24"/>
  <c r="P185" i="26"/>
  <c r="R185" i="26" s="1"/>
  <c r="P189" i="24"/>
  <c r="P259" i="26"/>
  <c r="R259" i="26" s="1"/>
  <c r="P265" i="24"/>
  <c r="P220" i="26"/>
  <c r="R220" i="26" s="1"/>
  <c r="P225" i="24"/>
  <c r="O147" i="26"/>
  <c r="Q147" i="26" s="1"/>
  <c r="O150" i="24"/>
  <c r="Q150" i="24" s="1"/>
  <c r="P113" i="26"/>
  <c r="R113" i="26" s="1"/>
  <c r="P115" i="24"/>
  <c r="R34" i="26"/>
  <c r="P182" i="26"/>
  <c r="R182" i="26" s="1"/>
  <c r="P186" i="24"/>
  <c r="O161" i="26"/>
  <c r="O165" i="24"/>
  <c r="P262" i="26"/>
  <c r="R262" i="26" s="1"/>
  <c r="P268" i="24"/>
  <c r="O239" i="26"/>
  <c r="O245" i="24"/>
  <c r="O227" i="26"/>
  <c r="O232" i="24"/>
  <c r="P129" i="26"/>
  <c r="R129" i="26" s="1"/>
  <c r="P132" i="24"/>
  <c r="O144" i="26"/>
  <c r="O147" i="24"/>
  <c r="P92" i="26"/>
  <c r="R92" i="26" s="1"/>
  <c r="P94" i="24"/>
  <c r="O106" i="26"/>
  <c r="O108" i="24"/>
  <c r="R19" i="26"/>
  <c r="P174" i="26"/>
  <c r="R174" i="26" s="1"/>
  <c r="P178" i="24"/>
  <c r="P264" i="26"/>
  <c r="R264" i="26" s="1"/>
  <c r="P270" i="24"/>
  <c r="P224" i="26"/>
  <c r="R224" i="26" s="1"/>
  <c r="P229" i="24"/>
  <c r="P142" i="26"/>
  <c r="R142" i="26" s="1"/>
  <c r="P145" i="24"/>
  <c r="P112" i="26"/>
  <c r="R112" i="26" s="1"/>
  <c r="P114" i="24"/>
  <c r="O158" i="26"/>
  <c r="O162" i="24"/>
  <c r="P226" i="26"/>
  <c r="R226" i="26" s="1"/>
  <c r="P231" i="24"/>
  <c r="P151" i="26"/>
  <c r="R151" i="26" s="1"/>
  <c r="P154" i="24"/>
  <c r="O109" i="26"/>
  <c r="O111" i="24"/>
  <c r="P161" i="26"/>
  <c r="R161" i="26" s="1"/>
  <c r="P165" i="24"/>
  <c r="O188" i="26"/>
  <c r="O192" i="24"/>
  <c r="O163" i="26"/>
  <c r="O167" i="24"/>
  <c r="O265" i="26"/>
  <c r="O271" i="24"/>
  <c r="O234" i="26"/>
  <c r="O240" i="24"/>
  <c r="P227" i="26"/>
  <c r="R227" i="26" s="1"/>
  <c r="P232" i="24"/>
  <c r="P136" i="26"/>
  <c r="R136" i="26" s="1"/>
  <c r="P139" i="24"/>
  <c r="O136" i="26"/>
  <c r="O139" i="24"/>
  <c r="P109" i="26"/>
  <c r="R109" i="26" s="1"/>
  <c r="P111" i="24"/>
  <c r="O90" i="26"/>
  <c r="O92" i="24"/>
  <c r="R35" i="26"/>
  <c r="P183" i="26"/>
  <c r="R183" i="26" s="1"/>
  <c r="P187" i="24"/>
  <c r="P239" i="26"/>
  <c r="R239" i="26" s="1"/>
  <c r="P245" i="24"/>
  <c r="P199" i="26"/>
  <c r="P204" i="24"/>
  <c r="P133" i="24"/>
  <c r="P130" i="26"/>
  <c r="R130" i="26" s="1"/>
  <c r="P106" i="26"/>
  <c r="P108" i="24"/>
  <c r="R32" i="26"/>
  <c r="O185" i="26"/>
  <c r="O189" i="24"/>
  <c r="O261" i="26"/>
  <c r="O267" i="24"/>
  <c r="O224" i="26"/>
  <c r="O229" i="24"/>
  <c r="O129" i="26"/>
  <c r="O132" i="24"/>
  <c r="P188" i="26"/>
  <c r="R188" i="26" s="1"/>
  <c r="P192" i="24"/>
  <c r="P237" i="26"/>
  <c r="R237" i="26" s="1"/>
  <c r="P243" i="24"/>
  <c r="O264" i="26"/>
  <c r="O270" i="24"/>
  <c r="P205" i="26"/>
  <c r="R205" i="26" s="1"/>
  <c r="P210" i="24"/>
  <c r="O221" i="26"/>
  <c r="O226" i="24"/>
  <c r="P140" i="26"/>
  <c r="P143" i="24"/>
  <c r="O132" i="26"/>
  <c r="O135" i="24"/>
  <c r="P104" i="26"/>
  <c r="R104" i="26" s="1"/>
  <c r="P106" i="24"/>
  <c r="O94" i="26"/>
  <c r="O96" i="24"/>
  <c r="R31" i="26"/>
  <c r="O186" i="26"/>
  <c r="O190" i="24"/>
  <c r="O256" i="26"/>
  <c r="O262" i="24"/>
  <c r="O226" i="26"/>
  <c r="O231" i="24"/>
  <c r="O151" i="24"/>
  <c r="O148" i="26"/>
  <c r="O104" i="26"/>
  <c r="O106" i="24"/>
  <c r="P250" i="26"/>
  <c r="R250" i="26" s="1"/>
  <c r="P256" i="24"/>
  <c r="O218" i="26"/>
  <c r="O223" i="24"/>
  <c r="O91" i="26"/>
  <c r="O93" i="24"/>
  <c r="P168" i="26"/>
  <c r="R168" i="26" s="1"/>
  <c r="P172" i="24"/>
  <c r="O182" i="26"/>
  <c r="O186" i="24"/>
  <c r="P243" i="26"/>
  <c r="R243" i="26" s="1"/>
  <c r="P249" i="24"/>
  <c r="O259" i="26"/>
  <c r="O265" i="24"/>
  <c r="P204" i="26"/>
  <c r="R204" i="26" s="1"/>
  <c r="P209" i="24"/>
  <c r="O223" i="26"/>
  <c r="O228" i="24"/>
  <c r="P145" i="26"/>
  <c r="R145" i="26" s="1"/>
  <c r="P148" i="24"/>
  <c r="O128" i="26"/>
  <c r="O131" i="24"/>
  <c r="O113" i="26"/>
  <c r="O115" i="24"/>
  <c r="R10" i="26"/>
  <c r="P189" i="26"/>
  <c r="R189" i="26" s="1"/>
  <c r="P193" i="24"/>
  <c r="P258" i="26"/>
  <c r="R258" i="26" s="1"/>
  <c r="P264" i="24"/>
  <c r="P218" i="26"/>
  <c r="R218" i="26" s="1"/>
  <c r="P223" i="24"/>
  <c r="P150" i="26"/>
  <c r="R150" i="26" s="1"/>
  <c r="P153" i="24"/>
  <c r="O110" i="26"/>
  <c r="O112" i="24"/>
  <c r="R38" i="26"/>
  <c r="O166" i="26"/>
  <c r="O170" i="24"/>
  <c r="O243" i="26"/>
  <c r="O249" i="24"/>
  <c r="P125" i="26"/>
  <c r="R125" i="26" s="1"/>
  <c r="P128" i="24"/>
  <c r="P92" i="24"/>
  <c r="P90" i="26"/>
  <c r="O82" i="26"/>
  <c r="O84" i="24"/>
  <c r="P163" i="26"/>
  <c r="R163" i="26" s="1"/>
  <c r="P167" i="24"/>
  <c r="O183" i="26"/>
  <c r="O187" i="24"/>
  <c r="P244" i="26"/>
  <c r="R244" i="26" s="1"/>
  <c r="P250" i="24"/>
  <c r="O258" i="26"/>
  <c r="O264" i="24"/>
  <c r="P216" i="26"/>
  <c r="P221" i="24"/>
  <c r="O212" i="26"/>
  <c r="O217" i="24"/>
  <c r="P148" i="26"/>
  <c r="R148" i="26" s="1"/>
  <c r="P151" i="24"/>
  <c r="O125" i="26"/>
  <c r="O128" i="24"/>
  <c r="P110" i="26"/>
  <c r="P112" i="24"/>
  <c r="O87" i="26"/>
  <c r="O89" i="24"/>
  <c r="R37" i="26"/>
  <c r="O174" i="26"/>
  <c r="O178" i="24"/>
  <c r="O237" i="26"/>
  <c r="O243" i="24"/>
  <c r="O208" i="26"/>
  <c r="O213" i="24"/>
  <c r="O133" i="24"/>
  <c r="O130" i="26"/>
  <c r="R23" i="26"/>
  <c r="P178" i="26"/>
  <c r="P182" i="24"/>
  <c r="P265" i="26"/>
  <c r="R265" i="26" s="1"/>
  <c r="P271" i="24"/>
  <c r="O206" i="26"/>
  <c r="O211" i="24"/>
  <c r="O123" i="24"/>
  <c r="O120" i="26"/>
  <c r="R27" i="26"/>
  <c r="S214" i="9"/>
  <c r="R214" i="9"/>
  <c r="S55" i="9"/>
  <c r="R55" i="9"/>
  <c r="S49" i="9"/>
  <c r="R49" i="9"/>
  <c r="R132" i="9"/>
  <c r="S132" i="9"/>
  <c r="S112" i="9"/>
  <c r="R112" i="9"/>
  <c r="S88" i="9"/>
  <c r="R88" i="9"/>
  <c r="S205" i="9"/>
  <c r="R205" i="9"/>
  <c r="R115" i="9"/>
  <c r="S115" i="9"/>
  <c r="S62" i="9"/>
  <c r="R62" i="9"/>
  <c r="S113" i="9"/>
  <c r="R113" i="9"/>
  <c r="S233" i="9"/>
  <c r="R233" i="9"/>
  <c r="S232" i="9"/>
  <c r="R232" i="9"/>
  <c r="R154" i="9"/>
  <c r="S154" i="9"/>
  <c r="R129" i="9"/>
  <c r="S129" i="9"/>
  <c r="S116" i="9"/>
  <c r="R116" i="9"/>
  <c r="S101" i="9"/>
  <c r="R101" i="9"/>
  <c r="S227" i="9"/>
  <c r="R227" i="9"/>
  <c r="S212" i="9"/>
  <c r="R212" i="9"/>
  <c r="R152" i="9"/>
  <c r="S152" i="9"/>
  <c r="R127" i="9"/>
  <c r="S127" i="9"/>
  <c r="S109" i="9"/>
  <c r="R109" i="9"/>
  <c r="S70" i="9"/>
  <c r="R70" i="9"/>
  <c r="S229" i="9"/>
  <c r="R229" i="9"/>
  <c r="S58" i="9"/>
  <c r="R58" i="9"/>
  <c r="S218" i="9"/>
  <c r="R218" i="9"/>
  <c r="S66" i="9"/>
  <c r="R66" i="9"/>
  <c r="S207" i="9"/>
  <c r="R207" i="9"/>
  <c r="S71" i="9"/>
  <c r="R71" i="9"/>
  <c r="R68" i="9"/>
  <c r="S210" i="9"/>
  <c r="R210" i="9"/>
  <c r="R95" i="9"/>
  <c r="S95" i="9"/>
  <c r="S230" i="9"/>
  <c r="R230" i="9"/>
  <c r="S54" i="9"/>
  <c r="R54" i="9"/>
  <c r="S222" i="9"/>
  <c r="R222" i="9"/>
  <c r="S90" i="9"/>
  <c r="R90" i="9"/>
  <c r="S74" i="9"/>
  <c r="R74" i="9"/>
  <c r="S73" i="9"/>
  <c r="R73" i="9"/>
  <c r="S226" i="9"/>
  <c r="R226" i="9"/>
  <c r="R136" i="9"/>
  <c r="S136" i="9"/>
  <c r="S110" i="9"/>
  <c r="R110" i="9"/>
  <c r="S94" i="9"/>
  <c r="R94" i="9"/>
  <c r="S211" i="9"/>
  <c r="R211" i="9"/>
  <c r="R133" i="9"/>
  <c r="S133" i="9"/>
  <c r="R107" i="9"/>
  <c r="S107" i="9"/>
  <c r="R155" i="9"/>
  <c r="S155" i="9"/>
  <c r="S56" i="9"/>
  <c r="R56" i="9"/>
  <c r="S224" i="9"/>
  <c r="R224" i="9"/>
  <c r="R134" i="9"/>
  <c r="S134" i="9"/>
  <c r="S93" i="9"/>
  <c r="R93" i="9"/>
  <c r="S76" i="9"/>
  <c r="R76" i="9"/>
  <c r="R151" i="9"/>
  <c r="S151" i="9"/>
  <c r="S406" i="9"/>
  <c r="R406" i="9"/>
  <c r="R409" i="9"/>
  <c r="S367" i="9"/>
  <c r="R367" i="9"/>
  <c r="R288" i="9"/>
  <c r="S288" i="9"/>
  <c r="R96" i="8"/>
  <c r="S96" i="8"/>
  <c r="R114" i="8"/>
  <c r="S114" i="8"/>
  <c r="R133" i="8"/>
  <c r="S133" i="8"/>
  <c r="R150" i="8"/>
  <c r="S150" i="8"/>
  <c r="R55" i="8"/>
  <c r="S55" i="8"/>
  <c r="R72" i="8"/>
  <c r="S72" i="8"/>
  <c r="S28" i="8"/>
  <c r="R28" i="8"/>
  <c r="S51" i="7"/>
  <c r="P284" i="8"/>
  <c r="S70" i="7"/>
  <c r="P303" i="8"/>
  <c r="O78" i="7"/>
  <c r="O60" i="7"/>
  <c r="R111" i="8"/>
  <c r="S111" i="8"/>
  <c r="S128" i="8"/>
  <c r="R128" i="8"/>
  <c r="S57" i="8"/>
  <c r="R57" i="8"/>
  <c r="R32" i="8"/>
  <c r="S32" i="8"/>
  <c r="S73" i="7"/>
  <c r="P306" i="8"/>
  <c r="O68" i="7"/>
  <c r="R310" i="9"/>
  <c r="S310" i="9"/>
  <c r="R149" i="8"/>
  <c r="S149" i="8"/>
  <c r="S52" i="8"/>
  <c r="R52" i="8"/>
  <c r="S16" i="8"/>
  <c r="R16" i="8"/>
  <c r="R39" i="8"/>
  <c r="S39" i="8"/>
  <c r="O40" i="8"/>
  <c r="S75" i="7"/>
  <c r="P308" i="8"/>
  <c r="S478" i="9"/>
  <c r="R478" i="9"/>
  <c r="S300" i="9"/>
  <c r="R300" i="9"/>
  <c r="R500" i="9"/>
  <c r="S500" i="9"/>
  <c r="R424" i="9"/>
  <c r="R382" i="9"/>
  <c r="S382" i="9"/>
  <c r="R155" i="8"/>
  <c r="S155" i="8"/>
  <c r="S78" i="8"/>
  <c r="R78" i="8"/>
  <c r="O79" i="8"/>
  <c r="S68" i="7"/>
  <c r="P301" i="8"/>
  <c r="O73" i="7"/>
  <c r="P164" i="8"/>
  <c r="O46" i="9"/>
  <c r="R95" i="8"/>
  <c r="S95" i="8"/>
  <c r="S307" i="9"/>
  <c r="R307" i="9"/>
  <c r="R91" i="8"/>
  <c r="S91" i="8"/>
  <c r="R110" i="8"/>
  <c r="S110" i="8"/>
  <c r="S145" i="8"/>
  <c r="R145" i="8"/>
  <c r="S56" i="8"/>
  <c r="R56" i="8"/>
  <c r="R75" i="8"/>
  <c r="S75" i="8"/>
  <c r="S18" i="8"/>
  <c r="R18" i="8"/>
  <c r="R36" i="8"/>
  <c r="S36" i="8"/>
  <c r="S60" i="7"/>
  <c r="P293" i="8"/>
  <c r="S78" i="7"/>
  <c r="P311" i="8"/>
  <c r="O70" i="7"/>
  <c r="R480" i="9"/>
  <c r="S480" i="9"/>
  <c r="R402" i="9"/>
  <c r="S402" i="9"/>
  <c r="R363" i="9"/>
  <c r="S363" i="9"/>
  <c r="R302" i="9"/>
  <c r="S302" i="9"/>
  <c r="S135" i="8"/>
  <c r="R135" i="8"/>
  <c r="R50" i="8"/>
  <c r="S50" i="8"/>
  <c r="R20" i="8"/>
  <c r="S20" i="8"/>
  <c r="O75" i="7"/>
  <c r="O202" i="9"/>
  <c r="R389" i="9"/>
  <c r="S389" i="9"/>
  <c r="O105" i="9"/>
  <c r="R283" i="9"/>
  <c r="S283" i="9"/>
  <c r="R106" i="8"/>
  <c r="S106" i="8"/>
  <c r="P86" i="8"/>
  <c r="S484" i="9"/>
  <c r="R497" i="9"/>
  <c r="S497" i="9"/>
  <c r="R305" i="9"/>
  <c r="S305" i="9"/>
  <c r="R89" i="8"/>
  <c r="S89" i="8"/>
  <c r="S108" i="8"/>
  <c r="O196" i="8"/>
  <c r="S141" i="8"/>
  <c r="R141" i="8"/>
  <c r="S156" i="8"/>
  <c r="R156" i="8"/>
  <c r="O125" i="8"/>
  <c r="R63" i="8"/>
  <c r="S63" i="8"/>
  <c r="R17" i="8"/>
  <c r="S17" i="8"/>
  <c r="S35" i="8"/>
  <c r="R35" i="8"/>
  <c r="S58" i="7"/>
  <c r="R58" i="7"/>
  <c r="P291" i="8"/>
  <c r="S76" i="7"/>
  <c r="P309" i="8"/>
  <c r="O72" i="7"/>
  <c r="R491" i="9"/>
  <c r="S491" i="9"/>
  <c r="R506" i="9"/>
  <c r="S506" i="9"/>
  <c r="S290" i="9"/>
  <c r="R290" i="9"/>
  <c r="R94" i="8"/>
  <c r="S94" i="8"/>
  <c r="R117" i="8"/>
  <c r="S117" i="8"/>
  <c r="R147" i="8"/>
  <c r="S147" i="8"/>
  <c r="R77" i="8"/>
  <c r="S77" i="8"/>
  <c r="S13" i="8"/>
  <c r="R13" i="8"/>
  <c r="R56" i="7"/>
  <c r="S56" i="7"/>
  <c r="P289" i="8"/>
  <c r="S79" i="7"/>
  <c r="P312" i="8"/>
  <c r="S483" i="9"/>
  <c r="R483" i="9"/>
  <c r="O397" i="9"/>
  <c r="S130" i="8"/>
  <c r="R130" i="8"/>
  <c r="R71" i="8"/>
  <c r="S71" i="8"/>
  <c r="S24" i="8"/>
  <c r="R24" i="8"/>
  <c r="S57" i="7"/>
  <c r="R57" i="7"/>
  <c r="P290" i="8"/>
  <c r="O64" i="7"/>
  <c r="R505" i="9"/>
  <c r="S505" i="9"/>
  <c r="R427" i="9"/>
  <c r="S427" i="9"/>
  <c r="S361" i="9"/>
  <c r="R361" i="9"/>
  <c r="R380" i="9"/>
  <c r="S380" i="9"/>
  <c r="O358" i="9"/>
  <c r="S289" i="9"/>
  <c r="R289" i="9"/>
  <c r="S495" i="9"/>
  <c r="R495" i="9"/>
  <c r="O475" i="9"/>
  <c r="O118" i="8"/>
  <c r="R137" i="8"/>
  <c r="S137" i="8"/>
  <c r="R59" i="8"/>
  <c r="S59" i="8"/>
  <c r="R33" i="8"/>
  <c r="S33" i="8"/>
  <c r="O79" i="7"/>
  <c r="O48" i="7"/>
  <c r="R503" i="9"/>
  <c r="S503" i="9"/>
  <c r="R296" i="9"/>
  <c r="S296" i="9"/>
  <c r="P47" i="8"/>
  <c r="R378" i="9"/>
  <c r="S378" i="9"/>
  <c r="R385" i="9"/>
  <c r="S385" i="9"/>
  <c r="S311" i="9"/>
  <c r="R311" i="9"/>
  <c r="R428" i="9"/>
  <c r="S428" i="9"/>
  <c r="R388" i="9"/>
  <c r="S388" i="9"/>
  <c r="R308" i="9"/>
  <c r="S308" i="9"/>
  <c r="S502" i="9"/>
  <c r="R502" i="9"/>
  <c r="R405" i="9"/>
  <c r="S405" i="9"/>
  <c r="O124" i="9"/>
  <c r="R366" i="9"/>
  <c r="S366" i="9"/>
  <c r="R374" i="9"/>
  <c r="S374" i="9"/>
  <c r="R383" i="9"/>
  <c r="S383" i="9"/>
  <c r="R292" i="9"/>
  <c r="S292" i="9"/>
  <c r="R113" i="8"/>
  <c r="S113" i="8"/>
  <c r="R499" i="9"/>
  <c r="S499" i="9"/>
  <c r="R485" i="9"/>
  <c r="R400" i="9"/>
  <c r="S400" i="9"/>
  <c r="R425" i="9"/>
  <c r="R407" i="9"/>
  <c r="R368" i="9"/>
  <c r="S368" i="9"/>
  <c r="R386" i="9"/>
  <c r="S386" i="9"/>
  <c r="O85" i="9"/>
  <c r="R98" i="8"/>
  <c r="S98" i="8"/>
  <c r="R116" i="8"/>
  <c r="S116" i="8"/>
  <c r="R134" i="8"/>
  <c r="S134" i="8"/>
  <c r="R152" i="8"/>
  <c r="S152" i="8"/>
  <c r="S67" i="8"/>
  <c r="R67" i="8"/>
  <c r="S11" i="8"/>
  <c r="R11" i="8"/>
  <c r="R30" i="8"/>
  <c r="S30" i="8"/>
  <c r="S53" i="7"/>
  <c r="P286" i="8"/>
  <c r="S72" i="7"/>
  <c r="P305" i="8"/>
  <c r="O76" i="7"/>
  <c r="O53" i="7"/>
  <c r="R102" i="8"/>
  <c r="S102" i="8"/>
  <c r="R153" i="8"/>
  <c r="S153" i="8"/>
  <c r="R69" i="8"/>
  <c r="S69" i="8"/>
  <c r="R38" i="8"/>
  <c r="S38" i="8"/>
  <c r="S64" i="7"/>
  <c r="P297" i="8"/>
  <c r="O51" i="7"/>
  <c r="R304" i="9"/>
  <c r="S304" i="9"/>
  <c r="K273" i="24" l="1"/>
  <c r="P191" i="26"/>
  <c r="O273" i="24"/>
  <c r="G273" i="24"/>
  <c r="M273" i="24"/>
  <c r="F273" i="24"/>
  <c r="L273" i="24"/>
  <c r="N273" i="24"/>
  <c r="J273" i="24"/>
  <c r="I273" i="24"/>
  <c r="H273" i="24"/>
  <c r="P273" i="24"/>
  <c r="S119" i="8"/>
  <c r="R164" i="8"/>
  <c r="S164" i="8"/>
  <c r="S197" i="8"/>
  <c r="R197" i="8"/>
  <c r="O50" i="26"/>
  <c r="Q50" i="26" s="1"/>
  <c r="O51" i="24"/>
  <c r="Q51" i="24" s="1"/>
  <c r="O77" i="24"/>
  <c r="Q77" i="24" s="1"/>
  <c r="O76" i="26"/>
  <c r="Q76" i="26" s="1"/>
  <c r="O69" i="26"/>
  <c r="Q69" i="26" s="1"/>
  <c r="O70" i="24"/>
  <c r="Q70" i="24" s="1"/>
  <c r="O72" i="26"/>
  <c r="Q72" i="26" s="1"/>
  <c r="O73" i="24"/>
  <c r="Q73" i="24" s="1"/>
  <c r="R62" i="24"/>
  <c r="R55" i="24"/>
  <c r="Q55" i="24"/>
  <c r="R51" i="24"/>
  <c r="R68" i="24"/>
  <c r="R71" i="24"/>
  <c r="R70" i="24"/>
  <c r="R54" i="24"/>
  <c r="Q54" i="24"/>
  <c r="O48" i="26"/>
  <c r="Q48" i="26" s="1"/>
  <c r="O49" i="24"/>
  <c r="Q49" i="24" s="1"/>
  <c r="O73" i="26"/>
  <c r="Q73" i="26" s="1"/>
  <c r="O74" i="24"/>
  <c r="Q74" i="24" s="1"/>
  <c r="O61" i="26"/>
  <c r="Q61" i="26" s="1"/>
  <c r="O62" i="24"/>
  <c r="Q62" i="24" s="1"/>
  <c r="O65" i="26"/>
  <c r="Q65" i="26" s="1"/>
  <c r="O66" i="24"/>
  <c r="R54" i="26"/>
  <c r="Q54" i="26"/>
  <c r="R53" i="26"/>
  <c r="Q53" i="26"/>
  <c r="O57" i="26"/>
  <c r="Q57" i="26" s="1"/>
  <c r="O58" i="24"/>
  <c r="Q58" i="24" s="1"/>
  <c r="R66" i="24"/>
  <c r="Q66" i="24"/>
  <c r="R58" i="24"/>
  <c r="R74" i="24"/>
  <c r="R77" i="24"/>
  <c r="R76" i="24"/>
  <c r="R56" i="24"/>
  <c r="Q56" i="24"/>
  <c r="R73" i="24"/>
  <c r="R49" i="24"/>
  <c r="O45" i="26"/>
  <c r="O46" i="24"/>
  <c r="O67" i="26"/>
  <c r="Q67" i="26" s="1"/>
  <c r="O68" i="24"/>
  <c r="Q68" i="24" s="1"/>
  <c r="O70" i="26"/>
  <c r="Q70" i="26" s="1"/>
  <c r="O71" i="24"/>
  <c r="Q71" i="24" s="1"/>
  <c r="O75" i="26"/>
  <c r="Q75" i="26" s="1"/>
  <c r="O76" i="24"/>
  <c r="Q76" i="24" s="1"/>
  <c r="R55" i="26"/>
  <c r="Q55" i="26"/>
  <c r="G156" i="24"/>
  <c r="M156" i="24"/>
  <c r="O156" i="24"/>
  <c r="L156" i="24"/>
  <c r="I156" i="24"/>
  <c r="N156" i="24"/>
  <c r="K156" i="24"/>
  <c r="H156" i="24"/>
  <c r="P156" i="24"/>
  <c r="J156" i="24"/>
  <c r="F156" i="24"/>
  <c r="K41" i="9"/>
  <c r="N41" i="9"/>
  <c r="R40" i="9"/>
  <c r="I41" i="9"/>
  <c r="S40" i="9"/>
  <c r="O41" i="9"/>
  <c r="L41" i="9"/>
  <c r="M41" i="9"/>
  <c r="G41" i="9"/>
  <c r="J41" i="9"/>
  <c r="H41" i="9"/>
  <c r="O198" i="8"/>
  <c r="Q170" i="26"/>
  <c r="Q180" i="26"/>
  <c r="Q91" i="26"/>
  <c r="Q259" i="26"/>
  <c r="Q243" i="26"/>
  <c r="Q186" i="26"/>
  <c r="Q167" i="26"/>
  <c r="O190" i="26"/>
  <c r="O194" i="24"/>
  <c r="O266" i="26"/>
  <c r="O272" i="24"/>
  <c r="O155" i="24"/>
  <c r="O152" i="26"/>
  <c r="O114" i="26"/>
  <c r="O116" i="24"/>
  <c r="O118" i="24" s="1"/>
  <c r="F267" i="26"/>
  <c r="I267" i="26"/>
  <c r="J267" i="26"/>
  <c r="G267" i="26"/>
  <c r="N267" i="26"/>
  <c r="M267" i="26"/>
  <c r="H267" i="26"/>
  <c r="L267" i="26"/>
  <c r="O267" i="26"/>
  <c r="K267" i="26"/>
  <c r="P267" i="26"/>
  <c r="G191" i="26"/>
  <c r="O191" i="26"/>
  <c r="L191" i="26"/>
  <c r="H191" i="26"/>
  <c r="N191" i="26"/>
  <c r="K191" i="26"/>
  <c r="I191" i="26"/>
  <c r="M191" i="26"/>
  <c r="F191" i="26"/>
  <c r="J191" i="26"/>
  <c r="J153" i="26"/>
  <c r="H153" i="26"/>
  <c r="G153" i="26"/>
  <c r="L153" i="26"/>
  <c r="M153" i="26"/>
  <c r="F153" i="26"/>
  <c r="I153" i="26"/>
  <c r="K153" i="26"/>
  <c r="O153" i="26"/>
  <c r="N153" i="26"/>
  <c r="P153" i="26"/>
  <c r="L195" i="24"/>
  <c r="I195" i="24"/>
  <c r="G195" i="24"/>
  <c r="N195" i="24"/>
  <c r="J195" i="24"/>
  <c r="M195" i="24"/>
  <c r="K195" i="24"/>
  <c r="P195" i="24"/>
  <c r="F195" i="24"/>
  <c r="O195" i="24"/>
  <c r="H195" i="24"/>
  <c r="Q87" i="26"/>
  <c r="Q182" i="26"/>
  <c r="Q185" i="26"/>
  <c r="Q212" i="26"/>
  <c r="Q258" i="26"/>
  <c r="Q223" i="26"/>
  <c r="Q132" i="26"/>
  <c r="Q224" i="26"/>
  <c r="Q136" i="26"/>
  <c r="Q144" i="26"/>
  <c r="Q244" i="26"/>
  <c r="Q168" i="26"/>
  <c r="Q250" i="26"/>
  <c r="Q174" i="26"/>
  <c r="Q183" i="26"/>
  <c r="Q113" i="26"/>
  <c r="Q226" i="26"/>
  <c r="Q129" i="26"/>
  <c r="Q201" i="26"/>
  <c r="Q237" i="26"/>
  <c r="Q218" i="26"/>
  <c r="Q264" i="26"/>
  <c r="Q188" i="26"/>
  <c r="Q242" i="26"/>
  <c r="Q189" i="26"/>
  <c r="Q112" i="26"/>
  <c r="Q204" i="26"/>
  <c r="Q151" i="26"/>
  <c r="Q261" i="26"/>
  <c r="R51" i="7"/>
  <c r="Q10" i="26"/>
  <c r="R60" i="7"/>
  <c r="Q19" i="26"/>
  <c r="R216" i="26"/>
  <c r="Q216" i="26"/>
  <c r="R250" i="24"/>
  <c r="Q250" i="24"/>
  <c r="Q153" i="24"/>
  <c r="R153" i="24"/>
  <c r="Q264" i="24"/>
  <c r="R264" i="24"/>
  <c r="R209" i="24"/>
  <c r="Q209" i="24"/>
  <c r="Q143" i="24"/>
  <c r="R143" i="24"/>
  <c r="Q192" i="24"/>
  <c r="R192" i="24"/>
  <c r="R108" i="24"/>
  <c r="Q108" i="24"/>
  <c r="R204" i="24"/>
  <c r="Q204" i="24"/>
  <c r="R187" i="24"/>
  <c r="Q187" i="24"/>
  <c r="Q139" i="24"/>
  <c r="R139" i="24"/>
  <c r="Q109" i="26"/>
  <c r="Q231" i="24"/>
  <c r="R231" i="24"/>
  <c r="R114" i="24"/>
  <c r="Q114" i="24"/>
  <c r="R229" i="24"/>
  <c r="Q229" i="24"/>
  <c r="R178" i="24"/>
  <c r="Q178" i="24"/>
  <c r="R132" i="24"/>
  <c r="Q132" i="24"/>
  <c r="R186" i="24"/>
  <c r="Q186" i="24"/>
  <c r="R115" i="24"/>
  <c r="Q115" i="24"/>
  <c r="Q225" i="24"/>
  <c r="R225" i="24"/>
  <c r="Q189" i="24"/>
  <c r="R189" i="24"/>
  <c r="Q89" i="24"/>
  <c r="R89" i="24"/>
  <c r="R123" i="26"/>
  <c r="Q123" i="26"/>
  <c r="Q174" i="24"/>
  <c r="R174" i="24"/>
  <c r="R100" i="24"/>
  <c r="Q100" i="24"/>
  <c r="R206" i="24"/>
  <c r="Q206" i="24"/>
  <c r="Q171" i="24"/>
  <c r="R171" i="24"/>
  <c r="Q262" i="26"/>
  <c r="R260" i="24"/>
  <c r="Q260" i="24"/>
  <c r="R64" i="7"/>
  <c r="Q23" i="26"/>
  <c r="Q31" i="26"/>
  <c r="P158" i="26"/>
  <c r="R158" i="26" s="1"/>
  <c r="P162" i="24"/>
  <c r="P234" i="26"/>
  <c r="R234" i="26" s="1"/>
  <c r="P240" i="24"/>
  <c r="Q206" i="26"/>
  <c r="R182" i="24"/>
  <c r="Q182" i="24"/>
  <c r="Q130" i="26"/>
  <c r="Q208" i="26"/>
  <c r="Q125" i="26"/>
  <c r="Q167" i="24"/>
  <c r="R167" i="24"/>
  <c r="Q90" i="26"/>
  <c r="R90" i="26"/>
  <c r="Q166" i="26"/>
  <c r="Q128" i="26"/>
  <c r="Q249" i="24"/>
  <c r="R249" i="24"/>
  <c r="Q104" i="26"/>
  <c r="Q256" i="26"/>
  <c r="R140" i="26"/>
  <c r="Q140" i="26"/>
  <c r="Q210" i="24"/>
  <c r="R210" i="24"/>
  <c r="Q106" i="26"/>
  <c r="R106" i="26"/>
  <c r="R199" i="26"/>
  <c r="Q199" i="26"/>
  <c r="Q163" i="26"/>
  <c r="R165" i="24"/>
  <c r="Q165" i="24"/>
  <c r="Q239" i="26"/>
  <c r="Q145" i="26"/>
  <c r="Q226" i="24"/>
  <c r="R226" i="24"/>
  <c r="Q109" i="24"/>
  <c r="R109" i="24"/>
  <c r="Q213" i="24"/>
  <c r="R213" i="24"/>
  <c r="R96" i="24"/>
  <c r="Q96" i="24"/>
  <c r="R211" i="24"/>
  <c r="Q211" i="24"/>
  <c r="Q150" i="26"/>
  <c r="Q246" i="26"/>
  <c r="Q98" i="26"/>
  <c r="R98" i="26"/>
  <c r="Q142" i="26"/>
  <c r="Q220" i="26"/>
  <c r="R17" i="26"/>
  <c r="Q17" i="26"/>
  <c r="R254" i="26"/>
  <c r="Q254" i="26"/>
  <c r="Q12" i="26"/>
  <c r="Q35" i="26"/>
  <c r="P120" i="26"/>
  <c r="R120" i="26" s="1"/>
  <c r="P123" i="24"/>
  <c r="O196" i="26"/>
  <c r="O201" i="24"/>
  <c r="Q34" i="26"/>
  <c r="Q29" i="26"/>
  <c r="R68" i="7"/>
  <c r="Q27" i="26"/>
  <c r="R78" i="7"/>
  <c r="Q37" i="26"/>
  <c r="R178" i="26"/>
  <c r="Q178" i="26"/>
  <c r="R112" i="24"/>
  <c r="Q112" i="24"/>
  <c r="R92" i="24"/>
  <c r="Q92" i="24"/>
  <c r="R223" i="24"/>
  <c r="Q223" i="24"/>
  <c r="Q193" i="24"/>
  <c r="R193" i="24"/>
  <c r="R172" i="24"/>
  <c r="Q172" i="24"/>
  <c r="Q256" i="24"/>
  <c r="R256" i="24"/>
  <c r="R243" i="24"/>
  <c r="Q243" i="24"/>
  <c r="Q245" i="24"/>
  <c r="R245" i="24"/>
  <c r="R232" i="24"/>
  <c r="Q232" i="24"/>
  <c r="Q154" i="24"/>
  <c r="R154" i="24"/>
  <c r="Q145" i="24"/>
  <c r="R145" i="24"/>
  <c r="R270" i="24"/>
  <c r="Q270" i="24"/>
  <c r="Q161" i="26"/>
  <c r="Q265" i="24"/>
  <c r="R265" i="24"/>
  <c r="R104" i="24"/>
  <c r="Q104" i="24"/>
  <c r="Q267" i="24"/>
  <c r="R267" i="24"/>
  <c r="Q94" i="26"/>
  <c r="R94" i="26"/>
  <c r="R87" i="24"/>
  <c r="Q87" i="24"/>
  <c r="R228" i="24"/>
  <c r="Q228" i="24"/>
  <c r="Q147" i="24"/>
  <c r="R147" i="24"/>
  <c r="Q248" i="24"/>
  <c r="R248" i="24"/>
  <c r="Q107" i="26"/>
  <c r="R93" i="24"/>
  <c r="Q93" i="24"/>
  <c r="Q205" i="26"/>
  <c r="R184" i="24"/>
  <c r="Q184" i="24"/>
  <c r="Q38" i="26"/>
  <c r="Q32" i="26"/>
  <c r="Q271" i="24"/>
  <c r="R271" i="24"/>
  <c r="Q110" i="26"/>
  <c r="R110" i="26"/>
  <c r="Q151" i="24"/>
  <c r="R151" i="24"/>
  <c r="R221" i="24"/>
  <c r="Q221" i="24"/>
  <c r="R128" i="24"/>
  <c r="Q128" i="24"/>
  <c r="R148" i="24"/>
  <c r="Q148" i="24"/>
  <c r="Q148" i="26"/>
  <c r="R106" i="24"/>
  <c r="Q106" i="24"/>
  <c r="Q221" i="26"/>
  <c r="Q133" i="24"/>
  <c r="R133" i="24"/>
  <c r="Q111" i="24"/>
  <c r="R111" i="24"/>
  <c r="Q265" i="26"/>
  <c r="Q94" i="24"/>
  <c r="R94" i="24"/>
  <c r="Q227" i="26"/>
  <c r="Q268" i="24"/>
  <c r="R268" i="24"/>
  <c r="R15" i="26"/>
  <c r="Q15" i="26"/>
  <c r="Q170" i="24"/>
  <c r="R170" i="24"/>
  <c r="Q102" i="26"/>
  <c r="R102" i="26"/>
  <c r="Q131" i="24"/>
  <c r="R131" i="24"/>
  <c r="Q190" i="24"/>
  <c r="R190" i="24"/>
  <c r="Q135" i="24"/>
  <c r="R135" i="24"/>
  <c r="R126" i="24"/>
  <c r="Q126" i="24"/>
  <c r="Q252" i="24"/>
  <c r="R252" i="24"/>
  <c r="R85" i="26"/>
  <c r="Q85" i="26"/>
  <c r="R262" i="24"/>
  <c r="Q262" i="24"/>
  <c r="R16" i="26"/>
  <c r="Q16" i="26"/>
  <c r="Q92" i="26"/>
  <c r="Q217" i="24"/>
  <c r="R217" i="24"/>
  <c r="R79" i="7"/>
  <c r="J158" i="9"/>
  <c r="N158" i="9"/>
  <c r="G158" i="9"/>
  <c r="K158" i="9"/>
  <c r="O158" i="9"/>
  <c r="H158" i="9"/>
  <c r="L158" i="9"/>
  <c r="I158" i="9"/>
  <c r="M158" i="9"/>
  <c r="S80" i="8"/>
  <c r="R80" i="8"/>
  <c r="R119" i="8"/>
  <c r="L80" i="9"/>
  <c r="M80" i="9"/>
  <c r="I80" i="9"/>
  <c r="K80" i="9"/>
  <c r="G80" i="9"/>
  <c r="J80" i="9"/>
  <c r="O80" i="9"/>
  <c r="N80" i="9"/>
  <c r="H80" i="9"/>
  <c r="S235" i="9"/>
  <c r="R235" i="9"/>
  <c r="S79" i="9"/>
  <c r="R79" i="9"/>
  <c r="S85" i="9"/>
  <c r="R85" i="9"/>
  <c r="S105" i="9"/>
  <c r="R124" i="9"/>
  <c r="S124" i="9"/>
  <c r="S202" i="9"/>
  <c r="R202" i="9"/>
  <c r="S46" i="9"/>
  <c r="R46" i="9"/>
  <c r="S157" i="9"/>
  <c r="R157" i="9"/>
  <c r="K198" i="8"/>
  <c r="P198" i="8"/>
  <c r="H198" i="8"/>
  <c r="M198" i="8"/>
  <c r="N198" i="8"/>
  <c r="J198" i="8"/>
  <c r="I198" i="8"/>
  <c r="L198" i="8"/>
  <c r="G198" i="8"/>
  <c r="P81" i="8"/>
  <c r="M81" i="8"/>
  <c r="N81" i="8"/>
  <c r="K81" i="8"/>
  <c r="H81" i="8"/>
  <c r="I81" i="8"/>
  <c r="L81" i="8"/>
  <c r="J81" i="8"/>
  <c r="O81" i="8"/>
  <c r="G81" i="8"/>
  <c r="N120" i="8"/>
  <c r="J120" i="8"/>
  <c r="K120" i="8"/>
  <c r="M120" i="8"/>
  <c r="L120" i="8"/>
  <c r="I120" i="8"/>
  <c r="G120" i="8"/>
  <c r="P120" i="8"/>
  <c r="H120" i="8"/>
  <c r="O120" i="8"/>
  <c r="O156" i="9"/>
  <c r="Q157" i="9" s="1"/>
  <c r="P358" i="9"/>
  <c r="O157" i="8"/>
  <c r="O117" i="9"/>
  <c r="Q105" i="9" s="1"/>
  <c r="P475" i="9"/>
  <c r="O80" i="7"/>
  <c r="O507" i="9"/>
  <c r="O429" i="9"/>
  <c r="P196" i="8"/>
  <c r="R75" i="7"/>
  <c r="O390" i="9"/>
  <c r="P79" i="8"/>
  <c r="Q80" i="8" s="1"/>
  <c r="R47" i="8"/>
  <c r="S47" i="8"/>
  <c r="P118" i="8"/>
  <c r="Q89" i="8" s="1"/>
  <c r="R86" i="8"/>
  <c r="S86" i="8"/>
  <c r="M105" i="9"/>
  <c r="O234" i="9"/>
  <c r="O78" i="9"/>
  <c r="Q52" i="9" s="1"/>
  <c r="R70" i="7"/>
  <c r="O312" i="9"/>
  <c r="P397" i="9"/>
  <c r="P125" i="8"/>
  <c r="R72" i="7"/>
  <c r="R53" i="7"/>
  <c r="R76" i="7"/>
  <c r="P8" i="8"/>
  <c r="R73" i="7"/>
  <c r="Q118" i="9" l="1"/>
  <c r="Q46" i="9"/>
  <c r="Q234" i="9"/>
  <c r="Q235" i="9"/>
  <c r="Q224" i="9"/>
  <c r="O274" i="24"/>
  <c r="S391" i="9"/>
  <c r="P117" i="24"/>
  <c r="Q95" i="8"/>
  <c r="O353" i="9"/>
  <c r="J353" i="9"/>
  <c r="N353" i="9"/>
  <c r="G353" i="9"/>
  <c r="H353" i="9"/>
  <c r="L353" i="9"/>
  <c r="P353" i="9"/>
  <c r="R352" i="9"/>
  <c r="K353" i="9"/>
  <c r="I353" i="9"/>
  <c r="M353" i="9"/>
  <c r="O77" i="26"/>
  <c r="O78" i="24"/>
  <c r="Q79" i="9"/>
  <c r="O119" i="9"/>
  <c r="I157" i="24"/>
  <c r="R153" i="26"/>
  <c r="H196" i="24"/>
  <c r="P190" i="26"/>
  <c r="R190" i="26" s="1"/>
  <c r="P194" i="24"/>
  <c r="Q194" i="24" s="1"/>
  <c r="P155" i="24"/>
  <c r="P152" i="26"/>
  <c r="R152" i="26" s="1"/>
  <c r="P266" i="26"/>
  <c r="Q266" i="26" s="1"/>
  <c r="P272" i="24"/>
  <c r="O228" i="26"/>
  <c r="O233" i="24"/>
  <c r="R267" i="26"/>
  <c r="Q267" i="26"/>
  <c r="R191" i="26"/>
  <c r="Q191" i="26"/>
  <c r="K229" i="26"/>
  <c r="M229" i="26"/>
  <c r="J229" i="26"/>
  <c r="O229" i="26"/>
  <c r="F229" i="26"/>
  <c r="N229" i="26"/>
  <c r="G229" i="26"/>
  <c r="L229" i="26"/>
  <c r="H229" i="26"/>
  <c r="I229" i="26"/>
  <c r="P229" i="26"/>
  <c r="Q153" i="26"/>
  <c r="F115" i="26"/>
  <c r="L115" i="26"/>
  <c r="I115" i="26"/>
  <c r="J115" i="26"/>
  <c r="G115" i="26"/>
  <c r="H115" i="26"/>
  <c r="K115" i="26"/>
  <c r="N115" i="26"/>
  <c r="M115" i="26"/>
  <c r="O115" i="26"/>
  <c r="P115" i="26"/>
  <c r="F117" i="24"/>
  <c r="L117" i="24"/>
  <c r="I117" i="24"/>
  <c r="J117" i="24"/>
  <c r="G117" i="24"/>
  <c r="H117" i="24"/>
  <c r="K117" i="24"/>
  <c r="N117" i="24"/>
  <c r="M117" i="24"/>
  <c r="O117" i="24"/>
  <c r="Q195" i="24"/>
  <c r="R195" i="24"/>
  <c r="K234" i="24"/>
  <c r="M234" i="24"/>
  <c r="J234" i="24"/>
  <c r="O234" i="24"/>
  <c r="F234" i="24"/>
  <c r="N234" i="24"/>
  <c r="G234" i="24"/>
  <c r="L234" i="24"/>
  <c r="H234" i="24"/>
  <c r="I234" i="24"/>
  <c r="P234" i="24"/>
  <c r="M274" i="24"/>
  <c r="K274" i="24"/>
  <c r="I274" i="24"/>
  <c r="P274" i="24"/>
  <c r="Q273" i="24"/>
  <c r="R273" i="24"/>
  <c r="L274" i="24"/>
  <c r="H274" i="24"/>
  <c r="J274" i="24"/>
  <c r="N274" i="24"/>
  <c r="G274" i="24"/>
  <c r="K196" i="24"/>
  <c r="O196" i="24"/>
  <c r="M196" i="24"/>
  <c r="N157" i="24"/>
  <c r="K157" i="24"/>
  <c r="J196" i="24"/>
  <c r="P196" i="24"/>
  <c r="N196" i="24"/>
  <c r="I196" i="24"/>
  <c r="L196" i="24"/>
  <c r="G196" i="24"/>
  <c r="R156" i="24"/>
  <c r="H157" i="24"/>
  <c r="M157" i="24"/>
  <c r="Q156" i="24"/>
  <c r="O157" i="24"/>
  <c r="L157" i="24"/>
  <c r="G157" i="24"/>
  <c r="P157" i="24"/>
  <c r="J157" i="24"/>
  <c r="Q158" i="26"/>
  <c r="Q120" i="26"/>
  <c r="Q234" i="26"/>
  <c r="Q162" i="24"/>
  <c r="R162" i="24"/>
  <c r="Q240" i="24"/>
  <c r="R240" i="24"/>
  <c r="P82" i="26"/>
  <c r="P84" i="24"/>
  <c r="P196" i="26"/>
  <c r="R196" i="26" s="1"/>
  <c r="P201" i="24"/>
  <c r="Q123" i="24"/>
  <c r="R123" i="24"/>
  <c r="M509" i="9"/>
  <c r="H509" i="9"/>
  <c r="N509" i="9"/>
  <c r="L509" i="9"/>
  <c r="I509" i="9"/>
  <c r="O509" i="9"/>
  <c r="J509" i="9"/>
  <c r="P509" i="9"/>
  <c r="K509" i="9"/>
  <c r="S41" i="8"/>
  <c r="R41" i="8"/>
  <c r="R158" i="8"/>
  <c r="R508" i="9"/>
  <c r="S508" i="9"/>
  <c r="R391" i="9"/>
  <c r="M117" i="9"/>
  <c r="Q156" i="9"/>
  <c r="Q125" i="9"/>
  <c r="Q126" i="9"/>
  <c r="Q143" i="9"/>
  <c r="Q141" i="9"/>
  <c r="Q137" i="9"/>
  <c r="Q131" i="9"/>
  <c r="Q130" i="9"/>
  <c r="Q153" i="9"/>
  <c r="Q142" i="9"/>
  <c r="Q150" i="9"/>
  <c r="Q138" i="9"/>
  <c r="Q139" i="9"/>
  <c r="Q145" i="9"/>
  <c r="Q135" i="9"/>
  <c r="Q128" i="9"/>
  <c r="Q146" i="9"/>
  <c r="Q140" i="9"/>
  <c r="Q147" i="9"/>
  <c r="Q148" i="9"/>
  <c r="Q149" i="9"/>
  <c r="Q144" i="9"/>
  <c r="Q129" i="9"/>
  <c r="Q154" i="9"/>
  <c r="Q152" i="9"/>
  <c r="Q127" i="9"/>
  <c r="Q136" i="9"/>
  <c r="Q134" i="9"/>
  <c r="Q155" i="9"/>
  <c r="Q133" i="9"/>
  <c r="Q151" i="9"/>
  <c r="Q132" i="9"/>
  <c r="Q203" i="9"/>
  <c r="Q209" i="9"/>
  <c r="Q219" i="9"/>
  <c r="Q215" i="9"/>
  <c r="Q208" i="9"/>
  <c r="Q204" i="9"/>
  <c r="Q221" i="9"/>
  <c r="Q231" i="9"/>
  <c r="Q228" i="9"/>
  <c r="Q220" i="9"/>
  <c r="Q216" i="9"/>
  <c r="Q217" i="9"/>
  <c r="Q223" i="9"/>
  <c r="Q213" i="9"/>
  <c r="Q206" i="9"/>
  <c r="Q225" i="9"/>
  <c r="Q214" i="9"/>
  <c r="Q212" i="9"/>
  <c r="Q218" i="9"/>
  <c r="Q211" i="9"/>
  <c r="Q227" i="9"/>
  <c r="Q205" i="9"/>
  <c r="Q233" i="9"/>
  <c r="Q232" i="9"/>
  <c r="Q229" i="9"/>
  <c r="Q230" i="9"/>
  <c r="Q207" i="9"/>
  <c r="Q210" i="9"/>
  <c r="Q222" i="9"/>
  <c r="Q226" i="9"/>
  <c r="Q124" i="9"/>
  <c r="Q117" i="9"/>
  <c r="Q86" i="9"/>
  <c r="Q97" i="9"/>
  <c r="Q98" i="9"/>
  <c r="Q104" i="9"/>
  <c r="Q91" i="9"/>
  <c r="Q92" i="9"/>
  <c r="Q102" i="9"/>
  <c r="Q87" i="9"/>
  <c r="Q111" i="9"/>
  <c r="Q103" i="9"/>
  <c r="Q114" i="9"/>
  <c r="Q99" i="9"/>
  <c r="Q100" i="9"/>
  <c r="Q106" i="9"/>
  <c r="Q96" i="9"/>
  <c r="Q89" i="9"/>
  <c r="Q108" i="9"/>
  <c r="Q116" i="9"/>
  <c r="Q94" i="9"/>
  <c r="Q113" i="9"/>
  <c r="Q112" i="9"/>
  <c r="Q115" i="9"/>
  <c r="Q109" i="9"/>
  <c r="Q90" i="9"/>
  <c r="Q107" i="9"/>
  <c r="Q93" i="9"/>
  <c r="Q110" i="9"/>
  <c r="Q101" i="9"/>
  <c r="Q95" i="9"/>
  <c r="Q88" i="9"/>
  <c r="Q85" i="9"/>
  <c r="Q78" i="9"/>
  <c r="Q47" i="9"/>
  <c r="Q59" i="9"/>
  <c r="Q65" i="9"/>
  <c r="Q63" i="9"/>
  <c r="Q53" i="9"/>
  <c r="Q48" i="9"/>
  <c r="Q77" i="9"/>
  <c r="Q72" i="9"/>
  <c r="Q75" i="9"/>
  <c r="Q64" i="9"/>
  <c r="Q60" i="9"/>
  <c r="Q67" i="9"/>
  <c r="Q61" i="9"/>
  <c r="Q57" i="9"/>
  <c r="Q50" i="9"/>
  <c r="Q51" i="9"/>
  <c r="Q69" i="9"/>
  <c r="Q55" i="9"/>
  <c r="Q70" i="9"/>
  <c r="Q66" i="9"/>
  <c r="Q56" i="9"/>
  <c r="Q76" i="9"/>
  <c r="Q58" i="9"/>
  <c r="Q71" i="9"/>
  <c r="Q74" i="9"/>
  <c r="Q68" i="9"/>
  <c r="Q49" i="9"/>
  <c r="Q62" i="9"/>
  <c r="Q54" i="9"/>
  <c r="Q73" i="9"/>
  <c r="Q202" i="9"/>
  <c r="R313" i="9"/>
  <c r="S313" i="9"/>
  <c r="Q47" i="8"/>
  <c r="G509" i="9"/>
  <c r="P314" i="9"/>
  <c r="L314" i="9"/>
  <c r="K314" i="9"/>
  <c r="J314" i="9"/>
  <c r="O314" i="9"/>
  <c r="N314" i="9"/>
  <c r="M314" i="9"/>
  <c r="O42" i="8"/>
  <c r="M42" i="8"/>
  <c r="H42" i="8"/>
  <c r="N42" i="8"/>
  <c r="J42" i="8"/>
  <c r="K42" i="8"/>
  <c r="L42" i="8"/>
  <c r="G42" i="8"/>
  <c r="P42" i="8"/>
  <c r="I42" i="8"/>
  <c r="N236" i="9"/>
  <c r="H236" i="9"/>
  <c r="J236" i="9"/>
  <c r="M236" i="9"/>
  <c r="I236" i="9"/>
  <c r="G236" i="9"/>
  <c r="O236" i="9"/>
  <c r="K236" i="9"/>
  <c r="L236" i="9"/>
  <c r="P392" i="9"/>
  <c r="J392" i="9"/>
  <c r="H392" i="9"/>
  <c r="O392" i="9"/>
  <c r="N392" i="9"/>
  <c r="G392" i="9"/>
  <c r="L392" i="9"/>
  <c r="K392" i="9"/>
  <c r="I392" i="9"/>
  <c r="M392" i="9"/>
  <c r="P159" i="8"/>
  <c r="O159" i="8"/>
  <c r="I159" i="8"/>
  <c r="K159" i="8"/>
  <c r="J159" i="8"/>
  <c r="H159" i="8"/>
  <c r="G159" i="8"/>
  <c r="N159" i="8"/>
  <c r="M159" i="8"/>
  <c r="L159" i="8"/>
  <c r="R475" i="9"/>
  <c r="P507" i="9"/>
  <c r="Q508" i="9" s="1"/>
  <c r="S475" i="9"/>
  <c r="Q118" i="8"/>
  <c r="Q87" i="8"/>
  <c r="Q101" i="8"/>
  <c r="Q107" i="8"/>
  <c r="Q90" i="8"/>
  <c r="Q115" i="8"/>
  <c r="Q92" i="8"/>
  <c r="Q105" i="8"/>
  <c r="Q99" i="8"/>
  <c r="Q103" i="8"/>
  <c r="Q88" i="8"/>
  <c r="Q104" i="8"/>
  <c r="Q93" i="8"/>
  <c r="Q112" i="8"/>
  <c r="Q100" i="8"/>
  <c r="Q97" i="8"/>
  <c r="Q109" i="8"/>
  <c r="Q111" i="8"/>
  <c r="Q108" i="8"/>
  <c r="Q98" i="8"/>
  <c r="Q116" i="8"/>
  <c r="Q102" i="8"/>
  <c r="Q96" i="8"/>
  <c r="Q114" i="8"/>
  <c r="Q91" i="8"/>
  <c r="Q110" i="8"/>
  <c r="Q113" i="8"/>
  <c r="Q106" i="8"/>
  <c r="Q94" i="8"/>
  <c r="Q117" i="8"/>
  <c r="Q166" i="8"/>
  <c r="Q165" i="8"/>
  <c r="Q182" i="8"/>
  <c r="Q196" i="8"/>
  <c r="Q177" i="8"/>
  <c r="Q181" i="8"/>
  <c r="Q170" i="8"/>
  <c r="Q171" i="8"/>
  <c r="Q183" i="8"/>
  <c r="Q190" i="8"/>
  <c r="Q193" i="8"/>
  <c r="Q178" i="8"/>
  <c r="Q179" i="8"/>
  <c r="Q185" i="8"/>
  <c r="Q175" i="8"/>
  <c r="Q168" i="8"/>
  <c r="Q187" i="8"/>
  <c r="Q169" i="8"/>
  <c r="Q189" i="8"/>
  <c r="Q176" i="8"/>
  <c r="Q184" i="8"/>
  <c r="Q172" i="8"/>
  <c r="Q167" i="8"/>
  <c r="Q186" i="8"/>
  <c r="Q194" i="8"/>
  <c r="Q173" i="8"/>
  <c r="Q191" i="8"/>
  <c r="Q180" i="8"/>
  <c r="Q192" i="8"/>
  <c r="Q195" i="8"/>
  <c r="Q174" i="8"/>
  <c r="Q188" i="8"/>
  <c r="Q197" i="8"/>
  <c r="R397" i="9"/>
  <c r="P429" i="9"/>
  <c r="Q419" i="9" s="1"/>
  <c r="S397" i="9"/>
  <c r="R280" i="9"/>
  <c r="P312" i="9"/>
  <c r="S280" i="9"/>
  <c r="P40" i="8"/>
  <c r="R8" i="8"/>
  <c r="S8" i="8"/>
  <c r="Q86" i="8"/>
  <c r="Q79" i="8"/>
  <c r="Q48" i="8"/>
  <c r="Q66" i="8"/>
  <c r="Q64" i="8"/>
  <c r="Q53" i="8"/>
  <c r="Q54" i="8"/>
  <c r="Q60" i="8"/>
  <c r="Q49" i="8"/>
  <c r="Q73" i="8"/>
  <c r="Q74" i="8"/>
  <c r="Q76" i="8"/>
  <c r="Q65" i="8"/>
  <c r="Q61" i="8"/>
  <c r="Q62" i="8"/>
  <c r="Q68" i="8"/>
  <c r="Q58" i="8"/>
  <c r="Q51" i="8"/>
  <c r="Q70" i="8"/>
  <c r="Q63" i="8"/>
  <c r="Q71" i="8"/>
  <c r="Q69" i="8"/>
  <c r="Q72" i="8"/>
  <c r="Q57" i="8"/>
  <c r="Q52" i="8"/>
  <c r="Q50" i="8"/>
  <c r="Q55" i="8"/>
  <c r="Q75" i="8"/>
  <c r="Q59" i="8"/>
  <c r="Q78" i="8"/>
  <c r="Q56" i="8"/>
  <c r="Q77" i="8"/>
  <c r="Q67" i="8"/>
  <c r="R358" i="9"/>
  <c r="S358" i="9"/>
  <c r="P390" i="9"/>
  <c r="Q364" i="9" s="1"/>
  <c r="R125" i="8"/>
  <c r="P157" i="8"/>
  <c r="Q158" i="8" s="1"/>
  <c r="S125" i="8"/>
  <c r="N105" i="9"/>
  <c r="Q164" i="8"/>
  <c r="Q119" i="8"/>
  <c r="Q312" i="9" l="1"/>
  <c r="Q291" i="9"/>
  <c r="Q313" i="9"/>
  <c r="Q430" i="9"/>
  <c r="S40" i="8"/>
  <c r="L431" i="9"/>
  <c r="H431" i="9"/>
  <c r="I431" i="9"/>
  <c r="R430" i="9"/>
  <c r="S430" i="9"/>
  <c r="P431" i="9"/>
  <c r="N431" i="9"/>
  <c r="G431" i="9"/>
  <c r="J431" i="9"/>
  <c r="O431" i="9"/>
  <c r="M431" i="9"/>
  <c r="K431" i="9"/>
  <c r="R155" i="24"/>
  <c r="Q155" i="24"/>
  <c r="Q272" i="24"/>
  <c r="R194" i="24"/>
  <c r="R229" i="26"/>
  <c r="R272" i="24"/>
  <c r="R266" i="26"/>
  <c r="Q190" i="26"/>
  <c r="Q152" i="26"/>
  <c r="P228" i="26"/>
  <c r="R228" i="26" s="1"/>
  <c r="P233" i="24"/>
  <c r="P116" i="24"/>
  <c r="P114" i="26"/>
  <c r="Q229" i="26"/>
  <c r="Q115" i="26"/>
  <c r="R115" i="26"/>
  <c r="Q117" i="24"/>
  <c r="R117" i="24"/>
  <c r="G235" i="24"/>
  <c r="I235" i="24"/>
  <c r="P235" i="24"/>
  <c r="M235" i="24"/>
  <c r="N235" i="24"/>
  <c r="L235" i="24"/>
  <c r="O235" i="24"/>
  <c r="J235" i="24"/>
  <c r="H235" i="24"/>
  <c r="K235" i="24"/>
  <c r="Q234" i="24"/>
  <c r="R234" i="24"/>
  <c r="Q84" i="24"/>
  <c r="R84" i="24"/>
  <c r="R82" i="26"/>
  <c r="Q82" i="26"/>
  <c r="R201" i="24"/>
  <c r="Q201" i="24"/>
  <c r="Q196" i="26"/>
  <c r="Q8" i="8"/>
  <c r="Q40" i="8"/>
  <c r="K119" i="9"/>
  <c r="G119" i="9"/>
  <c r="H119" i="9"/>
  <c r="S118" i="9"/>
  <c r="R118" i="9"/>
  <c r="I119" i="9"/>
  <c r="J119" i="9"/>
  <c r="L119" i="9"/>
  <c r="M119" i="9"/>
  <c r="N119" i="9"/>
  <c r="N117" i="9"/>
  <c r="R105" i="9"/>
  <c r="Q125" i="8"/>
  <c r="Q423" i="9"/>
  <c r="Q429" i="9"/>
  <c r="Q398" i="9"/>
  <c r="Q410" i="9"/>
  <c r="Q403" i="9"/>
  <c r="Q414" i="9"/>
  <c r="Q404" i="9"/>
  <c r="Q416" i="9"/>
  <c r="Q399" i="9"/>
  <c r="Q426" i="9"/>
  <c r="Q415" i="9"/>
  <c r="Q411" i="9"/>
  <c r="Q412" i="9"/>
  <c r="Q418" i="9"/>
  <c r="Q408" i="9"/>
  <c r="Q401" i="9"/>
  <c r="Q407" i="9"/>
  <c r="Q420" i="9"/>
  <c r="Q425" i="9"/>
  <c r="Q421" i="9"/>
  <c r="Q424" i="9"/>
  <c r="Q417" i="9"/>
  <c r="Q409" i="9"/>
  <c r="Q413" i="9"/>
  <c r="Q422" i="9"/>
  <c r="Q402" i="9"/>
  <c r="Q428" i="9"/>
  <c r="Q405" i="9"/>
  <c r="Q400" i="9"/>
  <c r="Q406" i="9"/>
  <c r="Q427" i="9"/>
  <c r="Q298" i="9"/>
  <c r="Q281" i="9"/>
  <c r="Q293" i="9"/>
  <c r="Q297" i="9"/>
  <c r="Q299" i="9"/>
  <c r="Q287" i="9"/>
  <c r="Q282" i="9"/>
  <c r="Q286" i="9"/>
  <c r="Q309" i="9"/>
  <c r="Q306" i="9"/>
  <c r="Q294" i="9"/>
  <c r="Q301" i="9"/>
  <c r="Q295" i="9"/>
  <c r="Q284" i="9"/>
  <c r="Q285" i="9"/>
  <c r="Q303" i="9"/>
  <c r="Q305" i="9"/>
  <c r="Q296" i="9"/>
  <c r="Q292" i="9"/>
  <c r="Q307" i="9"/>
  <c r="Q302" i="9"/>
  <c r="Q283" i="9"/>
  <c r="Q288" i="9"/>
  <c r="Q300" i="9"/>
  <c r="Q308" i="9"/>
  <c r="Q290" i="9"/>
  <c r="Q304" i="9"/>
  <c r="Q310" i="9"/>
  <c r="Q311" i="9"/>
  <c r="Q289" i="9"/>
  <c r="Q487" i="9"/>
  <c r="Q476" i="9"/>
  <c r="Q507" i="9"/>
  <c r="Q477" i="9"/>
  <c r="Q488" i="9"/>
  <c r="Q481" i="9"/>
  <c r="Q494" i="9"/>
  <c r="Q492" i="9"/>
  <c r="Q482" i="9"/>
  <c r="Q504" i="9"/>
  <c r="Q493" i="9"/>
  <c r="Q501" i="9"/>
  <c r="Q489" i="9"/>
  <c r="Q490" i="9"/>
  <c r="Q496" i="9"/>
  <c r="Q486" i="9"/>
  <c r="Q479" i="9"/>
  <c r="Q485" i="9"/>
  <c r="Q498" i="9"/>
  <c r="Q502" i="9"/>
  <c r="Q503" i="9"/>
  <c r="Q478" i="9"/>
  <c r="Q500" i="9"/>
  <c r="Q480" i="9"/>
  <c r="Q484" i="9"/>
  <c r="Q497" i="9"/>
  <c r="Q506" i="9"/>
  <c r="Q483" i="9"/>
  <c r="Q495" i="9"/>
  <c r="Q491" i="9"/>
  <c r="Q505" i="9"/>
  <c r="Q499" i="9"/>
  <c r="Q370" i="9"/>
  <c r="Q359" i="9"/>
  <c r="Q376" i="9"/>
  <c r="Q390" i="9"/>
  <c r="Q375" i="9"/>
  <c r="Q365" i="9"/>
  <c r="Q377" i="9"/>
  <c r="Q371" i="9"/>
  <c r="Q360" i="9"/>
  <c r="Q384" i="9"/>
  <c r="Q387" i="9"/>
  <c r="Q372" i="9"/>
  <c r="Q373" i="9"/>
  <c r="Q379" i="9"/>
  <c r="Q369" i="9"/>
  <c r="Q362" i="9"/>
  <c r="Q381" i="9"/>
  <c r="Q380" i="9"/>
  <c r="Q378" i="9"/>
  <c r="Q388" i="9"/>
  <c r="Q366" i="9"/>
  <c r="Q368" i="9"/>
  <c r="Q385" i="9"/>
  <c r="Q382" i="9"/>
  <c r="Q363" i="9"/>
  <c r="Q361" i="9"/>
  <c r="Q389" i="9"/>
  <c r="Q383" i="9"/>
  <c r="Q374" i="9"/>
  <c r="Q367" i="9"/>
  <c r="Q386" i="9"/>
  <c r="Q358" i="9"/>
  <c r="Q397" i="9"/>
  <c r="Q475" i="9"/>
  <c r="Q126" i="8"/>
  <c r="Q157" i="8"/>
  <c r="Q131" i="8"/>
  <c r="Q132" i="8"/>
  <c r="Q138" i="8"/>
  <c r="Q127" i="8"/>
  <c r="Q143" i="8"/>
  <c r="Q142" i="8"/>
  <c r="Q144" i="8"/>
  <c r="Q154" i="8"/>
  <c r="Q151" i="8"/>
  <c r="Q139" i="8"/>
  <c r="Q140" i="8"/>
  <c r="Q146" i="8"/>
  <c r="Q136" i="8"/>
  <c r="Q129" i="8"/>
  <c r="Q148" i="8"/>
  <c r="Q149" i="8"/>
  <c r="Q153" i="8"/>
  <c r="Q152" i="8"/>
  <c r="Q150" i="8"/>
  <c r="Q128" i="8"/>
  <c r="Q135" i="8"/>
  <c r="Q134" i="8"/>
  <c r="Q133" i="8"/>
  <c r="Q155" i="8"/>
  <c r="Q137" i="8"/>
  <c r="Q145" i="8"/>
  <c r="Q141" i="8"/>
  <c r="Q156" i="8"/>
  <c r="Q147" i="8"/>
  <c r="Q130" i="8"/>
  <c r="Q9" i="8"/>
  <c r="Q14" i="8"/>
  <c r="Q15" i="8"/>
  <c r="Q27" i="8"/>
  <c r="Q25" i="8"/>
  <c r="Q21" i="8"/>
  <c r="Q10" i="8"/>
  <c r="Q34" i="8"/>
  <c r="Q37" i="8"/>
  <c r="Q26" i="8"/>
  <c r="Q22" i="8"/>
  <c r="Q23" i="8"/>
  <c r="Q29" i="8"/>
  <c r="Q19" i="8"/>
  <c r="Q12" i="8"/>
  <c r="Q31" i="8"/>
  <c r="Q32" i="8"/>
  <c r="Q20" i="8"/>
  <c r="Q13" i="8"/>
  <c r="Q30" i="8"/>
  <c r="Q38" i="8"/>
  <c r="Q17" i="8"/>
  <c r="Q35" i="8"/>
  <c r="Q28" i="8"/>
  <c r="Q36" i="8"/>
  <c r="Q33" i="8"/>
  <c r="Q11" i="8"/>
  <c r="Q16" i="8"/>
  <c r="Q39" i="8"/>
  <c r="Q18" i="8"/>
  <c r="Q24" i="8"/>
  <c r="Q280" i="9"/>
  <c r="Q391" i="9"/>
  <c r="Q41" i="8"/>
  <c r="R233" i="24" l="1"/>
  <c r="Q228" i="26"/>
  <c r="Q233" i="24"/>
  <c r="R116" i="24"/>
  <c r="P118" i="24"/>
  <c r="Q116" i="24"/>
  <c r="R114" i="26"/>
  <c r="Q114" i="26"/>
  <c r="P48" i="7"/>
  <c r="O79" i="24" l="1"/>
  <c r="O78" i="26"/>
  <c r="H78" i="26"/>
  <c r="K78" i="26"/>
  <c r="M78" i="26"/>
  <c r="P78" i="26"/>
  <c r="J78" i="26"/>
  <c r="F78" i="26"/>
  <c r="L78" i="26"/>
  <c r="G78" i="26"/>
  <c r="N78" i="26"/>
  <c r="I78" i="26"/>
  <c r="H79" i="24"/>
  <c r="K79" i="24"/>
  <c r="M79" i="24"/>
  <c r="P79" i="24"/>
  <c r="J79" i="24"/>
  <c r="F79" i="24"/>
  <c r="L79" i="24"/>
  <c r="G79" i="24"/>
  <c r="N79" i="24"/>
  <c r="I79" i="24"/>
  <c r="R81" i="7"/>
  <c r="S81" i="7"/>
  <c r="P45" i="26"/>
  <c r="P46" i="24"/>
  <c r="O40" i="26"/>
  <c r="N40" i="26"/>
  <c r="J40" i="26"/>
  <c r="P40" i="26"/>
  <c r="G40" i="26"/>
  <c r="I40" i="26"/>
  <c r="L40" i="26"/>
  <c r="K40" i="26"/>
  <c r="M40" i="26"/>
  <c r="H40" i="26"/>
  <c r="F40" i="26"/>
  <c r="M43" i="7"/>
  <c r="I43" i="7"/>
  <c r="S42" i="7"/>
  <c r="R42" i="7"/>
  <c r="L43" i="7"/>
  <c r="H43" i="7"/>
  <c r="O43" i="7"/>
  <c r="K43" i="7"/>
  <c r="G43" i="7"/>
  <c r="N43" i="7"/>
  <c r="J43" i="7"/>
  <c r="N82" i="7"/>
  <c r="M82" i="7"/>
  <c r="G82" i="7"/>
  <c r="K82" i="7"/>
  <c r="J82" i="7"/>
  <c r="P82" i="7"/>
  <c r="O82" i="7"/>
  <c r="L82" i="7"/>
  <c r="I82" i="7"/>
  <c r="H82" i="7"/>
  <c r="S48" i="7"/>
  <c r="R48" i="7"/>
  <c r="P80" i="7"/>
  <c r="P281" i="8"/>
  <c r="P77" i="26" l="1"/>
  <c r="P78" i="24"/>
  <c r="R46" i="24"/>
  <c r="Q46" i="24"/>
  <c r="R45" i="26"/>
  <c r="Q45" i="26"/>
  <c r="M80" i="24"/>
  <c r="R79" i="24"/>
  <c r="R40" i="24"/>
  <c r="Q40" i="24"/>
  <c r="H80" i="24"/>
  <c r="G80" i="24"/>
  <c r="Q78" i="26"/>
  <c r="N80" i="24"/>
  <c r="R78" i="26"/>
  <c r="L80" i="24"/>
  <c r="J80" i="24"/>
  <c r="K80" i="24"/>
  <c r="P80" i="24"/>
  <c r="Q79" i="24"/>
  <c r="O80" i="24"/>
  <c r="I80" i="24"/>
  <c r="R40" i="26"/>
  <c r="K41" i="24"/>
  <c r="Q40" i="26"/>
  <c r="I41" i="24"/>
  <c r="N41" i="24"/>
  <c r="P41" i="24"/>
  <c r="H41" i="24"/>
  <c r="L41" i="24"/>
  <c r="M41" i="24"/>
  <c r="O41" i="24"/>
  <c r="J41" i="24"/>
  <c r="G41" i="24"/>
  <c r="Q48" i="7"/>
  <c r="R7" i="26"/>
  <c r="Q7" i="26"/>
  <c r="Q63" i="7"/>
  <c r="Q80" i="7"/>
  <c r="Q49" i="7"/>
  <c r="Q65" i="7"/>
  <c r="Q50" i="7"/>
  <c r="Q67" i="7"/>
  <c r="Q54" i="7"/>
  <c r="Q55" i="7"/>
  <c r="Q61" i="7"/>
  <c r="Q77" i="7"/>
  <c r="Q74" i="7"/>
  <c r="Q66" i="7"/>
  <c r="Q62" i="7"/>
  <c r="Q69" i="7"/>
  <c r="Q59" i="7"/>
  <c r="Q52" i="7"/>
  <c r="Q71" i="7"/>
  <c r="Q78" i="7"/>
  <c r="Q56" i="7"/>
  <c r="Q53" i="7"/>
  <c r="Q73" i="7"/>
  <c r="Q75" i="7"/>
  <c r="Q68" i="7"/>
  <c r="Q58" i="7"/>
  <c r="Q51" i="7"/>
  <c r="Q76" i="7"/>
  <c r="Q72" i="7"/>
  <c r="Q64" i="7"/>
  <c r="Q70" i="7"/>
  <c r="Q60" i="7"/>
  <c r="Q79" i="7"/>
  <c r="Q57" i="7"/>
  <c r="Q81" i="7"/>
  <c r="R78" i="24" l="1"/>
  <c r="Q78" i="24"/>
  <c r="R77" i="26"/>
  <c r="Q77" i="26"/>
  <c r="R39" i="26"/>
  <c r="Q39" i="26"/>
  <c r="Q347" i="8"/>
  <c r="Q343" i="8"/>
  <c r="Q320" i="8"/>
  <c r="Q318" i="8"/>
  <c r="Q332" i="8"/>
  <c r="Q331" i="8"/>
  <c r="Q339" i="8"/>
  <c r="Q324" i="8"/>
  <c r="Q329" i="8"/>
  <c r="Q328" i="8"/>
  <c r="Q317" i="8"/>
  <c r="Q334" i="8"/>
  <c r="Q326" i="8"/>
  <c r="Q340" i="8"/>
  <c r="Q345" i="8"/>
  <c r="Q330" i="8"/>
  <c r="Q344" i="8"/>
  <c r="Q333" i="8"/>
  <c r="Q319" i="8"/>
  <c r="Q321" i="8"/>
  <c r="Q325" i="8"/>
  <c r="Q342" i="8"/>
  <c r="Q338" i="8"/>
  <c r="Q315" i="8"/>
  <c r="Q346" i="8"/>
  <c r="Q322" i="8"/>
  <c r="Q323" i="8"/>
  <c r="Q316" i="8"/>
  <c r="Q337" i="8"/>
  <c r="Q341" i="8"/>
  <c r="Q335" i="8"/>
  <c r="Q336" i="8"/>
  <c r="Q327" i="8"/>
  <c r="Q348" i="8"/>
  <c r="M310" i="8" l="1"/>
  <c r="L310" i="8"/>
  <c r="O307" i="8"/>
  <c r="O299" i="8"/>
  <c r="O310" i="8"/>
  <c r="N307" i="8"/>
  <c r="N310" i="8"/>
  <c r="N299" i="8"/>
  <c r="L313" i="8" l="1"/>
  <c r="S310" i="8"/>
  <c r="R310" i="8"/>
  <c r="R299" i="8"/>
  <c r="S299" i="8"/>
  <c r="S307" i="8"/>
  <c r="R307" i="8"/>
  <c r="M313" i="8"/>
  <c r="O285" i="8"/>
  <c r="S285" i="8" l="1"/>
  <c r="O313" i="8"/>
  <c r="Q283" i="8" l="1"/>
  <c r="Q296" i="8"/>
  <c r="Q301" i="8"/>
  <c r="Q286" i="8"/>
  <c r="Q312" i="8"/>
  <c r="Q295" i="8"/>
  <c r="Q306" i="8"/>
  <c r="Q300" i="8"/>
  <c r="Q302" i="8"/>
  <c r="Q305" i="8"/>
  <c r="Q313" i="8"/>
  <c r="Q308" i="8"/>
  <c r="Q291" i="8"/>
  <c r="Q292" i="8"/>
  <c r="Q299" i="8"/>
  <c r="Q288" i="8"/>
  <c r="Q311" i="8"/>
  <c r="Q290" i="8"/>
  <c r="Q304" i="8"/>
  <c r="Q310" i="8"/>
  <c r="Q282" i="8"/>
  <c r="Q281" i="8"/>
  <c r="Q307" i="8"/>
  <c r="Q298" i="8"/>
  <c r="Q309" i="8"/>
  <c r="Q289" i="8"/>
  <c r="Q297" i="8"/>
  <c r="Q287" i="8"/>
  <c r="Q284" i="8"/>
  <c r="Q293" i="8"/>
  <c r="Q303" i="8"/>
  <c r="Q294" i="8"/>
  <c r="Q285" i="8"/>
  <c r="N285" i="8"/>
  <c r="Q314" i="8" l="1"/>
  <c r="R314" i="8"/>
  <c r="S314" i="8"/>
  <c r="O349" i="8"/>
  <c r="G349" i="8"/>
  <c r="M349" i="8"/>
  <c r="I349" i="8"/>
  <c r="J349" i="8"/>
  <c r="L349" i="8"/>
  <c r="K349" i="8"/>
  <c r="H349" i="8"/>
  <c r="N349" i="8"/>
  <c r="N313" i="8"/>
  <c r="R285" i="8"/>
  <c r="Q51" i="28"/>
  <c r="P51" i="28"/>
  <c r="O13" i="5"/>
  <c r="R51" i="28"/>
  <c r="P69" i="28"/>
  <c r="R69" i="28"/>
  <c r="Q69" i="28"/>
  <c r="R53" i="28"/>
  <c r="P53" i="28"/>
  <c r="Q53" i="28"/>
  <c r="Q74" i="28"/>
  <c r="P74" i="28"/>
  <c r="R74" i="28"/>
  <c r="O31" i="5"/>
  <c r="G13" i="5"/>
  <c r="O36" i="5"/>
  <c r="H36" i="5"/>
  <c r="J10" i="5"/>
  <c r="L35" i="5"/>
  <c r="I30" i="5"/>
  <c r="M26" i="5"/>
  <c r="K24" i="5"/>
  <c r="N18" i="5"/>
  <c r="G11" i="5"/>
  <c r="G9" i="5"/>
  <c r="L33" i="5"/>
  <c r="H26" i="5"/>
  <c r="K25" i="5"/>
  <c r="M22" i="5"/>
  <c r="M18" i="5"/>
  <c r="L31" i="5"/>
  <c r="H13" i="5"/>
  <c r="J31" i="5"/>
  <c r="N13" i="5"/>
  <c r="G36" i="5"/>
  <c r="F36" i="5"/>
  <c r="H38" i="5"/>
  <c r="G34" i="5"/>
  <c r="M32" i="5"/>
  <c r="H29" i="5"/>
  <c r="N27" i="5"/>
  <c r="L25" i="5"/>
  <c r="G23" i="5"/>
  <c r="G20" i="5"/>
  <c r="F18" i="5"/>
  <c r="N16" i="5"/>
  <c r="G12" i="5"/>
  <c r="I10" i="5"/>
  <c r="G38" i="5"/>
  <c r="G35" i="5"/>
  <c r="L32" i="5"/>
  <c r="H30" i="5"/>
  <c r="K29" i="5"/>
  <c r="M27" i="5"/>
  <c r="N24" i="5"/>
  <c r="N23" i="5"/>
  <c r="N21" i="5"/>
  <c r="J20" i="5"/>
  <c r="K17" i="5"/>
  <c r="K37" i="5"/>
  <c r="N35" i="5"/>
  <c r="F35" i="5"/>
  <c r="I34" i="5"/>
  <c r="F33" i="5"/>
  <c r="Q50" i="28"/>
  <c r="R50" i="28"/>
  <c r="O12" i="5"/>
  <c r="P50" i="28"/>
  <c r="R58" i="28"/>
  <c r="P58" i="28"/>
  <c r="O20" i="5"/>
  <c r="Q58" i="28"/>
  <c r="Q72" i="28"/>
  <c r="P72" i="28"/>
  <c r="O34" i="5"/>
  <c r="R72" i="28"/>
  <c r="R76" i="28"/>
  <c r="Q76" i="28"/>
  <c r="O38" i="5"/>
  <c r="P76" i="28"/>
  <c r="Q47" i="28"/>
  <c r="P47" i="28"/>
  <c r="R47" i="28"/>
  <c r="Q54" i="28"/>
  <c r="R54" i="28"/>
  <c r="P54" i="28"/>
  <c r="P71" i="28"/>
  <c r="Q71" i="28"/>
  <c r="O33" i="5"/>
  <c r="R71" i="28"/>
  <c r="O16" i="5"/>
  <c r="Q59" i="28"/>
  <c r="R59" i="28"/>
  <c r="O21" i="5"/>
  <c r="P59" i="28"/>
  <c r="R66" i="28"/>
  <c r="P66" i="28"/>
  <c r="O28" i="5"/>
  <c r="Q66" i="28"/>
  <c r="Q75" i="28"/>
  <c r="R75" i="28"/>
  <c r="O37" i="5"/>
  <c r="P75" i="28"/>
  <c r="P73" i="28"/>
  <c r="R73" i="28"/>
  <c r="Q73" i="28"/>
  <c r="O35" i="5"/>
  <c r="R63" i="28"/>
  <c r="Q63" i="28"/>
  <c r="P63" i="28"/>
  <c r="O25" i="5"/>
  <c r="Q48" i="28"/>
  <c r="P48" i="28"/>
  <c r="R48" i="28"/>
  <c r="P56" i="28"/>
  <c r="Q56" i="28"/>
  <c r="R56" i="28"/>
  <c r="O18" i="5"/>
  <c r="Q67" i="28"/>
  <c r="P67" i="28"/>
  <c r="O29" i="5"/>
  <c r="R67" i="28"/>
  <c r="F31" i="5"/>
  <c r="I31" i="5"/>
  <c r="N31" i="5"/>
  <c r="H31" i="5"/>
  <c r="K36" i="5"/>
  <c r="M37" i="5"/>
  <c r="I32" i="5"/>
  <c r="M28" i="5"/>
  <c r="J16" i="5"/>
  <c r="O9" i="5"/>
  <c r="L37" i="5"/>
  <c r="J34" i="5"/>
  <c r="H32" i="5"/>
  <c r="G29" i="5"/>
  <c r="J24" i="5"/>
  <c r="L19" i="5"/>
  <c r="F17" i="5"/>
  <c r="J11" i="5"/>
  <c r="F9" i="5"/>
  <c r="J29" i="5"/>
  <c r="H27" i="5"/>
  <c r="K26" i="5"/>
  <c r="I23" i="5"/>
  <c r="H16" i="5"/>
  <c r="I12" i="5"/>
  <c r="M35" i="5"/>
  <c r="J30" i="5"/>
  <c r="N26" i="5"/>
  <c r="K22" i="5"/>
  <c r="K16" i="5"/>
  <c r="L9" i="5"/>
  <c r="Q64" i="28"/>
  <c r="P64" i="28"/>
  <c r="O26" i="5"/>
  <c r="R64" i="28"/>
  <c r="K13" i="5"/>
  <c r="L13" i="5"/>
  <c r="J13" i="5"/>
  <c r="M36" i="5"/>
  <c r="N36" i="5"/>
  <c r="N10" i="5"/>
  <c r="L38" i="5"/>
  <c r="H33" i="5"/>
  <c r="F27" i="5"/>
  <c r="J21" i="5"/>
  <c r="I19" i="5"/>
  <c r="G17" i="5"/>
  <c r="K11" i="5"/>
  <c r="K35" i="5"/>
  <c r="L26" i="5"/>
  <c r="F23" i="5"/>
  <c r="N20" i="5"/>
  <c r="N11" i="5"/>
  <c r="J9" i="5"/>
  <c r="K30" i="5"/>
  <c r="N25" i="5"/>
  <c r="M24" i="5"/>
  <c r="G22" i="5"/>
  <c r="M20" i="5"/>
  <c r="L18" i="5"/>
  <c r="I11" i="5"/>
  <c r="O10" i="5"/>
  <c r="N37" i="5"/>
  <c r="L34" i="5"/>
  <c r="J32" i="5"/>
  <c r="M29" i="5"/>
  <c r="I28" i="5"/>
  <c r="M25" i="5"/>
  <c r="H24" i="5"/>
  <c r="P68" i="28"/>
  <c r="Q68" i="28"/>
  <c r="O30" i="5"/>
  <c r="R68" i="28"/>
  <c r="R65" i="28"/>
  <c r="Q65" i="28"/>
  <c r="P65" i="28"/>
  <c r="I22" i="5"/>
  <c r="H19" i="5"/>
  <c r="G37" i="5"/>
  <c r="H18" i="5"/>
  <c r="K10" i="5"/>
  <c r="P61" i="28"/>
  <c r="R61" i="28"/>
  <c r="Q61" i="28"/>
  <c r="O23" i="5"/>
  <c r="Q23" i="5" s="1"/>
  <c r="R60" i="28"/>
  <c r="Q60" i="28"/>
  <c r="O22" i="5"/>
  <c r="Q55" i="28"/>
  <c r="P55" i="28"/>
  <c r="O17" i="5"/>
  <c r="R55" i="28"/>
  <c r="Q70" i="28"/>
  <c r="P70" i="28"/>
  <c r="R70" i="28"/>
  <c r="N33" i="5"/>
  <c r="I16" i="5"/>
  <c r="G21" i="5"/>
  <c r="F37" i="5"/>
  <c r="G18" i="5"/>
  <c r="R49" i="28"/>
  <c r="Q49" i="28"/>
  <c r="O11" i="5"/>
  <c r="P49" i="28"/>
  <c r="O32" i="5"/>
  <c r="Q52" i="28"/>
  <c r="R52" i="28"/>
  <c r="P52" i="28"/>
  <c r="Q62" i="28"/>
  <c r="R62" i="28"/>
  <c r="O24" i="5"/>
  <c r="P62" i="28"/>
  <c r="I13" i="5"/>
  <c r="J18" i="5"/>
  <c r="K28" i="5"/>
  <c r="N12" i="5"/>
  <c r="K32" i="5"/>
  <c r="K27" i="5"/>
  <c r="F38" i="5"/>
  <c r="M21" i="5"/>
  <c r="O27" i="5"/>
  <c r="F13" i="5"/>
  <c r="J36" i="5"/>
  <c r="H35" i="5"/>
  <c r="L29" i="5"/>
  <c r="H25" i="5"/>
  <c r="M17" i="5"/>
  <c r="K38" i="5"/>
  <c r="G33" i="5"/>
  <c r="I27" i="5"/>
  <c r="J23" i="5"/>
  <c r="I18" i="5"/>
  <c r="J12" i="5"/>
  <c r="H10" i="5"/>
  <c r="J35" i="5"/>
  <c r="G32" i="5"/>
  <c r="F25" i="5"/>
  <c r="L22" i="5"/>
  <c r="G10" i="5"/>
  <c r="I38" i="5"/>
  <c r="I35" i="5"/>
  <c r="N32" i="5"/>
  <c r="F30" i="5"/>
  <c r="G27" i="5"/>
  <c r="L24" i="5"/>
  <c r="K21" i="5"/>
  <c r="N19" i="5"/>
  <c r="L11" i="5"/>
  <c r="H9" i="5"/>
  <c r="R57" i="28"/>
  <c r="Q57" i="28"/>
  <c r="O19" i="5"/>
  <c r="P57" i="28"/>
  <c r="L28" i="5"/>
  <c r="J22" i="5"/>
  <c r="F26" i="5"/>
  <c r="Q14" i="5"/>
  <c r="H28" i="5"/>
  <c r="K31" i="5"/>
  <c r="M31" i="5"/>
  <c r="L36" i="5"/>
  <c r="F10" i="5"/>
  <c r="K34" i="5"/>
  <c r="G28" i="5"/>
  <c r="G24" i="5"/>
  <c r="K20" i="5"/>
  <c r="F16" i="5"/>
  <c r="R16" i="5" s="1"/>
  <c r="K9" i="5"/>
  <c r="H37" i="5"/>
  <c r="L30" i="5"/>
  <c r="H22" i="5"/>
  <c r="M16" i="5"/>
  <c r="F11" i="5"/>
  <c r="J38" i="5"/>
  <c r="M34" i="5"/>
  <c r="G30" i="5"/>
  <c r="J28" i="5"/>
  <c r="I24" i="5"/>
  <c r="L21" i="5"/>
  <c r="K19" i="5"/>
  <c r="J17" i="5"/>
  <c r="M9" i="5"/>
  <c r="J37" i="5"/>
  <c r="H34" i="5"/>
  <c r="F32" i="5"/>
  <c r="I29" i="5"/>
  <c r="J26" i="5"/>
  <c r="L23" i="5"/>
  <c r="F21" i="5"/>
  <c r="J19" i="5"/>
  <c r="K18" i="5"/>
  <c r="I17" i="5"/>
  <c r="F12" i="5"/>
  <c r="N34" i="5"/>
  <c r="I33" i="5"/>
  <c r="H17" i="5"/>
  <c r="M33" i="5"/>
  <c r="N22" i="5"/>
  <c r="M13" i="5"/>
  <c r="I36" i="5"/>
  <c r="J27" i="5"/>
  <c r="K23" i="5"/>
  <c r="M19" i="5"/>
  <c r="M10" i="5"/>
  <c r="G25" i="5"/>
  <c r="H21" i="5"/>
  <c r="N9" i="5"/>
  <c r="K33" i="5"/>
  <c r="N29" i="5"/>
  <c r="L27" i="5"/>
  <c r="G26" i="5"/>
  <c r="M23" i="5"/>
  <c r="G19" i="5"/>
  <c r="L16" i="5"/>
  <c r="M12" i="5"/>
  <c r="I9" i="5"/>
  <c r="N30" i="5"/>
  <c r="N28" i="5"/>
  <c r="H23" i="5"/>
  <c r="L20" i="5"/>
  <c r="F19" i="5"/>
  <c r="G16" i="5"/>
  <c r="L12" i="5"/>
  <c r="H11" i="5"/>
  <c r="L17" i="5"/>
  <c r="F20" i="5"/>
  <c r="F28" i="5"/>
  <c r="F22" i="5"/>
  <c r="R22" i="5" s="1"/>
  <c r="G31" i="5"/>
  <c r="I37" i="5"/>
  <c r="M30" i="5"/>
  <c r="I26" i="5"/>
  <c r="K12" i="5"/>
  <c r="F34" i="5"/>
  <c r="F24" i="5"/>
  <c r="L10" i="5"/>
  <c r="F29" i="5"/>
  <c r="J25" i="5"/>
  <c r="I20" i="5"/>
  <c r="M11" i="5"/>
  <c r="M38" i="5"/>
  <c r="J33" i="5"/>
  <c r="I25" i="5"/>
  <c r="H20" i="5"/>
  <c r="N17" i="5"/>
  <c r="H12" i="5"/>
  <c r="N38" i="5"/>
  <c r="I21" i="5"/>
  <c r="R28" i="5" l="1"/>
  <c r="Q31" i="5"/>
  <c r="R14" i="5"/>
  <c r="Q18" i="5"/>
  <c r="R36" i="5"/>
  <c r="Q30" i="5"/>
  <c r="Q25" i="5"/>
  <c r="R35" i="5"/>
  <c r="R31" i="5"/>
  <c r="Q35" i="5"/>
  <c r="Q16" i="5"/>
  <c r="R20" i="5"/>
  <c r="Q15" i="5"/>
  <c r="Q13" i="5"/>
  <c r="Q37" i="5"/>
  <c r="Q28" i="5"/>
  <c r="Q36" i="5"/>
  <c r="R19" i="5"/>
  <c r="Q22" i="5"/>
  <c r="Q32" i="5"/>
  <c r="R29" i="5"/>
  <c r="Q29" i="5"/>
  <c r="R38" i="5"/>
  <c r="Q12" i="5"/>
  <c r="Q21" i="5"/>
  <c r="R24" i="5"/>
  <c r="R23" i="5"/>
  <c r="R15" i="5"/>
  <c r="R26" i="5"/>
  <c r="R37" i="5"/>
  <c r="R21" i="5"/>
  <c r="R18" i="5"/>
  <c r="R11" i="5"/>
  <c r="Q27" i="5"/>
  <c r="R27" i="5"/>
  <c r="R30" i="5"/>
  <c r="R33" i="5"/>
  <c r="R12" i="5"/>
  <c r="Q20" i="5"/>
  <c r="Q34" i="5"/>
  <c r="R32" i="5"/>
  <c r="Q17" i="5"/>
  <c r="Q26" i="5"/>
  <c r="Q33" i="5"/>
  <c r="Q19" i="5"/>
  <c r="R25" i="5"/>
  <c r="Q38" i="5"/>
  <c r="Q11" i="5"/>
  <c r="R34" i="5"/>
  <c r="R13" i="5"/>
  <c r="R17" i="5"/>
  <c r="Q24" i="5"/>
  <c r="M8" i="5"/>
  <c r="P46" i="28"/>
  <c r="R46" i="28"/>
  <c r="O8" i="5"/>
  <c r="Q46" i="28"/>
  <c r="G8" i="5"/>
  <c r="H8" i="5"/>
  <c r="K8" i="5"/>
  <c r="J8" i="5"/>
  <c r="L8" i="5"/>
  <c r="F8" i="5"/>
  <c r="I8" i="5"/>
  <c r="N8" i="5"/>
  <c r="Q77" i="28"/>
  <c r="P77" i="28"/>
  <c r="R77" i="28"/>
  <c r="L78" i="28"/>
  <c r="L39" i="5"/>
  <c r="I78" i="28"/>
  <c r="J78" i="28"/>
  <c r="J39" i="5"/>
  <c r="J40" i="5" s="1"/>
  <c r="H78" i="28"/>
  <c r="G78" i="28"/>
  <c r="H39" i="5"/>
  <c r="N39" i="5"/>
  <c r="N40" i="5" s="1"/>
  <c r="N78" i="28"/>
  <c r="I39" i="5"/>
  <c r="K39" i="5"/>
  <c r="K40" i="5" s="1"/>
  <c r="K78" i="28"/>
  <c r="G39" i="5"/>
  <c r="M39" i="5"/>
  <c r="M78" i="28"/>
  <c r="L40" i="5" l="1"/>
  <c r="M40" i="5"/>
  <c r="I40" i="5"/>
  <c r="N42" i="5"/>
  <c r="J42" i="5"/>
  <c r="M42" i="5"/>
  <c r="K42" i="5"/>
  <c r="L42" i="5"/>
  <c r="Q41" i="5"/>
  <c r="R41" i="5"/>
  <c r="O42" i="5"/>
  <c r="G40" i="5"/>
  <c r="H40" i="5"/>
  <c r="H80" i="28"/>
  <c r="L80" i="28"/>
  <c r="N80" i="28"/>
  <c r="K80" i="28"/>
  <c r="I80" i="28"/>
  <c r="M80" i="28"/>
  <c r="J80" i="28"/>
  <c r="G80" i="28"/>
  <c r="Q79" i="28"/>
  <c r="O80" i="28"/>
  <c r="P79" i="28"/>
  <c r="R79" i="28"/>
  <c r="F39" i="5"/>
  <c r="F78" i="28"/>
  <c r="O39" i="5"/>
  <c r="O78" i="28"/>
  <c r="P78" i="28" s="1"/>
  <c r="I42" i="5" l="1"/>
  <c r="I81" i="5"/>
  <c r="Q39" i="5"/>
  <c r="O40" i="5"/>
  <c r="R39" i="5"/>
  <c r="F40" i="5"/>
  <c r="P39" i="5" l="1"/>
  <c r="P38" i="5"/>
  <c r="P14" i="5"/>
  <c r="P41" i="5"/>
  <c r="P27" i="5"/>
  <c r="P26" i="5"/>
  <c r="P30" i="5"/>
  <c r="P40" i="5"/>
  <c r="P33" i="5"/>
  <c r="P37" i="5"/>
  <c r="P20" i="5"/>
  <c r="P11" i="5"/>
  <c r="P31" i="5"/>
  <c r="P19" i="5"/>
  <c r="P13" i="5"/>
  <c r="P16" i="5"/>
  <c r="P15" i="5"/>
  <c r="P21" i="5"/>
  <c r="P10" i="5"/>
  <c r="P12" i="5"/>
  <c r="P18" i="5"/>
  <c r="P23" i="5"/>
  <c r="P24" i="5"/>
  <c r="P8" i="5"/>
  <c r="P36" i="5"/>
  <c r="P17" i="5"/>
  <c r="P28" i="5"/>
  <c r="P32" i="5"/>
  <c r="P25" i="5"/>
  <c r="P22" i="5"/>
  <c r="P29" i="5"/>
  <c r="P34" i="5"/>
  <c r="P35" i="5"/>
  <c r="P9" i="5"/>
</calcChain>
</file>

<file path=xl/comments1.xml><?xml version="1.0" encoding="utf-8"?>
<comments xmlns="http://schemas.openxmlformats.org/spreadsheetml/2006/main">
  <authors>
    <author>Juuko Alozious</author>
  </authors>
  <commentList>
    <comment ref="O9" authorId="0" shapeId="0">
      <text>
        <r>
          <rPr>
            <b/>
            <sz val="9"/>
            <color indexed="81"/>
            <rFont val="Tahoma"/>
            <family val="2"/>
          </rPr>
          <t>Juuko Alozious:</t>
        </r>
        <r>
          <rPr>
            <sz val="9"/>
            <color indexed="81"/>
            <rFont val="Tahoma"/>
            <family val="2"/>
          </rPr>
          <t xml:space="preserve">
2012 figure</t>
        </r>
      </text>
    </comment>
    <comment ref="O31" authorId="0" shapeId="0">
      <text>
        <r>
          <rPr>
            <b/>
            <sz val="9"/>
            <color indexed="81"/>
            <rFont val="Tahoma"/>
            <family val="2"/>
          </rPr>
          <t>Juuko Alozious:</t>
        </r>
        <r>
          <rPr>
            <sz val="9"/>
            <color indexed="81"/>
            <rFont val="Tahoma"/>
            <family val="2"/>
          </rPr>
          <t xml:space="preserve">
2012 figure</t>
        </r>
      </text>
    </comment>
    <comment ref="O33" authorId="0" shapeId="0">
      <text>
        <r>
          <rPr>
            <b/>
            <sz val="9"/>
            <color indexed="81"/>
            <rFont val="Tahoma"/>
            <family val="2"/>
          </rPr>
          <t>Juuko Alozious:</t>
        </r>
        <r>
          <rPr>
            <sz val="9"/>
            <color indexed="81"/>
            <rFont val="Tahoma"/>
            <family val="2"/>
          </rPr>
          <t xml:space="preserve">
2012 figure</t>
        </r>
      </text>
    </comment>
    <comment ref="O70" authorId="0" shapeId="0">
      <text>
        <r>
          <rPr>
            <b/>
            <sz val="9"/>
            <color indexed="81"/>
            <rFont val="Tahoma"/>
            <family val="2"/>
          </rPr>
          <t>Juuko Alozious:</t>
        </r>
        <r>
          <rPr>
            <sz val="9"/>
            <color indexed="81"/>
            <rFont val="Tahoma"/>
            <family val="2"/>
          </rPr>
          <t xml:space="preserve">
2012 figure</t>
        </r>
      </text>
    </comment>
    <comment ref="O72" authorId="0" shapeId="0">
      <text>
        <r>
          <rPr>
            <b/>
            <sz val="9"/>
            <color indexed="81"/>
            <rFont val="Tahoma"/>
            <family val="2"/>
          </rPr>
          <t>Juuko Alozious:</t>
        </r>
        <r>
          <rPr>
            <sz val="9"/>
            <color indexed="81"/>
            <rFont val="Tahoma"/>
            <family val="2"/>
          </rPr>
          <t xml:space="preserve">
2012 figure</t>
        </r>
      </text>
    </comment>
    <comment ref="O109" authorId="0" shapeId="0">
      <text>
        <r>
          <rPr>
            <b/>
            <sz val="9"/>
            <color indexed="81"/>
            <rFont val="Tahoma"/>
            <family val="2"/>
          </rPr>
          <t>Juuko Alozious:</t>
        </r>
        <r>
          <rPr>
            <sz val="9"/>
            <color indexed="81"/>
            <rFont val="Tahoma"/>
            <family val="2"/>
          </rPr>
          <t xml:space="preserve">
2012 figure</t>
        </r>
      </text>
    </comment>
    <comment ref="O111" authorId="0" shapeId="0">
      <text>
        <r>
          <rPr>
            <b/>
            <sz val="9"/>
            <color indexed="81"/>
            <rFont val="Tahoma"/>
            <family val="2"/>
          </rPr>
          <t>Juuko Alozious:</t>
        </r>
        <r>
          <rPr>
            <sz val="9"/>
            <color indexed="81"/>
            <rFont val="Tahoma"/>
            <family val="2"/>
          </rPr>
          <t xml:space="preserve">
2012 figure</t>
        </r>
      </text>
    </comment>
  </commentList>
</comments>
</file>

<file path=xl/comments2.xml><?xml version="1.0" encoding="utf-8"?>
<comments xmlns="http://schemas.openxmlformats.org/spreadsheetml/2006/main">
  <authors>
    <author>Juuko Alozious</author>
  </authors>
  <commentList>
    <comment ref="O49" authorId="0" shapeId="0">
      <text>
        <r>
          <rPr>
            <b/>
            <sz val="9"/>
            <color indexed="81"/>
            <rFont val="Tahoma"/>
            <family val="2"/>
          </rPr>
          <t>Juuko Alozious:</t>
        </r>
        <r>
          <rPr>
            <sz val="9"/>
            <color indexed="81"/>
            <rFont val="Tahoma"/>
            <family val="2"/>
          </rPr>
          <t xml:space="preserve">
2012 FIGURE</t>
        </r>
      </text>
    </comment>
    <comment ref="O56" authorId="0" shapeId="0">
      <text>
        <r>
          <rPr>
            <b/>
            <sz val="9"/>
            <color indexed="81"/>
            <rFont val="Tahoma"/>
            <family val="2"/>
          </rPr>
          <t>Juuko Alozious:</t>
        </r>
        <r>
          <rPr>
            <sz val="9"/>
            <color indexed="81"/>
            <rFont val="Tahoma"/>
            <family val="2"/>
          </rPr>
          <t xml:space="preserve">
2012 figure</t>
        </r>
      </text>
    </comment>
    <comment ref="O66" authorId="0" shapeId="0">
      <text>
        <r>
          <rPr>
            <b/>
            <sz val="9"/>
            <color indexed="81"/>
            <rFont val="Tahoma"/>
            <family val="2"/>
          </rPr>
          <t>Juuko Alozious:</t>
        </r>
        <r>
          <rPr>
            <sz val="9"/>
            <color indexed="81"/>
            <rFont val="Tahoma"/>
            <family val="2"/>
          </rPr>
          <t xml:space="preserve">
2012 figure</t>
        </r>
      </text>
    </comment>
    <comment ref="O73" authorId="0" shapeId="0">
      <text>
        <r>
          <rPr>
            <b/>
            <sz val="9"/>
            <color indexed="81"/>
            <rFont val="Tahoma"/>
            <family val="2"/>
          </rPr>
          <t>Juuko Alozious:</t>
        </r>
        <r>
          <rPr>
            <sz val="9"/>
            <color indexed="81"/>
            <rFont val="Tahoma"/>
            <family val="2"/>
          </rPr>
          <t xml:space="preserve">
2012 figure</t>
        </r>
      </text>
    </comment>
  </commentList>
</comments>
</file>

<file path=xl/comments3.xml><?xml version="1.0" encoding="utf-8"?>
<comments xmlns="http://schemas.openxmlformats.org/spreadsheetml/2006/main">
  <authors>
    <author>Juuko Alozious</author>
  </authors>
  <commentList>
    <comment ref="O112" authorId="0" shapeId="0">
      <text>
        <r>
          <rPr>
            <b/>
            <sz val="9"/>
            <color indexed="81"/>
            <rFont val="Tahoma"/>
            <family val="2"/>
          </rPr>
          <t>Juuko Alozious:</t>
        </r>
        <r>
          <rPr>
            <sz val="9"/>
            <color indexed="81"/>
            <rFont val="Tahoma"/>
            <family val="2"/>
          </rPr>
          <t xml:space="preserve">
2013 FIGURE</t>
        </r>
      </text>
    </comment>
    <comment ref="N200" authorId="0" shapeId="0">
      <text>
        <r>
          <rPr>
            <b/>
            <sz val="9"/>
            <color indexed="81"/>
            <rFont val="Tahoma"/>
            <family val="2"/>
          </rPr>
          <t>Juuko Alozious:</t>
        </r>
        <r>
          <rPr>
            <sz val="9"/>
            <color indexed="81"/>
            <rFont val="Tahoma"/>
            <family val="2"/>
          </rPr>
          <t xml:space="preserve">
2012 FIGURE</t>
        </r>
      </text>
    </comment>
    <comment ref="N209" authorId="0" shapeId="0">
      <text>
        <r>
          <rPr>
            <b/>
            <sz val="9"/>
            <color indexed="81"/>
            <rFont val="Tahoma"/>
            <family val="2"/>
          </rPr>
          <t>Juuko Alozious:</t>
        </r>
        <r>
          <rPr>
            <sz val="9"/>
            <color indexed="81"/>
            <rFont val="Tahoma"/>
            <family val="2"/>
          </rPr>
          <t xml:space="preserve">
2012 FIGURE</t>
        </r>
      </text>
    </comment>
    <comment ref="N217" authorId="0" shapeId="0">
      <text>
        <r>
          <rPr>
            <b/>
            <sz val="9"/>
            <color indexed="81"/>
            <rFont val="Tahoma"/>
            <family val="2"/>
          </rPr>
          <t>Juuko Alozious:</t>
        </r>
        <r>
          <rPr>
            <sz val="9"/>
            <color indexed="81"/>
            <rFont val="Tahoma"/>
            <family val="2"/>
          </rPr>
          <t xml:space="preserve">
2012 FIGURE</t>
        </r>
      </text>
    </comment>
    <comment ref="N233" authorId="0" shapeId="0">
      <text>
        <r>
          <rPr>
            <b/>
            <sz val="9"/>
            <color indexed="81"/>
            <rFont val="Tahoma"/>
            <family val="2"/>
          </rPr>
          <t>Juuko Alozious:</t>
        </r>
        <r>
          <rPr>
            <sz val="9"/>
            <color indexed="81"/>
            <rFont val="Tahoma"/>
            <family val="2"/>
          </rPr>
          <t xml:space="preserve">
2012 figure</t>
        </r>
      </text>
    </comment>
    <comment ref="N238" authorId="0" shapeId="0">
      <text>
        <r>
          <rPr>
            <b/>
            <sz val="9"/>
            <color indexed="81"/>
            <rFont val="Tahoma"/>
            <family val="2"/>
          </rPr>
          <t>Juuko Alozious:</t>
        </r>
        <r>
          <rPr>
            <sz val="9"/>
            <color indexed="81"/>
            <rFont val="Tahoma"/>
            <family val="2"/>
          </rPr>
          <t xml:space="preserve">
2012 figure</t>
        </r>
      </text>
    </comment>
    <comment ref="N250" authorId="0" shapeId="0">
      <text>
        <r>
          <rPr>
            <b/>
            <sz val="9"/>
            <color indexed="81"/>
            <rFont val="Tahoma"/>
            <family val="2"/>
          </rPr>
          <t>Juuko Alozious:</t>
        </r>
        <r>
          <rPr>
            <sz val="9"/>
            <color indexed="81"/>
            <rFont val="Tahoma"/>
            <family val="2"/>
          </rPr>
          <t xml:space="preserve">
2012 figure</t>
        </r>
      </text>
    </comment>
    <comment ref="N255" authorId="0" shapeId="0">
      <text>
        <r>
          <rPr>
            <b/>
            <sz val="9"/>
            <color indexed="81"/>
            <rFont val="Tahoma"/>
            <family val="2"/>
          </rPr>
          <t>Juuko Alozious:</t>
        </r>
        <r>
          <rPr>
            <sz val="9"/>
            <color indexed="81"/>
            <rFont val="Tahoma"/>
            <family val="2"/>
          </rPr>
          <t xml:space="preserve">
2012 figure</t>
        </r>
      </text>
    </comment>
    <comment ref="N257" authorId="0" shapeId="0">
      <text>
        <r>
          <rPr>
            <b/>
            <sz val="9"/>
            <color indexed="81"/>
            <rFont val="Tahoma"/>
            <family val="2"/>
          </rPr>
          <t>Juuko Alozious:</t>
        </r>
        <r>
          <rPr>
            <sz val="9"/>
            <color indexed="81"/>
            <rFont val="Tahoma"/>
            <family val="2"/>
          </rPr>
          <t xml:space="preserve">
2012 figure</t>
        </r>
      </text>
    </comment>
    <comment ref="N258" authorId="0" shapeId="0">
      <text>
        <r>
          <rPr>
            <b/>
            <sz val="9"/>
            <color indexed="81"/>
            <rFont val="Tahoma"/>
            <family val="2"/>
          </rPr>
          <t>Juuko Alozious:</t>
        </r>
        <r>
          <rPr>
            <sz val="9"/>
            <color indexed="81"/>
            <rFont val="Tahoma"/>
            <family val="2"/>
          </rPr>
          <t xml:space="preserve">
2012 figure</t>
        </r>
      </text>
    </comment>
    <comment ref="N261" authorId="0" shapeId="0">
      <text>
        <r>
          <rPr>
            <b/>
            <sz val="9"/>
            <color indexed="81"/>
            <rFont val="Tahoma"/>
            <family val="2"/>
          </rPr>
          <t>Juuko Alozious:</t>
        </r>
        <r>
          <rPr>
            <sz val="9"/>
            <color indexed="81"/>
            <rFont val="Tahoma"/>
            <family val="2"/>
          </rPr>
          <t xml:space="preserve">
2012 figure</t>
        </r>
      </text>
    </comment>
    <comment ref="N271" authorId="0" shapeId="0">
      <text>
        <r>
          <rPr>
            <b/>
            <sz val="9"/>
            <color indexed="81"/>
            <rFont val="Tahoma"/>
            <family val="2"/>
          </rPr>
          <t>Juuko Alozious:</t>
        </r>
        <r>
          <rPr>
            <sz val="9"/>
            <color indexed="81"/>
            <rFont val="Tahoma"/>
            <family val="2"/>
          </rPr>
          <t xml:space="preserve">
2012 FIGURE</t>
        </r>
      </text>
    </comment>
    <comment ref="N276" authorId="0" shapeId="0">
      <text>
        <r>
          <rPr>
            <b/>
            <sz val="9"/>
            <color indexed="81"/>
            <rFont val="Tahoma"/>
            <family val="2"/>
          </rPr>
          <t>Juuko Alozious:</t>
        </r>
        <r>
          <rPr>
            <sz val="9"/>
            <color indexed="81"/>
            <rFont val="Tahoma"/>
            <family val="2"/>
          </rPr>
          <t xml:space="preserve">
2012 FIGURE</t>
        </r>
      </text>
    </comment>
    <comment ref="N284" authorId="0" shapeId="0">
      <text>
        <r>
          <rPr>
            <b/>
            <sz val="9"/>
            <color indexed="81"/>
            <rFont val="Tahoma"/>
            <family val="2"/>
          </rPr>
          <t>Juuko Alozious:</t>
        </r>
        <r>
          <rPr>
            <sz val="9"/>
            <color indexed="81"/>
            <rFont val="Tahoma"/>
            <family val="2"/>
          </rPr>
          <t xml:space="preserve">
2012 figure</t>
        </r>
      </text>
    </comment>
    <comment ref="N288" authorId="0" shapeId="0">
      <text>
        <r>
          <rPr>
            <b/>
            <sz val="9"/>
            <color indexed="81"/>
            <rFont val="Tahoma"/>
            <family val="2"/>
          </rPr>
          <t>Juuko Alozious:</t>
        </r>
        <r>
          <rPr>
            <sz val="9"/>
            <color indexed="81"/>
            <rFont val="Tahoma"/>
            <family val="2"/>
          </rPr>
          <t xml:space="preserve">
2012 figure</t>
        </r>
      </text>
    </comment>
    <comment ref="N293" authorId="0" shapeId="0">
      <text>
        <r>
          <rPr>
            <b/>
            <sz val="9"/>
            <color indexed="81"/>
            <rFont val="Tahoma"/>
            <family val="2"/>
          </rPr>
          <t>Juuko Alozious:</t>
        </r>
        <r>
          <rPr>
            <sz val="9"/>
            <color indexed="81"/>
            <rFont val="Tahoma"/>
            <family val="2"/>
          </rPr>
          <t xml:space="preserve">
2012 figure</t>
        </r>
      </text>
    </comment>
  </commentList>
</comments>
</file>

<file path=xl/comments4.xml><?xml version="1.0" encoding="utf-8"?>
<comments xmlns="http://schemas.openxmlformats.org/spreadsheetml/2006/main">
  <authors>
    <author>Juuko Alozious</author>
  </authors>
  <commentList>
    <comment ref="N13" authorId="0" shapeId="0">
      <text>
        <r>
          <rPr>
            <b/>
            <sz val="9"/>
            <color indexed="81"/>
            <rFont val="Tahoma"/>
            <family val="2"/>
          </rPr>
          <t>Juuko Alozious:</t>
        </r>
        <r>
          <rPr>
            <sz val="9"/>
            <color indexed="81"/>
            <rFont val="Tahoma"/>
            <family val="2"/>
          </rPr>
          <t xml:space="preserve">
2012 FIGURE</t>
        </r>
      </text>
    </comment>
    <comment ref="AA13" authorId="0" shapeId="0">
      <text>
        <r>
          <rPr>
            <b/>
            <sz val="9"/>
            <color indexed="81"/>
            <rFont val="Tahoma"/>
            <family val="2"/>
          </rPr>
          <t>Juuko Alozious:</t>
        </r>
        <r>
          <rPr>
            <sz val="9"/>
            <color indexed="81"/>
            <rFont val="Tahoma"/>
            <family val="2"/>
          </rPr>
          <t xml:space="preserve">
2012 FIGURE</t>
        </r>
      </text>
    </comment>
    <comment ref="N21" authorId="0" shapeId="0">
      <text>
        <r>
          <rPr>
            <b/>
            <sz val="9"/>
            <color indexed="81"/>
            <rFont val="Tahoma"/>
            <family val="2"/>
          </rPr>
          <t>Juuko Alozious:</t>
        </r>
        <r>
          <rPr>
            <sz val="9"/>
            <color indexed="81"/>
            <rFont val="Tahoma"/>
            <family val="2"/>
          </rPr>
          <t xml:space="preserve">
2012 FIGURE</t>
        </r>
      </text>
    </comment>
    <comment ref="AA21" authorId="0" shapeId="0">
      <text>
        <r>
          <rPr>
            <b/>
            <sz val="9"/>
            <color indexed="81"/>
            <rFont val="Tahoma"/>
            <family val="2"/>
          </rPr>
          <t>Juuko Alozious:</t>
        </r>
        <r>
          <rPr>
            <sz val="9"/>
            <color indexed="81"/>
            <rFont val="Tahoma"/>
            <family val="2"/>
          </rPr>
          <t xml:space="preserve">
2012 FIGURE</t>
        </r>
      </text>
    </comment>
    <comment ref="N25" authorId="0" shapeId="0">
      <text>
        <r>
          <rPr>
            <b/>
            <sz val="9"/>
            <color indexed="81"/>
            <rFont val="Tahoma"/>
            <family val="2"/>
          </rPr>
          <t>Juuko Alozious:</t>
        </r>
        <r>
          <rPr>
            <sz val="9"/>
            <color indexed="81"/>
            <rFont val="Tahoma"/>
            <family val="2"/>
          </rPr>
          <t xml:space="preserve">
2012 FIGURE</t>
        </r>
      </text>
    </comment>
    <comment ref="AA25" authorId="0" shapeId="0">
      <text>
        <r>
          <rPr>
            <b/>
            <sz val="9"/>
            <color indexed="81"/>
            <rFont val="Tahoma"/>
            <family val="2"/>
          </rPr>
          <t>Juuko Alozious:</t>
        </r>
        <r>
          <rPr>
            <sz val="9"/>
            <color indexed="81"/>
            <rFont val="Tahoma"/>
            <family val="2"/>
          </rPr>
          <t xml:space="preserve">
2012 FIGURE</t>
        </r>
      </text>
    </comment>
    <comment ref="N30" authorId="0" shapeId="0">
      <text>
        <r>
          <rPr>
            <b/>
            <sz val="9"/>
            <color indexed="81"/>
            <rFont val="Tahoma"/>
            <family val="2"/>
          </rPr>
          <t>Juuko Alozious:</t>
        </r>
        <r>
          <rPr>
            <sz val="9"/>
            <color indexed="81"/>
            <rFont val="Tahoma"/>
            <family val="2"/>
          </rPr>
          <t xml:space="preserve">
2012 FIGURE</t>
        </r>
      </text>
    </comment>
    <comment ref="AA30" authorId="0" shapeId="0">
      <text>
        <r>
          <rPr>
            <b/>
            <sz val="9"/>
            <color indexed="81"/>
            <rFont val="Tahoma"/>
            <family val="2"/>
          </rPr>
          <t>Juuko Alozious:</t>
        </r>
        <r>
          <rPr>
            <sz val="9"/>
            <color indexed="81"/>
            <rFont val="Tahoma"/>
            <family val="2"/>
          </rPr>
          <t xml:space="preserve">
2012 FIGURE</t>
        </r>
      </text>
    </comment>
    <comment ref="N32" authorId="0" shapeId="0">
      <text>
        <r>
          <rPr>
            <b/>
            <sz val="9"/>
            <color indexed="81"/>
            <rFont val="Tahoma"/>
            <family val="2"/>
          </rPr>
          <t>Juuko Alozious:</t>
        </r>
        <r>
          <rPr>
            <sz val="9"/>
            <color indexed="81"/>
            <rFont val="Tahoma"/>
            <family val="2"/>
          </rPr>
          <t xml:space="preserve">
2012 FIGURE</t>
        </r>
      </text>
    </comment>
    <comment ref="AA32" authorId="0" shapeId="0">
      <text>
        <r>
          <rPr>
            <b/>
            <sz val="9"/>
            <color indexed="81"/>
            <rFont val="Tahoma"/>
            <family val="2"/>
          </rPr>
          <t>Juuko Alozious:</t>
        </r>
        <r>
          <rPr>
            <sz val="9"/>
            <color indexed="81"/>
            <rFont val="Tahoma"/>
            <family val="2"/>
          </rPr>
          <t xml:space="preserve">
2012 FIGURE</t>
        </r>
      </text>
    </comment>
    <comment ref="N46" authorId="0" shapeId="0">
      <text>
        <r>
          <rPr>
            <b/>
            <sz val="9"/>
            <color indexed="81"/>
            <rFont val="Tahoma"/>
            <family val="2"/>
          </rPr>
          <t>Juuko Alozious:</t>
        </r>
        <r>
          <rPr>
            <sz val="9"/>
            <color indexed="81"/>
            <rFont val="Tahoma"/>
            <family val="2"/>
          </rPr>
          <t xml:space="preserve">
2012 FIGURE</t>
        </r>
      </text>
    </comment>
    <comment ref="N51" authorId="0" shapeId="0">
      <text>
        <r>
          <rPr>
            <b/>
            <sz val="9"/>
            <color indexed="81"/>
            <rFont val="Tahoma"/>
            <family val="2"/>
          </rPr>
          <t>Juuko Alozious:</t>
        </r>
        <r>
          <rPr>
            <sz val="9"/>
            <color indexed="81"/>
            <rFont val="Tahoma"/>
            <family val="2"/>
          </rPr>
          <t xml:space="preserve">
2012 FIGURE</t>
        </r>
      </text>
    </comment>
    <comment ref="N59" authorId="0" shapeId="0">
      <text>
        <r>
          <rPr>
            <b/>
            <sz val="9"/>
            <color indexed="81"/>
            <rFont val="Tahoma"/>
            <family val="2"/>
          </rPr>
          <t>Juuko Alozious:</t>
        </r>
        <r>
          <rPr>
            <sz val="9"/>
            <color indexed="81"/>
            <rFont val="Tahoma"/>
            <family val="2"/>
          </rPr>
          <t xml:space="preserve">
2012 FIGURE</t>
        </r>
      </text>
    </comment>
    <comment ref="N63" authorId="0" shapeId="0">
      <text>
        <r>
          <rPr>
            <b/>
            <sz val="9"/>
            <color indexed="81"/>
            <rFont val="Tahoma"/>
            <family val="2"/>
          </rPr>
          <t>Juuko Alozious:</t>
        </r>
        <r>
          <rPr>
            <sz val="9"/>
            <color indexed="81"/>
            <rFont val="Tahoma"/>
            <family val="2"/>
          </rPr>
          <t xml:space="preserve">
2012 FIGURE</t>
        </r>
      </text>
    </comment>
    <comment ref="N65" authorId="0" shapeId="0">
      <text>
        <r>
          <rPr>
            <b/>
            <sz val="9"/>
            <color indexed="81"/>
            <rFont val="Tahoma"/>
            <family val="2"/>
          </rPr>
          <t>Juuko Alozious:</t>
        </r>
        <r>
          <rPr>
            <sz val="9"/>
            <color indexed="81"/>
            <rFont val="Tahoma"/>
            <family val="2"/>
          </rPr>
          <t xml:space="preserve">
2012 FIGURE</t>
        </r>
      </text>
    </comment>
    <comment ref="N68" authorId="0" shapeId="0">
      <text>
        <r>
          <rPr>
            <b/>
            <sz val="9"/>
            <color indexed="81"/>
            <rFont val="Tahoma"/>
            <family val="2"/>
          </rPr>
          <t>Juuko Alozious:</t>
        </r>
        <r>
          <rPr>
            <sz val="9"/>
            <color indexed="81"/>
            <rFont val="Tahoma"/>
            <family val="2"/>
          </rPr>
          <t xml:space="preserve">
2012 FIGURE</t>
        </r>
      </text>
    </comment>
    <comment ref="N70" authorId="0" shapeId="0">
      <text>
        <r>
          <rPr>
            <b/>
            <sz val="9"/>
            <color indexed="81"/>
            <rFont val="Tahoma"/>
            <family val="2"/>
          </rPr>
          <t>Juuko Alozious:</t>
        </r>
        <r>
          <rPr>
            <sz val="9"/>
            <color indexed="81"/>
            <rFont val="Tahoma"/>
            <family val="2"/>
          </rPr>
          <t xml:space="preserve">
2012 FIGURE</t>
        </r>
      </text>
    </comment>
    <comment ref="N82" authorId="0" shapeId="0">
      <text>
        <r>
          <rPr>
            <b/>
            <sz val="9"/>
            <color indexed="81"/>
            <rFont val="Tahoma"/>
            <family val="2"/>
          </rPr>
          <t>Juuko Alozious:</t>
        </r>
        <r>
          <rPr>
            <sz val="9"/>
            <color indexed="81"/>
            <rFont val="Tahoma"/>
            <family val="2"/>
          </rPr>
          <t xml:space="preserve">
2012 FIGURE</t>
        </r>
      </text>
    </comment>
    <comment ref="N89" authorId="0" shapeId="0">
      <text>
        <r>
          <rPr>
            <b/>
            <sz val="9"/>
            <color indexed="81"/>
            <rFont val="Tahoma"/>
            <family val="2"/>
          </rPr>
          <t>Juuko Alozious:</t>
        </r>
        <r>
          <rPr>
            <sz val="9"/>
            <color indexed="81"/>
            <rFont val="Tahoma"/>
            <family val="2"/>
          </rPr>
          <t xml:space="preserve">
2012 FIGURE</t>
        </r>
      </text>
    </comment>
    <comment ref="N101" authorId="0" shapeId="0">
      <text>
        <r>
          <rPr>
            <b/>
            <sz val="9"/>
            <color indexed="81"/>
            <rFont val="Tahoma"/>
            <family val="2"/>
          </rPr>
          <t>Juuko Alozious:</t>
        </r>
        <r>
          <rPr>
            <sz val="9"/>
            <color indexed="81"/>
            <rFont val="Tahoma"/>
            <family val="2"/>
          </rPr>
          <t xml:space="preserve">
2012 FIGURE</t>
        </r>
      </text>
    </comment>
    <comment ref="N106" authorId="0" shapeId="0">
      <text>
        <r>
          <rPr>
            <b/>
            <sz val="9"/>
            <color indexed="81"/>
            <rFont val="Tahoma"/>
            <family val="2"/>
          </rPr>
          <t>Juuko Alozious:</t>
        </r>
        <r>
          <rPr>
            <sz val="9"/>
            <color indexed="81"/>
            <rFont val="Tahoma"/>
            <family val="2"/>
          </rPr>
          <t xml:space="preserve">
2012 FIGURE</t>
        </r>
      </text>
    </comment>
    <comment ref="N108" authorId="0" shapeId="0">
      <text>
        <r>
          <rPr>
            <b/>
            <sz val="9"/>
            <color indexed="81"/>
            <rFont val="Tahoma"/>
            <family val="2"/>
          </rPr>
          <t>Juuko Alozious:</t>
        </r>
        <r>
          <rPr>
            <sz val="9"/>
            <color indexed="81"/>
            <rFont val="Tahoma"/>
            <family val="2"/>
          </rPr>
          <t xml:space="preserve">
2012 FIGURE</t>
        </r>
      </text>
    </comment>
    <comment ref="N121" authorId="0" shapeId="0">
      <text>
        <r>
          <rPr>
            <b/>
            <sz val="9"/>
            <color indexed="81"/>
            <rFont val="Tahoma"/>
            <family val="2"/>
          </rPr>
          <t>Juuko Alozious:</t>
        </r>
        <r>
          <rPr>
            <sz val="9"/>
            <color indexed="81"/>
            <rFont val="Tahoma"/>
            <family val="2"/>
          </rPr>
          <t xml:space="preserve">
2012 FIGURE</t>
        </r>
      </text>
    </comment>
    <comment ref="N127" authorId="0" shapeId="0">
      <text>
        <r>
          <rPr>
            <b/>
            <sz val="9"/>
            <color indexed="81"/>
            <rFont val="Tahoma"/>
            <family val="2"/>
          </rPr>
          <t>Juuko Alozious:</t>
        </r>
        <r>
          <rPr>
            <sz val="9"/>
            <color indexed="81"/>
            <rFont val="Tahoma"/>
            <family val="2"/>
          </rPr>
          <t xml:space="preserve">
2012 FIGURE</t>
        </r>
      </text>
    </comment>
    <comment ref="N133" authorId="0" shapeId="0">
      <text>
        <r>
          <rPr>
            <b/>
            <sz val="9"/>
            <color indexed="81"/>
            <rFont val="Tahoma"/>
            <family val="2"/>
          </rPr>
          <t>Juuko Alozious:</t>
        </r>
        <r>
          <rPr>
            <sz val="9"/>
            <color indexed="81"/>
            <rFont val="Tahoma"/>
            <family val="2"/>
          </rPr>
          <t xml:space="preserve">
2012 figure</t>
        </r>
      </text>
    </comment>
    <comment ref="N138" authorId="0" shapeId="0">
      <text>
        <r>
          <rPr>
            <b/>
            <sz val="9"/>
            <color indexed="81"/>
            <rFont val="Tahoma"/>
            <family val="2"/>
          </rPr>
          <t>Juuko Alozious:</t>
        </r>
        <r>
          <rPr>
            <sz val="9"/>
            <color indexed="81"/>
            <rFont val="Tahoma"/>
            <family val="2"/>
          </rPr>
          <t xml:space="preserve">
2012 FIGURE</t>
        </r>
      </text>
    </comment>
    <comment ref="N143" authorId="0" shapeId="0">
      <text>
        <r>
          <rPr>
            <b/>
            <sz val="9"/>
            <color indexed="81"/>
            <rFont val="Tahoma"/>
            <family val="2"/>
          </rPr>
          <t>Juuko Alozious:</t>
        </r>
        <r>
          <rPr>
            <sz val="9"/>
            <color indexed="81"/>
            <rFont val="Tahoma"/>
            <family val="2"/>
          </rPr>
          <t xml:space="preserve">
2012 figure</t>
        </r>
      </text>
    </comment>
    <comment ref="N145" authorId="0" shapeId="0">
      <text>
        <r>
          <rPr>
            <b/>
            <sz val="9"/>
            <color indexed="81"/>
            <rFont val="Tahoma"/>
            <family val="2"/>
          </rPr>
          <t>Juuko Alozious:</t>
        </r>
        <r>
          <rPr>
            <sz val="9"/>
            <color indexed="81"/>
            <rFont val="Tahoma"/>
            <family val="2"/>
          </rPr>
          <t xml:space="preserve">
2012 figure</t>
        </r>
      </text>
    </comment>
    <comment ref="N156" authorId="0" shapeId="0">
      <text>
        <r>
          <rPr>
            <b/>
            <sz val="9"/>
            <color indexed="81"/>
            <rFont val="Tahoma"/>
            <family val="2"/>
          </rPr>
          <t>Juuko Alozious:</t>
        </r>
        <r>
          <rPr>
            <sz val="9"/>
            <color indexed="81"/>
            <rFont val="Tahoma"/>
            <family val="2"/>
          </rPr>
          <t xml:space="preserve">
2012 FIGURE</t>
        </r>
      </text>
    </comment>
    <comment ref="N158" authorId="0" shapeId="0">
      <text>
        <r>
          <rPr>
            <b/>
            <sz val="9"/>
            <color indexed="81"/>
            <rFont val="Tahoma"/>
            <family val="2"/>
          </rPr>
          <t>Juuko Alozious:</t>
        </r>
        <r>
          <rPr>
            <sz val="9"/>
            <color indexed="81"/>
            <rFont val="Tahoma"/>
            <family val="2"/>
          </rPr>
          <t xml:space="preserve">
2012 FIGURE</t>
        </r>
      </text>
    </comment>
    <comment ref="N163" authorId="0" shapeId="0">
      <text>
        <r>
          <rPr>
            <b/>
            <sz val="9"/>
            <color indexed="81"/>
            <rFont val="Tahoma"/>
            <family val="2"/>
          </rPr>
          <t>Juuko Alozious:</t>
        </r>
        <r>
          <rPr>
            <sz val="9"/>
            <color indexed="81"/>
            <rFont val="Tahoma"/>
            <family val="2"/>
          </rPr>
          <t xml:space="preserve">
2012 FIGURE</t>
        </r>
      </text>
    </comment>
    <comment ref="N164" authorId="0" shapeId="0">
      <text>
        <r>
          <rPr>
            <b/>
            <sz val="9"/>
            <color indexed="81"/>
            <rFont val="Tahoma"/>
            <family val="2"/>
          </rPr>
          <t>Juuko Alozious:</t>
        </r>
        <r>
          <rPr>
            <sz val="9"/>
            <color indexed="81"/>
            <rFont val="Tahoma"/>
            <family val="2"/>
          </rPr>
          <t xml:space="preserve">
2012 FIGURE</t>
        </r>
      </text>
    </comment>
    <comment ref="N171" authorId="0" shapeId="0">
      <text>
        <r>
          <rPr>
            <b/>
            <sz val="9"/>
            <color indexed="81"/>
            <rFont val="Tahoma"/>
            <family val="2"/>
          </rPr>
          <t>Juuko Alozious:</t>
        </r>
        <r>
          <rPr>
            <sz val="9"/>
            <color indexed="81"/>
            <rFont val="Tahoma"/>
            <family val="2"/>
          </rPr>
          <t xml:space="preserve">
2012 FIGURE</t>
        </r>
      </text>
    </comment>
    <comment ref="N175" authorId="0" shapeId="0">
      <text>
        <r>
          <rPr>
            <b/>
            <sz val="9"/>
            <color indexed="81"/>
            <rFont val="Tahoma"/>
            <family val="2"/>
          </rPr>
          <t>Juuko Alozious:</t>
        </r>
        <r>
          <rPr>
            <sz val="9"/>
            <color indexed="81"/>
            <rFont val="Tahoma"/>
            <family val="2"/>
          </rPr>
          <t xml:space="preserve">
2012 FIGURE</t>
        </r>
      </text>
    </comment>
    <comment ref="N180" authorId="0" shapeId="0">
      <text>
        <r>
          <rPr>
            <b/>
            <sz val="9"/>
            <color indexed="81"/>
            <rFont val="Tahoma"/>
            <family val="2"/>
          </rPr>
          <t>Juuko Alozious:</t>
        </r>
        <r>
          <rPr>
            <sz val="9"/>
            <color indexed="81"/>
            <rFont val="Tahoma"/>
            <family val="2"/>
          </rPr>
          <t xml:space="preserve">
2012 FIGURE</t>
        </r>
      </text>
    </comment>
    <comment ref="N182" authorId="0" shapeId="0">
      <text>
        <r>
          <rPr>
            <b/>
            <sz val="9"/>
            <color indexed="81"/>
            <rFont val="Tahoma"/>
            <family val="2"/>
          </rPr>
          <t>Juuko Alozious:</t>
        </r>
        <r>
          <rPr>
            <sz val="9"/>
            <color indexed="81"/>
            <rFont val="Tahoma"/>
            <family val="2"/>
          </rPr>
          <t xml:space="preserve">
2012 FIGURE</t>
        </r>
      </text>
    </comment>
    <comment ref="N193" authorId="0" shapeId="0">
      <text>
        <r>
          <rPr>
            <b/>
            <sz val="9"/>
            <color indexed="81"/>
            <rFont val="Tahoma"/>
            <family val="2"/>
          </rPr>
          <t>Juuko Alozious:</t>
        </r>
        <r>
          <rPr>
            <sz val="9"/>
            <color indexed="81"/>
            <rFont val="Tahoma"/>
            <family val="2"/>
          </rPr>
          <t xml:space="preserve">
2012 FIGURE</t>
        </r>
      </text>
    </comment>
    <comment ref="N195" authorId="0" shapeId="0">
      <text>
        <r>
          <rPr>
            <b/>
            <sz val="9"/>
            <color indexed="81"/>
            <rFont val="Tahoma"/>
            <family val="2"/>
          </rPr>
          <t>Juuko Alozious:</t>
        </r>
        <r>
          <rPr>
            <sz val="9"/>
            <color indexed="81"/>
            <rFont val="Tahoma"/>
            <family val="2"/>
          </rPr>
          <t xml:space="preserve">
2012 FIGURE
</t>
        </r>
      </text>
    </comment>
    <comment ref="N201" authorId="0" shapeId="0">
      <text>
        <r>
          <rPr>
            <b/>
            <sz val="9"/>
            <color indexed="81"/>
            <rFont val="Tahoma"/>
            <family val="2"/>
          </rPr>
          <t>Juuko Alozious:</t>
        </r>
        <r>
          <rPr>
            <sz val="9"/>
            <color indexed="81"/>
            <rFont val="Tahoma"/>
            <family val="2"/>
          </rPr>
          <t xml:space="preserve">
2012 FIGURE</t>
        </r>
      </text>
    </comment>
    <comment ref="N208" authorId="0" shapeId="0">
      <text>
        <r>
          <rPr>
            <b/>
            <sz val="9"/>
            <color indexed="81"/>
            <rFont val="Tahoma"/>
            <family val="2"/>
          </rPr>
          <t>Juuko Alozious:</t>
        </r>
        <r>
          <rPr>
            <sz val="9"/>
            <color indexed="81"/>
            <rFont val="Tahoma"/>
            <family val="2"/>
          </rPr>
          <t xml:space="preserve">
2012 FIGURE</t>
        </r>
      </text>
    </comment>
    <comment ref="N212" authorId="0" shapeId="0">
      <text>
        <r>
          <rPr>
            <b/>
            <sz val="9"/>
            <color indexed="81"/>
            <rFont val="Tahoma"/>
            <family val="2"/>
          </rPr>
          <t>Juuko Alozious:</t>
        </r>
        <r>
          <rPr>
            <sz val="9"/>
            <color indexed="81"/>
            <rFont val="Tahoma"/>
            <family val="2"/>
          </rPr>
          <t xml:space="preserve">
2012 FIGURE</t>
        </r>
      </text>
    </comment>
    <comment ref="N217" authorId="0" shapeId="0">
      <text>
        <r>
          <rPr>
            <b/>
            <sz val="9"/>
            <color indexed="81"/>
            <rFont val="Tahoma"/>
            <family val="2"/>
          </rPr>
          <t>Juuko Alozious:</t>
        </r>
        <r>
          <rPr>
            <sz val="9"/>
            <color indexed="81"/>
            <rFont val="Tahoma"/>
            <family val="2"/>
          </rPr>
          <t xml:space="preserve">
2012 FIGURE</t>
        </r>
      </text>
    </comment>
    <comment ref="N219" authorId="0" shapeId="0">
      <text>
        <r>
          <rPr>
            <b/>
            <sz val="9"/>
            <color indexed="81"/>
            <rFont val="Tahoma"/>
            <family val="2"/>
          </rPr>
          <t>Juuko Alozious:</t>
        </r>
        <r>
          <rPr>
            <sz val="9"/>
            <color indexed="81"/>
            <rFont val="Tahoma"/>
            <family val="2"/>
          </rPr>
          <t xml:space="preserve">
2012 figure</t>
        </r>
      </text>
    </comment>
    <comment ref="N345" authorId="0" shapeId="0">
      <text>
        <r>
          <rPr>
            <b/>
            <sz val="9"/>
            <color indexed="81"/>
            <rFont val="Tahoma"/>
            <family val="2"/>
          </rPr>
          <t>Juuko Alozious:</t>
        </r>
        <r>
          <rPr>
            <sz val="9"/>
            <color indexed="81"/>
            <rFont val="Tahoma"/>
            <family val="2"/>
          </rPr>
          <t xml:space="preserve">
2012 figure</t>
        </r>
      </text>
    </comment>
    <comment ref="N348" authorId="0" shapeId="0">
      <text>
        <r>
          <rPr>
            <b/>
            <sz val="9"/>
            <color indexed="81"/>
            <rFont val="Tahoma"/>
            <family val="2"/>
          </rPr>
          <t>Juuko Alozious:</t>
        </r>
        <r>
          <rPr>
            <sz val="9"/>
            <color indexed="81"/>
            <rFont val="Tahoma"/>
            <family val="2"/>
          </rPr>
          <t xml:space="preserve">
2012 figure</t>
        </r>
      </text>
    </comment>
    <comment ref="N355" authorId="0" shapeId="0">
      <text>
        <r>
          <rPr>
            <b/>
            <sz val="9"/>
            <color indexed="81"/>
            <rFont val="Tahoma"/>
            <family val="2"/>
          </rPr>
          <t>Juuko Alozious:</t>
        </r>
        <r>
          <rPr>
            <sz val="9"/>
            <color indexed="81"/>
            <rFont val="Tahoma"/>
            <family val="2"/>
          </rPr>
          <t xml:space="preserve">
2012 figure</t>
        </r>
      </text>
    </comment>
    <comment ref="N362" authorId="0" shapeId="0">
      <text>
        <r>
          <rPr>
            <b/>
            <sz val="9"/>
            <color indexed="81"/>
            <rFont val="Tahoma"/>
            <family val="2"/>
          </rPr>
          <t>Juuko Alozious:</t>
        </r>
        <r>
          <rPr>
            <sz val="9"/>
            <color indexed="81"/>
            <rFont val="Tahoma"/>
            <family val="2"/>
          </rPr>
          <t xml:space="preserve">
2012 figure</t>
        </r>
      </text>
    </comment>
    <comment ref="N367" authorId="0" shapeId="0">
      <text>
        <r>
          <rPr>
            <b/>
            <sz val="9"/>
            <color indexed="81"/>
            <rFont val="Tahoma"/>
            <family val="2"/>
          </rPr>
          <t>Juuko Alozious:</t>
        </r>
        <r>
          <rPr>
            <sz val="9"/>
            <color indexed="81"/>
            <rFont val="Tahoma"/>
            <family val="2"/>
          </rPr>
          <t xml:space="preserve">
2012 figure</t>
        </r>
      </text>
    </comment>
    <comment ref="N369" authorId="0" shapeId="0">
      <text>
        <r>
          <rPr>
            <b/>
            <sz val="9"/>
            <color indexed="81"/>
            <rFont val="Tahoma"/>
            <family val="2"/>
          </rPr>
          <t>Juuko Alozious:</t>
        </r>
        <r>
          <rPr>
            <sz val="9"/>
            <color indexed="81"/>
            <rFont val="Tahoma"/>
            <family val="2"/>
          </rPr>
          <t xml:space="preserve">
2012 figure</t>
        </r>
      </text>
    </comment>
    <comment ref="M391" authorId="0" shapeId="0">
      <text>
        <r>
          <rPr>
            <b/>
            <sz val="9"/>
            <color indexed="81"/>
            <rFont val="Tahoma"/>
            <family val="2"/>
          </rPr>
          <t>Juuko Alozious:</t>
        </r>
        <r>
          <rPr>
            <sz val="9"/>
            <color indexed="81"/>
            <rFont val="Tahoma"/>
            <family val="2"/>
          </rPr>
          <t xml:space="preserve">
2004 - 2012 FIGURES are from the 2014 EIF</t>
        </r>
      </text>
    </comment>
    <comment ref="N419" authorId="0" shapeId="0">
      <text>
        <r>
          <rPr>
            <b/>
            <sz val="9"/>
            <color indexed="81"/>
            <rFont val="Tahoma"/>
            <family val="2"/>
          </rPr>
          <t>Juuko Alozious:</t>
        </r>
        <r>
          <rPr>
            <sz val="9"/>
            <color indexed="81"/>
            <rFont val="Tahoma"/>
            <family val="2"/>
          </rPr>
          <t xml:space="preserve">
2012 figure</t>
        </r>
      </text>
    </comment>
    <comment ref="N422" authorId="0" shapeId="0">
      <text>
        <r>
          <rPr>
            <b/>
            <sz val="9"/>
            <color indexed="81"/>
            <rFont val="Tahoma"/>
            <family val="2"/>
          </rPr>
          <t>Juuko Alozious:</t>
        </r>
        <r>
          <rPr>
            <sz val="9"/>
            <color indexed="81"/>
            <rFont val="Tahoma"/>
            <family val="2"/>
          </rPr>
          <t xml:space="preserve">
2012 figure</t>
        </r>
      </text>
    </comment>
    <comment ref="N429" authorId="0" shapeId="0">
      <text>
        <r>
          <rPr>
            <b/>
            <sz val="9"/>
            <color indexed="81"/>
            <rFont val="Tahoma"/>
            <family val="2"/>
          </rPr>
          <t>Juuko Alozious:</t>
        </r>
        <r>
          <rPr>
            <sz val="9"/>
            <color indexed="81"/>
            <rFont val="Tahoma"/>
            <family val="2"/>
          </rPr>
          <t xml:space="preserve">
2012 FIGURE</t>
        </r>
      </text>
    </comment>
    <comment ref="N432" authorId="0" shapeId="0">
      <text>
        <r>
          <rPr>
            <b/>
            <sz val="9"/>
            <color indexed="81"/>
            <rFont val="Tahoma"/>
            <family val="2"/>
          </rPr>
          <t>Juuko Alozious:</t>
        </r>
        <r>
          <rPr>
            <sz val="9"/>
            <color indexed="81"/>
            <rFont val="Tahoma"/>
            <family val="2"/>
          </rPr>
          <t xml:space="preserve">
2012 figure</t>
        </r>
      </text>
    </comment>
    <comment ref="N436" authorId="0" shapeId="0">
      <text>
        <r>
          <rPr>
            <b/>
            <sz val="9"/>
            <color indexed="81"/>
            <rFont val="Tahoma"/>
            <family val="2"/>
          </rPr>
          <t>Juuko Alozious:</t>
        </r>
        <r>
          <rPr>
            <sz val="9"/>
            <color indexed="81"/>
            <rFont val="Tahoma"/>
            <family val="2"/>
          </rPr>
          <t xml:space="preserve">
2012 FIGURE</t>
        </r>
      </text>
    </comment>
    <comment ref="N441" authorId="0" shapeId="0">
      <text>
        <r>
          <rPr>
            <b/>
            <sz val="9"/>
            <color indexed="81"/>
            <rFont val="Tahoma"/>
            <family val="2"/>
          </rPr>
          <t>Juuko Alozious:</t>
        </r>
        <r>
          <rPr>
            <sz val="9"/>
            <color indexed="81"/>
            <rFont val="Tahoma"/>
            <family val="2"/>
          </rPr>
          <t xml:space="preserve">
2012 FIGURE</t>
        </r>
      </text>
    </comment>
    <comment ref="N443" authorId="0" shapeId="0">
      <text>
        <r>
          <rPr>
            <b/>
            <sz val="9"/>
            <color indexed="81"/>
            <rFont val="Tahoma"/>
            <family val="2"/>
          </rPr>
          <t>Juuko Alozious:</t>
        </r>
        <r>
          <rPr>
            <sz val="9"/>
            <color indexed="81"/>
            <rFont val="Tahoma"/>
            <family val="2"/>
          </rPr>
          <t xml:space="preserve">
2012 FIGURE</t>
        </r>
      </text>
    </comment>
    <comment ref="N456" authorId="0" shapeId="0">
      <text>
        <r>
          <rPr>
            <b/>
            <sz val="9"/>
            <color indexed="81"/>
            <rFont val="Tahoma"/>
            <family val="2"/>
          </rPr>
          <t>Juuko Alozious:</t>
        </r>
        <r>
          <rPr>
            <sz val="9"/>
            <color indexed="81"/>
            <rFont val="Tahoma"/>
            <family val="2"/>
          </rPr>
          <t xml:space="preserve">
2012 figure</t>
        </r>
      </text>
    </comment>
    <comment ref="N461" authorId="0" shapeId="0">
      <text>
        <r>
          <rPr>
            <b/>
            <sz val="9"/>
            <color indexed="81"/>
            <rFont val="Tahoma"/>
            <family val="2"/>
          </rPr>
          <t>Juuko Alozious:</t>
        </r>
        <r>
          <rPr>
            <sz val="9"/>
            <color indexed="81"/>
            <rFont val="Tahoma"/>
            <family val="2"/>
          </rPr>
          <t xml:space="preserve">
2012 figure</t>
        </r>
      </text>
    </comment>
    <comment ref="N473" authorId="0" shapeId="0">
      <text>
        <r>
          <rPr>
            <b/>
            <sz val="9"/>
            <color indexed="81"/>
            <rFont val="Tahoma"/>
            <family val="2"/>
          </rPr>
          <t>Juuko Alozious:</t>
        </r>
        <r>
          <rPr>
            <sz val="9"/>
            <color indexed="81"/>
            <rFont val="Tahoma"/>
            <family val="2"/>
          </rPr>
          <t xml:space="preserve">
2012 figure</t>
        </r>
      </text>
    </comment>
    <comment ref="N477" authorId="0" shapeId="0">
      <text>
        <r>
          <rPr>
            <b/>
            <sz val="9"/>
            <color indexed="81"/>
            <rFont val="Tahoma"/>
            <family val="2"/>
          </rPr>
          <t>Juuko Alozious:</t>
        </r>
        <r>
          <rPr>
            <sz val="9"/>
            <color indexed="81"/>
            <rFont val="Tahoma"/>
            <family val="2"/>
          </rPr>
          <t xml:space="preserve">
2012 figure</t>
        </r>
      </text>
    </comment>
    <comment ref="N478" authorId="0" shapeId="0">
      <text>
        <r>
          <rPr>
            <b/>
            <sz val="9"/>
            <color indexed="81"/>
            <rFont val="Tahoma"/>
            <family val="2"/>
          </rPr>
          <t>Juuko Alozious:</t>
        </r>
        <r>
          <rPr>
            <sz val="9"/>
            <color indexed="81"/>
            <rFont val="Tahoma"/>
            <family val="2"/>
          </rPr>
          <t xml:space="preserve">
2012 figure</t>
        </r>
      </text>
    </comment>
    <comment ref="N480" authorId="0" shapeId="0">
      <text>
        <r>
          <rPr>
            <b/>
            <sz val="9"/>
            <color indexed="81"/>
            <rFont val="Tahoma"/>
            <family val="2"/>
          </rPr>
          <t>Juuko Alozious:</t>
        </r>
        <r>
          <rPr>
            <sz val="9"/>
            <color indexed="81"/>
            <rFont val="Tahoma"/>
            <family val="2"/>
          </rPr>
          <t xml:space="preserve">
2012 FIGURE</t>
        </r>
      </text>
    </comment>
    <comment ref="N493" authorId="0" shapeId="0">
      <text>
        <r>
          <rPr>
            <b/>
            <sz val="9"/>
            <color indexed="81"/>
            <rFont val="Tahoma"/>
            <family val="2"/>
          </rPr>
          <t>Juuko Alozious:</t>
        </r>
        <r>
          <rPr>
            <sz val="9"/>
            <color indexed="81"/>
            <rFont val="Tahoma"/>
            <family val="2"/>
          </rPr>
          <t xml:space="preserve">
2012 figure</t>
        </r>
      </text>
    </comment>
    <comment ref="N510" authorId="0" shapeId="0">
      <text>
        <r>
          <rPr>
            <b/>
            <sz val="9"/>
            <color indexed="81"/>
            <rFont val="Tahoma"/>
            <family val="2"/>
          </rPr>
          <t>Juuko Alozious:</t>
        </r>
        <r>
          <rPr>
            <sz val="9"/>
            <color indexed="81"/>
            <rFont val="Tahoma"/>
            <family val="2"/>
          </rPr>
          <t xml:space="preserve">
2012 figure</t>
        </r>
      </text>
    </comment>
    <comment ref="N515" authorId="0" shapeId="0">
      <text>
        <r>
          <rPr>
            <b/>
            <sz val="9"/>
            <color indexed="81"/>
            <rFont val="Tahoma"/>
            <family val="2"/>
          </rPr>
          <t>Juuko Alozious:</t>
        </r>
        <r>
          <rPr>
            <sz val="9"/>
            <color indexed="81"/>
            <rFont val="Tahoma"/>
            <family val="2"/>
          </rPr>
          <t xml:space="preserve">
2012 figure</t>
        </r>
      </text>
    </comment>
    <comment ref="N517" authorId="0" shapeId="0">
      <text>
        <r>
          <rPr>
            <b/>
            <sz val="9"/>
            <color indexed="81"/>
            <rFont val="Tahoma"/>
            <family val="2"/>
          </rPr>
          <t>Juuko Alozious:</t>
        </r>
        <r>
          <rPr>
            <sz val="9"/>
            <color indexed="81"/>
            <rFont val="Tahoma"/>
            <family val="2"/>
          </rPr>
          <t xml:space="preserve">
2012 figure</t>
        </r>
      </text>
    </comment>
    <comment ref="N542" authorId="0" shapeId="0">
      <text>
        <r>
          <rPr>
            <b/>
            <sz val="9"/>
            <color indexed="81"/>
            <rFont val="Tahoma"/>
            <family val="2"/>
          </rPr>
          <t>Juuko Alozious:</t>
        </r>
        <r>
          <rPr>
            <sz val="9"/>
            <color indexed="81"/>
            <rFont val="Tahoma"/>
            <family val="2"/>
          </rPr>
          <t xml:space="preserve">
2012 figure</t>
        </r>
      </text>
    </comment>
    <comment ref="N548" authorId="0" shapeId="0">
      <text>
        <r>
          <rPr>
            <b/>
            <sz val="9"/>
            <color indexed="81"/>
            <rFont val="Tahoma"/>
            <family val="2"/>
          </rPr>
          <t>Juuko Alozious:</t>
        </r>
        <r>
          <rPr>
            <sz val="9"/>
            <color indexed="81"/>
            <rFont val="Tahoma"/>
            <family val="2"/>
          </rPr>
          <t xml:space="preserve">
2012 figure</t>
        </r>
      </text>
    </comment>
    <comment ref="N553" authorId="0" shapeId="0">
      <text>
        <r>
          <rPr>
            <b/>
            <sz val="9"/>
            <color indexed="81"/>
            <rFont val="Tahoma"/>
            <family val="2"/>
          </rPr>
          <t>Juuko Alozious:</t>
        </r>
        <r>
          <rPr>
            <sz val="9"/>
            <color indexed="81"/>
            <rFont val="Tahoma"/>
            <family val="2"/>
          </rPr>
          <t xml:space="preserve">
2012 figure</t>
        </r>
      </text>
    </comment>
    <comment ref="N567" authorId="0" shapeId="0">
      <text>
        <r>
          <rPr>
            <b/>
            <sz val="9"/>
            <color indexed="81"/>
            <rFont val="Tahoma"/>
            <family val="2"/>
          </rPr>
          <t>Juuko Alozious:</t>
        </r>
        <r>
          <rPr>
            <sz val="9"/>
            <color indexed="81"/>
            <rFont val="Tahoma"/>
            <family val="2"/>
          </rPr>
          <t xml:space="preserve">
2012 figure</t>
        </r>
      </text>
    </comment>
    <comment ref="N589" authorId="0" shapeId="0">
      <text>
        <r>
          <rPr>
            <b/>
            <sz val="9"/>
            <color indexed="81"/>
            <rFont val="Tahoma"/>
            <family val="2"/>
          </rPr>
          <t>Juuko Alozious:</t>
        </r>
        <r>
          <rPr>
            <sz val="9"/>
            <color indexed="81"/>
            <rFont val="Tahoma"/>
            <family val="2"/>
          </rPr>
          <t xml:space="preserve">
2012 figure</t>
        </r>
      </text>
    </comment>
    <comment ref="N591" authorId="0" shapeId="0">
      <text>
        <r>
          <rPr>
            <b/>
            <sz val="9"/>
            <color indexed="81"/>
            <rFont val="Tahoma"/>
            <family val="2"/>
          </rPr>
          <t>Juuko Alozious:</t>
        </r>
        <r>
          <rPr>
            <sz val="9"/>
            <color indexed="81"/>
            <rFont val="Tahoma"/>
            <family val="2"/>
          </rPr>
          <t xml:space="preserve">
2012 figure</t>
        </r>
      </text>
    </comment>
    <comment ref="N603" authorId="0" shapeId="0">
      <text>
        <r>
          <rPr>
            <b/>
            <sz val="9"/>
            <color indexed="81"/>
            <rFont val="Tahoma"/>
            <family val="2"/>
          </rPr>
          <t>Juuko Alozious:</t>
        </r>
        <r>
          <rPr>
            <sz val="9"/>
            <color indexed="81"/>
            <rFont val="Tahoma"/>
            <family val="2"/>
          </rPr>
          <t xml:space="preserve">
2012 figure</t>
        </r>
      </text>
    </comment>
    <comment ref="N620" authorId="0" shapeId="0">
      <text>
        <r>
          <rPr>
            <b/>
            <sz val="9"/>
            <color indexed="81"/>
            <rFont val="Tahoma"/>
            <family val="2"/>
          </rPr>
          <t>Juuko Alozious:</t>
        </r>
        <r>
          <rPr>
            <sz val="9"/>
            <color indexed="81"/>
            <rFont val="Tahoma"/>
            <family val="2"/>
          </rPr>
          <t xml:space="preserve">
2012 figure</t>
        </r>
      </text>
    </comment>
    <comment ref="N625" authorId="0" shapeId="0">
      <text>
        <r>
          <rPr>
            <b/>
            <sz val="9"/>
            <color indexed="81"/>
            <rFont val="Tahoma"/>
            <family val="2"/>
          </rPr>
          <t>Juuko Alozious:</t>
        </r>
        <r>
          <rPr>
            <sz val="9"/>
            <color indexed="81"/>
            <rFont val="Tahoma"/>
            <family val="2"/>
          </rPr>
          <t xml:space="preserve">
2012 figure</t>
        </r>
      </text>
    </comment>
    <comment ref="N627" authorId="0" shapeId="0">
      <text>
        <r>
          <rPr>
            <b/>
            <sz val="9"/>
            <color indexed="81"/>
            <rFont val="Tahoma"/>
            <family val="2"/>
          </rPr>
          <t>Juuko Alozious:</t>
        </r>
        <r>
          <rPr>
            <sz val="9"/>
            <color indexed="81"/>
            <rFont val="Tahoma"/>
            <family val="2"/>
          </rPr>
          <t xml:space="preserve">
2012 figure</t>
        </r>
      </text>
    </comment>
    <comment ref="N641" authorId="0" shapeId="0">
      <text>
        <r>
          <rPr>
            <b/>
            <sz val="9"/>
            <color indexed="81"/>
            <rFont val="Tahoma"/>
            <family val="2"/>
          </rPr>
          <t>Juuko Alozious:</t>
        </r>
        <r>
          <rPr>
            <sz val="9"/>
            <color indexed="81"/>
            <rFont val="Tahoma"/>
            <family val="2"/>
          </rPr>
          <t xml:space="preserve">
2012 figure</t>
        </r>
      </text>
    </comment>
    <comment ref="N658" authorId="0" shapeId="0">
      <text>
        <r>
          <rPr>
            <b/>
            <sz val="9"/>
            <color indexed="81"/>
            <rFont val="Tahoma"/>
            <family val="2"/>
          </rPr>
          <t>Juuko Alozious:</t>
        </r>
        <r>
          <rPr>
            <sz val="9"/>
            <color indexed="81"/>
            <rFont val="Tahoma"/>
            <family val="2"/>
          </rPr>
          <t xml:space="preserve">
2012 figure</t>
        </r>
      </text>
    </comment>
    <comment ref="N663" authorId="0" shapeId="0">
      <text>
        <r>
          <rPr>
            <b/>
            <sz val="9"/>
            <color indexed="81"/>
            <rFont val="Tahoma"/>
            <family val="2"/>
          </rPr>
          <t>Juuko Alozious:</t>
        </r>
        <r>
          <rPr>
            <sz val="9"/>
            <color indexed="81"/>
            <rFont val="Tahoma"/>
            <family val="2"/>
          </rPr>
          <t xml:space="preserve">
2012 figure</t>
        </r>
      </text>
    </comment>
    <comment ref="N665" authorId="0" shapeId="0">
      <text>
        <r>
          <rPr>
            <b/>
            <sz val="9"/>
            <color indexed="81"/>
            <rFont val="Tahoma"/>
            <family val="2"/>
          </rPr>
          <t>Juuko Alozious:</t>
        </r>
        <r>
          <rPr>
            <sz val="9"/>
            <color indexed="81"/>
            <rFont val="Tahoma"/>
            <family val="2"/>
          </rPr>
          <t xml:space="preserve">
2012 FIGURE</t>
        </r>
      </text>
    </comment>
  </commentList>
</comments>
</file>

<file path=xl/comments5.xml><?xml version="1.0" encoding="utf-8"?>
<comments xmlns="http://schemas.openxmlformats.org/spreadsheetml/2006/main">
  <authors>
    <author>Juuko Alozious</author>
  </authors>
  <commentList>
    <comment ref="N9" authorId="0" shapeId="0">
      <text>
        <r>
          <rPr>
            <b/>
            <sz val="9"/>
            <color indexed="81"/>
            <rFont val="Tahoma"/>
            <family val="2"/>
          </rPr>
          <t>Juuko Alozious:</t>
        </r>
        <r>
          <rPr>
            <sz val="9"/>
            <color indexed="81"/>
            <rFont val="Tahoma"/>
            <family val="2"/>
          </rPr>
          <t xml:space="preserve">
2012 figure</t>
        </r>
      </text>
    </comment>
    <comment ref="AB9" authorId="0" shapeId="0">
      <text>
        <r>
          <rPr>
            <b/>
            <sz val="9"/>
            <color indexed="81"/>
            <rFont val="Tahoma"/>
            <family val="2"/>
          </rPr>
          <t>Juuko Alozious:</t>
        </r>
        <r>
          <rPr>
            <sz val="9"/>
            <color indexed="81"/>
            <rFont val="Tahoma"/>
            <family val="2"/>
          </rPr>
          <t xml:space="preserve">
2012 figure</t>
        </r>
      </text>
    </comment>
    <comment ref="N14" authorId="0" shapeId="0">
      <text>
        <r>
          <rPr>
            <b/>
            <sz val="9"/>
            <color indexed="81"/>
            <rFont val="Tahoma"/>
            <family val="2"/>
          </rPr>
          <t>Juuko Alozious:</t>
        </r>
        <r>
          <rPr>
            <sz val="9"/>
            <color indexed="81"/>
            <rFont val="Tahoma"/>
            <family val="2"/>
          </rPr>
          <t xml:space="preserve">
2012 FIGURE</t>
        </r>
      </text>
    </comment>
    <comment ref="AB14" authorId="0" shapeId="0">
      <text>
        <r>
          <rPr>
            <b/>
            <sz val="9"/>
            <color indexed="81"/>
            <rFont val="Tahoma"/>
            <family val="2"/>
          </rPr>
          <t>Juuko Alozious:</t>
        </r>
        <r>
          <rPr>
            <sz val="9"/>
            <color indexed="81"/>
            <rFont val="Tahoma"/>
            <family val="2"/>
          </rPr>
          <t xml:space="preserve">
2012 FIGURE</t>
        </r>
      </text>
    </comment>
    <comment ref="N25" authorId="0" shapeId="0">
      <text>
        <r>
          <rPr>
            <b/>
            <sz val="9"/>
            <color indexed="81"/>
            <rFont val="Tahoma"/>
            <family val="2"/>
          </rPr>
          <t>Juuko Alozious:</t>
        </r>
        <r>
          <rPr>
            <sz val="9"/>
            <color indexed="81"/>
            <rFont val="Tahoma"/>
            <family val="2"/>
          </rPr>
          <t xml:space="preserve">
2012 figure
</t>
        </r>
      </text>
    </comment>
    <comment ref="AB25" authorId="0" shapeId="0">
      <text>
        <r>
          <rPr>
            <b/>
            <sz val="9"/>
            <color indexed="81"/>
            <rFont val="Tahoma"/>
            <family val="2"/>
          </rPr>
          <t>Juuko Alozious:</t>
        </r>
        <r>
          <rPr>
            <sz val="9"/>
            <color indexed="81"/>
            <rFont val="Tahoma"/>
            <family val="2"/>
          </rPr>
          <t xml:space="preserve">
2012 figure
</t>
        </r>
      </text>
    </comment>
    <comment ref="N30" authorId="0" shapeId="0">
      <text>
        <r>
          <rPr>
            <b/>
            <sz val="9"/>
            <color indexed="81"/>
            <rFont val="Tahoma"/>
            <family val="2"/>
          </rPr>
          <t>Juuko Alozious:</t>
        </r>
        <r>
          <rPr>
            <sz val="9"/>
            <color indexed="81"/>
            <rFont val="Tahoma"/>
            <family val="2"/>
          </rPr>
          <t xml:space="preserve">
2012 FIGURE</t>
        </r>
      </text>
    </comment>
    <comment ref="AB30" authorId="0" shapeId="0">
      <text>
        <r>
          <rPr>
            <b/>
            <sz val="9"/>
            <color indexed="81"/>
            <rFont val="Tahoma"/>
            <family val="2"/>
          </rPr>
          <t>Juuko Alozious:</t>
        </r>
        <r>
          <rPr>
            <sz val="9"/>
            <color indexed="81"/>
            <rFont val="Tahoma"/>
            <family val="2"/>
          </rPr>
          <t xml:space="preserve">
2012 FIGURE</t>
        </r>
      </text>
    </comment>
    <comment ref="N31" authorId="0" shapeId="0">
      <text>
        <r>
          <rPr>
            <b/>
            <sz val="9"/>
            <color indexed="81"/>
            <rFont val="Tahoma"/>
            <family val="2"/>
          </rPr>
          <t>Juuko Alozious:</t>
        </r>
        <r>
          <rPr>
            <sz val="9"/>
            <color indexed="81"/>
            <rFont val="Tahoma"/>
            <family val="2"/>
          </rPr>
          <t xml:space="preserve">
2012 FIGURE</t>
        </r>
      </text>
    </comment>
    <comment ref="AB31" authorId="0" shapeId="0">
      <text>
        <r>
          <rPr>
            <b/>
            <sz val="9"/>
            <color indexed="81"/>
            <rFont val="Tahoma"/>
            <family val="2"/>
          </rPr>
          <t>Juuko Alozious:</t>
        </r>
        <r>
          <rPr>
            <sz val="9"/>
            <color indexed="81"/>
            <rFont val="Tahoma"/>
            <family val="2"/>
          </rPr>
          <t xml:space="preserve">
2012 FIGURE</t>
        </r>
      </text>
    </comment>
    <comment ref="N33" authorId="0" shapeId="0">
      <text>
        <r>
          <rPr>
            <b/>
            <sz val="9"/>
            <color indexed="81"/>
            <rFont val="Tahoma"/>
            <family val="2"/>
          </rPr>
          <t>Juuko Alozious:</t>
        </r>
        <r>
          <rPr>
            <sz val="9"/>
            <color indexed="81"/>
            <rFont val="Tahoma"/>
            <family val="2"/>
          </rPr>
          <t xml:space="preserve">
2012 figure</t>
        </r>
      </text>
    </comment>
    <comment ref="AB33" authorId="0" shapeId="0">
      <text>
        <r>
          <rPr>
            <b/>
            <sz val="9"/>
            <color indexed="81"/>
            <rFont val="Tahoma"/>
            <family val="2"/>
          </rPr>
          <t>Juuko Alozious:</t>
        </r>
        <r>
          <rPr>
            <sz val="9"/>
            <color indexed="81"/>
            <rFont val="Tahoma"/>
            <family val="2"/>
          </rPr>
          <t xml:space="preserve">
2012 figure</t>
        </r>
      </text>
    </comment>
    <comment ref="N46" authorId="0" shapeId="0">
      <text>
        <r>
          <rPr>
            <b/>
            <sz val="9"/>
            <color indexed="81"/>
            <rFont val="Tahoma"/>
            <family val="2"/>
          </rPr>
          <t>Juuko Alozious:</t>
        </r>
        <r>
          <rPr>
            <sz val="9"/>
            <color indexed="81"/>
            <rFont val="Tahoma"/>
            <family val="2"/>
          </rPr>
          <t xml:space="preserve">
2012 figure</t>
        </r>
      </text>
    </comment>
    <comment ref="N68" authorId="0" shapeId="0">
      <text>
        <r>
          <rPr>
            <b/>
            <sz val="9"/>
            <color indexed="81"/>
            <rFont val="Tahoma"/>
            <family val="2"/>
          </rPr>
          <t>Juuko Alozious:</t>
        </r>
        <r>
          <rPr>
            <sz val="9"/>
            <color indexed="81"/>
            <rFont val="Tahoma"/>
            <family val="2"/>
          </rPr>
          <t xml:space="preserve">
2012 FIGURE</t>
        </r>
      </text>
    </comment>
    <comment ref="N70" authorId="0" shapeId="0">
      <text>
        <r>
          <rPr>
            <b/>
            <sz val="9"/>
            <color indexed="81"/>
            <rFont val="Tahoma"/>
            <family val="2"/>
          </rPr>
          <t>Juuko Alozious:</t>
        </r>
        <r>
          <rPr>
            <sz val="9"/>
            <color indexed="81"/>
            <rFont val="Tahoma"/>
            <family val="2"/>
          </rPr>
          <t xml:space="preserve">
2012 figure</t>
        </r>
      </text>
    </comment>
    <comment ref="N105" authorId="0" shapeId="0">
      <text>
        <r>
          <rPr>
            <b/>
            <sz val="9"/>
            <color indexed="81"/>
            <rFont val="Tahoma"/>
            <family val="2"/>
          </rPr>
          <t>Juuko Alozious:</t>
        </r>
        <r>
          <rPr>
            <sz val="9"/>
            <color indexed="81"/>
            <rFont val="Tahoma"/>
            <family val="2"/>
          </rPr>
          <t xml:space="preserve">
2012 FIGURE</t>
        </r>
      </text>
    </comment>
    <comment ref="N107" authorId="0" shapeId="0">
      <text>
        <r>
          <rPr>
            <b/>
            <sz val="9"/>
            <color indexed="81"/>
            <rFont val="Tahoma"/>
            <family val="2"/>
          </rPr>
          <t>Juuko Alozious:</t>
        </r>
        <r>
          <rPr>
            <sz val="9"/>
            <color indexed="81"/>
            <rFont val="Tahoma"/>
            <family val="2"/>
          </rPr>
          <t xml:space="preserve">
2012 figure</t>
        </r>
      </text>
    </comment>
    <comment ref="N178" authorId="0" shapeId="0">
      <text>
        <r>
          <rPr>
            <b/>
            <sz val="9"/>
            <color indexed="81"/>
            <rFont val="Tahoma"/>
            <family val="2"/>
          </rPr>
          <t>Juuko Alozious:</t>
        </r>
        <r>
          <rPr>
            <sz val="9"/>
            <color indexed="81"/>
            <rFont val="Tahoma"/>
            <family val="2"/>
          </rPr>
          <t xml:space="preserve">
2012 FIGURE</t>
        </r>
      </text>
    </comment>
    <comment ref="N180" authorId="0" shapeId="0">
      <text>
        <r>
          <rPr>
            <b/>
            <sz val="9"/>
            <color indexed="81"/>
            <rFont val="Tahoma"/>
            <family val="2"/>
          </rPr>
          <t>Juuko Alozious:</t>
        </r>
        <r>
          <rPr>
            <sz val="9"/>
            <color indexed="81"/>
            <rFont val="Tahoma"/>
            <family val="2"/>
          </rPr>
          <t xml:space="preserve">
2012 FIGURE</t>
        </r>
      </text>
    </comment>
    <comment ref="N193" authorId="0" shapeId="0">
      <text>
        <r>
          <rPr>
            <b/>
            <sz val="9"/>
            <color indexed="81"/>
            <rFont val="Tahoma"/>
            <family val="2"/>
          </rPr>
          <t>Juuko Alozious:</t>
        </r>
        <r>
          <rPr>
            <sz val="9"/>
            <color indexed="81"/>
            <rFont val="Tahoma"/>
            <family val="2"/>
          </rPr>
          <t xml:space="preserve">
2012 figure</t>
        </r>
      </text>
    </comment>
    <comment ref="N217" authorId="0" shapeId="0">
      <text>
        <r>
          <rPr>
            <b/>
            <sz val="9"/>
            <color indexed="81"/>
            <rFont val="Tahoma"/>
            <family val="2"/>
          </rPr>
          <t>Juuko Alozious:</t>
        </r>
        <r>
          <rPr>
            <sz val="9"/>
            <color indexed="81"/>
            <rFont val="Tahoma"/>
            <family val="2"/>
          </rPr>
          <t xml:space="preserve">
2012 FIGURE</t>
        </r>
      </text>
    </comment>
    <comment ref="AB230" authorId="0" shapeId="0">
      <text>
        <r>
          <rPr>
            <b/>
            <sz val="9"/>
            <color indexed="81"/>
            <rFont val="Tahoma"/>
            <family val="2"/>
          </rPr>
          <t>Juuko Alozious:</t>
        </r>
        <r>
          <rPr>
            <sz val="9"/>
            <color indexed="81"/>
            <rFont val="Tahoma"/>
            <family val="2"/>
          </rPr>
          <t xml:space="preserve">
2012 figure</t>
        </r>
      </text>
    </comment>
    <comment ref="N231" authorId="0" shapeId="0">
      <text>
        <r>
          <rPr>
            <b/>
            <sz val="9"/>
            <color indexed="81"/>
            <rFont val="Tahoma"/>
            <family val="2"/>
          </rPr>
          <t>Juuko Alozious:</t>
        </r>
        <r>
          <rPr>
            <sz val="9"/>
            <color indexed="81"/>
            <rFont val="Tahoma"/>
            <family val="2"/>
          </rPr>
          <t xml:space="preserve">
2012 figure</t>
        </r>
      </text>
    </comment>
    <comment ref="N235" authorId="0" shapeId="0">
      <text>
        <r>
          <rPr>
            <b/>
            <sz val="9"/>
            <color indexed="81"/>
            <rFont val="Tahoma"/>
            <family val="2"/>
          </rPr>
          <t>Juuko Alozious:</t>
        </r>
        <r>
          <rPr>
            <sz val="9"/>
            <color indexed="81"/>
            <rFont val="Tahoma"/>
            <family val="2"/>
          </rPr>
          <t xml:space="preserve">
2012 figure</t>
        </r>
      </text>
    </comment>
    <comment ref="N240" authorId="0" shapeId="0">
      <text>
        <r>
          <rPr>
            <b/>
            <sz val="9"/>
            <color indexed="81"/>
            <rFont val="Tahoma"/>
            <family val="2"/>
          </rPr>
          <t>Juuko Alozious:</t>
        </r>
        <r>
          <rPr>
            <sz val="9"/>
            <color indexed="81"/>
            <rFont val="Tahoma"/>
            <family val="2"/>
          </rPr>
          <t xml:space="preserve">
2012 figure</t>
        </r>
      </text>
    </comment>
    <comment ref="N246" authorId="0" shapeId="0">
      <text>
        <r>
          <rPr>
            <b/>
            <sz val="9"/>
            <color indexed="81"/>
            <rFont val="Tahoma"/>
            <family val="2"/>
          </rPr>
          <t>Juuko Alozious:</t>
        </r>
        <r>
          <rPr>
            <sz val="9"/>
            <color indexed="81"/>
            <rFont val="Tahoma"/>
            <family val="2"/>
          </rPr>
          <t xml:space="preserve">
2012 figure</t>
        </r>
      </text>
    </comment>
    <comment ref="AB246" authorId="0" shapeId="0">
      <text>
        <r>
          <rPr>
            <b/>
            <sz val="9"/>
            <color indexed="81"/>
            <rFont val="Tahoma"/>
            <family val="2"/>
          </rPr>
          <t>Juuko Alozious:</t>
        </r>
        <r>
          <rPr>
            <sz val="9"/>
            <color indexed="81"/>
            <rFont val="Tahoma"/>
            <family val="2"/>
          </rPr>
          <t xml:space="preserve">
2012 figure
</t>
        </r>
      </text>
    </comment>
    <comment ref="N247" authorId="0" shapeId="0">
      <text>
        <r>
          <rPr>
            <b/>
            <sz val="9"/>
            <color indexed="81"/>
            <rFont val="Tahoma"/>
            <family val="2"/>
          </rPr>
          <t>Juuko Alozious:</t>
        </r>
        <r>
          <rPr>
            <sz val="9"/>
            <color indexed="81"/>
            <rFont val="Tahoma"/>
            <family val="2"/>
          </rPr>
          <t xml:space="preserve">
2012 figure</t>
        </r>
      </text>
    </comment>
    <comment ref="N251" authorId="0" shapeId="0">
      <text>
        <r>
          <rPr>
            <b/>
            <sz val="9"/>
            <color indexed="81"/>
            <rFont val="Tahoma"/>
            <family val="2"/>
          </rPr>
          <t>Juuko Alozious:</t>
        </r>
        <r>
          <rPr>
            <sz val="9"/>
            <color indexed="81"/>
            <rFont val="Tahoma"/>
            <family val="2"/>
          </rPr>
          <t xml:space="preserve">
2012 figure</t>
        </r>
      </text>
    </comment>
    <comment ref="N252" authorId="0" shapeId="0">
      <text>
        <r>
          <rPr>
            <b/>
            <sz val="9"/>
            <color indexed="81"/>
            <rFont val="Tahoma"/>
            <family val="2"/>
          </rPr>
          <t>Juuko Alozious:</t>
        </r>
        <r>
          <rPr>
            <sz val="9"/>
            <color indexed="81"/>
            <rFont val="Tahoma"/>
            <family val="2"/>
          </rPr>
          <t xml:space="preserve">
2012 figure</t>
        </r>
      </text>
    </comment>
    <comment ref="AB252" authorId="0" shapeId="0">
      <text>
        <r>
          <rPr>
            <b/>
            <sz val="9"/>
            <color indexed="81"/>
            <rFont val="Tahoma"/>
            <family val="2"/>
          </rPr>
          <t>Juuko Alozious:</t>
        </r>
        <r>
          <rPr>
            <sz val="9"/>
            <color indexed="81"/>
            <rFont val="Tahoma"/>
            <family val="2"/>
          </rPr>
          <t xml:space="preserve">
2012 FIGURE</t>
        </r>
      </text>
    </comment>
    <comment ref="N254" authorId="0" shapeId="0">
      <text>
        <r>
          <rPr>
            <b/>
            <sz val="9"/>
            <color indexed="81"/>
            <rFont val="Tahoma"/>
            <family val="2"/>
          </rPr>
          <t>Juuko Alozious:</t>
        </r>
        <r>
          <rPr>
            <sz val="9"/>
            <color indexed="81"/>
            <rFont val="Tahoma"/>
            <family val="2"/>
          </rPr>
          <t xml:space="preserve">
2012 figure</t>
        </r>
      </text>
    </comment>
    <comment ref="AB254" authorId="0" shapeId="0">
      <text>
        <r>
          <rPr>
            <b/>
            <sz val="9"/>
            <color indexed="81"/>
            <rFont val="Tahoma"/>
            <family val="2"/>
          </rPr>
          <t>Juuko Alozious:</t>
        </r>
        <r>
          <rPr>
            <sz val="9"/>
            <color indexed="81"/>
            <rFont val="Tahoma"/>
            <family val="2"/>
          </rPr>
          <t xml:space="preserve">
2012 figure</t>
        </r>
      </text>
    </comment>
    <comment ref="N266" authorId="0" shapeId="0">
      <text>
        <r>
          <rPr>
            <b/>
            <sz val="9"/>
            <color indexed="81"/>
            <rFont val="Tahoma"/>
            <family val="2"/>
          </rPr>
          <t>Juuko Alozious:</t>
        </r>
        <r>
          <rPr>
            <sz val="9"/>
            <color indexed="81"/>
            <rFont val="Tahoma"/>
            <family val="2"/>
          </rPr>
          <t xml:space="preserve">
2012 figure</t>
        </r>
      </text>
    </comment>
    <comment ref="N283" authorId="0" shapeId="0">
      <text>
        <r>
          <rPr>
            <b/>
            <sz val="9"/>
            <color indexed="81"/>
            <rFont val="Tahoma"/>
            <family val="2"/>
          </rPr>
          <t>Juuko Alozious:</t>
        </r>
        <r>
          <rPr>
            <sz val="9"/>
            <color indexed="81"/>
            <rFont val="Tahoma"/>
            <family val="2"/>
          </rPr>
          <t xml:space="preserve">
2012 figure</t>
        </r>
      </text>
    </comment>
    <comment ref="N285" authorId="0" shapeId="0">
      <text>
        <r>
          <rPr>
            <b/>
            <sz val="9"/>
            <color indexed="81"/>
            <rFont val="Tahoma"/>
            <family val="2"/>
          </rPr>
          <t>Juuko Alozious:</t>
        </r>
        <r>
          <rPr>
            <sz val="9"/>
            <color indexed="81"/>
            <rFont val="Tahoma"/>
            <family val="2"/>
          </rPr>
          <t xml:space="preserve">
2012 figure</t>
        </r>
      </text>
    </comment>
    <comment ref="N288" authorId="0" shapeId="0">
      <text>
        <r>
          <rPr>
            <b/>
            <sz val="9"/>
            <color indexed="81"/>
            <rFont val="Tahoma"/>
            <family val="2"/>
          </rPr>
          <t>Juuko Alozious:</t>
        </r>
        <r>
          <rPr>
            <sz val="9"/>
            <color indexed="81"/>
            <rFont val="Tahoma"/>
            <family val="2"/>
          </rPr>
          <t xml:space="preserve">
2012 figure</t>
        </r>
      </text>
    </comment>
    <comment ref="N290" authorId="0" shapeId="0">
      <text>
        <r>
          <rPr>
            <b/>
            <sz val="9"/>
            <color indexed="81"/>
            <rFont val="Tahoma"/>
            <family val="2"/>
          </rPr>
          <t>Juuko Alozious:</t>
        </r>
        <r>
          <rPr>
            <sz val="9"/>
            <color indexed="81"/>
            <rFont val="Tahoma"/>
            <family val="2"/>
          </rPr>
          <t xml:space="preserve">
2012 figure</t>
        </r>
      </text>
    </comment>
    <comment ref="N303" authorId="0" shapeId="0">
      <text>
        <r>
          <rPr>
            <b/>
            <sz val="9"/>
            <color indexed="81"/>
            <rFont val="Tahoma"/>
            <family val="2"/>
          </rPr>
          <t>Juuko Alozious:</t>
        </r>
        <r>
          <rPr>
            <sz val="9"/>
            <color indexed="81"/>
            <rFont val="Tahoma"/>
            <family val="2"/>
          </rPr>
          <t xml:space="preserve">
2012 figure</t>
        </r>
      </text>
    </comment>
    <comment ref="N320" authorId="0" shapeId="0">
      <text>
        <r>
          <rPr>
            <b/>
            <sz val="9"/>
            <color indexed="81"/>
            <rFont val="Tahoma"/>
            <family val="2"/>
          </rPr>
          <t>Juuko Alozious:</t>
        </r>
        <r>
          <rPr>
            <sz val="9"/>
            <color indexed="81"/>
            <rFont val="Tahoma"/>
            <family val="2"/>
          </rPr>
          <t xml:space="preserve">
2012 figure</t>
        </r>
      </text>
    </comment>
    <comment ref="N325" authorId="0" shapeId="0">
      <text>
        <r>
          <rPr>
            <b/>
            <sz val="9"/>
            <color indexed="81"/>
            <rFont val="Tahoma"/>
            <family val="2"/>
          </rPr>
          <t>Juuko Alozious:</t>
        </r>
        <r>
          <rPr>
            <sz val="9"/>
            <color indexed="81"/>
            <rFont val="Tahoma"/>
            <family val="2"/>
          </rPr>
          <t xml:space="preserve">
2012 figure</t>
        </r>
      </text>
    </comment>
    <comment ref="N327" authorId="0" shapeId="0">
      <text>
        <r>
          <rPr>
            <b/>
            <sz val="9"/>
            <color indexed="81"/>
            <rFont val="Tahoma"/>
            <family val="2"/>
          </rPr>
          <t>Juuko Alozious:</t>
        </r>
        <r>
          <rPr>
            <sz val="9"/>
            <color indexed="81"/>
            <rFont val="Tahoma"/>
            <family val="2"/>
          </rPr>
          <t xml:space="preserve">
2012 figure</t>
        </r>
      </text>
    </comment>
    <comment ref="N339" authorId="0" shapeId="0">
      <text>
        <r>
          <rPr>
            <b/>
            <sz val="9"/>
            <color indexed="81"/>
            <rFont val="Tahoma"/>
            <family val="2"/>
          </rPr>
          <t>Juuko Alozious:</t>
        </r>
        <r>
          <rPr>
            <sz val="9"/>
            <color indexed="81"/>
            <rFont val="Tahoma"/>
            <family val="2"/>
          </rPr>
          <t xml:space="preserve">
2012 figure</t>
        </r>
      </text>
    </comment>
    <comment ref="N356" authorId="0" shapeId="0">
      <text>
        <r>
          <rPr>
            <b/>
            <sz val="9"/>
            <color indexed="81"/>
            <rFont val="Tahoma"/>
            <family val="2"/>
          </rPr>
          <t>Juuko Alozious:</t>
        </r>
        <r>
          <rPr>
            <sz val="9"/>
            <color indexed="81"/>
            <rFont val="Tahoma"/>
            <family val="2"/>
          </rPr>
          <t xml:space="preserve">
2012 figure</t>
        </r>
      </text>
    </comment>
    <comment ref="N361" authorId="0" shapeId="0">
      <text>
        <r>
          <rPr>
            <b/>
            <sz val="9"/>
            <color indexed="81"/>
            <rFont val="Tahoma"/>
            <family val="2"/>
          </rPr>
          <t>Juuko Alozious:</t>
        </r>
        <r>
          <rPr>
            <sz val="9"/>
            <color indexed="81"/>
            <rFont val="Tahoma"/>
            <family val="2"/>
          </rPr>
          <t xml:space="preserve">
2012 figure</t>
        </r>
      </text>
    </comment>
    <comment ref="N363" authorId="0" shapeId="0">
      <text>
        <r>
          <rPr>
            <b/>
            <sz val="9"/>
            <color indexed="81"/>
            <rFont val="Tahoma"/>
            <family val="2"/>
          </rPr>
          <t>Juuko Alozious:</t>
        </r>
        <r>
          <rPr>
            <sz val="9"/>
            <color indexed="81"/>
            <rFont val="Tahoma"/>
            <family val="2"/>
          </rPr>
          <t xml:space="preserve">
2012 figure</t>
        </r>
      </text>
    </comment>
    <comment ref="N375" authorId="0" shapeId="0">
      <text>
        <r>
          <rPr>
            <b/>
            <sz val="9"/>
            <color indexed="81"/>
            <rFont val="Tahoma"/>
            <family val="2"/>
          </rPr>
          <t>Juuko Alozious:</t>
        </r>
        <r>
          <rPr>
            <sz val="9"/>
            <color indexed="81"/>
            <rFont val="Tahoma"/>
            <family val="2"/>
          </rPr>
          <t xml:space="preserve">
2012 figure</t>
        </r>
      </text>
    </comment>
    <comment ref="N392" authorId="0" shapeId="0">
      <text>
        <r>
          <rPr>
            <b/>
            <sz val="9"/>
            <color indexed="81"/>
            <rFont val="Tahoma"/>
            <family val="2"/>
          </rPr>
          <t>Juuko Alozious:</t>
        </r>
        <r>
          <rPr>
            <sz val="9"/>
            <color indexed="81"/>
            <rFont val="Tahoma"/>
            <family val="2"/>
          </rPr>
          <t xml:space="preserve">
2012 figure</t>
        </r>
      </text>
    </comment>
    <comment ref="N394" authorId="0" shapeId="0">
      <text>
        <r>
          <rPr>
            <b/>
            <sz val="9"/>
            <color indexed="81"/>
            <rFont val="Tahoma"/>
            <family val="2"/>
          </rPr>
          <t>Juuko Alozious:</t>
        </r>
        <r>
          <rPr>
            <sz val="9"/>
            <color indexed="81"/>
            <rFont val="Tahoma"/>
            <family val="2"/>
          </rPr>
          <t xml:space="preserve">
2012 figure</t>
        </r>
      </text>
    </comment>
    <comment ref="N397" authorId="0" shapeId="0">
      <text>
        <r>
          <rPr>
            <b/>
            <sz val="9"/>
            <color indexed="81"/>
            <rFont val="Tahoma"/>
            <family val="2"/>
          </rPr>
          <t>Juuko Alozious:</t>
        </r>
        <r>
          <rPr>
            <sz val="9"/>
            <color indexed="81"/>
            <rFont val="Tahoma"/>
            <family val="2"/>
          </rPr>
          <t xml:space="preserve">
2012 figure</t>
        </r>
      </text>
    </comment>
    <comment ref="N399" authorId="0" shapeId="0">
      <text>
        <r>
          <rPr>
            <b/>
            <sz val="9"/>
            <color indexed="81"/>
            <rFont val="Tahoma"/>
            <family val="2"/>
          </rPr>
          <t>Juuko Alozious:</t>
        </r>
        <r>
          <rPr>
            <sz val="9"/>
            <color indexed="81"/>
            <rFont val="Tahoma"/>
            <family val="2"/>
          </rPr>
          <t xml:space="preserve">
2012 figure</t>
        </r>
      </text>
    </comment>
    <comment ref="N412" authorId="0" shapeId="0">
      <text>
        <r>
          <rPr>
            <b/>
            <sz val="9"/>
            <color indexed="81"/>
            <rFont val="Tahoma"/>
            <family val="2"/>
          </rPr>
          <t>Juuko Alozious:</t>
        </r>
        <r>
          <rPr>
            <sz val="9"/>
            <color indexed="81"/>
            <rFont val="Tahoma"/>
            <family val="2"/>
          </rPr>
          <t xml:space="preserve">
2012 figure</t>
        </r>
      </text>
    </comment>
    <comment ref="N429" authorId="0" shapeId="0">
      <text>
        <r>
          <rPr>
            <b/>
            <sz val="9"/>
            <color indexed="81"/>
            <rFont val="Tahoma"/>
            <family val="2"/>
          </rPr>
          <t>Juuko Alozious:</t>
        </r>
        <r>
          <rPr>
            <sz val="9"/>
            <color indexed="81"/>
            <rFont val="Tahoma"/>
            <family val="2"/>
          </rPr>
          <t xml:space="preserve">
2012 figure</t>
        </r>
      </text>
    </comment>
    <comment ref="N434" authorId="0" shapeId="0">
      <text>
        <r>
          <rPr>
            <b/>
            <sz val="9"/>
            <color indexed="81"/>
            <rFont val="Tahoma"/>
            <family val="2"/>
          </rPr>
          <t>Juuko Alozious:</t>
        </r>
        <r>
          <rPr>
            <sz val="9"/>
            <color indexed="81"/>
            <rFont val="Tahoma"/>
            <family val="2"/>
          </rPr>
          <t xml:space="preserve">
2012 figure</t>
        </r>
      </text>
    </comment>
    <comment ref="N436" authorId="0" shapeId="0">
      <text>
        <r>
          <rPr>
            <b/>
            <sz val="9"/>
            <color indexed="81"/>
            <rFont val="Tahoma"/>
            <family val="2"/>
          </rPr>
          <t>Juuko Alozious:</t>
        </r>
        <r>
          <rPr>
            <sz val="9"/>
            <color indexed="81"/>
            <rFont val="Tahoma"/>
            <family val="2"/>
          </rPr>
          <t xml:space="preserve">
2012 figure</t>
        </r>
      </text>
    </comment>
    <comment ref="N448" authorId="0" shapeId="0">
      <text>
        <r>
          <rPr>
            <b/>
            <sz val="9"/>
            <color indexed="81"/>
            <rFont val="Tahoma"/>
            <family val="2"/>
          </rPr>
          <t>Juuko Alozious:</t>
        </r>
        <r>
          <rPr>
            <sz val="9"/>
            <color indexed="81"/>
            <rFont val="Tahoma"/>
            <family val="2"/>
          </rPr>
          <t xml:space="preserve">
2012 FIGURE</t>
        </r>
      </text>
    </comment>
    <comment ref="N453" authorId="0" shapeId="0">
      <text>
        <r>
          <rPr>
            <b/>
            <sz val="9"/>
            <color indexed="81"/>
            <rFont val="Tahoma"/>
            <family val="2"/>
          </rPr>
          <t>Juuko Alozious:</t>
        </r>
        <r>
          <rPr>
            <sz val="9"/>
            <color indexed="81"/>
            <rFont val="Tahoma"/>
            <family val="2"/>
          </rPr>
          <t xml:space="preserve">
2012 figure</t>
        </r>
      </text>
    </comment>
    <comment ref="N457" authorId="0" shapeId="0">
      <text>
        <r>
          <rPr>
            <b/>
            <sz val="9"/>
            <color indexed="81"/>
            <rFont val="Tahoma"/>
            <family val="2"/>
          </rPr>
          <t>Juuko Alozious:</t>
        </r>
        <r>
          <rPr>
            <sz val="9"/>
            <color indexed="81"/>
            <rFont val="Tahoma"/>
            <family val="2"/>
          </rPr>
          <t xml:space="preserve">
2012 figure</t>
        </r>
      </text>
    </comment>
    <comment ref="N462" authorId="0" shapeId="0">
      <text>
        <r>
          <rPr>
            <b/>
            <sz val="9"/>
            <color indexed="81"/>
            <rFont val="Tahoma"/>
            <family val="2"/>
          </rPr>
          <t>Juuko Alozious:</t>
        </r>
        <r>
          <rPr>
            <sz val="9"/>
            <color indexed="81"/>
            <rFont val="Tahoma"/>
            <family val="2"/>
          </rPr>
          <t xml:space="preserve">
2012 figure</t>
        </r>
      </text>
    </comment>
    <comment ref="N464" authorId="0" shapeId="0">
      <text>
        <r>
          <rPr>
            <b/>
            <sz val="9"/>
            <color indexed="81"/>
            <rFont val="Tahoma"/>
            <family val="2"/>
          </rPr>
          <t>Juuko Alozious:</t>
        </r>
        <r>
          <rPr>
            <sz val="9"/>
            <color indexed="81"/>
            <rFont val="Tahoma"/>
            <family val="2"/>
          </rPr>
          <t xml:space="preserve">
2012 FIGURE</t>
        </r>
      </text>
    </comment>
    <comment ref="N469" authorId="0" shapeId="0">
      <text>
        <r>
          <rPr>
            <b/>
            <sz val="9"/>
            <color indexed="81"/>
            <rFont val="Tahoma"/>
            <family val="2"/>
          </rPr>
          <t>Juuko Alozious:</t>
        </r>
        <r>
          <rPr>
            <sz val="9"/>
            <color indexed="81"/>
            <rFont val="Tahoma"/>
            <family val="2"/>
          </rPr>
          <t xml:space="preserve">
2012 figure</t>
        </r>
      </text>
    </comment>
    <comment ref="N470" authorId="0" shapeId="0">
      <text>
        <r>
          <rPr>
            <b/>
            <sz val="9"/>
            <color indexed="81"/>
            <rFont val="Tahoma"/>
            <family val="2"/>
          </rPr>
          <t>Juuko Alozious:</t>
        </r>
        <r>
          <rPr>
            <sz val="9"/>
            <color indexed="81"/>
            <rFont val="Tahoma"/>
            <family val="2"/>
          </rPr>
          <t xml:space="preserve">
2012 figure</t>
        </r>
      </text>
    </comment>
    <comment ref="N471" authorId="0" shapeId="0">
      <text>
        <r>
          <rPr>
            <b/>
            <sz val="9"/>
            <color indexed="81"/>
            <rFont val="Tahoma"/>
            <family val="2"/>
          </rPr>
          <t>Juuko Alozious:</t>
        </r>
        <r>
          <rPr>
            <sz val="9"/>
            <color indexed="81"/>
            <rFont val="Tahoma"/>
            <family val="2"/>
          </rPr>
          <t xml:space="preserve">
2012 figure</t>
        </r>
      </text>
    </comment>
  </commentList>
</comments>
</file>

<file path=xl/comments6.xml><?xml version="1.0" encoding="utf-8"?>
<comments xmlns="http://schemas.openxmlformats.org/spreadsheetml/2006/main">
  <authors>
    <author>Juuko Alozious</author>
  </authors>
  <commentList>
    <comment ref="O146" authorId="0" shapeId="0">
      <text>
        <r>
          <rPr>
            <b/>
            <sz val="9"/>
            <color indexed="81"/>
            <rFont val="Tahoma"/>
            <family val="2"/>
          </rPr>
          <t>Juuko Alozious:</t>
        </r>
        <r>
          <rPr>
            <sz val="9"/>
            <color indexed="81"/>
            <rFont val="Tahoma"/>
            <family val="2"/>
          </rPr>
          <t xml:space="preserve">
2012 FIGURE</t>
        </r>
      </text>
    </comment>
    <comment ref="O417" authorId="0" shapeId="0">
      <text>
        <r>
          <rPr>
            <b/>
            <sz val="9"/>
            <color indexed="81"/>
            <rFont val="Tahoma"/>
            <family val="2"/>
          </rPr>
          <t>Juuko Alozious:</t>
        </r>
        <r>
          <rPr>
            <sz val="9"/>
            <color indexed="81"/>
            <rFont val="Tahoma"/>
            <family val="2"/>
          </rPr>
          <t xml:space="preserve">
2012 figure</t>
        </r>
      </text>
    </comment>
    <comment ref="O422" authorId="0" shapeId="0">
      <text>
        <r>
          <rPr>
            <b/>
            <sz val="9"/>
            <color indexed="81"/>
            <rFont val="Tahoma"/>
            <family val="2"/>
          </rPr>
          <t>Juuko Alozious:</t>
        </r>
        <r>
          <rPr>
            <sz val="9"/>
            <color indexed="81"/>
            <rFont val="Tahoma"/>
            <family val="2"/>
          </rPr>
          <t xml:space="preserve">
2012 figure</t>
        </r>
      </text>
    </comment>
  </commentList>
</comments>
</file>

<file path=xl/comments7.xml><?xml version="1.0" encoding="utf-8"?>
<comments xmlns="http://schemas.openxmlformats.org/spreadsheetml/2006/main">
  <authors>
    <author>Antonella Corrias</author>
  </authors>
  <commentList>
    <comment ref="E88" authorId="0" shapeId="0">
      <text>
        <r>
          <rPr>
            <b/>
            <sz val="9"/>
            <color indexed="81"/>
            <rFont val="Tahoma"/>
            <family val="2"/>
          </rPr>
          <t>Antonella Corrias:</t>
        </r>
        <r>
          <rPr>
            <sz val="9"/>
            <color indexed="81"/>
            <rFont val="Tahoma"/>
            <family val="2"/>
          </rPr>
          <t xml:space="preserve">
claims paid</t>
        </r>
      </text>
    </comment>
  </commentList>
</comments>
</file>

<file path=xl/connections.xml><?xml version="1.0" encoding="utf-8"?>
<connections xmlns="http://schemas.openxmlformats.org/spreadsheetml/2006/main">
  <connection id="1"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A.Struct-comp_bkdn!$AA$8:$AA$39" type="102" refreshedVersion="5" minRefreshableVersion="5">
    <extLst>
      <ext xmlns:x15="http://schemas.microsoft.com/office/spreadsheetml/2010/11/main" uri="{DE250136-89BD-433C-8126-D09CA5730AF9}">
        <x15:connection id="Range-c42a4747-2631-4378-b946-53d1e8842928" autoDelete="1" usedByAddin="1">
          <x15:rangePr sourceName="_xlcn.WorksheetConnection_A.Structcomp_bkdnAA8AA391"/>
        </x15:connection>
      </ext>
    </extLst>
  </connection>
</connections>
</file>

<file path=xl/sharedStrings.xml><?xml version="1.0" encoding="utf-8"?>
<sst xmlns="http://schemas.openxmlformats.org/spreadsheetml/2006/main" count="7339" uniqueCount="437">
  <si>
    <t>AT</t>
  </si>
  <si>
    <t>BE</t>
  </si>
  <si>
    <t>BG</t>
  </si>
  <si>
    <t>CH</t>
  </si>
  <si>
    <t>CY</t>
  </si>
  <si>
    <t xml:space="preserve">CZ </t>
  </si>
  <si>
    <t>DE</t>
  </si>
  <si>
    <t>DK</t>
  </si>
  <si>
    <t>EE</t>
  </si>
  <si>
    <t>ES</t>
  </si>
  <si>
    <t>FI</t>
  </si>
  <si>
    <t>FR</t>
  </si>
  <si>
    <t>GR</t>
  </si>
  <si>
    <t>HR</t>
  </si>
  <si>
    <t>HU</t>
  </si>
  <si>
    <t>IE</t>
  </si>
  <si>
    <t>IS</t>
  </si>
  <si>
    <t>IT</t>
  </si>
  <si>
    <t>LI</t>
  </si>
  <si>
    <t>LU</t>
  </si>
  <si>
    <t>LV</t>
  </si>
  <si>
    <t>MT</t>
  </si>
  <si>
    <t>NL</t>
  </si>
  <si>
    <t>NO</t>
  </si>
  <si>
    <t>PL</t>
  </si>
  <si>
    <t>PT</t>
  </si>
  <si>
    <t>RO</t>
  </si>
  <si>
    <t>SE</t>
  </si>
  <si>
    <t>SI</t>
  </si>
  <si>
    <t xml:space="preserve">SK </t>
  </si>
  <si>
    <t>TR</t>
  </si>
  <si>
    <t>GB</t>
  </si>
  <si>
    <t>National currency, million</t>
  </si>
  <si>
    <t>NB: the table filled with figures on: Number of authorised companies in the class</t>
  </si>
  <si>
    <t>Number of insured vehicle years</t>
  </si>
  <si>
    <t>Number of policies</t>
  </si>
  <si>
    <t>Data filled with "number of claims declared"</t>
  </si>
  <si>
    <t>C. CLAIMS</t>
  </si>
  <si>
    <t>D. OTHER FINANCIAL DATA</t>
  </si>
  <si>
    <t>DATA REPRESENTATIVENESS</t>
  </si>
  <si>
    <t>B.3.III. ACCIDENT - TOTAL DIRECT PREMIUM WRITTEN on DOMESTIC MARKET</t>
  </si>
  <si>
    <t>UK</t>
  </si>
  <si>
    <t>Link to N.Q's</t>
  </si>
  <si>
    <t>SK</t>
  </si>
  <si>
    <t>CZ</t>
  </si>
  <si>
    <t xml:space="preserve"> </t>
  </si>
  <si>
    <t>Please Choose</t>
  </si>
  <si>
    <t>National Currency</t>
  </si>
  <si>
    <t>Current Exchange rate</t>
  </si>
  <si>
    <t>Constant Exchange rate</t>
  </si>
  <si>
    <t>Exchange rates</t>
  </si>
  <si>
    <t>Info on the entry to the euro area</t>
  </si>
  <si>
    <t xml:space="preserve">Historical data for euro area countries' pre-euro exchange rates: </t>
  </si>
  <si>
    <t>ert_h_eur_a</t>
  </si>
  <si>
    <t>Euro/ECU exchange rates - annual data [ert_bil_eur_a]</t>
  </si>
  <si>
    <t>Source</t>
  </si>
  <si>
    <t>Value at the end of the period</t>
  </si>
  <si>
    <t>National currency</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</si>
  <si>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</si>
  <si>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</si>
  <si>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</si>
  <si>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</si>
  <si>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</si>
  <si>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</si>
  <si>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</si>
  <si>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</si>
  <si>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</si>
  <si>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</si>
  <si>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</si>
  <si>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</si>
  <si>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</si>
  <si>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</si>
  <si>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</si>
  <si>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</si>
  <si>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</si>
  <si>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</si>
  <si>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</si>
  <si>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</si>
  <si>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</si>
  <si>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</si>
  <si>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</si>
  <si>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t>
  </si>
  <si>
    <t>Market share</t>
  </si>
  <si>
    <t>% 2013/2014</t>
  </si>
  <si>
    <t>% 2005/2014</t>
  </si>
  <si>
    <t>Ins. Europe</t>
  </si>
  <si>
    <t>Sample</t>
  </si>
  <si>
    <t>% Change</t>
  </si>
  <si>
    <t>% 2012/2013</t>
  </si>
  <si>
    <t>% 2004/2013</t>
  </si>
  <si>
    <t xml:space="preserve">Sample </t>
  </si>
  <si>
    <t>Market Share</t>
  </si>
  <si>
    <t>ACTIVE DOMESTIC NON-LIFE INSURANCE COMPANIES WITH THE HEAD OFFICE IN YOUR COUNTRY</t>
  </si>
  <si>
    <t>Trend</t>
  </si>
  <si>
    <t xml:space="preserve"> MOTOR - TOTAL GROSS PROVISIONS AT YEAR-END</t>
  </si>
  <si>
    <t xml:space="preserve"> HEALTH - TOTAL GROSS PROVISIONS AT YEAR-END</t>
  </si>
  <si>
    <t>ACCIDENT - TOTAL GROSS PROVISIONS AT YEAR-END</t>
  </si>
  <si>
    <t xml:space="preserve"> PROPERTY - TOTAL GROSS PROVISIONS AT YEAR-END</t>
  </si>
  <si>
    <t xml:space="preserve"> GENERAL LIABILITY - TOTAL GROSS PROVISIONS AT YEAR-END</t>
  </si>
  <si>
    <t>MOTOR - GROSS OPERATING EXPENSES</t>
  </si>
  <si>
    <t xml:space="preserve"> HEALTH - GROSS OPERATING EXPENSES</t>
  </si>
  <si>
    <t xml:space="preserve"> PROPERTY - GROSS OPERATING EXPENSES</t>
  </si>
  <si>
    <t xml:space="preserve"> GENERAL LIABILITY - GROSS OPERATING EXPENSES</t>
  </si>
  <si>
    <t xml:space="preserve">Current </t>
  </si>
  <si>
    <t>Constant</t>
  </si>
  <si>
    <t>MOTOR - NUMBER OF POLICIES</t>
  </si>
  <si>
    <t xml:space="preserve"> MOTOR - NUMBER OF INSURED VEHICLES</t>
  </si>
  <si>
    <t xml:space="preserve"> HEALTH - NUMBER OF POLICIES</t>
  </si>
  <si>
    <t>ACCIDENT - NUMBER OF POLICIES</t>
  </si>
  <si>
    <t xml:space="preserve"> PROPERTY - NUMBER OF POLICIES</t>
  </si>
  <si>
    <t xml:space="preserve"> GENERAL LIABILITY - NUMBER OF POLICIES</t>
  </si>
  <si>
    <t>ACCIDENT - GROSS OPERATING EXPENSES</t>
  </si>
  <si>
    <t xml:space="preserve"> TOTAL DIRECT NON-LIFE PREMIUMS WRITTEN on TOTAL MARKET by COMPANIES OPERATING through FREEDOM OF SERVICES (FOS)</t>
  </si>
  <si>
    <t xml:space="preserve"> MOTOR - NUMBER OF CLAIMS NOTIFIED</t>
  </si>
  <si>
    <t xml:space="preserve"> HEALTH - NUMBER OF CLAIMS NOTIFIED</t>
  </si>
  <si>
    <t xml:space="preserve"> ACCIDENT - NUMBER OF CLAIMS NOTIFIED</t>
  </si>
  <si>
    <t>PROPERTY - NUMBER OF CLAIMS NOTIFIED</t>
  </si>
  <si>
    <r>
      <t>STRUCTURAL DATA - COMPANIES</t>
    </r>
    <r>
      <rPr>
        <b/>
        <sz val="8"/>
        <color rgb="FF002060"/>
        <rFont val="Calibri"/>
        <family val="2"/>
        <scheme val="minor"/>
      </rPr>
      <t xml:space="preserve"> </t>
    </r>
  </si>
  <si>
    <t xml:space="preserve"> MOTOR - NUMBER OF COMPANIES OPERATING on DOMESTIC MARKET</t>
  </si>
  <si>
    <t xml:space="preserve"> HEALTH - NUMBER OF COMPANIES OPERATING on DOMESTIC MARKET</t>
  </si>
  <si>
    <t>ACCIDENT - NUMBER OF COMPANIES OPERATING on DOMESTIC MARKET</t>
  </si>
  <si>
    <t>PROPERTY - NUMBER OF COMPANIES OPERATING on DOMESTIC MARKET</t>
  </si>
  <si>
    <t>GENERAL LIABILITY - NUMBER OF COMPANIES OPERATING on DOMESTIC MARKET</t>
  </si>
  <si>
    <t xml:space="preserve">STRUCTURAL DATA - COMPANIES </t>
  </si>
  <si>
    <t xml:space="preserve">STRUCTURAL DATA - NUMBER OF POLICIES </t>
  </si>
  <si>
    <t xml:space="preserve"> STRUCTURAL DATA - NUMBER OF CLAIMS NOTIFIED </t>
  </si>
  <si>
    <t xml:space="preserve">% Change </t>
  </si>
  <si>
    <t>NON-LIFE TOTAL - GROSS CLAIMS EXPENDITURE</t>
  </si>
  <si>
    <t>MOTOR - GROSS CLAIMS EXPENDITURE</t>
  </si>
  <si>
    <t xml:space="preserve"> HEALTH - GROSS CLAIMS EXPENDITURE</t>
  </si>
  <si>
    <t xml:space="preserve"> ACCIDENT - GROSS CLAIMS EXPENDITURE</t>
  </si>
  <si>
    <t xml:space="preserve">                               TOTAL DIRECT NON-LIFE PREMIUMS WRITTEN on DOMESTIC MARKET by BRANCHES OF THIRD (NON-EU/EEA) COUNTRIES' COMPANIES</t>
  </si>
  <si>
    <t xml:space="preserve">             TOTAL DIRECT NON-LIFE PREMIUMS WRITTEN on TOTAL MARKET by BRANCHES OF EU/EEA COMPANIES established in your country</t>
  </si>
  <si>
    <t>PROPERTY - TOTAL DIRECT PREMIUM WRITTEN on DOMESTIC MARKET</t>
  </si>
  <si>
    <t xml:space="preserve"> GENERAL LIABILITY - TOTAL DIRECT PREMIUM WRITTEN on DOMESTIC MARKET</t>
  </si>
  <si>
    <t xml:space="preserve"> LEGAL EXPENSES - TOTAL DIRECT PREMIUM WRITTEN on DOMESTIC MARKET</t>
  </si>
  <si>
    <t>MARINE, AVIATION &amp; TRANSPORT (MAT) - TOTAL DIRECT PREMIUM WRITTEN on DOMESTIC MARKET</t>
  </si>
  <si>
    <t>OTHER - TOTAL DIRECT PREMIUM WRITTEN on DOMESTIC MARKET</t>
  </si>
  <si>
    <t xml:space="preserve">      HEALTH - TOTAL DIRECT PREMIUM WRITTEN on DOMESTIC MARKET</t>
  </si>
  <si>
    <r>
      <t>MOTOR - GROSS CLAIMS EXPENDITURE,</t>
    </r>
    <r>
      <rPr>
        <i/>
        <sz val="14"/>
        <color rgb="FF002060"/>
        <rFont val="Calibri"/>
        <family val="2"/>
        <scheme val="minor"/>
      </rPr>
      <t xml:space="preserve"> of which:</t>
    </r>
    <r>
      <rPr>
        <b/>
        <sz val="14"/>
        <color rgb="FF002060"/>
        <rFont val="Calibri"/>
        <family val="2"/>
        <scheme val="minor"/>
      </rPr>
      <t xml:space="preserve"> CLAIMS PAID</t>
    </r>
  </si>
  <si>
    <t xml:space="preserve"> GENERAL LIABILITY - GROSS CLAIMS EXPENDITURE</t>
  </si>
  <si>
    <r>
      <t xml:space="preserve">ACCIDENT - GROSS CLAIMS EXPENDITURE, </t>
    </r>
    <r>
      <rPr>
        <i/>
        <sz val="14"/>
        <color rgb="FF002060"/>
        <rFont val="Calibri"/>
        <family val="2"/>
        <scheme val="minor"/>
      </rPr>
      <t>of which:</t>
    </r>
    <r>
      <rPr>
        <b/>
        <sz val="14"/>
        <color rgb="FF002060"/>
        <rFont val="Calibri"/>
        <family val="2"/>
        <scheme val="minor"/>
      </rPr>
      <t xml:space="preserve"> CLAIMS PAID</t>
    </r>
  </si>
  <si>
    <r>
      <t xml:space="preserve">PROPERTY - GROSS CLAIMS EXPENDITURE, </t>
    </r>
    <r>
      <rPr>
        <i/>
        <sz val="14"/>
        <color rgb="FF002060"/>
        <rFont val="Calibri"/>
        <family val="2"/>
        <scheme val="minor"/>
      </rPr>
      <t>of which:</t>
    </r>
    <r>
      <rPr>
        <b/>
        <sz val="14"/>
        <color rgb="FF002060"/>
        <rFont val="Calibri"/>
        <family val="2"/>
        <scheme val="minor"/>
      </rPr>
      <t xml:space="preserve"> CLAIMS PAID</t>
    </r>
  </si>
  <si>
    <r>
      <t xml:space="preserve">GENERAL LIABILITY - GROSS CLAIMS EXPENDITURE, </t>
    </r>
    <r>
      <rPr>
        <i/>
        <sz val="14"/>
        <color rgb="FF002060"/>
        <rFont val="Calibri"/>
        <family val="2"/>
        <scheme val="minor"/>
      </rPr>
      <t xml:space="preserve">of which: </t>
    </r>
    <r>
      <rPr>
        <b/>
        <sz val="14"/>
        <color rgb="FF002060"/>
        <rFont val="Calibri"/>
        <family val="2"/>
        <scheme val="minor"/>
      </rPr>
      <t>CHANGE IN THE PROVISIONS FOR CLAIMS</t>
    </r>
  </si>
  <si>
    <t>PROPERTY - GROSS CLAIMS EXPENDITURE</t>
  </si>
  <si>
    <r>
      <t>HEALTH - GROSS CLAIMS EXPENDITURE,</t>
    </r>
    <r>
      <rPr>
        <i/>
        <sz val="14"/>
        <color rgb="FF002060"/>
        <rFont val="Calibri"/>
        <family val="2"/>
        <scheme val="minor"/>
      </rPr>
      <t xml:space="preserve"> of which: </t>
    </r>
    <r>
      <rPr>
        <b/>
        <sz val="14"/>
        <color rgb="FF002060"/>
        <rFont val="Calibri"/>
        <family val="2"/>
        <scheme val="minor"/>
      </rPr>
      <t>CLAIMS PAID</t>
    </r>
  </si>
  <si>
    <r>
      <t xml:space="preserve"> GENERAL LIABILITY - GROSS CLAIMS EXPENDITURE, </t>
    </r>
    <r>
      <rPr>
        <i/>
        <sz val="14"/>
        <color rgb="FF002060"/>
        <rFont val="Calibri"/>
        <family val="2"/>
        <scheme val="minor"/>
      </rPr>
      <t xml:space="preserve">of which: </t>
    </r>
    <r>
      <rPr>
        <b/>
        <sz val="14"/>
        <color rgb="FF002060"/>
        <rFont val="Calibri"/>
        <family val="2"/>
        <scheme val="minor"/>
      </rPr>
      <t>CLAIMS PAID</t>
    </r>
  </si>
  <si>
    <r>
      <t xml:space="preserve"> NON-LIFE TOTAL - GROSS CLAIMS EXPENDITURE, </t>
    </r>
    <r>
      <rPr>
        <i/>
        <sz val="14"/>
        <color rgb="FF002060"/>
        <rFont val="Calibri"/>
        <family val="2"/>
        <scheme val="minor"/>
      </rPr>
      <t xml:space="preserve">of which: </t>
    </r>
    <r>
      <rPr>
        <b/>
        <sz val="14"/>
        <color rgb="FF002060"/>
        <rFont val="Calibri"/>
        <family val="2"/>
        <scheme val="minor"/>
      </rPr>
      <t>CHANGE IN THE PROVISIONS FOR CLAIMS</t>
    </r>
  </si>
  <si>
    <r>
      <t xml:space="preserve">MOTOR - GROSS CLAIMS EXPENDITURE, </t>
    </r>
    <r>
      <rPr>
        <i/>
        <sz val="14"/>
        <color rgb="FF002060"/>
        <rFont val="Calibri"/>
        <family val="2"/>
        <scheme val="minor"/>
      </rPr>
      <t xml:space="preserve">of which: </t>
    </r>
    <r>
      <rPr>
        <b/>
        <sz val="14"/>
        <color rgb="FF002060"/>
        <rFont val="Calibri"/>
        <family val="2"/>
        <scheme val="minor"/>
      </rPr>
      <t>CHANGE IN THE PROVISIONS FOR CLAIMS</t>
    </r>
  </si>
  <si>
    <r>
      <t xml:space="preserve">HEALTH - GROSS CLAIMS EXPENDITURE, </t>
    </r>
    <r>
      <rPr>
        <i/>
        <sz val="14"/>
        <color rgb="FF002060"/>
        <rFont val="Calibri"/>
        <family val="2"/>
        <scheme val="minor"/>
      </rPr>
      <t xml:space="preserve">of which: </t>
    </r>
    <r>
      <rPr>
        <b/>
        <sz val="14"/>
        <color rgb="FF002060"/>
        <rFont val="Calibri"/>
        <family val="2"/>
        <scheme val="minor"/>
      </rPr>
      <t>CHANGE IN THE PROVISIONS FOR CLAIMS</t>
    </r>
  </si>
  <si>
    <r>
      <t>ACCIDENT - GROSS CLAIMS EXPENDITURE,</t>
    </r>
    <r>
      <rPr>
        <i/>
        <sz val="14"/>
        <color rgb="FF002060"/>
        <rFont val="Calibri"/>
        <family val="2"/>
        <scheme val="minor"/>
      </rPr>
      <t xml:space="preserve"> of which: </t>
    </r>
    <r>
      <rPr>
        <b/>
        <sz val="14"/>
        <color rgb="FF002060"/>
        <rFont val="Calibri"/>
        <family val="2"/>
        <scheme val="minor"/>
      </rPr>
      <t>CHANGE IN THE PROVISIONS FOR CLAIMS</t>
    </r>
  </si>
  <si>
    <r>
      <t xml:space="preserve"> PROPERTY - GROSS CLAIMS EXPENDITURE,</t>
    </r>
    <r>
      <rPr>
        <i/>
        <sz val="14"/>
        <color rgb="FF002060"/>
        <rFont val="Calibri"/>
        <family val="2"/>
        <scheme val="minor"/>
      </rPr>
      <t xml:space="preserve"> of which:</t>
    </r>
    <r>
      <rPr>
        <b/>
        <sz val="14"/>
        <color rgb="FF002060"/>
        <rFont val="Calibri"/>
        <family val="2"/>
        <scheme val="minor"/>
      </rPr>
      <t xml:space="preserve"> CHANGE IN THE PROVISIONS FOR CLAIMS</t>
    </r>
  </si>
  <si>
    <t>For MT, the drop in 2008 is because prior to 2008, cross-border business was included.</t>
  </si>
  <si>
    <t xml:space="preserve">For HU, the figures are from the national supervisor. </t>
  </si>
  <si>
    <t>PREMIUMS</t>
  </si>
  <si>
    <t>Motor Change in the provision for claims.</t>
  </si>
  <si>
    <t>Table 3.</t>
  </si>
  <si>
    <t>For EE, health premium figures for 2010 are not complete because of a limitation in supervisor's information.</t>
  </si>
  <si>
    <t>For LI, figures include foreign business.</t>
  </si>
  <si>
    <t>For DE, figures are for the total market.</t>
  </si>
  <si>
    <t>Table 2.</t>
  </si>
  <si>
    <t>Table 1.</t>
  </si>
  <si>
    <t>Motor gross written premiums.</t>
  </si>
  <si>
    <t>Property gross written premiums.</t>
  </si>
  <si>
    <t>Table 7.</t>
  </si>
  <si>
    <t>Table 4.</t>
  </si>
  <si>
    <t>Motor gross claims expenditure.</t>
  </si>
  <si>
    <t>Motor claims paid.</t>
  </si>
  <si>
    <t>Table 8.</t>
  </si>
  <si>
    <t>Table 9.</t>
  </si>
  <si>
    <t>Table 11.</t>
  </si>
  <si>
    <t>Population</t>
  </si>
  <si>
    <t>Country</t>
  </si>
  <si>
    <t>Insurance Europe</t>
  </si>
  <si>
    <t>GDP</t>
  </si>
  <si>
    <t>Ins. Europe -LI</t>
  </si>
  <si>
    <t>Ins. Europe - LI</t>
  </si>
  <si>
    <t xml:space="preserve">Marine, Aviation &amp; Transport Penetration. </t>
  </si>
  <si>
    <t xml:space="preserve">Legal Expenses Penetration </t>
  </si>
  <si>
    <t xml:space="preserve">General Liability Penetration </t>
  </si>
  <si>
    <t>Property Penetration</t>
  </si>
  <si>
    <t xml:space="preserve">Accident Penetration </t>
  </si>
  <si>
    <t xml:space="preserve">Health Penetration </t>
  </si>
  <si>
    <t xml:space="preserve">Motor Penetration </t>
  </si>
  <si>
    <t>COMPANIES</t>
  </si>
  <si>
    <t>NUMBER OF POLICIES</t>
  </si>
  <si>
    <t>Motor number of policies.</t>
  </si>
  <si>
    <t>NON-LIFE PREMIUMS</t>
  </si>
  <si>
    <t>NON-LIFE PREMIUMS - BREAKDOWN</t>
  </si>
  <si>
    <t>Table 14.</t>
  </si>
  <si>
    <t>Table 5.</t>
  </si>
  <si>
    <t>General Liability premiums.</t>
  </si>
  <si>
    <t>OTHER FINANCIAL DATA</t>
  </si>
  <si>
    <t xml:space="preserve">For HU, figures exclude accident, health and travel insurance. </t>
  </si>
  <si>
    <t xml:space="preserve">CLAIMS EXPENDITURE </t>
  </si>
  <si>
    <t xml:space="preserve">Table 5. </t>
  </si>
  <si>
    <t>Property gross claims expenditure.</t>
  </si>
  <si>
    <t xml:space="preserve">For HU, figures are from the Central Bank. Figures also refer to insurance technical reserves. </t>
  </si>
  <si>
    <t>General comments</t>
  </si>
  <si>
    <t>For FR, figures include specific contracts of GL, construction GL and Damage GL.</t>
  </si>
  <si>
    <t xml:space="preserve">Motor Density </t>
  </si>
  <si>
    <t>Health Density</t>
  </si>
  <si>
    <t xml:space="preserve"> Accident Density</t>
  </si>
  <si>
    <t>Property Density</t>
  </si>
  <si>
    <t xml:space="preserve">General Liability Density </t>
  </si>
  <si>
    <t xml:space="preserve">Legal Expenses Density </t>
  </si>
  <si>
    <t>Marine, Aviation &amp; Transport Density</t>
  </si>
  <si>
    <t>(INS.EU-IE,IS,LI,SK, SE)</t>
  </si>
  <si>
    <t>(ins.eu - cy, ie,li,se)</t>
  </si>
  <si>
    <t>(ins.eu-IE,LI,LU,NO,SK)</t>
  </si>
  <si>
    <t>(ins.eu-BG,CY,EE,IE,IS,LI,LU,LV,MT,NO,RO,SE,SK)</t>
  </si>
  <si>
    <t>INS.EU- IE, IS,LI,SE,SK</t>
  </si>
  <si>
    <t>INS.EU-CY,IE,LI,SE</t>
  </si>
  <si>
    <t>INS.EU-BG,CY,EE,IE,IS,LI,LU,LV,MT,NO,RO,SE,SK</t>
  </si>
  <si>
    <t>Table 1</t>
  </si>
  <si>
    <t>Table 2</t>
  </si>
  <si>
    <t>Table 3</t>
  </si>
  <si>
    <t>GENERAL LIABILITY - NUMBER OF CLAIMS NOTIFIED</t>
  </si>
  <si>
    <r>
      <t xml:space="preserve">TOTAL DIRECT NON-LIFE PREMIUMS WRITTEN on DOMESTIC MARKET by DOMESTIC COMPANIES, </t>
    </r>
    <r>
      <rPr>
        <b/>
        <i/>
        <sz val="14"/>
        <color rgb="FF002060"/>
        <rFont val="Calibri"/>
        <family val="2"/>
        <scheme val="minor"/>
      </rPr>
      <t>of which</t>
    </r>
    <r>
      <rPr>
        <b/>
        <sz val="14"/>
        <color rgb="FF002060"/>
        <rFont val="Calibri"/>
        <family val="2"/>
        <scheme val="minor"/>
      </rPr>
      <t xml:space="preserve">: by SUBSIDIARIES OF EU/EEA COUNTRIES' COMPANIES </t>
    </r>
  </si>
  <si>
    <t xml:space="preserve"> MOTOR - TOTAL DIRECT PREMIUM WRITTEN on DOMESTIC MARKET</t>
  </si>
  <si>
    <t xml:space="preserve">Non-Life Density </t>
  </si>
  <si>
    <t>(Premiums to GDP)</t>
  </si>
  <si>
    <t>NON-LIFE CLAIMS</t>
  </si>
  <si>
    <t>Explanatory notes and comments</t>
  </si>
  <si>
    <t>Table 4</t>
  </si>
  <si>
    <t>Table 5</t>
  </si>
  <si>
    <t>Table 6</t>
  </si>
  <si>
    <t>Table 7</t>
  </si>
  <si>
    <t>Table 8</t>
  </si>
  <si>
    <t>Table 9</t>
  </si>
  <si>
    <t>Table 10</t>
  </si>
  <si>
    <t>Table 11</t>
  </si>
  <si>
    <t>Table 12</t>
  </si>
  <si>
    <t>Table 13</t>
  </si>
  <si>
    <t>Table 14</t>
  </si>
  <si>
    <t>Table 15</t>
  </si>
  <si>
    <t>(Premiums per insured)</t>
  </si>
  <si>
    <t xml:space="preserve">For DE, figures include MTPL plus Damage and Motor Accident. </t>
  </si>
  <si>
    <t>For LV, non-life insurance classes include the business of Latvian insurance companies abroad.</t>
  </si>
  <si>
    <t>For NL, figures refer to licenced companies.</t>
  </si>
  <si>
    <t>For DE, figures are for MTPL plus Damage and Motor Accident.</t>
  </si>
  <si>
    <t>Table 10.</t>
  </si>
  <si>
    <t>Accident claims paid.</t>
  </si>
  <si>
    <t>For DE, figures show gross claims expenditure (i.e. claims paid + change in the provision for claims).</t>
  </si>
  <si>
    <t>Table 12.</t>
  </si>
  <si>
    <t>General Liability claims paid.</t>
  </si>
  <si>
    <t>Property Claims paid.</t>
  </si>
  <si>
    <t>For DK, figures include personal insurance (i.e. households, homeowners and vacation home insurance plus hidden-defects insurance) and commercial insurance (i.e. buildings and movable property insurance).</t>
  </si>
  <si>
    <t>NUMBER OF CLAIMS</t>
  </si>
  <si>
    <t>Motor number of claims notified.</t>
  </si>
  <si>
    <t>For DE, figures refer to MTPL plus Damage plus Motor Accident.</t>
  </si>
  <si>
    <t>INS.EU-IE, LI, LV, NO, SK</t>
  </si>
  <si>
    <t xml:space="preserve">Motor number of insured vehicles. </t>
  </si>
  <si>
    <t>Accident number of policies.</t>
  </si>
  <si>
    <t>Table 6.</t>
  </si>
  <si>
    <t>Property number of policies.</t>
  </si>
  <si>
    <t>General Liability number of policies.</t>
  </si>
  <si>
    <t>Accident number of claims notified.</t>
  </si>
  <si>
    <t>Property number of claims notified.</t>
  </si>
  <si>
    <t>General Liability number of claims notified.</t>
  </si>
  <si>
    <t>Accident gross written premiums.</t>
  </si>
  <si>
    <t xml:space="preserve">Table 4. </t>
  </si>
  <si>
    <t>Accident gross claims expenditure.</t>
  </si>
  <si>
    <t>General Liability gross claims expenditure.</t>
  </si>
  <si>
    <t>Table 13.</t>
  </si>
  <si>
    <t>Motor total provisions at year-end.</t>
  </si>
  <si>
    <t>Accident total provisions at year-end.</t>
  </si>
  <si>
    <t>Property total provisions at year-end.</t>
  </si>
  <si>
    <t xml:space="preserve">Table 6. </t>
  </si>
  <si>
    <t>General Liability total provisions at year-end.</t>
  </si>
  <si>
    <t>For FI, 2014 figures are estimates.</t>
  </si>
  <si>
    <t>Total direct non-life premiums written on total market by companies operating through freedom of services (FOS).</t>
  </si>
  <si>
    <t>For FI, 2011 - 2014 figures are estimates.</t>
  </si>
  <si>
    <t>Accident gross operating expenses.</t>
  </si>
  <si>
    <t>For DE, figures are for P&amp;C branches. Figures also include gross claims expenditure (i.e. claims paid + provision for claims).</t>
  </si>
  <si>
    <t>Marine, Aviation and Transport premiums.</t>
  </si>
  <si>
    <t>Link to AEIM Q</t>
  </si>
  <si>
    <t>MOTOR - TOTAL DIRECT PREMIUM WRITTEN on DOMESTIC MARKET</t>
  </si>
  <si>
    <t>AEIM</t>
  </si>
  <si>
    <t>KFB</t>
  </si>
  <si>
    <t>HEALTH - TOTAL DIRECT PREMIUM WRITTEN on DOMESTIC MARKET</t>
  </si>
  <si>
    <t>GENERAL LIABILITY - TOTAL DIRECT PREMIUM WRITTEN on DOMESTIC MARKET</t>
  </si>
  <si>
    <t>LEGAL EXPENSES - TOTAL DIRECT PREMIUM WRITTEN on DOMESTIC MARKET</t>
  </si>
  <si>
    <t>OTHER - TOTAL DIRECT PREMIUM WRITTEN on DOMESTIC MARKET (Non-life minus all of the above)</t>
  </si>
  <si>
    <t>TOTAL DIRECT NON-LIFE PREMIUMS WRITTEN by DOMESTIC COMPANIES</t>
  </si>
  <si>
    <t>NON-LIFE PREMIUMS WRITTEN on TOTAL MARKET by BRANCHES OF EU/EEA COMPANIES established in your country</t>
  </si>
  <si>
    <r>
      <t>NON-LIFE PREMIUMS WRITTEN on DOMESTIC MARKET (</t>
    </r>
    <r>
      <rPr>
        <sz val="14"/>
        <color theme="5"/>
        <rFont val="Calibri"/>
        <family val="2"/>
        <scheme val="minor"/>
      </rPr>
      <t xml:space="preserve">calculation: </t>
    </r>
    <r>
      <rPr>
        <b/>
        <sz val="14"/>
        <color theme="5"/>
        <rFont val="Calibri"/>
        <family val="2"/>
        <scheme val="minor"/>
      </rPr>
      <t>domestic companies + 3rd countries' branches)</t>
    </r>
  </si>
  <si>
    <t>NON-LIFE PREMIUMS WRITTEN by BRANCHES OF THIRD (NON-EU/EEA) COUNTRIES' COMPANIES</t>
  </si>
  <si>
    <r>
      <t xml:space="preserve">NON-LIFE PREMIUMS WRITTEN </t>
    </r>
    <r>
      <rPr>
        <b/>
        <sz val="14"/>
        <color theme="5"/>
        <rFont val="Calibri"/>
        <family val="2"/>
        <scheme val="minor"/>
      </rPr>
      <t>by SUBSIDIARIES OF THIRD (NON-EU/EEA) COUNTRIES' COMPANIES</t>
    </r>
  </si>
  <si>
    <t>NON-LIFE PREMIUMS WRITTEN  by SUBSIDIARIES OF EU/EEA COUNTRIES' COMPANIES</t>
  </si>
  <si>
    <t>NON-LIFE PREMIUMS WRITTEN on TOTAL MARKET by COMPANIES OPERATING through FREEDOM OF SERVICES (FOS)</t>
  </si>
  <si>
    <r>
      <t>NON-LIFE PREMIUMS WRITTEN on TOTAL MARKET (</t>
    </r>
    <r>
      <rPr>
        <sz val="14"/>
        <color theme="5"/>
        <rFont val="Calibri"/>
        <family val="2"/>
        <scheme val="minor"/>
      </rPr>
      <t xml:space="preserve">calculation: </t>
    </r>
    <r>
      <rPr>
        <b/>
        <sz val="14"/>
        <color theme="5"/>
        <rFont val="Calibri"/>
        <family val="2"/>
        <scheme val="minor"/>
      </rPr>
      <t>Domestic Market + EU/EEA branches + FOS)</t>
    </r>
  </si>
  <si>
    <t>MOTOR - TOTAL GROSS PROVISIONS AT YEAR-END</t>
  </si>
  <si>
    <t>HEALTH - TOTAL GROSS PROVISIONS AT YEAR-END</t>
  </si>
  <si>
    <t>PROPERTY - TOTAL GROSS PROVISIONS AT YEAR-END</t>
  </si>
  <si>
    <t>GENERAL LIABILITY - TOTAL GROSS PROVISIONS AT YEAR-END</t>
  </si>
  <si>
    <t>NON-LIFE TOTAL - GROSS OPERATING EXPENSES</t>
  </si>
  <si>
    <t>HEALTH - GROSS OPERATING EXPENSES</t>
  </si>
  <si>
    <t>PROPERTY - GROSS OPERATING EXPENSES</t>
  </si>
  <si>
    <t>GENERAL LIABILITY - GROSS OPERATING EXPENSES</t>
  </si>
  <si>
    <t>NON-LIFE TOTAL - NET INCOME FROM INVESTMENTS</t>
  </si>
  <si>
    <t>n.a.</t>
  </si>
  <si>
    <t>TOTAL DIRECT NON-LIFE PREMIUMS WRITTEN by DOMESTIC COMPANIES (excluding HEALTH)</t>
  </si>
  <si>
    <t>HEALTH - GROSS CLAIMS EXPENDITURE</t>
  </si>
  <si>
    <t>ACCIDENT - GROSS CLAIMS EXPENDITURE</t>
  </si>
  <si>
    <r>
      <t>HEALTH - GROSS CLAIMS EXPENDITURE,</t>
    </r>
    <r>
      <rPr>
        <i/>
        <sz val="14"/>
        <color theme="5"/>
        <rFont val="Calibri"/>
        <family val="2"/>
        <scheme val="minor"/>
      </rPr>
      <t xml:space="preserve"> of which: </t>
    </r>
    <r>
      <rPr>
        <b/>
        <sz val="14"/>
        <color theme="5"/>
        <rFont val="Calibri"/>
        <family val="2"/>
        <scheme val="minor"/>
      </rPr>
      <t>CLAIMS PAID</t>
    </r>
  </si>
  <si>
    <r>
      <t xml:space="preserve">ACCIDENT - GROSS CLAIMS EXPENDITURE, </t>
    </r>
    <r>
      <rPr>
        <i/>
        <sz val="14"/>
        <color theme="5"/>
        <rFont val="Calibri"/>
        <family val="2"/>
        <scheme val="minor"/>
      </rPr>
      <t>of which:</t>
    </r>
    <r>
      <rPr>
        <b/>
        <sz val="14"/>
        <color theme="5"/>
        <rFont val="Calibri"/>
        <family val="2"/>
        <scheme val="minor"/>
      </rPr>
      <t xml:space="preserve"> CLAIMS PAID</t>
    </r>
  </si>
  <si>
    <r>
      <t xml:space="preserve">PROPERTY - GROSS CLAIMS EXPENDITURE, </t>
    </r>
    <r>
      <rPr>
        <i/>
        <sz val="14"/>
        <color theme="5"/>
        <rFont val="Calibri"/>
        <family val="2"/>
        <scheme val="minor"/>
      </rPr>
      <t>of which:</t>
    </r>
    <r>
      <rPr>
        <b/>
        <sz val="14"/>
        <color theme="5"/>
        <rFont val="Calibri"/>
        <family val="2"/>
        <scheme val="minor"/>
      </rPr>
      <t xml:space="preserve"> CLAIMS PAID</t>
    </r>
  </si>
  <si>
    <r>
      <t xml:space="preserve">GENERAL LIABILITY - GROSS CLAIMS EXPENDITURE, </t>
    </r>
    <r>
      <rPr>
        <i/>
        <sz val="14"/>
        <color theme="5"/>
        <rFont val="Calibri"/>
        <family val="2"/>
        <scheme val="minor"/>
      </rPr>
      <t xml:space="preserve">of which: </t>
    </r>
    <r>
      <rPr>
        <b/>
        <sz val="14"/>
        <color theme="5"/>
        <rFont val="Calibri"/>
        <family val="2"/>
        <scheme val="minor"/>
      </rPr>
      <t>CLAIMS PAID</t>
    </r>
  </si>
  <si>
    <r>
      <t xml:space="preserve">NON-LIFE TOTAL - GROSS CLAIMS EXPENDITURE, </t>
    </r>
    <r>
      <rPr>
        <i/>
        <sz val="14"/>
        <color theme="5"/>
        <rFont val="Calibri"/>
        <family val="2"/>
        <scheme val="minor"/>
      </rPr>
      <t xml:space="preserve">of which: </t>
    </r>
    <r>
      <rPr>
        <b/>
        <sz val="14"/>
        <color theme="5"/>
        <rFont val="Calibri"/>
        <family val="2"/>
        <scheme val="minor"/>
      </rPr>
      <t>CHANGE IN THE PROVISIONS FOR CLAIMS</t>
    </r>
  </si>
  <si>
    <r>
      <t xml:space="preserve">MOTOR - GROSS CLAIMS EXPENDITURE, </t>
    </r>
    <r>
      <rPr>
        <i/>
        <sz val="14"/>
        <color theme="5"/>
        <rFont val="Calibri"/>
        <family val="2"/>
        <scheme val="minor"/>
      </rPr>
      <t xml:space="preserve">of which: </t>
    </r>
    <r>
      <rPr>
        <b/>
        <sz val="14"/>
        <color theme="5"/>
        <rFont val="Calibri"/>
        <family val="2"/>
        <scheme val="minor"/>
      </rPr>
      <t>CHANGE IN THE PROVISIONS FOR CLAIMS</t>
    </r>
  </si>
  <si>
    <r>
      <t xml:space="preserve">HEALTH - GROSS CLAIMS EXPENDITURE, </t>
    </r>
    <r>
      <rPr>
        <i/>
        <sz val="14"/>
        <color theme="5"/>
        <rFont val="Calibri"/>
        <family val="2"/>
        <scheme val="minor"/>
      </rPr>
      <t xml:space="preserve">of which: </t>
    </r>
    <r>
      <rPr>
        <b/>
        <sz val="14"/>
        <color theme="5"/>
        <rFont val="Calibri"/>
        <family val="2"/>
        <scheme val="minor"/>
      </rPr>
      <t>CHANGE IN THE PROVISIONS FOR CLAIMS</t>
    </r>
  </si>
  <si>
    <r>
      <t>ACCIDENT - GROSS CLAIMS EXPENDITURE,</t>
    </r>
    <r>
      <rPr>
        <i/>
        <sz val="14"/>
        <color theme="5"/>
        <rFont val="Calibri"/>
        <family val="2"/>
        <scheme val="minor"/>
      </rPr>
      <t xml:space="preserve"> of which: </t>
    </r>
    <r>
      <rPr>
        <b/>
        <sz val="14"/>
        <color theme="5"/>
        <rFont val="Calibri"/>
        <family val="2"/>
        <scheme val="minor"/>
      </rPr>
      <t>CHANGE IN THE PROVISIONS FOR CLAIMS</t>
    </r>
  </si>
  <si>
    <r>
      <t>PROPERTY - GROSS CLAIMS EXPENDITURE,</t>
    </r>
    <r>
      <rPr>
        <i/>
        <sz val="14"/>
        <color theme="5"/>
        <rFont val="Calibri"/>
        <family val="2"/>
        <scheme val="minor"/>
      </rPr>
      <t xml:space="preserve"> of which:</t>
    </r>
    <r>
      <rPr>
        <b/>
        <sz val="14"/>
        <color theme="5"/>
        <rFont val="Calibri"/>
        <family val="2"/>
        <scheme val="minor"/>
      </rPr>
      <t xml:space="preserve"> CHANGE IN THE PROVISIONS FOR CLAIMS</t>
    </r>
  </si>
  <si>
    <r>
      <t xml:space="preserve">GENERAL LIABILITY - GROSS CLAIMS EXPENDITURE, </t>
    </r>
    <r>
      <rPr>
        <i/>
        <sz val="14"/>
        <color theme="5"/>
        <rFont val="Calibri"/>
        <family val="2"/>
        <scheme val="minor"/>
      </rPr>
      <t xml:space="preserve">of which: </t>
    </r>
    <r>
      <rPr>
        <b/>
        <sz val="14"/>
        <color theme="5"/>
        <rFont val="Calibri"/>
        <family val="2"/>
        <scheme val="minor"/>
      </rPr>
      <t>CHANGE IN THE PROVISIONS FOR CLAIMS</t>
    </r>
  </si>
  <si>
    <t>GENERAL LIABILITY - GROSS CLAIMS EXPENDITURE</t>
  </si>
  <si>
    <r>
      <t xml:space="preserve">NON-LIFE TOTAL - GROSS CLAIMS EXPENDITURE, </t>
    </r>
    <r>
      <rPr>
        <i/>
        <sz val="14"/>
        <color theme="5"/>
        <rFont val="Calibri"/>
        <family val="2"/>
        <scheme val="minor"/>
      </rPr>
      <t xml:space="preserve">of which: </t>
    </r>
    <r>
      <rPr>
        <b/>
        <sz val="14"/>
        <color theme="5"/>
        <rFont val="Calibri"/>
        <family val="2"/>
        <scheme val="minor"/>
      </rPr>
      <t>CLAIMS PAID</t>
    </r>
  </si>
  <si>
    <r>
      <t>MOTOR - GROSS CLAIMS EXPENDITURE,</t>
    </r>
    <r>
      <rPr>
        <i/>
        <sz val="14"/>
        <color theme="5"/>
        <rFont val="Calibri"/>
        <family val="2"/>
        <scheme val="minor"/>
      </rPr>
      <t xml:space="preserve"> of which:</t>
    </r>
    <r>
      <rPr>
        <b/>
        <sz val="14"/>
        <color theme="5"/>
        <rFont val="Calibri"/>
        <family val="2"/>
        <scheme val="minor"/>
      </rPr>
      <t xml:space="preserve"> CLAIMS PAID</t>
    </r>
  </si>
  <si>
    <t>TOTAL DIRECT NON-LIFE PREMIUMS WRITTEN on Domestic Market by Domestic companies</t>
  </si>
  <si>
    <t>TOTAL DIRECT NON-LIFE PREMIUMS WRITTEN BY DOMESTIC COMPANIES (excluding Health premiums)</t>
  </si>
  <si>
    <t>TOTAL DIRECT NON-LIFE PREMIUMS WRITTEN BY DOMESTIC COMPANIES (including Health premiums)</t>
  </si>
  <si>
    <t>TOTAL DIRECT NON-LIFE PREMIUMS WRITTEN by SUBSIDIARIES OF EU/EEA COUNTRIES' COMPANIES ESTABLISHED IN YOUR COUNTRY (including Health premiums)</t>
  </si>
  <si>
    <t>TOTAL DIRECT NON-LIFE PREMIUMS WRITTEN by BRANCHES OF THIRD (NON-EU/EEA) COUNTRIES' COMPANIES ESTABLISHED IN YOUR COUNTRY (including Health premiums)</t>
  </si>
  <si>
    <t>TOTAL DIRECT NON-LIFE PREMIUMS WRITTEN by BRANCHES OF EU/EEA COMPANIES ESTABLISHED IN YOUR COUNTRY (including Health premiums)</t>
  </si>
  <si>
    <t>TOTAL DIRECT NON-LIFE PREMIUMS WRITTEN by COMPANIES OPERATING through FREEDOM OF SERVICES (FOS) (including Health premiums)</t>
  </si>
  <si>
    <t>NON-LIFE TOTAL - GROSS CLAIMS EXPENDITURE (excluding Health)</t>
  </si>
  <si>
    <t>NON-LIFE - TOTAL GROSS PROVISIONS AT YEAR-END (including Health)</t>
  </si>
  <si>
    <t>NON-LIFE - TOTAL GROSS PROVISIONS AT YEAR-END (excluding Health)</t>
  </si>
  <si>
    <t xml:space="preserve"> NON-LIFE TOTAL - GROSS OPERATING EXPENSES (including Health)</t>
  </si>
  <si>
    <t xml:space="preserve"> NON-LIFE TOTAL - GROSS OPERATING EXPENSES (excluding Health)</t>
  </si>
  <si>
    <t xml:space="preserve"> NON-LIFE TOTAL - NET INCOME FROM INVESTMENTS (including Health)</t>
  </si>
  <si>
    <t>Total Non-Life Density (including Health)</t>
  </si>
  <si>
    <t>Total Non-Life Density (excluding Health)</t>
  </si>
  <si>
    <t>Non-Life Penetration</t>
  </si>
  <si>
    <t>Ins. Europe - LI,MT</t>
  </si>
  <si>
    <t>Total Penetration (excluding health)</t>
  </si>
  <si>
    <t>Ins.EU-MT,LI</t>
  </si>
  <si>
    <t xml:space="preserve">Table 3. </t>
  </si>
  <si>
    <t>ACTIVE DOMESTIC NON-LIFE INSURANCE COMPANIES WITH THE HEAD OFFICE IN YOUR COUNTRY (excluding Health)</t>
  </si>
  <si>
    <t>ACTIVE DOMESTIC NON-LIFE INSURANCE COMPANIES WITH THE HEAD OFFICE IN YOUR COUNTRY  (including Health)</t>
  </si>
  <si>
    <t>ACTIVE NON-LIFE INSURANCE SUBSIDIARIES of EU/EEA COUNTRIES' COMPANIES (including Health)</t>
  </si>
  <si>
    <t>ACTIVE NON-LIFE INSURANCE BRANCHES of EU/EEA COUNTRIES' COMPANIES (including Health)</t>
  </si>
  <si>
    <t>NON-LIFE - NUMBER OF POLICIES (including Health)</t>
  </si>
  <si>
    <t>NON-LIFE - NUMBER OF POLICIES (excluding Health)</t>
  </si>
  <si>
    <t>NON-LIFE TOTAL - NUMBER OF CLAIMS NOTIFIED (excluding Health)</t>
  </si>
  <si>
    <t>NON-LIFE TOTAL - NUMBER OF CLAIMS NOTIFIED (including Health)</t>
  </si>
  <si>
    <t>NON-LIFE TOTAL - GROSS CLAIMS EXPENDITURE (including Health)</t>
  </si>
  <si>
    <t>Table 16</t>
  </si>
  <si>
    <r>
      <t xml:space="preserve"> NON-LIFE TOTAL - GROSS CLAIMS EXPENDITURE, </t>
    </r>
    <r>
      <rPr>
        <i/>
        <sz val="14"/>
        <color rgb="FF002060"/>
        <rFont val="Calibri"/>
        <family val="2"/>
        <scheme val="minor"/>
      </rPr>
      <t xml:space="preserve">of which: </t>
    </r>
    <r>
      <rPr>
        <b/>
        <sz val="14"/>
        <color rgb="FF002060"/>
        <rFont val="Calibri"/>
        <family val="2"/>
        <scheme val="minor"/>
      </rPr>
      <t>CLAIMS PAID (including Health)</t>
    </r>
  </si>
  <si>
    <t>Table 17</t>
  </si>
  <si>
    <r>
      <t xml:space="preserve"> NON-LIFE TOTAL - GROSS CLAIMS EXPENDITURE, </t>
    </r>
    <r>
      <rPr>
        <i/>
        <sz val="14"/>
        <color rgb="FF002060"/>
        <rFont val="Calibri"/>
        <family val="2"/>
        <scheme val="minor"/>
      </rPr>
      <t xml:space="preserve">of which: </t>
    </r>
    <r>
      <rPr>
        <b/>
        <sz val="14"/>
        <color rgb="FF002060"/>
        <rFont val="Calibri"/>
        <family val="2"/>
        <scheme val="minor"/>
      </rPr>
      <t>CLAIMS PAID (excluding Health)</t>
    </r>
  </si>
  <si>
    <t>Density</t>
  </si>
  <si>
    <t>Motor Density</t>
  </si>
  <si>
    <t>Penetration</t>
  </si>
  <si>
    <t>Motor Penetration</t>
  </si>
  <si>
    <t>-</t>
  </si>
  <si>
    <t>ACCIDENT - TOTAL DIRECT PREMIUM WRITTEN on DOMESTIC MARKET</t>
  </si>
  <si>
    <t>Active domestic non-life insurance companies with the head office in your country (including health).</t>
  </si>
  <si>
    <t>For CZ, figures are for both non-life and universal domestic insurers according to the regulator's distinction. Figures are also from the Czech National Bank</t>
  </si>
  <si>
    <t>For DE, figures refer to companies under Federal supervision, including non-EU/EEA branches but excluding companies under Land supervision. Also, Branches of third (non-EU/EEA) country companies established in DE are also included in these figures.</t>
  </si>
  <si>
    <t>Companies Break down.</t>
  </si>
  <si>
    <t xml:space="preserve">Table 1. </t>
  </si>
  <si>
    <t>Motor - number of companies operating on domestic market</t>
  </si>
  <si>
    <t>For DE, figures refer to companies under Federal supervision, including non-EU/EEA branches but excluding companies under Land supervision.</t>
  </si>
  <si>
    <t>For FR, 2004 - 2011 figures include branches of EU.</t>
  </si>
  <si>
    <t>Accident - number of companies operating on domestic market.</t>
  </si>
  <si>
    <t>For MT, 2013 and 2014 figures include Commercial Accident, Personal Accident and Travel Accident.</t>
  </si>
  <si>
    <t>Property - number of companies operating on domestic market.</t>
  </si>
  <si>
    <t>For MT, 2013 and 2014 figures refer to engineering, electronic equipment, home property other than home policies and industrial all risks.</t>
  </si>
  <si>
    <t>General liability - number of companies operating on domestic market.</t>
  </si>
  <si>
    <t>Non-life number of policies (including Health).</t>
  </si>
  <si>
    <t>For CZ, figures are from the Czech National Bank (the national regulator).</t>
  </si>
  <si>
    <t xml:space="preserve">For LV, figures show total number of "contracts concluded in the respective period" and not contracts in force. </t>
  </si>
  <si>
    <t>For SI, figures are from SIA members only (excluding branches of companies from EU/EEA countries and FOS), i.e. they do not cover the entire Slovenian insurance market .</t>
  </si>
  <si>
    <t>For the UK, figures refer to only comprehensive policies.</t>
  </si>
  <si>
    <t>For MT, figures include Commercial Accident, Personal Accident and Travel Accident.</t>
  </si>
  <si>
    <t>For MT, figures refer to engineering, electronic equipment, home property other than home policies and industrial all risks.</t>
  </si>
  <si>
    <t>Non-life total - number of claims notified (including health).</t>
  </si>
  <si>
    <t>Total direct non-life premiums written by domestic companies (including health premiums).</t>
  </si>
  <si>
    <t xml:space="preserve">For BE, figures are for the domestic market, excluding foreign activities of domestic companies. </t>
  </si>
  <si>
    <t xml:space="preserve">For NL, 2013 and 2014 figures refer to only direct business (excluding € 530m for indirect business in 2014). Additionally, the sharp growth in 2006 is mainly due to the privatisation of the healthcare system. </t>
  </si>
  <si>
    <t>For DE, figures are for MTPL plus Damage and Motor Accident. Also, figures are for the total market.</t>
  </si>
  <si>
    <t>For NL, 2013 and 2014 figures refer to only direct business.</t>
  </si>
  <si>
    <t xml:space="preserve">For BE, occupational accidents are included in the figures. Also, figures are for the domestic market, excluding foreign activities of domestic companies.  </t>
  </si>
  <si>
    <t xml:space="preserve">For FR, figures refer to particular professionnal agricol without GL, plus natural disaster. </t>
  </si>
  <si>
    <t>For HU, figures include fire and elemental risks plus other property risks. Also, figures are a summary of quarterly data reporting.</t>
  </si>
  <si>
    <t xml:space="preserve">For MT, figures refer to engineering, electronic equipment, home property other than home policies and industrial all risks. Also, the drop in 2008 is because prior to 2008 cross-border business was included. </t>
  </si>
  <si>
    <t>Legal expenses - total direct premium written on domestic market</t>
  </si>
  <si>
    <t>For HU, figures are a summary of quarterly data reporting.</t>
  </si>
  <si>
    <t>For DE, there was a special effect in 2013, adjusted rate of change: 1.4 %. Also, figures are for the total market.</t>
  </si>
  <si>
    <t>For MT, figures refer to Marine Cargo, Aviation &amp; Commercial Hull and Yacht &amp; Pleasure Crafts.</t>
  </si>
  <si>
    <t>Other - total direct premium written on domestic market.</t>
  </si>
  <si>
    <t>Non-life total - gross claims expenditure (including health).</t>
  </si>
  <si>
    <t>For CZ, figures correspond to the total market.</t>
  </si>
  <si>
    <t>For NL, figures are a sum of direct and indirect business.</t>
  </si>
  <si>
    <t>For DE, figures refer to P&amp;C branches: gross claims expenditure (i.e. claims paid + provision for claims). Also, figures include MTPL plus Damage and Motor Accident.</t>
  </si>
  <si>
    <t>For CZ, figures correspond to the total market. Also, figures are from the Czech National Bank (the national regulator).</t>
  </si>
  <si>
    <t>For MT, figures include Commercial Accident, Personal Accident and Travel Accident. Also, figures are from MIA statistics provided by Insurance Undertakings of domestic companies with headquarters in Malta and branches of companies of third (non-EU/EEA) countries transacting business in Malta for Maltese risks.  i.e. Figures are not for the total market.</t>
  </si>
  <si>
    <t>For FR, figures include only specific contrats of GL.</t>
  </si>
  <si>
    <t>Non-life total - gross claims expenditure, of which: claims paid (including health).</t>
  </si>
  <si>
    <t>For IE, figures include gross claims expenditure (i.e. claims paid + change in the provision for claims) for the motor and property claims.</t>
  </si>
  <si>
    <t>For NL, figures are a sum of direct and indirect business. Also, the sharp growth in 2006 is mainly due to the privatisation of the healthcare system.</t>
  </si>
  <si>
    <t>For DK and IE, figures show gross claims expenditure (i.e. claims paid + change in the provisions for claims).</t>
  </si>
  <si>
    <t>For HU, figures refer to benefits paid by insurers.</t>
  </si>
  <si>
    <t>For FR, 2004 - 2012 figures are estimates due to the different structure of French contracts. 2013 and 2014 figures include individuals (including liability), professional and agricultural property as well as natural disasters.</t>
  </si>
  <si>
    <t>Non-life total - gross claims expenditure, of which: change in the provisions for claims.</t>
  </si>
  <si>
    <t>Total gross provisions at year-end (including health).</t>
  </si>
  <si>
    <t xml:space="preserve">Table 7. </t>
  </si>
  <si>
    <t>Non-life total - gross operating expenses (including health).</t>
  </si>
  <si>
    <t>For HU, the figures are from the Central Bank. Also, figures are a sum of getting, administrative, claims, investment and other expenses.</t>
  </si>
  <si>
    <t>Motor gross operating expenses.</t>
  </si>
  <si>
    <t>For CZ, figures correspond to the total market and refer to only acquisition costs. Figures are also gross only where possible.</t>
  </si>
  <si>
    <t>Property - gross operating expenses.</t>
  </si>
  <si>
    <t xml:space="preserve">For MT, figures refer to engineering, electronic equipment, home property other than home policies and industrial all risks. </t>
  </si>
  <si>
    <t>General liability - gross operating expenses.</t>
  </si>
  <si>
    <t xml:space="preserve">Table 13. </t>
  </si>
  <si>
    <t>Non-life total - net income from investments (including health)</t>
  </si>
  <si>
    <t>For NL, figures are a sum of direct and indirect business. Also, figures refer to only technical account.</t>
  </si>
  <si>
    <t>For CZ, Other financial data figures refer to gross values only if possible.</t>
  </si>
  <si>
    <t>Ins. EU-IE,IS,LI,SK</t>
  </si>
  <si>
    <t>Ins.EU-IE,IS,LI,SK</t>
  </si>
  <si>
    <t>Total Penetration  (including health premiums)</t>
  </si>
  <si>
    <t xml:space="preserve">Figures in grey are estimates based on Insurance Europe's calculations.
</t>
  </si>
  <si>
    <t>Insurance Europe totals include all the figures reported in that year. Sample totals include only countries reporting figures for the entire series (2004-2014).</t>
  </si>
  <si>
    <t xml:space="preserve">For DE, figures include MTPL plus Damage and Motor Accident.  </t>
  </si>
  <si>
    <t xml:space="preserve">For BE, occupational accidents are included in the figures. </t>
  </si>
  <si>
    <t xml:space="preserve">For MT, figures include Commercial Accident, Personal Accident and Travel Accident. </t>
  </si>
  <si>
    <t xml:space="preserve">For MT, figures refer to claims provisions plus other provisions. </t>
  </si>
  <si>
    <t>For MT, figures refer to claims provisions plus other provisions. Also, figures include Commercial Accident, Personal Accident and Travel Accident.</t>
  </si>
  <si>
    <t xml:space="preserve">For MT, figures refer to engineering, electronic equipment, home property other than home policies and industrial all risks. Also, figures refer to claims provisions plus other provisions. </t>
  </si>
  <si>
    <r>
      <t xml:space="preserve">Unless otherwise stated, </t>
    </r>
    <r>
      <rPr>
        <u/>
        <sz val="12"/>
        <color theme="1" tint="0.249977111117893"/>
        <rFont val="Calibri"/>
        <family val="2"/>
        <scheme val="minor"/>
      </rPr>
      <t>figures refer to</t>
    </r>
    <r>
      <rPr>
        <b/>
        <u/>
        <sz val="12"/>
        <color theme="1" tint="0.249977111117893"/>
        <rFont val="Calibri"/>
        <family val="2"/>
        <scheme val="minor"/>
      </rPr>
      <t xml:space="preserve"> Domestic market</t>
    </r>
    <r>
      <rPr>
        <sz val="12"/>
        <color theme="1" tint="0.249977111117893"/>
        <rFont val="Calibri"/>
        <family val="2"/>
        <scheme val="minor"/>
      </rPr>
      <t>, ie domestic companies (including subsidiaries) and branches of non EU/EEA countries companies.</t>
    </r>
  </si>
  <si>
    <t>RATIOS</t>
  </si>
  <si>
    <t>REINSURANCE RETENTION RATIO</t>
  </si>
  <si>
    <t>LOSS RATIO</t>
  </si>
  <si>
    <t>EXPENSE RATIO</t>
  </si>
  <si>
    <t>COMBINED RATIO</t>
  </si>
  <si>
    <r>
      <t xml:space="preserve"> EARNED PREMIUMS, </t>
    </r>
    <r>
      <rPr>
        <b/>
        <i/>
        <sz val="14"/>
        <color rgb="FF002060"/>
        <rFont val="Calibri"/>
        <family val="2"/>
        <scheme val="minor"/>
      </rPr>
      <t>net of reinsurance</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</si>
</sst>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_-* #,##0_-;\-* #,##0_-;_-* &quot;-&quot;??_-;_-@_-"/>
    <numFmt numFmtId="166" formatCode="0.0"/>
    <numFmt numFmtId="167" formatCode="0.0%"/>
    <numFmt numFmtId="168" formatCode="_-* #,##0.00\ [$€]_-;\-* #,##0.00\ [$€]_-;_-* &quot;-&quot;??\ [$€]_-;_-@_-"/>
  </numFmts>
  <fonts count="60" x14ac:knownFonts="1">
    <font>
      <sz val="8"/>
      <color theme="1"/>
      <name val="Verdana"/>
      <family val="2"/>
    </font>
    <font>
      <sz val="11"/>
      <color theme="1"/>
      <name val="Calibri"/>
      <family val="2"/>
      <scheme val="minor"/>
    </font>
    <font>
      <b/>
      <sz val="14"/>
      <name val="Calibri"/>
      <family val="2"/>
      <scheme val="minor"/>
    </font>
    <font>
      <b/>
      <sz val="14"/>
      <color theme="5"/>
      <name val="Calibri"/>
      <family val="2"/>
      <scheme val="minor"/>
    </font>
    <font>
      <sz val="11"/>
      <name val="Calibri"/>
      <family val="2"/>
      <scheme val="minor"/>
    </font>
    <font>
      <sz val="8"/>
      <color rgb="FFFF0000"/>
      <name val="Verdana"/>
      <family val="2"/>
    </font>
    <font>
      <sz val="14"/>
      <color theme="5"/>
      <name val="Calibri"/>
      <family val="2"/>
      <scheme val="minor"/>
    </font>
    <font>
      <i/>
      <sz val="10"/>
      <color rgb="FFFF0000"/>
      <name val="Verdana"/>
      <family val="2"/>
    </font>
    <font>
      <b/>
      <sz val="8"/>
      <name val="Arial"/>
      <family val="2"/>
    </font>
    <font>
      <b/>
      <sz val="9"/>
      <color theme="1" tint="0.499984740745262"/>
      <name val="Verdana"/>
      <family val="2"/>
    </font>
    <font>
      <i/>
      <sz val="14"/>
      <color theme="5"/>
      <name val="Calibri"/>
      <family val="2"/>
      <scheme val="minor"/>
    </font>
    <font>
      <sz val="8"/>
      <color theme="1"/>
      <name val="Verdana"/>
      <family val="2"/>
    </font>
    <font>
      <b/>
      <sz val="9"/>
      <name val="Verdana"/>
      <family val="2"/>
    </font>
    <font>
      <sz val="9"/>
      <color theme="1"/>
      <name val="Verdana"/>
      <family val="2"/>
    </font>
    <font>
      <sz val="10"/>
      <name val="Calibri"/>
      <family val="2"/>
      <scheme val="minor"/>
    </font>
    <font>
      <sz val="11"/>
      <color rgb="FFFF0000"/>
      <name val="Calibri"/>
      <family val="2"/>
      <scheme val="minor"/>
    </font>
    <font>
      <sz val="9"/>
      <color indexed="81"/>
      <name val="Tahoma"/>
      <family val="2"/>
    </font>
    <font>
      <b/>
      <sz val="9"/>
      <color indexed="81"/>
      <name val="Tahoma"/>
      <family val="2"/>
    </font>
    <font>
      <sz val="8"/>
      <color theme="4"/>
      <name val="Verdana"/>
      <family val="2"/>
    </font>
    <font>
      <sz val="10"/>
      <color theme="1" tint="0.499984740745262"/>
      <name val="Calibri"/>
      <family val="2"/>
      <scheme val="minor"/>
    </font>
    <font>
      <b/>
      <sz val="11"/>
      <color theme="6" tint="-0.249977111117893"/>
      <name val="Calibri"/>
      <family val="2"/>
      <scheme val="minor"/>
    </font>
    <font>
      <u/>
      <sz val="10"/>
      <color indexed="12"/>
      <name val="Bookman Old Style"/>
      <family val="1"/>
    </font>
    <font>
      <u/>
      <sz val="10"/>
      <color indexed="12"/>
      <name val="Calibri"/>
      <family val="2"/>
      <scheme val="minor"/>
    </font>
    <font>
      <b/>
      <sz val="11"/>
      <name val="Calibri"/>
      <family val="2"/>
      <scheme val="minor"/>
    </font>
    <font>
      <b/>
      <sz val="10"/>
      <name val="Arial"/>
      <family val="2"/>
    </font>
    <font>
      <b/>
      <sz val="11"/>
      <color theme="1"/>
      <name val="Calibri"/>
      <family val="2"/>
      <scheme val="minor"/>
    </font>
    <font>
      <b/>
      <sz val="14"/>
      <color rgb="FF002060"/>
      <name val="Calibri"/>
      <family val="2"/>
      <scheme val="minor"/>
    </font>
    <font>
      <b/>
      <sz val="11"/>
      <color rgb="FF002060"/>
      <name val="Calibri"/>
      <family val="2"/>
      <scheme val="minor"/>
    </font>
    <font>
      <b/>
      <i/>
      <sz val="11"/>
      <name val="Calibri"/>
      <family val="2"/>
      <scheme val="minor"/>
    </font>
    <font>
      <sz val="10"/>
      <color rgb="FF002060"/>
      <name val="Calibri"/>
      <family val="2"/>
      <scheme val="minor"/>
    </font>
    <font>
      <sz val="11"/>
      <color rgb="FF002060"/>
      <name val="Calibri"/>
      <family val="2"/>
      <scheme val="minor"/>
    </font>
    <font>
      <i/>
      <sz val="11"/>
      <name val="Calibri"/>
      <family val="2"/>
      <scheme val="minor"/>
    </font>
    <font>
      <b/>
      <sz val="14"/>
      <color theme="0"/>
      <name val="Calibri"/>
      <family val="2"/>
      <scheme val="minor"/>
    </font>
    <font>
      <b/>
      <sz val="8"/>
      <color theme="5"/>
      <name val="Verdana"/>
      <family val="2"/>
    </font>
    <font>
      <i/>
      <sz val="14"/>
      <color rgb="FF002060"/>
      <name val="Calibri"/>
      <family val="2"/>
      <scheme val="minor"/>
    </font>
    <font>
      <b/>
      <sz val="8"/>
      <name val="Verdana"/>
      <family val="2"/>
    </font>
    <font>
      <b/>
      <sz val="8"/>
      <color rgb="FF002060"/>
      <name val="Calibri"/>
      <family val="2"/>
      <scheme val="minor"/>
    </font>
    <font>
      <sz val="11"/>
      <color theme="0" tint="-0.249977111117893"/>
      <name val="Calibri"/>
      <family val="2"/>
      <scheme val="minor"/>
    </font>
    <font>
      <b/>
      <sz val="12"/>
      <color rgb="FF002060"/>
      <name val="Calibri"/>
      <family val="2"/>
      <scheme val="minor"/>
    </font>
    <font>
      <sz val="8"/>
      <color theme="0" tint="-4.9989318521683403E-2"/>
      <name val="Verdana"/>
      <family val="2"/>
    </font>
    <font>
      <b/>
      <sz val="10"/>
      <name val="Calibri"/>
      <family val="2"/>
      <scheme val="minor"/>
    </font>
    <font>
      <sz val="10"/>
      <color theme="1"/>
      <name val="Trebuchet MS"/>
      <family val="2"/>
    </font>
    <font>
      <sz val="12"/>
      <color theme="1" tint="0.249977111117893"/>
      <name val="Calibri"/>
      <family val="2"/>
      <scheme val="minor"/>
    </font>
    <font>
      <sz val="12"/>
      <color theme="1"/>
      <name val="Calibri"/>
      <family val="2"/>
      <scheme val="minor"/>
    </font>
    <font>
      <b/>
      <sz val="12"/>
      <color theme="1"/>
      <name val="Calibri"/>
      <family val="2"/>
      <scheme val="minor"/>
    </font>
    <font>
      <b/>
      <i/>
      <sz val="14"/>
      <color rgb="FF002060"/>
      <name val="Calibri"/>
      <family val="2"/>
      <scheme val="minor"/>
    </font>
    <font>
      <b/>
      <sz val="9"/>
      <color theme="0" tint="-0.499984740745262"/>
      <name val="Calibri"/>
      <family val="2"/>
      <scheme val="minor"/>
    </font>
    <font>
      <b/>
      <u/>
      <sz val="12"/>
      <color rgb="FF002060"/>
      <name val="Calibri"/>
      <family val="2"/>
      <scheme val="minor"/>
    </font>
    <font>
      <sz val="10"/>
      <name val="Arial"/>
      <family val="2"/>
    </font>
    <font>
      <u/>
      <sz val="10"/>
      <color indexed="12"/>
      <name val="Arial"/>
      <family val="2"/>
    </font>
    <font>
      <b/>
      <sz val="14"/>
      <color theme="9" tint="-0.249977111117893"/>
      <name val="Calibri"/>
      <family val="2"/>
      <scheme val="minor"/>
    </font>
    <font>
      <b/>
      <sz val="9"/>
      <color theme="9" tint="-0.249977111117893"/>
      <name val="Verdana"/>
      <family val="2"/>
    </font>
    <font>
      <b/>
      <sz val="8"/>
      <color theme="1"/>
      <name val="Verdana"/>
      <family val="2"/>
    </font>
    <font>
      <sz val="11"/>
      <color theme="0" tint="-0.499984740745262"/>
      <name val="Calibri"/>
      <family val="2"/>
      <scheme val="minor"/>
    </font>
    <font>
      <sz val="12"/>
      <color rgb="FFC00000"/>
      <name val="Calibri"/>
      <family val="2"/>
      <scheme val="minor"/>
    </font>
    <font>
      <b/>
      <sz val="12"/>
      <color rgb="FFC00000"/>
      <name val="Calibri"/>
      <family val="2"/>
      <scheme val="minor"/>
    </font>
    <font>
      <sz val="8"/>
      <color rgb="FFC00000"/>
      <name val="Verdana"/>
      <family val="2"/>
    </font>
    <font>
      <u/>
      <sz val="12"/>
      <color theme="1" tint="0.249977111117893"/>
      <name val="Calibri"/>
      <family val="2"/>
      <scheme val="minor"/>
    </font>
    <font>
      <b/>
      <u/>
      <sz val="12"/>
      <color theme="1" tint="0.249977111117893"/>
      <name val="Calibri"/>
      <family val="2"/>
      <scheme val="minor"/>
    </font>
    <font>
      <sz val="11"/>
      <color theme="0" tint="-0.34998626667073579"/>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206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000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op>
      <bottom style="double">
        <color theme="4"/>
      </bottom>
      <diagonal/>
    </border>
    <border>
      <left style="thin">
        <color theme="4"/>
      </left>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tint="0.59996337778862885"/>
      </left>
      <right style="thin">
        <color theme="4" tint="0.59996337778862885"/>
      </right>
      <top style="thin">
        <color theme="4"/>
      </top>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bottom style="thin">
        <color theme="4"/>
      </bottom>
      <diagonal/>
    </border>
    <border>
      <left style="thin">
        <color theme="4"/>
      </left>
      <right/>
      <top/>
      <bottom/>
      <diagonal/>
    </border>
    <border>
      <left style="thin">
        <color theme="4"/>
      </left>
      <right/>
      <top/>
      <bottom style="thin">
        <color theme="4"/>
      </bottom>
      <diagonal/>
    </border>
    <border>
      <left style="thin">
        <color theme="4"/>
      </left>
      <right style="thin">
        <color theme="4"/>
      </right>
      <top style="thin">
        <color theme="4"/>
      </top>
      <bottom/>
      <diagonal/>
    </border>
    <border>
      <left style="thin">
        <color theme="4"/>
      </left>
      <right style="thin">
        <color theme="4"/>
      </right>
      <top style="thin">
        <color theme="4"/>
      </top>
      <bottom style="double">
        <color theme="4"/>
      </bottom>
      <diagonal/>
    </border>
    <border>
      <left style="thin">
        <color theme="4"/>
      </left>
      <right/>
      <top style="thin">
        <color theme="4"/>
      </top>
      <bottom style="double">
        <color theme="4"/>
      </bottom>
      <diagonal/>
    </border>
    <border>
      <left/>
      <right/>
      <top/>
      <bottom style="thin">
        <color theme="4"/>
      </bottom>
      <diagonal/>
    </border>
    <border>
      <left/>
      <right style="thin">
        <color theme="4"/>
      </right>
      <top/>
      <bottom style="thin">
        <color theme="4"/>
      </bottom>
      <diagonal/>
    </border>
    <border>
      <left/>
      <right style="thin">
        <color theme="4"/>
      </right>
      <top style="thin">
        <color theme="4"/>
      </top>
      <bottom style="double">
        <color theme="4"/>
      </bottom>
      <diagonal/>
    </border>
    <border>
      <left style="thin">
        <color theme="4"/>
      </left>
      <right/>
      <top style="double">
        <color theme="4"/>
      </top>
      <bottom style="thin">
        <color theme="4"/>
      </bottom>
      <diagonal/>
    </border>
    <border>
      <left/>
      <right style="thin">
        <color theme="4"/>
      </right>
      <top style="double">
        <color theme="4"/>
      </top>
      <bottom style="thin">
        <color theme="4"/>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right/>
      <top style="double">
        <color theme="4"/>
      </top>
      <bottom style="thin">
        <color theme="4"/>
      </bottom>
      <diagonal/>
    </border>
    <border>
      <left style="thin">
        <color theme="4"/>
      </left>
      <right style="thin">
        <color theme="4"/>
      </right>
      <top/>
      <bottom style="thin">
        <color theme="4"/>
      </bottom>
      <diagonal/>
    </border>
    <border>
      <left style="thin">
        <color theme="3" tint="0.39991454817346722"/>
      </left>
      <right/>
      <top/>
      <bottom style="thin">
        <color theme="3" tint="0.39991454817346722"/>
      </bottom>
      <diagonal/>
    </border>
    <border>
      <left/>
      <right/>
      <top/>
      <bottom style="thin">
        <color theme="3" tint="0.39991454817346722"/>
      </bottom>
      <diagonal/>
    </border>
    <border>
      <left/>
      <right/>
      <top/>
      <bottom style="thin">
        <color rgb="FF0070C0"/>
      </bottom>
      <diagonal/>
    </border>
    <border>
      <left style="thin">
        <color theme="4"/>
      </left>
      <right/>
      <top style="thin">
        <color rgb="FF0070C0"/>
      </top>
      <bottom style="thin">
        <color theme="4"/>
      </bottom>
      <diagonal/>
    </border>
    <border>
      <left/>
      <right/>
      <top style="thin">
        <color rgb="FF0070C0"/>
      </top>
      <bottom style="thin">
        <color theme="4"/>
      </bottom>
      <diagonal/>
    </border>
    <border>
      <left style="thin">
        <color theme="4"/>
      </left>
      <right style="thin">
        <color theme="4"/>
      </right>
      <top style="double">
        <color theme="4"/>
      </top>
      <bottom style="thin">
        <color theme="4"/>
      </bottom>
      <diagonal/>
    </border>
    <border>
      <left style="thin">
        <color rgb="FF0070C0"/>
      </left>
      <right/>
      <top/>
      <bottom/>
      <diagonal/>
    </border>
    <border>
      <left/>
      <right/>
      <top style="thin">
        <color rgb="FF0070C0"/>
      </top>
      <bottom/>
      <diagonal/>
    </border>
    <border>
      <left style="thin">
        <color theme="4"/>
      </left>
      <right style="thin">
        <color theme="4" tint="0.59996337778862885"/>
      </right>
      <top style="thin">
        <color theme="4"/>
      </top>
      <bottom/>
      <diagonal/>
    </border>
    <border>
      <left style="thin">
        <color theme="4" tint="0.59996337778862885"/>
      </left>
      <right style="thin">
        <color theme="4"/>
      </right>
      <top style="thin">
        <color theme="4"/>
      </top>
      <bottom/>
      <diagonal/>
    </border>
    <border>
      <left style="thin">
        <color theme="4" tint="0.59996337778862885"/>
      </left>
      <right style="thin">
        <color theme="4"/>
      </right>
      <top/>
      <bottom/>
      <diagonal/>
    </border>
    <border>
      <left style="thin">
        <color indexed="64"/>
      </left>
      <right style="thin">
        <color indexed="64"/>
      </right>
      <top style="thin">
        <color indexed="64"/>
      </top>
      <bottom/>
      <diagonal/>
    </border>
    <border>
      <left style="thin">
        <color rgb="FF0070C0"/>
      </left>
      <right/>
      <top style="thin">
        <color theme="4"/>
      </top>
      <bottom style="thin">
        <color theme="4"/>
      </bottom>
      <diagonal/>
    </border>
  </borders>
  <cellStyleXfs count="15">
    <xf numFmtId="0" fontId="0" fillId="0" borderId="0"/>
    <xf numFmtId="9" fontId="11" fillId="0" borderId="0" applyFont="0" applyFill="0" applyBorder="0" applyAlignment="0" applyProtection="0"/>
    <xf numFmtId="43" fontId="11" fillId="0" borderId="0" applyFont="0" applyFill="0" applyBorder="0" applyAlignment="0" applyProtection="0"/>
    <xf numFmtId="0" fontId="21" fillId="0" borderId="0" applyNumberFormat="0" applyFill="0" applyBorder="0" applyAlignment="0" applyProtection="0">
      <alignment vertical="top"/>
      <protection locked="0"/>
    </xf>
    <xf numFmtId="0" fontId="25" fillId="0" borderId="15" applyNumberFormat="0" applyFill="0" applyAlignment="0" applyProtection="0"/>
    <xf numFmtId="0" fontId="41" fillId="0" borderId="0"/>
    <xf numFmtId="0" fontId="48" fillId="0" borderId="0"/>
    <xf numFmtId="168" fontId="48" fillId="0" borderId="0" applyFont="0" applyFill="0" applyBorder="0" applyAlignment="0" applyProtection="0"/>
    <xf numFmtId="0" fontId="49" fillId="0" borderId="0" applyNumberFormat="0" applyFill="0" applyBorder="0" applyAlignment="0" applyProtection="0">
      <alignment vertical="top"/>
      <protection locked="0"/>
    </xf>
    <xf numFmtId="9" fontId="48" fillId="0" borderId="0" applyFont="0" applyFill="0" applyBorder="0" applyAlignment="0" applyProtection="0"/>
    <xf numFmtId="9" fontId="48" fillId="0" borderId="0" applyFont="0" applyFill="0" applyBorder="0" applyAlignment="0" applyProtection="0"/>
    <xf numFmtId="0" fontId="48" fillId="0" borderId="0"/>
    <xf numFmtId="9" fontId="48" fillId="0" borderId="0" applyFont="0" applyFill="0" applyBorder="0" applyAlignment="0" applyProtection="0"/>
    <xf numFmtId="0" fontId="13" fillId="0" borderId="0"/>
    <xf numFmtId="43" fontId="48" fillId="0" borderId="0" applyFont="0" applyFill="0" applyBorder="0" applyAlignment="0" applyProtection="0"/>
  </cellStyleXfs>
  <cellXfs count="301">
    <xf numFmtId="0" fontId="0" fillId="0" borderId="0" xfId="0"/>
    <xf numFmtId="0" fontId="2" fillId="0" borderId="0" xfId="0" applyFont="1" applyBorder="1" applyAlignment="1">
      <alignment vertical="center"/>
    </xf>
    <xf numFmtId="0" fontId="3" fillId="0" borderId="0" xfId="0" applyFont="1" applyBorder="1" applyAlignment="1">
      <alignment vertical="center"/>
    </xf>
    <xf numFmtId="0" fontId="4" fillId="2" borderId="1" xfId="0" applyFont="1" applyFill="1" applyBorder="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3" fontId="4" fillId="0" borderId="0" xfId="0" applyNumberFormat="1" applyFont="1" applyBorder="1" applyAlignment="1">
      <alignment vertical="center"/>
    </xf>
    <xf numFmtId="3" fontId="4" fillId="4" borderId="7" xfId="0" applyNumberFormat="1" applyFont="1" applyFill="1" applyBorder="1" applyAlignment="1">
      <alignment vertical="center"/>
    </xf>
    <xf numFmtId="3" fontId="4" fillId="4" borderId="0" xfId="0" applyNumberFormat="1" applyFont="1" applyFill="1" applyBorder="1" applyAlignment="1">
      <alignment vertical="center"/>
    </xf>
    <xf numFmtId="3" fontId="4" fillId="4" borderId="8" xfId="0" applyNumberFormat="1" applyFont="1" applyFill="1" applyBorder="1" applyAlignment="1">
      <alignment vertical="center"/>
    </xf>
    <xf numFmtId="3" fontId="4" fillId="0" borderId="0" xfId="0" applyNumberFormat="1" applyFont="1" applyFill="1" applyBorder="1" applyAlignment="1">
      <alignment vertical="center"/>
    </xf>
    <xf numFmtId="0" fontId="4" fillId="3" borderId="9" xfId="0" applyFont="1" applyFill="1" applyBorder="1" applyAlignment="1">
      <alignment vertical="center"/>
    </xf>
    <xf numFmtId="3" fontId="4" fillId="4" borderId="10" xfId="0" applyNumberFormat="1" applyFont="1" applyFill="1" applyBorder="1" applyAlignment="1">
      <alignment vertical="center"/>
    </xf>
    <xf numFmtId="3" fontId="4" fillId="4" borderId="11" xfId="0" applyNumberFormat="1" applyFont="1" applyFill="1" applyBorder="1" applyAlignment="1">
      <alignment vertical="center"/>
    </xf>
    <xf numFmtId="3" fontId="4" fillId="4" borderId="12" xfId="0" applyNumberFormat="1" applyFont="1" applyFill="1" applyBorder="1" applyAlignment="1">
      <alignment vertical="center"/>
    </xf>
    <xf numFmtId="3" fontId="4" fillId="0" borderId="11" xfId="0" applyNumberFormat="1" applyFont="1" applyFill="1" applyBorder="1" applyAlignment="1">
      <alignment vertical="center"/>
    </xf>
    <xf numFmtId="0" fontId="5" fillId="0" borderId="0" xfId="0" applyFont="1"/>
    <xf numFmtId="0" fontId="7" fillId="0" borderId="0" xfId="0" applyFont="1"/>
    <xf numFmtId="3" fontId="4" fillId="0" borderId="5" xfId="0" applyNumberFormat="1" applyFont="1" applyFill="1" applyBorder="1" applyAlignment="1">
      <alignment vertical="center"/>
    </xf>
    <xf numFmtId="0" fontId="8" fillId="0" borderId="0" xfId="0" applyFont="1" applyAlignment="1">
      <alignment horizontal="left"/>
    </xf>
    <xf numFmtId="0" fontId="8" fillId="0" borderId="0" xfId="0" applyFont="1" applyBorder="1" applyAlignment="1">
      <alignment horizontal="left"/>
    </xf>
    <xf numFmtId="0" fontId="9" fillId="0" borderId="0" xfId="0" applyFont="1"/>
    <xf numFmtId="10" fontId="0" fillId="0" borderId="0" xfId="0" applyNumberFormat="1"/>
    <xf numFmtId="3" fontId="0" fillId="0" borderId="0" xfId="0" applyNumberFormat="1"/>
    <xf numFmtId="0" fontId="4" fillId="3" borderId="0" xfId="0" applyFont="1" applyFill="1" applyBorder="1" applyAlignment="1">
      <alignment vertical="center"/>
    </xf>
    <xf numFmtId="0" fontId="18" fillId="0" borderId="0" xfId="0" applyFont="1"/>
    <xf numFmtId="1" fontId="0" fillId="0" borderId="0" xfId="0" applyNumberFormat="1"/>
    <xf numFmtId="3" fontId="15" fillId="0" borderId="0" xfId="0" applyNumberFormat="1" applyFont="1" applyFill="1" applyBorder="1" applyAlignment="1">
      <alignment vertical="center"/>
    </xf>
    <xf numFmtId="0" fontId="0" fillId="0" borderId="0" xfId="0" applyFill="1"/>
    <xf numFmtId="3" fontId="0" fillId="0" borderId="0" xfId="0" applyNumberFormat="1" applyFill="1"/>
    <xf numFmtId="0" fontId="20" fillId="0" borderId="0" xfId="0" applyFont="1"/>
    <xf numFmtId="0" fontId="14" fillId="0" borderId="0" xfId="0" applyFont="1"/>
    <xf numFmtId="0" fontId="22" fillId="0" borderId="0" xfId="3" applyFont="1" applyAlignment="1" applyProtection="1"/>
    <xf numFmtId="0" fontId="14" fillId="0" borderId="13" xfId="0" applyFont="1" applyBorder="1"/>
    <xf numFmtId="0" fontId="14" fillId="0" borderId="2" xfId="0" applyFont="1" applyBorder="1"/>
    <xf numFmtId="0" fontId="14" fillId="0" borderId="14" xfId="0" applyFont="1" applyBorder="1"/>
    <xf numFmtId="0" fontId="4" fillId="0" borderId="0" xfId="0" applyNumberFormat="1" applyFont="1" applyFill="1" applyBorder="1" applyAlignment="1"/>
    <xf numFmtId="0" fontId="23" fillId="0" borderId="0" xfId="0" applyNumberFormat="1" applyFont="1" applyFill="1" applyBorder="1" applyAlignment="1"/>
    <xf numFmtId="0" fontId="19" fillId="0" borderId="0" xfId="0" applyFont="1" applyFill="1"/>
    <xf numFmtId="0" fontId="14" fillId="0" borderId="0" xfId="0" applyNumberFormat="1" applyFont="1" applyFill="1" applyBorder="1" applyAlignment="1"/>
    <xf numFmtId="0" fontId="19" fillId="4" borderId="0" xfId="0" applyFont="1" applyFill="1"/>
    <xf numFmtId="0" fontId="24" fillId="0" borderId="1" xfId="0" applyFont="1" applyBorder="1" applyAlignment="1">
      <alignment horizontal="center"/>
    </xf>
    <xf numFmtId="166" fontId="0" fillId="0" borderId="1" xfId="0" applyNumberFormat="1" applyBorder="1" applyAlignment="1">
      <alignment horizontal="center"/>
    </xf>
    <xf numFmtId="0" fontId="27" fillId="3" borderId="17" xfId="4" applyFont="1" applyFill="1" applyBorder="1" applyAlignment="1">
      <alignment horizontal="center" vertical="center"/>
    </xf>
    <xf numFmtId="0" fontId="23" fillId="3" borderId="18" xfId="4" applyFont="1" applyFill="1" applyBorder="1" applyAlignment="1">
      <alignment horizontal="center" vertical="center"/>
    </xf>
    <xf numFmtId="0" fontId="23" fillId="4" borderId="20" xfId="4" applyFont="1" applyFill="1" applyBorder="1" applyAlignment="1">
      <alignment horizontal="center" vertical="center"/>
    </xf>
    <xf numFmtId="0" fontId="23" fillId="3" borderId="19" xfId="0" applyFont="1" applyFill="1" applyBorder="1" applyAlignment="1">
      <alignment horizontal="center" vertical="center"/>
    </xf>
    <xf numFmtId="0" fontId="23" fillId="3" borderId="20" xfId="0" applyFont="1" applyFill="1" applyBorder="1" applyAlignment="1">
      <alignment horizontal="center" vertical="center"/>
    </xf>
    <xf numFmtId="167" fontId="4" fillId="0" borderId="20" xfId="1" applyNumberFormat="1" applyFont="1" applyBorder="1" applyAlignment="1">
      <alignment horizontal="center"/>
    </xf>
    <xf numFmtId="0" fontId="4" fillId="0" borderId="0" xfId="0" applyFont="1"/>
    <xf numFmtId="0" fontId="23" fillId="3" borderId="19" xfId="4" applyFont="1" applyFill="1" applyBorder="1" applyAlignment="1">
      <alignment horizontal="center" vertical="center"/>
    </xf>
    <xf numFmtId="0" fontId="23" fillId="4" borderId="20" xfId="4" applyFont="1" applyFill="1" applyBorder="1" applyAlignment="1">
      <alignment horizontal="center"/>
    </xf>
    <xf numFmtId="165" fontId="4" fillId="0" borderId="21" xfId="2" applyNumberFormat="1" applyFont="1" applyFill="1" applyBorder="1" applyAlignment="1">
      <alignment horizontal="left" indent="1"/>
    </xf>
    <xf numFmtId="165" fontId="4" fillId="0" borderId="22" xfId="2" applyNumberFormat="1" applyFont="1" applyFill="1" applyBorder="1" applyAlignment="1">
      <alignment horizontal="left" indent="1"/>
    </xf>
    <xf numFmtId="0" fontId="23" fillId="4" borderId="26" xfId="4" applyFont="1" applyFill="1" applyBorder="1" applyAlignment="1">
      <alignment horizontal="center"/>
    </xf>
    <xf numFmtId="0" fontId="23" fillId="4" borderId="27" xfId="4" applyFont="1" applyFill="1" applyBorder="1" applyAlignment="1">
      <alignment horizontal="center"/>
    </xf>
    <xf numFmtId="165" fontId="23" fillId="4" borderId="28" xfId="2" applyNumberFormat="1" applyFont="1" applyFill="1" applyBorder="1" applyAlignment="1">
      <alignment horizontal="center"/>
    </xf>
    <xf numFmtId="0" fontId="23" fillId="4" borderId="25" xfId="4" applyFont="1" applyFill="1" applyBorder="1" applyAlignment="1">
      <alignment horizontal="center"/>
    </xf>
    <xf numFmtId="167" fontId="23" fillId="0" borderId="25" xfId="4" applyNumberFormat="1" applyFont="1" applyBorder="1" applyAlignment="1">
      <alignment horizontal="center"/>
    </xf>
    <xf numFmtId="167" fontId="28" fillId="0" borderId="29" xfId="4" applyNumberFormat="1" applyFont="1" applyBorder="1" applyAlignment="1">
      <alignment horizontal="center"/>
    </xf>
    <xf numFmtId="0" fontId="30" fillId="0" borderId="0" xfId="0" applyFont="1"/>
    <xf numFmtId="0" fontId="0" fillId="0" borderId="0" xfId="0" applyAlignment="1">
      <alignment horizontal="left"/>
    </xf>
    <xf numFmtId="9" fontId="4" fillId="0" borderId="20" xfId="1" applyNumberFormat="1" applyFont="1" applyBorder="1" applyAlignment="1">
      <alignment horizontal="center"/>
    </xf>
    <xf numFmtId="0" fontId="23" fillId="4" borderId="27" xfId="4" applyFont="1" applyFill="1" applyBorder="1" applyAlignment="1">
      <alignment horizontal="center" vertical="center"/>
    </xf>
    <xf numFmtId="165" fontId="23" fillId="4" borderId="28" xfId="2" applyNumberFormat="1" applyFont="1" applyFill="1" applyBorder="1" applyAlignment="1">
      <alignment horizontal="center" vertical="center"/>
    </xf>
    <xf numFmtId="0" fontId="23" fillId="4" borderId="25" xfId="4" applyFont="1" applyFill="1" applyBorder="1" applyAlignment="1">
      <alignment horizontal="center" vertical="center"/>
    </xf>
    <xf numFmtId="9" fontId="4" fillId="0" borderId="0" xfId="4" applyNumberFormat="1" applyFont="1" applyBorder="1" applyAlignment="1">
      <alignment horizontal="right"/>
    </xf>
    <xf numFmtId="9" fontId="31" fillId="0" borderId="0" xfId="4" applyNumberFormat="1" applyFont="1" applyBorder="1" applyAlignment="1">
      <alignment horizontal="right"/>
    </xf>
    <xf numFmtId="167" fontId="28" fillId="0" borderId="0" xfId="4" applyNumberFormat="1" applyFont="1" applyBorder="1" applyAlignment="1">
      <alignment horizontal="center"/>
    </xf>
    <xf numFmtId="167" fontId="29" fillId="0" borderId="0" xfId="1" applyNumberFormat="1" applyFont="1" applyBorder="1" applyAlignment="1">
      <alignment horizontal="center"/>
    </xf>
    <xf numFmtId="0" fontId="23" fillId="3" borderId="19" xfId="4" applyFont="1" applyFill="1" applyBorder="1" applyAlignment="1">
      <alignment horizontal="center" vertical="center"/>
    </xf>
    <xf numFmtId="9" fontId="31" fillId="0" borderId="0" xfId="4" applyNumberFormat="1" applyFont="1" applyFill="1" applyBorder="1" applyAlignment="1">
      <alignment horizontal="right"/>
    </xf>
    <xf numFmtId="0" fontId="26" fillId="0" borderId="18" xfId="4" applyFont="1" applyBorder="1" applyAlignment="1">
      <alignment horizontal="center" vertical="center"/>
    </xf>
    <xf numFmtId="165" fontId="4" fillId="0" borderId="21" xfId="2" applyNumberFormat="1" applyFont="1" applyFill="1" applyBorder="1" applyAlignment="1">
      <alignment horizontal="center" vertical="top" wrapText="1"/>
    </xf>
    <xf numFmtId="165" fontId="4" fillId="0" borderId="22" xfId="2" applyNumberFormat="1" applyFont="1" applyFill="1" applyBorder="1" applyAlignment="1">
      <alignment horizontal="center" vertical="top" wrapText="1"/>
    </xf>
    <xf numFmtId="165" fontId="4" fillId="0" borderId="23" xfId="2" applyNumberFormat="1" applyFont="1" applyFill="1" applyBorder="1" applyAlignment="1">
      <alignment horizontal="center" vertical="top" wrapText="1"/>
    </xf>
    <xf numFmtId="1" fontId="23" fillId="4" borderId="28" xfId="4" applyNumberFormat="1" applyFont="1" applyFill="1" applyBorder="1" applyAlignment="1">
      <alignment horizontal="center"/>
    </xf>
    <xf numFmtId="0" fontId="26" fillId="0" borderId="18" xfId="4" applyFont="1" applyBorder="1" applyAlignment="1">
      <alignment horizontal="center" vertical="center"/>
    </xf>
    <xf numFmtId="0" fontId="33" fillId="0" borderId="0" xfId="0" applyFont="1"/>
    <xf numFmtId="0" fontId="26" fillId="0" borderId="17" xfId="4" applyFont="1" applyBorder="1" applyAlignment="1">
      <alignment horizontal="left" vertical="center"/>
    </xf>
    <xf numFmtId="0" fontId="24" fillId="0" borderId="0" xfId="0" applyFont="1" applyFill="1" applyBorder="1" applyAlignment="1">
      <alignment horizontal="center"/>
    </xf>
    <xf numFmtId="167" fontId="23" fillId="0" borderId="0" xfId="4" applyNumberFormat="1" applyFont="1" applyBorder="1" applyAlignment="1">
      <alignment horizontal="center"/>
    </xf>
    <xf numFmtId="0" fontId="26" fillId="0" borderId="17" xfId="4" applyFont="1" applyBorder="1" applyAlignment="1">
      <alignment vertical="center"/>
    </xf>
    <xf numFmtId="0" fontId="23" fillId="3" borderId="19" xfId="4" applyFont="1" applyFill="1" applyBorder="1" applyAlignment="1">
      <alignment horizontal="center" vertical="center"/>
    </xf>
    <xf numFmtId="43" fontId="0" fillId="0" borderId="0" xfId="0" applyNumberFormat="1"/>
    <xf numFmtId="167" fontId="31" fillId="0" borderId="37" xfId="4" applyNumberFormat="1" applyFont="1" applyBorder="1" applyAlignment="1">
      <alignment horizontal="right"/>
    </xf>
    <xf numFmtId="167" fontId="31" fillId="0" borderId="33" xfId="4" applyNumberFormat="1" applyFont="1" applyBorder="1" applyAlignment="1">
      <alignment horizontal="right"/>
    </xf>
    <xf numFmtId="167" fontId="31" fillId="0" borderId="17" xfId="4" applyNumberFormat="1" applyFont="1" applyBorder="1" applyAlignment="1">
      <alignment horizontal="right"/>
    </xf>
    <xf numFmtId="167" fontId="31" fillId="0" borderId="18" xfId="4" applyNumberFormat="1" applyFont="1" applyBorder="1" applyAlignment="1">
      <alignment horizontal="right"/>
    </xf>
    <xf numFmtId="167" fontId="31" fillId="0" borderId="19" xfId="4" applyNumberFormat="1" applyFont="1" applyBorder="1" applyAlignment="1">
      <alignment horizontal="right"/>
    </xf>
    <xf numFmtId="0" fontId="35" fillId="0" borderId="0" xfId="0" applyFont="1" applyAlignment="1">
      <alignment horizontal="left" indent="83"/>
    </xf>
    <xf numFmtId="0" fontId="0" fillId="0" borderId="0" xfId="0" applyAlignment="1"/>
    <xf numFmtId="165" fontId="37" fillId="0" borderId="22" xfId="2" applyNumberFormat="1" applyFont="1" applyFill="1" applyBorder="1" applyAlignment="1">
      <alignment horizontal="left" indent="1"/>
    </xf>
    <xf numFmtId="167" fontId="0" fillId="0" borderId="0" xfId="0" applyNumberFormat="1"/>
    <xf numFmtId="167" fontId="4" fillId="0" borderId="20" xfId="1" applyNumberFormat="1" applyFont="1" applyBorder="1" applyAlignment="1">
      <alignment horizontal="right"/>
    </xf>
    <xf numFmtId="0" fontId="0" fillId="0" borderId="0" xfId="0" applyAlignment="1">
      <alignment horizontal="right"/>
    </xf>
    <xf numFmtId="0" fontId="23" fillId="3" borderId="20" xfId="0" applyFont="1" applyFill="1" applyBorder="1" applyAlignment="1">
      <alignment horizontal="right" vertical="center"/>
    </xf>
    <xf numFmtId="0" fontId="23" fillId="3" borderId="19" xfId="0" applyFont="1" applyFill="1" applyBorder="1" applyAlignment="1">
      <alignment horizontal="right" vertical="center"/>
    </xf>
    <xf numFmtId="167" fontId="28" fillId="0" borderId="0" xfId="4" applyNumberFormat="1" applyFont="1" applyBorder="1" applyAlignment="1">
      <alignment horizontal="right"/>
    </xf>
    <xf numFmtId="0" fontId="30" fillId="0" borderId="0" xfId="0" applyFont="1" applyAlignment="1">
      <alignment horizontal="right"/>
    </xf>
    <xf numFmtId="165" fontId="23" fillId="4" borderId="16" xfId="2" applyNumberFormat="1" applyFont="1" applyFill="1" applyBorder="1" applyAlignment="1">
      <alignment horizontal="center" vertical="center"/>
    </xf>
    <xf numFmtId="167" fontId="31" fillId="0" borderId="30" xfId="4" applyNumberFormat="1" applyFont="1" applyBorder="1" applyAlignment="1">
      <alignment horizontal="right"/>
    </xf>
    <xf numFmtId="0" fontId="23" fillId="4" borderId="24" xfId="4" applyFont="1" applyFill="1" applyBorder="1" applyAlignment="1">
      <alignment horizontal="center"/>
    </xf>
    <xf numFmtId="167" fontId="31" fillId="0" borderId="0" xfId="4" applyNumberFormat="1" applyFont="1" applyFill="1" applyBorder="1" applyAlignment="1">
      <alignment horizontal="right"/>
    </xf>
    <xf numFmtId="165" fontId="0" fillId="0" borderId="0" xfId="0" applyNumberFormat="1"/>
    <xf numFmtId="2" fontId="28" fillId="0" borderId="0" xfId="4" applyNumberFormat="1" applyFont="1" applyBorder="1" applyAlignment="1">
      <alignment horizontal="center"/>
    </xf>
    <xf numFmtId="0" fontId="23" fillId="3" borderId="19" xfId="4" applyFont="1" applyFill="1" applyBorder="1" applyAlignment="1">
      <alignment horizontal="center" vertical="center"/>
    </xf>
    <xf numFmtId="0" fontId="0" fillId="0" borderId="0" xfId="0" applyAlignment="1">
      <alignment horizontal="center"/>
    </xf>
    <xf numFmtId="0" fontId="38" fillId="0" borderId="35" xfId="4" applyFont="1" applyBorder="1" applyAlignment="1">
      <alignment vertical="center"/>
    </xf>
    <xf numFmtId="0" fontId="38" fillId="0" borderId="36" xfId="4" applyFont="1" applyBorder="1" applyAlignment="1">
      <alignment vertical="center"/>
    </xf>
    <xf numFmtId="0" fontId="27" fillId="3" borderId="25" xfId="4" applyFont="1" applyFill="1" applyBorder="1" applyAlignment="1">
      <alignment horizontal="center" vertical="center"/>
    </xf>
    <xf numFmtId="0" fontId="23" fillId="3" borderId="29" xfId="4" applyFont="1" applyFill="1" applyBorder="1" applyAlignment="1">
      <alignment horizontal="center" vertical="center"/>
    </xf>
    <xf numFmtId="0" fontId="23" fillId="3" borderId="30" xfId="0" applyFont="1" applyFill="1" applyBorder="1" applyAlignment="1">
      <alignment horizontal="center" vertical="center"/>
    </xf>
    <xf numFmtId="0" fontId="23" fillId="3" borderId="38" xfId="0" applyFont="1" applyFill="1" applyBorder="1" applyAlignment="1">
      <alignment horizontal="center" vertical="center"/>
    </xf>
    <xf numFmtId="0" fontId="0" fillId="0" borderId="39" xfId="0" applyBorder="1"/>
    <xf numFmtId="0" fontId="0" fillId="0" borderId="40" xfId="0" applyBorder="1"/>
    <xf numFmtId="0" fontId="26" fillId="0" borderId="41" xfId="4" applyFont="1" applyBorder="1" applyAlignment="1">
      <alignment vertical="center"/>
    </xf>
    <xf numFmtId="0" fontId="39" fillId="0" borderId="0" xfId="0" applyFont="1"/>
    <xf numFmtId="0" fontId="27" fillId="3" borderId="42" xfId="4" applyFont="1" applyFill="1" applyBorder="1" applyAlignment="1">
      <alignment horizontal="center" vertical="center"/>
    </xf>
    <xf numFmtId="0" fontId="23" fillId="3" borderId="43" xfId="4" applyFont="1" applyFill="1" applyBorder="1" applyAlignment="1">
      <alignment horizontal="center" vertical="center"/>
    </xf>
    <xf numFmtId="0" fontId="23" fillId="3" borderId="43" xfId="0" applyFont="1" applyFill="1" applyBorder="1" applyAlignment="1">
      <alignment horizontal="center" vertical="center"/>
    </xf>
    <xf numFmtId="0" fontId="23" fillId="3" borderId="18" xfId="0" applyFont="1" applyFill="1" applyBorder="1" applyAlignment="1">
      <alignment horizontal="center" vertical="center"/>
    </xf>
    <xf numFmtId="0" fontId="40" fillId="0" borderId="0" xfId="0" applyFont="1" applyBorder="1" applyProtection="1"/>
    <xf numFmtId="0" fontId="14" fillId="0" borderId="0" xfId="5" applyFont="1"/>
    <xf numFmtId="0" fontId="40" fillId="0" borderId="0" xfId="0" applyFont="1" applyBorder="1" applyAlignment="1" applyProtection="1">
      <alignment horizontal="center"/>
    </xf>
    <xf numFmtId="3" fontId="14" fillId="0" borderId="0" xfId="0" applyNumberFormat="1" applyFont="1" applyBorder="1" applyProtection="1"/>
    <xf numFmtId="0" fontId="40" fillId="0" borderId="7" xfId="0" applyFont="1" applyBorder="1"/>
    <xf numFmtId="0" fontId="40" fillId="0" borderId="0" xfId="0" applyFont="1" applyBorder="1"/>
    <xf numFmtId="3" fontId="14" fillId="0" borderId="0" xfId="0" applyNumberFormat="1" applyFont="1" applyBorder="1"/>
    <xf numFmtId="3" fontId="14" fillId="5" borderId="0" xfId="0" applyNumberFormat="1" applyFont="1" applyFill="1" applyBorder="1"/>
    <xf numFmtId="0" fontId="14" fillId="5" borderId="0" xfId="5" applyFont="1" applyFill="1"/>
    <xf numFmtId="4" fontId="14" fillId="5" borderId="0" xfId="5" applyNumberFormat="1" applyFont="1" applyFill="1"/>
    <xf numFmtId="0" fontId="23" fillId="4" borderId="26" xfId="4" applyFont="1" applyFill="1" applyBorder="1" applyAlignment="1">
      <alignment horizontal="center" vertical="center"/>
    </xf>
    <xf numFmtId="0" fontId="23" fillId="4" borderId="44" xfId="4" applyFont="1" applyFill="1" applyBorder="1" applyAlignment="1">
      <alignment horizontal="center"/>
    </xf>
    <xf numFmtId="166" fontId="4" fillId="0" borderId="20" xfId="1" applyNumberFormat="1" applyFont="1" applyBorder="1" applyAlignment="1">
      <alignment horizontal="center"/>
    </xf>
    <xf numFmtId="1" fontId="4" fillId="0" borderId="20" xfId="1" applyNumberFormat="1" applyFont="1" applyBorder="1" applyAlignment="1">
      <alignment horizontal="center"/>
    </xf>
    <xf numFmtId="166" fontId="4" fillId="0" borderId="19" xfId="1" applyNumberFormat="1" applyFont="1" applyBorder="1" applyAlignment="1">
      <alignment horizontal="center"/>
    </xf>
    <xf numFmtId="9" fontId="23" fillId="3" borderId="19" xfId="1" applyFont="1" applyFill="1" applyBorder="1" applyAlignment="1">
      <alignment horizontal="center" vertical="center"/>
    </xf>
    <xf numFmtId="9" fontId="23" fillId="3" borderId="20" xfId="1" applyFont="1" applyFill="1" applyBorder="1" applyAlignment="1">
      <alignment horizontal="center" vertical="center"/>
    </xf>
    <xf numFmtId="9" fontId="4" fillId="0" borderId="20" xfId="1" applyFont="1" applyBorder="1" applyAlignment="1">
      <alignment horizontal="center"/>
    </xf>
    <xf numFmtId="167" fontId="31" fillId="0" borderId="0" xfId="4" applyNumberFormat="1" applyFont="1" applyBorder="1" applyAlignment="1">
      <alignment horizontal="right"/>
    </xf>
    <xf numFmtId="167" fontId="23" fillId="4" borderId="28" xfId="1" applyNumberFormat="1" applyFont="1" applyFill="1" applyBorder="1" applyAlignment="1">
      <alignment horizontal="center" vertical="center"/>
    </xf>
    <xf numFmtId="3" fontId="40" fillId="0" borderId="0" xfId="0" applyNumberFormat="1" applyFont="1" applyBorder="1" applyProtection="1"/>
    <xf numFmtId="167" fontId="23" fillId="4" borderId="28" xfId="1" applyNumberFormat="1" applyFont="1" applyFill="1" applyBorder="1" applyAlignment="1">
      <alignment horizontal="right" vertical="center"/>
    </xf>
    <xf numFmtId="167" fontId="23" fillId="4" borderId="27" xfId="1" applyNumberFormat="1" applyFont="1" applyFill="1" applyBorder="1" applyAlignment="1">
      <alignment horizontal="center" vertical="center"/>
    </xf>
    <xf numFmtId="0" fontId="38" fillId="0" borderId="0" xfId="0" applyFont="1"/>
    <xf numFmtId="0" fontId="38" fillId="0" borderId="0" xfId="0" applyFont="1" applyAlignment="1"/>
    <xf numFmtId="0" fontId="42" fillId="0" borderId="0" xfId="0" applyFont="1"/>
    <xf numFmtId="0" fontId="43" fillId="0" borderId="0" xfId="0" applyFont="1"/>
    <xf numFmtId="0" fontId="42" fillId="0" borderId="0" xfId="0" applyFont="1" applyAlignment="1">
      <alignment horizontal="left"/>
    </xf>
    <xf numFmtId="0" fontId="38" fillId="0" borderId="0" xfId="0" applyFont="1" applyBorder="1" applyAlignment="1">
      <alignment horizontal="center"/>
    </xf>
    <xf numFmtId="0" fontId="38" fillId="0" borderId="0" xfId="0" applyFont="1" applyAlignment="1">
      <alignment horizontal="center"/>
    </xf>
    <xf numFmtId="0" fontId="38" fillId="0" borderId="0" xfId="0" applyFont="1" applyAlignment="1">
      <alignment horizontal="left"/>
    </xf>
    <xf numFmtId="0" fontId="44" fillId="0" borderId="0" xfId="0" applyFont="1"/>
    <xf numFmtId="0" fontId="43" fillId="0" borderId="0" xfId="0" applyFont="1" applyFill="1"/>
    <xf numFmtId="0" fontId="27" fillId="0" borderId="0" xfId="0" applyFont="1" applyBorder="1" applyAlignment="1">
      <alignment horizontal="center"/>
    </xf>
    <xf numFmtId="0" fontId="1" fillId="0" borderId="0" xfId="0" applyFont="1"/>
    <xf numFmtId="0" fontId="27" fillId="0" borderId="41" xfId="4" applyFont="1" applyBorder="1" applyAlignment="1">
      <alignment vertical="center"/>
    </xf>
    <xf numFmtId="0" fontId="1" fillId="0" borderId="0" xfId="0" applyFont="1" applyAlignment="1">
      <alignment horizontal="right"/>
    </xf>
    <xf numFmtId="0" fontId="1" fillId="0" borderId="40" xfId="0" applyFont="1" applyBorder="1"/>
    <xf numFmtId="167" fontId="4" fillId="0" borderId="21" xfId="2" applyNumberFormat="1" applyFont="1" applyFill="1" applyBorder="1" applyAlignment="1">
      <alignment horizontal="center" vertical="top" wrapText="1"/>
    </xf>
    <xf numFmtId="167" fontId="4" fillId="0" borderId="22" xfId="2" applyNumberFormat="1" applyFont="1" applyFill="1" applyBorder="1" applyAlignment="1">
      <alignment horizontal="center" vertical="top" wrapText="1"/>
    </xf>
    <xf numFmtId="167" fontId="4" fillId="0" borderId="23" xfId="2" applyNumberFormat="1" applyFont="1" applyFill="1" applyBorder="1" applyAlignment="1">
      <alignment horizontal="center" vertical="top" wrapText="1"/>
    </xf>
    <xf numFmtId="0" fontId="1" fillId="0" borderId="45" xfId="0" applyFont="1" applyBorder="1"/>
    <xf numFmtId="1" fontId="4" fillId="0" borderId="19" xfId="1" applyNumberFormat="1" applyFont="1" applyBorder="1" applyAlignment="1">
      <alignment horizontal="center"/>
    </xf>
    <xf numFmtId="0" fontId="47" fillId="0" borderId="0" xfId="0" applyFont="1"/>
    <xf numFmtId="165" fontId="4" fillId="0" borderId="47" xfId="2" applyNumberFormat="1" applyFont="1" applyFill="1" applyBorder="1" applyAlignment="1">
      <alignment horizontal="left" indent="1"/>
    </xf>
    <xf numFmtId="165" fontId="4" fillId="0" borderId="48" xfId="2" applyNumberFormat="1" applyFont="1" applyFill="1" applyBorder="1" applyAlignment="1">
      <alignment horizontal="left" indent="1"/>
    </xf>
    <xf numFmtId="165" fontId="4" fillId="0" borderId="49" xfId="2" applyNumberFormat="1" applyFont="1" applyFill="1" applyBorder="1" applyAlignment="1">
      <alignment horizontal="left" indent="1"/>
    </xf>
    <xf numFmtId="165" fontId="15" fillId="0" borderId="22" xfId="2" applyNumberFormat="1" applyFont="1" applyFill="1" applyBorder="1" applyAlignment="1">
      <alignment horizontal="left" indent="1"/>
    </xf>
    <xf numFmtId="0" fontId="50" fillId="0" borderId="0" xfId="0" applyFont="1" applyBorder="1" applyAlignment="1">
      <alignment vertical="center"/>
    </xf>
    <xf numFmtId="0" fontId="51" fillId="0" borderId="0" xfId="0" applyFont="1"/>
    <xf numFmtId="165" fontId="4" fillId="0" borderId="22" xfId="2" applyNumberFormat="1" applyFont="1" applyFill="1" applyBorder="1" applyAlignment="1">
      <alignment horizontal="right" vertical="top" wrapText="1"/>
    </xf>
    <xf numFmtId="0" fontId="23" fillId="3" borderId="1" xfId="0" applyFont="1" applyFill="1" applyBorder="1" applyAlignment="1">
      <alignment horizontal="center" vertical="center"/>
    </xf>
    <xf numFmtId="3" fontId="4" fillId="4" borderId="50" xfId="0" applyNumberFormat="1" applyFont="1" applyFill="1" applyBorder="1" applyAlignment="1">
      <alignment vertical="center"/>
    </xf>
    <xf numFmtId="3" fontId="4" fillId="4" borderId="3" xfId="0" applyNumberFormat="1" applyFont="1" applyFill="1" applyBorder="1" applyAlignment="1">
      <alignment vertical="center"/>
    </xf>
    <xf numFmtId="3" fontId="15" fillId="4" borderId="0" xfId="0" applyNumberFormat="1" applyFont="1" applyFill="1" applyBorder="1" applyAlignment="1">
      <alignment vertical="center"/>
    </xf>
    <xf numFmtId="3" fontId="15" fillId="4" borderId="7" xfId="0" applyNumberFormat="1" applyFont="1" applyFill="1" applyBorder="1" applyAlignment="1">
      <alignment vertical="center"/>
    </xf>
    <xf numFmtId="3" fontId="4" fillId="4" borderId="9" xfId="0" applyNumberFormat="1" applyFont="1" applyFill="1" applyBorder="1" applyAlignment="1">
      <alignment vertical="center"/>
    </xf>
    <xf numFmtId="3" fontId="15" fillId="4" borderId="5" xfId="0" applyNumberFormat="1" applyFont="1" applyFill="1" applyBorder="1" applyAlignment="1">
      <alignment vertical="center"/>
    </xf>
    <xf numFmtId="3" fontId="15" fillId="4" borderId="4" xfId="0" applyNumberFormat="1" applyFont="1" applyFill="1" applyBorder="1" applyAlignment="1">
      <alignment vertical="center"/>
    </xf>
    <xf numFmtId="3" fontId="4" fillId="4" borderId="5" xfId="0" applyNumberFormat="1" applyFont="1" applyFill="1" applyBorder="1" applyAlignment="1">
      <alignment vertical="center"/>
    </xf>
    <xf numFmtId="0" fontId="52" fillId="0" borderId="1" xfId="0" applyFont="1" applyBorder="1" applyAlignment="1">
      <alignment horizontal="center" vertical="center"/>
    </xf>
    <xf numFmtId="0" fontId="12" fillId="0" borderId="0" xfId="0" applyFont="1"/>
    <xf numFmtId="3" fontId="4" fillId="4" borderId="6" xfId="0" applyNumberFormat="1" applyFont="1" applyFill="1" applyBorder="1" applyAlignment="1">
      <alignment vertical="center"/>
    </xf>
    <xf numFmtId="3" fontId="15" fillId="4" borderId="8" xfId="0" applyNumberFormat="1" applyFont="1" applyFill="1" applyBorder="1" applyAlignment="1">
      <alignment vertical="center"/>
    </xf>
    <xf numFmtId="3" fontId="15" fillId="4" borderId="3" xfId="0" applyNumberFormat="1" applyFont="1" applyFill="1" applyBorder="1" applyAlignment="1">
      <alignment vertical="center"/>
    </xf>
    <xf numFmtId="3" fontId="4" fillId="4" borderId="0" xfId="0" applyNumberFormat="1" applyFont="1" applyFill="1" applyBorder="1" applyAlignment="1">
      <alignment horizontal="right" vertical="center"/>
    </xf>
    <xf numFmtId="3" fontId="4" fillId="4" borderId="8" xfId="0" applyNumberFormat="1" applyFont="1" applyFill="1" applyBorder="1" applyAlignment="1">
      <alignment horizontal="right" vertical="center"/>
    </xf>
    <xf numFmtId="3" fontId="15" fillId="2" borderId="4" xfId="0" applyNumberFormat="1" applyFont="1" applyFill="1" applyBorder="1" applyAlignment="1">
      <alignment vertical="center"/>
    </xf>
    <xf numFmtId="3" fontId="15" fillId="4" borderId="50" xfId="0" applyNumberFormat="1" applyFont="1" applyFill="1" applyBorder="1" applyAlignment="1">
      <alignment vertical="center"/>
    </xf>
    <xf numFmtId="3" fontId="15" fillId="4" borderId="13" xfId="0" applyNumberFormat="1" applyFont="1" applyFill="1" applyBorder="1" applyAlignment="1">
      <alignment vertical="center"/>
    </xf>
    <xf numFmtId="3" fontId="15" fillId="4" borderId="1" xfId="0" applyNumberFormat="1" applyFont="1" applyFill="1" applyBorder="1" applyAlignment="1">
      <alignment vertical="center"/>
    </xf>
    <xf numFmtId="0" fontId="23" fillId="3" borderId="19" xfId="4" applyFont="1" applyFill="1" applyBorder="1" applyAlignment="1">
      <alignment horizontal="center" vertical="center"/>
    </xf>
    <xf numFmtId="164" fontId="4" fillId="4" borderId="3" xfId="0" applyNumberFormat="1" applyFont="1" applyFill="1" applyBorder="1" applyAlignment="1">
      <alignment vertical="center"/>
    </xf>
    <xf numFmtId="164" fontId="4" fillId="4" borderId="8" xfId="0" applyNumberFormat="1" applyFont="1" applyFill="1" applyBorder="1" applyAlignment="1">
      <alignment vertical="center"/>
    </xf>
    <xf numFmtId="164" fontId="4" fillId="4" borderId="0" xfId="0" applyNumberFormat="1" applyFont="1" applyFill="1" applyBorder="1" applyAlignment="1">
      <alignment vertical="center"/>
    </xf>
    <xf numFmtId="0" fontId="23" fillId="4" borderId="0" xfId="4" applyFont="1" applyFill="1" applyBorder="1" applyAlignment="1">
      <alignment horizontal="center"/>
    </xf>
    <xf numFmtId="0" fontId="40" fillId="0" borderId="1" xfId="0" applyFont="1" applyBorder="1" applyProtection="1"/>
    <xf numFmtId="0" fontId="14" fillId="0" borderId="1" xfId="5" applyFont="1" applyBorder="1"/>
    <xf numFmtId="0" fontId="40" fillId="0" borderId="1" xfId="0" applyFont="1" applyBorder="1" applyAlignment="1" applyProtection="1">
      <alignment horizontal="center"/>
    </xf>
    <xf numFmtId="3" fontId="14" fillId="0" borderId="1" xfId="0" applyNumberFormat="1" applyFont="1" applyBorder="1" applyProtection="1"/>
    <xf numFmtId="0" fontId="40" fillId="7" borderId="1" xfId="0" applyFont="1" applyFill="1" applyBorder="1" applyProtection="1"/>
    <xf numFmtId="3" fontId="14" fillId="7" borderId="1" xfId="0" applyNumberFormat="1" applyFont="1" applyFill="1" applyBorder="1" applyProtection="1"/>
    <xf numFmtId="3" fontId="40" fillId="0" borderId="1" xfId="0" applyNumberFormat="1" applyFont="1" applyBorder="1" applyProtection="1"/>
    <xf numFmtId="0" fontId="40" fillId="8" borderId="1" xfId="0" applyFont="1" applyFill="1" applyBorder="1" applyProtection="1"/>
    <xf numFmtId="3" fontId="19" fillId="8" borderId="1" xfId="0" applyNumberFormat="1" applyFont="1" applyFill="1" applyBorder="1" applyProtection="1"/>
    <xf numFmtId="3" fontId="14" fillId="8" borderId="0" xfId="0" applyNumberFormat="1" applyFont="1" applyFill="1" applyBorder="1"/>
    <xf numFmtId="3" fontId="14" fillId="9" borderId="0" xfId="0" applyNumberFormat="1" applyFont="1" applyFill="1" applyBorder="1"/>
    <xf numFmtId="3" fontId="40" fillId="10" borderId="1" xfId="0" applyNumberFormat="1" applyFont="1" applyFill="1" applyBorder="1" applyProtection="1"/>
    <xf numFmtId="3" fontId="14" fillId="10" borderId="1" xfId="0" applyNumberFormat="1" applyFont="1" applyFill="1" applyBorder="1" applyProtection="1"/>
    <xf numFmtId="3" fontId="40" fillId="11" borderId="1" xfId="0" applyNumberFormat="1" applyFont="1" applyFill="1" applyBorder="1" applyProtection="1"/>
    <xf numFmtId="3" fontId="14" fillId="11" borderId="1" xfId="0" applyNumberFormat="1" applyFont="1" applyFill="1" applyBorder="1" applyProtection="1"/>
    <xf numFmtId="0" fontId="40" fillId="12" borderId="1" xfId="0" applyFont="1" applyFill="1" applyBorder="1" applyProtection="1"/>
    <xf numFmtId="3" fontId="14" fillId="12" borderId="1" xfId="0" applyNumberFormat="1" applyFont="1" applyFill="1" applyBorder="1" applyProtection="1"/>
    <xf numFmtId="0" fontId="23" fillId="3" borderId="19" xfId="4" applyFont="1" applyFill="1" applyBorder="1" applyAlignment="1">
      <alignment horizontal="center" vertical="center"/>
    </xf>
    <xf numFmtId="3" fontId="4" fillId="13" borderId="0" xfId="0" applyNumberFormat="1" applyFont="1" applyFill="1" applyBorder="1" applyAlignment="1">
      <alignment vertical="center"/>
    </xf>
    <xf numFmtId="3" fontId="4" fillId="13" borderId="7" xfId="0" applyNumberFormat="1" applyFont="1" applyFill="1" applyBorder="1" applyAlignment="1">
      <alignment vertical="center"/>
    </xf>
    <xf numFmtId="167" fontId="0" fillId="0" borderId="0" xfId="1" applyNumberFormat="1" applyFont="1"/>
    <xf numFmtId="165" fontId="4" fillId="4" borderId="21" xfId="2" applyNumberFormat="1" applyFont="1" applyFill="1" applyBorder="1" applyAlignment="1">
      <alignment horizontal="center" vertical="top" wrapText="1"/>
    </xf>
    <xf numFmtId="165" fontId="4" fillId="4" borderId="22" xfId="2" applyNumberFormat="1" applyFont="1" applyFill="1" applyBorder="1" applyAlignment="1">
      <alignment horizontal="center" vertical="top" wrapText="1"/>
    </xf>
    <xf numFmtId="165" fontId="4" fillId="4" borderId="23" xfId="2" applyNumberFormat="1" applyFont="1" applyFill="1" applyBorder="1" applyAlignment="1">
      <alignment horizontal="center" vertical="top" wrapText="1"/>
    </xf>
    <xf numFmtId="165" fontId="53" fillId="0" borderId="21" xfId="2" applyNumberFormat="1" applyFont="1" applyFill="1" applyBorder="1" applyAlignment="1">
      <alignment horizontal="center" vertical="top" wrapText="1"/>
    </xf>
    <xf numFmtId="165" fontId="53" fillId="0" borderId="22" xfId="2" applyNumberFormat="1" applyFont="1" applyFill="1" applyBorder="1" applyAlignment="1">
      <alignment horizontal="center" vertical="top" wrapText="1"/>
    </xf>
    <xf numFmtId="165" fontId="53" fillId="4" borderId="22" xfId="2" applyNumberFormat="1" applyFont="1" applyFill="1" applyBorder="1" applyAlignment="1">
      <alignment horizontal="center" vertical="top" wrapText="1"/>
    </xf>
    <xf numFmtId="0" fontId="54" fillId="0" borderId="0" xfId="0" applyFont="1"/>
    <xf numFmtId="0" fontId="55" fillId="0" borderId="0" xfId="0" applyFont="1"/>
    <xf numFmtId="0" fontId="56" fillId="0" borderId="0" xfId="0" applyFont="1"/>
    <xf numFmtId="165" fontId="53" fillId="0" borderId="22" xfId="2" applyNumberFormat="1" applyFont="1" applyFill="1" applyBorder="1" applyAlignment="1">
      <alignment horizontal="left" indent="1"/>
    </xf>
    <xf numFmtId="167" fontId="4" fillId="4" borderId="21" xfId="2" applyNumberFormat="1" applyFont="1" applyFill="1" applyBorder="1" applyAlignment="1">
      <alignment horizontal="center" vertical="top" wrapText="1"/>
    </xf>
    <xf numFmtId="167" fontId="4" fillId="4" borderId="22" xfId="2" applyNumberFormat="1" applyFont="1" applyFill="1" applyBorder="1" applyAlignment="1">
      <alignment horizontal="center" vertical="top" wrapText="1"/>
    </xf>
    <xf numFmtId="167" fontId="4" fillId="4" borderId="23" xfId="2" applyNumberFormat="1" applyFont="1" applyFill="1" applyBorder="1" applyAlignment="1">
      <alignment horizontal="center" vertical="top" wrapText="1"/>
    </xf>
    <xf numFmtId="0" fontId="4" fillId="0" borderId="0" xfId="11" applyFont="1"/>
    <xf numFmtId="0" fontId="4" fillId="0" borderId="0" xfId="11" applyFont="1" applyFill="1" applyBorder="1"/>
    <xf numFmtId="0" fontId="4" fillId="0" borderId="0" xfId="11" applyFont="1" applyFill="1"/>
    <xf numFmtId="0" fontId="23" fillId="3" borderId="20" xfId="11" applyFont="1" applyFill="1" applyBorder="1" applyAlignment="1">
      <alignment horizontal="center" vertical="center"/>
    </xf>
    <xf numFmtId="9" fontId="4" fillId="0" borderId="21" xfId="4" applyNumberFormat="1" applyFont="1" applyFill="1" applyBorder="1" applyAlignment="1">
      <alignment horizontal="center" vertical="top" wrapText="1"/>
    </xf>
    <xf numFmtId="9" fontId="4" fillId="4" borderId="21" xfId="10" applyFont="1" applyFill="1" applyBorder="1" applyAlignment="1">
      <alignment horizontal="center" vertical="top" wrapText="1"/>
    </xf>
    <xf numFmtId="1" fontId="4" fillId="0" borderId="20" xfId="10" applyNumberFormat="1" applyFont="1" applyBorder="1" applyAlignment="1">
      <alignment horizontal="center"/>
    </xf>
    <xf numFmtId="9" fontId="4" fillId="0" borderId="22" xfId="4" applyNumberFormat="1" applyFont="1" applyFill="1" applyBorder="1" applyAlignment="1">
      <alignment horizontal="center" vertical="top" wrapText="1"/>
    </xf>
    <xf numFmtId="9" fontId="4" fillId="4" borderId="22" xfId="10" applyFont="1" applyFill="1" applyBorder="1" applyAlignment="1">
      <alignment horizontal="center" vertical="top" wrapText="1"/>
    </xf>
    <xf numFmtId="9" fontId="4" fillId="0" borderId="23" xfId="4" applyNumberFormat="1" applyFont="1" applyFill="1" applyBorder="1" applyAlignment="1">
      <alignment horizontal="center" vertical="top" wrapText="1"/>
    </xf>
    <xf numFmtId="9" fontId="4" fillId="4" borderId="23" xfId="10" applyFont="1" applyFill="1" applyBorder="1" applyAlignment="1">
      <alignment horizontal="center" vertical="top" wrapText="1"/>
    </xf>
    <xf numFmtId="9" fontId="23" fillId="4" borderId="28" xfId="10" applyFont="1" applyFill="1" applyBorder="1" applyAlignment="1">
      <alignment horizontal="center"/>
    </xf>
    <xf numFmtId="9" fontId="4" fillId="0" borderId="0" xfId="10" applyFont="1"/>
    <xf numFmtId="1" fontId="4" fillId="0" borderId="0" xfId="11" applyNumberFormat="1" applyFont="1" applyFill="1" applyBorder="1"/>
    <xf numFmtId="0" fontId="30" fillId="0" borderId="0" xfId="11" applyFont="1"/>
    <xf numFmtId="0" fontId="4" fillId="0" borderId="0" xfId="11" applyFont="1" applyBorder="1"/>
    <xf numFmtId="9" fontId="4" fillId="0" borderId="23" xfId="10" applyFont="1" applyFill="1" applyBorder="1" applyAlignment="1">
      <alignment horizontal="center" vertical="top" wrapText="1"/>
    </xf>
    <xf numFmtId="43" fontId="4" fillId="0" borderId="0" xfId="11" applyNumberFormat="1" applyFont="1" applyFill="1"/>
    <xf numFmtId="165" fontId="23" fillId="4" borderId="27" xfId="2" applyNumberFormat="1" applyFont="1" applyFill="1" applyBorder="1" applyAlignment="1">
      <alignment horizontal="center"/>
    </xf>
    <xf numFmtId="165" fontId="23" fillId="4" borderId="26" xfId="2" applyNumberFormat="1" applyFont="1" applyFill="1" applyBorder="1" applyAlignment="1">
      <alignment horizontal="center"/>
    </xf>
    <xf numFmtId="165" fontId="4" fillId="2" borderId="22" xfId="2" applyNumberFormat="1" applyFont="1" applyFill="1" applyBorder="1" applyAlignment="1">
      <alignment horizontal="center" vertical="top" wrapText="1"/>
    </xf>
    <xf numFmtId="165" fontId="59" fillId="0" borderId="22" xfId="2" applyNumberFormat="1" applyFont="1" applyFill="1" applyBorder="1" applyAlignment="1">
      <alignment horizontal="center" vertical="top" wrapText="1"/>
    </xf>
    <xf numFmtId="165" fontId="4" fillId="15" borderId="22" xfId="2" applyNumberFormat="1" applyFont="1" applyFill="1" applyBorder="1" applyAlignment="1">
      <alignment horizontal="center" vertical="top" wrapText="1"/>
    </xf>
    <xf numFmtId="165" fontId="4" fillId="2" borderId="23" xfId="2" applyNumberFormat="1" applyFont="1" applyFill="1" applyBorder="1" applyAlignment="1">
      <alignment horizontal="center" vertical="top" wrapText="1"/>
    </xf>
    <xf numFmtId="165" fontId="4" fillId="0" borderId="17" xfId="2" applyNumberFormat="1" applyFont="1" applyFill="1" applyBorder="1" applyAlignment="1">
      <alignment horizontal="center"/>
    </xf>
    <xf numFmtId="165" fontId="4" fillId="0" borderId="19" xfId="2" applyNumberFormat="1" applyFont="1" applyFill="1" applyBorder="1" applyAlignment="1">
      <alignment horizontal="center"/>
    </xf>
    <xf numFmtId="0" fontId="23" fillId="4" borderId="28" xfId="4" applyFont="1" applyFill="1" applyBorder="1" applyAlignment="1">
      <alignment horizontal="center"/>
    </xf>
    <xf numFmtId="0" fontId="23" fillId="4" borderId="31" xfId="4" applyFont="1" applyFill="1" applyBorder="1" applyAlignment="1">
      <alignment horizontal="center"/>
    </xf>
    <xf numFmtId="0" fontId="23" fillId="4" borderId="32" xfId="4" applyFont="1" applyFill="1" applyBorder="1" applyAlignment="1">
      <alignment horizontal="center"/>
    </xf>
    <xf numFmtId="0" fontId="23" fillId="4" borderId="33" xfId="4" applyFont="1" applyFill="1" applyBorder="1" applyAlignment="1">
      <alignment horizontal="center"/>
    </xf>
    <xf numFmtId="0" fontId="23" fillId="3" borderId="17" xfId="4" applyFont="1" applyFill="1" applyBorder="1" applyAlignment="1">
      <alignment horizontal="center" vertical="center"/>
    </xf>
    <xf numFmtId="0" fontId="23" fillId="3" borderId="19" xfId="4" applyFont="1" applyFill="1" applyBorder="1" applyAlignment="1">
      <alignment horizontal="center" vertical="center"/>
    </xf>
    <xf numFmtId="0" fontId="27" fillId="0" borderId="17" xfId="4" applyFont="1" applyFill="1" applyBorder="1" applyAlignment="1">
      <alignment horizontal="center" vertical="center"/>
    </xf>
    <xf numFmtId="0" fontId="27" fillId="0" borderId="19" xfId="4" applyFont="1" applyFill="1" applyBorder="1" applyAlignment="1">
      <alignment horizontal="center" vertical="center"/>
    </xf>
    <xf numFmtId="0" fontId="38" fillId="0" borderId="17" xfId="4" applyFont="1" applyBorder="1" applyAlignment="1">
      <alignment horizontal="center" vertical="center"/>
    </xf>
    <xf numFmtId="0" fontId="38" fillId="0" borderId="18" xfId="4" applyFont="1" applyBorder="1" applyAlignment="1">
      <alignment horizontal="center" vertical="center"/>
    </xf>
    <xf numFmtId="0" fontId="38" fillId="0" borderId="19" xfId="4" applyFont="1" applyBorder="1" applyAlignment="1">
      <alignment horizontal="center" vertical="center"/>
    </xf>
    <xf numFmtId="0" fontId="26" fillId="0" borderId="17" xfId="4" applyFont="1" applyBorder="1" applyAlignment="1">
      <alignment horizontal="center" vertical="center"/>
    </xf>
    <xf numFmtId="0" fontId="26" fillId="0" borderId="18" xfId="4" applyFont="1" applyBorder="1" applyAlignment="1">
      <alignment horizontal="center" vertical="center"/>
    </xf>
    <xf numFmtId="0" fontId="26" fillId="0" borderId="19" xfId="4" applyFont="1" applyBorder="1" applyAlignment="1">
      <alignment horizontal="center" vertical="center"/>
    </xf>
    <xf numFmtId="0" fontId="26" fillId="0" borderId="34" xfId="4" applyFont="1" applyBorder="1" applyAlignment="1">
      <alignment horizontal="center" vertical="center"/>
    </xf>
    <xf numFmtId="0" fontId="26" fillId="0" borderId="35" xfId="4" applyFont="1" applyBorder="1" applyAlignment="1">
      <alignment horizontal="center" vertical="center"/>
    </xf>
    <xf numFmtId="0" fontId="26" fillId="0" borderId="36" xfId="4" applyFont="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32" fillId="6" borderId="0" xfId="0" applyFont="1" applyFill="1" applyBorder="1" applyAlignment="1">
      <alignment horizontal="center" vertical="center"/>
    </xf>
    <xf numFmtId="0" fontId="26" fillId="0" borderId="34" xfId="4" applyFont="1" applyBorder="1" applyAlignment="1">
      <alignment vertical="center"/>
    </xf>
    <xf numFmtId="0" fontId="26" fillId="0" borderId="35" xfId="4" applyFont="1" applyBorder="1" applyAlignment="1">
      <alignment vertical="center"/>
    </xf>
    <xf numFmtId="0" fontId="26" fillId="0" borderId="36" xfId="4" applyFont="1" applyBorder="1" applyAlignment="1">
      <alignment vertical="center"/>
    </xf>
    <xf numFmtId="0" fontId="26" fillId="0" borderId="34" xfId="4" applyFont="1" applyBorder="1" applyAlignment="1">
      <alignment horizontal="left" vertical="center" indent="46"/>
    </xf>
    <xf numFmtId="0" fontId="26" fillId="0" borderId="35" xfId="4" applyFont="1" applyBorder="1" applyAlignment="1">
      <alignment horizontal="left" vertical="center" indent="46"/>
    </xf>
    <xf numFmtId="0" fontId="26" fillId="0" borderId="36" xfId="4" applyFont="1" applyBorder="1" applyAlignment="1">
      <alignment horizontal="left" vertical="center" indent="46"/>
    </xf>
    <xf numFmtId="0" fontId="26" fillId="0" borderId="34" xfId="4" applyFont="1" applyBorder="1" applyAlignment="1">
      <alignment horizontal="center" vertical="top"/>
    </xf>
    <xf numFmtId="0" fontId="26" fillId="0" borderId="35" xfId="4" applyFont="1" applyBorder="1" applyAlignment="1">
      <alignment horizontal="center" vertical="top"/>
    </xf>
    <xf numFmtId="0" fontId="26" fillId="0" borderId="36" xfId="4" applyFont="1" applyBorder="1" applyAlignment="1">
      <alignment horizontal="center" vertical="top"/>
    </xf>
    <xf numFmtId="0" fontId="3" fillId="0" borderId="13" xfId="0" applyFont="1" applyBorder="1" applyAlignment="1">
      <alignment horizontal="center" vertical="center"/>
    </xf>
    <xf numFmtId="0" fontId="3" fillId="0" borderId="2" xfId="0" applyFont="1" applyBorder="1" applyAlignment="1">
      <alignment horizontal="center" vertical="center"/>
    </xf>
    <xf numFmtId="0" fontId="26" fillId="0" borderId="35" xfId="0" applyFont="1" applyBorder="1" applyAlignment="1">
      <alignment horizontal="left" vertical="center" indent="46"/>
    </xf>
    <xf numFmtId="0" fontId="26" fillId="0" borderId="36" xfId="0" applyFont="1" applyBorder="1" applyAlignment="1">
      <alignment horizontal="left" vertical="center" indent="46"/>
    </xf>
    <xf numFmtId="0" fontId="46" fillId="0" borderId="46" xfId="0" applyFont="1" applyBorder="1" applyAlignment="1">
      <alignment horizontal="center"/>
    </xf>
    <xf numFmtId="0" fontId="26" fillId="0" borderId="34" xfId="0" applyFont="1" applyFill="1" applyBorder="1" applyAlignment="1">
      <alignment horizontal="center"/>
    </xf>
    <xf numFmtId="0" fontId="26" fillId="0" borderId="35" xfId="0" applyFont="1" applyFill="1" applyBorder="1" applyAlignment="1">
      <alignment horizontal="center"/>
    </xf>
    <xf numFmtId="165" fontId="4" fillId="0" borderId="17" xfId="14" applyNumberFormat="1" applyFont="1" applyFill="1" applyBorder="1" applyAlignment="1">
      <alignment horizontal="center"/>
    </xf>
    <xf numFmtId="165" fontId="4" fillId="0" borderId="19" xfId="14" applyNumberFormat="1" applyFont="1" applyFill="1" applyBorder="1" applyAlignment="1">
      <alignment horizontal="center"/>
    </xf>
    <xf numFmtId="0" fontId="26" fillId="14" borderId="51" xfId="11" applyFont="1" applyFill="1" applyBorder="1" applyAlignment="1">
      <alignment horizontal="center" vertical="center"/>
    </xf>
    <xf numFmtId="0" fontId="26" fillId="14" borderId="18" xfId="11" applyFont="1" applyFill="1" applyBorder="1" applyAlignment="1">
      <alignment horizontal="center" vertical="center"/>
    </xf>
    <xf numFmtId="0" fontId="26" fillId="14" borderId="19" xfId="11" applyFont="1" applyFill="1" applyBorder="1" applyAlignment="1">
      <alignment horizontal="center" vertical="center"/>
    </xf>
    <xf numFmtId="0" fontId="27" fillId="0" borderId="18" xfId="4" applyFont="1" applyFill="1" applyBorder="1" applyAlignment="1">
      <alignment horizontal="center" vertical="center"/>
    </xf>
    <xf numFmtId="0" fontId="26" fillId="14" borderId="17" xfId="11" applyFont="1" applyFill="1" applyBorder="1" applyAlignment="1">
      <alignment horizontal="center" vertical="center"/>
    </xf>
  </cellXfs>
  <cellStyles count="15">
    <cellStyle name="Comma" xfId="2" builtinId="3"/>
    <cellStyle name="Comma 2" xfId="14"/>
    <cellStyle name="Euro" xfId="7"/>
    <cellStyle name="Hyperlink" xfId="3" builtinId="8"/>
    <cellStyle name="Hyperlink 2" xfId="8"/>
    <cellStyle name="Normal" xfId="0" builtinId="0"/>
    <cellStyle name="Normal 14" xfId="13"/>
    <cellStyle name="Normal 2" xfId="5"/>
    <cellStyle name="Normal 2 2" xfId="11"/>
    <cellStyle name="Normal 3" xfId="6"/>
    <cellStyle name="Percent" xfId="1" builtinId="5"/>
    <cellStyle name="Percent 2" xfId="10"/>
    <cellStyle name="Percent 3" xfId="9"/>
    <cellStyle name="Procent 2" xfId="12"/>
    <cellStyle name="Total" xfId="4" builtinId="25"/>
  </cellStyles>
  <dxfs count="1856">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auto="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1" hidden="0"/>
    </dxf>
    <dxf>
      <border outline="0">
        <top style="thin">
          <color indexed="64"/>
        </top>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4" tint="0.79998168889431442"/>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Calibri"/>
        <scheme val="minor"/>
      </font>
      <protection locked="1" hidden="0"/>
    </dxf>
    <dxf>
      <font>
        <b/>
        <i val="0"/>
        <strike val="0"/>
        <condense val="0"/>
        <extend val="0"/>
        <outline val="0"/>
        <shadow val="0"/>
        <u val="none"/>
        <vertAlign val="baseline"/>
        <sz val="10"/>
        <color auto="1"/>
        <name val="Calibri"/>
        <scheme val="minor"/>
      </font>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tables/table1.xml><?xml version="1.0" encoding="utf-8"?>
<table xmlns="http://schemas.openxmlformats.org/spreadsheetml/2006/main" id="3" name="T_Pop" displayName="T_Pop" ref="B4:M41" totalsRowCount="1" headerRowDxfId="664" dataDxfId="663" totalsRowDxfId="662" totalsRowBorderDxfId="661">
  <autoFilter ref="B4:M40"/>
  <tableColumns count="12">
    <tableColumn id="1" name="Country" totalsRowLabel="(INS.EU-IE,IS,LI,SK, SE)" totalsRowDxfId="660"/>
    <tableColumn id="2" name="2004" totalsRowFunction="custom" totalsRowDxfId="659">
      <totalsRowFormula>C37-C20-C21-C23-C32-C34</totalsRowFormula>
    </tableColumn>
    <tableColumn id="3" name="2005" totalsRowFunction="custom" totalsRowDxfId="658">
      <totalsRowFormula>D37-D20-D21-D23-D32-D34</totalsRowFormula>
    </tableColumn>
    <tableColumn id="4" name="2006" totalsRowFunction="custom" totalsRowDxfId="657">
      <totalsRowFormula>E37-E20-E21-E23-E32-E34</totalsRowFormula>
    </tableColumn>
    <tableColumn id="5" name="2007" totalsRowFunction="custom" totalsRowDxfId="656">
      <totalsRowFormula>F37-F20-F21-F23-F32-F34</totalsRowFormula>
    </tableColumn>
    <tableColumn id="6" name="2008" totalsRowFunction="custom" totalsRowDxfId="655">
      <totalsRowFormula>G37-G20-G21-G23-G32-G34</totalsRowFormula>
    </tableColumn>
    <tableColumn id="7" name="2009" totalsRowFunction="custom" totalsRowDxfId="654">
      <totalsRowFormula>H37-H20-H21-H23-H32-H34</totalsRowFormula>
    </tableColumn>
    <tableColumn id="8" name="2010" totalsRowFunction="custom" totalsRowDxfId="653">
      <totalsRowFormula>I37-I20-I21-I23-I32-I34</totalsRowFormula>
    </tableColumn>
    <tableColumn id="9" name="2011" totalsRowFunction="custom" totalsRowDxfId="652">
      <totalsRowFormula>J37-J20-J21-J23-J32-J34</totalsRowFormula>
    </tableColumn>
    <tableColumn id="10" name="2012" totalsRowFunction="custom" totalsRowDxfId="651">
      <totalsRowFormula>K37-K20-K21-K23-K32-K34</totalsRowFormula>
    </tableColumn>
    <tableColumn id="11" name="2013" totalsRowFunction="custom" totalsRowDxfId="650">
      <totalsRowFormula>L37-L20-L21-L23-L32-L34</totalsRowFormula>
    </tableColumn>
    <tableColumn id="12" name="2014" totalsRowFunction="custom" totalsRowDxfId="649">
      <totalsRowFormula>M37-M20-M21-M23-M32-M34</totalsRowFormula>
    </tableColumn>
  </tableColumns>
  <tableStyleInfo showFirstColumn="0" showLastColumn="0" showRowStripes="1" showColumnStripes="0"/>
</table>
</file>

<file path=xl/tables/table2.xml><?xml version="1.0" encoding="utf-8"?>
<table xmlns="http://schemas.openxmlformats.org/spreadsheetml/2006/main" id="4" name="T_GDP" displayName="T_GDP" ref="B49:M81" totalsRowShown="0" headerRowDxfId="648" dataDxfId="647">
  <autoFilter ref="B49:M81"/>
  <tableColumns count="12">
    <tableColumn id="1" name="Country" dataDxfId="646"/>
    <tableColumn id="2" name="2004" dataDxfId="645"/>
    <tableColumn id="3" name="2005" dataDxfId="644"/>
    <tableColumn id="4" name="2006" dataDxfId="643"/>
    <tableColumn id="5" name="2007" dataDxfId="642"/>
    <tableColumn id="6" name="2008" dataDxfId="641"/>
    <tableColumn id="7" name="2009" dataDxfId="640"/>
    <tableColumn id="8" name="2010" dataDxfId="639"/>
    <tableColumn id="9" name="2011" dataDxfId="638"/>
    <tableColumn id="10" name="2012" dataDxfId="637"/>
    <tableColumn id="11" name="2013" dataDxfId="636"/>
    <tableColumn id="12" name="2014" dataDxfId="635"/>
  </tableColumns>
  <tableStyleInfo name="TableStyleMedium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C2:R119"/>
  <sheetViews>
    <sheetView showGridLines="0" zoomScale="50" zoomScaleNormal="50" workbookViewId="0">
      <selection activeCell="I55" sqref="I55:I56"/>
    </sheetView>
  </sheetViews>
  <sheetFormatPr defaultRowHeight="10.5" x14ac:dyDescent="0.15"/>
  <cols>
    <col min="1" max="1" width="10.28515625" customWidth="1"/>
    <col min="2" max="2" width="11.42578125" customWidth="1"/>
    <col min="5" max="5" width="15" customWidth="1"/>
    <col min="6" max="18" width="20" customWidth="1"/>
    <col min="19" max="19" width="15" customWidth="1"/>
  </cols>
  <sheetData>
    <row r="2" spans="3:18" ht="18.75" x14ac:dyDescent="0.15">
      <c r="E2" s="269" t="s">
        <v>117</v>
      </c>
      <c r="F2" s="270"/>
      <c r="G2" s="270"/>
      <c r="H2" s="270"/>
      <c r="I2" s="270"/>
      <c r="J2" s="270"/>
      <c r="K2" s="270"/>
      <c r="L2" s="270"/>
      <c r="M2" s="270"/>
      <c r="N2" s="270"/>
      <c r="O2" s="271"/>
    </row>
    <row r="5" spans="3:18" ht="15.75" x14ac:dyDescent="0.25">
      <c r="C5" s="264" t="s">
        <v>214</v>
      </c>
      <c r="D5" s="265"/>
      <c r="E5" s="266" t="s">
        <v>92</v>
      </c>
      <c r="F5" s="267"/>
      <c r="G5" s="267"/>
      <c r="H5" s="267"/>
      <c r="I5" s="267"/>
      <c r="J5" s="267"/>
      <c r="K5" s="267"/>
      <c r="L5" s="267"/>
      <c r="M5" s="267"/>
      <c r="N5" s="267"/>
      <c r="O5" s="268" t="s">
        <v>42</v>
      </c>
      <c r="P5" s="49"/>
      <c r="Q5" s="49"/>
      <c r="R5" s="49"/>
    </row>
    <row r="6" spans="3:18" ht="15" x14ac:dyDescent="0.15">
      <c r="C6" s="262" t="s">
        <v>93</v>
      </c>
      <c r="D6" s="263"/>
      <c r="E6" s="43"/>
      <c r="F6" s="44">
        <v>2004</v>
      </c>
      <c r="G6" s="44">
        <f t="shared" ref="G6:O6" si="0">F6+1</f>
        <v>2005</v>
      </c>
      <c r="H6" s="44">
        <f t="shared" si="0"/>
        <v>2006</v>
      </c>
      <c r="I6" s="44">
        <f t="shared" si="0"/>
        <v>2007</v>
      </c>
      <c r="J6" s="44">
        <f t="shared" si="0"/>
        <v>2008</v>
      </c>
      <c r="K6" s="44">
        <f t="shared" si="0"/>
        <v>2009</v>
      </c>
      <c r="L6" s="44">
        <f t="shared" si="0"/>
        <v>2010</v>
      </c>
      <c r="M6" s="44">
        <f t="shared" si="0"/>
        <v>2011</v>
      </c>
      <c r="N6" s="44">
        <f t="shared" si="0"/>
        <v>2012</v>
      </c>
      <c r="O6" s="44">
        <f t="shared" si="0"/>
        <v>2013</v>
      </c>
      <c r="P6" s="46" t="s">
        <v>91</v>
      </c>
      <c r="Q6" s="47" t="s">
        <v>88</v>
      </c>
      <c r="R6" s="47" t="s">
        <v>89</v>
      </c>
    </row>
    <row r="7" spans="3:18" ht="15" x14ac:dyDescent="0.25">
      <c r="C7" s="256"/>
      <c r="D7" s="257"/>
      <c r="E7" s="51" t="s">
        <v>0</v>
      </c>
      <c r="F7" s="52">
        <f>IF(OR(Companies_Non_Life!F46=0, Companies_Breakdown!F47=0),0,Companies_Non_Life!F46-Companies_Breakdown!F47)</f>
        <v>0</v>
      </c>
      <c r="G7" s="52">
        <f>IF(OR(Companies_Non_Life!G46=0, Companies_Breakdown!G47=0),0,Companies_Non_Life!G46-Companies_Breakdown!G47)</f>
        <v>0</v>
      </c>
      <c r="H7" s="52">
        <f>IF(OR(Companies_Non_Life!H46=0, Companies_Breakdown!H47=0),0,Companies_Non_Life!H46-Companies_Breakdown!H47)</f>
        <v>0</v>
      </c>
      <c r="I7" s="52">
        <f>IF(OR(Companies_Non_Life!I46=0, Companies_Breakdown!I47=0),0,Companies_Non_Life!I46-Companies_Breakdown!I47)</f>
        <v>0</v>
      </c>
      <c r="J7" s="52">
        <f>IF(OR(Companies_Non_Life!J46=0, Companies_Breakdown!J47=0),0,Companies_Non_Life!J46-Companies_Breakdown!J47)</f>
        <v>0</v>
      </c>
      <c r="K7" s="52">
        <f>IF(OR(Companies_Non_Life!K46=0, Companies_Breakdown!K47=0),0,Companies_Non_Life!K46-Companies_Breakdown!K47)</f>
        <v>0</v>
      </c>
      <c r="L7" s="52">
        <f>IF(OR(Companies_Non_Life!L46=0, Companies_Breakdown!L47=0),0,Companies_Non_Life!L46-Companies_Breakdown!L47)</f>
        <v>46</v>
      </c>
      <c r="M7" s="52">
        <f>IF(OR(Companies_Non_Life!M46=0, Companies_Breakdown!M47=0),0,Companies_Non_Life!M46-Companies_Breakdown!M47)</f>
        <v>46</v>
      </c>
      <c r="N7" s="52">
        <f>IF(OR(Companies_Non_Life!N46=0, Companies_Breakdown!N47=0),0,Companies_Non_Life!N46-Companies_Breakdown!N47)</f>
        <v>42</v>
      </c>
      <c r="O7" s="167">
        <f>IF(OR(Companies_Non_Life!O46=0, Companies_Breakdown!O47=0),0,Companies_Non_Life!O46-Companies_Breakdown!O47)</f>
        <v>40</v>
      </c>
      <c r="P7" s="62">
        <f>O7/$O$39</f>
        <v>5.730659025787966E-2</v>
      </c>
      <c r="Q7" s="48">
        <f>IF(OR(O7=0, N7=0),"-",O7/N7-1)</f>
        <v>-4.7619047619047672E-2</v>
      </c>
      <c r="R7" s="48" t="str">
        <f>IF(OR(O7=0, F7=0),"-",O7/F7-1)</f>
        <v>-</v>
      </c>
    </row>
    <row r="8" spans="3:18" ht="15" x14ac:dyDescent="0.25">
      <c r="C8" s="256"/>
      <c r="D8" s="257"/>
      <c r="E8" s="51" t="s">
        <v>1</v>
      </c>
      <c r="F8" s="53">
        <f>IF(OR(Companies_Non_Life!F47=0, Companies_Breakdown!F48=0),0,Companies_Non_Life!F47-Companies_Breakdown!F48)</f>
        <v>0</v>
      </c>
      <c r="G8" s="53">
        <f>IF(OR(Companies_Non_Life!G47=0, Companies_Breakdown!G48=0),0,Companies_Non_Life!G47-Companies_Breakdown!G48)</f>
        <v>0</v>
      </c>
      <c r="H8" s="53">
        <f>IF(OR(Companies_Non_Life!H47=0, Companies_Breakdown!H48=0),0,Companies_Non_Life!H47-Companies_Breakdown!H48)</f>
        <v>0</v>
      </c>
      <c r="I8" s="53">
        <f>IF(OR(Companies_Non_Life!I47=0, Companies_Breakdown!I48=0),0,Companies_Non_Life!I47-Companies_Breakdown!I48)</f>
        <v>0</v>
      </c>
      <c r="J8" s="53">
        <f>IF(OR(Companies_Non_Life!J47=0, Companies_Breakdown!J48=0),0,Companies_Non_Life!J47-Companies_Breakdown!J48)</f>
        <v>0</v>
      </c>
      <c r="K8" s="53">
        <f>IF(OR(Companies_Non_Life!K47=0, Companies_Breakdown!K48=0),0,Companies_Non_Life!K47-Companies_Breakdown!K48)</f>
        <v>0</v>
      </c>
      <c r="L8" s="53">
        <f>IF(OR(Companies_Non_Life!L47=0, Companies_Breakdown!L48=0),0,Companies_Non_Life!L47-Companies_Breakdown!L48)</f>
        <v>0</v>
      </c>
      <c r="M8" s="53">
        <f>IF(OR(Companies_Non_Life!M47=0, Companies_Breakdown!M48=0),0,Companies_Non_Life!M47-Companies_Breakdown!M48)</f>
        <v>0</v>
      </c>
      <c r="N8" s="53">
        <f>IF(OR(Companies_Non_Life!N47=0, Companies_Breakdown!N48=0),0,Companies_Non_Life!N47-Companies_Breakdown!N48)</f>
        <v>0</v>
      </c>
      <c r="O8" s="168">
        <f>IF(OR(Companies_Non_Life!O47=0, Companies_Breakdown!O48=0),0,Companies_Non_Life!O47-Companies_Breakdown!O48)</f>
        <v>0</v>
      </c>
      <c r="P8" s="62">
        <f t="shared" ref="P8:P39" si="1">O8/$O$39</f>
        <v>0</v>
      </c>
      <c r="Q8" s="48" t="str">
        <f t="shared" ref="Q8:Q40" si="2">IF(OR(O8=0, N8=0),"-",O8/N8-1)</f>
        <v>-</v>
      </c>
      <c r="R8" s="48" t="str">
        <f t="shared" ref="R8:R38" si="3">IF(OR(O8=0, F8=0),"-",O8/F8-1)</f>
        <v>-</v>
      </c>
    </row>
    <row r="9" spans="3:18" ht="15" x14ac:dyDescent="0.25">
      <c r="C9" s="256"/>
      <c r="D9" s="257"/>
      <c r="E9" s="51" t="s">
        <v>2</v>
      </c>
      <c r="F9" s="53">
        <f>IF(OR(Companies_Non_Life!F48=0, Companies_Breakdown!F49=0),0,Companies_Non_Life!F48-Companies_Breakdown!F49)</f>
        <v>0</v>
      </c>
      <c r="G9" s="53">
        <f>IF(OR(Companies_Non_Life!G48=0, Companies_Breakdown!G49=0),0,Companies_Non_Life!G48-Companies_Breakdown!G49)</f>
        <v>0</v>
      </c>
      <c r="H9" s="53">
        <f>IF(OR(Companies_Non_Life!H48=0, Companies_Breakdown!H49=0),0,Companies_Non_Life!H48-Companies_Breakdown!H49)</f>
        <v>0</v>
      </c>
      <c r="I9" s="53">
        <f>IF(OR(Companies_Non_Life!I48=0, Companies_Breakdown!I49=0),0,Companies_Non_Life!I48-Companies_Breakdown!I49)</f>
        <v>5</v>
      </c>
      <c r="J9" s="53">
        <f>IF(OR(Companies_Non_Life!J48=0, Companies_Breakdown!J49=0),0,Companies_Non_Life!J48-Companies_Breakdown!J49)</f>
        <v>5</v>
      </c>
      <c r="K9" s="53">
        <f>IF(OR(Companies_Non_Life!K48=0, Companies_Breakdown!K49=0),0,Companies_Non_Life!K48-Companies_Breakdown!K49)</f>
        <v>4</v>
      </c>
      <c r="L9" s="53">
        <f>IF(OR(Companies_Non_Life!L48=0, Companies_Breakdown!L49=0),0,Companies_Non_Life!L48-Companies_Breakdown!L49)</f>
        <v>4</v>
      </c>
      <c r="M9" s="53">
        <f>IF(OR(Companies_Non_Life!M48=0, Companies_Breakdown!M49=0),0,Companies_Non_Life!M48-Companies_Breakdown!M49)</f>
        <v>3</v>
      </c>
      <c r="N9" s="53">
        <f>IF(OR(Companies_Non_Life!N48=0, Companies_Breakdown!N49=0),0,Companies_Non_Life!N48-Companies_Breakdown!N49)</f>
        <v>2</v>
      </c>
      <c r="O9" s="53">
        <f>IF(OR(Companies_Non_Life!O48=0, Companies_Breakdown!O49=0),0,Companies_Non_Life!O48-Companies_Breakdown!O49)</f>
        <v>2</v>
      </c>
      <c r="P9" s="62">
        <f t="shared" si="1"/>
        <v>2.8653295128939827E-3</v>
      </c>
      <c r="Q9" s="48">
        <f t="shared" si="2"/>
        <v>0</v>
      </c>
      <c r="R9" s="48" t="str">
        <f t="shared" si="3"/>
        <v>-</v>
      </c>
    </row>
    <row r="10" spans="3:18" ht="15" x14ac:dyDescent="0.25">
      <c r="C10" s="256"/>
      <c r="D10" s="257"/>
      <c r="E10" s="51" t="s">
        <v>3</v>
      </c>
      <c r="F10" s="53">
        <f>IF(OR(Companies_Non_Life!F49=0, Companies_Breakdown!F50=0),0,Companies_Non_Life!F49-Companies_Breakdown!F50)</f>
        <v>63</v>
      </c>
      <c r="G10" s="53">
        <f>IF(OR(Companies_Non_Life!G49=0, Companies_Breakdown!G50=0),0,Companies_Non_Life!G49-Companies_Breakdown!G50)</f>
        <v>66</v>
      </c>
      <c r="H10" s="53">
        <f>IF(OR(Companies_Non_Life!H49=0, Companies_Breakdown!H50=0),0,Companies_Non_Life!H49-Companies_Breakdown!H50)</f>
        <v>69</v>
      </c>
      <c r="I10" s="53">
        <f>IF(OR(Companies_Non_Life!I49=0, Companies_Breakdown!I50=0),0,Companies_Non_Life!I49-Companies_Breakdown!I50)</f>
        <v>73</v>
      </c>
      <c r="J10" s="53">
        <f>IF(OR(Companies_Non_Life!J49=0, Companies_Breakdown!J50=0),0,Companies_Non_Life!J49-Companies_Breakdown!J50)</f>
        <v>47</v>
      </c>
      <c r="K10" s="53">
        <f>IF(OR(Companies_Non_Life!K49=0, Companies_Breakdown!K50=0),0,Companies_Non_Life!K49-Companies_Breakdown!K50)</f>
        <v>49</v>
      </c>
      <c r="L10" s="53">
        <f>IF(OR(Companies_Non_Life!L49=0, Companies_Breakdown!L50=0),0,Companies_Non_Life!L49-Companies_Breakdown!L50)</f>
        <v>50</v>
      </c>
      <c r="M10" s="53">
        <f>IF(OR(Companies_Non_Life!M49=0, Companies_Breakdown!M50=0),0,Companies_Non_Life!M49-Companies_Breakdown!M50)</f>
        <v>60</v>
      </c>
      <c r="N10" s="53">
        <f>IF(OR(Companies_Non_Life!N49=0, Companies_Breakdown!N50=0),0,Companies_Non_Life!N49-Companies_Breakdown!N50)</f>
        <v>59</v>
      </c>
      <c r="O10" s="53">
        <f>IF(OR(Companies_Non_Life!O49=0, Companies_Breakdown!O50=0),0,Companies_Non_Life!O49-Companies_Breakdown!O50)</f>
        <v>58</v>
      </c>
      <c r="P10" s="62">
        <f t="shared" si="1"/>
        <v>8.3094555873925502E-2</v>
      </c>
      <c r="Q10" s="48">
        <f t="shared" si="2"/>
        <v>-1.6949152542372836E-2</v>
      </c>
      <c r="R10" s="48">
        <f t="shared" si="3"/>
        <v>-7.9365079365079416E-2</v>
      </c>
    </row>
    <row r="11" spans="3:18" ht="15" x14ac:dyDescent="0.25">
      <c r="C11" s="256"/>
      <c r="D11" s="257"/>
      <c r="E11" s="51" t="s">
        <v>4</v>
      </c>
      <c r="F11" s="53">
        <f>IF(OR(Companies_Non_Life!F50=0, Companies_Breakdown!F51=0),0,Companies_Non_Life!F50-Companies_Breakdown!F51)</f>
        <v>0</v>
      </c>
      <c r="G11" s="53">
        <f>IF(OR(Companies_Non_Life!G50=0, Companies_Breakdown!G51=0),0,Companies_Non_Life!G50-Companies_Breakdown!G51)</f>
        <v>0</v>
      </c>
      <c r="H11" s="53">
        <f>IF(OR(Companies_Non_Life!H50=0, Companies_Breakdown!H51=0),0,Companies_Non_Life!H50-Companies_Breakdown!H51)</f>
        <v>0</v>
      </c>
      <c r="I11" s="53">
        <f>IF(OR(Companies_Non_Life!I50=0, Companies_Breakdown!I51=0),0,Companies_Non_Life!I50-Companies_Breakdown!I51)</f>
        <v>0</v>
      </c>
      <c r="J11" s="53">
        <f>IF(OR(Companies_Non_Life!J50=0, Companies_Breakdown!J51=0),0,Companies_Non_Life!J50-Companies_Breakdown!J51)</f>
        <v>0</v>
      </c>
      <c r="K11" s="53">
        <f>IF(OR(Companies_Non_Life!K50=0, Companies_Breakdown!K51=0),0,Companies_Non_Life!K50-Companies_Breakdown!K51)</f>
        <v>0</v>
      </c>
      <c r="L11" s="53">
        <f>IF(OR(Companies_Non_Life!L50=0, Companies_Breakdown!L51=0),0,Companies_Non_Life!L50-Companies_Breakdown!L51)</f>
        <v>0</v>
      </c>
      <c r="M11" s="53">
        <f>IF(OR(Companies_Non_Life!M50=0, Companies_Breakdown!M51=0),0,Companies_Non_Life!M50-Companies_Breakdown!M51)</f>
        <v>0</v>
      </c>
      <c r="N11" s="53">
        <f>IF(OR(Companies_Non_Life!N50=0, Companies_Breakdown!N51=0),0,Companies_Non_Life!N50-Companies_Breakdown!N51)</f>
        <v>0</v>
      </c>
      <c r="O11" s="53">
        <f>IF(OR(Companies_Non_Life!O50=0, Companies_Breakdown!O51=0),0,Companies_Non_Life!O50-Companies_Breakdown!O51)</f>
        <v>0</v>
      </c>
      <c r="P11" s="62">
        <f t="shared" si="1"/>
        <v>0</v>
      </c>
      <c r="Q11" s="48" t="str">
        <f t="shared" si="2"/>
        <v>-</v>
      </c>
      <c r="R11" s="48" t="str">
        <f t="shared" si="3"/>
        <v>-</v>
      </c>
    </row>
    <row r="12" spans="3:18" ht="15" x14ac:dyDescent="0.25">
      <c r="C12" s="256"/>
      <c r="D12" s="257"/>
      <c r="E12" s="51" t="s">
        <v>5</v>
      </c>
      <c r="F12" s="53">
        <f>IF(OR(Companies_Non_Life!F51=0, Companies_Breakdown!F52=0),0,Companies_Non_Life!F51-Companies_Breakdown!F52)</f>
        <v>0</v>
      </c>
      <c r="G12" s="53">
        <f>IF(OR(Companies_Non_Life!G51=0, Companies_Breakdown!G52=0),0,Companies_Non_Life!G51-Companies_Breakdown!G52)</f>
        <v>0</v>
      </c>
      <c r="H12" s="53">
        <f>IF(OR(Companies_Non_Life!H51=0, Companies_Breakdown!H52=0),0,Companies_Non_Life!H51-Companies_Breakdown!H52)</f>
        <v>0</v>
      </c>
      <c r="I12" s="53">
        <f>IF(OR(Companies_Non_Life!I51=0, Companies_Breakdown!I52=0),0,Companies_Non_Life!I51-Companies_Breakdown!I52)</f>
        <v>0</v>
      </c>
      <c r="J12" s="53">
        <f>IF(OR(Companies_Non_Life!J51=0, Companies_Breakdown!J52=0),0,Companies_Non_Life!J51-Companies_Breakdown!J52)</f>
        <v>0</v>
      </c>
      <c r="K12" s="53">
        <f>IF(OR(Companies_Non_Life!K51=0, Companies_Breakdown!K52=0),0,Companies_Non_Life!K51-Companies_Breakdown!K52)</f>
        <v>0</v>
      </c>
      <c r="L12" s="53">
        <f>IF(OR(Companies_Non_Life!L51=0, Companies_Breakdown!L52=0),0,Companies_Non_Life!L51-Companies_Breakdown!L52)</f>
        <v>0</v>
      </c>
      <c r="M12" s="53">
        <f>IF(OR(Companies_Non_Life!M51=0, Companies_Breakdown!M52=0),0,Companies_Non_Life!M51-Companies_Breakdown!M52)</f>
        <v>0</v>
      </c>
      <c r="N12" s="53">
        <f>IF(OR(Companies_Non_Life!N51=0, Companies_Breakdown!N52=0),0,Companies_Non_Life!N51-Companies_Breakdown!N52)</f>
        <v>0</v>
      </c>
      <c r="O12" s="53">
        <f>IF(OR(Companies_Non_Life!O51=0, Companies_Breakdown!O52=0),0,Companies_Non_Life!O51-Companies_Breakdown!O52)</f>
        <v>0</v>
      </c>
      <c r="P12" s="62">
        <f t="shared" si="1"/>
        <v>0</v>
      </c>
      <c r="Q12" s="48" t="str">
        <f t="shared" si="2"/>
        <v>-</v>
      </c>
      <c r="R12" s="48" t="str">
        <f t="shared" si="3"/>
        <v>-</v>
      </c>
    </row>
    <row r="13" spans="3:18" ht="15" x14ac:dyDescent="0.25">
      <c r="C13" s="256"/>
      <c r="D13" s="257"/>
      <c r="E13" s="51" t="s">
        <v>6</v>
      </c>
      <c r="F13" s="53">
        <f>IF(OR(Companies_Non_Life!F52=0, Companies_Breakdown!F53=0),0,Companies_Non_Life!F52-Companies_Breakdown!F53)</f>
        <v>231</v>
      </c>
      <c r="G13" s="53">
        <f>IF(OR(Companies_Non_Life!G52=0, Companies_Breakdown!G53=0),0,Companies_Non_Life!G52-Companies_Breakdown!G53)</f>
        <v>227</v>
      </c>
      <c r="H13" s="53">
        <f>IF(OR(Companies_Non_Life!H52=0, Companies_Breakdown!H53=0),0,Companies_Non_Life!H52-Companies_Breakdown!H53)</f>
        <v>222</v>
      </c>
      <c r="I13" s="53">
        <f>IF(OR(Companies_Non_Life!I52=0, Companies_Breakdown!I53=0),0,Companies_Non_Life!I52-Companies_Breakdown!I53)</f>
        <v>224</v>
      </c>
      <c r="J13" s="53">
        <f>IF(OR(Companies_Non_Life!J52=0, Companies_Breakdown!J53=0),0,Companies_Non_Life!J52-Companies_Breakdown!J53)</f>
        <v>222</v>
      </c>
      <c r="K13" s="53">
        <f>IF(OR(Companies_Non_Life!K52=0, Companies_Breakdown!K53=0),0,Companies_Non_Life!K52-Companies_Breakdown!K53)</f>
        <v>217</v>
      </c>
      <c r="L13" s="53">
        <f>IF(OR(Companies_Non_Life!L52=0, Companies_Breakdown!L53=0),0,Companies_Non_Life!L52-Companies_Breakdown!L53)</f>
        <v>211</v>
      </c>
      <c r="M13" s="53">
        <f>IF(OR(Companies_Non_Life!M52=0, Companies_Breakdown!M53=0),0,Companies_Non_Life!M52-Companies_Breakdown!M53)</f>
        <v>215</v>
      </c>
      <c r="N13" s="53">
        <f>IF(OR(Companies_Non_Life!N52=0, Companies_Breakdown!N53=0),0,Companies_Non_Life!N52-Companies_Breakdown!N53)</f>
        <v>212</v>
      </c>
      <c r="O13" s="53">
        <f>IF(OR(Companies_Non_Life!O52=0, Companies_Breakdown!O53=0),0,Companies_Non_Life!O52-Companies_Breakdown!O53)</f>
        <v>210</v>
      </c>
      <c r="P13" s="62">
        <f t="shared" si="1"/>
        <v>0.3008595988538682</v>
      </c>
      <c r="Q13" s="48">
        <f t="shared" si="2"/>
        <v>-9.4339622641509413E-3</v>
      </c>
      <c r="R13" s="48">
        <f t="shared" si="3"/>
        <v>-9.0909090909090939E-2</v>
      </c>
    </row>
    <row r="14" spans="3:18" ht="15" x14ac:dyDescent="0.25">
      <c r="C14" s="256"/>
      <c r="D14" s="257"/>
      <c r="E14" s="51" t="s">
        <v>7</v>
      </c>
      <c r="F14" s="53">
        <f>IF(OR(Companies_Non_Life!F53=0, Companies_Breakdown!F54=0),0,Companies_Non_Life!F53-Companies_Breakdown!F54)</f>
        <v>0</v>
      </c>
      <c r="G14" s="53">
        <f>IF(OR(Companies_Non_Life!G53=0, Companies_Breakdown!G54=0),0,Companies_Non_Life!G53-Companies_Breakdown!G54)</f>
        <v>0</v>
      </c>
      <c r="H14" s="53">
        <f>IF(OR(Companies_Non_Life!H53=0, Companies_Breakdown!H54=0),0,Companies_Non_Life!H53-Companies_Breakdown!H54)</f>
        <v>0</v>
      </c>
      <c r="I14" s="53">
        <f>IF(OR(Companies_Non_Life!I53=0, Companies_Breakdown!I54=0),0,Companies_Non_Life!I53-Companies_Breakdown!I54)</f>
        <v>0</v>
      </c>
      <c r="J14" s="53">
        <f>IF(OR(Companies_Non_Life!J53=0, Companies_Breakdown!J54=0),0,Companies_Non_Life!J53-Companies_Breakdown!J54)</f>
        <v>0</v>
      </c>
      <c r="K14" s="53">
        <f>IF(OR(Companies_Non_Life!K53=0, Companies_Breakdown!K54=0),0,Companies_Non_Life!K53-Companies_Breakdown!K54)</f>
        <v>0</v>
      </c>
      <c r="L14" s="53">
        <f>IF(OR(Companies_Non_Life!L53=0, Companies_Breakdown!L54=0),0,Companies_Non_Life!L53-Companies_Breakdown!L54)</f>
        <v>0</v>
      </c>
      <c r="M14" s="53">
        <f>IF(OR(Companies_Non_Life!M53=0, Companies_Breakdown!M54=0),0,Companies_Non_Life!M53-Companies_Breakdown!M54)</f>
        <v>0</v>
      </c>
      <c r="N14" s="53">
        <f>IF(OR(Companies_Non_Life!N53=0, Companies_Breakdown!N54=0),0,Companies_Non_Life!N53-Companies_Breakdown!N54)</f>
        <v>0</v>
      </c>
      <c r="O14" s="53">
        <f>IF(OR(Companies_Non_Life!O53=0, Companies_Breakdown!O54=0),0,Companies_Non_Life!O53-Companies_Breakdown!O54)</f>
        <v>0</v>
      </c>
      <c r="P14" s="62">
        <f t="shared" si="1"/>
        <v>0</v>
      </c>
      <c r="Q14" s="48" t="str">
        <f t="shared" si="2"/>
        <v>-</v>
      </c>
      <c r="R14" s="48" t="str">
        <f t="shared" si="3"/>
        <v>-</v>
      </c>
    </row>
    <row r="15" spans="3:18" ht="15" x14ac:dyDescent="0.25">
      <c r="C15" s="256"/>
      <c r="D15" s="257"/>
      <c r="E15" s="51" t="s">
        <v>8</v>
      </c>
      <c r="F15" s="53">
        <f>IF(OR(Companies_Non_Life!F54=0, Companies_Breakdown!F55=0),0,Companies_Non_Life!F54-Companies_Breakdown!F55)</f>
        <v>0</v>
      </c>
      <c r="G15" s="53">
        <f>IF(OR(Companies_Non_Life!G54=0, Companies_Breakdown!G55=0),0,Companies_Non_Life!G54-Companies_Breakdown!G55)</f>
        <v>0</v>
      </c>
      <c r="H15" s="53">
        <f>IF(OR(Companies_Non_Life!H54=0, Companies_Breakdown!H55=0),0,Companies_Non_Life!H54-Companies_Breakdown!H55)</f>
        <v>0</v>
      </c>
      <c r="I15" s="53">
        <f>IF(OR(Companies_Non_Life!I54=0, Companies_Breakdown!I55=0),0,Companies_Non_Life!I54-Companies_Breakdown!I55)</f>
        <v>0</v>
      </c>
      <c r="J15" s="53">
        <f>IF(OR(Companies_Non_Life!J54=0, Companies_Breakdown!J55=0),0,Companies_Non_Life!J54-Companies_Breakdown!J55)</f>
        <v>0</v>
      </c>
      <c r="K15" s="53">
        <f>IF(OR(Companies_Non_Life!K54=0, Companies_Breakdown!K55=0),0,Companies_Non_Life!K54-Companies_Breakdown!K55)</f>
        <v>-1</v>
      </c>
      <c r="L15" s="53">
        <f>IF(OR(Companies_Non_Life!L54=0, Companies_Breakdown!L55=0),0,Companies_Non_Life!L54-Companies_Breakdown!L55)</f>
        <v>1</v>
      </c>
      <c r="M15" s="53">
        <f>IF(OR(Companies_Non_Life!M54=0, Companies_Breakdown!M55=0),0,Companies_Non_Life!M54-Companies_Breakdown!M55)</f>
        <v>0</v>
      </c>
      <c r="N15" s="53">
        <f>IF(OR(Companies_Non_Life!N54=0, Companies_Breakdown!N55=0),0,Companies_Non_Life!N54-Companies_Breakdown!N55)</f>
        <v>0</v>
      </c>
      <c r="O15" s="53">
        <f>IF(OR(Companies_Non_Life!O54=0, Companies_Breakdown!O55=0),0,Companies_Non_Life!O54-Companies_Breakdown!O55)</f>
        <v>0</v>
      </c>
      <c r="P15" s="62">
        <f t="shared" si="1"/>
        <v>0</v>
      </c>
      <c r="Q15" s="48" t="str">
        <f t="shared" si="2"/>
        <v>-</v>
      </c>
      <c r="R15" s="48" t="str">
        <f t="shared" si="3"/>
        <v>-</v>
      </c>
    </row>
    <row r="16" spans="3:18" ht="15" x14ac:dyDescent="0.25">
      <c r="C16" s="256"/>
      <c r="D16" s="257"/>
      <c r="E16" s="51" t="s">
        <v>9</v>
      </c>
      <c r="F16" s="53">
        <f>IF(OR(Companies_Non_Life!F55=0, Companies_Breakdown!F56=0),0,Companies_Non_Life!F55-Companies_Breakdown!F56)</f>
        <v>110</v>
      </c>
      <c r="G16" s="53">
        <f>IF(OR(Companies_Non_Life!G55=0, Companies_Breakdown!G56=0),0,Companies_Non_Life!G55-Companies_Breakdown!G56)</f>
        <v>101</v>
      </c>
      <c r="H16" s="53">
        <f>IF(OR(Companies_Non_Life!H55=0, Companies_Breakdown!H56=0),0,Companies_Non_Life!H55-Companies_Breakdown!H56)</f>
        <v>103</v>
      </c>
      <c r="I16" s="53">
        <f>IF(OR(Companies_Non_Life!I55=0, Companies_Breakdown!I56=0),0,Companies_Non_Life!I55-Companies_Breakdown!I56)</f>
        <v>99</v>
      </c>
      <c r="J16" s="53">
        <f>IF(OR(Companies_Non_Life!J55=0, Companies_Breakdown!J56=0),0,Companies_Non_Life!J55-Companies_Breakdown!J56)</f>
        <v>106</v>
      </c>
      <c r="K16" s="53">
        <f>IF(OR(Companies_Non_Life!K55=0, Companies_Breakdown!K56=0),0,Companies_Non_Life!K55-Companies_Breakdown!K56)</f>
        <v>114</v>
      </c>
      <c r="L16" s="53">
        <f>IF(OR(Companies_Non_Life!L55=0, Companies_Breakdown!L56=0),0,Companies_Non_Life!L55-Companies_Breakdown!L56)</f>
        <v>107</v>
      </c>
      <c r="M16" s="53">
        <f>IF(OR(Companies_Non_Life!M55=0, Companies_Breakdown!M56=0),0,Companies_Non_Life!M55-Companies_Breakdown!M56)</f>
        <v>101</v>
      </c>
      <c r="N16" s="53">
        <f>IF(OR(Companies_Non_Life!N55=0, Companies_Breakdown!N56=0),0,Companies_Non_Life!N55-Companies_Breakdown!N56)</f>
        <v>97</v>
      </c>
      <c r="O16" s="53">
        <f>IF(OR(Companies_Non_Life!O55=0, Companies_Breakdown!O56=0),0,Companies_Non_Life!O55-Companies_Breakdown!O56)</f>
        <v>92</v>
      </c>
      <c r="P16" s="62">
        <f t="shared" si="1"/>
        <v>0.1318051575931232</v>
      </c>
      <c r="Q16" s="48">
        <f t="shared" si="2"/>
        <v>-5.1546391752577359E-2</v>
      </c>
      <c r="R16" s="48">
        <f t="shared" si="3"/>
        <v>-0.16363636363636369</v>
      </c>
    </row>
    <row r="17" spans="3:18" ht="15" x14ac:dyDescent="0.25">
      <c r="C17" s="256"/>
      <c r="D17" s="257"/>
      <c r="E17" s="51" t="s">
        <v>10</v>
      </c>
      <c r="F17" s="53">
        <f>IF(OR(Companies_Non_Life!F56=0, Companies_Breakdown!F57=0),0,Companies_Non_Life!F56-Companies_Breakdown!F57)</f>
        <v>14</v>
      </c>
      <c r="G17" s="53">
        <f>IF(OR(Companies_Non_Life!G56=0, Companies_Breakdown!G57=0),0,Companies_Non_Life!G56-Companies_Breakdown!G57)</f>
        <v>13</v>
      </c>
      <c r="H17" s="53">
        <f>IF(OR(Companies_Non_Life!H56=0, Companies_Breakdown!H57=0),0,Companies_Non_Life!H56-Companies_Breakdown!H57)</f>
        <v>13</v>
      </c>
      <c r="I17" s="53">
        <f>IF(OR(Companies_Non_Life!I56=0, Companies_Breakdown!I57=0),0,Companies_Non_Life!I56-Companies_Breakdown!I57)</f>
        <v>12</v>
      </c>
      <c r="J17" s="53">
        <f>IF(OR(Companies_Non_Life!J56=0, Companies_Breakdown!J57=0),0,Companies_Non_Life!J56-Companies_Breakdown!J57)</f>
        <v>12</v>
      </c>
      <c r="K17" s="53">
        <f>IF(OR(Companies_Non_Life!K56=0, Companies_Breakdown!K57=0),0,Companies_Non_Life!K56-Companies_Breakdown!K57)</f>
        <v>11</v>
      </c>
      <c r="L17" s="53">
        <f>IF(OR(Companies_Non_Life!L56=0, Companies_Breakdown!L57=0),0,Companies_Non_Life!L56-Companies_Breakdown!L57)</f>
        <v>11</v>
      </c>
      <c r="M17" s="53">
        <f>IF(OR(Companies_Non_Life!M56=0, Companies_Breakdown!M57=0),0,Companies_Non_Life!M56-Companies_Breakdown!M57)</f>
        <v>11</v>
      </c>
      <c r="N17" s="53">
        <f>IF(OR(Companies_Non_Life!N56=0, Companies_Breakdown!N57=0),0,Companies_Non_Life!N56-Companies_Breakdown!N57)</f>
        <v>14</v>
      </c>
      <c r="O17" s="53">
        <f>IF(OR(Companies_Non_Life!O56=0, Companies_Breakdown!O57=0),0,Companies_Non_Life!O56-Companies_Breakdown!O57)</f>
        <v>29</v>
      </c>
      <c r="P17" s="62">
        <f t="shared" si="1"/>
        <v>4.1547277936962751E-2</v>
      </c>
      <c r="Q17" s="48">
        <f t="shared" si="2"/>
        <v>1.0714285714285716</v>
      </c>
      <c r="R17" s="48">
        <f t="shared" si="3"/>
        <v>1.0714285714285716</v>
      </c>
    </row>
    <row r="18" spans="3:18" ht="15" x14ac:dyDescent="0.25">
      <c r="C18" s="256"/>
      <c r="D18" s="257"/>
      <c r="E18" s="51" t="s">
        <v>11</v>
      </c>
      <c r="F18" s="53">
        <f>IF(OR(Companies_Non_Life!F57=0, Companies_Breakdown!F58=0),0,Companies_Non_Life!F57-Companies_Breakdown!F58)</f>
        <v>0</v>
      </c>
      <c r="G18" s="53">
        <f>IF(OR(Companies_Non_Life!G57=0, Companies_Breakdown!G58=0),0,Companies_Non_Life!G57-Companies_Breakdown!G58)</f>
        <v>0</v>
      </c>
      <c r="H18" s="53">
        <f>IF(OR(Companies_Non_Life!H57=0, Companies_Breakdown!H58=0),0,Companies_Non_Life!H57-Companies_Breakdown!H58)</f>
        <v>0</v>
      </c>
      <c r="I18" s="53">
        <f>IF(OR(Companies_Non_Life!I57=0, Companies_Breakdown!I58=0),0,Companies_Non_Life!I57-Companies_Breakdown!I58)</f>
        <v>0</v>
      </c>
      <c r="J18" s="53">
        <f>IF(OR(Companies_Non_Life!J57=0, Companies_Breakdown!J58=0),0,Companies_Non_Life!J57-Companies_Breakdown!J58)</f>
        <v>0</v>
      </c>
      <c r="K18" s="53">
        <f>IF(OR(Companies_Non_Life!K57=0, Companies_Breakdown!K58=0),0,Companies_Non_Life!K57-Companies_Breakdown!K58)</f>
        <v>0</v>
      </c>
      <c r="L18" s="53">
        <f>IF(OR(Companies_Non_Life!L57=0, Companies_Breakdown!L58=0),0,Companies_Non_Life!L57-Companies_Breakdown!L58)</f>
        <v>0</v>
      </c>
      <c r="M18" s="53">
        <f>IF(OR(Companies_Non_Life!M57=0, Companies_Breakdown!M58=0),0,Companies_Non_Life!M57-Companies_Breakdown!M58)</f>
        <v>0</v>
      </c>
      <c r="N18" s="53">
        <f>IF(OR(Companies_Non_Life!N57=0, Companies_Breakdown!N58=0),0,Companies_Non_Life!N57-Companies_Breakdown!N58)</f>
        <v>0</v>
      </c>
      <c r="O18" s="53">
        <f>IF(OR(Companies_Non_Life!O57=0, Companies_Breakdown!O58=0),0,Companies_Non_Life!O57-Companies_Breakdown!O58)</f>
        <v>0</v>
      </c>
      <c r="P18" s="62">
        <f t="shared" si="1"/>
        <v>0</v>
      </c>
      <c r="Q18" s="48" t="str">
        <f t="shared" si="2"/>
        <v>-</v>
      </c>
      <c r="R18" s="48" t="str">
        <f t="shared" si="3"/>
        <v>-</v>
      </c>
    </row>
    <row r="19" spans="3:18" ht="15" x14ac:dyDescent="0.25">
      <c r="C19" s="256"/>
      <c r="D19" s="257"/>
      <c r="E19" s="51" t="s">
        <v>12</v>
      </c>
      <c r="F19" s="53">
        <f>IF(OR(Companies_Non_Life!F58=0, Companies_Breakdown!F59=0),0,Companies_Non_Life!F58-Companies_Breakdown!F59)</f>
        <v>0</v>
      </c>
      <c r="G19" s="53">
        <f>IF(OR(Companies_Non_Life!G58=0, Companies_Breakdown!G59=0),0,Companies_Non_Life!G58-Companies_Breakdown!G59)</f>
        <v>0</v>
      </c>
      <c r="H19" s="53">
        <f>IF(OR(Companies_Non_Life!H58=0, Companies_Breakdown!H59=0),0,Companies_Non_Life!H58-Companies_Breakdown!H59)</f>
        <v>0</v>
      </c>
      <c r="I19" s="53">
        <f>IF(OR(Companies_Non_Life!I58=0, Companies_Breakdown!I59=0),0,Companies_Non_Life!I58-Companies_Breakdown!I59)</f>
        <v>33</v>
      </c>
      <c r="J19" s="53">
        <f>IF(OR(Companies_Non_Life!J58=0, Companies_Breakdown!J59=0),0,Companies_Non_Life!J58-Companies_Breakdown!J59)</f>
        <v>33</v>
      </c>
      <c r="K19" s="53">
        <f>IF(OR(Companies_Non_Life!K58=0, Companies_Breakdown!K59=0),0,Companies_Non_Life!K58-Companies_Breakdown!K59)</f>
        <v>30</v>
      </c>
      <c r="L19" s="53">
        <f>IF(OR(Companies_Non_Life!L58=0, Companies_Breakdown!L59=0),0,Companies_Non_Life!L58-Companies_Breakdown!L59)</f>
        <v>23</v>
      </c>
      <c r="M19" s="53">
        <f>IF(OR(Companies_Non_Life!M58=0, Companies_Breakdown!M59=0),0,Companies_Non_Life!M58-Companies_Breakdown!M59)</f>
        <v>24</v>
      </c>
      <c r="N19" s="53">
        <f>IF(OR(Companies_Non_Life!N58=0, Companies_Breakdown!N59=0),0,Companies_Non_Life!N58-Companies_Breakdown!N59)</f>
        <v>20</v>
      </c>
      <c r="O19" s="53">
        <f>IF(OR(Companies_Non_Life!O58=0, Companies_Breakdown!O59=0),0,Companies_Non_Life!O58-Companies_Breakdown!O59)</f>
        <v>21</v>
      </c>
      <c r="P19" s="62">
        <f t="shared" si="1"/>
        <v>3.0085959885386818E-2</v>
      </c>
      <c r="Q19" s="48">
        <f t="shared" si="2"/>
        <v>5.0000000000000044E-2</v>
      </c>
      <c r="R19" s="48" t="str">
        <f t="shared" si="3"/>
        <v>-</v>
      </c>
    </row>
    <row r="20" spans="3:18" ht="15" x14ac:dyDescent="0.25">
      <c r="C20" s="256"/>
      <c r="D20" s="257"/>
      <c r="E20" s="51" t="s">
        <v>13</v>
      </c>
      <c r="F20" s="53">
        <f>IF(OR(Companies_Non_Life!F59=0, Companies_Breakdown!F60=0),0,Companies_Non_Life!F59-Companies_Breakdown!F60)</f>
        <v>2</v>
      </c>
      <c r="G20" s="53">
        <f>IF(OR(Companies_Non_Life!G59=0, Companies_Breakdown!G60=0),0,Companies_Non_Life!G59-Companies_Breakdown!G60)</f>
        <v>5</v>
      </c>
      <c r="H20" s="53">
        <f>IF(OR(Companies_Non_Life!H59=0, Companies_Breakdown!H60=0),0,Companies_Non_Life!H59-Companies_Breakdown!H60)</f>
        <v>3</v>
      </c>
      <c r="I20" s="53">
        <f>IF(OR(Companies_Non_Life!I59=0, Companies_Breakdown!I60=0),0,Companies_Non_Life!I59-Companies_Breakdown!I60)</f>
        <v>4</v>
      </c>
      <c r="J20" s="53">
        <f>IF(OR(Companies_Non_Life!J59=0, Companies_Breakdown!J60=0),0,Companies_Non_Life!J59-Companies_Breakdown!J60)</f>
        <v>6</v>
      </c>
      <c r="K20" s="53">
        <f>IF(OR(Companies_Non_Life!K59=0, Companies_Breakdown!K60=0),0,Companies_Non_Life!K59-Companies_Breakdown!K60)</f>
        <v>6</v>
      </c>
      <c r="L20" s="53">
        <f>IF(OR(Companies_Non_Life!L59=0, Companies_Breakdown!L60=0),0,Companies_Non_Life!L59-Companies_Breakdown!L60)</f>
        <v>6</v>
      </c>
      <c r="M20" s="53">
        <f>IF(OR(Companies_Non_Life!M59=0, Companies_Breakdown!M60=0),0,Companies_Non_Life!M59-Companies_Breakdown!M60)</f>
        <v>6</v>
      </c>
      <c r="N20" s="53">
        <f>IF(OR(Companies_Non_Life!N59=0, Companies_Breakdown!N60=0),0,Companies_Non_Life!N59-Companies_Breakdown!N60)</f>
        <v>6</v>
      </c>
      <c r="O20" s="53">
        <f>IF(OR(Companies_Non_Life!O59=0, Companies_Breakdown!O60=0),0,Companies_Non_Life!O59-Companies_Breakdown!O60)</f>
        <v>5</v>
      </c>
      <c r="P20" s="62">
        <f t="shared" si="1"/>
        <v>7.1633237822349575E-3</v>
      </c>
      <c r="Q20" s="48">
        <f t="shared" si="2"/>
        <v>-0.16666666666666663</v>
      </c>
      <c r="R20" s="48">
        <f t="shared" si="3"/>
        <v>1.5</v>
      </c>
    </row>
    <row r="21" spans="3:18" ht="15" x14ac:dyDescent="0.25">
      <c r="C21" s="256"/>
      <c r="D21" s="257"/>
      <c r="E21" s="51" t="s">
        <v>14</v>
      </c>
      <c r="F21" s="53">
        <f>IF(OR(Companies_Non_Life!F60=0, Companies_Breakdown!F61=0),0,Companies_Non_Life!F60-Companies_Breakdown!F61)</f>
        <v>0</v>
      </c>
      <c r="G21" s="53">
        <f>IF(OR(Companies_Non_Life!G60=0, Companies_Breakdown!G61=0),0,Companies_Non_Life!G60-Companies_Breakdown!G61)</f>
        <v>0</v>
      </c>
      <c r="H21" s="53">
        <f>IF(OR(Companies_Non_Life!H60=0, Companies_Breakdown!H61=0),0,Companies_Non_Life!H60-Companies_Breakdown!H61)</f>
        <v>0</v>
      </c>
      <c r="I21" s="53">
        <f>IF(OR(Companies_Non_Life!I60=0, Companies_Breakdown!I61=0),0,Companies_Non_Life!I60-Companies_Breakdown!I61)</f>
        <v>0</v>
      </c>
      <c r="J21" s="53">
        <f>IF(OR(Companies_Non_Life!J60=0, Companies_Breakdown!J61=0),0,Companies_Non_Life!J60-Companies_Breakdown!J61)</f>
        <v>0</v>
      </c>
      <c r="K21" s="53">
        <f>IF(OR(Companies_Non_Life!K60=0, Companies_Breakdown!K61=0),0,Companies_Non_Life!K60-Companies_Breakdown!K61)</f>
        <v>0</v>
      </c>
      <c r="L21" s="53">
        <f>IF(OR(Companies_Non_Life!L60=0, Companies_Breakdown!L61=0),0,Companies_Non_Life!L60-Companies_Breakdown!L61)</f>
        <v>0</v>
      </c>
      <c r="M21" s="53">
        <f>IF(OR(Companies_Non_Life!M60=0, Companies_Breakdown!M61=0),0,Companies_Non_Life!M60-Companies_Breakdown!M61)</f>
        <v>0</v>
      </c>
      <c r="N21" s="53">
        <f>IF(OR(Companies_Non_Life!N60=0, Companies_Breakdown!N61=0),0,Companies_Non_Life!N60-Companies_Breakdown!N61)</f>
        <v>0</v>
      </c>
      <c r="O21" s="53">
        <f>IF(OR(Companies_Non_Life!O60=0, Companies_Breakdown!O61=0),0,Companies_Non_Life!O60-Companies_Breakdown!O61)</f>
        <v>0</v>
      </c>
      <c r="P21" s="62">
        <f t="shared" si="1"/>
        <v>0</v>
      </c>
      <c r="Q21" s="48" t="str">
        <f t="shared" si="2"/>
        <v>-</v>
      </c>
      <c r="R21" s="48" t="str">
        <f t="shared" si="3"/>
        <v>-</v>
      </c>
    </row>
    <row r="22" spans="3:18" ht="15" x14ac:dyDescent="0.25">
      <c r="C22" s="256"/>
      <c r="D22" s="257"/>
      <c r="E22" s="51" t="s">
        <v>15</v>
      </c>
      <c r="F22" s="53">
        <f>IF(OR(Companies_Non_Life!F61=0, Companies_Breakdown!F62=0),0,Companies_Non_Life!F61-Companies_Breakdown!F62)</f>
        <v>0</v>
      </c>
      <c r="G22" s="53">
        <f>IF(OR(Companies_Non_Life!G61=0, Companies_Breakdown!G62=0),0,Companies_Non_Life!G61-Companies_Breakdown!G62)</f>
        <v>0</v>
      </c>
      <c r="H22" s="53">
        <f>IF(OR(Companies_Non_Life!H61=0, Companies_Breakdown!H62=0),0,Companies_Non_Life!H61-Companies_Breakdown!H62)</f>
        <v>0</v>
      </c>
      <c r="I22" s="53">
        <f>IF(OR(Companies_Non_Life!I61=0, Companies_Breakdown!I62=0),0,Companies_Non_Life!I61-Companies_Breakdown!I62)</f>
        <v>0</v>
      </c>
      <c r="J22" s="53">
        <f>IF(OR(Companies_Non_Life!J61=0, Companies_Breakdown!J62=0),0,Companies_Non_Life!J61-Companies_Breakdown!J62)</f>
        <v>0</v>
      </c>
      <c r="K22" s="53">
        <f>IF(OR(Companies_Non_Life!K61=0, Companies_Breakdown!K62=0),0,Companies_Non_Life!K61-Companies_Breakdown!K62)</f>
        <v>0</v>
      </c>
      <c r="L22" s="53">
        <f>IF(OR(Companies_Non_Life!L61=0, Companies_Breakdown!L62=0),0,Companies_Non_Life!L61-Companies_Breakdown!L62)</f>
        <v>0</v>
      </c>
      <c r="M22" s="53">
        <f>IF(OR(Companies_Non_Life!M61=0, Companies_Breakdown!M62=0),0,Companies_Non_Life!M61-Companies_Breakdown!M62)</f>
        <v>0</v>
      </c>
      <c r="N22" s="53">
        <f>IF(OR(Companies_Non_Life!N61=0, Companies_Breakdown!N62=0),0,Companies_Non_Life!N61-Companies_Breakdown!N62)</f>
        <v>0</v>
      </c>
      <c r="O22" s="53">
        <f>IF(OR(Companies_Non_Life!O61=0, Companies_Breakdown!O62=0),0,Companies_Non_Life!O61-Companies_Breakdown!O62)</f>
        <v>0</v>
      </c>
      <c r="P22" s="62">
        <f t="shared" si="1"/>
        <v>0</v>
      </c>
      <c r="Q22" s="48" t="str">
        <f t="shared" si="2"/>
        <v>-</v>
      </c>
      <c r="R22" s="48" t="str">
        <f t="shared" si="3"/>
        <v>-</v>
      </c>
    </row>
    <row r="23" spans="3:18" ht="15" x14ac:dyDescent="0.25">
      <c r="C23" s="256"/>
      <c r="D23" s="257"/>
      <c r="E23" s="51" t="s">
        <v>16</v>
      </c>
      <c r="F23" s="53">
        <f>IF(OR(Companies_Non_Life!F62=0, Companies_Breakdown!F63=0),0,Companies_Non_Life!F62-Companies_Breakdown!F63)</f>
        <v>0</v>
      </c>
      <c r="G23" s="53">
        <f>IF(OR(Companies_Non_Life!G62=0, Companies_Breakdown!G63=0),0,Companies_Non_Life!G62-Companies_Breakdown!G63)</f>
        <v>0</v>
      </c>
      <c r="H23" s="53">
        <f>IF(OR(Companies_Non_Life!H62=0, Companies_Breakdown!H63=0),0,Companies_Non_Life!H62-Companies_Breakdown!H63)</f>
        <v>0</v>
      </c>
      <c r="I23" s="53">
        <f>IF(OR(Companies_Non_Life!I62=0, Companies_Breakdown!I63=0),0,Companies_Non_Life!I62-Companies_Breakdown!I63)</f>
        <v>0</v>
      </c>
      <c r="J23" s="53">
        <f>IF(OR(Companies_Non_Life!J62=0, Companies_Breakdown!J63=0),0,Companies_Non_Life!J62-Companies_Breakdown!J63)</f>
        <v>0</v>
      </c>
      <c r="K23" s="53">
        <f>IF(OR(Companies_Non_Life!K62=0, Companies_Breakdown!K63=0),0,Companies_Non_Life!K62-Companies_Breakdown!K63)</f>
        <v>0</v>
      </c>
      <c r="L23" s="53">
        <f>IF(OR(Companies_Non_Life!L62=0, Companies_Breakdown!L63=0),0,Companies_Non_Life!L62-Companies_Breakdown!L63)</f>
        <v>0</v>
      </c>
      <c r="M23" s="53">
        <f>IF(OR(Companies_Non_Life!M62=0, Companies_Breakdown!M63=0),0,Companies_Non_Life!M62-Companies_Breakdown!M63)</f>
        <v>0</v>
      </c>
      <c r="N23" s="53">
        <f>IF(OR(Companies_Non_Life!N62=0, Companies_Breakdown!N63=0),0,Companies_Non_Life!N62-Companies_Breakdown!N63)</f>
        <v>0</v>
      </c>
      <c r="O23" s="53">
        <f>IF(OR(Companies_Non_Life!O62=0, Companies_Breakdown!O63=0),0,Companies_Non_Life!O62-Companies_Breakdown!O63)</f>
        <v>0</v>
      </c>
      <c r="P23" s="62">
        <f t="shared" si="1"/>
        <v>0</v>
      </c>
      <c r="Q23" s="48" t="str">
        <f t="shared" si="2"/>
        <v>-</v>
      </c>
      <c r="R23" s="48" t="str">
        <f t="shared" si="3"/>
        <v>-</v>
      </c>
    </row>
    <row r="24" spans="3:18" ht="15" x14ac:dyDescent="0.25">
      <c r="C24" s="256"/>
      <c r="D24" s="257"/>
      <c r="E24" s="51" t="s">
        <v>17</v>
      </c>
      <c r="F24" s="53">
        <f>IF(OR(Companies_Non_Life!F63=0, Companies_Breakdown!F64=0),0,Companies_Non_Life!F63-Companies_Breakdown!F64)</f>
        <v>2</v>
      </c>
      <c r="G24" s="53">
        <f>IF(OR(Companies_Non_Life!G63=0, Companies_Breakdown!G64=0),0,Companies_Non_Life!G63-Companies_Breakdown!G64)</f>
        <v>16</v>
      </c>
      <c r="H24" s="53">
        <f>IF(OR(Companies_Non_Life!H63=0, Companies_Breakdown!H64=0),0,Companies_Non_Life!H63-Companies_Breakdown!H64)</f>
        <v>15</v>
      </c>
      <c r="I24" s="53">
        <f>IF(OR(Companies_Non_Life!I63=0, Companies_Breakdown!I64=0),0,Companies_Non_Life!I63-Companies_Breakdown!I64)</f>
        <v>20</v>
      </c>
      <c r="J24" s="53">
        <f>IF(OR(Companies_Non_Life!J63=0, Companies_Breakdown!J64=0),0,Companies_Non_Life!J63-Companies_Breakdown!J64)</f>
        <v>18</v>
      </c>
      <c r="K24" s="53">
        <f>IF(OR(Companies_Non_Life!K63=0, Companies_Breakdown!K64=0),0,Companies_Non_Life!K63-Companies_Breakdown!K64)</f>
        <v>16</v>
      </c>
      <c r="L24" s="53">
        <f>IF(OR(Companies_Non_Life!L63=0, Companies_Breakdown!L64=0),0,Companies_Non_Life!L63-Companies_Breakdown!L64)</f>
        <v>19</v>
      </c>
      <c r="M24" s="53">
        <f>IF(OR(Companies_Non_Life!M63=0, Companies_Breakdown!M64=0),0,Companies_Non_Life!M63-Companies_Breakdown!M64)</f>
        <v>18</v>
      </c>
      <c r="N24" s="53">
        <f>IF(OR(Companies_Non_Life!N63=0, Companies_Breakdown!N64=0),0,Companies_Non_Life!N63-Companies_Breakdown!N64)</f>
        <v>16</v>
      </c>
      <c r="O24" s="53">
        <f>IF(OR(Companies_Non_Life!O63=0, Companies_Breakdown!O64=0),0,Companies_Non_Life!O63-Companies_Breakdown!O64)</f>
        <v>16</v>
      </c>
      <c r="P24" s="62">
        <f t="shared" si="1"/>
        <v>2.2922636103151862E-2</v>
      </c>
      <c r="Q24" s="48">
        <f t="shared" si="2"/>
        <v>0</v>
      </c>
      <c r="R24" s="48">
        <f t="shared" si="3"/>
        <v>7</v>
      </c>
    </row>
    <row r="25" spans="3:18" ht="15" x14ac:dyDescent="0.25">
      <c r="C25" s="256"/>
      <c r="D25" s="257"/>
      <c r="E25" s="51" t="s">
        <v>18</v>
      </c>
      <c r="F25" s="53">
        <f>IF(OR(Companies_Non_Life!F64=0, Companies_Breakdown!F65=0),0,Companies_Non_Life!F64-Companies_Breakdown!F65)</f>
        <v>0</v>
      </c>
      <c r="G25" s="53">
        <f>IF(OR(Companies_Non_Life!G64=0, Companies_Breakdown!G65=0),0,Companies_Non_Life!G64-Companies_Breakdown!G65)</f>
        <v>0</v>
      </c>
      <c r="H25" s="53">
        <f>IF(OR(Companies_Non_Life!H64=0, Companies_Breakdown!H65=0),0,Companies_Non_Life!H64-Companies_Breakdown!H65)</f>
        <v>0</v>
      </c>
      <c r="I25" s="53">
        <f>IF(OR(Companies_Non_Life!I64=0, Companies_Breakdown!I65=0),0,Companies_Non_Life!I64-Companies_Breakdown!I65)</f>
        <v>0</v>
      </c>
      <c r="J25" s="53">
        <f>IF(OR(Companies_Non_Life!J64=0, Companies_Breakdown!J65=0),0,Companies_Non_Life!J64-Companies_Breakdown!J65)</f>
        <v>0</v>
      </c>
      <c r="K25" s="53">
        <f>IF(OR(Companies_Non_Life!K64=0, Companies_Breakdown!K65=0),0,Companies_Non_Life!K64-Companies_Breakdown!K65)</f>
        <v>0</v>
      </c>
      <c r="L25" s="53">
        <f>IF(OR(Companies_Non_Life!L64=0, Companies_Breakdown!L65=0),0,Companies_Non_Life!L64-Companies_Breakdown!L65)</f>
        <v>0</v>
      </c>
      <c r="M25" s="53">
        <f>IF(OR(Companies_Non_Life!M64=0, Companies_Breakdown!M65=0),0,Companies_Non_Life!M64-Companies_Breakdown!M65)</f>
        <v>0</v>
      </c>
      <c r="N25" s="53">
        <f>IF(OR(Companies_Non_Life!N64=0, Companies_Breakdown!N65=0),0,Companies_Non_Life!N64-Companies_Breakdown!N65)</f>
        <v>0</v>
      </c>
      <c r="O25" s="53">
        <f>IF(OR(Companies_Non_Life!O64=0, Companies_Breakdown!O65=0),0,Companies_Non_Life!O64-Companies_Breakdown!O65)</f>
        <v>0</v>
      </c>
      <c r="P25" s="62">
        <f t="shared" si="1"/>
        <v>0</v>
      </c>
      <c r="Q25" s="48" t="str">
        <f t="shared" si="2"/>
        <v>-</v>
      </c>
      <c r="R25" s="48" t="str">
        <f t="shared" si="3"/>
        <v>-</v>
      </c>
    </row>
    <row r="26" spans="3:18" ht="15" x14ac:dyDescent="0.25">
      <c r="C26" s="256"/>
      <c r="D26" s="257"/>
      <c r="E26" s="51" t="s">
        <v>19</v>
      </c>
      <c r="F26" s="53">
        <f>IF(OR(Companies_Non_Life!F65=0, Companies_Breakdown!F66=0),0,Companies_Non_Life!F65-Companies_Breakdown!F66)</f>
        <v>0</v>
      </c>
      <c r="G26" s="53">
        <f>IF(OR(Companies_Non_Life!G65=0, Companies_Breakdown!G66=0),0,Companies_Non_Life!G65-Companies_Breakdown!G66)</f>
        <v>0</v>
      </c>
      <c r="H26" s="53">
        <f>IF(OR(Companies_Non_Life!H65=0, Companies_Breakdown!H66=0),0,Companies_Non_Life!H65-Companies_Breakdown!H66)</f>
        <v>0</v>
      </c>
      <c r="I26" s="53">
        <f>IF(OR(Companies_Non_Life!I65=0, Companies_Breakdown!I66=0),0,Companies_Non_Life!I65-Companies_Breakdown!I66)</f>
        <v>0</v>
      </c>
      <c r="J26" s="53">
        <f>IF(OR(Companies_Non_Life!J65=0, Companies_Breakdown!J66=0),0,Companies_Non_Life!J65-Companies_Breakdown!J66)</f>
        <v>0</v>
      </c>
      <c r="K26" s="53">
        <f>IF(OR(Companies_Non_Life!K65=0, Companies_Breakdown!K66=0),0,Companies_Non_Life!K65-Companies_Breakdown!K66)</f>
        <v>0</v>
      </c>
      <c r="L26" s="53">
        <f>IF(OR(Companies_Non_Life!L65=0, Companies_Breakdown!L66=0),0,Companies_Non_Life!L65-Companies_Breakdown!L66)</f>
        <v>0</v>
      </c>
      <c r="M26" s="53">
        <f>IF(OR(Companies_Non_Life!M65=0, Companies_Breakdown!M66=0),0,Companies_Non_Life!M65-Companies_Breakdown!M66)</f>
        <v>0</v>
      </c>
      <c r="N26" s="53">
        <f>IF(OR(Companies_Non_Life!N65=0, Companies_Breakdown!N66=0),0,Companies_Non_Life!N65-Companies_Breakdown!N66)</f>
        <v>0</v>
      </c>
      <c r="O26" s="53">
        <f>IF(OR(Companies_Non_Life!O65=0, Companies_Breakdown!O66=0),0,Companies_Non_Life!O65-Companies_Breakdown!O66)</f>
        <v>0</v>
      </c>
      <c r="P26" s="62">
        <f t="shared" si="1"/>
        <v>0</v>
      </c>
      <c r="Q26" s="48" t="str">
        <f t="shared" si="2"/>
        <v>-</v>
      </c>
      <c r="R26" s="48" t="str">
        <f t="shared" si="3"/>
        <v>-</v>
      </c>
    </row>
    <row r="27" spans="3:18" ht="15" x14ac:dyDescent="0.25">
      <c r="C27" s="256"/>
      <c r="D27" s="257"/>
      <c r="E27" s="51" t="s">
        <v>20</v>
      </c>
      <c r="F27" s="53">
        <f>IF(OR(Companies_Non_Life!F66=0, Companies_Breakdown!F67=0),0,Companies_Non_Life!F66-Companies_Breakdown!F67)</f>
        <v>2</v>
      </c>
      <c r="G27" s="53">
        <f>IF(OR(Companies_Non_Life!G66=0, Companies_Breakdown!G67=0),0,Companies_Non_Life!G66-Companies_Breakdown!G67)</f>
        <v>3</v>
      </c>
      <c r="H27" s="53">
        <f>IF(OR(Companies_Non_Life!H66=0, Companies_Breakdown!H67=0),0,Companies_Non_Life!H66-Companies_Breakdown!H67)</f>
        <v>3</v>
      </c>
      <c r="I27" s="53">
        <f>IF(OR(Companies_Non_Life!I66=0, Companies_Breakdown!I67=0),0,Companies_Non_Life!I66-Companies_Breakdown!I67)</f>
        <v>2</v>
      </c>
      <c r="J27" s="53">
        <f>IF(OR(Companies_Non_Life!J66=0, Companies_Breakdown!J67=0),0,Companies_Non_Life!J66-Companies_Breakdown!J67)</f>
        <v>2</v>
      </c>
      <c r="K27" s="53">
        <f>IF(OR(Companies_Non_Life!K66=0, Companies_Breakdown!K67=0),0,Companies_Non_Life!K66-Companies_Breakdown!K67)</f>
        <v>2</v>
      </c>
      <c r="L27" s="53">
        <f>IF(OR(Companies_Non_Life!L66=0, Companies_Breakdown!L67=0),0,Companies_Non_Life!L66-Companies_Breakdown!L67)</f>
        <v>2</v>
      </c>
      <c r="M27" s="53">
        <f>IF(OR(Companies_Non_Life!M66=0, Companies_Breakdown!M67=0),0,Companies_Non_Life!M66-Companies_Breakdown!M67)</f>
        <v>2</v>
      </c>
      <c r="N27" s="53">
        <f>IF(OR(Companies_Non_Life!N66=0, Companies_Breakdown!N67=0),0,Companies_Non_Life!N66-Companies_Breakdown!N67)</f>
        <v>1</v>
      </c>
      <c r="O27" s="53">
        <f>IF(OR(Companies_Non_Life!O66=0, Companies_Breakdown!O67=0),0,Companies_Non_Life!O66-Companies_Breakdown!O67)</f>
        <v>0</v>
      </c>
      <c r="P27" s="62">
        <f t="shared" si="1"/>
        <v>0</v>
      </c>
      <c r="Q27" s="48" t="str">
        <f t="shared" si="2"/>
        <v>-</v>
      </c>
      <c r="R27" s="48" t="str">
        <f t="shared" si="3"/>
        <v>-</v>
      </c>
    </row>
    <row r="28" spans="3:18" ht="15" x14ac:dyDescent="0.25">
      <c r="C28" s="256"/>
      <c r="D28" s="257"/>
      <c r="E28" s="51" t="s">
        <v>21</v>
      </c>
      <c r="F28" s="53">
        <f>IF(OR(Companies_Non_Life!F67=0, Companies_Breakdown!F68=0),0,Companies_Non_Life!F67-Companies_Breakdown!F68)</f>
        <v>0</v>
      </c>
      <c r="G28" s="53">
        <f>IF(OR(Companies_Non_Life!G67=0, Companies_Breakdown!G68=0),0,Companies_Non_Life!G67-Companies_Breakdown!G68)</f>
        <v>0</v>
      </c>
      <c r="H28" s="53">
        <f>IF(OR(Companies_Non_Life!H67=0, Companies_Breakdown!H68=0),0,Companies_Non_Life!H67-Companies_Breakdown!H68)</f>
        <v>0</v>
      </c>
      <c r="I28" s="53">
        <f>IF(OR(Companies_Non_Life!I67=0, Companies_Breakdown!I68=0),0,Companies_Non_Life!I67-Companies_Breakdown!I68)</f>
        <v>0</v>
      </c>
      <c r="J28" s="53">
        <f>IF(OR(Companies_Non_Life!J67=0, Companies_Breakdown!J68=0),0,Companies_Non_Life!J67-Companies_Breakdown!J68)</f>
        <v>0</v>
      </c>
      <c r="K28" s="53">
        <f>IF(OR(Companies_Non_Life!K67=0, Companies_Breakdown!K68=0),0,Companies_Non_Life!K67-Companies_Breakdown!K68)</f>
        <v>0</v>
      </c>
      <c r="L28" s="53">
        <f>IF(OR(Companies_Non_Life!L67=0, Companies_Breakdown!L68=0),0,Companies_Non_Life!L67-Companies_Breakdown!L68)</f>
        <v>0</v>
      </c>
      <c r="M28" s="53">
        <f>IF(OR(Companies_Non_Life!M67=0, Companies_Breakdown!M68=0),0,Companies_Non_Life!M67-Companies_Breakdown!M68)</f>
        <v>0</v>
      </c>
      <c r="N28" s="53">
        <f>IF(OR(Companies_Non_Life!N67=0, Companies_Breakdown!N68=0),0,Companies_Non_Life!N67-Companies_Breakdown!N68)</f>
        <v>0</v>
      </c>
      <c r="O28" s="53">
        <f>IF(OR(Companies_Non_Life!O67=0, Companies_Breakdown!O68=0),0,Companies_Non_Life!O67-Companies_Breakdown!O68)</f>
        <v>1</v>
      </c>
      <c r="P28" s="62">
        <f t="shared" si="1"/>
        <v>1.4326647564469914E-3</v>
      </c>
      <c r="Q28" s="48" t="str">
        <f t="shared" si="2"/>
        <v>-</v>
      </c>
      <c r="R28" s="48" t="str">
        <f t="shared" si="3"/>
        <v>-</v>
      </c>
    </row>
    <row r="29" spans="3:18" ht="15" x14ac:dyDescent="0.25">
      <c r="C29" s="256"/>
      <c r="D29" s="257"/>
      <c r="E29" s="51" t="s">
        <v>22</v>
      </c>
      <c r="F29" s="53">
        <f>IF(OR(Companies_Non_Life!F68=0, Companies_Breakdown!F69=0),0,Companies_Non_Life!F68-Companies_Breakdown!F69)</f>
        <v>0</v>
      </c>
      <c r="G29" s="53">
        <f>IF(OR(Companies_Non_Life!G68=0, Companies_Breakdown!G69=0),0,Companies_Non_Life!G68-Companies_Breakdown!G69)</f>
        <v>0</v>
      </c>
      <c r="H29" s="53">
        <f>IF(OR(Companies_Non_Life!H68=0, Companies_Breakdown!H69=0),0,Companies_Non_Life!H68-Companies_Breakdown!H69)</f>
        <v>0</v>
      </c>
      <c r="I29" s="53">
        <f>IF(OR(Companies_Non_Life!I68=0, Companies_Breakdown!I69=0),0,Companies_Non_Life!I68-Companies_Breakdown!I69)</f>
        <v>0</v>
      </c>
      <c r="J29" s="53">
        <f>IF(OR(Companies_Non_Life!J68=0, Companies_Breakdown!J69=0),0,Companies_Non_Life!J68-Companies_Breakdown!J69)</f>
        <v>0</v>
      </c>
      <c r="K29" s="53">
        <f>IF(OR(Companies_Non_Life!K68=0, Companies_Breakdown!K69=0),0,Companies_Non_Life!K68-Companies_Breakdown!K69)</f>
        <v>0</v>
      </c>
      <c r="L29" s="53">
        <f>IF(OR(Companies_Non_Life!L68=0, Companies_Breakdown!L69=0),0,Companies_Non_Life!L68-Companies_Breakdown!L69)</f>
        <v>0</v>
      </c>
      <c r="M29" s="53">
        <f>IF(OR(Companies_Non_Life!M68=0, Companies_Breakdown!M69=0),0,Companies_Non_Life!M68-Companies_Breakdown!M69)</f>
        <v>0</v>
      </c>
      <c r="N29" s="53">
        <f>IF(OR(Companies_Non_Life!N68=0, Companies_Breakdown!N69=0),0,Companies_Non_Life!N68-Companies_Breakdown!N69)</f>
        <v>0</v>
      </c>
      <c r="O29" s="53">
        <f>IF(OR(Companies_Non_Life!O68=0, Companies_Breakdown!O69=0),0,Companies_Non_Life!O68-Companies_Breakdown!O69)</f>
        <v>120</v>
      </c>
      <c r="P29" s="62">
        <f t="shared" si="1"/>
        <v>0.17191977077363896</v>
      </c>
      <c r="Q29" s="48" t="str">
        <f t="shared" si="2"/>
        <v>-</v>
      </c>
      <c r="R29" s="48" t="str">
        <f t="shared" si="3"/>
        <v>-</v>
      </c>
    </row>
    <row r="30" spans="3:18" ht="15" x14ac:dyDescent="0.25">
      <c r="C30" s="256"/>
      <c r="D30" s="257"/>
      <c r="E30" s="51" t="s">
        <v>23</v>
      </c>
      <c r="F30" s="53">
        <f>IF(OR(Companies_Non_Life!F69=0, Companies_Breakdown!F70=0),0,Companies_Non_Life!F69-Companies_Breakdown!F70)</f>
        <v>3</v>
      </c>
      <c r="G30" s="53">
        <f>IF(OR(Companies_Non_Life!G69=0, Companies_Breakdown!G70=0),0,Companies_Non_Life!G69-Companies_Breakdown!G70)</f>
        <v>3</v>
      </c>
      <c r="H30" s="53">
        <f>IF(OR(Companies_Non_Life!H69=0, Companies_Breakdown!H70=0),0,Companies_Non_Life!H69-Companies_Breakdown!H70)</f>
        <v>2</v>
      </c>
      <c r="I30" s="53">
        <f>IF(OR(Companies_Non_Life!I69=0, Companies_Breakdown!I70=0),0,Companies_Non_Life!I69-Companies_Breakdown!I70)</f>
        <v>1</v>
      </c>
      <c r="J30" s="53">
        <f>IF(OR(Companies_Non_Life!J69=0, Companies_Breakdown!J70=0),0,Companies_Non_Life!J69-Companies_Breakdown!J70)</f>
        <v>3</v>
      </c>
      <c r="K30" s="53">
        <f>IF(OR(Companies_Non_Life!K69=0, Companies_Breakdown!K70=0),0,Companies_Non_Life!K69-Companies_Breakdown!K70)</f>
        <v>2</v>
      </c>
      <c r="L30" s="53">
        <f>IF(OR(Companies_Non_Life!L69=0, Companies_Breakdown!L70=0),0,Companies_Non_Life!L69-Companies_Breakdown!L70)</f>
        <v>3</v>
      </c>
      <c r="M30" s="53">
        <f>IF(OR(Companies_Non_Life!M69=0, Companies_Breakdown!M70=0),0,Companies_Non_Life!M69-Companies_Breakdown!M70)</f>
        <v>4</v>
      </c>
      <c r="N30" s="53">
        <f>IF(OR(Companies_Non_Life!N69=0, Companies_Breakdown!N70=0),0,Companies_Non_Life!N69-Companies_Breakdown!N70)</f>
        <v>3</v>
      </c>
      <c r="O30" s="53">
        <f>IF(OR(Companies_Non_Life!O69=0, Companies_Breakdown!O70=0),0,Companies_Non_Life!O69-Companies_Breakdown!O70)</f>
        <v>6</v>
      </c>
      <c r="P30" s="62">
        <f t="shared" si="1"/>
        <v>8.5959885386819486E-3</v>
      </c>
      <c r="Q30" s="48">
        <f t="shared" si="2"/>
        <v>1</v>
      </c>
      <c r="R30" s="48">
        <f t="shared" si="3"/>
        <v>1</v>
      </c>
    </row>
    <row r="31" spans="3:18" ht="15" x14ac:dyDescent="0.25">
      <c r="C31" s="256"/>
      <c r="D31" s="257"/>
      <c r="E31" s="51" t="s">
        <v>24</v>
      </c>
      <c r="F31" s="53">
        <f>IF(OR(Companies_Non_Life!F70=0, Companies_Breakdown!F71=0),0,Companies_Non_Life!F70-Companies_Breakdown!F71)</f>
        <v>0</v>
      </c>
      <c r="G31" s="53">
        <f>IF(OR(Companies_Non_Life!G70=0, Companies_Breakdown!G71=0),0,Companies_Non_Life!G70-Companies_Breakdown!G71)</f>
        <v>0</v>
      </c>
      <c r="H31" s="53">
        <f>IF(OR(Companies_Non_Life!H70=0, Companies_Breakdown!H71=0),0,Companies_Non_Life!H70-Companies_Breakdown!H71)</f>
        <v>0</v>
      </c>
      <c r="I31" s="53">
        <f>IF(OR(Companies_Non_Life!I70=0, Companies_Breakdown!I71=0),0,Companies_Non_Life!I70-Companies_Breakdown!I71)</f>
        <v>0</v>
      </c>
      <c r="J31" s="53">
        <f>IF(OR(Companies_Non_Life!J70=0, Companies_Breakdown!J71=0),0,Companies_Non_Life!J70-Companies_Breakdown!J71)</f>
        <v>9</v>
      </c>
      <c r="K31" s="53">
        <f>IF(OR(Companies_Non_Life!K70=0, Companies_Breakdown!K71=0),0,Companies_Non_Life!K70-Companies_Breakdown!K71)</f>
        <v>9</v>
      </c>
      <c r="L31" s="53">
        <f>IF(OR(Companies_Non_Life!L70=0, Companies_Breakdown!L71=0),0,Companies_Non_Life!L70-Companies_Breakdown!L71)</f>
        <v>6</v>
      </c>
      <c r="M31" s="53">
        <f>IF(OR(Companies_Non_Life!M70=0, Companies_Breakdown!M71=0),0,Companies_Non_Life!M70-Companies_Breakdown!M71)</f>
        <v>3</v>
      </c>
      <c r="N31" s="53">
        <f>IF(OR(Companies_Non_Life!N70=0, Companies_Breakdown!N71=0),0,Companies_Non_Life!N70-Companies_Breakdown!N71)</f>
        <v>8</v>
      </c>
      <c r="O31" s="53">
        <f>IF(OR(Companies_Non_Life!O70=0, Companies_Breakdown!O71=0),0,Companies_Non_Life!O70-Companies_Breakdown!O71)</f>
        <v>8</v>
      </c>
      <c r="P31" s="62">
        <f t="shared" si="1"/>
        <v>1.1461318051575931E-2</v>
      </c>
      <c r="Q31" s="48">
        <f t="shared" si="2"/>
        <v>0</v>
      </c>
      <c r="R31" s="48" t="str">
        <f t="shared" si="3"/>
        <v>-</v>
      </c>
    </row>
    <row r="32" spans="3:18" ht="15" x14ac:dyDescent="0.25">
      <c r="C32" s="256"/>
      <c r="D32" s="257"/>
      <c r="E32" s="51" t="s">
        <v>25</v>
      </c>
      <c r="F32" s="53">
        <f>IF(OR(Companies_Non_Life!F71=0, Companies_Breakdown!F72=0),0,Companies_Non_Life!F71-Companies_Breakdown!F72)</f>
        <v>0</v>
      </c>
      <c r="G32" s="53">
        <f>IF(OR(Companies_Non_Life!G71=0, Companies_Breakdown!G72=0),0,Companies_Non_Life!G71-Companies_Breakdown!G72)</f>
        <v>5</v>
      </c>
      <c r="H32" s="53">
        <f>IF(OR(Companies_Non_Life!H71=0, Companies_Breakdown!H72=0),0,Companies_Non_Life!H71-Companies_Breakdown!H72)</f>
        <v>7</v>
      </c>
      <c r="I32" s="53">
        <f>IF(OR(Companies_Non_Life!I71=0, Companies_Breakdown!I72=0),0,Companies_Non_Life!I71-Companies_Breakdown!I72)</f>
        <v>7</v>
      </c>
      <c r="J32" s="53">
        <f>IF(OR(Companies_Non_Life!J71=0, Companies_Breakdown!J72=0),0,Companies_Non_Life!J71-Companies_Breakdown!J72)</f>
        <v>12</v>
      </c>
      <c r="K32" s="53">
        <f>IF(OR(Companies_Non_Life!K71=0, Companies_Breakdown!K72=0),0,Companies_Non_Life!K71-Companies_Breakdown!K72)</f>
        <v>11</v>
      </c>
      <c r="L32" s="53">
        <f>IF(OR(Companies_Non_Life!L71=0, Companies_Breakdown!L72=0),0,Companies_Non_Life!L71-Companies_Breakdown!L72)</f>
        <v>13</v>
      </c>
      <c r="M32" s="53">
        <f>IF(OR(Companies_Non_Life!M71=0, Companies_Breakdown!M72=0),0,Companies_Non_Life!M71-Companies_Breakdown!M72)</f>
        <v>10</v>
      </c>
      <c r="N32" s="53">
        <f>IF(OR(Companies_Non_Life!N71=0, Companies_Breakdown!N72=0),0,Companies_Non_Life!N71-Companies_Breakdown!N72)</f>
        <v>7</v>
      </c>
      <c r="O32" s="53">
        <f>IF(OR(Companies_Non_Life!O71=0, Companies_Breakdown!O72=0),0,Companies_Non_Life!O71-Companies_Breakdown!O72)</f>
        <v>7</v>
      </c>
      <c r="P32" s="62">
        <f t="shared" si="1"/>
        <v>1.0028653295128941E-2</v>
      </c>
      <c r="Q32" s="48">
        <f t="shared" si="2"/>
        <v>0</v>
      </c>
      <c r="R32" s="48" t="str">
        <f t="shared" si="3"/>
        <v>-</v>
      </c>
    </row>
    <row r="33" spans="3:18" ht="15" x14ac:dyDescent="0.25">
      <c r="C33" s="256"/>
      <c r="D33" s="257"/>
      <c r="E33" s="51" t="s">
        <v>26</v>
      </c>
      <c r="F33" s="53">
        <f>IF(OR(Companies_Non_Life!F72=0, Companies_Breakdown!F73=0),0,Companies_Non_Life!F72-Companies_Breakdown!F73)</f>
        <v>0</v>
      </c>
      <c r="G33" s="53">
        <f>IF(OR(Companies_Non_Life!G72=0, Companies_Breakdown!G73=0),0,Companies_Non_Life!G72-Companies_Breakdown!G73)</f>
        <v>0</v>
      </c>
      <c r="H33" s="53">
        <f>IF(OR(Companies_Non_Life!H72=0, Companies_Breakdown!H73=0),0,Companies_Non_Life!H72-Companies_Breakdown!H73)</f>
        <v>0</v>
      </c>
      <c r="I33" s="53">
        <f>IF(OR(Companies_Non_Life!I72=0, Companies_Breakdown!I73=0),0,Companies_Non_Life!I72-Companies_Breakdown!I73)</f>
        <v>0</v>
      </c>
      <c r="J33" s="53">
        <f>IF(OR(Companies_Non_Life!J72=0, Companies_Breakdown!J73=0),0,Companies_Non_Life!J72-Companies_Breakdown!J73)</f>
        <v>0</v>
      </c>
      <c r="K33" s="53">
        <f>IF(OR(Companies_Non_Life!K72=0, Companies_Breakdown!K73=0),0,Companies_Non_Life!K72-Companies_Breakdown!K73)</f>
        <v>20</v>
      </c>
      <c r="L33" s="53">
        <f>IF(OR(Companies_Non_Life!L72=0, Companies_Breakdown!L73=0),0,Companies_Non_Life!L72-Companies_Breakdown!L73)</f>
        <v>0</v>
      </c>
      <c r="M33" s="53">
        <f>IF(OR(Companies_Non_Life!M72=0, Companies_Breakdown!M73=0),0,Companies_Non_Life!M72-Companies_Breakdown!M73)</f>
        <v>17</v>
      </c>
      <c r="N33" s="53">
        <f>IF(OR(Companies_Non_Life!N72=0, Companies_Breakdown!N73=0),0,Companies_Non_Life!N72-Companies_Breakdown!N73)</f>
        <v>15</v>
      </c>
      <c r="O33" s="53">
        <f>IF(OR(Companies_Non_Life!O72=0, Companies_Breakdown!O73=0),0,Companies_Non_Life!O72-Companies_Breakdown!O73)</f>
        <v>15</v>
      </c>
      <c r="P33" s="62">
        <f t="shared" si="1"/>
        <v>2.148997134670487E-2</v>
      </c>
      <c r="Q33" s="48">
        <f t="shared" si="2"/>
        <v>0</v>
      </c>
      <c r="R33" s="48" t="str">
        <f t="shared" si="3"/>
        <v>-</v>
      </c>
    </row>
    <row r="34" spans="3:18" ht="15" x14ac:dyDescent="0.25">
      <c r="C34" s="256"/>
      <c r="D34" s="257"/>
      <c r="E34" s="51" t="s">
        <v>27</v>
      </c>
      <c r="F34" s="53">
        <f>IF(OR(Companies_Non_Life!F73=0, Companies_Breakdown!F74=0),0,Companies_Non_Life!F73-Companies_Breakdown!F74)</f>
        <v>0</v>
      </c>
      <c r="G34" s="53">
        <f>IF(OR(Companies_Non_Life!G73=0, Companies_Breakdown!G74=0),0,Companies_Non_Life!G73-Companies_Breakdown!G74)</f>
        <v>0</v>
      </c>
      <c r="H34" s="53">
        <f>IF(OR(Companies_Non_Life!H73=0, Companies_Breakdown!H74=0),0,Companies_Non_Life!H73-Companies_Breakdown!H74)</f>
        <v>0</v>
      </c>
      <c r="I34" s="53">
        <f>IF(OR(Companies_Non_Life!I73=0, Companies_Breakdown!I74=0),0,Companies_Non_Life!I73-Companies_Breakdown!I74)</f>
        <v>0</v>
      </c>
      <c r="J34" s="53">
        <f>IF(OR(Companies_Non_Life!J73=0, Companies_Breakdown!J74=0),0,Companies_Non_Life!J73-Companies_Breakdown!J74)</f>
        <v>0</v>
      </c>
      <c r="K34" s="53">
        <f>IF(OR(Companies_Non_Life!K73=0, Companies_Breakdown!K74=0),0,Companies_Non_Life!K73-Companies_Breakdown!K74)</f>
        <v>0</v>
      </c>
      <c r="L34" s="53">
        <f>IF(OR(Companies_Non_Life!L73=0, Companies_Breakdown!L74=0),0,Companies_Non_Life!L73-Companies_Breakdown!L74)</f>
        <v>0</v>
      </c>
      <c r="M34" s="53">
        <f>IF(OR(Companies_Non_Life!M73=0, Companies_Breakdown!M74=0),0,Companies_Non_Life!M73-Companies_Breakdown!M74)</f>
        <v>0</v>
      </c>
      <c r="N34" s="53">
        <f>IF(OR(Companies_Non_Life!N73=0, Companies_Breakdown!N74=0),0,Companies_Non_Life!N73-Companies_Breakdown!N74)</f>
        <v>0</v>
      </c>
      <c r="O34" s="53">
        <f>IF(OR(Companies_Non_Life!O73=0, Companies_Breakdown!O74=0),0,Companies_Non_Life!O73-Companies_Breakdown!O74)</f>
        <v>0</v>
      </c>
      <c r="P34" s="62">
        <f t="shared" si="1"/>
        <v>0</v>
      </c>
      <c r="Q34" s="48" t="str">
        <f t="shared" si="2"/>
        <v>-</v>
      </c>
      <c r="R34" s="48" t="str">
        <f t="shared" si="3"/>
        <v>-</v>
      </c>
    </row>
    <row r="35" spans="3:18" ht="15" x14ac:dyDescent="0.25">
      <c r="C35" s="256"/>
      <c r="D35" s="257"/>
      <c r="E35" s="51" t="s">
        <v>28</v>
      </c>
      <c r="F35" s="53">
        <f>IF(OR(Companies_Non_Life!F74=0, Companies_Breakdown!F75=0),0,Companies_Non_Life!F74-Companies_Breakdown!F75)</f>
        <v>7</v>
      </c>
      <c r="G35" s="53">
        <f>IF(OR(Companies_Non_Life!G74=0, Companies_Breakdown!G75=0),0,Companies_Non_Life!G74-Companies_Breakdown!G75)</f>
        <v>7</v>
      </c>
      <c r="H35" s="53">
        <f>IF(OR(Companies_Non_Life!H74=0, Companies_Breakdown!H75=0),0,Companies_Non_Life!H74-Companies_Breakdown!H75)</f>
        <v>8</v>
      </c>
      <c r="I35" s="53">
        <f>IF(OR(Companies_Non_Life!I74=0, Companies_Breakdown!I75=0),0,Companies_Non_Life!I74-Companies_Breakdown!I75)</f>
        <v>8</v>
      </c>
      <c r="J35" s="53">
        <f>IF(OR(Companies_Non_Life!J74=0, Companies_Breakdown!J75=0),0,Companies_Non_Life!J74-Companies_Breakdown!J75)</f>
        <v>6</v>
      </c>
      <c r="K35" s="53">
        <f>IF(OR(Companies_Non_Life!K74=0, Companies_Breakdown!K75=0),0,Companies_Non_Life!K74-Companies_Breakdown!K75)</f>
        <v>6</v>
      </c>
      <c r="L35" s="53">
        <f>IF(OR(Companies_Non_Life!L74=0, Companies_Breakdown!L75=0),0,Companies_Non_Life!L74-Companies_Breakdown!L75)</f>
        <v>6</v>
      </c>
      <c r="M35" s="53">
        <f>IF(OR(Companies_Non_Life!M74=0, Companies_Breakdown!M75=0),0,Companies_Non_Life!M74-Companies_Breakdown!M75)</f>
        <v>6</v>
      </c>
      <c r="N35" s="53">
        <f>IF(OR(Companies_Non_Life!N74=0, Companies_Breakdown!N75=0),0,Companies_Non_Life!N74-Companies_Breakdown!N75)</f>
        <v>5</v>
      </c>
      <c r="O35" s="53">
        <f>IF(OR(Companies_Non_Life!O74=0, Companies_Breakdown!O75=0),0,Companies_Non_Life!O74-Companies_Breakdown!O75)</f>
        <v>6</v>
      </c>
      <c r="P35" s="62">
        <f t="shared" si="1"/>
        <v>8.5959885386819486E-3</v>
      </c>
      <c r="Q35" s="48">
        <f t="shared" si="2"/>
        <v>0.19999999999999996</v>
      </c>
      <c r="R35" s="48">
        <f t="shared" si="3"/>
        <v>-0.1428571428571429</v>
      </c>
    </row>
    <row r="36" spans="3:18" ht="15" x14ac:dyDescent="0.25">
      <c r="C36" s="256"/>
      <c r="D36" s="257"/>
      <c r="E36" s="51" t="s">
        <v>29</v>
      </c>
      <c r="F36" s="53">
        <f>IF(OR(Companies_Non_Life!F75=0, Companies_Breakdown!F76=0),0,Companies_Non_Life!F75-Companies_Breakdown!F76)</f>
        <v>0</v>
      </c>
      <c r="G36" s="53">
        <f>IF(OR(Companies_Non_Life!G75=0, Companies_Breakdown!G76=0),0,Companies_Non_Life!G75-Companies_Breakdown!G76)</f>
        <v>0</v>
      </c>
      <c r="H36" s="53">
        <f>IF(OR(Companies_Non_Life!H75=0, Companies_Breakdown!H76=0),0,Companies_Non_Life!H75-Companies_Breakdown!H76)</f>
        <v>0</v>
      </c>
      <c r="I36" s="53">
        <f>IF(OR(Companies_Non_Life!I75=0, Companies_Breakdown!I76=0),0,Companies_Non_Life!I75-Companies_Breakdown!I76)</f>
        <v>0</v>
      </c>
      <c r="J36" s="53">
        <f>IF(OR(Companies_Non_Life!J75=0, Companies_Breakdown!J76=0),0,Companies_Non_Life!J75-Companies_Breakdown!J76)</f>
        <v>0</v>
      </c>
      <c r="K36" s="53">
        <f>IF(OR(Companies_Non_Life!K75=0, Companies_Breakdown!K76=0),0,Companies_Non_Life!K75-Companies_Breakdown!K76)</f>
        <v>0</v>
      </c>
      <c r="L36" s="53">
        <f>IF(OR(Companies_Non_Life!L75=0, Companies_Breakdown!L76=0),0,Companies_Non_Life!L75-Companies_Breakdown!L76)</f>
        <v>0</v>
      </c>
      <c r="M36" s="53">
        <f>IF(OR(Companies_Non_Life!M75=0, Companies_Breakdown!M76=0),0,Companies_Non_Life!M75-Companies_Breakdown!M76)</f>
        <v>0</v>
      </c>
      <c r="N36" s="53">
        <f>IF(OR(Companies_Non_Life!N75=0, Companies_Breakdown!N76=0),0,Companies_Non_Life!N75-Companies_Breakdown!N76)</f>
        <v>0</v>
      </c>
      <c r="O36" s="53">
        <f>IF(OR(Companies_Non_Life!O75=0, Companies_Breakdown!O76=0),0,Companies_Non_Life!O75-Companies_Breakdown!O76)</f>
        <v>0</v>
      </c>
      <c r="P36" s="62">
        <f t="shared" si="1"/>
        <v>0</v>
      </c>
      <c r="Q36" s="48" t="str">
        <f t="shared" si="2"/>
        <v>-</v>
      </c>
      <c r="R36" s="48" t="str">
        <f t="shared" si="3"/>
        <v>-</v>
      </c>
    </row>
    <row r="37" spans="3:18" ht="15" x14ac:dyDescent="0.25">
      <c r="C37" s="256"/>
      <c r="D37" s="257"/>
      <c r="E37" s="51" t="s">
        <v>30</v>
      </c>
      <c r="F37" s="53">
        <f>IF(OR(Companies_Non_Life!F76=0, Companies_Breakdown!F77=0),0,Companies_Non_Life!F76-Companies_Breakdown!F77)</f>
        <v>13</v>
      </c>
      <c r="G37" s="53">
        <f>IF(OR(Companies_Non_Life!G76=0, Companies_Breakdown!G77=0),0,Companies_Non_Life!G76-Companies_Breakdown!G77)</f>
        <v>14</v>
      </c>
      <c r="H37" s="53">
        <f>IF(OR(Companies_Non_Life!H76=0, Companies_Breakdown!H77=0),0,Companies_Non_Life!H76-Companies_Breakdown!H77)</f>
        <v>18</v>
      </c>
      <c r="I37" s="53">
        <f>IF(OR(Companies_Non_Life!I76=0, Companies_Breakdown!I77=0),0,Companies_Non_Life!I76-Companies_Breakdown!I77)</f>
        <v>18</v>
      </c>
      <c r="J37" s="53">
        <f>IF(OR(Companies_Non_Life!J76=0, Companies_Breakdown!J77=0),0,Companies_Non_Life!J76-Companies_Breakdown!J77)</f>
        <v>20</v>
      </c>
      <c r="K37" s="53">
        <f>IF(OR(Companies_Non_Life!K76=0, Companies_Breakdown!K77=0),0,Companies_Non_Life!K76-Companies_Breakdown!K77)</f>
        <v>17</v>
      </c>
      <c r="L37" s="53">
        <f>IF(OR(Companies_Non_Life!L76=0, Companies_Breakdown!L77=0),0,Companies_Non_Life!L76-Companies_Breakdown!L77)</f>
        <v>23</v>
      </c>
      <c r="M37" s="53">
        <f>IF(OR(Companies_Non_Life!M76=0, Companies_Breakdown!M77=0),0,Companies_Non_Life!M76-Companies_Breakdown!M77)</f>
        <v>24</v>
      </c>
      <c r="N37" s="53">
        <f>IF(OR(Companies_Non_Life!N76=0, Companies_Breakdown!N77=0),0,Companies_Non_Life!N76-Companies_Breakdown!N77)</f>
        <v>21</v>
      </c>
      <c r="O37" s="53">
        <f>IF(OR(Companies_Non_Life!O76=0, Companies_Breakdown!O77=0),0,Companies_Non_Life!O76-Companies_Breakdown!O77)</f>
        <v>25</v>
      </c>
      <c r="P37" s="62">
        <f t="shared" si="1"/>
        <v>3.5816618911174783E-2</v>
      </c>
      <c r="Q37" s="48">
        <f t="shared" si="2"/>
        <v>0.19047619047619047</v>
      </c>
      <c r="R37" s="48">
        <f t="shared" si="3"/>
        <v>0.92307692307692313</v>
      </c>
    </row>
    <row r="38" spans="3:18" ht="15" x14ac:dyDescent="0.25">
      <c r="C38" s="256"/>
      <c r="D38" s="257"/>
      <c r="E38" s="54" t="s">
        <v>41</v>
      </c>
      <c r="F38" s="53">
        <f>IF(OR(Companies_Non_Life!F77=0, Companies_Breakdown!F78=0),0,Companies_Non_Life!F77-Companies_Breakdown!F78)</f>
        <v>0</v>
      </c>
      <c r="G38" s="53">
        <f>IF(OR(Companies_Non_Life!G77=0, Companies_Breakdown!G78=0),0,Companies_Non_Life!G77-Companies_Breakdown!G78)</f>
        <v>0</v>
      </c>
      <c r="H38" s="53">
        <f>IF(OR(Companies_Non_Life!H77=0, Companies_Breakdown!H78=0),0,Companies_Non_Life!H77-Companies_Breakdown!H78)</f>
        <v>0</v>
      </c>
      <c r="I38" s="53">
        <f>IF(OR(Companies_Non_Life!I77=0, Companies_Breakdown!I78=0),0,Companies_Non_Life!I77-Companies_Breakdown!I78)</f>
        <v>0</v>
      </c>
      <c r="J38" s="53">
        <f>IF(OR(Companies_Non_Life!J77=0, Companies_Breakdown!J78=0),0,Companies_Non_Life!J77-Companies_Breakdown!J78)</f>
        <v>0</v>
      </c>
      <c r="K38" s="53">
        <f>IF(OR(Companies_Non_Life!K77=0, Companies_Breakdown!K78=0),0,Companies_Non_Life!K77-Companies_Breakdown!K78)</f>
        <v>0</v>
      </c>
      <c r="L38" s="53">
        <f>IF(OR(Companies_Non_Life!L77=0, Companies_Breakdown!L78=0),0,Companies_Non_Life!L77-Companies_Breakdown!L78)</f>
        <v>0</v>
      </c>
      <c r="M38" s="53">
        <f>IF(OR(Companies_Non_Life!M77=0, Companies_Breakdown!M78=0),0,Companies_Non_Life!M77-Companies_Breakdown!M78)</f>
        <v>0</v>
      </c>
      <c r="N38" s="53">
        <f>IF(OR(Companies_Non_Life!N77=0, Companies_Breakdown!N78=0),0,Companies_Non_Life!N77-Companies_Breakdown!N78)</f>
        <v>0</v>
      </c>
      <c r="O38" s="53">
        <f>IF(OR(Companies_Non_Life!O77=0, Companies_Breakdown!O78=0),0,Companies_Non_Life!O77-Companies_Breakdown!O78)</f>
        <v>37</v>
      </c>
      <c r="P38" s="62">
        <f t="shared" si="1"/>
        <v>5.300859598853868E-2</v>
      </c>
      <c r="Q38" s="48" t="str">
        <f t="shared" si="2"/>
        <v>-</v>
      </c>
      <c r="R38" s="48" t="str">
        <f t="shared" si="3"/>
        <v>-</v>
      </c>
    </row>
    <row r="39" spans="3:18" ht="15.75" thickBot="1" x14ac:dyDescent="0.3">
      <c r="C39" s="258"/>
      <c r="D39" s="259"/>
      <c r="E39" s="55" t="s">
        <v>85</v>
      </c>
      <c r="F39" s="56">
        <f t="shared" ref="F39:N39" si="4">SUM(F7:F38)</f>
        <v>447</v>
      </c>
      <c r="G39" s="56">
        <f t="shared" si="4"/>
        <v>460</v>
      </c>
      <c r="H39" s="56">
        <f t="shared" si="4"/>
        <v>463</v>
      </c>
      <c r="I39" s="56">
        <f t="shared" si="4"/>
        <v>506</v>
      </c>
      <c r="J39" s="56">
        <f t="shared" si="4"/>
        <v>501</v>
      </c>
      <c r="K39" s="56">
        <f t="shared" si="4"/>
        <v>513</v>
      </c>
      <c r="L39" s="56">
        <f t="shared" si="4"/>
        <v>531</v>
      </c>
      <c r="M39" s="56">
        <f t="shared" si="4"/>
        <v>550</v>
      </c>
      <c r="N39" s="56">
        <f t="shared" si="4"/>
        <v>528</v>
      </c>
      <c r="O39" s="56">
        <f>SUM(O7:O38)</f>
        <v>698</v>
      </c>
      <c r="P39" s="62">
        <f t="shared" si="1"/>
        <v>1</v>
      </c>
      <c r="Q39" s="93"/>
      <c r="R39" s="93"/>
    </row>
    <row r="40" spans="3:18" ht="16.5" thickTop="1" thickBot="1" x14ac:dyDescent="0.3">
      <c r="C40" s="260"/>
      <c r="D40" s="261"/>
      <c r="E40" s="56" t="s">
        <v>86</v>
      </c>
      <c r="F40" s="64">
        <v>445</v>
      </c>
      <c r="G40" s="64">
        <v>452</v>
      </c>
      <c r="H40" s="64">
        <v>453</v>
      </c>
      <c r="I40" s="64">
        <v>459</v>
      </c>
      <c r="J40" s="64">
        <v>440</v>
      </c>
      <c r="K40" s="64">
        <v>438</v>
      </c>
      <c r="L40" s="64">
        <v>436</v>
      </c>
      <c r="M40" s="64">
        <v>445</v>
      </c>
      <c r="N40" s="64">
        <v>433</v>
      </c>
      <c r="O40" s="64">
        <v>447</v>
      </c>
      <c r="P40" s="62">
        <f>O40/$O$39</f>
        <v>0.64040114613180521</v>
      </c>
      <c r="Q40" s="48">
        <f t="shared" si="2"/>
        <v>3.2332563510392598E-2</v>
      </c>
      <c r="R40" s="48">
        <f>IF(OR(O40=0, F40=0),"-",O40/F40-1)</f>
        <v>4.4943820224718767E-3</v>
      </c>
    </row>
    <row r="41" spans="3:18" ht="15.75" thickTop="1" x14ac:dyDescent="0.25">
      <c r="E41" s="57" t="s">
        <v>87</v>
      </c>
      <c r="F41" s="88"/>
      <c r="G41" s="88">
        <f t="shared" ref="G41:O41" si="5">G40/F40-1</f>
        <v>1.5730337078651679E-2</v>
      </c>
      <c r="H41" s="88">
        <f t="shared" si="5"/>
        <v>2.2123893805310324E-3</v>
      </c>
      <c r="I41" s="88">
        <f t="shared" si="5"/>
        <v>1.3245033112582849E-2</v>
      </c>
      <c r="J41" s="88">
        <f t="shared" si="5"/>
        <v>-4.1394335511982572E-2</v>
      </c>
      <c r="K41" s="88">
        <f t="shared" si="5"/>
        <v>-4.5454545454545192E-3</v>
      </c>
      <c r="L41" s="88">
        <f t="shared" si="5"/>
        <v>-4.5662100456621557E-3</v>
      </c>
      <c r="M41" s="88">
        <f t="shared" si="5"/>
        <v>2.0642201834862428E-2</v>
      </c>
      <c r="N41" s="88">
        <f t="shared" si="5"/>
        <v>-2.6966292134831482E-2</v>
      </c>
      <c r="O41" s="89">
        <f t="shared" si="5"/>
        <v>3.2332563510392598E-2</v>
      </c>
      <c r="Q41" s="60"/>
      <c r="R41" s="60"/>
    </row>
    <row r="44" spans="3:18" ht="15.75" x14ac:dyDescent="0.25">
      <c r="C44" s="264" t="s">
        <v>214</v>
      </c>
      <c r="D44" s="265"/>
      <c r="E44" s="266" t="s">
        <v>35</v>
      </c>
      <c r="F44" s="267"/>
      <c r="G44" s="267"/>
      <c r="H44" s="267"/>
      <c r="I44" s="267"/>
      <c r="J44" s="267"/>
      <c r="K44" s="267"/>
      <c r="L44" s="267"/>
      <c r="M44" s="267"/>
      <c r="N44" s="267"/>
      <c r="O44" s="268" t="s">
        <v>42</v>
      </c>
      <c r="P44" s="49"/>
      <c r="Q44" s="49"/>
      <c r="R44" s="49"/>
    </row>
    <row r="45" spans="3:18" ht="15" x14ac:dyDescent="0.15">
      <c r="C45" s="262" t="s">
        <v>93</v>
      </c>
      <c r="D45" s="263"/>
      <c r="E45" s="43"/>
      <c r="F45" s="44">
        <v>2004</v>
      </c>
      <c r="G45" s="44">
        <f t="shared" ref="G45" si="6">F45+1</f>
        <v>2005</v>
      </c>
      <c r="H45" s="44">
        <f t="shared" ref="H45" si="7">G45+1</f>
        <v>2006</v>
      </c>
      <c r="I45" s="44">
        <f t="shared" ref="I45" si="8">H45+1</f>
        <v>2007</v>
      </c>
      <c r="J45" s="44">
        <f t="shared" ref="J45" si="9">I45+1</f>
        <v>2008</v>
      </c>
      <c r="K45" s="44">
        <f t="shared" ref="K45" si="10">J45+1</f>
        <v>2009</v>
      </c>
      <c r="L45" s="44">
        <f t="shared" ref="L45" si="11">K45+1</f>
        <v>2010</v>
      </c>
      <c r="M45" s="44">
        <f t="shared" ref="M45" si="12">L45+1</f>
        <v>2011</v>
      </c>
      <c r="N45" s="44">
        <f t="shared" ref="N45" si="13">M45+1</f>
        <v>2012</v>
      </c>
      <c r="O45" s="44">
        <f t="shared" ref="O45" si="14">N45+1</f>
        <v>2013</v>
      </c>
      <c r="P45" s="46" t="s">
        <v>91</v>
      </c>
      <c r="Q45" s="47" t="s">
        <v>88</v>
      </c>
      <c r="R45" s="47" t="s">
        <v>89</v>
      </c>
    </row>
    <row r="46" spans="3:18" ht="15" x14ac:dyDescent="0.25">
      <c r="C46" s="256"/>
      <c r="D46" s="257"/>
      <c r="E46" s="51" t="s">
        <v>0</v>
      </c>
      <c r="F46" s="52">
        <f>IF(OR('Number of policies'!F47=0, 'Number of policies'!F164=0),0,'Number of policies'!F47-'Number of policies'!F164)</f>
        <v>0</v>
      </c>
      <c r="G46" s="52">
        <f>IF(OR('Number of policies'!G47=0, 'Number of policies'!G164=0),0,'Number of policies'!G47-'Number of policies'!G164)</f>
        <v>0</v>
      </c>
      <c r="H46" s="52">
        <f>IF(OR('Number of policies'!H47=0, 'Number of policies'!H164=0),0,'Number of policies'!H47-'Number of policies'!H164)</f>
        <v>0</v>
      </c>
      <c r="I46" s="52">
        <f>IF(OR('Number of policies'!I47=0, 'Number of policies'!I164=0),0,'Number of policies'!I47-'Number of policies'!I164)</f>
        <v>0</v>
      </c>
      <c r="J46" s="52">
        <f>IF(OR('Number of policies'!J47=0, 'Number of policies'!J164=0),0,'Number of policies'!J47-'Number of policies'!J164)</f>
        <v>0</v>
      </c>
      <c r="K46" s="52">
        <f>IF(OR('Number of policies'!K47=0, 'Number of policies'!K164=0),0,'Number of policies'!K47-'Number of policies'!K164)</f>
        <v>0</v>
      </c>
      <c r="L46" s="52">
        <f>IF(OR('Number of policies'!L47=0, 'Number of policies'!L164=0),0,'Number of policies'!L47-'Number of policies'!L164)</f>
        <v>0</v>
      </c>
      <c r="M46" s="52">
        <f>IF(OR('Number of policies'!M47=0, 'Number of policies'!M164=0),0,'Number of policies'!M47-'Number of policies'!M164)</f>
        <v>0</v>
      </c>
      <c r="N46" s="52">
        <f>IF(OR('Number of policies'!N47=0, 'Number of policies'!N164=0),0,'Number of policies'!N47-'Number of policies'!N164)</f>
        <v>35147895</v>
      </c>
      <c r="O46" s="52">
        <f>IF(OR('Number of policies'!O47=0, 'Number of policies'!O164=0),0,'Number of policies'!O47-'Number of policies'!O164)</f>
        <v>35484809</v>
      </c>
      <c r="P46" s="62">
        <f>O46/$O$39</f>
        <v>50837.835243553011</v>
      </c>
      <c r="Q46" s="48">
        <f>IF(OR(O46=0, N46=0),"-",O46/N46-1)</f>
        <v>9.585609607630774E-3</v>
      </c>
      <c r="R46" s="48" t="str">
        <f>IF(OR(O46=0, F46=0),"-",O46/F46-1)</f>
        <v>-</v>
      </c>
    </row>
    <row r="47" spans="3:18" ht="15" x14ac:dyDescent="0.25">
      <c r="C47" s="256"/>
      <c r="D47" s="257"/>
      <c r="E47" s="51" t="s">
        <v>1</v>
      </c>
      <c r="F47" s="52">
        <f>IF(OR('Number of policies'!F48=0, 'Number of policies'!F165=0),0,'Number of policies'!F48-'Number of policies'!F165)</f>
        <v>0</v>
      </c>
      <c r="G47" s="52">
        <f>IF(OR('Number of policies'!G48=0, 'Number of policies'!G165=0),0,'Number of policies'!G48-'Number of policies'!G165)</f>
        <v>0</v>
      </c>
      <c r="H47" s="52">
        <f>IF(OR('Number of policies'!H48=0, 'Number of policies'!H165=0),0,'Number of policies'!H48-'Number of policies'!H165)</f>
        <v>0</v>
      </c>
      <c r="I47" s="52">
        <f>IF(OR('Number of policies'!I48=0, 'Number of policies'!I165=0),0,'Number of policies'!I48-'Number of policies'!I165)</f>
        <v>0</v>
      </c>
      <c r="J47" s="52">
        <f>IF(OR('Number of policies'!J48=0, 'Number of policies'!J165=0),0,'Number of policies'!J48-'Number of policies'!J165)</f>
        <v>0</v>
      </c>
      <c r="K47" s="52">
        <f>IF(OR('Number of policies'!K48=0, 'Number of policies'!K165=0),0,'Number of policies'!K48-'Number of policies'!K165)</f>
        <v>0</v>
      </c>
      <c r="L47" s="52">
        <f>IF(OR('Number of policies'!L48=0, 'Number of policies'!L165=0),0,'Number of policies'!L48-'Number of policies'!L165)</f>
        <v>0</v>
      </c>
      <c r="M47" s="52">
        <f>IF(OR('Number of policies'!M48=0, 'Number of policies'!M165=0),0,'Number of policies'!M48-'Number of policies'!M165)</f>
        <v>0</v>
      </c>
      <c r="N47" s="52">
        <f>IF(OR('Number of policies'!N48=0, 'Number of policies'!N165=0),0,'Number of policies'!N48-'Number of policies'!N165)</f>
        <v>0</v>
      </c>
      <c r="O47" s="52">
        <f>IF(OR('Number of policies'!O48=0, 'Number of policies'!O165=0),0,'Number of policies'!O48-'Number of policies'!O165)</f>
        <v>0</v>
      </c>
      <c r="P47" s="62">
        <f t="shared" ref="P47:P78" si="15">O47/$O$39</f>
        <v>0</v>
      </c>
      <c r="Q47" s="48" t="str">
        <f t="shared" ref="Q47:Q77" si="16">IF(OR(O47=0, N47=0),"-",O47/N47-1)</f>
        <v>-</v>
      </c>
      <c r="R47" s="48" t="str">
        <f t="shared" ref="R47:R77" si="17">IF(OR(O47=0, F47=0),"-",O47/F47-1)</f>
        <v>-</v>
      </c>
    </row>
    <row r="48" spans="3:18" ht="15" x14ac:dyDescent="0.25">
      <c r="C48" s="256"/>
      <c r="D48" s="257"/>
      <c r="E48" s="51" t="s">
        <v>2</v>
      </c>
      <c r="F48" s="52">
        <f>IF(OR('Number of policies'!F49=0, 'Number of policies'!F166=0),0,'Number of policies'!F49-'Number of policies'!F166)</f>
        <v>0</v>
      </c>
      <c r="G48" s="52">
        <f>IF(OR('Number of policies'!G49=0, 'Number of policies'!G166=0),0,'Number of policies'!G49-'Number of policies'!G166)</f>
        <v>0</v>
      </c>
      <c r="H48" s="52">
        <f>IF(OR('Number of policies'!H49=0, 'Number of policies'!H166=0),0,'Number of policies'!H49-'Number of policies'!H166)</f>
        <v>0</v>
      </c>
      <c r="I48" s="52">
        <f>IF(OR('Number of policies'!I49=0, 'Number of policies'!I166=0),0,'Number of policies'!I49-'Number of policies'!I166)</f>
        <v>0</v>
      </c>
      <c r="J48" s="52">
        <f>IF(OR('Number of policies'!J49=0, 'Number of policies'!J166=0),0,'Number of policies'!J49-'Number of policies'!J166)</f>
        <v>0</v>
      </c>
      <c r="K48" s="52">
        <f>IF(OR('Number of policies'!K49=0, 'Number of policies'!K166=0),0,'Number of policies'!K49-'Number of policies'!K166)</f>
        <v>0</v>
      </c>
      <c r="L48" s="52">
        <f>IF(OR('Number of policies'!L49=0, 'Number of policies'!L166=0),0,'Number of policies'!L49-'Number of policies'!L166)</f>
        <v>0</v>
      </c>
      <c r="M48" s="52">
        <f>IF(OR('Number of policies'!M49=0, 'Number of policies'!M166=0),0,'Number of policies'!M49-'Number of policies'!M166)</f>
        <v>0</v>
      </c>
      <c r="N48" s="52">
        <f>IF(OR('Number of policies'!N49=0, 'Number of policies'!N166=0),0,'Number of policies'!N49-'Number of policies'!N166)</f>
        <v>0</v>
      </c>
      <c r="O48" s="52">
        <f>IF(OR('Number of policies'!O49=0, 'Number of policies'!O166=0),0,'Number of policies'!O49-'Number of policies'!O166)</f>
        <v>0</v>
      </c>
      <c r="P48" s="62">
        <f t="shared" si="15"/>
        <v>0</v>
      </c>
      <c r="Q48" s="48" t="str">
        <f t="shared" si="16"/>
        <v>-</v>
      </c>
      <c r="R48" s="48" t="str">
        <f t="shared" si="17"/>
        <v>-</v>
      </c>
    </row>
    <row r="49" spans="3:18" ht="15" x14ac:dyDescent="0.25">
      <c r="C49" s="256"/>
      <c r="D49" s="257"/>
      <c r="E49" s="51" t="s">
        <v>3</v>
      </c>
      <c r="F49" s="52">
        <f>IF(OR('Number of policies'!F50=0, 'Number of policies'!F167=0),0,'Number of policies'!F50-'Number of policies'!F167)</f>
        <v>0</v>
      </c>
      <c r="G49" s="52">
        <f>IF(OR('Number of policies'!G50=0, 'Number of policies'!G167=0),0,'Number of policies'!G50-'Number of policies'!G167)</f>
        <v>0</v>
      </c>
      <c r="H49" s="52">
        <f>IF(OR('Number of policies'!H50=0, 'Number of policies'!H167=0),0,'Number of policies'!H50-'Number of policies'!H167)</f>
        <v>0</v>
      </c>
      <c r="I49" s="52">
        <f>IF(OR('Number of policies'!I50=0, 'Number of policies'!I167=0),0,'Number of policies'!I50-'Number of policies'!I167)</f>
        <v>0</v>
      </c>
      <c r="J49" s="52">
        <f>IF(OR('Number of policies'!J50=0, 'Number of policies'!J167=0),0,'Number of policies'!J50-'Number of policies'!J167)</f>
        <v>0</v>
      </c>
      <c r="K49" s="52">
        <f>IF(OR('Number of policies'!K50=0, 'Number of policies'!K167=0),0,'Number of policies'!K50-'Number of policies'!K167)</f>
        <v>0</v>
      </c>
      <c r="L49" s="52">
        <f>IF(OR('Number of policies'!L50=0, 'Number of policies'!L167=0),0,'Number of policies'!L50-'Number of policies'!L167)</f>
        <v>0</v>
      </c>
      <c r="M49" s="52">
        <f>IF(OR('Number of policies'!M50=0, 'Number of policies'!M167=0),0,'Number of policies'!M50-'Number of policies'!M167)</f>
        <v>0</v>
      </c>
      <c r="N49" s="52">
        <f>IF(OR('Number of policies'!N50=0, 'Number of policies'!N167=0),0,'Number of policies'!N50-'Number of policies'!N167)</f>
        <v>0</v>
      </c>
      <c r="O49" s="52">
        <f>IF(OR('Number of policies'!O50=0, 'Number of policies'!O167=0),0,'Number of policies'!O50-'Number of policies'!O167)</f>
        <v>0</v>
      </c>
      <c r="P49" s="62">
        <f t="shared" si="15"/>
        <v>0</v>
      </c>
      <c r="Q49" s="48" t="str">
        <f t="shared" si="16"/>
        <v>-</v>
      </c>
      <c r="R49" s="48" t="str">
        <f t="shared" si="17"/>
        <v>-</v>
      </c>
    </row>
    <row r="50" spans="3:18" ht="15" x14ac:dyDescent="0.25">
      <c r="C50" s="256"/>
      <c r="D50" s="257"/>
      <c r="E50" s="51" t="s">
        <v>4</v>
      </c>
      <c r="F50" s="52">
        <f>IF(OR('Number of policies'!F51=0, 'Number of policies'!F168=0),0,'Number of policies'!F51-'Number of policies'!F168)</f>
        <v>0</v>
      </c>
      <c r="G50" s="52">
        <f>IF(OR('Number of policies'!G51=0, 'Number of policies'!G168=0),0,'Number of policies'!G51-'Number of policies'!G168)</f>
        <v>0</v>
      </c>
      <c r="H50" s="52">
        <f>IF(OR('Number of policies'!H51=0, 'Number of policies'!H168=0),0,'Number of policies'!H51-'Number of policies'!H168)</f>
        <v>0</v>
      </c>
      <c r="I50" s="52">
        <f>IF(OR('Number of policies'!I51=0, 'Number of policies'!I168=0),0,'Number of policies'!I51-'Number of policies'!I168)</f>
        <v>0</v>
      </c>
      <c r="J50" s="52">
        <f>IF(OR('Number of policies'!J51=0, 'Number of policies'!J168=0),0,'Number of policies'!J51-'Number of policies'!J168)</f>
        <v>0</v>
      </c>
      <c r="K50" s="52">
        <f>IF(OR('Number of policies'!K51=0, 'Number of policies'!K168=0),0,'Number of policies'!K51-'Number of policies'!K168)</f>
        <v>0</v>
      </c>
      <c r="L50" s="52">
        <f>IF(OR('Number of policies'!L51=0, 'Number of policies'!L168=0),0,'Number of policies'!L51-'Number of policies'!L168)</f>
        <v>0</v>
      </c>
      <c r="M50" s="52">
        <f>IF(OR('Number of policies'!M51=0, 'Number of policies'!M168=0),0,'Number of policies'!M51-'Number of policies'!M168)</f>
        <v>0</v>
      </c>
      <c r="N50" s="52">
        <f>IF(OR('Number of policies'!N51=0, 'Number of policies'!N168=0),0,'Number of policies'!N51-'Number of policies'!N168)</f>
        <v>0</v>
      </c>
      <c r="O50" s="52">
        <f>IF(OR('Number of policies'!O51=0, 'Number of policies'!O168=0),0,'Number of policies'!O51-'Number of policies'!O168)</f>
        <v>0</v>
      </c>
      <c r="P50" s="62">
        <f t="shared" si="15"/>
        <v>0</v>
      </c>
      <c r="Q50" s="48" t="str">
        <f t="shared" si="16"/>
        <v>-</v>
      </c>
      <c r="R50" s="48" t="str">
        <f t="shared" si="17"/>
        <v>-</v>
      </c>
    </row>
    <row r="51" spans="3:18" ht="15" x14ac:dyDescent="0.25">
      <c r="C51" s="256"/>
      <c r="D51" s="257"/>
      <c r="E51" s="51" t="s">
        <v>5</v>
      </c>
      <c r="F51" s="52">
        <f>IF(OR('Number of policies'!F52=0, 'Number of policies'!F169=0),0,'Number of policies'!F52-'Number of policies'!F169)</f>
        <v>0</v>
      </c>
      <c r="G51" s="52">
        <f>IF(OR('Number of policies'!G52=0, 'Number of policies'!G169=0),0,'Number of policies'!G52-'Number of policies'!G169)</f>
        <v>0</v>
      </c>
      <c r="H51" s="52">
        <f>IF(OR('Number of policies'!H52=0, 'Number of policies'!H169=0),0,'Number of policies'!H52-'Number of policies'!H169)</f>
        <v>0</v>
      </c>
      <c r="I51" s="52">
        <f>IF(OR('Number of policies'!I52=0, 'Number of policies'!I169=0),0,'Number of policies'!I52-'Number of policies'!I169)</f>
        <v>0</v>
      </c>
      <c r="J51" s="52">
        <f>IF(OR('Number of policies'!J52=0, 'Number of policies'!J169=0),0,'Number of policies'!J52-'Number of policies'!J169)</f>
        <v>17932606</v>
      </c>
      <c r="K51" s="52">
        <f>IF(OR('Number of policies'!K52=0, 'Number of policies'!K169=0),0,'Number of policies'!K52-'Number of policies'!K169)</f>
        <v>18032258</v>
      </c>
      <c r="L51" s="52">
        <f>IF(OR('Number of policies'!L52=0, 'Number of policies'!L169=0),0,'Number of policies'!L52-'Number of policies'!L169)</f>
        <v>18041940</v>
      </c>
      <c r="M51" s="52">
        <f>IF(OR('Number of policies'!M52=0, 'Number of policies'!M169=0),0,'Number of policies'!M52-'Number of policies'!M169)</f>
        <v>18855347</v>
      </c>
      <c r="N51" s="52">
        <f>IF(OR('Number of policies'!N52=0, 'Number of policies'!N169=0),0,'Number of policies'!N52-'Number of policies'!N169)</f>
        <v>17897643</v>
      </c>
      <c r="O51" s="52">
        <f>IF(OR('Number of policies'!O52=0, 'Number of policies'!O169=0),0,'Number of policies'!O52-'Number of policies'!O169)</f>
        <v>18884491</v>
      </c>
      <c r="P51" s="62">
        <f t="shared" si="15"/>
        <v>27055.144699140401</v>
      </c>
      <c r="Q51" s="48">
        <f t="shared" si="16"/>
        <v>5.5138433591507052E-2</v>
      </c>
      <c r="R51" s="48" t="str">
        <f t="shared" si="17"/>
        <v>-</v>
      </c>
    </row>
    <row r="52" spans="3:18" ht="15" x14ac:dyDescent="0.25">
      <c r="C52" s="256"/>
      <c r="D52" s="257"/>
      <c r="E52" s="51" t="s">
        <v>6</v>
      </c>
      <c r="F52" s="52">
        <f>IF(OR('Number of policies'!F53=0, 'Number of policies'!F170=0),0,'Number of policies'!F53-'Number of policies'!F170)</f>
        <v>273002510</v>
      </c>
      <c r="G52" s="52">
        <f>IF(OR('Number of policies'!G53=0, 'Number of policies'!G170=0),0,'Number of policies'!G53-'Number of policies'!G170)</f>
        <v>274650150</v>
      </c>
      <c r="H52" s="52">
        <f>IF(OR('Number of policies'!H53=0, 'Number of policies'!H170=0),0,'Number of policies'!H53-'Number of policies'!H170)</f>
        <v>273110400</v>
      </c>
      <c r="I52" s="52">
        <f>IF(OR('Number of policies'!I53=0, 'Number of policies'!I170=0),0,'Number of policies'!I53-'Number of policies'!I170)</f>
        <v>284238310</v>
      </c>
      <c r="J52" s="52">
        <f>IF(OR('Number of policies'!J53=0, 'Number of policies'!J170=0),0,'Number of policies'!J53-'Number of policies'!J170)</f>
        <v>286246050</v>
      </c>
      <c r="K52" s="52">
        <f>IF(OR('Number of policies'!K53=0, 'Number of policies'!K170=0),0,'Number of policies'!K53-'Number of policies'!K170)</f>
        <v>289368760</v>
      </c>
      <c r="L52" s="52">
        <f>IF(OR('Number of policies'!L53=0, 'Number of policies'!L170=0),0,'Number of policies'!L53-'Number of policies'!L170)</f>
        <v>293160460</v>
      </c>
      <c r="M52" s="52">
        <f>IF(OR('Number of policies'!M53=0, 'Number of policies'!M170=0),0,'Number of policies'!M53-'Number of policies'!M170)</f>
        <v>295966020</v>
      </c>
      <c r="N52" s="52">
        <f>IF(OR('Number of policies'!N53=0, 'Number of policies'!N170=0),0,'Number of policies'!N53-'Number of policies'!N170)</f>
        <v>298283990</v>
      </c>
      <c r="O52" s="52">
        <f>IF(OR('Number of policies'!O53=0, 'Number of policies'!O170=0),0,'Number of policies'!O53-'Number of policies'!O170)</f>
        <v>299686100</v>
      </c>
      <c r="P52" s="62">
        <f t="shared" si="15"/>
        <v>429349.71346704871</v>
      </c>
      <c r="Q52" s="48">
        <f t="shared" si="16"/>
        <v>4.700587517285193E-3</v>
      </c>
      <c r="R52" s="48">
        <f t="shared" si="17"/>
        <v>9.7741189265988737E-2</v>
      </c>
    </row>
    <row r="53" spans="3:18" ht="15" x14ac:dyDescent="0.25">
      <c r="C53" s="256"/>
      <c r="D53" s="257"/>
      <c r="E53" s="51" t="s">
        <v>7</v>
      </c>
      <c r="F53" s="52">
        <f>IF(OR('Number of policies'!F54=0, 'Number of policies'!F171=0),0,'Number of policies'!F54-'Number of policies'!F171)</f>
        <v>0</v>
      </c>
      <c r="G53" s="52">
        <f>IF(OR('Number of policies'!G54=0, 'Number of policies'!G171=0),0,'Number of policies'!G54-'Number of policies'!G171)</f>
        <v>0</v>
      </c>
      <c r="H53" s="52">
        <f>IF(OR('Number of policies'!H54=0, 'Number of policies'!H171=0),0,'Number of policies'!H54-'Number of policies'!H171)</f>
        <v>0</v>
      </c>
      <c r="I53" s="52">
        <f>IF(OR('Number of policies'!I54=0, 'Number of policies'!I171=0),0,'Number of policies'!I54-'Number of policies'!I171)</f>
        <v>0</v>
      </c>
      <c r="J53" s="52">
        <f>IF(OR('Number of policies'!J54=0, 'Number of policies'!J171=0),0,'Number of policies'!J54-'Number of policies'!J171)</f>
        <v>0</v>
      </c>
      <c r="K53" s="52">
        <f>IF(OR('Number of policies'!K54=0, 'Number of policies'!K171=0),0,'Number of policies'!K54-'Number of policies'!K171)</f>
        <v>0</v>
      </c>
      <c r="L53" s="52">
        <f>IF(OR('Number of policies'!L54=0, 'Number of policies'!L171=0),0,'Number of policies'!L54-'Number of policies'!L171)</f>
        <v>0</v>
      </c>
      <c r="M53" s="52">
        <f>IF(OR('Number of policies'!M54=0, 'Number of policies'!M171=0),0,'Number of policies'!M54-'Number of policies'!M171)</f>
        <v>0</v>
      </c>
      <c r="N53" s="52">
        <f>IF(OR('Number of policies'!N54=0, 'Number of policies'!N171=0),0,'Number of policies'!N54-'Number of policies'!N171)</f>
        <v>0</v>
      </c>
      <c r="O53" s="52">
        <f>IF(OR('Number of policies'!O54=0, 'Number of policies'!O171=0),0,'Number of policies'!O54-'Number of policies'!O171)</f>
        <v>0</v>
      </c>
      <c r="P53" s="62">
        <f t="shared" si="15"/>
        <v>0</v>
      </c>
      <c r="Q53" s="48" t="str">
        <f t="shared" si="16"/>
        <v>-</v>
      </c>
      <c r="R53" s="48" t="str">
        <f t="shared" si="17"/>
        <v>-</v>
      </c>
    </row>
    <row r="54" spans="3:18" ht="15" x14ac:dyDescent="0.25">
      <c r="C54" s="256"/>
      <c r="D54" s="257"/>
      <c r="E54" s="51" t="s">
        <v>8</v>
      </c>
      <c r="F54" s="52">
        <f>IF(OR('Number of policies'!F55=0, 'Number of policies'!F172=0),0,'Number of policies'!F55-'Number of policies'!F172)</f>
        <v>0</v>
      </c>
      <c r="G54" s="52">
        <f>IF(OR('Number of policies'!G55=0, 'Number of policies'!G172=0),0,'Number of policies'!G55-'Number of policies'!G172)</f>
        <v>0</v>
      </c>
      <c r="H54" s="52">
        <f>IF(OR('Number of policies'!H55=0, 'Number of policies'!H172=0),0,'Number of policies'!H55-'Number of policies'!H172)</f>
        <v>0</v>
      </c>
      <c r="I54" s="52">
        <f>IF(OR('Number of policies'!I55=0, 'Number of policies'!I172=0),0,'Number of policies'!I55-'Number of policies'!I172)</f>
        <v>0</v>
      </c>
      <c r="J54" s="52">
        <f>IF(OR('Number of policies'!J55=0, 'Number of policies'!J172=0),0,'Number of policies'!J55-'Number of policies'!J172)</f>
        <v>0</v>
      </c>
      <c r="K54" s="52">
        <f>IF(OR('Number of policies'!K55=0, 'Number of policies'!K172=0),0,'Number of policies'!K55-'Number of policies'!K172)</f>
        <v>0</v>
      </c>
      <c r="L54" s="52">
        <f>IF(OR('Number of policies'!L55=0, 'Number of policies'!L172=0),0,'Number of policies'!L55-'Number of policies'!L172)</f>
        <v>0</v>
      </c>
      <c r="M54" s="52">
        <f>IF(OR('Number of policies'!M55=0, 'Number of policies'!M172=0),0,'Number of policies'!M55-'Number of policies'!M172)</f>
        <v>0</v>
      </c>
      <c r="N54" s="52">
        <f>IF(OR('Number of policies'!N55=0, 'Number of policies'!N172=0),0,'Number of policies'!N55-'Number of policies'!N172)</f>
        <v>0</v>
      </c>
      <c r="O54" s="52">
        <f>IF(OR('Number of policies'!O55=0, 'Number of policies'!O172=0),0,'Number of policies'!O55-'Number of policies'!O172)</f>
        <v>0</v>
      </c>
      <c r="P54" s="62">
        <f t="shared" si="15"/>
        <v>0</v>
      </c>
      <c r="Q54" s="48" t="str">
        <f t="shared" si="16"/>
        <v>-</v>
      </c>
      <c r="R54" s="48" t="str">
        <f t="shared" si="17"/>
        <v>-</v>
      </c>
    </row>
    <row r="55" spans="3:18" ht="15" x14ac:dyDescent="0.25">
      <c r="C55" s="256"/>
      <c r="D55" s="257"/>
      <c r="E55" s="51" t="s">
        <v>9</v>
      </c>
      <c r="F55" s="52">
        <f>IF(OR('Number of policies'!F56=0, 'Number of policies'!F173=0),0,'Number of policies'!F56-'Number of policies'!F173)</f>
        <v>95953025</v>
      </c>
      <c r="G55" s="52">
        <f>IF(OR('Number of policies'!G56=0, 'Number of policies'!G173=0),0,'Number of policies'!G56-'Number of policies'!G173)</f>
        <v>100776851</v>
      </c>
      <c r="H55" s="52">
        <f>IF(OR('Number of policies'!H56=0, 'Number of policies'!H173=0),0,'Number of policies'!H56-'Number of policies'!H173)</f>
        <v>109026315</v>
      </c>
      <c r="I55" s="52">
        <f>IF(OR('Number of policies'!I56=0, 'Number of policies'!I173=0),0,'Number of policies'!I56-'Number of policies'!I173)</f>
        <v>116840926</v>
      </c>
      <c r="J55" s="52">
        <f>IF(OR('Number of policies'!J56=0, 'Number of policies'!J173=0),0,'Number of policies'!J56-'Number of policies'!J173)</f>
        <v>86788424</v>
      </c>
      <c r="K55" s="52">
        <f>IF(OR('Number of policies'!K56=0, 'Number of policies'!K173=0),0,'Number of policies'!K56-'Number of policies'!K173)</f>
        <v>89113954</v>
      </c>
      <c r="L55" s="52">
        <f>IF(OR('Number of policies'!L56=0, 'Number of policies'!L173=0),0,'Number of policies'!L56-'Number of policies'!L173)</f>
        <v>92652366</v>
      </c>
      <c r="M55" s="52">
        <f>IF(OR('Number of policies'!M56=0, 'Number of policies'!M173=0),0,'Number of policies'!M56-'Number of policies'!M173)</f>
        <v>92230493</v>
      </c>
      <c r="N55" s="52">
        <f>IF(OR('Number of policies'!N56=0, 'Number of policies'!N173=0),0,'Number of policies'!N56-'Number of policies'!N173)</f>
        <v>91740799</v>
      </c>
      <c r="O55" s="52">
        <f>IF(OR('Number of policies'!O56=0, 'Number of policies'!O173=0),0,'Number of policies'!O56-'Number of policies'!O173)</f>
        <v>101449195</v>
      </c>
      <c r="P55" s="62">
        <f t="shared" si="15"/>
        <v>145342.68624641834</v>
      </c>
      <c r="Q55" s="48">
        <f t="shared" si="16"/>
        <v>0.10582419278907751</v>
      </c>
      <c r="R55" s="48">
        <f t="shared" si="17"/>
        <v>5.7279799151720434E-2</v>
      </c>
    </row>
    <row r="56" spans="3:18" ht="15" x14ac:dyDescent="0.25">
      <c r="C56" s="256"/>
      <c r="D56" s="257"/>
      <c r="E56" s="51" t="s">
        <v>10</v>
      </c>
      <c r="F56" s="52">
        <f>IF(OR('Number of policies'!F57=0, 'Number of policies'!F174=0),0,'Number of policies'!F57-'Number of policies'!F174)</f>
        <v>0</v>
      </c>
      <c r="G56" s="52">
        <f>IF(OR('Number of policies'!G57=0, 'Number of policies'!G174=0),0,'Number of policies'!G57-'Number of policies'!G174)</f>
        <v>0</v>
      </c>
      <c r="H56" s="52">
        <f>IF(OR('Number of policies'!H57=0, 'Number of policies'!H174=0),0,'Number of policies'!H57-'Number of policies'!H174)</f>
        <v>0</v>
      </c>
      <c r="I56" s="52">
        <f>IF(OR('Number of policies'!I57=0, 'Number of policies'!I174=0),0,'Number of policies'!I57-'Number of policies'!I174)</f>
        <v>0</v>
      </c>
      <c r="J56" s="52">
        <f>IF(OR('Number of policies'!J57=0, 'Number of policies'!J174=0),0,'Number of policies'!J57-'Number of policies'!J174)</f>
        <v>0</v>
      </c>
      <c r="K56" s="52">
        <f>IF(OR('Number of policies'!K57=0, 'Number of policies'!K174=0),0,'Number of policies'!K57-'Number of policies'!K174)</f>
        <v>0</v>
      </c>
      <c r="L56" s="52">
        <f>IF(OR('Number of policies'!L57=0, 'Number of policies'!L174=0),0,'Number of policies'!L57-'Number of policies'!L174)</f>
        <v>0</v>
      </c>
      <c r="M56" s="52">
        <f>IF(OR('Number of policies'!M57=0, 'Number of policies'!M174=0),0,'Number of policies'!M57-'Number of policies'!M174)</f>
        <v>0</v>
      </c>
      <c r="N56" s="52">
        <f>IF(OR('Number of policies'!N57=0, 'Number of policies'!N174=0),0,'Number of policies'!N57-'Number of policies'!N174)</f>
        <v>0</v>
      </c>
      <c r="O56" s="52">
        <f>IF(OR('Number of policies'!O57=0, 'Number of policies'!O174=0),0,'Number of policies'!O57-'Number of policies'!O174)</f>
        <v>0</v>
      </c>
      <c r="P56" s="62">
        <f t="shared" si="15"/>
        <v>0</v>
      </c>
      <c r="Q56" s="48" t="str">
        <f t="shared" si="16"/>
        <v>-</v>
      </c>
      <c r="R56" s="48" t="str">
        <f t="shared" si="17"/>
        <v>-</v>
      </c>
    </row>
    <row r="57" spans="3:18" ht="15" x14ac:dyDescent="0.25">
      <c r="C57" s="256"/>
      <c r="D57" s="257"/>
      <c r="E57" s="51" t="s">
        <v>11</v>
      </c>
      <c r="F57" s="52">
        <f>IF(OR('Number of policies'!F58=0, 'Number of policies'!F175=0),0,'Number of policies'!F58-'Number of policies'!F175)</f>
        <v>0</v>
      </c>
      <c r="G57" s="52">
        <f>IF(OR('Number of policies'!G58=0, 'Number of policies'!G175=0),0,'Number of policies'!G58-'Number of policies'!G175)</f>
        <v>0</v>
      </c>
      <c r="H57" s="52">
        <f>IF(OR('Number of policies'!H58=0, 'Number of policies'!H175=0),0,'Number of policies'!H58-'Number of policies'!H175)</f>
        <v>0</v>
      </c>
      <c r="I57" s="52">
        <f>IF(OR('Number of policies'!I58=0, 'Number of policies'!I175=0),0,'Number of policies'!I58-'Number of policies'!I175)</f>
        <v>0</v>
      </c>
      <c r="J57" s="52">
        <f>IF(OR('Number of policies'!J58=0, 'Number of policies'!J175=0),0,'Number of policies'!J58-'Number of policies'!J175)</f>
        <v>0</v>
      </c>
      <c r="K57" s="52">
        <f>IF(OR('Number of policies'!K58=0, 'Number of policies'!K175=0),0,'Number of policies'!K58-'Number of policies'!K175)</f>
        <v>0</v>
      </c>
      <c r="L57" s="52">
        <f>IF(OR('Number of policies'!L58=0, 'Number of policies'!L175=0),0,'Number of policies'!L58-'Number of policies'!L175)</f>
        <v>0</v>
      </c>
      <c r="M57" s="52">
        <f>IF(OR('Number of policies'!M58=0, 'Number of policies'!M175=0),0,'Number of policies'!M58-'Number of policies'!M175)</f>
        <v>0</v>
      </c>
      <c r="N57" s="52">
        <f>IF(OR('Number of policies'!N58=0, 'Number of policies'!N175=0),0,'Number of policies'!N58-'Number of policies'!N175)</f>
        <v>0</v>
      </c>
      <c r="O57" s="52">
        <f>IF(OR('Number of policies'!O58=0, 'Number of policies'!O175=0),0,'Number of policies'!O58-'Number of policies'!O175)</f>
        <v>0</v>
      </c>
      <c r="P57" s="62">
        <f t="shared" si="15"/>
        <v>0</v>
      </c>
      <c r="Q57" s="48" t="str">
        <f t="shared" si="16"/>
        <v>-</v>
      </c>
      <c r="R57" s="48" t="str">
        <f t="shared" si="17"/>
        <v>-</v>
      </c>
    </row>
    <row r="58" spans="3:18" ht="15" x14ac:dyDescent="0.25">
      <c r="C58" s="256"/>
      <c r="D58" s="257"/>
      <c r="E58" s="51" t="s">
        <v>12</v>
      </c>
      <c r="F58" s="52">
        <f>IF(OR('Number of policies'!F59=0, 'Number of policies'!F176=0),0,'Number of policies'!F59-'Number of policies'!F176)</f>
        <v>0</v>
      </c>
      <c r="G58" s="52">
        <f>IF(OR('Number of policies'!G59=0, 'Number of policies'!G176=0),0,'Number of policies'!G59-'Number of policies'!G176)</f>
        <v>0</v>
      </c>
      <c r="H58" s="52">
        <f>IF(OR('Number of policies'!H59=0, 'Number of policies'!H176=0),0,'Number of policies'!H59-'Number of policies'!H176)</f>
        <v>0</v>
      </c>
      <c r="I58" s="52">
        <f>IF(OR('Number of policies'!I59=0, 'Number of policies'!I176=0),0,'Number of policies'!I59-'Number of policies'!I176)</f>
        <v>0</v>
      </c>
      <c r="J58" s="52">
        <f>IF(OR('Number of policies'!J59=0, 'Number of policies'!J176=0),0,'Number of policies'!J59-'Number of policies'!J176)</f>
        <v>0</v>
      </c>
      <c r="K58" s="52">
        <f>IF(OR('Number of policies'!K59=0, 'Number of policies'!K176=0),0,'Number of policies'!K59-'Number of policies'!K176)</f>
        <v>0</v>
      </c>
      <c r="L58" s="52">
        <f>IF(OR('Number of policies'!L59=0, 'Number of policies'!L176=0),0,'Number of policies'!L59-'Number of policies'!L176)</f>
        <v>0</v>
      </c>
      <c r="M58" s="52">
        <f>IF(OR('Number of policies'!M59=0, 'Number of policies'!M176=0),0,'Number of policies'!M59-'Number of policies'!M176)</f>
        <v>0</v>
      </c>
      <c r="N58" s="52">
        <f>IF(OR('Number of policies'!N59=0, 'Number of policies'!N176=0),0,'Number of policies'!N59-'Number of policies'!N176)</f>
        <v>0</v>
      </c>
      <c r="O58" s="52">
        <f>IF(OR('Number of policies'!O59=0, 'Number of policies'!O176=0),0,'Number of policies'!O59-'Number of policies'!O176)</f>
        <v>0</v>
      </c>
      <c r="P58" s="62">
        <f t="shared" si="15"/>
        <v>0</v>
      </c>
      <c r="Q58" s="48" t="str">
        <f t="shared" si="16"/>
        <v>-</v>
      </c>
      <c r="R58" s="48" t="str">
        <f t="shared" si="17"/>
        <v>-</v>
      </c>
    </row>
    <row r="59" spans="3:18" ht="15" x14ac:dyDescent="0.25">
      <c r="C59" s="256"/>
      <c r="D59" s="257"/>
      <c r="E59" s="51" t="s">
        <v>13</v>
      </c>
      <c r="F59" s="52">
        <f>IF(OR('Number of policies'!F60=0, 'Number of policies'!F177=0),0,'Number of policies'!F60-'Number of policies'!F177)</f>
        <v>4995552</v>
      </c>
      <c r="G59" s="52">
        <f>IF(OR('Number of policies'!G60=0, 'Number of policies'!G177=0),0,'Number of policies'!G60-'Number of policies'!G177)</f>
        <v>5318577</v>
      </c>
      <c r="H59" s="52">
        <f>IF(OR('Number of policies'!H60=0, 'Number of policies'!H177=0),0,'Number of policies'!H60-'Number of policies'!H177)</f>
        <v>5815763</v>
      </c>
      <c r="I59" s="52">
        <f>IF(OR('Number of policies'!I60=0, 'Number of policies'!I177=0),0,'Number of policies'!I60-'Number of policies'!I177)</f>
        <v>6216626</v>
      </c>
      <c r="J59" s="52">
        <f>IF(OR('Number of policies'!J60=0, 'Number of policies'!J177=0),0,'Number of policies'!J60-'Number of policies'!J177)</f>
        <v>6563818</v>
      </c>
      <c r="K59" s="52">
        <f>IF(OR('Number of policies'!K60=0, 'Number of policies'!K177=0),0,'Number of policies'!K60-'Number of policies'!K177)</f>
        <v>6378850</v>
      </c>
      <c r="L59" s="52">
        <f>IF(OR('Number of policies'!L60=0, 'Number of policies'!L177=0),0,'Number of policies'!L60-'Number of policies'!L177)</f>
        <v>6373477</v>
      </c>
      <c r="M59" s="52">
        <f>IF(OR('Number of policies'!M60=0, 'Number of policies'!M177=0),0,'Number of policies'!M60-'Number of policies'!M177)</f>
        <v>6365877</v>
      </c>
      <c r="N59" s="52">
        <f>IF(OR('Number of policies'!N60=0, 'Number of policies'!N177=0),0,'Number of policies'!N60-'Number of policies'!N177)</f>
        <v>6343326</v>
      </c>
      <c r="O59" s="52">
        <f>IF(OR('Number of policies'!O60=0, 'Number of policies'!O177=0),0,'Number of policies'!O60-'Number of policies'!O177)</f>
        <v>6544205</v>
      </c>
      <c r="P59" s="62">
        <f t="shared" si="15"/>
        <v>9375.6518624641831</v>
      </c>
      <c r="Q59" s="48">
        <f t="shared" si="16"/>
        <v>3.1667771765159225E-2</v>
      </c>
      <c r="R59" s="48">
        <f t="shared" si="17"/>
        <v>0.3100063816771399</v>
      </c>
    </row>
    <row r="60" spans="3:18" ht="15" x14ac:dyDescent="0.25">
      <c r="C60" s="256"/>
      <c r="D60" s="257"/>
      <c r="E60" s="51" t="s">
        <v>14</v>
      </c>
      <c r="F60" s="52">
        <f>IF(OR('Number of policies'!F61=0, 'Number of policies'!F178=0),0,'Number of policies'!F61-'Number of policies'!F178)</f>
        <v>10397012</v>
      </c>
      <c r="G60" s="52">
        <f>IF(OR('Number of policies'!G61=0, 'Number of policies'!G178=0),0,'Number of policies'!G61-'Number of policies'!G178)</f>
        <v>10426111</v>
      </c>
      <c r="H60" s="52">
        <f>IF(OR('Number of policies'!H61=0, 'Number of policies'!H178=0),0,'Number of policies'!H61-'Number of policies'!H178)</f>
        <v>10613928</v>
      </c>
      <c r="I60" s="52">
        <f>IF(OR('Number of policies'!I61=0, 'Number of policies'!I178=0),0,'Number of policies'!I61-'Number of policies'!I178)</f>
        <v>10682720</v>
      </c>
      <c r="J60" s="52">
        <f>IF(OR('Number of policies'!J61=0, 'Number of policies'!J178=0),0,'Number of policies'!J61-'Number of policies'!J178)</f>
        <v>10581058</v>
      </c>
      <c r="K60" s="52">
        <f>IF(OR('Number of policies'!K61=0, 'Number of policies'!K178=0),0,'Number of policies'!K61-'Number of policies'!K178)</f>
        <v>10251912</v>
      </c>
      <c r="L60" s="52">
        <f>IF(OR('Number of policies'!L61=0, 'Number of policies'!L178=0),0,'Number of policies'!L61-'Number of policies'!L178)</f>
        <v>9088873</v>
      </c>
      <c r="M60" s="52">
        <f>IF(OR('Number of policies'!M61=0, 'Number of policies'!M178=0),0,'Number of policies'!M61-'Number of policies'!M178)</f>
        <v>10100617</v>
      </c>
      <c r="N60" s="52">
        <f>IF(OR('Number of policies'!N61=0, 'Number of policies'!N178=0),0,'Number of policies'!N61-'Number of policies'!N178)</f>
        <v>10573803</v>
      </c>
      <c r="O60" s="52">
        <f>IF(OR('Number of policies'!O61=0, 'Number of policies'!O178=0),0,'Number of policies'!O61-'Number of policies'!O178)</f>
        <v>10414341</v>
      </c>
      <c r="P60" s="62">
        <f>O60/$O$39</f>
        <v>14920.259312320917</v>
      </c>
      <c r="Q60" s="48">
        <f t="shared" si="16"/>
        <v>-1.5080855960717288E-2</v>
      </c>
      <c r="R60" s="48">
        <f t="shared" si="17"/>
        <v>1.6667288640235256E-3</v>
      </c>
    </row>
    <row r="61" spans="3:18" ht="15" x14ac:dyDescent="0.25">
      <c r="C61" s="256"/>
      <c r="D61" s="257"/>
      <c r="E61" s="51" t="s">
        <v>15</v>
      </c>
      <c r="F61" s="52">
        <f>IF(OR('Number of policies'!F62=0, 'Number of policies'!F179=0),0,'Number of policies'!F62-'Number of policies'!F179)</f>
        <v>0</v>
      </c>
      <c r="G61" s="52">
        <f>IF(OR('Number of policies'!G62=0, 'Number of policies'!G179=0),0,'Number of policies'!G62-'Number of policies'!G179)</f>
        <v>0</v>
      </c>
      <c r="H61" s="52">
        <f>IF(OR('Number of policies'!H62=0, 'Number of policies'!H179=0),0,'Number of policies'!H62-'Number of policies'!H179)</f>
        <v>0</v>
      </c>
      <c r="I61" s="52">
        <f>IF(OR('Number of policies'!I62=0, 'Number of policies'!I179=0),0,'Number of policies'!I62-'Number of policies'!I179)</f>
        <v>0</v>
      </c>
      <c r="J61" s="52">
        <f>IF(OR('Number of policies'!J62=0, 'Number of policies'!J179=0),0,'Number of policies'!J62-'Number of policies'!J179)</f>
        <v>0</v>
      </c>
      <c r="K61" s="52">
        <f>IF(OR('Number of policies'!K62=0, 'Number of policies'!K179=0),0,'Number of policies'!K62-'Number of policies'!K179)</f>
        <v>0</v>
      </c>
      <c r="L61" s="52">
        <f>IF(OR('Number of policies'!L62=0, 'Number of policies'!L179=0),0,'Number of policies'!L62-'Number of policies'!L179)</f>
        <v>0</v>
      </c>
      <c r="M61" s="52">
        <f>IF(OR('Number of policies'!M62=0, 'Number of policies'!M179=0),0,'Number of policies'!M62-'Number of policies'!M179)</f>
        <v>0</v>
      </c>
      <c r="N61" s="52">
        <f>IF(OR('Number of policies'!N62=0, 'Number of policies'!N179=0),0,'Number of policies'!N62-'Number of policies'!N179)</f>
        <v>0</v>
      </c>
      <c r="O61" s="52">
        <f>IF(OR('Number of policies'!O62=0, 'Number of policies'!O179=0),0,'Number of policies'!O62-'Number of policies'!O179)</f>
        <v>0</v>
      </c>
      <c r="P61" s="62">
        <f t="shared" si="15"/>
        <v>0</v>
      </c>
      <c r="Q61" s="48" t="str">
        <f t="shared" si="16"/>
        <v>-</v>
      </c>
      <c r="R61" s="48" t="str">
        <f t="shared" si="17"/>
        <v>-</v>
      </c>
    </row>
    <row r="62" spans="3:18" ht="15" x14ac:dyDescent="0.25">
      <c r="C62" s="256"/>
      <c r="D62" s="257"/>
      <c r="E62" s="51" t="s">
        <v>16</v>
      </c>
      <c r="F62" s="52">
        <f>IF(OR('Number of policies'!F63=0, 'Number of policies'!F180=0),0,'Number of policies'!F63-'Number of policies'!F180)</f>
        <v>0</v>
      </c>
      <c r="G62" s="52">
        <f>IF(OR('Number of policies'!G63=0, 'Number of policies'!G180=0),0,'Number of policies'!G63-'Number of policies'!G180)</f>
        <v>0</v>
      </c>
      <c r="H62" s="52">
        <f>IF(OR('Number of policies'!H63=0, 'Number of policies'!H180=0),0,'Number of policies'!H63-'Number of policies'!H180)</f>
        <v>0</v>
      </c>
      <c r="I62" s="52">
        <f>IF(OR('Number of policies'!I63=0, 'Number of policies'!I180=0),0,'Number of policies'!I63-'Number of policies'!I180)</f>
        <v>0</v>
      </c>
      <c r="J62" s="52">
        <f>IF(OR('Number of policies'!J63=0, 'Number of policies'!J180=0),0,'Number of policies'!J63-'Number of policies'!J180)</f>
        <v>0</v>
      </c>
      <c r="K62" s="52">
        <f>IF(OR('Number of policies'!K63=0, 'Number of policies'!K180=0),0,'Number of policies'!K63-'Number of policies'!K180)</f>
        <v>0</v>
      </c>
      <c r="L62" s="52">
        <f>IF(OR('Number of policies'!L63=0, 'Number of policies'!L180=0),0,'Number of policies'!L63-'Number of policies'!L180)</f>
        <v>0</v>
      </c>
      <c r="M62" s="52">
        <f>IF(OR('Number of policies'!M63=0, 'Number of policies'!M180=0),0,'Number of policies'!M63-'Number of policies'!M180)</f>
        <v>0</v>
      </c>
      <c r="N62" s="52">
        <f>IF(OR('Number of policies'!N63=0, 'Number of policies'!N180=0),0,'Number of policies'!N63-'Number of policies'!N180)</f>
        <v>0</v>
      </c>
      <c r="O62" s="52">
        <f>IF(OR('Number of policies'!O63=0, 'Number of policies'!O180=0),0,'Number of policies'!O63-'Number of policies'!O180)</f>
        <v>0</v>
      </c>
      <c r="P62" s="62">
        <f t="shared" si="15"/>
        <v>0</v>
      </c>
      <c r="Q62" s="48" t="str">
        <f t="shared" si="16"/>
        <v>-</v>
      </c>
      <c r="R62" s="48" t="str">
        <f t="shared" si="17"/>
        <v>-</v>
      </c>
    </row>
    <row r="63" spans="3:18" ht="15" x14ac:dyDescent="0.25">
      <c r="C63" s="256"/>
      <c r="D63" s="257"/>
      <c r="E63" s="51" t="s">
        <v>17</v>
      </c>
      <c r="F63" s="52">
        <f>IF(OR('Number of policies'!F64=0, 'Number of policies'!F181=0),0,'Number of policies'!F64-'Number of policies'!F181)</f>
        <v>0</v>
      </c>
      <c r="G63" s="52">
        <f>IF(OR('Number of policies'!G64=0, 'Number of policies'!G181=0),0,'Number of policies'!G64-'Number of policies'!G181)</f>
        <v>0</v>
      </c>
      <c r="H63" s="52">
        <f>IF(OR('Number of policies'!H64=0, 'Number of policies'!H181=0),0,'Number of policies'!H64-'Number of policies'!H181)</f>
        <v>0</v>
      </c>
      <c r="I63" s="52">
        <f>IF(OR('Number of policies'!I64=0, 'Number of policies'!I181=0),0,'Number of policies'!I64-'Number of policies'!I181)</f>
        <v>0</v>
      </c>
      <c r="J63" s="52">
        <f>IF(OR('Number of policies'!J64=0, 'Number of policies'!J181=0),0,'Number of policies'!J64-'Number of policies'!J181)</f>
        <v>0</v>
      </c>
      <c r="K63" s="52">
        <f>IF(OR('Number of policies'!K64=0, 'Number of policies'!K181=0),0,'Number of policies'!K64-'Number of policies'!K181)</f>
        <v>0</v>
      </c>
      <c r="L63" s="52">
        <f>IF(OR('Number of policies'!L64=0, 'Number of policies'!L181=0),0,'Number of policies'!L64-'Number of policies'!L181)</f>
        <v>0</v>
      </c>
      <c r="M63" s="52">
        <f>IF(OR('Number of policies'!M64=0, 'Number of policies'!M181=0),0,'Number of policies'!M64-'Number of policies'!M181)</f>
        <v>0</v>
      </c>
      <c r="N63" s="52">
        <f>IF(OR('Number of policies'!N64=0, 'Number of policies'!N181=0),0,'Number of policies'!N64-'Number of policies'!N181)</f>
        <v>0</v>
      </c>
      <c r="O63" s="52">
        <f>IF(OR('Number of policies'!O64=0, 'Number of policies'!O181=0),0,'Number of policies'!O64-'Number of policies'!O181)</f>
        <v>0</v>
      </c>
      <c r="P63" s="62">
        <f t="shared" si="15"/>
        <v>0</v>
      </c>
      <c r="Q63" s="48" t="str">
        <f t="shared" si="16"/>
        <v>-</v>
      </c>
      <c r="R63" s="48" t="str">
        <f t="shared" si="17"/>
        <v>-</v>
      </c>
    </row>
    <row r="64" spans="3:18" ht="15" x14ac:dyDescent="0.25">
      <c r="C64" s="256"/>
      <c r="D64" s="257"/>
      <c r="E64" s="51" t="s">
        <v>18</v>
      </c>
      <c r="F64" s="52">
        <f>IF(OR('Number of policies'!F65=0, 'Number of policies'!F182=0),0,'Number of policies'!F65-'Number of policies'!F182)</f>
        <v>0</v>
      </c>
      <c r="G64" s="52">
        <f>IF(OR('Number of policies'!G65=0, 'Number of policies'!G182=0),0,'Number of policies'!G65-'Number of policies'!G182)</f>
        <v>0</v>
      </c>
      <c r="H64" s="52">
        <f>IF(OR('Number of policies'!H65=0, 'Number of policies'!H182=0),0,'Number of policies'!H65-'Number of policies'!H182)</f>
        <v>0</v>
      </c>
      <c r="I64" s="52">
        <f>IF(OR('Number of policies'!I65=0, 'Number of policies'!I182=0),0,'Number of policies'!I65-'Number of policies'!I182)</f>
        <v>0</v>
      </c>
      <c r="J64" s="52">
        <f>IF(OR('Number of policies'!J65=0, 'Number of policies'!J182=0),0,'Number of policies'!J65-'Number of policies'!J182)</f>
        <v>0</v>
      </c>
      <c r="K64" s="52">
        <f>IF(OR('Number of policies'!K65=0, 'Number of policies'!K182=0),0,'Number of policies'!K65-'Number of policies'!K182)</f>
        <v>0</v>
      </c>
      <c r="L64" s="52">
        <f>IF(OR('Number of policies'!L65=0, 'Number of policies'!L182=0),0,'Number of policies'!L65-'Number of policies'!L182)</f>
        <v>0</v>
      </c>
      <c r="M64" s="52">
        <f>IF(OR('Number of policies'!M65=0, 'Number of policies'!M182=0),0,'Number of policies'!M65-'Number of policies'!M182)</f>
        <v>0</v>
      </c>
      <c r="N64" s="52">
        <f>IF(OR('Number of policies'!N65=0, 'Number of policies'!N182=0),0,'Number of policies'!N65-'Number of policies'!N182)</f>
        <v>0</v>
      </c>
      <c r="O64" s="52">
        <f>IF(OR('Number of policies'!O65=0, 'Number of policies'!O182=0),0,'Number of policies'!O65-'Number of policies'!O182)</f>
        <v>0</v>
      </c>
      <c r="P64" s="62">
        <f t="shared" si="15"/>
        <v>0</v>
      </c>
      <c r="Q64" s="48" t="str">
        <f t="shared" si="16"/>
        <v>-</v>
      </c>
      <c r="R64" s="48" t="str">
        <f t="shared" si="17"/>
        <v>-</v>
      </c>
    </row>
    <row r="65" spans="3:18" ht="15" x14ac:dyDescent="0.25">
      <c r="C65" s="256"/>
      <c r="D65" s="257"/>
      <c r="E65" s="51" t="s">
        <v>19</v>
      </c>
      <c r="F65" s="52">
        <f>IF(OR('Number of policies'!F66=0, 'Number of policies'!F183=0),0,'Number of policies'!F66-'Number of policies'!F183)</f>
        <v>0</v>
      </c>
      <c r="G65" s="52">
        <f>IF(OR('Number of policies'!G66=0, 'Number of policies'!G183=0),0,'Number of policies'!G66-'Number of policies'!G183)</f>
        <v>0</v>
      </c>
      <c r="H65" s="52">
        <f>IF(OR('Number of policies'!H66=0, 'Number of policies'!H183=0),0,'Number of policies'!H66-'Number of policies'!H183)</f>
        <v>0</v>
      </c>
      <c r="I65" s="52">
        <f>IF(OR('Number of policies'!I66=0, 'Number of policies'!I183=0),0,'Number of policies'!I66-'Number of policies'!I183)</f>
        <v>0</v>
      </c>
      <c r="J65" s="52">
        <f>IF(OR('Number of policies'!J66=0, 'Number of policies'!J183=0),0,'Number of policies'!J66-'Number of policies'!J183)</f>
        <v>0</v>
      </c>
      <c r="K65" s="52">
        <f>IF(OR('Number of policies'!K66=0, 'Number of policies'!K183=0),0,'Number of policies'!K66-'Number of policies'!K183)</f>
        <v>0</v>
      </c>
      <c r="L65" s="52">
        <f>IF(OR('Number of policies'!L66=0, 'Number of policies'!L183=0),0,'Number of policies'!L66-'Number of policies'!L183)</f>
        <v>0</v>
      </c>
      <c r="M65" s="52">
        <f>IF(OR('Number of policies'!M66=0, 'Number of policies'!M183=0),0,'Number of policies'!M66-'Number of policies'!M183)</f>
        <v>0</v>
      </c>
      <c r="N65" s="52">
        <f>IF(OR('Number of policies'!N66=0, 'Number of policies'!N183=0),0,'Number of policies'!N66-'Number of policies'!N183)</f>
        <v>0</v>
      </c>
      <c r="O65" s="52">
        <f>IF(OR('Number of policies'!O66=0, 'Number of policies'!O183=0),0,'Number of policies'!O66-'Number of policies'!O183)</f>
        <v>0</v>
      </c>
      <c r="P65" s="62">
        <f t="shared" si="15"/>
        <v>0</v>
      </c>
      <c r="Q65" s="48" t="str">
        <f t="shared" si="16"/>
        <v>-</v>
      </c>
      <c r="R65" s="48" t="str">
        <f t="shared" si="17"/>
        <v>-</v>
      </c>
    </row>
    <row r="66" spans="3:18" ht="15" x14ac:dyDescent="0.25">
      <c r="C66" s="256"/>
      <c r="D66" s="257"/>
      <c r="E66" s="51" t="s">
        <v>20</v>
      </c>
      <c r="F66" s="52">
        <f>IF(OR('Number of policies'!F67=0, 'Number of policies'!F184=0),0,'Number of policies'!F67-'Number of policies'!F184)</f>
        <v>2006494</v>
      </c>
      <c r="G66" s="52">
        <f>IF(OR('Number of policies'!G67=0, 'Number of policies'!G184=0),0,'Number of policies'!G67-'Number of policies'!G184)</f>
        <v>2186607</v>
      </c>
      <c r="H66" s="52">
        <f>IF(OR('Number of policies'!H67=0, 'Number of policies'!H184=0),0,'Number of policies'!H67-'Number of policies'!H184)</f>
        <v>2380553</v>
      </c>
      <c r="I66" s="52">
        <f>IF(OR('Number of policies'!I67=0, 'Number of policies'!I184=0),0,'Number of policies'!I67-'Number of policies'!I184)</f>
        <v>2838658</v>
      </c>
      <c r="J66" s="52">
        <f>IF(OR('Number of policies'!J67=0, 'Number of policies'!J184=0),0,'Number of policies'!J67-'Number of policies'!J184)</f>
        <v>3004291</v>
      </c>
      <c r="K66" s="52">
        <f>IF(OR('Number of policies'!K67=0, 'Number of policies'!K184=0),0,'Number of policies'!K67-'Number of policies'!K184)</f>
        <v>2541859</v>
      </c>
      <c r="L66" s="52">
        <f>IF(OR('Number of policies'!L67=0, 'Number of policies'!L184=0),0,'Number of policies'!L67-'Number of policies'!L184)</f>
        <v>2736584</v>
      </c>
      <c r="M66" s="52">
        <f>IF(OR('Number of policies'!M67=0, 'Number of policies'!M184=0),0,'Number of policies'!M67-'Number of policies'!M184)</f>
        <v>3929965</v>
      </c>
      <c r="N66" s="52">
        <f>IF(OR('Number of policies'!N67=0, 'Number of policies'!N184=0),0,'Number of policies'!N67-'Number of policies'!N184)</f>
        <v>4358167</v>
      </c>
      <c r="O66" s="52">
        <f>IF(OR('Number of policies'!O67=0, 'Number of policies'!O184=0),0,'Number of policies'!O67-'Number of policies'!O184)</f>
        <v>4312368</v>
      </c>
      <c r="P66" s="62">
        <f t="shared" si="15"/>
        <v>6178.1776504297995</v>
      </c>
      <c r="Q66" s="48">
        <f t="shared" si="16"/>
        <v>-1.0508775822495986E-2</v>
      </c>
      <c r="R66" s="48">
        <f t="shared" si="17"/>
        <v>1.1492055296452417</v>
      </c>
    </row>
    <row r="67" spans="3:18" ht="15" x14ac:dyDescent="0.25">
      <c r="C67" s="256"/>
      <c r="D67" s="257"/>
      <c r="E67" s="51" t="s">
        <v>21</v>
      </c>
      <c r="F67" s="52">
        <f>IF(OR('Number of policies'!F68=0, 'Number of policies'!F185=0),0,'Number of policies'!F68-'Number of policies'!F185)</f>
        <v>0</v>
      </c>
      <c r="G67" s="52">
        <f>IF(OR('Number of policies'!G68=0, 'Number of policies'!G185=0),0,'Number of policies'!G68-'Number of policies'!G185)</f>
        <v>0</v>
      </c>
      <c r="H67" s="52">
        <f>IF(OR('Number of policies'!H68=0, 'Number of policies'!H185=0),0,'Number of policies'!H68-'Number of policies'!H185)</f>
        <v>0</v>
      </c>
      <c r="I67" s="52">
        <f>IF(OR('Number of policies'!I68=0, 'Number of policies'!I185=0),0,'Number of policies'!I68-'Number of policies'!I185)</f>
        <v>0</v>
      </c>
      <c r="J67" s="52">
        <f>IF(OR('Number of policies'!J68=0, 'Number of policies'!J185=0),0,'Number of policies'!J68-'Number of policies'!J185)</f>
        <v>0</v>
      </c>
      <c r="K67" s="52">
        <f>IF(OR('Number of policies'!K68=0, 'Number of policies'!K185=0),0,'Number of policies'!K68-'Number of policies'!K185)</f>
        <v>0</v>
      </c>
      <c r="L67" s="52">
        <f>IF(OR('Number of policies'!L68=0, 'Number of policies'!L185=0),0,'Number of policies'!L68-'Number of policies'!L185)</f>
        <v>0</v>
      </c>
      <c r="M67" s="52">
        <f>IF(OR('Number of policies'!M68=0, 'Number of policies'!M185=0),0,'Number of policies'!M68-'Number of policies'!M185)</f>
        <v>0</v>
      </c>
      <c r="N67" s="52">
        <f>IF(OR('Number of policies'!N68=0, 'Number of policies'!N185=0),0,'Number of policies'!N68-'Number of policies'!N185)</f>
        <v>0</v>
      </c>
      <c r="O67" s="52">
        <f>IF(OR('Number of policies'!O68=0, 'Number of policies'!O185=0),0,'Number of policies'!O68-'Number of policies'!O185)</f>
        <v>0</v>
      </c>
      <c r="P67" s="62">
        <f t="shared" si="15"/>
        <v>0</v>
      </c>
      <c r="Q67" s="48" t="str">
        <f t="shared" si="16"/>
        <v>-</v>
      </c>
      <c r="R67" s="48" t="str">
        <f t="shared" si="17"/>
        <v>-</v>
      </c>
    </row>
    <row r="68" spans="3:18" ht="15" x14ac:dyDescent="0.25">
      <c r="C68" s="256"/>
      <c r="D68" s="257"/>
      <c r="E68" s="51" t="s">
        <v>22</v>
      </c>
      <c r="F68" s="52">
        <f>IF(OR('Number of policies'!F69=0, 'Number of policies'!F186=0),0,'Number of policies'!F69-'Number of policies'!F186)</f>
        <v>0</v>
      </c>
      <c r="G68" s="52">
        <f>IF(OR('Number of policies'!G69=0, 'Number of policies'!G186=0),0,'Number of policies'!G69-'Number of policies'!G186)</f>
        <v>0</v>
      </c>
      <c r="H68" s="52">
        <f>IF(OR('Number of policies'!H69=0, 'Number of policies'!H186=0),0,'Number of policies'!H69-'Number of policies'!H186)</f>
        <v>0</v>
      </c>
      <c r="I68" s="52">
        <f>IF(OR('Number of policies'!I69=0, 'Number of policies'!I186=0),0,'Number of policies'!I69-'Number of policies'!I186)</f>
        <v>0</v>
      </c>
      <c r="J68" s="52">
        <f>IF(OR('Number of policies'!J69=0, 'Number of policies'!J186=0),0,'Number of policies'!J69-'Number of policies'!J186)</f>
        <v>0</v>
      </c>
      <c r="K68" s="52">
        <f>IF(OR('Number of policies'!K69=0, 'Number of policies'!K186=0),0,'Number of policies'!K69-'Number of policies'!K186)</f>
        <v>0</v>
      </c>
      <c r="L68" s="52">
        <f>IF(OR('Number of policies'!L69=0, 'Number of policies'!L186=0),0,'Number of policies'!L69-'Number of policies'!L186)</f>
        <v>0</v>
      </c>
      <c r="M68" s="52">
        <f>IF(OR('Number of policies'!M69=0, 'Number of policies'!M186=0),0,'Number of policies'!M69-'Number of policies'!M186)</f>
        <v>0</v>
      </c>
      <c r="N68" s="52">
        <f>IF(OR('Number of policies'!N69=0, 'Number of policies'!N186=0),0,'Number of policies'!N69-'Number of policies'!N186)</f>
        <v>0</v>
      </c>
      <c r="O68" s="52">
        <f>IF(OR('Number of policies'!O69=0, 'Number of policies'!O186=0),0,'Number of policies'!O69-'Number of policies'!O186)</f>
        <v>0</v>
      </c>
      <c r="P68" s="62">
        <f t="shared" si="15"/>
        <v>0</v>
      </c>
      <c r="Q68" s="48" t="str">
        <f t="shared" si="16"/>
        <v>-</v>
      </c>
      <c r="R68" s="48" t="str">
        <f t="shared" si="17"/>
        <v>-</v>
      </c>
    </row>
    <row r="69" spans="3:18" ht="15" x14ac:dyDescent="0.25">
      <c r="C69" s="256"/>
      <c r="D69" s="257"/>
      <c r="E69" s="51" t="s">
        <v>23</v>
      </c>
      <c r="F69" s="52">
        <f>IF(OR('Number of policies'!F70=0, 'Number of policies'!F187=0),0,'Number of policies'!F70-'Number of policies'!F187)</f>
        <v>0</v>
      </c>
      <c r="G69" s="52">
        <f>IF(OR('Number of policies'!G70=0, 'Number of policies'!G187=0),0,'Number of policies'!G70-'Number of policies'!G187)</f>
        <v>0</v>
      </c>
      <c r="H69" s="52">
        <f>IF(OR('Number of policies'!H70=0, 'Number of policies'!H187=0),0,'Number of policies'!H70-'Number of policies'!H187)</f>
        <v>0</v>
      </c>
      <c r="I69" s="52">
        <f>IF(OR('Number of policies'!I70=0, 'Number of policies'!I187=0),0,'Number of policies'!I70-'Number of policies'!I187)</f>
        <v>0</v>
      </c>
      <c r="J69" s="52">
        <f>IF(OR('Number of policies'!J70=0, 'Number of policies'!J187=0),0,'Number of policies'!J70-'Number of policies'!J187)</f>
        <v>0</v>
      </c>
      <c r="K69" s="52">
        <f>IF(OR('Number of policies'!K70=0, 'Number of policies'!K187=0),0,'Number of policies'!K70-'Number of policies'!K187)</f>
        <v>0</v>
      </c>
      <c r="L69" s="52">
        <f>IF(OR('Number of policies'!L70=0, 'Number of policies'!L187=0),0,'Number of policies'!L70-'Number of policies'!L187)</f>
        <v>0</v>
      </c>
      <c r="M69" s="52">
        <f>IF(OR('Number of policies'!M70=0, 'Number of policies'!M187=0),0,'Number of policies'!M70-'Number of policies'!M187)</f>
        <v>0</v>
      </c>
      <c r="N69" s="52">
        <f>IF(OR('Number of policies'!N70=0, 'Number of policies'!N187=0),0,'Number of policies'!N70-'Number of policies'!N187)</f>
        <v>0</v>
      </c>
      <c r="O69" s="52">
        <f>IF(OR('Number of policies'!O70=0, 'Number of policies'!O187=0),0,'Number of policies'!O70-'Number of policies'!O187)</f>
        <v>0</v>
      </c>
      <c r="P69" s="62">
        <f t="shared" si="15"/>
        <v>0</v>
      </c>
      <c r="Q69" s="48" t="str">
        <f t="shared" si="16"/>
        <v>-</v>
      </c>
      <c r="R69" s="48" t="str">
        <f t="shared" si="17"/>
        <v>-</v>
      </c>
    </row>
    <row r="70" spans="3:18" ht="15" x14ac:dyDescent="0.25">
      <c r="C70" s="256"/>
      <c r="D70" s="257"/>
      <c r="E70" s="51" t="s">
        <v>24</v>
      </c>
      <c r="F70" s="52">
        <f>IF(OR('Number of policies'!F71=0, 'Number of policies'!F188=0),0,'Number of policies'!F71-'Number of policies'!F188)</f>
        <v>0</v>
      </c>
      <c r="G70" s="52">
        <f>IF(OR('Number of policies'!G71=0, 'Number of policies'!G188=0),0,'Number of policies'!G71-'Number of policies'!G188)</f>
        <v>0</v>
      </c>
      <c r="H70" s="52">
        <f>IF(OR('Number of policies'!H71=0, 'Number of policies'!H188=0),0,'Number of policies'!H71-'Number of policies'!H188)</f>
        <v>0</v>
      </c>
      <c r="I70" s="52">
        <f>IF(OR('Number of policies'!I71=0, 'Number of policies'!I188=0),0,'Number of policies'!I71-'Number of policies'!I188)</f>
        <v>0</v>
      </c>
      <c r="J70" s="52">
        <f>IF(OR('Number of policies'!J71=0, 'Number of policies'!J188=0),0,'Number of policies'!J71-'Number of policies'!J188)</f>
        <v>0</v>
      </c>
      <c r="K70" s="52">
        <f>IF(OR('Number of policies'!K71=0, 'Number of policies'!K188=0),0,'Number of policies'!K71-'Number of policies'!K188)</f>
        <v>0</v>
      </c>
      <c r="L70" s="52">
        <f>IF(OR('Number of policies'!L71=0, 'Number of policies'!L188=0),0,'Number of policies'!L71-'Number of policies'!L188)</f>
        <v>0</v>
      </c>
      <c r="M70" s="52">
        <f>IF(OR('Number of policies'!M71=0, 'Number of policies'!M188=0),0,'Number of policies'!M71-'Number of policies'!M188)</f>
        <v>0</v>
      </c>
      <c r="N70" s="52">
        <f>IF(OR('Number of policies'!N71=0, 'Number of policies'!N188=0),0,'Number of policies'!N71-'Number of policies'!N188)</f>
        <v>0</v>
      </c>
      <c r="O70" s="52">
        <f>IF(OR('Number of policies'!O71=0, 'Number of policies'!O188=0),0,'Number of policies'!O71-'Number of policies'!O188)</f>
        <v>0</v>
      </c>
      <c r="P70" s="62">
        <f t="shared" si="15"/>
        <v>0</v>
      </c>
      <c r="Q70" s="48" t="str">
        <f t="shared" si="16"/>
        <v>-</v>
      </c>
      <c r="R70" s="48" t="str">
        <f t="shared" si="17"/>
        <v>-</v>
      </c>
    </row>
    <row r="71" spans="3:18" ht="15" x14ac:dyDescent="0.25">
      <c r="C71" s="256"/>
      <c r="D71" s="257"/>
      <c r="E71" s="51" t="s">
        <v>25</v>
      </c>
      <c r="F71" s="52">
        <f>IF(OR('Number of policies'!F72=0, 'Number of policies'!F189=0),0,'Number of policies'!F72-'Number of policies'!F189)</f>
        <v>0</v>
      </c>
      <c r="G71" s="52">
        <f>IF(OR('Number of policies'!G72=0, 'Number of policies'!G189=0),0,'Number of policies'!G72-'Number of policies'!G189)</f>
        <v>0</v>
      </c>
      <c r="H71" s="52">
        <f>IF(OR('Number of policies'!H72=0, 'Number of policies'!H189=0),0,'Number of policies'!H72-'Number of policies'!H189)</f>
        <v>0</v>
      </c>
      <c r="I71" s="52">
        <f>IF(OR('Number of policies'!I72=0, 'Number of policies'!I189=0),0,'Number of policies'!I72-'Number of policies'!I189)</f>
        <v>0</v>
      </c>
      <c r="J71" s="52">
        <f>IF(OR('Number of policies'!J72=0, 'Number of policies'!J189=0),0,'Number of policies'!J72-'Number of policies'!J189)</f>
        <v>0</v>
      </c>
      <c r="K71" s="52">
        <f>IF(OR('Number of policies'!K72=0, 'Number of policies'!K189=0),0,'Number of policies'!K72-'Number of policies'!K189)</f>
        <v>0</v>
      </c>
      <c r="L71" s="52">
        <f>IF(OR('Number of policies'!L72=0, 'Number of policies'!L189=0),0,'Number of policies'!L72-'Number of policies'!L189)</f>
        <v>0</v>
      </c>
      <c r="M71" s="52">
        <f>IF(OR('Number of policies'!M72=0, 'Number of policies'!M189=0),0,'Number of policies'!M72-'Number of policies'!M189)</f>
        <v>0</v>
      </c>
      <c r="N71" s="52">
        <f>IF(OR('Number of policies'!N72=0, 'Number of policies'!N189=0),0,'Number of policies'!N72-'Number of policies'!N189)</f>
        <v>0</v>
      </c>
      <c r="O71" s="52">
        <f>IF(OR('Number of policies'!O72=0, 'Number of policies'!O189=0),0,'Number of policies'!O72-'Number of policies'!O189)</f>
        <v>0</v>
      </c>
      <c r="P71" s="62">
        <f t="shared" si="15"/>
        <v>0</v>
      </c>
      <c r="Q71" s="48" t="str">
        <f t="shared" si="16"/>
        <v>-</v>
      </c>
      <c r="R71" s="48" t="str">
        <f t="shared" si="17"/>
        <v>-</v>
      </c>
    </row>
    <row r="72" spans="3:18" ht="15" x14ac:dyDescent="0.25">
      <c r="C72" s="256"/>
      <c r="D72" s="257"/>
      <c r="E72" s="51" t="s">
        <v>26</v>
      </c>
      <c r="F72" s="52">
        <f>IF(OR('Number of policies'!F73=0, 'Number of policies'!F190=0),0,'Number of policies'!F73-'Number of policies'!F190)</f>
        <v>0</v>
      </c>
      <c r="G72" s="52">
        <f>IF(OR('Number of policies'!G73=0, 'Number of policies'!G190=0),0,'Number of policies'!G73-'Number of policies'!G190)</f>
        <v>0</v>
      </c>
      <c r="H72" s="52">
        <f>IF(OR('Number of policies'!H73=0, 'Number of policies'!H190=0),0,'Number of policies'!H73-'Number of policies'!H190)</f>
        <v>0</v>
      </c>
      <c r="I72" s="52">
        <f>IF(OR('Number of policies'!I73=0, 'Number of policies'!I190=0),0,'Number of policies'!I73-'Number of policies'!I190)</f>
        <v>0</v>
      </c>
      <c r="J72" s="52">
        <f>IF(OR('Number of policies'!J73=0, 'Number of policies'!J190=0),0,'Number of policies'!J73-'Number of policies'!J190)</f>
        <v>0</v>
      </c>
      <c r="K72" s="52">
        <f>IF(OR('Number of policies'!K73=0, 'Number of policies'!K190=0),0,'Number of policies'!K73-'Number of policies'!K190)</f>
        <v>0</v>
      </c>
      <c r="L72" s="52">
        <f>IF(OR('Number of policies'!L73=0, 'Number of policies'!L190=0),0,'Number of policies'!L73-'Number of policies'!L190)</f>
        <v>0</v>
      </c>
      <c r="M72" s="52">
        <f>IF(OR('Number of policies'!M73=0, 'Number of policies'!M190=0),0,'Number of policies'!M73-'Number of policies'!M190)</f>
        <v>0</v>
      </c>
      <c r="N72" s="52">
        <f>IF(OR('Number of policies'!N73=0, 'Number of policies'!N190=0),0,'Number of policies'!N73-'Number of policies'!N190)</f>
        <v>0</v>
      </c>
      <c r="O72" s="52">
        <f>IF(OR('Number of policies'!O73=0, 'Number of policies'!O190=0),0,'Number of policies'!O73-'Number of policies'!O190)</f>
        <v>0</v>
      </c>
      <c r="P72" s="62">
        <f t="shared" si="15"/>
        <v>0</v>
      </c>
      <c r="Q72" s="48" t="str">
        <f t="shared" si="16"/>
        <v>-</v>
      </c>
      <c r="R72" s="48" t="str">
        <f t="shared" si="17"/>
        <v>-</v>
      </c>
    </row>
    <row r="73" spans="3:18" ht="15" x14ac:dyDescent="0.25">
      <c r="C73" s="256"/>
      <c r="D73" s="257"/>
      <c r="E73" s="51" t="s">
        <v>27</v>
      </c>
      <c r="F73" s="52">
        <f>IF(OR('Number of policies'!F74=0, 'Number of policies'!F191=0),0,'Number of policies'!F74-'Number of policies'!F191)</f>
        <v>0</v>
      </c>
      <c r="G73" s="52">
        <f>IF(OR('Number of policies'!G74=0, 'Number of policies'!G191=0),0,'Number of policies'!G74-'Number of policies'!G191)</f>
        <v>0</v>
      </c>
      <c r="H73" s="52">
        <f>IF(OR('Number of policies'!H74=0, 'Number of policies'!H191=0),0,'Number of policies'!H74-'Number of policies'!H191)</f>
        <v>0</v>
      </c>
      <c r="I73" s="52">
        <f>IF(OR('Number of policies'!I74=0, 'Number of policies'!I191=0),0,'Number of policies'!I74-'Number of policies'!I191)</f>
        <v>0</v>
      </c>
      <c r="J73" s="52">
        <f>IF(OR('Number of policies'!J74=0, 'Number of policies'!J191=0),0,'Number of policies'!J74-'Number of policies'!J191)</f>
        <v>0</v>
      </c>
      <c r="K73" s="52">
        <f>IF(OR('Number of policies'!K74=0, 'Number of policies'!K191=0),0,'Number of policies'!K74-'Number of policies'!K191)</f>
        <v>0</v>
      </c>
      <c r="L73" s="52">
        <f>IF(OR('Number of policies'!L74=0, 'Number of policies'!L191=0),0,'Number of policies'!L74-'Number of policies'!L191)</f>
        <v>0</v>
      </c>
      <c r="M73" s="52">
        <f>IF(OR('Number of policies'!M74=0, 'Number of policies'!M191=0),0,'Number of policies'!M74-'Number of policies'!M191)</f>
        <v>0</v>
      </c>
      <c r="N73" s="52">
        <f>IF(OR('Number of policies'!N74=0, 'Number of policies'!N191=0),0,'Number of policies'!N74-'Number of policies'!N191)</f>
        <v>0</v>
      </c>
      <c r="O73" s="52">
        <f>IF(OR('Number of policies'!O74=0, 'Number of policies'!O191=0),0,'Number of policies'!O74-'Number of policies'!O191)</f>
        <v>0</v>
      </c>
      <c r="P73" s="62">
        <f t="shared" si="15"/>
        <v>0</v>
      </c>
      <c r="Q73" s="48" t="str">
        <f t="shared" si="16"/>
        <v>-</v>
      </c>
      <c r="R73" s="48" t="str">
        <f t="shared" si="17"/>
        <v>-</v>
      </c>
    </row>
    <row r="74" spans="3:18" ht="15" x14ac:dyDescent="0.25">
      <c r="C74" s="256"/>
      <c r="D74" s="257"/>
      <c r="E74" s="51" t="s">
        <v>28</v>
      </c>
      <c r="F74" s="52">
        <f>IF(OR('Number of policies'!F75=0, 'Number of policies'!F192=0),0,'Number of policies'!F75-'Number of policies'!F192)</f>
        <v>0</v>
      </c>
      <c r="G74" s="52">
        <f>IF(OR('Number of policies'!G75=0, 'Number of policies'!G192=0),0,'Number of policies'!G75-'Number of policies'!G192)</f>
        <v>0</v>
      </c>
      <c r="H74" s="52">
        <f>IF(OR('Number of policies'!H75=0, 'Number of policies'!H192=0),0,'Number of policies'!H75-'Number of policies'!H192)</f>
        <v>0</v>
      </c>
      <c r="I74" s="52">
        <f>IF(OR('Number of policies'!I75=0, 'Number of policies'!I192=0),0,'Number of policies'!I75-'Number of policies'!I192)</f>
        <v>0</v>
      </c>
      <c r="J74" s="52">
        <f>IF(OR('Number of policies'!J75=0, 'Number of policies'!J192=0),0,'Number of policies'!J75-'Number of policies'!J192)</f>
        <v>0</v>
      </c>
      <c r="K74" s="52">
        <f>IF(OR('Number of policies'!K75=0, 'Number of policies'!K192=0),0,'Number of policies'!K75-'Number of policies'!K192)</f>
        <v>0</v>
      </c>
      <c r="L74" s="52">
        <f>IF(OR('Number of policies'!L75=0, 'Number of policies'!L192=0),0,'Number of policies'!L75-'Number of policies'!L192)</f>
        <v>0</v>
      </c>
      <c r="M74" s="52">
        <f>IF(OR('Number of policies'!M75=0, 'Number of policies'!M192=0),0,'Number of policies'!M75-'Number of policies'!M192)</f>
        <v>0</v>
      </c>
      <c r="N74" s="52">
        <f>IF(OR('Number of policies'!N75=0, 'Number of policies'!N192=0),0,'Number of policies'!N75-'Number of policies'!N192)</f>
        <v>0</v>
      </c>
      <c r="O74" s="52">
        <f>IF(OR('Number of policies'!O75=0, 'Number of policies'!O192=0),0,'Number of policies'!O75-'Number of policies'!O192)</f>
        <v>10457853</v>
      </c>
      <c r="P74" s="62">
        <f t="shared" si="15"/>
        <v>14982.597421203438</v>
      </c>
      <c r="Q74" s="48" t="str">
        <f t="shared" si="16"/>
        <v>-</v>
      </c>
      <c r="R74" s="48" t="str">
        <f t="shared" si="17"/>
        <v>-</v>
      </c>
    </row>
    <row r="75" spans="3:18" ht="15" x14ac:dyDescent="0.25">
      <c r="C75" s="256"/>
      <c r="D75" s="257"/>
      <c r="E75" s="51" t="s">
        <v>29</v>
      </c>
      <c r="F75" s="52">
        <f>IF(OR('Number of policies'!F76=0, 'Number of policies'!F193=0),0,'Number of policies'!F76-'Number of policies'!F193)</f>
        <v>0</v>
      </c>
      <c r="G75" s="52">
        <f>IF(OR('Number of policies'!G76=0, 'Number of policies'!G193=0),0,'Number of policies'!G76-'Number of policies'!G193)</f>
        <v>0</v>
      </c>
      <c r="H75" s="52">
        <f>IF(OR('Number of policies'!H76=0, 'Number of policies'!H193=0),0,'Number of policies'!H76-'Number of policies'!H193)</f>
        <v>0</v>
      </c>
      <c r="I75" s="52">
        <f>IF(OR('Number of policies'!I76=0, 'Number of policies'!I193=0),0,'Number of policies'!I76-'Number of policies'!I193)</f>
        <v>0</v>
      </c>
      <c r="J75" s="52">
        <f>IF(OR('Number of policies'!J76=0, 'Number of policies'!J193=0),0,'Number of policies'!J76-'Number of policies'!J193)</f>
        <v>0</v>
      </c>
      <c r="K75" s="52">
        <f>IF(OR('Number of policies'!K76=0, 'Number of policies'!K193=0),0,'Number of policies'!K76-'Number of policies'!K193)</f>
        <v>0</v>
      </c>
      <c r="L75" s="52">
        <f>IF(OR('Number of policies'!L76=0, 'Number of policies'!L193=0),0,'Number of policies'!L76-'Number of policies'!L193)</f>
        <v>0</v>
      </c>
      <c r="M75" s="52">
        <f>IF(OR('Number of policies'!M76=0, 'Number of policies'!M193=0),0,'Number of policies'!M76-'Number of policies'!M193)</f>
        <v>0</v>
      </c>
      <c r="N75" s="52">
        <f>IF(OR('Number of policies'!N76=0, 'Number of policies'!N193=0),0,'Number of policies'!N76-'Number of policies'!N193)</f>
        <v>0</v>
      </c>
      <c r="O75" s="52">
        <f>IF(OR('Number of policies'!O76=0, 'Number of policies'!O193=0),0,'Number of policies'!O76-'Number of policies'!O193)</f>
        <v>0</v>
      </c>
      <c r="P75" s="62">
        <f t="shared" si="15"/>
        <v>0</v>
      </c>
      <c r="Q75" s="48" t="str">
        <f t="shared" si="16"/>
        <v>-</v>
      </c>
      <c r="R75" s="48" t="str">
        <f t="shared" si="17"/>
        <v>-</v>
      </c>
    </row>
    <row r="76" spans="3:18" ht="15" x14ac:dyDescent="0.25">
      <c r="C76" s="256"/>
      <c r="D76" s="257"/>
      <c r="E76" s="51" t="s">
        <v>30</v>
      </c>
      <c r="F76" s="52">
        <f>IF(OR('Number of policies'!F77=0, 'Number of policies'!F194=0),0,'Number of policies'!F77-'Number of policies'!F194)</f>
        <v>0</v>
      </c>
      <c r="G76" s="52">
        <f>IF(OR('Number of policies'!G77=0, 'Number of policies'!G194=0),0,'Number of policies'!G77-'Number of policies'!G194)</f>
        <v>0</v>
      </c>
      <c r="H76" s="52">
        <f>IF(OR('Number of policies'!H77=0, 'Number of policies'!H194=0),0,'Number of policies'!H77-'Number of policies'!H194)</f>
        <v>27340897</v>
      </c>
      <c r="I76" s="52">
        <f>IF(OR('Number of policies'!I77=0, 'Number of policies'!I194=0),0,'Number of policies'!I77-'Number of policies'!I194)</f>
        <v>28014558</v>
      </c>
      <c r="J76" s="52">
        <f>IF(OR('Number of policies'!J77=0, 'Number of policies'!J194=0),0,'Number of policies'!J77-'Number of policies'!J194)</f>
        <v>29369017</v>
      </c>
      <c r="K76" s="52">
        <f>IF(OR('Number of policies'!K77=0, 'Number of policies'!K194=0),0,'Number of policies'!K77-'Number of policies'!K194)</f>
        <v>30996417.600000001</v>
      </c>
      <c r="L76" s="52">
        <f>IF(OR('Number of policies'!L77=0, 'Number of policies'!L194=0),0,'Number of policies'!L77-'Number of policies'!L194)</f>
        <v>36115355</v>
      </c>
      <c r="M76" s="52">
        <f>IF(OR('Number of policies'!M77=0, 'Number of policies'!M194=0),0,'Number of policies'!M77-'Number of policies'!M194)</f>
        <v>39876874</v>
      </c>
      <c r="N76" s="52">
        <f>IF(OR('Number of policies'!N77=0, 'Number of policies'!N194=0),0,'Number of policies'!N77-'Number of policies'!N194)</f>
        <v>45140804.199102633</v>
      </c>
      <c r="O76" s="52">
        <f>IF(OR('Number of policies'!O77=0, 'Number of policies'!O194=0),0,'Number of policies'!O77-'Number of policies'!O194)</f>
        <v>51650796.875965588</v>
      </c>
      <c r="P76" s="62">
        <f t="shared" si="15"/>
        <v>73998.276326598265</v>
      </c>
      <c r="Q76" s="48">
        <f t="shared" si="16"/>
        <v>0.14421525695796911</v>
      </c>
      <c r="R76" s="48" t="str">
        <f t="shared" si="17"/>
        <v>-</v>
      </c>
    </row>
    <row r="77" spans="3:18" ht="15" x14ac:dyDescent="0.25">
      <c r="C77" s="256"/>
      <c r="D77" s="257"/>
      <c r="E77" s="54" t="s">
        <v>41</v>
      </c>
      <c r="F77" s="52">
        <f>IF(OR('Number of policies'!F78=0, 'Number of policies'!F195=0),0,'Number of policies'!F78-'Number of policies'!F195)</f>
        <v>0</v>
      </c>
      <c r="G77" s="52">
        <f>IF(OR('Number of policies'!G78=0, 'Number of policies'!G195=0),0,'Number of policies'!G78-'Number of policies'!G195)</f>
        <v>0</v>
      </c>
      <c r="H77" s="52">
        <f>IF(OR('Number of policies'!H78=0, 'Number of policies'!H195=0),0,'Number of policies'!H78-'Number of policies'!H195)</f>
        <v>0</v>
      </c>
      <c r="I77" s="52">
        <f>IF(OR('Number of policies'!I78=0, 'Number of policies'!I195=0),0,'Number of policies'!I78-'Number of policies'!I195)</f>
        <v>0</v>
      </c>
      <c r="J77" s="52">
        <f>IF(OR('Number of policies'!J78=0, 'Number of policies'!J195=0),0,'Number of policies'!J78-'Number of policies'!J195)</f>
        <v>0</v>
      </c>
      <c r="K77" s="52">
        <f>IF(OR('Number of policies'!K78=0, 'Number of policies'!K195=0),0,'Number of policies'!K78-'Number of policies'!K195)</f>
        <v>0</v>
      </c>
      <c r="L77" s="52">
        <f>IF(OR('Number of policies'!L78=0, 'Number of policies'!L195=0),0,'Number of policies'!L78-'Number of policies'!L195)</f>
        <v>0</v>
      </c>
      <c r="M77" s="52">
        <f>IF(OR('Number of policies'!M78=0, 'Number of policies'!M195=0),0,'Number of policies'!M78-'Number of policies'!M195)</f>
        <v>0</v>
      </c>
      <c r="N77" s="52">
        <f>IF(OR('Number of policies'!N78=0, 'Number of policies'!N195=0),0,'Number of policies'!N78-'Number of policies'!N195)</f>
        <v>43440794.800460078</v>
      </c>
      <c r="O77" s="52">
        <f>IF(OR('Number of policies'!O78=0, 'Number of policies'!O195=0),0,'Number of policies'!O78-'Number of policies'!O195)</f>
        <v>44056907.079064474</v>
      </c>
      <c r="P77" s="62">
        <f t="shared" si="15"/>
        <v>63118.778050235633</v>
      </c>
      <c r="Q77" s="48">
        <f t="shared" si="16"/>
        <v>1.4182804007947691E-2</v>
      </c>
      <c r="R77" s="48" t="str">
        <f t="shared" si="17"/>
        <v>-</v>
      </c>
    </row>
    <row r="78" spans="3:18" ht="15.75" thickBot="1" x14ac:dyDescent="0.3">
      <c r="C78" s="258"/>
      <c r="D78" s="259"/>
      <c r="E78" s="55" t="s">
        <v>85</v>
      </c>
      <c r="F78" s="56">
        <f>SUM(F46:F77)</f>
        <v>386354593</v>
      </c>
      <c r="G78" s="56">
        <f t="shared" ref="G78:N78" si="18">SUM(G46:G77)</f>
        <v>393358296</v>
      </c>
      <c r="H78" s="56">
        <f t="shared" si="18"/>
        <v>428287856</v>
      </c>
      <c r="I78" s="56">
        <f t="shared" si="18"/>
        <v>448831798</v>
      </c>
      <c r="J78" s="56">
        <f t="shared" si="18"/>
        <v>440485264</v>
      </c>
      <c r="K78" s="56">
        <f t="shared" si="18"/>
        <v>446684010.60000002</v>
      </c>
      <c r="L78" s="56">
        <f t="shared" si="18"/>
        <v>458169055</v>
      </c>
      <c r="M78" s="56">
        <f t="shared" si="18"/>
        <v>467325193</v>
      </c>
      <c r="N78" s="56">
        <f t="shared" si="18"/>
        <v>552927221.99956274</v>
      </c>
      <c r="O78" s="56">
        <f>SUM(O46:O77)</f>
        <v>582941065.95503008</v>
      </c>
      <c r="P78" s="62">
        <f t="shared" si="15"/>
        <v>835159.12027941272</v>
      </c>
      <c r="Q78" s="93"/>
      <c r="R78" s="93"/>
    </row>
    <row r="79" spans="3:18" ht="16.5" thickTop="1" thickBot="1" x14ac:dyDescent="0.3">
      <c r="C79" s="260"/>
      <c r="D79" s="261"/>
      <c r="E79" s="56" t="s">
        <v>86</v>
      </c>
      <c r="F79" s="64">
        <v>386354592</v>
      </c>
      <c r="G79" s="64">
        <v>393358304</v>
      </c>
      <c r="H79" s="64">
        <v>400946944</v>
      </c>
      <c r="I79" s="64">
        <v>420817248</v>
      </c>
      <c r="J79" s="64">
        <v>393183616</v>
      </c>
      <c r="K79" s="64">
        <v>397655328</v>
      </c>
      <c r="L79" s="64">
        <v>404011712</v>
      </c>
      <c r="M79" s="64">
        <v>408592960</v>
      </c>
      <c r="N79" s="64">
        <v>411300096</v>
      </c>
      <c r="O79" s="64">
        <v>422406208</v>
      </c>
      <c r="P79" s="62">
        <f>O79/$O$39</f>
        <v>605166.48710601719</v>
      </c>
      <c r="Q79" s="48">
        <f t="shared" ref="Q79" si="19">IF(OR(O79=0, N79=0),"-",O79/N79-1)</f>
        <v>2.7002454188583602E-2</v>
      </c>
      <c r="R79" s="48">
        <f>IF(OR(O79=0, F79=0),"-",O79/F79-1)</f>
        <v>9.3312249282130999E-2</v>
      </c>
    </row>
    <row r="80" spans="3:18" ht="15.75" thickTop="1" x14ac:dyDescent="0.25">
      <c r="E80" s="57" t="s">
        <v>87</v>
      </c>
      <c r="F80" s="88"/>
      <c r="G80" s="88">
        <f t="shared" ref="G80" si="20">G79/F79-1</f>
        <v>1.8127678938005154E-2</v>
      </c>
      <c r="H80" s="88">
        <f t="shared" ref="H80" si="21">H79/G79-1</f>
        <v>1.9291927799241382E-2</v>
      </c>
      <c r="I80" s="88">
        <f t="shared" ref="I80" si="22">I79/H79-1</f>
        <v>4.9558437337783978E-2</v>
      </c>
      <c r="J80" s="88">
        <f t="shared" ref="J80" si="23">J79/I79-1</f>
        <v>-6.5666585985563075E-2</v>
      </c>
      <c r="K80" s="88">
        <f t="shared" ref="K80" si="24">K79/J79-1</f>
        <v>1.1373088343538784E-2</v>
      </c>
      <c r="L80" s="88">
        <f t="shared" ref="L80" si="25">L79/K79-1</f>
        <v>1.5984656943915043E-2</v>
      </c>
      <c r="M80" s="88">
        <f t="shared" ref="M80" si="26">M79/L79-1</f>
        <v>1.1339394042121143E-2</v>
      </c>
      <c r="N80" s="88">
        <f t="shared" ref="N80" si="27">N79/M79-1</f>
        <v>6.6255081830093321E-3</v>
      </c>
      <c r="O80" s="89">
        <f t="shared" ref="O80" si="28">O79/N79-1</f>
        <v>2.7002454188583602E-2</v>
      </c>
      <c r="Q80" s="60"/>
      <c r="R80" s="60"/>
    </row>
    <row r="83" spans="3:18" ht="15.75" x14ac:dyDescent="0.25">
      <c r="C83" s="264" t="s">
        <v>214</v>
      </c>
      <c r="D83" s="265"/>
      <c r="E83" s="266" t="s">
        <v>35</v>
      </c>
      <c r="F83" s="267"/>
      <c r="G83" s="267"/>
      <c r="H83" s="267"/>
      <c r="I83" s="267"/>
      <c r="J83" s="267"/>
      <c r="K83" s="267"/>
      <c r="L83" s="267"/>
      <c r="M83" s="267"/>
      <c r="N83" s="267"/>
      <c r="O83" s="268" t="s">
        <v>42</v>
      </c>
      <c r="P83" s="49"/>
      <c r="Q83" s="49"/>
      <c r="R83" s="49"/>
    </row>
    <row r="84" spans="3:18" ht="15" x14ac:dyDescent="0.15">
      <c r="C84" s="262" t="s">
        <v>93</v>
      </c>
      <c r="D84" s="263"/>
      <c r="E84" s="43"/>
      <c r="F84" s="44">
        <v>2004</v>
      </c>
      <c r="G84" s="44">
        <f t="shared" ref="G84" si="29">F84+1</f>
        <v>2005</v>
      </c>
      <c r="H84" s="44">
        <f t="shared" ref="H84" si="30">G84+1</f>
        <v>2006</v>
      </c>
      <c r="I84" s="44">
        <f t="shared" ref="I84" si="31">H84+1</f>
        <v>2007</v>
      </c>
      <c r="J84" s="44">
        <f t="shared" ref="J84" si="32">I84+1</f>
        <v>2008</v>
      </c>
      <c r="K84" s="44">
        <f t="shared" ref="K84" si="33">J84+1</f>
        <v>2009</v>
      </c>
      <c r="L84" s="44">
        <f t="shared" ref="L84" si="34">K84+1</f>
        <v>2010</v>
      </c>
      <c r="M84" s="44">
        <f t="shared" ref="M84" si="35">L84+1</f>
        <v>2011</v>
      </c>
      <c r="N84" s="44">
        <f t="shared" ref="N84" si="36">M84+1</f>
        <v>2012</v>
      </c>
      <c r="O84" s="44">
        <f t="shared" ref="O84" si="37">N84+1</f>
        <v>2013</v>
      </c>
      <c r="P84" s="46" t="s">
        <v>91</v>
      </c>
      <c r="Q84" s="47" t="s">
        <v>88</v>
      </c>
      <c r="R84" s="47" t="s">
        <v>89</v>
      </c>
    </row>
    <row r="85" spans="3:18" ht="15" x14ac:dyDescent="0.25">
      <c r="C85" s="256"/>
      <c r="D85" s="257"/>
      <c r="E85" s="51" t="s">
        <v>0</v>
      </c>
      <c r="F85" s="52">
        <f>IF(OR('Number of claims'!F46=0, 'Number of claims'!F124=0),0,'Number of claims'!F46-'Number of claims'!F124)</f>
        <v>3173792</v>
      </c>
      <c r="G85" s="52">
        <f>IF(OR('Number of claims'!G46=0, 'Number of claims'!G124=0),0,'Number of claims'!G46-'Number of claims'!G124)</f>
        <v>3107878</v>
      </c>
      <c r="H85" s="52">
        <f>IF(OR('Number of claims'!H46=0, 'Number of claims'!H124=0),0,'Number of claims'!H46-'Number of claims'!H124)</f>
        <v>3290586</v>
      </c>
      <c r="I85" s="52">
        <f>IF(OR('Number of claims'!I46=0, 'Number of claims'!I124=0),0,'Number of claims'!I46-'Number of claims'!I124)</f>
        <v>3299535</v>
      </c>
      <c r="J85" s="52">
        <f>IF(OR('Number of claims'!J46=0, 'Number of claims'!J124=0),0,'Number of claims'!J46-'Number of claims'!J124)</f>
        <v>3338840</v>
      </c>
      <c r="K85" s="52">
        <f>IF(OR('Number of claims'!K46=0, 'Number of claims'!K124=0),0,'Number of claims'!K46-'Number of claims'!K124)</f>
        <v>3349038</v>
      </c>
      <c r="L85" s="52">
        <f>IF(OR('Number of claims'!L46=0, 'Number of claims'!L124=0),0,'Number of claims'!L46-'Number of claims'!L124)</f>
        <v>3177317</v>
      </c>
      <c r="M85" s="52">
        <f>IF(OR('Number of claims'!M46=0, 'Number of claims'!M124=0),0,'Number of claims'!M46-'Number of claims'!M124)</f>
        <v>3205739</v>
      </c>
      <c r="N85" s="52">
        <f>IF(OR('Number of claims'!N46=0, 'Number of claims'!N124=0),0,'Number of claims'!N46-'Number of claims'!N124)</f>
        <v>3376619</v>
      </c>
      <c r="O85" s="52">
        <f>IF(OR('Number of claims'!O46=0, 'Number of claims'!O124=0),0,'Number of claims'!O46-'Number of claims'!O124)</f>
        <v>3257615</v>
      </c>
      <c r="P85" s="62">
        <f>O85/$O$39</f>
        <v>4667.0702005730654</v>
      </c>
      <c r="Q85" s="48">
        <f>IF(OR(O85=0, N85=0),"-",O85/N85-1)</f>
        <v>-3.5243537988739582E-2</v>
      </c>
      <c r="R85" s="48">
        <f>IF(OR(O85=0, F85=0),"-",O85/F85-1)</f>
        <v>2.6410993537068661E-2</v>
      </c>
    </row>
    <row r="86" spans="3:18" ht="15" x14ac:dyDescent="0.25">
      <c r="C86" s="256"/>
      <c r="D86" s="257"/>
      <c r="E86" s="51" t="s">
        <v>1</v>
      </c>
      <c r="F86" s="52">
        <f>IF(OR('Number of claims'!F47=0, 'Number of claims'!F125=0),0,'Number of claims'!F47-'Number of claims'!F125)</f>
        <v>0</v>
      </c>
      <c r="G86" s="52">
        <f>IF(OR('Number of claims'!G47=0, 'Number of claims'!G125=0),0,'Number of claims'!G47-'Number of claims'!G125)</f>
        <v>0</v>
      </c>
      <c r="H86" s="52">
        <f>IF(OR('Number of claims'!H47=0, 'Number of claims'!H125=0),0,'Number of claims'!H47-'Number of claims'!H125)</f>
        <v>0</v>
      </c>
      <c r="I86" s="52">
        <f>IF(OR('Number of claims'!I47=0, 'Number of claims'!I125=0),0,'Number of claims'!I47-'Number of claims'!I125)</f>
        <v>0</v>
      </c>
      <c r="J86" s="52">
        <f>IF(OR('Number of claims'!J47=0, 'Number of claims'!J125=0),0,'Number of claims'!J47-'Number of claims'!J125)</f>
        <v>0</v>
      </c>
      <c r="K86" s="52">
        <f>IF(OR('Number of claims'!K47=0, 'Number of claims'!K125=0),0,'Number of claims'!K47-'Number of claims'!K125)</f>
        <v>0</v>
      </c>
      <c r="L86" s="52">
        <f>IF(OR('Number of claims'!L47=0, 'Number of claims'!L125=0),0,'Number of claims'!L47-'Number of claims'!L125)</f>
        <v>0</v>
      </c>
      <c r="M86" s="52">
        <f>IF(OR('Number of claims'!M47=0, 'Number of claims'!M125=0),0,'Number of claims'!M47-'Number of claims'!M125)</f>
        <v>0</v>
      </c>
      <c r="N86" s="52">
        <f>IF(OR('Number of claims'!N47=0, 'Number of claims'!N125=0),0,'Number of claims'!N47-'Number of claims'!N125)</f>
        <v>0</v>
      </c>
      <c r="O86" s="52">
        <f>IF(OR('Number of claims'!O47=0, 'Number of claims'!O125=0),0,'Number of claims'!O47-'Number of claims'!O125)</f>
        <v>0</v>
      </c>
      <c r="P86" s="62">
        <f t="shared" ref="P86:P117" si="38">O86/$O$39</f>
        <v>0</v>
      </c>
      <c r="Q86" s="48" t="str">
        <f t="shared" ref="Q86:Q116" si="39">IF(OR(O86=0, N86=0),"-",O86/N86-1)</f>
        <v>-</v>
      </c>
      <c r="R86" s="48" t="str">
        <f t="shared" ref="R86:R116" si="40">IF(OR(O86=0, F86=0),"-",O86/F86-1)</f>
        <v>-</v>
      </c>
    </row>
    <row r="87" spans="3:18" ht="15" x14ac:dyDescent="0.25">
      <c r="C87" s="256"/>
      <c r="D87" s="257"/>
      <c r="E87" s="51" t="s">
        <v>2</v>
      </c>
      <c r="F87" s="52">
        <f>IF(OR('Number of claims'!F48=0, 'Number of claims'!F126=0),0,'Number of claims'!F48-'Number of claims'!F126)</f>
        <v>0</v>
      </c>
      <c r="G87" s="52">
        <f>IF(OR('Number of claims'!G48=0, 'Number of claims'!G126=0),0,'Number of claims'!G48-'Number of claims'!G126)</f>
        <v>0</v>
      </c>
      <c r="H87" s="52">
        <f>IF(OR('Number of claims'!H48=0, 'Number of claims'!H126=0),0,'Number of claims'!H48-'Number of claims'!H126)</f>
        <v>0</v>
      </c>
      <c r="I87" s="52">
        <f>IF(OR('Number of claims'!I48=0, 'Number of claims'!I126=0),0,'Number of claims'!I48-'Number of claims'!I126)</f>
        <v>0</v>
      </c>
      <c r="J87" s="52">
        <f>IF(OR('Number of claims'!J48=0, 'Number of claims'!J126=0),0,'Number of claims'!J48-'Number of claims'!J126)</f>
        <v>0</v>
      </c>
      <c r="K87" s="52">
        <f>IF(OR('Number of claims'!K48=0, 'Number of claims'!K126=0),0,'Number of claims'!K48-'Number of claims'!K126)</f>
        <v>0</v>
      </c>
      <c r="L87" s="52">
        <f>IF(OR('Number of claims'!L48=0, 'Number of claims'!L126=0),0,'Number of claims'!L48-'Number of claims'!L126)</f>
        <v>0</v>
      </c>
      <c r="M87" s="52">
        <f>IF(OR('Number of claims'!M48=0, 'Number of claims'!M126=0),0,'Number of claims'!M48-'Number of claims'!M126)</f>
        <v>0</v>
      </c>
      <c r="N87" s="52">
        <f>IF(OR('Number of claims'!N48=0, 'Number of claims'!N126=0),0,'Number of claims'!N48-'Number of claims'!N126)</f>
        <v>0</v>
      </c>
      <c r="O87" s="52">
        <f>IF(OR('Number of claims'!O48=0, 'Number of claims'!O126=0),0,'Number of claims'!O48-'Number of claims'!O126)</f>
        <v>0</v>
      </c>
      <c r="P87" s="62">
        <f t="shared" si="38"/>
        <v>0</v>
      </c>
      <c r="Q87" s="48" t="str">
        <f t="shared" si="39"/>
        <v>-</v>
      </c>
      <c r="R87" s="48" t="str">
        <f t="shared" si="40"/>
        <v>-</v>
      </c>
    </row>
    <row r="88" spans="3:18" ht="15" x14ac:dyDescent="0.25">
      <c r="C88" s="256"/>
      <c r="D88" s="257"/>
      <c r="E88" s="51" t="s">
        <v>3</v>
      </c>
      <c r="F88" s="52">
        <f>IF(OR('Number of claims'!F49=0, 'Number of claims'!F127=0),0,'Number of claims'!F49-'Number of claims'!F127)</f>
        <v>0</v>
      </c>
      <c r="G88" s="52">
        <f>IF(OR('Number of claims'!G49=0, 'Number of claims'!G127=0),0,'Number of claims'!G49-'Number of claims'!G127)</f>
        <v>0</v>
      </c>
      <c r="H88" s="52">
        <f>IF(OR('Number of claims'!H49=0, 'Number of claims'!H127=0),0,'Number of claims'!H49-'Number of claims'!H127)</f>
        <v>0</v>
      </c>
      <c r="I88" s="52">
        <f>IF(OR('Number of claims'!I49=0, 'Number of claims'!I127=0),0,'Number of claims'!I49-'Number of claims'!I127)</f>
        <v>0</v>
      </c>
      <c r="J88" s="52">
        <f>IF(OR('Number of claims'!J49=0, 'Number of claims'!J127=0),0,'Number of claims'!J49-'Number of claims'!J127)</f>
        <v>0</v>
      </c>
      <c r="K88" s="52">
        <f>IF(OR('Number of claims'!K49=0, 'Number of claims'!K127=0),0,'Number of claims'!K49-'Number of claims'!K127)</f>
        <v>0</v>
      </c>
      <c r="L88" s="52">
        <f>IF(OR('Number of claims'!L49=0, 'Number of claims'!L127=0),0,'Number of claims'!L49-'Number of claims'!L127)</f>
        <v>0</v>
      </c>
      <c r="M88" s="52">
        <f>IF(OR('Number of claims'!M49=0, 'Number of claims'!M127=0),0,'Number of claims'!M49-'Number of claims'!M127)</f>
        <v>0</v>
      </c>
      <c r="N88" s="52">
        <f>IF(OR('Number of claims'!N49=0, 'Number of claims'!N127=0),0,'Number of claims'!N49-'Number of claims'!N127)</f>
        <v>0</v>
      </c>
      <c r="O88" s="52">
        <f>IF(OR('Number of claims'!O49=0, 'Number of claims'!O127=0),0,'Number of claims'!O49-'Number of claims'!O127)</f>
        <v>0</v>
      </c>
      <c r="P88" s="62">
        <f t="shared" si="38"/>
        <v>0</v>
      </c>
      <c r="Q88" s="48" t="str">
        <f t="shared" si="39"/>
        <v>-</v>
      </c>
      <c r="R88" s="48" t="str">
        <f t="shared" si="40"/>
        <v>-</v>
      </c>
    </row>
    <row r="89" spans="3:18" ht="15" x14ac:dyDescent="0.25">
      <c r="C89" s="256"/>
      <c r="D89" s="257"/>
      <c r="E89" s="51" t="s">
        <v>4</v>
      </c>
      <c r="F89" s="52">
        <f>IF(OR('Number of claims'!F50=0, 'Number of claims'!F128=0),0,'Number of claims'!F50-'Number of claims'!F128)</f>
        <v>0</v>
      </c>
      <c r="G89" s="52">
        <f>IF(OR('Number of claims'!G50=0, 'Number of claims'!G128=0),0,'Number of claims'!G50-'Number of claims'!G128)</f>
        <v>0</v>
      </c>
      <c r="H89" s="52">
        <f>IF(OR('Number of claims'!H50=0, 'Number of claims'!H128=0),0,'Number of claims'!H50-'Number of claims'!H128)</f>
        <v>0</v>
      </c>
      <c r="I89" s="52">
        <f>IF(OR('Number of claims'!I50=0, 'Number of claims'!I128=0),0,'Number of claims'!I50-'Number of claims'!I128)</f>
        <v>0</v>
      </c>
      <c r="J89" s="52">
        <f>IF(OR('Number of claims'!J50=0, 'Number of claims'!J128=0),0,'Number of claims'!J50-'Number of claims'!J128)</f>
        <v>0</v>
      </c>
      <c r="K89" s="52">
        <f>IF(OR('Number of claims'!K50=0, 'Number of claims'!K128=0),0,'Number of claims'!K50-'Number of claims'!K128)</f>
        <v>0</v>
      </c>
      <c r="L89" s="52">
        <f>IF(OR('Number of claims'!L50=0, 'Number of claims'!L128=0),0,'Number of claims'!L50-'Number of claims'!L128)</f>
        <v>0</v>
      </c>
      <c r="M89" s="52">
        <f>IF(OR('Number of claims'!M50=0, 'Number of claims'!M128=0),0,'Number of claims'!M50-'Number of claims'!M128)</f>
        <v>0</v>
      </c>
      <c r="N89" s="52">
        <f>IF(OR('Number of claims'!N50=0, 'Number of claims'!N128=0),0,'Number of claims'!N50-'Number of claims'!N128)</f>
        <v>0</v>
      </c>
      <c r="O89" s="52">
        <f>IF(OR('Number of claims'!O50=0, 'Number of claims'!O128=0),0,'Number of claims'!O50-'Number of claims'!O128)</f>
        <v>0</v>
      </c>
      <c r="P89" s="62">
        <f t="shared" si="38"/>
        <v>0</v>
      </c>
      <c r="Q89" s="48" t="str">
        <f t="shared" si="39"/>
        <v>-</v>
      </c>
      <c r="R89" s="48" t="str">
        <f t="shared" si="40"/>
        <v>-</v>
      </c>
    </row>
    <row r="90" spans="3:18" ht="15" x14ac:dyDescent="0.25">
      <c r="C90" s="256"/>
      <c r="D90" s="257"/>
      <c r="E90" s="51" t="s">
        <v>5</v>
      </c>
      <c r="F90" s="52">
        <f>IF(OR('Number of claims'!F51=0, 'Number of claims'!F129=0),0,'Number of claims'!F51-'Number of claims'!F129)</f>
        <v>0</v>
      </c>
      <c r="G90" s="52">
        <f>IF(OR('Number of claims'!G51=0, 'Number of claims'!G129=0),0,'Number of claims'!G51-'Number of claims'!G129)</f>
        <v>0</v>
      </c>
      <c r="H90" s="52">
        <f>IF(OR('Number of claims'!H51=0, 'Number of claims'!H129=0),0,'Number of claims'!H51-'Number of claims'!H129)</f>
        <v>0</v>
      </c>
      <c r="I90" s="52">
        <f>IF(OR('Number of claims'!I51=0, 'Number of claims'!I129=0),0,'Number of claims'!I51-'Number of claims'!I129)</f>
        <v>0</v>
      </c>
      <c r="J90" s="52">
        <f>IF(OR('Number of claims'!J51=0, 'Number of claims'!J129=0),0,'Number of claims'!J51-'Number of claims'!J129)</f>
        <v>1299403</v>
      </c>
      <c r="K90" s="52">
        <f>IF(OR('Number of claims'!K51=0, 'Number of claims'!K129=0),0,'Number of claims'!K51-'Number of claims'!K129)</f>
        <v>1344917</v>
      </c>
      <c r="L90" s="52">
        <f>IF(OR('Number of claims'!L51=0, 'Number of claims'!L129=0),0,'Number of claims'!L51-'Number of claims'!L129)</f>
        <v>1524375</v>
      </c>
      <c r="M90" s="52">
        <f>IF(OR('Number of claims'!M51=0, 'Number of claims'!M129=0),0,'Number of claims'!M51-'Number of claims'!M129)</f>
        <v>1418459</v>
      </c>
      <c r="N90" s="52">
        <f>IF(OR('Number of claims'!N51=0, 'Number of claims'!N129=0),0,'Number of claims'!N51-'Number of claims'!N129)</f>
        <v>1455939</v>
      </c>
      <c r="O90" s="52">
        <f>IF(OR('Number of claims'!O51=0, 'Number of claims'!O129=0),0,'Number of claims'!O51-'Number of claims'!O129)</f>
        <v>1585835</v>
      </c>
      <c r="P90" s="62">
        <f t="shared" si="38"/>
        <v>2271.9699140401144</v>
      </c>
      <c r="Q90" s="48">
        <f t="shared" si="39"/>
        <v>8.9218023557305681E-2</v>
      </c>
      <c r="R90" s="48" t="str">
        <f t="shared" si="40"/>
        <v>-</v>
      </c>
    </row>
    <row r="91" spans="3:18" ht="15" x14ac:dyDescent="0.25">
      <c r="C91" s="256"/>
      <c r="D91" s="257"/>
      <c r="E91" s="51" t="s">
        <v>6</v>
      </c>
      <c r="F91" s="52">
        <f>IF(OR('Number of claims'!F52=0, 'Number of claims'!F130=0),0,'Number of claims'!F52-'Number of claims'!F130)</f>
        <v>0</v>
      </c>
      <c r="G91" s="52">
        <f>IF(OR('Number of claims'!G52=0, 'Number of claims'!G130=0),0,'Number of claims'!G52-'Number of claims'!G130)</f>
        <v>0</v>
      </c>
      <c r="H91" s="52">
        <f>IF(OR('Number of claims'!H52=0, 'Number of claims'!H130=0),0,'Number of claims'!H52-'Number of claims'!H130)</f>
        <v>0</v>
      </c>
      <c r="I91" s="52">
        <f>IF(OR('Number of claims'!I52=0, 'Number of claims'!I130=0),0,'Number of claims'!I52-'Number of claims'!I130)</f>
        <v>0</v>
      </c>
      <c r="J91" s="52">
        <f>IF(OR('Number of claims'!J52=0, 'Number of claims'!J130=0),0,'Number of claims'!J52-'Number of claims'!J130)</f>
        <v>0</v>
      </c>
      <c r="K91" s="52">
        <f>IF(OR('Number of claims'!K52=0, 'Number of claims'!K130=0),0,'Number of claims'!K52-'Number of claims'!K130)</f>
        <v>0</v>
      </c>
      <c r="L91" s="52">
        <f>IF(OR('Number of claims'!L52=0, 'Number of claims'!L130=0),0,'Number of claims'!L52-'Number of claims'!L130)</f>
        <v>0</v>
      </c>
      <c r="M91" s="52">
        <f>IF(OR('Number of claims'!M52=0, 'Number of claims'!M130=0),0,'Number of claims'!M52-'Number of claims'!M130)</f>
        <v>0</v>
      </c>
      <c r="N91" s="52">
        <f>IF(OR('Number of claims'!N52=0, 'Number of claims'!N130=0),0,'Number of claims'!N52-'Number of claims'!N130)</f>
        <v>0</v>
      </c>
      <c r="O91" s="52">
        <f>IF(OR('Number of claims'!O52=0, 'Number of claims'!O130=0),0,'Number of claims'!O52-'Number of claims'!O130)</f>
        <v>0</v>
      </c>
      <c r="P91" s="62">
        <f t="shared" si="38"/>
        <v>0</v>
      </c>
      <c r="Q91" s="48" t="str">
        <f t="shared" si="39"/>
        <v>-</v>
      </c>
      <c r="R91" s="48" t="str">
        <f t="shared" si="40"/>
        <v>-</v>
      </c>
    </row>
    <row r="92" spans="3:18" ht="15" x14ac:dyDescent="0.25">
      <c r="C92" s="256"/>
      <c r="D92" s="257"/>
      <c r="E92" s="51" t="s">
        <v>7</v>
      </c>
      <c r="F92" s="52">
        <f>IF(OR('Number of claims'!F53=0, 'Number of claims'!F131=0),0,'Number of claims'!F53-'Number of claims'!F131)</f>
        <v>0</v>
      </c>
      <c r="G92" s="52">
        <f>IF(OR('Number of claims'!G53=0, 'Number of claims'!G131=0),0,'Number of claims'!G53-'Number of claims'!G131)</f>
        <v>0</v>
      </c>
      <c r="H92" s="52">
        <f>IF(OR('Number of claims'!H53=0, 'Number of claims'!H131=0),0,'Number of claims'!H53-'Number of claims'!H131)</f>
        <v>0</v>
      </c>
      <c r="I92" s="52">
        <f>IF(OR('Number of claims'!I53=0, 'Number of claims'!I131=0),0,'Number of claims'!I53-'Number of claims'!I131)</f>
        <v>0</v>
      </c>
      <c r="J92" s="52">
        <f>IF(OR('Number of claims'!J53=0, 'Number of claims'!J131=0),0,'Number of claims'!J53-'Number of claims'!J131)</f>
        <v>0</v>
      </c>
      <c r="K92" s="52">
        <f>IF(OR('Number of claims'!K53=0, 'Number of claims'!K131=0),0,'Number of claims'!K53-'Number of claims'!K131)</f>
        <v>0</v>
      </c>
      <c r="L92" s="52">
        <f>IF(OR('Number of claims'!L53=0, 'Number of claims'!L131=0),0,'Number of claims'!L53-'Number of claims'!L131)</f>
        <v>0</v>
      </c>
      <c r="M92" s="52">
        <f>IF(OR('Number of claims'!M53=0, 'Number of claims'!M131=0),0,'Number of claims'!M53-'Number of claims'!M131)</f>
        <v>0</v>
      </c>
      <c r="N92" s="52">
        <f>IF(OR('Number of claims'!N53=0, 'Number of claims'!N131=0),0,'Number of claims'!N53-'Number of claims'!N131)</f>
        <v>0</v>
      </c>
      <c r="O92" s="52">
        <f>IF(OR('Number of claims'!O53=0, 'Number of claims'!O131=0),0,'Number of claims'!O53-'Number of claims'!O131)</f>
        <v>0</v>
      </c>
      <c r="P92" s="62">
        <f t="shared" si="38"/>
        <v>0</v>
      </c>
      <c r="Q92" s="48" t="str">
        <f t="shared" si="39"/>
        <v>-</v>
      </c>
      <c r="R92" s="48" t="str">
        <f t="shared" si="40"/>
        <v>-</v>
      </c>
    </row>
    <row r="93" spans="3:18" ht="15" x14ac:dyDescent="0.25">
      <c r="C93" s="256"/>
      <c r="D93" s="257"/>
      <c r="E93" s="51" t="s">
        <v>8</v>
      </c>
      <c r="F93" s="52">
        <f>IF(OR('Number of claims'!F54=0, 'Number of claims'!F132=0),0,'Number of claims'!F54-'Number of claims'!F132)</f>
        <v>0</v>
      </c>
      <c r="G93" s="52">
        <f>IF(OR('Number of claims'!G54=0, 'Number of claims'!G132=0),0,'Number of claims'!G54-'Number of claims'!G132)</f>
        <v>0</v>
      </c>
      <c r="H93" s="52">
        <f>IF(OR('Number of claims'!H54=0, 'Number of claims'!H132=0),0,'Number of claims'!H54-'Number of claims'!H132)</f>
        <v>0</v>
      </c>
      <c r="I93" s="52">
        <f>IF(OR('Number of claims'!I54=0, 'Number of claims'!I132=0),0,'Number of claims'!I54-'Number of claims'!I132)</f>
        <v>0</v>
      </c>
      <c r="J93" s="52">
        <f>IF(OR('Number of claims'!J54=0, 'Number of claims'!J132=0),0,'Number of claims'!J54-'Number of claims'!J132)</f>
        <v>0</v>
      </c>
      <c r="K93" s="52">
        <f>IF(OR('Number of claims'!K54=0, 'Number of claims'!K132=0),0,'Number of claims'!K54-'Number of claims'!K132)</f>
        <v>0</v>
      </c>
      <c r="L93" s="52">
        <f>IF(OR('Number of claims'!L54=0, 'Number of claims'!L132=0),0,'Number of claims'!L54-'Number of claims'!L132)</f>
        <v>0</v>
      </c>
      <c r="M93" s="52">
        <f>IF(OR('Number of claims'!M54=0, 'Number of claims'!M132=0),0,'Number of claims'!M54-'Number of claims'!M132)</f>
        <v>0</v>
      </c>
      <c r="N93" s="52">
        <f>IF(OR('Number of claims'!N54=0, 'Number of claims'!N132=0),0,'Number of claims'!N54-'Number of claims'!N132)</f>
        <v>0</v>
      </c>
      <c r="O93" s="52">
        <f>IF(OR('Number of claims'!O54=0, 'Number of claims'!O132=0),0,'Number of claims'!O54-'Number of claims'!O132)</f>
        <v>0</v>
      </c>
      <c r="P93" s="62">
        <f t="shared" si="38"/>
        <v>0</v>
      </c>
      <c r="Q93" s="48" t="str">
        <f t="shared" si="39"/>
        <v>-</v>
      </c>
      <c r="R93" s="48" t="str">
        <f t="shared" si="40"/>
        <v>-</v>
      </c>
    </row>
    <row r="94" spans="3:18" ht="15" x14ac:dyDescent="0.25">
      <c r="C94" s="256"/>
      <c r="D94" s="257"/>
      <c r="E94" s="51" t="s">
        <v>9</v>
      </c>
      <c r="F94" s="52">
        <f>IF(OR('Number of claims'!F55=0, 'Number of claims'!F133=0),0,'Number of claims'!F55-'Number of claims'!F133)</f>
        <v>0</v>
      </c>
      <c r="G94" s="52">
        <f>IF(OR('Number of claims'!G55=0, 'Number of claims'!G133=0),0,'Number of claims'!G55-'Number of claims'!G133)</f>
        <v>0</v>
      </c>
      <c r="H94" s="52">
        <f>IF(OR('Number of claims'!H55=0, 'Number of claims'!H133=0),0,'Number of claims'!H55-'Number of claims'!H133)</f>
        <v>0</v>
      </c>
      <c r="I94" s="52">
        <f>IF(OR('Number of claims'!I55=0, 'Number of claims'!I133=0),0,'Number of claims'!I55-'Number of claims'!I133)</f>
        <v>0</v>
      </c>
      <c r="J94" s="52">
        <f>IF(OR('Number of claims'!J55=0, 'Number of claims'!J133=0),0,'Number of claims'!J55-'Number of claims'!J133)</f>
        <v>0</v>
      </c>
      <c r="K94" s="52">
        <f>IF(OR('Number of claims'!K55=0, 'Number of claims'!K133=0),0,'Number of claims'!K55-'Number of claims'!K133)</f>
        <v>0</v>
      </c>
      <c r="L94" s="52">
        <f>IF(OR('Number of claims'!L55=0, 'Number of claims'!L133=0),0,'Number of claims'!L55-'Number of claims'!L133)</f>
        <v>0</v>
      </c>
      <c r="M94" s="52">
        <f>IF(OR('Number of claims'!M55=0, 'Number of claims'!M133=0),0,'Number of claims'!M55-'Number of claims'!M133)</f>
        <v>0</v>
      </c>
      <c r="N94" s="52">
        <f>IF(OR('Number of claims'!N55=0, 'Number of claims'!N133=0),0,'Number of claims'!N55-'Number of claims'!N133)</f>
        <v>0</v>
      </c>
      <c r="O94" s="52">
        <f>IF(OR('Number of claims'!O55=0, 'Number of claims'!O133=0),0,'Number of claims'!O55-'Number of claims'!O133)</f>
        <v>0</v>
      </c>
      <c r="P94" s="62">
        <f t="shared" si="38"/>
        <v>0</v>
      </c>
      <c r="Q94" s="48" t="str">
        <f t="shared" si="39"/>
        <v>-</v>
      </c>
      <c r="R94" s="48" t="str">
        <f t="shared" si="40"/>
        <v>-</v>
      </c>
    </row>
    <row r="95" spans="3:18" ht="15" x14ac:dyDescent="0.25">
      <c r="C95" s="256"/>
      <c r="D95" s="257"/>
      <c r="E95" s="51" t="s">
        <v>10</v>
      </c>
      <c r="F95" s="52">
        <f>IF(OR('Number of claims'!F56=0, 'Number of claims'!F134=0),0,'Number of claims'!F56-'Number of claims'!F134)</f>
        <v>0</v>
      </c>
      <c r="G95" s="52">
        <f>IF(OR('Number of claims'!G56=0, 'Number of claims'!G134=0),0,'Number of claims'!G56-'Number of claims'!G134)</f>
        <v>0</v>
      </c>
      <c r="H95" s="52">
        <f>IF(OR('Number of claims'!H56=0, 'Number of claims'!H134=0),0,'Number of claims'!H56-'Number of claims'!H134)</f>
        <v>0</v>
      </c>
      <c r="I95" s="52">
        <f>IF(OR('Number of claims'!I56=0, 'Number of claims'!I134=0),0,'Number of claims'!I56-'Number of claims'!I134)</f>
        <v>0</v>
      </c>
      <c r="J95" s="52">
        <f>IF(OR('Number of claims'!J56=0, 'Number of claims'!J134=0),0,'Number of claims'!J56-'Number of claims'!J134)</f>
        <v>0</v>
      </c>
      <c r="K95" s="52">
        <f>IF(OR('Number of claims'!K56=0, 'Number of claims'!K134=0),0,'Number of claims'!K56-'Number of claims'!K134)</f>
        <v>0</v>
      </c>
      <c r="L95" s="52">
        <f>IF(OR('Number of claims'!L56=0, 'Number of claims'!L134=0),0,'Number of claims'!L56-'Number of claims'!L134)</f>
        <v>0</v>
      </c>
      <c r="M95" s="52">
        <f>IF(OR('Number of claims'!M56=0, 'Number of claims'!M134=0),0,'Number of claims'!M56-'Number of claims'!M134)</f>
        <v>0</v>
      </c>
      <c r="N95" s="52">
        <f>IF(OR('Number of claims'!N56=0, 'Number of claims'!N134=0),0,'Number of claims'!N56-'Number of claims'!N134)</f>
        <v>0</v>
      </c>
      <c r="O95" s="52">
        <f>IF(OR('Number of claims'!O56=0, 'Number of claims'!O134=0),0,'Number of claims'!O56-'Number of claims'!O134)</f>
        <v>0</v>
      </c>
      <c r="P95" s="62">
        <f t="shared" si="38"/>
        <v>0</v>
      </c>
      <c r="Q95" s="48" t="str">
        <f t="shared" si="39"/>
        <v>-</v>
      </c>
      <c r="R95" s="48" t="str">
        <f t="shared" si="40"/>
        <v>-</v>
      </c>
    </row>
    <row r="96" spans="3:18" ht="15" x14ac:dyDescent="0.25">
      <c r="C96" s="256"/>
      <c r="D96" s="257"/>
      <c r="E96" s="51" t="s">
        <v>11</v>
      </c>
      <c r="F96" s="52">
        <f>IF(OR('Number of claims'!F57=0, 'Number of claims'!F135=0),0,'Number of claims'!F57-'Number of claims'!F135)</f>
        <v>0</v>
      </c>
      <c r="G96" s="52">
        <f>IF(OR('Number of claims'!G57=0, 'Number of claims'!G135=0),0,'Number of claims'!G57-'Number of claims'!G135)</f>
        <v>0</v>
      </c>
      <c r="H96" s="52">
        <f>IF(OR('Number of claims'!H57=0, 'Number of claims'!H135=0),0,'Number of claims'!H57-'Number of claims'!H135)</f>
        <v>0</v>
      </c>
      <c r="I96" s="52">
        <f>IF(OR('Number of claims'!I57=0, 'Number of claims'!I135=0),0,'Number of claims'!I57-'Number of claims'!I135)</f>
        <v>0</v>
      </c>
      <c r="J96" s="52">
        <f>IF(OR('Number of claims'!J57=0, 'Number of claims'!J135=0),0,'Number of claims'!J57-'Number of claims'!J135)</f>
        <v>0</v>
      </c>
      <c r="K96" s="52">
        <f>IF(OR('Number of claims'!K57=0, 'Number of claims'!K135=0),0,'Number of claims'!K57-'Number of claims'!K135)</f>
        <v>0</v>
      </c>
      <c r="L96" s="52">
        <f>IF(OR('Number of claims'!L57=0, 'Number of claims'!L135=0),0,'Number of claims'!L57-'Number of claims'!L135)</f>
        <v>0</v>
      </c>
      <c r="M96" s="52">
        <f>IF(OR('Number of claims'!M57=0, 'Number of claims'!M135=0),0,'Number of claims'!M57-'Number of claims'!M135)</f>
        <v>0</v>
      </c>
      <c r="N96" s="52">
        <f>IF(OR('Number of claims'!N57=0, 'Number of claims'!N135=0),0,'Number of claims'!N57-'Number of claims'!N135)</f>
        <v>0</v>
      </c>
      <c r="O96" s="52">
        <f>IF(OR('Number of claims'!O57=0, 'Number of claims'!O135=0),0,'Number of claims'!O57-'Number of claims'!O135)</f>
        <v>0</v>
      </c>
      <c r="P96" s="62">
        <f t="shared" si="38"/>
        <v>0</v>
      </c>
      <c r="Q96" s="48" t="str">
        <f t="shared" si="39"/>
        <v>-</v>
      </c>
      <c r="R96" s="48" t="str">
        <f t="shared" si="40"/>
        <v>-</v>
      </c>
    </row>
    <row r="97" spans="3:18" ht="15" x14ac:dyDescent="0.25">
      <c r="C97" s="256"/>
      <c r="D97" s="257"/>
      <c r="E97" s="51" t="s">
        <v>12</v>
      </c>
      <c r="F97" s="52">
        <f>IF(OR('Number of claims'!F58=0, 'Number of claims'!F136=0),0,'Number of claims'!F58-'Number of claims'!F136)</f>
        <v>0</v>
      </c>
      <c r="G97" s="52">
        <f>IF(OR('Number of claims'!G58=0, 'Number of claims'!G136=0),0,'Number of claims'!G58-'Number of claims'!G136)</f>
        <v>0</v>
      </c>
      <c r="H97" s="52">
        <f>IF(OR('Number of claims'!H58=0, 'Number of claims'!H136=0),0,'Number of claims'!H58-'Number of claims'!H136)</f>
        <v>0</v>
      </c>
      <c r="I97" s="52">
        <f>IF(OR('Number of claims'!I58=0, 'Number of claims'!I136=0),0,'Number of claims'!I58-'Number of claims'!I136)</f>
        <v>0</v>
      </c>
      <c r="J97" s="52">
        <f>IF(OR('Number of claims'!J58=0, 'Number of claims'!J136=0),0,'Number of claims'!J58-'Number of claims'!J136)</f>
        <v>0</v>
      </c>
      <c r="K97" s="52">
        <f>IF(OR('Number of claims'!K58=0, 'Number of claims'!K136=0),0,'Number of claims'!K58-'Number of claims'!K136)</f>
        <v>0</v>
      </c>
      <c r="L97" s="52">
        <f>IF(OR('Number of claims'!L58=0, 'Number of claims'!L136=0),0,'Number of claims'!L58-'Number of claims'!L136)</f>
        <v>0</v>
      </c>
      <c r="M97" s="52">
        <f>IF(OR('Number of claims'!M58=0, 'Number of claims'!M136=0),0,'Number of claims'!M58-'Number of claims'!M136)</f>
        <v>0</v>
      </c>
      <c r="N97" s="52">
        <f>IF(OR('Number of claims'!N58=0, 'Number of claims'!N136=0),0,'Number of claims'!N58-'Number of claims'!N136)</f>
        <v>0</v>
      </c>
      <c r="O97" s="52">
        <f>IF(OR('Number of claims'!O58=0, 'Number of claims'!O136=0),0,'Number of claims'!O58-'Number of claims'!O136)</f>
        <v>0</v>
      </c>
      <c r="P97" s="62">
        <f t="shared" si="38"/>
        <v>0</v>
      </c>
      <c r="Q97" s="48" t="str">
        <f t="shared" si="39"/>
        <v>-</v>
      </c>
      <c r="R97" s="48" t="str">
        <f t="shared" si="40"/>
        <v>-</v>
      </c>
    </row>
    <row r="98" spans="3:18" ht="15" x14ac:dyDescent="0.25">
      <c r="C98" s="256"/>
      <c r="D98" s="257"/>
      <c r="E98" s="51" t="s">
        <v>13</v>
      </c>
      <c r="F98" s="52">
        <f>IF(OR('Number of claims'!F59=0, 'Number of claims'!F137=0),0,'Number of claims'!F59-'Number of claims'!F137)</f>
        <v>375551</v>
      </c>
      <c r="G98" s="52">
        <f>IF(OR('Number of claims'!G59=0, 'Number of claims'!G137=0),0,'Number of claims'!G59-'Number of claims'!G137)</f>
        <v>376688</v>
      </c>
      <c r="H98" s="52">
        <f>IF(OR('Number of claims'!H59=0, 'Number of claims'!H137=0),0,'Number of claims'!H59-'Number of claims'!H137)</f>
        <v>394513</v>
      </c>
      <c r="I98" s="52">
        <f>IF(OR('Number of claims'!I59=0, 'Number of claims'!I137=0),0,'Number of claims'!I59-'Number of claims'!I137)</f>
        <v>405089</v>
      </c>
      <c r="J98" s="52">
        <f>IF(OR('Number of claims'!J59=0, 'Number of claims'!J137=0),0,'Number of claims'!J59-'Number of claims'!J137)</f>
        <v>431861</v>
      </c>
      <c r="K98" s="52">
        <f>IF(OR('Number of claims'!K59=0, 'Number of claims'!K137=0),0,'Number of claims'!K59-'Number of claims'!K137)</f>
        <v>429742</v>
      </c>
      <c r="L98" s="52">
        <f>IF(OR('Number of claims'!L59=0, 'Number of claims'!L137=0),0,'Number of claims'!L59-'Number of claims'!L137)</f>
        <v>410937</v>
      </c>
      <c r="M98" s="52">
        <f>IF(OR('Number of claims'!M59=0, 'Number of claims'!M137=0),0,'Number of claims'!M59-'Number of claims'!M137)</f>
        <v>395704</v>
      </c>
      <c r="N98" s="52">
        <f>IF(OR('Number of claims'!N59=0, 'Number of claims'!N137=0),0,'Number of claims'!N59-'Number of claims'!N137)</f>
        <v>423481</v>
      </c>
      <c r="O98" s="52">
        <f>IF(OR('Number of claims'!O59=0, 'Number of claims'!O137=0),0,'Number of claims'!O59-'Number of claims'!O137)</f>
        <v>470148</v>
      </c>
      <c r="P98" s="62">
        <f t="shared" si="38"/>
        <v>673.56446991404016</v>
      </c>
      <c r="Q98" s="48">
        <f t="shared" si="39"/>
        <v>0.11019856853081955</v>
      </c>
      <c r="R98" s="48">
        <f t="shared" si="40"/>
        <v>0.25188855841150737</v>
      </c>
    </row>
    <row r="99" spans="3:18" ht="15" x14ac:dyDescent="0.25">
      <c r="C99" s="256"/>
      <c r="D99" s="257"/>
      <c r="E99" s="51" t="s">
        <v>14</v>
      </c>
      <c r="F99" s="52">
        <f>IF(OR('Number of claims'!F60=0, 'Number of claims'!F138=0),0,'Number of claims'!F60-'Number of claims'!F138)</f>
        <v>0</v>
      </c>
      <c r="G99" s="52">
        <f>IF(OR('Number of claims'!G60=0, 'Number of claims'!G138=0),0,'Number of claims'!G60-'Number of claims'!G138)</f>
        <v>0</v>
      </c>
      <c r="H99" s="52">
        <f>IF(OR('Number of claims'!H60=0, 'Number of claims'!H138=0),0,'Number of claims'!H60-'Number of claims'!H138)</f>
        <v>0</v>
      </c>
      <c r="I99" s="52">
        <f>IF(OR('Number of claims'!I60=0, 'Number of claims'!I138=0),0,'Number of claims'!I60-'Number of claims'!I138)</f>
        <v>0</v>
      </c>
      <c r="J99" s="52">
        <f>IF(OR('Number of claims'!J60=0, 'Number of claims'!J138=0),0,'Number of claims'!J60-'Number of claims'!J138)</f>
        <v>0</v>
      </c>
      <c r="K99" s="52">
        <f>IF(OR('Number of claims'!K60=0, 'Number of claims'!K138=0),0,'Number of claims'!K60-'Number of claims'!K138)</f>
        <v>0</v>
      </c>
      <c r="L99" s="52">
        <f>IF(OR('Number of claims'!L60=0, 'Number of claims'!L138=0),0,'Number of claims'!L60-'Number of claims'!L138)</f>
        <v>0</v>
      </c>
      <c r="M99" s="52">
        <f>IF(OR('Number of claims'!M60=0, 'Number of claims'!M138=0),0,'Number of claims'!M60-'Number of claims'!M138)</f>
        <v>0</v>
      </c>
      <c r="N99" s="52">
        <f>IF(OR('Number of claims'!N60=0, 'Number of claims'!N138=0),0,'Number of claims'!N60-'Number of claims'!N138)</f>
        <v>0</v>
      </c>
      <c r="O99" s="52">
        <f>IF(OR('Number of claims'!O60=0, 'Number of claims'!O138=0),0,'Number of claims'!O60-'Number of claims'!O138)</f>
        <v>0</v>
      </c>
      <c r="P99" s="62">
        <f t="shared" si="38"/>
        <v>0</v>
      </c>
      <c r="Q99" s="48" t="str">
        <f t="shared" si="39"/>
        <v>-</v>
      </c>
      <c r="R99" s="48" t="str">
        <f t="shared" si="40"/>
        <v>-</v>
      </c>
    </row>
    <row r="100" spans="3:18" ht="15" x14ac:dyDescent="0.25">
      <c r="C100" s="256"/>
      <c r="D100" s="257"/>
      <c r="E100" s="51" t="s">
        <v>15</v>
      </c>
      <c r="F100" s="52">
        <f>IF(OR('Number of claims'!F61=0, 'Number of claims'!F139=0),0,'Number of claims'!F61-'Number of claims'!F139)</f>
        <v>0</v>
      </c>
      <c r="G100" s="52">
        <f>IF(OR('Number of claims'!G61=0, 'Number of claims'!G139=0),0,'Number of claims'!G61-'Number of claims'!G139)</f>
        <v>0</v>
      </c>
      <c r="H100" s="52">
        <f>IF(OR('Number of claims'!H61=0, 'Number of claims'!H139=0),0,'Number of claims'!H61-'Number of claims'!H139)</f>
        <v>0</v>
      </c>
      <c r="I100" s="52">
        <f>IF(OR('Number of claims'!I61=0, 'Number of claims'!I139=0),0,'Number of claims'!I61-'Number of claims'!I139)</f>
        <v>0</v>
      </c>
      <c r="J100" s="52">
        <f>IF(OR('Number of claims'!J61=0, 'Number of claims'!J139=0),0,'Number of claims'!J61-'Number of claims'!J139)</f>
        <v>0</v>
      </c>
      <c r="K100" s="52">
        <f>IF(OR('Number of claims'!K61=0, 'Number of claims'!K139=0),0,'Number of claims'!K61-'Number of claims'!K139)</f>
        <v>0</v>
      </c>
      <c r="L100" s="52">
        <f>IF(OR('Number of claims'!L61=0, 'Number of claims'!L139=0),0,'Number of claims'!L61-'Number of claims'!L139)</f>
        <v>0</v>
      </c>
      <c r="M100" s="52">
        <f>IF(OR('Number of claims'!M61=0, 'Number of claims'!M139=0),0,'Number of claims'!M61-'Number of claims'!M139)</f>
        <v>0</v>
      </c>
      <c r="N100" s="52">
        <f>IF(OR('Number of claims'!N61=0, 'Number of claims'!N139=0),0,'Number of claims'!N61-'Number of claims'!N139)</f>
        <v>0</v>
      </c>
      <c r="O100" s="52">
        <f>IF(OR('Number of claims'!O61=0, 'Number of claims'!O139=0),0,'Number of claims'!O61-'Number of claims'!O139)</f>
        <v>0</v>
      </c>
      <c r="P100" s="62">
        <f t="shared" si="38"/>
        <v>0</v>
      </c>
      <c r="Q100" s="48" t="str">
        <f t="shared" si="39"/>
        <v>-</v>
      </c>
      <c r="R100" s="48" t="str">
        <f t="shared" si="40"/>
        <v>-</v>
      </c>
    </row>
    <row r="101" spans="3:18" ht="15" x14ac:dyDescent="0.25">
      <c r="C101" s="256"/>
      <c r="D101" s="257"/>
      <c r="E101" s="51" t="s">
        <v>16</v>
      </c>
      <c r="F101" s="52">
        <f>IF(OR('Number of claims'!F62=0, 'Number of claims'!F140=0),0,'Number of claims'!F62-'Number of claims'!F140)</f>
        <v>0</v>
      </c>
      <c r="G101" s="52">
        <f>IF(OR('Number of claims'!G62=0, 'Number of claims'!G140=0),0,'Number of claims'!G62-'Number of claims'!G140)</f>
        <v>0</v>
      </c>
      <c r="H101" s="52">
        <f>IF(OR('Number of claims'!H62=0, 'Number of claims'!H140=0),0,'Number of claims'!H62-'Number of claims'!H140)</f>
        <v>0</v>
      </c>
      <c r="I101" s="52">
        <f>IF(OR('Number of claims'!I62=0, 'Number of claims'!I140=0),0,'Number of claims'!I62-'Number of claims'!I140)</f>
        <v>0</v>
      </c>
      <c r="J101" s="52">
        <f>IF(OR('Number of claims'!J62=0, 'Number of claims'!J140=0),0,'Number of claims'!J62-'Number of claims'!J140)</f>
        <v>0</v>
      </c>
      <c r="K101" s="52">
        <f>IF(OR('Number of claims'!K62=0, 'Number of claims'!K140=0),0,'Number of claims'!K62-'Number of claims'!K140)</f>
        <v>0</v>
      </c>
      <c r="L101" s="52">
        <f>IF(OR('Number of claims'!L62=0, 'Number of claims'!L140=0),0,'Number of claims'!L62-'Number of claims'!L140)</f>
        <v>0</v>
      </c>
      <c r="M101" s="52">
        <f>IF(OR('Number of claims'!M62=0, 'Number of claims'!M140=0),0,'Number of claims'!M62-'Number of claims'!M140)</f>
        <v>0</v>
      </c>
      <c r="N101" s="52">
        <f>IF(OR('Number of claims'!N62=0, 'Number of claims'!N140=0),0,'Number of claims'!N62-'Number of claims'!N140)</f>
        <v>0</v>
      </c>
      <c r="O101" s="52">
        <f>IF(OR('Number of claims'!O62=0, 'Number of claims'!O140=0),0,'Number of claims'!O62-'Number of claims'!O140)</f>
        <v>0</v>
      </c>
      <c r="P101" s="62">
        <f t="shared" si="38"/>
        <v>0</v>
      </c>
      <c r="Q101" s="48" t="str">
        <f t="shared" si="39"/>
        <v>-</v>
      </c>
      <c r="R101" s="48" t="str">
        <f t="shared" si="40"/>
        <v>-</v>
      </c>
    </row>
    <row r="102" spans="3:18" ht="15" x14ac:dyDescent="0.25">
      <c r="C102" s="256"/>
      <c r="D102" s="257"/>
      <c r="E102" s="51" t="s">
        <v>17</v>
      </c>
      <c r="F102" s="52">
        <f>IF(OR('Number of claims'!F63=0, 'Number of claims'!F141=0),0,'Number of claims'!F63-'Number of claims'!F141)</f>
        <v>0</v>
      </c>
      <c r="G102" s="52">
        <f>IF(OR('Number of claims'!G63=0, 'Number of claims'!G141=0),0,'Number of claims'!G63-'Number of claims'!G141)</f>
        <v>0</v>
      </c>
      <c r="H102" s="52">
        <f>IF(OR('Number of claims'!H63=0, 'Number of claims'!H141=0),0,'Number of claims'!H63-'Number of claims'!H141)</f>
        <v>0</v>
      </c>
      <c r="I102" s="52">
        <f>IF(OR('Number of claims'!I63=0, 'Number of claims'!I141=0),0,'Number of claims'!I63-'Number of claims'!I141)</f>
        <v>0</v>
      </c>
      <c r="J102" s="52">
        <f>IF(OR('Number of claims'!J63=0, 'Number of claims'!J141=0),0,'Number of claims'!J63-'Number of claims'!J141)</f>
        <v>0</v>
      </c>
      <c r="K102" s="52">
        <f>IF(OR('Number of claims'!K63=0, 'Number of claims'!K141=0),0,'Number of claims'!K63-'Number of claims'!K141)</f>
        <v>0</v>
      </c>
      <c r="L102" s="52">
        <f>IF(OR('Number of claims'!L63=0, 'Number of claims'!L141=0),0,'Number of claims'!L63-'Number of claims'!L141)</f>
        <v>0</v>
      </c>
      <c r="M102" s="52">
        <f>IF(OR('Number of claims'!M63=0, 'Number of claims'!M141=0),0,'Number of claims'!M63-'Number of claims'!M141)</f>
        <v>0</v>
      </c>
      <c r="N102" s="52">
        <f>IF(OR('Number of claims'!N63=0, 'Number of claims'!N141=0),0,'Number of claims'!N63-'Number of claims'!N141)</f>
        <v>0</v>
      </c>
      <c r="O102" s="52">
        <f>IF(OR('Number of claims'!O63=0, 'Number of claims'!O141=0),0,'Number of claims'!O63-'Number of claims'!O141)</f>
        <v>0</v>
      </c>
      <c r="P102" s="62">
        <f t="shared" si="38"/>
        <v>0</v>
      </c>
      <c r="Q102" s="48" t="str">
        <f t="shared" si="39"/>
        <v>-</v>
      </c>
      <c r="R102" s="48" t="str">
        <f t="shared" si="40"/>
        <v>-</v>
      </c>
    </row>
    <row r="103" spans="3:18" ht="15" x14ac:dyDescent="0.25">
      <c r="C103" s="256"/>
      <c r="D103" s="257"/>
      <c r="E103" s="51" t="s">
        <v>18</v>
      </c>
      <c r="F103" s="52">
        <f>IF(OR('Number of claims'!F64=0, 'Number of claims'!F142=0),0,'Number of claims'!F64-'Number of claims'!F142)</f>
        <v>0</v>
      </c>
      <c r="G103" s="52">
        <f>IF(OR('Number of claims'!G64=0, 'Number of claims'!G142=0),0,'Number of claims'!G64-'Number of claims'!G142)</f>
        <v>0</v>
      </c>
      <c r="H103" s="52">
        <f>IF(OR('Number of claims'!H64=0, 'Number of claims'!H142=0),0,'Number of claims'!H64-'Number of claims'!H142)</f>
        <v>0</v>
      </c>
      <c r="I103" s="52">
        <f>IF(OR('Number of claims'!I64=0, 'Number of claims'!I142=0),0,'Number of claims'!I64-'Number of claims'!I142)</f>
        <v>0</v>
      </c>
      <c r="J103" s="52">
        <f>IF(OR('Number of claims'!J64=0, 'Number of claims'!J142=0),0,'Number of claims'!J64-'Number of claims'!J142)</f>
        <v>0</v>
      </c>
      <c r="K103" s="52">
        <f>IF(OR('Number of claims'!K64=0, 'Number of claims'!K142=0),0,'Number of claims'!K64-'Number of claims'!K142)</f>
        <v>0</v>
      </c>
      <c r="L103" s="52">
        <f>IF(OR('Number of claims'!L64=0, 'Number of claims'!L142=0),0,'Number of claims'!L64-'Number of claims'!L142)</f>
        <v>0</v>
      </c>
      <c r="M103" s="52">
        <f>IF(OR('Number of claims'!M64=0, 'Number of claims'!M142=0),0,'Number of claims'!M64-'Number of claims'!M142)</f>
        <v>0</v>
      </c>
      <c r="N103" s="52">
        <f>IF(OR('Number of claims'!N64=0, 'Number of claims'!N142=0),0,'Number of claims'!N64-'Number of claims'!N142)</f>
        <v>0</v>
      </c>
      <c r="O103" s="52">
        <f>IF(OR('Number of claims'!O64=0, 'Number of claims'!O142=0),0,'Number of claims'!O64-'Number of claims'!O142)</f>
        <v>0</v>
      </c>
      <c r="P103" s="62">
        <f t="shared" si="38"/>
        <v>0</v>
      </c>
      <c r="Q103" s="48" t="str">
        <f t="shared" si="39"/>
        <v>-</v>
      </c>
      <c r="R103" s="48" t="str">
        <f t="shared" si="40"/>
        <v>-</v>
      </c>
    </row>
    <row r="104" spans="3:18" ht="15" x14ac:dyDescent="0.25">
      <c r="C104" s="256"/>
      <c r="D104" s="257"/>
      <c r="E104" s="51" t="s">
        <v>19</v>
      </c>
      <c r="F104" s="52">
        <f>IF(OR('Number of claims'!F65=0, 'Number of claims'!F143=0),0,'Number of claims'!F65-'Number of claims'!F143)</f>
        <v>0</v>
      </c>
      <c r="G104" s="52">
        <f>IF(OR('Number of claims'!G65=0, 'Number of claims'!G143=0),0,'Number of claims'!G65-'Number of claims'!G143)</f>
        <v>0</v>
      </c>
      <c r="H104" s="52">
        <f>IF(OR('Number of claims'!H65=0, 'Number of claims'!H143=0),0,'Number of claims'!H65-'Number of claims'!H143)</f>
        <v>0</v>
      </c>
      <c r="I104" s="52">
        <f>IF(OR('Number of claims'!I65=0, 'Number of claims'!I143=0),0,'Number of claims'!I65-'Number of claims'!I143)</f>
        <v>0</v>
      </c>
      <c r="J104" s="52">
        <f>IF(OR('Number of claims'!J65=0, 'Number of claims'!J143=0),0,'Number of claims'!J65-'Number of claims'!J143)</f>
        <v>0</v>
      </c>
      <c r="K104" s="52">
        <f>IF(OR('Number of claims'!K65=0, 'Number of claims'!K143=0),0,'Number of claims'!K65-'Number of claims'!K143)</f>
        <v>0</v>
      </c>
      <c r="L104" s="52">
        <f>IF(OR('Number of claims'!L65=0, 'Number of claims'!L143=0),0,'Number of claims'!L65-'Number of claims'!L143)</f>
        <v>0</v>
      </c>
      <c r="M104" s="52">
        <f>IF(OR('Number of claims'!M65=0, 'Number of claims'!M143=0),0,'Number of claims'!M65-'Number of claims'!M143)</f>
        <v>0</v>
      </c>
      <c r="N104" s="52">
        <f>IF(OR('Number of claims'!N65=0, 'Number of claims'!N143=0),0,'Number of claims'!N65-'Number of claims'!N143)</f>
        <v>0</v>
      </c>
      <c r="O104" s="52">
        <f>IF(OR('Number of claims'!O65=0, 'Number of claims'!O143=0),0,'Number of claims'!O65-'Number of claims'!O143)</f>
        <v>0</v>
      </c>
      <c r="P104" s="62">
        <f t="shared" si="38"/>
        <v>0</v>
      </c>
      <c r="Q104" s="48" t="str">
        <f t="shared" si="39"/>
        <v>-</v>
      </c>
      <c r="R104" s="48" t="str">
        <f t="shared" si="40"/>
        <v>-</v>
      </c>
    </row>
    <row r="105" spans="3:18" ht="15" x14ac:dyDescent="0.25">
      <c r="C105" s="256"/>
      <c r="D105" s="257"/>
      <c r="E105" s="51" t="s">
        <v>20</v>
      </c>
      <c r="F105" s="52">
        <f>IF(OR('Number of claims'!F66=0, 'Number of claims'!F144=0),0,'Number of claims'!F66-'Number of claims'!F144)</f>
        <v>0</v>
      </c>
      <c r="G105" s="52">
        <f>IF(OR('Number of claims'!G66=0, 'Number of claims'!G144=0),0,'Number of claims'!G66-'Number of claims'!G144)</f>
        <v>0</v>
      </c>
      <c r="H105" s="52">
        <f>IF(OR('Number of claims'!H66=0, 'Number of claims'!H144=0),0,'Number of claims'!H66-'Number of claims'!H144)</f>
        <v>0</v>
      </c>
      <c r="I105" s="52">
        <f>IF(OR('Number of claims'!I66=0, 'Number of claims'!I144=0),0,'Number of claims'!I66-'Number of claims'!I144)</f>
        <v>0</v>
      </c>
      <c r="J105" s="52">
        <f>IF(OR('Number of claims'!J66=0, 'Number of claims'!J144=0),0,'Number of claims'!J66-'Number of claims'!J144)</f>
        <v>0</v>
      </c>
      <c r="K105" s="52">
        <f>IF(OR('Number of claims'!K66=0, 'Number of claims'!K144=0),0,'Number of claims'!K66-'Number of claims'!K144)</f>
        <v>0</v>
      </c>
      <c r="L105" s="52">
        <f>IF(OR('Number of claims'!L66=0, 'Number of claims'!L144=0),0,'Number of claims'!L66-'Number of claims'!L144)</f>
        <v>0</v>
      </c>
      <c r="M105" s="52">
        <f>IF(OR('Number of claims'!M66=0, 'Number of claims'!M144=0),0,'Number of claims'!M66-'Number of claims'!M144)</f>
        <v>0</v>
      </c>
      <c r="N105" s="52">
        <f>IF(OR('Number of claims'!N66=0, 'Number of claims'!N144=0),0,'Number of claims'!N66-'Number of claims'!N144)</f>
        <v>0</v>
      </c>
      <c r="O105" s="52">
        <f>IF(OR('Number of claims'!O66=0, 'Number of claims'!O144=0),0,'Number of claims'!O66-'Number of claims'!O144)</f>
        <v>0</v>
      </c>
      <c r="P105" s="62">
        <f t="shared" si="38"/>
        <v>0</v>
      </c>
      <c r="Q105" s="48" t="str">
        <f t="shared" si="39"/>
        <v>-</v>
      </c>
      <c r="R105" s="48" t="str">
        <f t="shared" si="40"/>
        <v>-</v>
      </c>
    </row>
    <row r="106" spans="3:18" ht="15" x14ac:dyDescent="0.25">
      <c r="C106" s="256"/>
      <c r="D106" s="257"/>
      <c r="E106" s="51" t="s">
        <v>21</v>
      </c>
      <c r="F106" s="52">
        <f>IF(OR('Number of claims'!F67=0, 'Number of claims'!F145=0),0,'Number of claims'!F67-'Number of claims'!F145)</f>
        <v>0</v>
      </c>
      <c r="G106" s="52">
        <f>IF(OR('Number of claims'!G67=0, 'Number of claims'!G145=0),0,'Number of claims'!G67-'Number of claims'!G145)</f>
        <v>0</v>
      </c>
      <c r="H106" s="52">
        <f>IF(OR('Number of claims'!H67=0, 'Number of claims'!H145=0),0,'Number of claims'!H67-'Number of claims'!H145)</f>
        <v>0</v>
      </c>
      <c r="I106" s="52">
        <f>IF(OR('Number of claims'!I67=0, 'Number of claims'!I145=0),0,'Number of claims'!I67-'Number of claims'!I145)</f>
        <v>0</v>
      </c>
      <c r="J106" s="52">
        <f>IF(OR('Number of claims'!J67=0, 'Number of claims'!J145=0),0,'Number of claims'!J67-'Number of claims'!J145)</f>
        <v>0</v>
      </c>
      <c r="K106" s="52">
        <f>IF(OR('Number of claims'!K67=0, 'Number of claims'!K145=0),0,'Number of claims'!K67-'Number of claims'!K145)</f>
        <v>0</v>
      </c>
      <c r="L106" s="52">
        <f>IF(OR('Number of claims'!L67=0, 'Number of claims'!L145=0),0,'Number of claims'!L67-'Number of claims'!L145)</f>
        <v>0</v>
      </c>
      <c r="M106" s="52">
        <f>IF(OR('Number of claims'!M67=0, 'Number of claims'!M145=0),0,'Number of claims'!M67-'Number of claims'!M145)</f>
        <v>0</v>
      </c>
      <c r="N106" s="52">
        <f>IF(OR('Number of claims'!N67=0, 'Number of claims'!N145=0),0,'Number of claims'!N67-'Number of claims'!N145)</f>
        <v>0</v>
      </c>
      <c r="O106" s="52">
        <f>IF(OR('Number of claims'!O67=0, 'Number of claims'!O145=0),0,'Number of claims'!O67-'Number of claims'!O145)</f>
        <v>0</v>
      </c>
      <c r="P106" s="62">
        <f t="shared" si="38"/>
        <v>0</v>
      </c>
      <c r="Q106" s="48" t="str">
        <f t="shared" si="39"/>
        <v>-</v>
      </c>
      <c r="R106" s="48" t="str">
        <f t="shared" si="40"/>
        <v>-</v>
      </c>
    </row>
    <row r="107" spans="3:18" ht="15" x14ac:dyDescent="0.25">
      <c r="C107" s="256"/>
      <c r="D107" s="257"/>
      <c r="E107" s="51" t="s">
        <v>22</v>
      </c>
      <c r="F107" s="52">
        <f>IF(OR('Number of claims'!F68=0, 'Number of claims'!F146=0),0,'Number of claims'!F68-'Number of claims'!F146)</f>
        <v>0</v>
      </c>
      <c r="G107" s="52">
        <f>IF(OR('Number of claims'!G68=0, 'Number of claims'!G146=0),0,'Number of claims'!G68-'Number of claims'!G146)</f>
        <v>0</v>
      </c>
      <c r="H107" s="52">
        <f>IF(OR('Number of claims'!H68=0, 'Number of claims'!H146=0),0,'Number of claims'!H68-'Number of claims'!H146)</f>
        <v>0</v>
      </c>
      <c r="I107" s="52">
        <f>IF(OR('Number of claims'!I68=0, 'Number of claims'!I146=0),0,'Number of claims'!I68-'Number of claims'!I146)</f>
        <v>0</v>
      </c>
      <c r="J107" s="52">
        <f>IF(OR('Number of claims'!J68=0, 'Number of claims'!J146=0),0,'Number of claims'!J68-'Number of claims'!J146)</f>
        <v>0</v>
      </c>
      <c r="K107" s="52">
        <f>IF(OR('Number of claims'!K68=0, 'Number of claims'!K146=0),0,'Number of claims'!K68-'Number of claims'!K146)</f>
        <v>0</v>
      </c>
      <c r="L107" s="52">
        <f>IF(OR('Number of claims'!L68=0, 'Number of claims'!L146=0),0,'Number of claims'!L68-'Number of claims'!L146)</f>
        <v>0</v>
      </c>
      <c r="M107" s="52">
        <f>IF(OR('Number of claims'!M68=0, 'Number of claims'!M146=0),0,'Number of claims'!M68-'Number of claims'!M146)</f>
        <v>0</v>
      </c>
      <c r="N107" s="52">
        <f>IF(OR('Number of claims'!N68=0, 'Number of claims'!N146=0),0,'Number of claims'!N68-'Number of claims'!N146)</f>
        <v>0</v>
      </c>
      <c r="O107" s="52">
        <f>IF(OR('Number of claims'!O68=0, 'Number of claims'!O146=0),0,'Number of claims'!O68-'Number of claims'!O146)</f>
        <v>0</v>
      </c>
      <c r="P107" s="62">
        <f t="shared" si="38"/>
        <v>0</v>
      </c>
      <c r="Q107" s="48" t="str">
        <f t="shared" si="39"/>
        <v>-</v>
      </c>
      <c r="R107" s="48" t="str">
        <f t="shared" si="40"/>
        <v>-</v>
      </c>
    </row>
    <row r="108" spans="3:18" ht="15" x14ac:dyDescent="0.25">
      <c r="C108" s="256"/>
      <c r="D108" s="257"/>
      <c r="E108" s="51" t="s">
        <v>23</v>
      </c>
      <c r="F108" s="52">
        <f>IF(OR('Number of claims'!F69=0, 'Number of claims'!F147=0),0,'Number of claims'!F69-'Number of claims'!F147)</f>
        <v>1010484</v>
      </c>
      <c r="G108" s="52">
        <f>IF(OR('Number of claims'!G69=0, 'Number of claims'!G147=0),0,'Number of claims'!G69-'Number of claims'!G147)</f>
        <v>992410</v>
      </c>
      <c r="H108" s="52">
        <f>IF(OR('Number of claims'!H69=0, 'Number of claims'!H147=0),0,'Number of claims'!H69-'Number of claims'!H147)</f>
        <v>1047867</v>
      </c>
      <c r="I108" s="52">
        <f>IF(OR('Number of claims'!I69=0, 'Number of claims'!I147=0),0,'Number of claims'!I69-'Number of claims'!I147)</f>
        <v>1138467</v>
      </c>
      <c r="J108" s="52">
        <f>IF(OR('Number of claims'!J69=0, 'Number of claims'!J147=0),0,'Number of claims'!J69-'Number of claims'!J147)</f>
        <v>1244857</v>
      </c>
      <c r="K108" s="52">
        <f>IF(OR('Number of claims'!K69=0, 'Number of claims'!K147=0),0,'Number of claims'!K69-'Number of claims'!K147)</f>
        <v>1282835</v>
      </c>
      <c r="L108" s="52">
        <f>IF(OR('Number of claims'!L69=0, 'Number of claims'!L147=0),0,'Number of claims'!L69-'Number of claims'!L147)</f>
        <v>1420883</v>
      </c>
      <c r="M108" s="52">
        <f>IF(OR('Number of claims'!M69=0, 'Number of claims'!M147=0),0,'Number of claims'!M69-'Number of claims'!M147)</f>
        <v>1458322</v>
      </c>
      <c r="N108" s="52">
        <f>IF(OR('Number of claims'!N69=0, 'Number of claims'!N147=0),0,'Number of claims'!N69-'Number of claims'!N147)</f>
        <v>1469142</v>
      </c>
      <c r="O108" s="52">
        <f>IF(OR('Number of claims'!O69=0, 'Number of claims'!O147=0),0,'Number of claims'!O69-'Number of claims'!O147)</f>
        <v>1608687</v>
      </c>
      <c r="P108" s="62">
        <f t="shared" si="38"/>
        <v>2304.7091690544412</v>
      </c>
      <c r="Q108" s="48">
        <f t="shared" si="39"/>
        <v>9.4984011075852415E-2</v>
      </c>
      <c r="R108" s="48">
        <f t="shared" si="40"/>
        <v>0.59199650860379771</v>
      </c>
    </row>
    <row r="109" spans="3:18" ht="15" x14ac:dyDescent="0.25">
      <c r="C109" s="256"/>
      <c r="D109" s="257"/>
      <c r="E109" s="51" t="s">
        <v>24</v>
      </c>
      <c r="F109" s="52">
        <f>IF(OR('Number of claims'!F70=0, 'Number of claims'!F148=0),0,'Number of claims'!F70-'Number of claims'!F148)</f>
        <v>0</v>
      </c>
      <c r="G109" s="52">
        <f>IF(OR('Number of claims'!G70=0, 'Number of claims'!G148=0),0,'Number of claims'!G70-'Number of claims'!G148)</f>
        <v>0</v>
      </c>
      <c r="H109" s="52">
        <f>IF(OR('Number of claims'!H70=0, 'Number of claims'!H148=0),0,'Number of claims'!H70-'Number of claims'!H148)</f>
        <v>0</v>
      </c>
      <c r="I109" s="52">
        <f>IF(OR('Number of claims'!I70=0, 'Number of claims'!I148=0),0,'Number of claims'!I70-'Number of claims'!I148)</f>
        <v>0</v>
      </c>
      <c r="J109" s="52">
        <f>IF(OR('Number of claims'!J70=0, 'Number of claims'!J148=0),0,'Number of claims'!J70-'Number of claims'!J148)</f>
        <v>0</v>
      </c>
      <c r="K109" s="52">
        <f>IF(OR('Number of claims'!K70=0, 'Number of claims'!K148=0),0,'Number of claims'!K70-'Number of claims'!K148)</f>
        <v>0</v>
      </c>
      <c r="L109" s="52">
        <f>IF(OR('Number of claims'!L70=0, 'Number of claims'!L148=0),0,'Number of claims'!L70-'Number of claims'!L148)</f>
        <v>0</v>
      </c>
      <c r="M109" s="52">
        <f>IF(OR('Number of claims'!M70=0, 'Number of claims'!M148=0),0,'Number of claims'!M70-'Number of claims'!M148)</f>
        <v>0</v>
      </c>
      <c r="N109" s="52">
        <f>IF(OR('Number of claims'!N70=0, 'Number of claims'!N148=0),0,'Number of claims'!N70-'Number of claims'!N148)</f>
        <v>0</v>
      </c>
      <c r="O109" s="52">
        <f>IF(OR('Number of claims'!O70=0, 'Number of claims'!O148=0),0,'Number of claims'!O70-'Number of claims'!O148)</f>
        <v>0</v>
      </c>
      <c r="P109" s="62">
        <f t="shared" si="38"/>
        <v>0</v>
      </c>
      <c r="Q109" s="48" t="str">
        <f t="shared" si="39"/>
        <v>-</v>
      </c>
      <c r="R109" s="48" t="str">
        <f t="shared" si="40"/>
        <v>-</v>
      </c>
    </row>
    <row r="110" spans="3:18" ht="15" x14ac:dyDescent="0.25">
      <c r="C110" s="256"/>
      <c r="D110" s="257"/>
      <c r="E110" s="51" t="s">
        <v>25</v>
      </c>
      <c r="F110" s="52">
        <f>IF(OR('Number of claims'!F71=0, 'Number of claims'!F149=0),0,'Number of claims'!F71-'Number of claims'!F149)</f>
        <v>0</v>
      </c>
      <c r="G110" s="52">
        <f>IF(OR('Number of claims'!G71=0, 'Number of claims'!G149=0),0,'Number of claims'!G71-'Number of claims'!G149)</f>
        <v>0</v>
      </c>
      <c r="H110" s="52">
        <f>IF(OR('Number of claims'!H71=0, 'Number of claims'!H149=0),0,'Number of claims'!H71-'Number of claims'!H149)</f>
        <v>0</v>
      </c>
      <c r="I110" s="52">
        <f>IF(OR('Number of claims'!I71=0, 'Number of claims'!I149=0),0,'Number of claims'!I71-'Number of claims'!I149)</f>
        <v>0</v>
      </c>
      <c r="J110" s="52">
        <f>IF(OR('Number of claims'!J71=0, 'Number of claims'!J149=0),0,'Number of claims'!J71-'Number of claims'!J149)</f>
        <v>0</v>
      </c>
      <c r="K110" s="52">
        <f>IF(OR('Number of claims'!K71=0, 'Number of claims'!K149=0),0,'Number of claims'!K71-'Number of claims'!K149)</f>
        <v>0</v>
      </c>
      <c r="L110" s="52">
        <f>IF(OR('Number of claims'!L71=0, 'Number of claims'!L149=0),0,'Number of claims'!L71-'Number of claims'!L149)</f>
        <v>0</v>
      </c>
      <c r="M110" s="52">
        <f>IF(OR('Number of claims'!M71=0, 'Number of claims'!M149=0),0,'Number of claims'!M71-'Number of claims'!M149)</f>
        <v>0</v>
      </c>
      <c r="N110" s="52">
        <f>IF(OR('Number of claims'!N71=0, 'Number of claims'!N149=0),0,'Number of claims'!N71-'Number of claims'!N149)</f>
        <v>0</v>
      </c>
      <c r="O110" s="52">
        <f>IF(OR('Number of claims'!O71=0, 'Number of claims'!O149=0),0,'Number of claims'!O71-'Number of claims'!O149)</f>
        <v>0</v>
      </c>
      <c r="P110" s="62">
        <f t="shared" si="38"/>
        <v>0</v>
      </c>
      <c r="Q110" s="48" t="str">
        <f t="shared" si="39"/>
        <v>-</v>
      </c>
      <c r="R110" s="48" t="str">
        <f t="shared" si="40"/>
        <v>-</v>
      </c>
    </row>
    <row r="111" spans="3:18" ht="15" x14ac:dyDescent="0.25">
      <c r="C111" s="256"/>
      <c r="D111" s="257"/>
      <c r="E111" s="51" t="s">
        <v>26</v>
      </c>
      <c r="F111" s="52">
        <f>IF(OR('Number of claims'!F72=0, 'Number of claims'!F150=0),0,'Number of claims'!F72-'Number of claims'!F150)</f>
        <v>0</v>
      </c>
      <c r="G111" s="52">
        <f>IF(OR('Number of claims'!G72=0, 'Number of claims'!G150=0),0,'Number of claims'!G72-'Number of claims'!G150)</f>
        <v>0</v>
      </c>
      <c r="H111" s="52">
        <f>IF(OR('Number of claims'!H72=0, 'Number of claims'!H150=0),0,'Number of claims'!H72-'Number of claims'!H150)</f>
        <v>0</v>
      </c>
      <c r="I111" s="52">
        <f>IF(OR('Number of claims'!I72=0, 'Number of claims'!I150=0),0,'Number of claims'!I72-'Number of claims'!I150)</f>
        <v>0</v>
      </c>
      <c r="J111" s="52">
        <f>IF(OR('Number of claims'!J72=0, 'Number of claims'!J150=0),0,'Number of claims'!J72-'Number of claims'!J150)</f>
        <v>0</v>
      </c>
      <c r="K111" s="52">
        <f>IF(OR('Number of claims'!K72=0, 'Number of claims'!K150=0),0,'Number of claims'!K72-'Number of claims'!K150)</f>
        <v>0</v>
      </c>
      <c r="L111" s="52">
        <f>IF(OR('Number of claims'!L72=0, 'Number of claims'!L150=0),0,'Number of claims'!L72-'Number of claims'!L150)</f>
        <v>0</v>
      </c>
      <c r="M111" s="52">
        <f>IF(OR('Number of claims'!M72=0, 'Number of claims'!M150=0),0,'Number of claims'!M72-'Number of claims'!M150)</f>
        <v>0</v>
      </c>
      <c r="N111" s="52">
        <f>IF(OR('Number of claims'!N72=0, 'Number of claims'!N150=0),0,'Number of claims'!N72-'Number of claims'!N150)</f>
        <v>0</v>
      </c>
      <c r="O111" s="52">
        <f>IF(OR('Number of claims'!O72=0, 'Number of claims'!O150=0),0,'Number of claims'!O72-'Number of claims'!O150)</f>
        <v>0</v>
      </c>
      <c r="P111" s="62">
        <f t="shared" si="38"/>
        <v>0</v>
      </c>
      <c r="Q111" s="48" t="str">
        <f t="shared" si="39"/>
        <v>-</v>
      </c>
      <c r="R111" s="48" t="str">
        <f t="shared" si="40"/>
        <v>-</v>
      </c>
    </row>
    <row r="112" spans="3:18" ht="15" x14ac:dyDescent="0.25">
      <c r="C112" s="256"/>
      <c r="D112" s="257"/>
      <c r="E112" s="51" t="s">
        <v>27</v>
      </c>
      <c r="F112" s="52">
        <f>IF(OR('Number of claims'!F73=0, 'Number of claims'!F151=0),0,'Number of claims'!F73-'Number of claims'!F151)</f>
        <v>0</v>
      </c>
      <c r="G112" s="52">
        <f>IF(OR('Number of claims'!G73=0, 'Number of claims'!G151=0),0,'Number of claims'!G73-'Number of claims'!G151)</f>
        <v>0</v>
      </c>
      <c r="H112" s="52">
        <f>IF(OR('Number of claims'!H73=0, 'Number of claims'!H151=0),0,'Number of claims'!H73-'Number of claims'!H151)</f>
        <v>0</v>
      </c>
      <c r="I112" s="52">
        <f>IF(OR('Number of claims'!I73=0, 'Number of claims'!I151=0),0,'Number of claims'!I73-'Number of claims'!I151)</f>
        <v>0</v>
      </c>
      <c r="J112" s="52">
        <f>IF(OR('Number of claims'!J73=0, 'Number of claims'!J151=0),0,'Number of claims'!J73-'Number of claims'!J151)</f>
        <v>0</v>
      </c>
      <c r="K112" s="52">
        <f>IF(OR('Number of claims'!K73=0, 'Number of claims'!K151=0),0,'Number of claims'!K73-'Number of claims'!K151)</f>
        <v>0</v>
      </c>
      <c r="L112" s="52">
        <f>IF(OR('Number of claims'!L73=0, 'Number of claims'!L151=0),0,'Number of claims'!L73-'Number of claims'!L151)</f>
        <v>0</v>
      </c>
      <c r="M112" s="52">
        <f>IF(OR('Number of claims'!M73=0, 'Number of claims'!M151=0),0,'Number of claims'!M73-'Number of claims'!M151)</f>
        <v>0</v>
      </c>
      <c r="N112" s="52">
        <f>IF(OR('Number of claims'!N73=0, 'Number of claims'!N151=0),0,'Number of claims'!N73-'Number of claims'!N151)</f>
        <v>0</v>
      </c>
      <c r="O112" s="52">
        <f>IF(OR('Number of claims'!O73=0, 'Number of claims'!O151=0),0,'Number of claims'!O73-'Number of claims'!O151)</f>
        <v>0</v>
      </c>
      <c r="P112" s="62">
        <f t="shared" si="38"/>
        <v>0</v>
      </c>
      <c r="Q112" s="48" t="str">
        <f t="shared" si="39"/>
        <v>-</v>
      </c>
      <c r="R112" s="48" t="str">
        <f t="shared" si="40"/>
        <v>-</v>
      </c>
    </row>
    <row r="113" spans="3:18" ht="15" x14ac:dyDescent="0.25">
      <c r="C113" s="256"/>
      <c r="D113" s="257"/>
      <c r="E113" s="51" t="s">
        <v>28</v>
      </c>
      <c r="F113" s="52">
        <f>IF(OR('Number of claims'!F74=0, 'Number of claims'!F152=0),0,'Number of claims'!F74-'Number of claims'!F152)</f>
        <v>0</v>
      </c>
      <c r="G113" s="52">
        <f>IF(OR('Number of claims'!G74=0, 'Number of claims'!G152=0),0,'Number of claims'!G74-'Number of claims'!G152)</f>
        <v>0</v>
      </c>
      <c r="H113" s="52">
        <f>IF(OR('Number of claims'!H74=0, 'Number of claims'!H152=0),0,'Number of claims'!H74-'Number of claims'!H152)</f>
        <v>0</v>
      </c>
      <c r="I113" s="52">
        <f>IF(OR('Number of claims'!I74=0, 'Number of claims'!I152=0),0,'Number of claims'!I74-'Number of claims'!I152)</f>
        <v>0</v>
      </c>
      <c r="J113" s="52">
        <f>IF(OR('Number of claims'!J74=0, 'Number of claims'!J152=0),0,'Number of claims'!J74-'Number of claims'!J152)</f>
        <v>0</v>
      </c>
      <c r="K113" s="52">
        <f>IF(OR('Number of claims'!K74=0, 'Number of claims'!K152=0),0,'Number of claims'!K74-'Number of claims'!K152)</f>
        <v>0</v>
      </c>
      <c r="L113" s="52">
        <f>IF(OR('Number of claims'!L74=0, 'Number of claims'!L152=0),0,'Number of claims'!L74-'Number of claims'!L152)</f>
        <v>0</v>
      </c>
      <c r="M113" s="52">
        <f>IF(OR('Number of claims'!M74=0, 'Number of claims'!M152=0),0,'Number of claims'!M74-'Number of claims'!M152)</f>
        <v>0</v>
      </c>
      <c r="N113" s="52">
        <f>IF(OR('Number of claims'!N74=0, 'Number of claims'!N152=0),0,'Number of claims'!N74-'Number of claims'!N152)</f>
        <v>0</v>
      </c>
      <c r="O113" s="52">
        <f>IF(OR('Number of claims'!O74=0, 'Number of claims'!O152=0),0,'Number of claims'!O74-'Number of claims'!O152)</f>
        <v>602.63700000000244</v>
      </c>
      <c r="P113" s="62">
        <f t="shared" si="38"/>
        <v>0.86337679083094909</v>
      </c>
      <c r="Q113" s="48" t="str">
        <f t="shared" si="39"/>
        <v>-</v>
      </c>
      <c r="R113" s="48" t="str">
        <f t="shared" si="40"/>
        <v>-</v>
      </c>
    </row>
    <row r="114" spans="3:18" ht="15" x14ac:dyDescent="0.25">
      <c r="C114" s="256"/>
      <c r="D114" s="257"/>
      <c r="E114" s="51" t="s">
        <v>29</v>
      </c>
      <c r="F114" s="52">
        <f>IF(OR('Number of claims'!F75=0, 'Number of claims'!F153=0),0,'Number of claims'!F75-'Number of claims'!F153)</f>
        <v>0</v>
      </c>
      <c r="G114" s="52">
        <f>IF(OR('Number of claims'!G75=0, 'Number of claims'!G153=0),0,'Number of claims'!G75-'Number of claims'!G153)</f>
        <v>0</v>
      </c>
      <c r="H114" s="52">
        <f>IF(OR('Number of claims'!H75=0, 'Number of claims'!H153=0),0,'Number of claims'!H75-'Number of claims'!H153)</f>
        <v>0</v>
      </c>
      <c r="I114" s="52">
        <f>IF(OR('Number of claims'!I75=0, 'Number of claims'!I153=0),0,'Number of claims'!I75-'Number of claims'!I153)</f>
        <v>0</v>
      </c>
      <c r="J114" s="52">
        <f>IF(OR('Number of claims'!J75=0, 'Number of claims'!J153=0),0,'Number of claims'!J75-'Number of claims'!J153)</f>
        <v>0</v>
      </c>
      <c r="K114" s="52">
        <f>IF(OR('Number of claims'!K75=0, 'Number of claims'!K153=0),0,'Number of claims'!K75-'Number of claims'!K153)</f>
        <v>0</v>
      </c>
      <c r="L114" s="52">
        <f>IF(OR('Number of claims'!L75=0, 'Number of claims'!L153=0),0,'Number of claims'!L75-'Number of claims'!L153)</f>
        <v>0</v>
      </c>
      <c r="M114" s="52">
        <f>IF(OR('Number of claims'!M75=0, 'Number of claims'!M153=0),0,'Number of claims'!M75-'Number of claims'!M153)</f>
        <v>0</v>
      </c>
      <c r="N114" s="52">
        <f>IF(OR('Number of claims'!N75=0, 'Number of claims'!N153=0),0,'Number of claims'!N75-'Number of claims'!N153)</f>
        <v>0</v>
      </c>
      <c r="O114" s="52">
        <f>IF(OR('Number of claims'!O75=0, 'Number of claims'!O153=0),0,'Number of claims'!O75-'Number of claims'!O153)</f>
        <v>0</v>
      </c>
      <c r="P114" s="62">
        <f t="shared" si="38"/>
        <v>0</v>
      </c>
      <c r="Q114" s="48" t="str">
        <f t="shared" si="39"/>
        <v>-</v>
      </c>
      <c r="R114" s="48" t="str">
        <f t="shared" si="40"/>
        <v>-</v>
      </c>
    </row>
    <row r="115" spans="3:18" ht="15" x14ac:dyDescent="0.25">
      <c r="C115" s="256"/>
      <c r="D115" s="257"/>
      <c r="E115" s="51" t="s">
        <v>30</v>
      </c>
      <c r="F115" s="52">
        <f>IF(OR('Number of claims'!F76=0, 'Number of claims'!F154=0),0,'Number of claims'!F76-'Number of claims'!F154)</f>
        <v>0</v>
      </c>
      <c r="G115" s="52">
        <f>IF(OR('Number of claims'!G76=0, 'Number of claims'!G154=0),0,'Number of claims'!G76-'Number of claims'!G154)</f>
        <v>0</v>
      </c>
      <c r="H115" s="52">
        <f>IF(OR('Number of claims'!H76=0, 'Number of claims'!H154=0),0,'Number of claims'!H76-'Number of claims'!H154)</f>
        <v>0</v>
      </c>
      <c r="I115" s="52">
        <f>IF(OR('Number of claims'!I76=0, 'Number of claims'!I154=0),0,'Number of claims'!I76-'Number of claims'!I154)</f>
        <v>0</v>
      </c>
      <c r="J115" s="52">
        <f>IF(OR('Number of claims'!J76=0, 'Number of claims'!J154=0),0,'Number of claims'!J76-'Number of claims'!J154)</f>
        <v>0</v>
      </c>
      <c r="K115" s="52">
        <f>IF(OR('Number of claims'!K76=0, 'Number of claims'!K154=0),0,'Number of claims'!K76-'Number of claims'!K154)</f>
        <v>0</v>
      </c>
      <c r="L115" s="52">
        <f>IF(OR('Number of claims'!L76=0, 'Number of claims'!L154=0),0,'Number of claims'!L76-'Number of claims'!L154)</f>
        <v>0</v>
      </c>
      <c r="M115" s="52">
        <f>IF(OR('Number of claims'!M76=0, 'Number of claims'!M154=0),0,'Number of claims'!M76-'Number of claims'!M154)</f>
        <v>0</v>
      </c>
      <c r="N115" s="52">
        <f>IF(OR('Number of claims'!N76=0, 'Number of claims'!N154=0),0,'Number of claims'!N76-'Number of claims'!N154)</f>
        <v>0</v>
      </c>
      <c r="O115" s="52">
        <f>IF(OR('Number of claims'!O76=0, 'Number of claims'!O154=0),0,'Number of claims'!O76-'Number of claims'!O154)</f>
        <v>0</v>
      </c>
      <c r="P115" s="62">
        <f t="shared" si="38"/>
        <v>0</v>
      </c>
      <c r="Q115" s="48" t="str">
        <f t="shared" si="39"/>
        <v>-</v>
      </c>
      <c r="R115" s="48" t="str">
        <f t="shared" si="40"/>
        <v>-</v>
      </c>
    </row>
    <row r="116" spans="3:18" ht="15" x14ac:dyDescent="0.25">
      <c r="C116" s="256"/>
      <c r="D116" s="257"/>
      <c r="E116" s="54" t="s">
        <v>41</v>
      </c>
      <c r="F116" s="52">
        <f>IF(OR('Number of claims'!F77=0, 'Number of claims'!F155=0),0,'Number of claims'!F77-'Number of claims'!F155)</f>
        <v>0</v>
      </c>
      <c r="G116" s="52">
        <f>IF(OR('Number of claims'!G77=0, 'Number of claims'!G155=0),0,'Number of claims'!G77-'Number of claims'!G155)</f>
        <v>0</v>
      </c>
      <c r="H116" s="52">
        <f>IF(OR('Number of claims'!H77=0, 'Number of claims'!H155=0),0,'Number of claims'!H77-'Number of claims'!H155)</f>
        <v>0</v>
      </c>
      <c r="I116" s="52">
        <f>IF(OR('Number of claims'!I77=0, 'Number of claims'!I155=0),0,'Number of claims'!I77-'Number of claims'!I155)</f>
        <v>0</v>
      </c>
      <c r="J116" s="52">
        <f>IF(OR('Number of claims'!J77=0, 'Number of claims'!J155=0),0,'Number of claims'!J77-'Number of claims'!J155)</f>
        <v>0</v>
      </c>
      <c r="K116" s="52">
        <f>IF(OR('Number of claims'!K77=0, 'Number of claims'!K155=0),0,'Number of claims'!K77-'Number of claims'!K155)</f>
        <v>0</v>
      </c>
      <c r="L116" s="52">
        <f>IF(OR('Number of claims'!L77=0, 'Number of claims'!L155=0),0,'Number of claims'!L77-'Number of claims'!L155)</f>
        <v>0</v>
      </c>
      <c r="M116" s="52">
        <f>IF(OR('Number of claims'!M77=0, 'Number of claims'!M155=0),0,'Number of claims'!M77-'Number of claims'!M155)</f>
        <v>0</v>
      </c>
      <c r="N116" s="52">
        <f>IF(OR('Number of claims'!N77=0, 'Number of claims'!N155=0),0,'Number of claims'!N77-'Number of claims'!N155)</f>
        <v>0</v>
      </c>
      <c r="O116" s="52">
        <f>IF(OR('Number of claims'!O77=0, 'Number of claims'!O155=0),0,'Number of claims'!O77-'Number of claims'!O155)</f>
        <v>0</v>
      </c>
      <c r="P116" s="62">
        <f t="shared" si="38"/>
        <v>0</v>
      </c>
      <c r="Q116" s="48" t="str">
        <f t="shared" si="39"/>
        <v>-</v>
      </c>
      <c r="R116" s="48" t="str">
        <f t="shared" si="40"/>
        <v>-</v>
      </c>
    </row>
    <row r="117" spans="3:18" ht="15.75" thickBot="1" x14ac:dyDescent="0.3">
      <c r="C117" s="258"/>
      <c r="D117" s="259"/>
      <c r="E117" s="55" t="s">
        <v>85</v>
      </c>
      <c r="F117" s="56">
        <f>SUM(F85:F116)</f>
        <v>4559827</v>
      </c>
      <c r="G117" s="56">
        <f t="shared" ref="G117:N117" si="41">SUM(G85:G116)</f>
        <v>4476976</v>
      </c>
      <c r="H117" s="56">
        <f t="shared" si="41"/>
        <v>4732966</v>
      </c>
      <c r="I117" s="56">
        <f t="shared" si="41"/>
        <v>4843091</v>
      </c>
      <c r="J117" s="56">
        <f t="shared" si="41"/>
        <v>6314961</v>
      </c>
      <c r="K117" s="56">
        <f t="shared" si="41"/>
        <v>6406532</v>
      </c>
      <c r="L117" s="56">
        <f t="shared" si="41"/>
        <v>6533512</v>
      </c>
      <c r="M117" s="56">
        <f t="shared" si="41"/>
        <v>6478224</v>
      </c>
      <c r="N117" s="56">
        <f t="shared" si="41"/>
        <v>6725181</v>
      </c>
      <c r="O117" s="56">
        <f>SUM(O85:O116)</f>
        <v>6922887.6370000001</v>
      </c>
      <c r="P117" s="62">
        <f t="shared" si="38"/>
        <v>9918.1771303724927</v>
      </c>
      <c r="Q117" s="93"/>
      <c r="R117" s="93"/>
    </row>
    <row r="118" spans="3:18" ht="16.5" thickTop="1" thickBot="1" x14ac:dyDescent="0.3">
      <c r="C118" s="260"/>
      <c r="D118" s="261"/>
      <c r="E118" s="56" t="s">
        <v>86</v>
      </c>
      <c r="F118" s="64">
        <v>4559827</v>
      </c>
      <c r="G118" s="64">
        <v>4476976</v>
      </c>
      <c r="H118" s="64">
        <v>4732966</v>
      </c>
      <c r="I118" s="64">
        <v>4843091</v>
      </c>
      <c r="J118" s="64">
        <v>5015558</v>
      </c>
      <c r="K118" s="64">
        <v>5061615</v>
      </c>
      <c r="L118" s="64">
        <v>5009137</v>
      </c>
      <c r="M118" s="64">
        <v>5059765</v>
      </c>
      <c r="N118" s="64">
        <v>5269242</v>
      </c>
      <c r="O118" s="64">
        <v>5336450</v>
      </c>
      <c r="P118" s="62">
        <f>O118/$O$39</f>
        <v>7645.3438395415469</v>
      </c>
      <c r="Q118" s="48">
        <f t="shared" ref="Q118" si="42">IF(OR(O118=0, N118=0),"-",O118/N118-1)</f>
        <v>1.2754775734346691E-2</v>
      </c>
      <c r="R118" s="48">
        <f>IF(OR(O118=0, F118=0),"-",O118/F118-1)</f>
        <v>0.17031852304922968</v>
      </c>
    </row>
    <row r="119" spans="3:18" ht="15.75" thickTop="1" x14ac:dyDescent="0.25">
      <c r="E119" s="57" t="s">
        <v>87</v>
      </c>
      <c r="F119" s="88"/>
      <c r="G119" s="88">
        <f t="shared" ref="G119" si="43">G118/F118-1</f>
        <v>-1.8169768282875642E-2</v>
      </c>
      <c r="H119" s="88">
        <f t="shared" ref="H119" si="44">H118/G118-1</f>
        <v>5.7179220974157507E-2</v>
      </c>
      <c r="I119" s="88">
        <f t="shared" ref="I119" si="45">I118/H118-1</f>
        <v>2.3267650771207737E-2</v>
      </c>
      <c r="J119" s="88">
        <f t="shared" ref="J119" si="46">J118/I118-1</f>
        <v>3.5610935247758047E-2</v>
      </c>
      <c r="K119" s="88">
        <f t="shared" ref="K119" si="47">K118/J118-1</f>
        <v>9.1828267163893695E-3</v>
      </c>
      <c r="L119" s="88">
        <f t="shared" ref="L119" si="48">L118/K118-1</f>
        <v>-1.0367837142888137E-2</v>
      </c>
      <c r="M119" s="88">
        <f t="shared" ref="M119" si="49">M118/L118-1</f>
        <v>1.0107130230217365E-2</v>
      </c>
      <c r="N119" s="88">
        <f t="shared" ref="N119" si="50">N118/M118-1</f>
        <v>4.1400539353112276E-2</v>
      </c>
      <c r="O119" s="89">
        <f t="shared" ref="O119" si="51">O118/N118-1</f>
        <v>1.2754775734346691E-2</v>
      </c>
      <c r="Q119" s="60"/>
      <c r="R119" s="60"/>
    </row>
  </sheetData>
  <mergeCells count="112">
    <mergeCell ref="C31:D31"/>
    <mergeCell ref="C39:D39"/>
    <mergeCell ref="C40:D40"/>
    <mergeCell ref="C33:D33"/>
    <mergeCell ref="C34:D34"/>
    <mergeCell ref="C35:D35"/>
    <mergeCell ref="C36:D36"/>
    <mergeCell ref="C37:D37"/>
    <mergeCell ref="C38:D38"/>
    <mergeCell ref="C22:D22"/>
    <mergeCell ref="C23:D23"/>
    <mergeCell ref="C24:D24"/>
    <mergeCell ref="C25:D25"/>
    <mergeCell ref="C26:D26"/>
    <mergeCell ref="C27:D27"/>
    <mergeCell ref="C28:D28"/>
    <mergeCell ref="C29:D29"/>
    <mergeCell ref="C30:D30"/>
    <mergeCell ref="C8:D8"/>
    <mergeCell ref="C44:D44"/>
    <mergeCell ref="E44:O44"/>
    <mergeCell ref="C45:D45"/>
    <mergeCell ref="C46:D46"/>
    <mergeCell ref="E2:O2"/>
    <mergeCell ref="C5:D5"/>
    <mergeCell ref="E5:O5"/>
    <mergeCell ref="C6:D6"/>
    <mergeCell ref="C7:D7"/>
    <mergeCell ref="C20:D20"/>
    <mergeCell ref="C9:D9"/>
    <mergeCell ref="C10:D10"/>
    <mergeCell ref="C11:D11"/>
    <mergeCell ref="C12:D12"/>
    <mergeCell ref="C13:D13"/>
    <mergeCell ref="C14:D14"/>
    <mergeCell ref="C15:D15"/>
    <mergeCell ref="C16:D16"/>
    <mergeCell ref="C17:D17"/>
    <mergeCell ref="C18:D18"/>
    <mergeCell ref="C19:D19"/>
    <mergeCell ref="C32:D32"/>
    <mergeCell ref="C21:D21"/>
    <mergeCell ref="C52:D52"/>
    <mergeCell ref="C53:D53"/>
    <mergeCell ref="C54:D54"/>
    <mergeCell ref="C55:D55"/>
    <mergeCell ref="C56:D56"/>
    <mergeCell ref="C47:D47"/>
    <mergeCell ref="C48:D48"/>
    <mergeCell ref="C49:D49"/>
    <mergeCell ref="C50:D50"/>
    <mergeCell ref="C51:D51"/>
    <mergeCell ref="C62:D62"/>
    <mergeCell ref="C63:D63"/>
    <mergeCell ref="C64:D64"/>
    <mergeCell ref="C65:D65"/>
    <mergeCell ref="C66:D66"/>
    <mergeCell ref="C57:D57"/>
    <mergeCell ref="C58:D58"/>
    <mergeCell ref="C59:D59"/>
    <mergeCell ref="C60:D60"/>
    <mergeCell ref="C61:D61"/>
    <mergeCell ref="E83:O83"/>
    <mergeCell ref="C72:D72"/>
    <mergeCell ref="C73:D73"/>
    <mergeCell ref="C74:D74"/>
    <mergeCell ref="C75:D75"/>
    <mergeCell ref="C76:D76"/>
    <mergeCell ref="C67:D67"/>
    <mergeCell ref="C68:D68"/>
    <mergeCell ref="C69:D69"/>
    <mergeCell ref="C70:D70"/>
    <mergeCell ref="C71:D71"/>
    <mergeCell ref="C84:D84"/>
    <mergeCell ref="C85:D85"/>
    <mergeCell ref="C86:D86"/>
    <mergeCell ref="C87:D87"/>
    <mergeCell ref="C88:D88"/>
    <mergeCell ref="C77:D77"/>
    <mergeCell ref="C78:D78"/>
    <mergeCell ref="C79:D79"/>
    <mergeCell ref="C83:D83"/>
    <mergeCell ref="C94:D94"/>
    <mergeCell ref="C95:D95"/>
    <mergeCell ref="C96:D96"/>
    <mergeCell ref="C97:D97"/>
    <mergeCell ref="C98:D98"/>
    <mergeCell ref="C89:D89"/>
    <mergeCell ref="C90:D90"/>
    <mergeCell ref="C91:D91"/>
    <mergeCell ref="C92:D92"/>
    <mergeCell ref="C93:D93"/>
    <mergeCell ref="C104:D104"/>
    <mergeCell ref="C105:D105"/>
    <mergeCell ref="C106:D106"/>
    <mergeCell ref="C107:D107"/>
    <mergeCell ref="C108:D108"/>
    <mergeCell ref="C99:D99"/>
    <mergeCell ref="C100:D100"/>
    <mergeCell ref="C101:D101"/>
    <mergeCell ref="C102:D102"/>
    <mergeCell ref="C103:D103"/>
    <mergeCell ref="C114:D114"/>
    <mergeCell ref="C115:D115"/>
    <mergeCell ref="C116:D116"/>
    <mergeCell ref="C117:D117"/>
    <mergeCell ref="C118:D118"/>
    <mergeCell ref="C109:D109"/>
    <mergeCell ref="C110:D110"/>
    <mergeCell ref="C111:D111"/>
    <mergeCell ref="C112:D112"/>
    <mergeCell ref="C113:D113"/>
  </mergeCells>
  <conditionalFormatting sqref="E6:O6 F41:O41">
    <cfRule type="cellIs" dxfId="1855" priority="65" operator="equal">
      <formula>0</formula>
    </cfRule>
  </conditionalFormatting>
  <conditionalFormatting sqref="E8:E38">
    <cfRule type="cellIs" dxfId="1854" priority="73" operator="equal">
      <formula>0</formula>
    </cfRule>
  </conditionalFormatting>
  <conditionalFormatting sqref="Q6:R6 Q40:R40 Q8:R38">
    <cfRule type="cellIs" dxfId="1853" priority="71" operator="equal">
      <formula>0</formula>
    </cfRule>
  </conditionalFormatting>
  <conditionalFormatting sqref="Q8:R38 Q40:R40">
    <cfRule type="dataBar" priority="72">
      <dataBar>
        <cfvo type="min"/>
        <cfvo type="max"/>
        <color rgb="FF008AEF"/>
      </dataBar>
      <extLst>
        <ext xmlns:x14="http://schemas.microsoft.com/office/spreadsheetml/2009/9/main" uri="{B025F937-C7B1-47D3-B67F-A62EFF666E3E}">
          <x14:id>{BBAD1B9C-05E9-4CBD-8396-08C6D16E3B00}</x14:id>
        </ext>
      </extLst>
    </cfRule>
  </conditionalFormatting>
  <conditionalFormatting sqref="P8:P38">
    <cfRule type="cellIs" dxfId="1852" priority="69" operator="equal">
      <formula>0</formula>
    </cfRule>
  </conditionalFormatting>
  <conditionalFormatting sqref="P39:P40">
    <cfRule type="cellIs" dxfId="1851" priority="67" operator="equal">
      <formula>0</formula>
    </cfRule>
  </conditionalFormatting>
  <conditionalFormatting sqref="P39:P40">
    <cfRule type="dataBar" priority="68">
      <dataBar>
        <cfvo type="min"/>
        <cfvo type="max"/>
        <color rgb="FF008AEF"/>
      </dataBar>
      <extLst>
        <ext xmlns:x14="http://schemas.microsoft.com/office/spreadsheetml/2009/9/main" uri="{B025F937-C7B1-47D3-B67F-A62EFF666E3E}">
          <x14:id>{2B5465BE-BCA7-4803-933F-8B1541802AA1}</x14:id>
        </ext>
      </extLst>
    </cfRule>
  </conditionalFormatting>
  <conditionalFormatting sqref="P8:P38">
    <cfRule type="dataBar" priority="70">
      <dataBar>
        <cfvo type="min"/>
        <cfvo type="max"/>
        <color rgb="FF008AEF"/>
      </dataBar>
      <extLst>
        <ext xmlns:x14="http://schemas.microsoft.com/office/spreadsheetml/2009/9/main" uri="{B025F937-C7B1-47D3-B67F-A62EFF666E3E}">
          <x14:id>{8CCC8A57-0E3C-411A-9950-26A3A6C26767}</x14:id>
        </ext>
      </extLst>
    </cfRule>
  </conditionalFormatting>
  <conditionalFormatting sqref="P6">
    <cfRule type="cellIs" dxfId="1850" priority="66" operator="equal">
      <formula>0</formula>
    </cfRule>
  </conditionalFormatting>
  <conditionalFormatting sqref="E39">
    <cfRule type="cellIs" dxfId="1849" priority="64" operator="equal">
      <formula>0</formula>
    </cfRule>
  </conditionalFormatting>
  <conditionalFormatting sqref="E41">
    <cfRule type="cellIs" dxfId="1848" priority="63" operator="equal">
      <formula>0</formula>
    </cfRule>
  </conditionalFormatting>
  <conditionalFormatting sqref="C6">
    <cfRule type="cellIs" dxfId="1847" priority="62" operator="equal">
      <formula>0</formula>
    </cfRule>
  </conditionalFormatting>
  <conditionalFormatting sqref="C8:C38">
    <cfRule type="cellIs" dxfId="1846" priority="61" operator="equal">
      <formula>0</formula>
    </cfRule>
  </conditionalFormatting>
  <conditionalFormatting sqref="C39:C40">
    <cfRule type="cellIs" dxfId="1845" priority="60" operator="equal">
      <formula>0</formula>
    </cfRule>
  </conditionalFormatting>
  <conditionalFormatting sqref="F41:O41">
    <cfRule type="dataBar" priority="74">
      <dataBar>
        <cfvo type="min"/>
        <cfvo type="max"/>
        <color rgb="FF008AEF"/>
      </dataBar>
      <extLst>
        <ext xmlns:x14="http://schemas.microsoft.com/office/spreadsheetml/2009/9/main" uri="{B025F937-C7B1-47D3-B67F-A62EFF666E3E}">
          <x14:id>{E6BDEF59-9F17-4B59-B821-A204AEF7E83E}</x14:id>
        </ext>
      </extLst>
    </cfRule>
  </conditionalFormatting>
  <conditionalFormatting sqref="C5">
    <cfRule type="cellIs" dxfId="1844" priority="59" operator="equal">
      <formula>0</formula>
    </cfRule>
  </conditionalFormatting>
  <conditionalFormatting sqref="E7">
    <cfRule type="cellIs" dxfId="1843" priority="58" operator="equal">
      <formula>0</formula>
    </cfRule>
  </conditionalFormatting>
  <conditionalFormatting sqref="Q7:R7">
    <cfRule type="cellIs" dxfId="1842" priority="56" operator="equal">
      <formula>0</formula>
    </cfRule>
  </conditionalFormatting>
  <conditionalFormatting sqref="Q7:R7">
    <cfRule type="dataBar" priority="57">
      <dataBar>
        <cfvo type="min"/>
        <cfvo type="max"/>
        <color rgb="FF008AEF"/>
      </dataBar>
      <extLst>
        <ext xmlns:x14="http://schemas.microsoft.com/office/spreadsheetml/2009/9/main" uri="{B025F937-C7B1-47D3-B67F-A62EFF666E3E}">
          <x14:id>{68E4812F-54C9-41F3-B218-1E8CA19A8B2F}</x14:id>
        </ext>
      </extLst>
    </cfRule>
  </conditionalFormatting>
  <conditionalFormatting sqref="P7">
    <cfRule type="cellIs" dxfId="1841" priority="54" operator="equal">
      <formula>0</formula>
    </cfRule>
  </conditionalFormatting>
  <conditionalFormatting sqref="P7">
    <cfRule type="dataBar" priority="55">
      <dataBar>
        <cfvo type="min"/>
        <cfvo type="max"/>
        <color rgb="FF008AEF"/>
      </dataBar>
      <extLst>
        <ext xmlns:x14="http://schemas.microsoft.com/office/spreadsheetml/2009/9/main" uri="{B025F937-C7B1-47D3-B67F-A62EFF666E3E}">
          <x14:id>{2C46A04A-9651-41C6-88F3-C7BDB621ADB7}</x14:id>
        </ext>
      </extLst>
    </cfRule>
  </conditionalFormatting>
  <conditionalFormatting sqref="C7">
    <cfRule type="cellIs" dxfId="1840" priority="52" operator="equal">
      <formula>0</formula>
    </cfRule>
  </conditionalFormatting>
  <conditionalFormatting sqref="F8:O38">
    <cfRule type="cellIs" dxfId="1839" priority="51" operator="equal">
      <formula>0</formula>
    </cfRule>
  </conditionalFormatting>
  <conditionalFormatting sqref="F7:O7">
    <cfRule type="cellIs" dxfId="1838" priority="50" operator="equal">
      <formula>0</formula>
    </cfRule>
  </conditionalFormatting>
  <conditionalFormatting sqref="E45:O45 F80:O80">
    <cfRule type="cellIs" dxfId="1837" priority="40" operator="equal">
      <formula>0</formula>
    </cfRule>
  </conditionalFormatting>
  <conditionalFormatting sqref="E47:E77">
    <cfRule type="cellIs" dxfId="1836" priority="48" operator="equal">
      <formula>0</formula>
    </cfRule>
  </conditionalFormatting>
  <conditionalFormatting sqref="Q45:R45 Q79:R79 Q47:R77">
    <cfRule type="cellIs" dxfId="1835" priority="46" operator="equal">
      <formula>0</formula>
    </cfRule>
  </conditionalFormatting>
  <conditionalFormatting sqref="Q47:R77 Q79:R79">
    <cfRule type="dataBar" priority="47">
      <dataBar>
        <cfvo type="min"/>
        <cfvo type="max"/>
        <color rgb="FF008AEF"/>
      </dataBar>
      <extLst>
        <ext xmlns:x14="http://schemas.microsoft.com/office/spreadsheetml/2009/9/main" uri="{B025F937-C7B1-47D3-B67F-A62EFF666E3E}">
          <x14:id>{131AE074-9167-48A9-99BF-DA32E6EE22F3}</x14:id>
        </ext>
      </extLst>
    </cfRule>
  </conditionalFormatting>
  <conditionalFormatting sqref="P47:P77">
    <cfRule type="cellIs" dxfId="1834" priority="44" operator="equal">
      <formula>0</formula>
    </cfRule>
  </conditionalFormatting>
  <conditionalFormatting sqref="P78:P79">
    <cfRule type="cellIs" dxfId="1833" priority="42" operator="equal">
      <formula>0</formula>
    </cfRule>
  </conditionalFormatting>
  <conditionalFormatting sqref="P78:P79">
    <cfRule type="dataBar" priority="43">
      <dataBar>
        <cfvo type="min"/>
        <cfvo type="max"/>
        <color rgb="FF008AEF"/>
      </dataBar>
      <extLst>
        <ext xmlns:x14="http://schemas.microsoft.com/office/spreadsheetml/2009/9/main" uri="{B025F937-C7B1-47D3-B67F-A62EFF666E3E}">
          <x14:id>{18D17C80-1C0F-4185-8FBA-FBEBCB399EB3}</x14:id>
        </ext>
      </extLst>
    </cfRule>
  </conditionalFormatting>
  <conditionalFormatting sqref="P47:P77">
    <cfRule type="dataBar" priority="45">
      <dataBar>
        <cfvo type="min"/>
        <cfvo type="max"/>
        <color rgb="FF008AEF"/>
      </dataBar>
      <extLst>
        <ext xmlns:x14="http://schemas.microsoft.com/office/spreadsheetml/2009/9/main" uri="{B025F937-C7B1-47D3-B67F-A62EFF666E3E}">
          <x14:id>{C7F61AD6-6265-4277-9741-0C3D3882FDF0}</x14:id>
        </ext>
      </extLst>
    </cfRule>
  </conditionalFormatting>
  <conditionalFormatting sqref="P45">
    <cfRule type="cellIs" dxfId="1832" priority="41" operator="equal">
      <formula>0</formula>
    </cfRule>
  </conditionalFormatting>
  <conditionalFormatting sqref="E78">
    <cfRule type="cellIs" dxfId="1831" priority="39" operator="equal">
      <formula>0</formula>
    </cfRule>
  </conditionalFormatting>
  <conditionalFormatting sqref="E80">
    <cfRule type="cellIs" dxfId="1830" priority="38" operator="equal">
      <formula>0</formula>
    </cfRule>
  </conditionalFormatting>
  <conditionalFormatting sqref="C45">
    <cfRule type="cellIs" dxfId="1829" priority="37" operator="equal">
      <formula>0</formula>
    </cfRule>
  </conditionalFormatting>
  <conditionalFormatting sqref="C47:C77">
    <cfRule type="cellIs" dxfId="1828" priority="36" operator="equal">
      <formula>0</formula>
    </cfRule>
  </conditionalFormatting>
  <conditionalFormatting sqref="C78:C79">
    <cfRule type="cellIs" dxfId="1827" priority="35" operator="equal">
      <formula>0</formula>
    </cfRule>
  </conditionalFormatting>
  <conditionalFormatting sqref="F80:O80">
    <cfRule type="dataBar" priority="49">
      <dataBar>
        <cfvo type="min"/>
        <cfvo type="max"/>
        <color rgb="FF008AEF"/>
      </dataBar>
      <extLst>
        <ext xmlns:x14="http://schemas.microsoft.com/office/spreadsheetml/2009/9/main" uri="{B025F937-C7B1-47D3-B67F-A62EFF666E3E}">
          <x14:id>{2063F5B7-A91D-44FB-855B-4439C5AA3EAF}</x14:id>
        </ext>
      </extLst>
    </cfRule>
  </conditionalFormatting>
  <conditionalFormatting sqref="C44">
    <cfRule type="cellIs" dxfId="1826" priority="34" operator="equal">
      <formula>0</formula>
    </cfRule>
  </conditionalFormatting>
  <conditionalFormatting sqref="E46">
    <cfRule type="cellIs" dxfId="1825" priority="33" operator="equal">
      <formula>0</formula>
    </cfRule>
  </conditionalFormatting>
  <conditionalFormatting sqref="Q46:R46">
    <cfRule type="cellIs" dxfId="1824" priority="31" operator="equal">
      <formula>0</formula>
    </cfRule>
  </conditionalFormatting>
  <conditionalFormatting sqref="Q46:R46">
    <cfRule type="dataBar" priority="32">
      <dataBar>
        <cfvo type="min"/>
        <cfvo type="max"/>
        <color rgb="FF008AEF"/>
      </dataBar>
      <extLst>
        <ext xmlns:x14="http://schemas.microsoft.com/office/spreadsheetml/2009/9/main" uri="{B025F937-C7B1-47D3-B67F-A62EFF666E3E}">
          <x14:id>{6BCC6166-BF46-4160-9E54-538E45E028D7}</x14:id>
        </ext>
      </extLst>
    </cfRule>
  </conditionalFormatting>
  <conditionalFormatting sqref="P46">
    <cfRule type="cellIs" dxfId="1823" priority="29" operator="equal">
      <formula>0</formula>
    </cfRule>
  </conditionalFormatting>
  <conditionalFormatting sqref="P46">
    <cfRule type="dataBar" priority="30">
      <dataBar>
        <cfvo type="min"/>
        <cfvo type="max"/>
        <color rgb="FF008AEF"/>
      </dataBar>
      <extLst>
        <ext xmlns:x14="http://schemas.microsoft.com/office/spreadsheetml/2009/9/main" uri="{B025F937-C7B1-47D3-B67F-A62EFF666E3E}">
          <x14:id>{A18C9D92-5EB6-485E-A856-9F12F9F3DE3A}</x14:id>
        </ext>
      </extLst>
    </cfRule>
  </conditionalFormatting>
  <conditionalFormatting sqref="C46">
    <cfRule type="cellIs" dxfId="1822" priority="28" operator="equal">
      <formula>0</formula>
    </cfRule>
  </conditionalFormatting>
  <conditionalFormatting sqref="F46:O77">
    <cfRule type="cellIs" dxfId="1821" priority="24" operator="equal">
      <formula>0</formula>
    </cfRule>
  </conditionalFormatting>
  <conditionalFormatting sqref="E84:O84 F119:O119">
    <cfRule type="cellIs" dxfId="1820" priority="14" operator="equal">
      <formula>0</formula>
    </cfRule>
  </conditionalFormatting>
  <conditionalFormatting sqref="E86:E116">
    <cfRule type="cellIs" dxfId="1819" priority="22" operator="equal">
      <formula>0</formula>
    </cfRule>
  </conditionalFormatting>
  <conditionalFormatting sqref="Q84:R84 Q118:R118 Q86:R116">
    <cfRule type="cellIs" dxfId="1818" priority="20" operator="equal">
      <formula>0</formula>
    </cfRule>
  </conditionalFormatting>
  <conditionalFormatting sqref="Q86:R116 Q118:R118">
    <cfRule type="dataBar" priority="21">
      <dataBar>
        <cfvo type="min"/>
        <cfvo type="max"/>
        <color rgb="FF008AEF"/>
      </dataBar>
      <extLst>
        <ext xmlns:x14="http://schemas.microsoft.com/office/spreadsheetml/2009/9/main" uri="{B025F937-C7B1-47D3-B67F-A62EFF666E3E}">
          <x14:id>{1F5935D3-3704-4538-9B15-64D1C1A5CD31}</x14:id>
        </ext>
      </extLst>
    </cfRule>
  </conditionalFormatting>
  <conditionalFormatting sqref="P86:P116">
    <cfRule type="cellIs" dxfId="1817" priority="18" operator="equal">
      <formula>0</formula>
    </cfRule>
  </conditionalFormatting>
  <conditionalFormatting sqref="P117:P118">
    <cfRule type="cellIs" dxfId="1816" priority="16" operator="equal">
      <formula>0</formula>
    </cfRule>
  </conditionalFormatting>
  <conditionalFormatting sqref="P117:P118">
    <cfRule type="dataBar" priority="17">
      <dataBar>
        <cfvo type="min"/>
        <cfvo type="max"/>
        <color rgb="FF008AEF"/>
      </dataBar>
      <extLst>
        <ext xmlns:x14="http://schemas.microsoft.com/office/spreadsheetml/2009/9/main" uri="{B025F937-C7B1-47D3-B67F-A62EFF666E3E}">
          <x14:id>{D37F4F7C-0347-4F58-B3B3-B29BC641A72A}</x14:id>
        </ext>
      </extLst>
    </cfRule>
  </conditionalFormatting>
  <conditionalFormatting sqref="P86:P116">
    <cfRule type="dataBar" priority="19">
      <dataBar>
        <cfvo type="min"/>
        <cfvo type="max"/>
        <color rgb="FF008AEF"/>
      </dataBar>
      <extLst>
        <ext xmlns:x14="http://schemas.microsoft.com/office/spreadsheetml/2009/9/main" uri="{B025F937-C7B1-47D3-B67F-A62EFF666E3E}">
          <x14:id>{4EE5EE23-0FB7-433B-9A03-8097C6129F00}</x14:id>
        </ext>
      </extLst>
    </cfRule>
  </conditionalFormatting>
  <conditionalFormatting sqref="P84">
    <cfRule type="cellIs" dxfId="1815" priority="15" operator="equal">
      <formula>0</formula>
    </cfRule>
  </conditionalFormatting>
  <conditionalFormatting sqref="E117">
    <cfRule type="cellIs" dxfId="1814" priority="13" operator="equal">
      <formula>0</formula>
    </cfRule>
  </conditionalFormatting>
  <conditionalFormatting sqref="E119">
    <cfRule type="cellIs" dxfId="1813" priority="12" operator="equal">
      <formula>0</formula>
    </cfRule>
  </conditionalFormatting>
  <conditionalFormatting sqref="C84">
    <cfRule type="cellIs" dxfId="1812" priority="11" operator="equal">
      <formula>0</formula>
    </cfRule>
  </conditionalFormatting>
  <conditionalFormatting sqref="C86:C116">
    <cfRule type="cellIs" dxfId="1811" priority="10" operator="equal">
      <formula>0</formula>
    </cfRule>
  </conditionalFormatting>
  <conditionalFormatting sqref="C117:C118">
    <cfRule type="cellIs" dxfId="1810" priority="9" operator="equal">
      <formula>0</formula>
    </cfRule>
  </conditionalFormatting>
  <conditionalFormatting sqref="F119:O119">
    <cfRule type="dataBar" priority="23">
      <dataBar>
        <cfvo type="min"/>
        <cfvo type="max"/>
        <color rgb="FF008AEF"/>
      </dataBar>
      <extLst>
        <ext xmlns:x14="http://schemas.microsoft.com/office/spreadsheetml/2009/9/main" uri="{B025F937-C7B1-47D3-B67F-A62EFF666E3E}">
          <x14:id>{6468CD98-BA9A-4B6C-950B-FF11BD13B27E}</x14:id>
        </ext>
      </extLst>
    </cfRule>
  </conditionalFormatting>
  <conditionalFormatting sqref="C83">
    <cfRule type="cellIs" dxfId="1809" priority="8" operator="equal">
      <formula>0</formula>
    </cfRule>
  </conditionalFormatting>
  <conditionalFormatting sqref="E85">
    <cfRule type="cellIs" dxfId="1808" priority="7" operator="equal">
      <formula>0</formula>
    </cfRule>
  </conditionalFormatting>
  <conditionalFormatting sqref="Q85:R85">
    <cfRule type="cellIs" dxfId="1807" priority="5" operator="equal">
      <formula>0</formula>
    </cfRule>
  </conditionalFormatting>
  <conditionalFormatting sqref="Q85:R85">
    <cfRule type="dataBar" priority="6">
      <dataBar>
        <cfvo type="min"/>
        <cfvo type="max"/>
        <color rgb="FF008AEF"/>
      </dataBar>
      <extLst>
        <ext xmlns:x14="http://schemas.microsoft.com/office/spreadsheetml/2009/9/main" uri="{B025F937-C7B1-47D3-B67F-A62EFF666E3E}">
          <x14:id>{67999BAB-1E14-46C3-9695-1B2592434E50}</x14:id>
        </ext>
      </extLst>
    </cfRule>
  </conditionalFormatting>
  <conditionalFormatting sqref="P85">
    <cfRule type="cellIs" dxfId="1806" priority="3" operator="equal">
      <formula>0</formula>
    </cfRule>
  </conditionalFormatting>
  <conditionalFormatting sqref="P85">
    <cfRule type="dataBar" priority="4">
      <dataBar>
        <cfvo type="min"/>
        <cfvo type="max"/>
        <color rgb="FF008AEF"/>
      </dataBar>
      <extLst>
        <ext xmlns:x14="http://schemas.microsoft.com/office/spreadsheetml/2009/9/main" uri="{B025F937-C7B1-47D3-B67F-A62EFF666E3E}">
          <x14:id>{4F77D772-48C0-4DD3-B1E3-25E1C999EF67}</x14:id>
        </ext>
      </extLst>
    </cfRule>
  </conditionalFormatting>
  <conditionalFormatting sqref="C85">
    <cfRule type="cellIs" dxfId="1805" priority="2" operator="equal">
      <formula>0</formula>
    </cfRule>
  </conditionalFormatting>
  <conditionalFormatting sqref="F85:O116">
    <cfRule type="cellIs" dxfId="1804" priority="1" operator="equal">
      <formula>0</formula>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BBAD1B9C-05E9-4CBD-8396-08C6D16E3B00}">
            <x14:dataBar minLength="0" maxLength="100" border="1" negativeBarBorderColorSameAsPositive="0">
              <x14:cfvo type="autoMin"/>
              <x14:cfvo type="autoMax"/>
              <x14:borderColor rgb="FF008AEF"/>
              <x14:negativeFillColor rgb="FFFF0000"/>
              <x14:negativeBorderColor rgb="FFFF0000"/>
              <x14:axisColor rgb="FF000000"/>
            </x14:dataBar>
          </x14:cfRule>
          <xm:sqref>Q8:R38 Q40:R40</xm:sqref>
        </x14:conditionalFormatting>
        <x14:conditionalFormatting xmlns:xm="http://schemas.microsoft.com/office/excel/2006/main">
          <x14:cfRule type="dataBar" id="{2B5465BE-BCA7-4803-933F-8B1541802AA1}">
            <x14:dataBar minLength="0" maxLength="100" border="1" negativeBarBorderColorSameAsPositive="0">
              <x14:cfvo type="autoMin"/>
              <x14:cfvo type="autoMax"/>
              <x14:borderColor rgb="FF008AEF"/>
              <x14:negativeFillColor rgb="FFFF0000"/>
              <x14:negativeBorderColor rgb="FFFF0000"/>
              <x14:axisColor rgb="FF000000"/>
            </x14:dataBar>
          </x14:cfRule>
          <xm:sqref>P39:P40</xm:sqref>
        </x14:conditionalFormatting>
        <x14:conditionalFormatting xmlns:xm="http://schemas.microsoft.com/office/excel/2006/main">
          <x14:cfRule type="dataBar" id="{8CCC8A57-0E3C-411A-9950-26A3A6C26767}">
            <x14:dataBar minLength="0" maxLength="100" border="1" negativeBarBorderColorSameAsPositive="0">
              <x14:cfvo type="autoMin"/>
              <x14:cfvo type="autoMax"/>
              <x14:borderColor rgb="FF008AEF"/>
              <x14:negativeFillColor rgb="FFFF0000"/>
              <x14:negativeBorderColor rgb="FFFF0000"/>
              <x14:axisColor rgb="FF000000"/>
            </x14:dataBar>
          </x14:cfRule>
          <xm:sqref>P8:P38</xm:sqref>
        </x14:conditionalFormatting>
        <x14:conditionalFormatting xmlns:xm="http://schemas.microsoft.com/office/excel/2006/main">
          <x14:cfRule type="dataBar" id="{E6BDEF59-9F17-4B59-B821-A204AEF7E83E}">
            <x14:dataBar minLength="0" maxLength="100" border="1" negativeBarBorderColorSameAsPositive="0">
              <x14:cfvo type="autoMin"/>
              <x14:cfvo type="autoMax"/>
              <x14:borderColor rgb="FF008AEF"/>
              <x14:negativeFillColor rgb="FFFF0000"/>
              <x14:negativeBorderColor rgb="FFFF0000"/>
              <x14:axisColor rgb="FF000000"/>
            </x14:dataBar>
          </x14:cfRule>
          <xm:sqref>F41:O41</xm:sqref>
        </x14:conditionalFormatting>
        <x14:conditionalFormatting xmlns:xm="http://schemas.microsoft.com/office/excel/2006/main">
          <x14:cfRule type="dataBar" id="{68E4812F-54C9-41F3-B218-1E8CA19A8B2F}">
            <x14:dataBar minLength="0" maxLength="100" border="1" negativeBarBorderColorSameAsPositive="0">
              <x14:cfvo type="autoMin"/>
              <x14:cfvo type="autoMax"/>
              <x14:borderColor rgb="FF008AEF"/>
              <x14:negativeFillColor rgb="FFFF0000"/>
              <x14:negativeBorderColor rgb="FFFF0000"/>
              <x14:axisColor rgb="FF000000"/>
            </x14:dataBar>
          </x14:cfRule>
          <xm:sqref>Q7:R7</xm:sqref>
        </x14:conditionalFormatting>
        <x14:conditionalFormatting xmlns:xm="http://schemas.microsoft.com/office/excel/2006/main">
          <x14:cfRule type="dataBar" id="{2C46A04A-9651-41C6-88F3-C7BDB621ADB7}">
            <x14:dataBar minLength="0" maxLength="100" border="1" negativeBarBorderColorSameAsPositive="0">
              <x14:cfvo type="autoMin"/>
              <x14:cfvo type="autoMax"/>
              <x14:borderColor rgb="FF008AEF"/>
              <x14:negativeFillColor rgb="FFFF0000"/>
              <x14:negativeBorderColor rgb="FFFF0000"/>
              <x14:axisColor rgb="FF000000"/>
            </x14:dataBar>
          </x14:cfRule>
          <xm:sqref>P7</xm:sqref>
        </x14:conditionalFormatting>
        <x14:conditionalFormatting xmlns:xm="http://schemas.microsoft.com/office/excel/2006/main">
          <x14:cfRule type="dataBar" id="{131AE074-9167-48A9-99BF-DA32E6EE22F3}">
            <x14:dataBar minLength="0" maxLength="100" border="1" negativeBarBorderColorSameAsPositive="0">
              <x14:cfvo type="autoMin"/>
              <x14:cfvo type="autoMax"/>
              <x14:borderColor rgb="FF008AEF"/>
              <x14:negativeFillColor rgb="FFFF0000"/>
              <x14:negativeBorderColor rgb="FFFF0000"/>
              <x14:axisColor rgb="FF000000"/>
            </x14:dataBar>
          </x14:cfRule>
          <xm:sqref>Q47:R77 Q79:R79</xm:sqref>
        </x14:conditionalFormatting>
        <x14:conditionalFormatting xmlns:xm="http://schemas.microsoft.com/office/excel/2006/main">
          <x14:cfRule type="dataBar" id="{18D17C80-1C0F-4185-8FBA-FBEBCB399EB3}">
            <x14:dataBar minLength="0" maxLength="100" border="1" negativeBarBorderColorSameAsPositive="0">
              <x14:cfvo type="autoMin"/>
              <x14:cfvo type="autoMax"/>
              <x14:borderColor rgb="FF008AEF"/>
              <x14:negativeFillColor rgb="FFFF0000"/>
              <x14:negativeBorderColor rgb="FFFF0000"/>
              <x14:axisColor rgb="FF000000"/>
            </x14:dataBar>
          </x14:cfRule>
          <xm:sqref>P78:P79</xm:sqref>
        </x14:conditionalFormatting>
        <x14:conditionalFormatting xmlns:xm="http://schemas.microsoft.com/office/excel/2006/main">
          <x14:cfRule type="dataBar" id="{C7F61AD6-6265-4277-9741-0C3D3882FDF0}">
            <x14:dataBar minLength="0" maxLength="100" border="1" negativeBarBorderColorSameAsPositive="0">
              <x14:cfvo type="autoMin"/>
              <x14:cfvo type="autoMax"/>
              <x14:borderColor rgb="FF008AEF"/>
              <x14:negativeFillColor rgb="FFFF0000"/>
              <x14:negativeBorderColor rgb="FFFF0000"/>
              <x14:axisColor rgb="FF000000"/>
            </x14:dataBar>
          </x14:cfRule>
          <xm:sqref>P47:P77</xm:sqref>
        </x14:conditionalFormatting>
        <x14:conditionalFormatting xmlns:xm="http://schemas.microsoft.com/office/excel/2006/main">
          <x14:cfRule type="dataBar" id="{2063F5B7-A91D-44FB-855B-4439C5AA3EAF}">
            <x14:dataBar minLength="0" maxLength="100" border="1" negativeBarBorderColorSameAsPositive="0">
              <x14:cfvo type="autoMin"/>
              <x14:cfvo type="autoMax"/>
              <x14:borderColor rgb="FF008AEF"/>
              <x14:negativeFillColor rgb="FFFF0000"/>
              <x14:negativeBorderColor rgb="FFFF0000"/>
              <x14:axisColor rgb="FF000000"/>
            </x14:dataBar>
          </x14:cfRule>
          <xm:sqref>F80:O80</xm:sqref>
        </x14:conditionalFormatting>
        <x14:conditionalFormatting xmlns:xm="http://schemas.microsoft.com/office/excel/2006/main">
          <x14:cfRule type="dataBar" id="{6BCC6166-BF46-4160-9E54-538E45E028D7}">
            <x14:dataBar minLength="0" maxLength="100" border="1" negativeBarBorderColorSameAsPositive="0">
              <x14:cfvo type="autoMin"/>
              <x14:cfvo type="autoMax"/>
              <x14:borderColor rgb="FF008AEF"/>
              <x14:negativeFillColor rgb="FFFF0000"/>
              <x14:negativeBorderColor rgb="FFFF0000"/>
              <x14:axisColor rgb="FF000000"/>
            </x14:dataBar>
          </x14:cfRule>
          <xm:sqref>Q46:R46</xm:sqref>
        </x14:conditionalFormatting>
        <x14:conditionalFormatting xmlns:xm="http://schemas.microsoft.com/office/excel/2006/main">
          <x14:cfRule type="dataBar" id="{A18C9D92-5EB6-485E-A856-9F12F9F3DE3A}">
            <x14:dataBar minLength="0" maxLength="100" border="1" negativeBarBorderColorSameAsPositive="0">
              <x14:cfvo type="autoMin"/>
              <x14:cfvo type="autoMax"/>
              <x14:borderColor rgb="FF008AEF"/>
              <x14:negativeFillColor rgb="FFFF0000"/>
              <x14:negativeBorderColor rgb="FFFF0000"/>
              <x14:axisColor rgb="FF000000"/>
            </x14:dataBar>
          </x14:cfRule>
          <xm:sqref>P46</xm:sqref>
        </x14:conditionalFormatting>
        <x14:conditionalFormatting xmlns:xm="http://schemas.microsoft.com/office/excel/2006/main">
          <x14:cfRule type="dataBar" id="{1F5935D3-3704-4538-9B15-64D1C1A5CD31}">
            <x14:dataBar minLength="0" maxLength="100" border="1" negativeBarBorderColorSameAsPositive="0">
              <x14:cfvo type="autoMin"/>
              <x14:cfvo type="autoMax"/>
              <x14:borderColor rgb="FF008AEF"/>
              <x14:negativeFillColor rgb="FFFF0000"/>
              <x14:negativeBorderColor rgb="FFFF0000"/>
              <x14:axisColor rgb="FF000000"/>
            </x14:dataBar>
          </x14:cfRule>
          <xm:sqref>Q86:R116 Q118:R118</xm:sqref>
        </x14:conditionalFormatting>
        <x14:conditionalFormatting xmlns:xm="http://schemas.microsoft.com/office/excel/2006/main">
          <x14:cfRule type="dataBar" id="{D37F4F7C-0347-4F58-B3B3-B29BC641A72A}">
            <x14:dataBar minLength="0" maxLength="100" border="1" negativeBarBorderColorSameAsPositive="0">
              <x14:cfvo type="autoMin"/>
              <x14:cfvo type="autoMax"/>
              <x14:borderColor rgb="FF008AEF"/>
              <x14:negativeFillColor rgb="FFFF0000"/>
              <x14:negativeBorderColor rgb="FFFF0000"/>
              <x14:axisColor rgb="FF000000"/>
            </x14:dataBar>
          </x14:cfRule>
          <xm:sqref>P117:P118</xm:sqref>
        </x14:conditionalFormatting>
        <x14:conditionalFormatting xmlns:xm="http://schemas.microsoft.com/office/excel/2006/main">
          <x14:cfRule type="dataBar" id="{4EE5EE23-0FB7-433B-9A03-8097C6129F00}">
            <x14:dataBar minLength="0" maxLength="100" border="1" negativeBarBorderColorSameAsPositive="0">
              <x14:cfvo type="autoMin"/>
              <x14:cfvo type="autoMax"/>
              <x14:borderColor rgb="FF008AEF"/>
              <x14:negativeFillColor rgb="FFFF0000"/>
              <x14:negativeBorderColor rgb="FFFF0000"/>
              <x14:axisColor rgb="FF000000"/>
            </x14:dataBar>
          </x14:cfRule>
          <xm:sqref>P86:P116</xm:sqref>
        </x14:conditionalFormatting>
        <x14:conditionalFormatting xmlns:xm="http://schemas.microsoft.com/office/excel/2006/main">
          <x14:cfRule type="dataBar" id="{6468CD98-BA9A-4B6C-950B-FF11BD13B27E}">
            <x14:dataBar minLength="0" maxLength="100" border="1" negativeBarBorderColorSameAsPositive="0">
              <x14:cfvo type="autoMin"/>
              <x14:cfvo type="autoMax"/>
              <x14:borderColor rgb="FF008AEF"/>
              <x14:negativeFillColor rgb="FFFF0000"/>
              <x14:negativeBorderColor rgb="FFFF0000"/>
              <x14:axisColor rgb="FF000000"/>
            </x14:dataBar>
          </x14:cfRule>
          <xm:sqref>F119:O119</xm:sqref>
        </x14:conditionalFormatting>
        <x14:conditionalFormatting xmlns:xm="http://schemas.microsoft.com/office/excel/2006/main">
          <x14:cfRule type="dataBar" id="{67999BAB-1E14-46C3-9695-1B2592434E50}">
            <x14:dataBar minLength="0" maxLength="100" border="1" negativeBarBorderColorSameAsPositive="0">
              <x14:cfvo type="autoMin"/>
              <x14:cfvo type="autoMax"/>
              <x14:borderColor rgb="FF008AEF"/>
              <x14:negativeFillColor rgb="FFFF0000"/>
              <x14:negativeBorderColor rgb="FFFF0000"/>
              <x14:axisColor rgb="FF000000"/>
            </x14:dataBar>
          </x14:cfRule>
          <xm:sqref>Q85:R85</xm:sqref>
        </x14:conditionalFormatting>
        <x14:conditionalFormatting xmlns:xm="http://schemas.microsoft.com/office/excel/2006/main">
          <x14:cfRule type="dataBar" id="{4F77D772-48C0-4DD3-B1E3-25E1C999EF67}">
            <x14:dataBar minLength="0" maxLength="100" border="1" negativeBarBorderColorSameAsPositive="0">
              <x14:cfvo type="autoMin"/>
              <x14:cfvo type="autoMax"/>
              <x14:borderColor rgb="FF008AEF"/>
              <x14:negativeFillColor rgb="FFFF0000"/>
              <x14:negativeBorderColor rgb="FFFF0000"/>
              <x14:axisColor rgb="FF000000"/>
            </x14:dataBar>
          </x14:cfRule>
          <xm:sqref>P85</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Companies_DATA!F7:O7</xm:f>
              <xm:sqref>C7</xm:sqref>
            </x14:sparkline>
            <x14:sparkline>
              <xm:f>Companies_DATA!F8:O8</xm:f>
              <xm:sqref>C8</xm:sqref>
            </x14:sparkline>
            <x14:sparkline>
              <xm:f>Companies_DATA!F9:O9</xm:f>
              <xm:sqref>C9</xm:sqref>
            </x14:sparkline>
            <x14:sparkline>
              <xm:f>Companies_DATA!F10:O10</xm:f>
              <xm:sqref>C10</xm:sqref>
            </x14:sparkline>
            <x14:sparkline>
              <xm:f>Companies_DATA!F11:O11</xm:f>
              <xm:sqref>C11</xm:sqref>
            </x14:sparkline>
            <x14:sparkline>
              <xm:f>Companies_DATA!F12:O12</xm:f>
              <xm:sqref>C12</xm:sqref>
            </x14:sparkline>
            <x14:sparkline>
              <xm:f>Companies_DATA!F13:O13</xm:f>
              <xm:sqref>C13</xm:sqref>
            </x14:sparkline>
            <x14:sparkline>
              <xm:f>Companies_DATA!F14:O14</xm:f>
              <xm:sqref>C14</xm:sqref>
            </x14:sparkline>
            <x14:sparkline>
              <xm:f>Companies_DATA!F15:O15</xm:f>
              <xm:sqref>C15</xm:sqref>
            </x14:sparkline>
            <x14:sparkline>
              <xm:f>Companies_DATA!F16:O16</xm:f>
              <xm:sqref>C16</xm:sqref>
            </x14:sparkline>
            <x14:sparkline>
              <xm:f>Companies_DATA!F17:O17</xm:f>
              <xm:sqref>C17</xm:sqref>
            </x14:sparkline>
            <x14:sparkline>
              <xm:f>Companies_DATA!F18:O18</xm:f>
              <xm:sqref>C18</xm:sqref>
            </x14:sparkline>
            <x14:sparkline>
              <xm:f>Companies_DATA!F19:O19</xm:f>
              <xm:sqref>C19</xm:sqref>
            </x14:sparkline>
            <x14:sparkline>
              <xm:f>Companies_DATA!F20:O20</xm:f>
              <xm:sqref>C20</xm:sqref>
            </x14:sparkline>
            <x14:sparkline>
              <xm:f>Companies_DATA!F21:O21</xm:f>
              <xm:sqref>C21</xm:sqref>
            </x14:sparkline>
            <x14:sparkline>
              <xm:f>Companies_DATA!F22:O22</xm:f>
              <xm:sqref>C22</xm:sqref>
            </x14:sparkline>
            <x14:sparkline>
              <xm:f>Companies_DATA!F23:O23</xm:f>
              <xm:sqref>C23</xm:sqref>
            </x14:sparkline>
            <x14:sparkline>
              <xm:f>Companies_DATA!F24:O24</xm:f>
              <xm:sqref>C24</xm:sqref>
            </x14:sparkline>
            <x14:sparkline>
              <xm:f>Companies_DATA!F25:O25</xm:f>
              <xm:sqref>C25</xm:sqref>
            </x14:sparkline>
            <x14:sparkline>
              <xm:f>Companies_DATA!F26:O26</xm:f>
              <xm:sqref>C26</xm:sqref>
            </x14:sparkline>
            <x14:sparkline>
              <xm:f>Companies_DATA!F27:O27</xm:f>
              <xm:sqref>C27</xm:sqref>
            </x14:sparkline>
            <x14:sparkline>
              <xm:f>Companies_DATA!F28:O28</xm:f>
              <xm:sqref>C28</xm:sqref>
            </x14:sparkline>
            <x14:sparkline>
              <xm:f>Companies_DATA!F29:O29</xm:f>
              <xm:sqref>C29</xm:sqref>
            </x14:sparkline>
            <x14:sparkline>
              <xm:f>Companies_DATA!F30:O30</xm:f>
              <xm:sqref>C30</xm:sqref>
            </x14:sparkline>
            <x14:sparkline>
              <xm:f>Companies_DATA!F31:O31</xm:f>
              <xm:sqref>C31</xm:sqref>
            </x14:sparkline>
            <x14:sparkline>
              <xm:f>Companies_DATA!F32:O32</xm:f>
              <xm:sqref>C32</xm:sqref>
            </x14:sparkline>
            <x14:sparkline>
              <xm:f>Companies_DATA!F33:O33</xm:f>
              <xm:sqref>C33</xm:sqref>
            </x14:sparkline>
            <x14:sparkline>
              <xm:f>Companies_DATA!F34:O34</xm:f>
              <xm:sqref>C34</xm:sqref>
            </x14:sparkline>
            <x14:sparkline>
              <xm:f>Companies_DATA!F35:O35</xm:f>
              <xm:sqref>C35</xm:sqref>
            </x14:sparkline>
            <x14:sparkline>
              <xm:f>Companies_DATA!F36:O36</xm:f>
              <xm:sqref>C36</xm:sqref>
            </x14:sparkline>
            <x14:sparkline>
              <xm:f>Companies_DATA!F37:O37</xm:f>
              <xm:sqref>C37</xm:sqref>
            </x14:sparkline>
            <x14:sparkline>
              <xm:f>Companies_DATA!F38:O38</xm:f>
              <xm:sqref>C38</xm:sqref>
            </x14:sparkline>
            <x14:sparkline>
              <xm:f>Companies_DATA!F39:O39</xm:f>
              <xm:sqref>C39</xm:sqref>
            </x14:sparkline>
            <x14:sparkline>
              <xm:f>Companies_DATA!F40:O40</xm:f>
              <xm:sqref>C40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Companies_DATA!F46:O46</xm:f>
              <xm:sqref>C46</xm:sqref>
            </x14:sparkline>
            <x14:sparkline>
              <xm:f>Companies_DATA!F47:O47</xm:f>
              <xm:sqref>C47</xm:sqref>
            </x14:sparkline>
            <x14:sparkline>
              <xm:f>Companies_DATA!F48:O48</xm:f>
              <xm:sqref>C48</xm:sqref>
            </x14:sparkline>
            <x14:sparkline>
              <xm:f>Companies_DATA!F49:O49</xm:f>
              <xm:sqref>C49</xm:sqref>
            </x14:sparkline>
            <x14:sparkline>
              <xm:f>Companies_DATA!F50:O50</xm:f>
              <xm:sqref>C50</xm:sqref>
            </x14:sparkline>
            <x14:sparkline>
              <xm:f>Companies_DATA!F51:O51</xm:f>
              <xm:sqref>C51</xm:sqref>
            </x14:sparkline>
            <x14:sparkline>
              <xm:f>Companies_DATA!F52:O52</xm:f>
              <xm:sqref>C52</xm:sqref>
            </x14:sparkline>
            <x14:sparkline>
              <xm:f>Companies_DATA!F53:O53</xm:f>
              <xm:sqref>C53</xm:sqref>
            </x14:sparkline>
            <x14:sparkline>
              <xm:f>Companies_DATA!F54:O54</xm:f>
              <xm:sqref>C54</xm:sqref>
            </x14:sparkline>
            <x14:sparkline>
              <xm:f>Companies_DATA!F55:O55</xm:f>
              <xm:sqref>C55</xm:sqref>
            </x14:sparkline>
            <x14:sparkline>
              <xm:f>Companies_DATA!F56:O56</xm:f>
              <xm:sqref>C56</xm:sqref>
            </x14:sparkline>
            <x14:sparkline>
              <xm:f>Companies_DATA!F57:O57</xm:f>
              <xm:sqref>C57</xm:sqref>
            </x14:sparkline>
            <x14:sparkline>
              <xm:f>Companies_DATA!F58:O58</xm:f>
              <xm:sqref>C58</xm:sqref>
            </x14:sparkline>
            <x14:sparkline>
              <xm:f>Companies_DATA!F59:O59</xm:f>
              <xm:sqref>C59</xm:sqref>
            </x14:sparkline>
            <x14:sparkline>
              <xm:f>Companies_DATA!F60:O60</xm:f>
              <xm:sqref>C60</xm:sqref>
            </x14:sparkline>
            <x14:sparkline>
              <xm:f>Companies_DATA!F61:O61</xm:f>
              <xm:sqref>C61</xm:sqref>
            </x14:sparkline>
            <x14:sparkline>
              <xm:f>Companies_DATA!F62:O62</xm:f>
              <xm:sqref>C62</xm:sqref>
            </x14:sparkline>
            <x14:sparkline>
              <xm:f>Companies_DATA!F63:O63</xm:f>
              <xm:sqref>C63</xm:sqref>
            </x14:sparkline>
            <x14:sparkline>
              <xm:f>Companies_DATA!F64:O64</xm:f>
              <xm:sqref>C64</xm:sqref>
            </x14:sparkline>
            <x14:sparkline>
              <xm:f>Companies_DATA!F65:O65</xm:f>
              <xm:sqref>C65</xm:sqref>
            </x14:sparkline>
            <x14:sparkline>
              <xm:f>Companies_DATA!F66:O66</xm:f>
              <xm:sqref>C66</xm:sqref>
            </x14:sparkline>
            <x14:sparkline>
              <xm:f>Companies_DATA!F67:O67</xm:f>
              <xm:sqref>C67</xm:sqref>
            </x14:sparkline>
            <x14:sparkline>
              <xm:f>Companies_DATA!F68:O68</xm:f>
              <xm:sqref>C68</xm:sqref>
            </x14:sparkline>
            <x14:sparkline>
              <xm:f>Companies_DATA!F69:O69</xm:f>
              <xm:sqref>C69</xm:sqref>
            </x14:sparkline>
            <x14:sparkline>
              <xm:f>Companies_DATA!F70:O70</xm:f>
              <xm:sqref>C70</xm:sqref>
            </x14:sparkline>
            <x14:sparkline>
              <xm:f>Companies_DATA!F71:O71</xm:f>
              <xm:sqref>C71</xm:sqref>
            </x14:sparkline>
            <x14:sparkline>
              <xm:f>Companies_DATA!F72:O72</xm:f>
              <xm:sqref>C72</xm:sqref>
            </x14:sparkline>
            <x14:sparkline>
              <xm:f>Companies_DATA!F73:O73</xm:f>
              <xm:sqref>C73</xm:sqref>
            </x14:sparkline>
            <x14:sparkline>
              <xm:f>Companies_DATA!F74:O74</xm:f>
              <xm:sqref>C74</xm:sqref>
            </x14:sparkline>
            <x14:sparkline>
              <xm:f>Companies_DATA!F75:O75</xm:f>
              <xm:sqref>C75</xm:sqref>
            </x14:sparkline>
            <x14:sparkline>
              <xm:f>Companies_DATA!F76:O76</xm:f>
              <xm:sqref>C76</xm:sqref>
            </x14:sparkline>
            <x14:sparkline>
              <xm:f>Companies_DATA!F77:O77</xm:f>
              <xm:sqref>C77</xm:sqref>
            </x14:sparkline>
            <x14:sparkline>
              <xm:f>Companies_DATA!F78:O78</xm:f>
              <xm:sqref>C78</xm:sqref>
            </x14:sparkline>
            <x14:sparkline>
              <xm:f>Companies_DATA!F79:O79</xm:f>
              <xm:sqref>C79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Companies_DATA!F85:O85</xm:f>
              <xm:sqref>C85</xm:sqref>
            </x14:sparkline>
            <x14:sparkline>
              <xm:f>Companies_DATA!F86:O86</xm:f>
              <xm:sqref>C86</xm:sqref>
            </x14:sparkline>
            <x14:sparkline>
              <xm:f>Companies_DATA!F87:O87</xm:f>
              <xm:sqref>C87</xm:sqref>
            </x14:sparkline>
            <x14:sparkline>
              <xm:f>Companies_DATA!F88:O88</xm:f>
              <xm:sqref>C88</xm:sqref>
            </x14:sparkline>
            <x14:sparkline>
              <xm:f>Companies_DATA!F89:O89</xm:f>
              <xm:sqref>C89</xm:sqref>
            </x14:sparkline>
            <x14:sparkline>
              <xm:f>Companies_DATA!F90:O90</xm:f>
              <xm:sqref>C90</xm:sqref>
            </x14:sparkline>
            <x14:sparkline>
              <xm:f>Companies_DATA!F91:O91</xm:f>
              <xm:sqref>C91</xm:sqref>
            </x14:sparkline>
            <x14:sparkline>
              <xm:f>Companies_DATA!F92:O92</xm:f>
              <xm:sqref>C92</xm:sqref>
            </x14:sparkline>
            <x14:sparkline>
              <xm:f>Companies_DATA!F93:O93</xm:f>
              <xm:sqref>C93</xm:sqref>
            </x14:sparkline>
            <x14:sparkline>
              <xm:f>Companies_DATA!F94:O94</xm:f>
              <xm:sqref>C94</xm:sqref>
            </x14:sparkline>
            <x14:sparkline>
              <xm:f>Companies_DATA!F95:O95</xm:f>
              <xm:sqref>C95</xm:sqref>
            </x14:sparkline>
            <x14:sparkline>
              <xm:f>Companies_DATA!F96:O96</xm:f>
              <xm:sqref>C96</xm:sqref>
            </x14:sparkline>
            <x14:sparkline>
              <xm:f>Companies_DATA!F97:O97</xm:f>
              <xm:sqref>C97</xm:sqref>
            </x14:sparkline>
            <x14:sparkline>
              <xm:f>Companies_DATA!F98:O98</xm:f>
              <xm:sqref>C98</xm:sqref>
            </x14:sparkline>
            <x14:sparkline>
              <xm:f>Companies_DATA!F99:O99</xm:f>
              <xm:sqref>C99</xm:sqref>
            </x14:sparkline>
            <x14:sparkline>
              <xm:f>Companies_DATA!F100:O100</xm:f>
              <xm:sqref>C100</xm:sqref>
            </x14:sparkline>
            <x14:sparkline>
              <xm:f>Companies_DATA!F101:O101</xm:f>
              <xm:sqref>C101</xm:sqref>
            </x14:sparkline>
            <x14:sparkline>
              <xm:f>Companies_DATA!F102:O102</xm:f>
              <xm:sqref>C102</xm:sqref>
            </x14:sparkline>
            <x14:sparkline>
              <xm:f>Companies_DATA!F103:O103</xm:f>
              <xm:sqref>C103</xm:sqref>
            </x14:sparkline>
            <x14:sparkline>
              <xm:f>Companies_DATA!F104:O104</xm:f>
              <xm:sqref>C104</xm:sqref>
            </x14:sparkline>
            <x14:sparkline>
              <xm:f>Companies_DATA!F105:O105</xm:f>
              <xm:sqref>C105</xm:sqref>
            </x14:sparkline>
            <x14:sparkline>
              <xm:f>Companies_DATA!F106:O106</xm:f>
              <xm:sqref>C106</xm:sqref>
            </x14:sparkline>
            <x14:sparkline>
              <xm:f>Companies_DATA!F107:O107</xm:f>
              <xm:sqref>C107</xm:sqref>
            </x14:sparkline>
            <x14:sparkline>
              <xm:f>Companies_DATA!F108:O108</xm:f>
              <xm:sqref>C108</xm:sqref>
            </x14:sparkline>
            <x14:sparkline>
              <xm:f>Companies_DATA!F109:O109</xm:f>
              <xm:sqref>C109</xm:sqref>
            </x14:sparkline>
            <x14:sparkline>
              <xm:f>Companies_DATA!F110:O110</xm:f>
              <xm:sqref>C110</xm:sqref>
            </x14:sparkline>
            <x14:sparkline>
              <xm:f>Companies_DATA!F111:O111</xm:f>
              <xm:sqref>C111</xm:sqref>
            </x14:sparkline>
            <x14:sparkline>
              <xm:f>Companies_DATA!F112:O112</xm:f>
              <xm:sqref>C112</xm:sqref>
            </x14:sparkline>
            <x14:sparkline>
              <xm:f>Companies_DATA!F113:O113</xm:f>
              <xm:sqref>C113</xm:sqref>
            </x14:sparkline>
            <x14:sparkline>
              <xm:f>Companies_DATA!F114:O114</xm:f>
              <xm:sqref>C114</xm:sqref>
            </x14:sparkline>
            <x14:sparkline>
              <xm:f>Companies_DATA!F115:O115</xm:f>
              <xm:sqref>C115</xm:sqref>
            </x14:sparkline>
            <x14:sparkline>
              <xm:f>Companies_DATA!F116:O116</xm:f>
              <xm:sqref>C116</xm:sqref>
            </x14:sparkline>
            <x14:sparkline>
              <xm:f>Companies_DATA!F117:O117</xm:f>
              <xm:sqref>C117</xm:sqref>
            </x14:sparkline>
            <x14:sparkline>
              <xm:f>Companies_DATA!F118:O118</xm:f>
              <xm:sqref>C118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D2:AE336"/>
  <sheetViews>
    <sheetView topLeftCell="D1" zoomScale="80" zoomScaleNormal="80" workbookViewId="0">
      <selection activeCell="O17" sqref="O17:O18"/>
    </sheetView>
  </sheetViews>
  <sheetFormatPr defaultRowHeight="10.5" x14ac:dyDescent="0.15"/>
  <cols>
    <col min="4" max="15" width="14.5703125" customWidth="1"/>
    <col min="31" max="31" width="0" hidden="1" customWidth="1"/>
  </cols>
  <sheetData>
    <row r="2" spans="4:31" ht="18.75" x14ac:dyDescent="0.15">
      <c r="D2" s="1" t="s">
        <v>154</v>
      </c>
      <c r="G2" s="16"/>
      <c r="H2" s="16"/>
    </row>
    <row r="3" spans="4:31" ht="11.25" x14ac:dyDescent="0.15">
      <c r="D3" s="183" t="s">
        <v>47</v>
      </c>
      <c r="G3" s="16"/>
      <c r="H3" s="16"/>
    </row>
    <row r="5" spans="4:31" ht="18.75" x14ac:dyDescent="0.15">
      <c r="D5" s="287" t="s">
        <v>277</v>
      </c>
      <c r="E5" s="288"/>
      <c r="F5" s="288"/>
      <c r="G5" s="288"/>
      <c r="H5" s="288"/>
      <c r="I5" s="288"/>
      <c r="J5" s="288"/>
      <c r="K5" s="288"/>
      <c r="L5" s="288"/>
      <c r="M5" s="288"/>
      <c r="N5" s="182" t="s">
        <v>278</v>
      </c>
      <c r="O5" s="182" t="s">
        <v>279</v>
      </c>
    </row>
    <row r="6" spans="4:31" ht="15" x14ac:dyDescent="0.15">
      <c r="D6" s="3">
        <v>106</v>
      </c>
      <c r="E6" s="4">
        <v>2004</v>
      </c>
      <c r="F6" s="4">
        <f t="shared" ref="F6:O6" si="0">E6+1</f>
        <v>2005</v>
      </c>
      <c r="G6" s="4">
        <f t="shared" si="0"/>
        <v>2006</v>
      </c>
      <c r="H6" s="4">
        <f t="shared" si="0"/>
        <v>2007</v>
      </c>
      <c r="I6" s="4">
        <f t="shared" si="0"/>
        <v>2008</v>
      </c>
      <c r="J6" s="4">
        <f t="shared" si="0"/>
        <v>2009</v>
      </c>
      <c r="K6" s="4">
        <f t="shared" si="0"/>
        <v>2010</v>
      </c>
      <c r="L6" s="4">
        <f t="shared" si="0"/>
        <v>2011</v>
      </c>
      <c r="M6" s="4">
        <f t="shared" si="0"/>
        <v>2012</v>
      </c>
      <c r="N6" s="173">
        <f t="shared" si="0"/>
        <v>2013</v>
      </c>
      <c r="O6" s="173">
        <f t="shared" si="0"/>
        <v>2014</v>
      </c>
    </row>
    <row r="7" spans="4:31" ht="15" x14ac:dyDescent="0.15">
      <c r="D7" s="5" t="s">
        <v>0</v>
      </c>
      <c r="E7" s="179">
        <v>2745</v>
      </c>
      <c r="F7" s="179">
        <v>2841</v>
      </c>
      <c r="G7" s="179">
        <v>2883</v>
      </c>
      <c r="H7" s="179">
        <v>2884</v>
      </c>
      <c r="I7" s="180">
        <v>2853</v>
      </c>
      <c r="J7" s="179">
        <v>2818</v>
      </c>
      <c r="K7" s="179">
        <v>2824</v>
      </c>
      <c r="L7" s="179">
        <v>2875</v>
      </c>
      <c r="M7" s="181">
        <v>2947</v>
      </c>
      <c r="N7" s="174">
        <v>2993</v>
      </c>
      <c r="O7" s="174">
        <v>3063</v>
      </c>
      <c r="AE7" t="s">
        <v>46</v>
      </c>
    </row>
    <row r="8" spans="4:31" ht="15" x14ac:dyDescent="0.15">
      <c r="D8" s="5" t="s">
        <v>1</v>
      </c>
      <c r="E8" s="8">
        <v>2885.8079735800002</v>
      </c>
      <c r="F8" s="8">
        <v>2935.7364485999992</v>
      </c>
      <c r="G8" s="8">
        <v>2982.0350175799999</v>
      </c>
      <c r="H8" s="8">
        <v>3034.4470841400002</v>
      </c>
      <c r="I8" s="8">
        <v>3071.7573746399999</v>
      </c>
      <c r="J8" s="8">
        <v>3120.7784564700005</v>
      </c>
      <c r="K8" s="8">
        <v>3235.9869839300004</v>
      </c>
      <c r="L8" s="8">
        <v>3401.5688575900003</v>
      </c>
      <c r="M8" s="8">
        <v>3441.37146751</v>
      </c>
      <c r="N8" s="8">
        <v>3474.1639120300001</v>
      </c>
      <c r="O8" s="175">
        <v>3513.7831799599999</v>
      </c>
      <c r="AE8" t="s">
        <v>47</v>
      </c>
    </row>
    <row r="9" spans="4:31" ht="15" x14ac:dyDescent="0.15">
      <c r="D9" s="5" t="s">
        <v>2</v>
      </c>
      <c r="E9" s="176">
        <v>365.67</v>
      </c>
      <c r="F9" s="176">
        <v>449.77</v>
      </c>
      <c r="G9" s="176">
        <v>679</v>
      </c>
      <c r="H9" s="176">
        <v>867.65800000000002</v>
      </c>
      <c r="I9" s="177">
        <v>1069.9639999999999</v>
      </c>
      <c r="J9" s="176">
        <v>1037.97170633004</v>
      </c>
      <c r="K9" s="176">
        <v>976.26612213536794</v>
      </c>
      <c r="L9" s="176">
        <v>967</v>
      </c>
      <c r="M9" s="8">
        <v>933</v>
      </c>
      <c r="N9" s="175">
        <v>1006</v>
      </c>
      <c r="O9" s="175">
        <v>997</v>
      </c>
      <c r="AE9" t="s">
        <v>48</v>
      </c>
    </row>
    <row r="10" spans="4:31" ht="15" x14ac:dyDescent="0.15">
      <c r="D10" s="5" t="s">
        <v>3</v>
      </c>
      <c r="E10" s="8">
        <v>4976.7039999999997</v>
      </c>
      <c r="F10" s="8">
        <v>5179.2960000000003</v>
      </c>
      <c r="G10" s="8">
        <v>5305.1719999999996</v>
      </c>
      <c r="H10" s="8">
        <v>5370.4769999999999</v>
      </c>
      <c r="I10" s="7">
        <v>5392.69</v>
      </c>
      <c r="J10" s="8">
        <v>5364.5940000000001</v>
      </c>
      <c r="K10" s="8">
        <v>5413.7420000000002</v>
      </c>
      <c r="L10" s="8">
        <v>5511.125</v>
      </c>
      <c r="M10" s="8">
        <v>5652.375</v>
      </c>
      <c r="N10" s="175">
        <v>5771.4790000000003</v>
      </c>
      <c r="O10" s="175">
        <v>5859.6809999999996</v>
      </c>
      <c r="AE10" t="s">
        <v>49</v>
      </c>
    </row>
    <row r="11" spans="4:31" ht="15" x14ac:dyDescent="0.15">
      <c r="D11" s="5" t="s">
        <v>4</v>
      </c>
      <c r="E11" s="176">
        <v>133.04900000000001</v>
      </c>
      <c r="F11" s="176">
        <v>150.892</v>
      </c>
      <c r="G11" s="176">
        <v>161.32599999999999</v>
      </c>
      <c r="H11" s="176">
        <v>177.72900000000001</v>
      </c>
      <c r="I11" s="177">
        <v>193.345</v>
      </c>
      <c r="J11" s="176">
        <v>201.12799999999999</v>
      </c>
      <c r="K11" s="176">
        <v>203.75800000000001</v>
      </c>
      <c r="L11" s="176">
        <v>198</v>
      </c>
      <c r="M11" s="176">
        <v>190</v>
      </c>
      <c r="N11" s="175">
        <v>176.8</v>
      </c>
      <c r="O11" s="175">
        <v>173</v>
      </c>
    </row>
    <row r="12" spans="4:31" ht="15" x14ac:dyDescent="0.15">
      <c r="D12" s="5" t="s">
        <v>44</v>
      </c>
      <c r="E12" s="8">
        <v>35148</v>
      </c>
      <c r="F12" s="8">
        <v>37005</v>
      </c>
      <c r="G12" s="8">
        <v>37643</v>
      </c>
      <c r="H12" s="8">
        <v>39373</v>
      </c>
      <c r="I12" s="7">
        <v>40738</v>
      </c>
      <c r="J12" s="8">
        <v>40601</v>
      </c>
      <c r="K12" s="8">
        <v>38015</v>
      </c>
      <c r="L12" s="8">
        <v>35826</v>
      </c>
      <c r="M12" s="8">
        <v>33442</v>
      </c>
      <c r="N12" s="8">
        <v>33396</v>
      </c>
      <c r="O12" s="8">
        <v>34328</v>
      </c>
    </row>
    <row r="13" spans="4:31" ht="15" x14ac:dyDescent="0.15">
      <c r="D13" s="5" t="s">
        <v>6</v>
      </c>
      <c r="E13" s="8">
        <v>22504</v>
      </c>
      <c r="F13" s="8">
        <v>22005</v>
      </c>
      <c r="G13" s="8">
        <v>21221</v>
      </c>
      <c r="H13" s="8">
        <v>20800</v>
      </c>
      <c r="I13" s="7">
        <v>20372</v>
      </c>
      <c r="J13" s="8">
        <v>20057</v>
      </c>
      <c r="K13" s="8">
        <v>20158</v>
      </c>
      <c r="L13" s="8">
        <v>20887</v>
      </c>
      <c r="M13" s="8">
        <v>21989</v>
      </c>
      <c r="N13" s="175">
        <v>23260</v>
      </c>
      <c r="O13" s="175">
        <v>24380</v>
      </c>
    </row>
    <row r="14" spans="4:31" ht="15" x14ac:dyDescent="0.15">
      <c r="D14" s="5" t="s">
        <v>7</v>
      </c>
      <c r="E14" s="176">
        <v>11561</v>
      </c>
      <c r="F14" s="176">
        <v>11950</v>
      </c>
      <c r="G14" s="176">
        <v>12425</v>
      </c>
      <c r="H14" s="176">
        <v>12452</v>
      </c>
      <c r="I14" s="177">
        <v>12320</v>
      </c>
      <c r="J14" s="176">
        <v>12162</v>
      </c>
      <c r="K14" s="176">
        <v>11861</v>
      </c>
      <c r="L14" s="176">
        <v>15151</v>
      </c>
      <c r="M14" s="176">
        <v>15257</v>
      </c>
      <c r="N14" s="175">
        <v>16304</v>
      </c>
      <c r="O14" s="175">
        <v>19310</v>
      </c>
    </row>
    <row r="15" spans="4:31" ht="15" x14ac:dyDescent="0.15">
      <c r="D15" s="5" t="s">
        <v>8</v>
      </c>
      <c r="E15" s="8">
        <v>1583.2</v>
      </c>
      <c r="F15" s="8">
        <v>1829.6</v>
      </c>
      <c r="G15" s="8">
        <v>2141</v>
      </c>
      <c r="H15" s="8">
        <v>2751.27</v>
      </c>
      <c r="I15" s="7">
        <v>2586.7439999999997</v>
      </c>
      <c r="J15" s="8">
        <v>2323.91</v>
      </c>
      <c r="K15" s="8">
        <v>2198.3472999999999</v>
      </c>
      <c r="L15" s="8">
        <v>136.9</v>
      </c>
      <c r="M15" s="8">
        <v>142.9</v>
      </c>
      <c r="N15" s="175">
        <v>149.6</v>
      </c>
      <c r="O15" s="175">
        <v>158.6</v>
      </c>
    </row>
    <row r="16" spans="4:31" ht="15" x14ac:dyDescent="0.15">
      <c r="D16" s="5" t="s">
        <v>9</v>
      </c>
      <c r="E16" s="8">
        <v>4004.0482860000002</v>
      </c>
      <c r="F16" s="8">
        <v>11320.72975</v>
      </c>
      <c r="G16" s="8">
        <v>11759.166520169998</v>
      </c>
      <c r="H16" s="8">
        <v>12108.523560170001</v>
      </c>
      <c r="I16" s="7">
        <v>12249.39847124</v>
      </c>
      <c r="J16" s="8">
        <v>11645.189622007796</v>
      </c>
      <c r="K16" s="8">
        <v>10786.211402029998</v>
      </c>
      <c r="L16" s="8">
        <v>10610.789890639402</v>
      </c>
      <c r="M16" s="8">
        <v>10253.921879228499</v>
      </c>
      <c r="N16" s="175">
        <v>9843.3763344329</v>
      </c>
      <c r="O16" s="175">
        <v>9510.1548838261006</v>
      </c>
    </row>
    <row r="17" spans="4:15" ht="15" x14ac:dyDescent="0.15">
      <c r="D17" s="5" t="s">
        <v>10</v>
      </c>
      <c r="E17" s="8">
        <v>1042.7674923</v>
      </c>
      <c r="F17" s="8">
        <v>1142.7093379</v>
      </c>
      <c r="G17" s="8">
        <v>1205.48203036</v>
      </c>
      <c r="H17" s="8">
        <v>1188.9690473807295</v>
      </c>
      <c r="I17" s="7">
        <v>1244.2795856300745</v>
      </c>
      <c r="J17" s="8">
        <v>1300.0801110881102</v>
      </c>
      <c r="K17" s="8">
        <v>1387.2104968241542</v>
      </c>
      <c r="L17" s="8">
        <v>1443.2563975953176</v>
      </c>
      <c r="M17" s="8">
        <v>1512.31584475</v>
      </c>
      <c r="N17" s="175">
        <v>1546</v>
      </c>
      <c r="O17" s="175">
        <v>1614</v>
      </c>
    </row>
    <row r="18" spans="4:15" ht="15" x14ac:dyDescent="0.15">
      <c r="D18" s="5" t="s">
        <v>11</v>
      </c>
      <c r="E18" s="8">
        <v>17607</v>
      </c>
      <c r="F18" s="8">
        <v>17841</v>
      </c>
      <c r="G18" s="8">
        <v>17698</v>
      </c>
      <c r="H18" s="8">
        <v>17674</v>
      </c>
      <c r="I18" s="7">
        <v>17836</v>
      </c>
      <c r="J18" s="8">
        <v>17805</v>
      </c>
      <c r="K18" s="8">
        <v>18273</v>
      </c>
      <c r="L18" s="8">
        <v>18870</v>
      </c>
      <c r="M18" s="8">
        <v>19397</v>
      </c>
      <c r="N18" s="175">
        <v>19600</v>
      </c>
      <c r="O18" s="175">
        <v>20000</v>
      </c>
    </row>
    <row r="19" spans="4:15" ht="15" x14ac:dyDescent="0.15">
      <c r="D19" s="5" t="s">
        <v>12</v>
      </c>
      <c r="E19" s="176">
        <v>1147</v>
      </c>
      <c r="F19" s="176">
        <v>1218</v>
      </c>
      <c r="G19" s="176">
        <v>1231</v>
      </c>
      <c r="H19" s="176">
        <v>1592</v>
      </c>
      <c r="I19" s="177">
        <v>1650</v>
      </c>
      <c r="J19" s="176">
        <v>1881</v>
      </c>
      <c r="K19" s="176">
        <v>1954</v>
      </c>
      <c r="L19" s="176">
        <v>1827</v>
      </c>
      <c r="M19" s="8">
        <v>1550</v>
      </c>
      <c r="N19" s="175">
        <v>1343</v>
      </c>
      <c r="O19" s="175">
        <v>1139</v>
      </c>
    </row>
    <row r="20" spans="4:15" ht="15" x14ac:dyDescent="0.15">
      <c r="D20" s="5" t="s">
        <v>13</v>
      </c>
      <c r="E20" s="8">
        <v>2906</v>
      </c>
      <c r="F20" s="8">
        <v>3113</v>
      </c>
      <c r="G20" s="8">
        <v>3410</v>
      </c>
      <c r="H20" s="8">
        <v>3795</v>
      </c>
      <c r="I20" s="7">
        <v>4076</v>
      </c>
      <c r="J20" s="8">
        <v>3926</v>
      </c>
      <c r="K20" s="8">
        <v>3778</v>
      </c>
      <c r="L20" s="8">
        <v>3733</v>
      </c>
      <c r="M20" s="8">
        <v>3660</v>
      </c>
      <c r="N20" s="175">
        <v>3640</v>
      </c>
      <c r="O20" s="175">
        <v>3080</v>
      </c>
    </row>
    <row r="21" spans="4:15" ht="15" x14ac:dyDescent="0.15">
      <c r="D21" s="5" t="s">
        <v>14</v>
      </c>
      <c r="E21" s="8">
        <v>205889</v>
      </c>
      <c r="F21" s="8">
        <v>223392</v>
      </c>
      <c r="G21" s="8">
        <v>233695</v>
      </c>
      <c r="H21" s="8">
        <v>233610</v>
      </c>
      <c r="I21" s="7">
        <v>233216</v>
      </c>
      <c r="J21" s="8">
        <v>211794</v>
      </c>
      <c r="K21" s="8">
        <v>200023</v>
      </c>
      <c r="L21" s="8">
        <v>167876</v>
      </c>
      <c r="M21" s="8">
        <v>149366</v>
      </c>
      <c r="N21" s="175">
        <v>145012</v>
      </c>
      <c r="O21" s="175">
        <v>153692</v>
      </c>
    </row>
    <row r="22" spans="4:15" ht="15" x14ac:dyDescent="0.15">
      <c r="D22" s="5" t="s">
        <v>15</v>
      </c>
      <c r="E22" s="8">
        <v>1705</v>
      </c>
      <c r="F22" s="8">
        <v>1625</v>
      </c>
      <c r="G22" s="8">
        <v>1632</v>
      </c>
      <c r="H22" s="8">
        <v>1544</v>
      </c>
      <c r="I22" s="7">
        <v>1421</v>
      </c>
      <c r="J22" s="8">
        <v>1333</v>
      </c>
      <c r="K22" s="8">
        <v>1321</v>
      </c>
      <c r="L22" s="8">
        <v>1257</v>
      </c>
      <c r="M22" s="8">
        <v>1177</v>
      </c>
      <c r="N22" s="175">
        <v>1113</v>
      </c>
      <c r="O22" s="175">
        <v>1190</v>
      </c>
    </row>
    <row r="23" spans="4:15" ht="15" x14ac:dyDescent="0.15">
      <c r="D23" s="5" t="s">
        <v>16</v>
      </c>
      <c r="E23" s="8">
        <v>10913</v>
      </c>
      <c r="F23" s="8">
        <v>12337</v>
      </c>
      <c r="G23" s="8">
        <v>14396</v>
      </c>
      <c r="H23" s="8">
        <v>17720</v>
      </c>
      <c r="I23" s="7">
        <v>19153</v>
      </c>
      <c r="J23" s="8">
        <v>19999</v>
      </c>
      <c r="K23" s="8">
        <v>20121</v>
      </c>
      <c r="L23" s="8">
        <v>20174</v>
      </c>
      <c r="M23" s="8">
        <v>20934</v>
      </c>
      <c r="N23" s="175">
        <v>20934</v>
      </c>
      <c r="O23" s="175">
        <v>21900</v>
      </c>
    </row>
    <row r="24" spans="4:15" ht="15" x14ac:dyDescent="0.15">
      <c r="D24" s="5" t="s">
        <v>17</v>
      </c>
      <c r="E24" s="8">
        <v>21206.768</v>
      </c>
      <c r="F24" s="8">
        <v>21325.222000000002</v>
      </c>
      <c r="G24" s="8">
        <v>21590.751</v>
      </c>
      <c r="H24" s="8">
        <v>21491.539000000001</v>
      </c>
      <c r="I24" s="7">
        <v>20813.681</v>
      </c>
      <c r="J24" s="8">
        <v>20094.240000000002</v>
      </c>
      <c r="K24" s="8">
        <v>19831.024000000001</v>
      </c>
      <c r="L24" s="8">
        <v>20651.671999999999</v>
      </c>
      <c r="M24" s="8">
        <v>20190.377</v>
      </c>
      <c r="N24" s="175">
        <v>18644</v>
      </c>
      <c r="O24" s="175">
        <v>17566</v>
      </c>
    </row>
    <row r="25" spans="4:15" ht="15" x14ac:dyDescent="0.15">
      <c r="D25" s="5" t="s">
        <v>18</v>
      </c>
      <c r="E25" s="8">
        <v>0</v>
      </c>
      <c r="F25" s="8">
        <v>0</v>
      </c>
      <c r="G25" s="8">
        <v>0</v>
      </c>
      <c r="H25" s="8">
        <v>0</v>
      </c>
      <c r="I25" s="7">
        <v>0</v>
      </c>
      <c r="J25" s="8">
        <v>0</v>
      </c>
      <c r="K25" s="8">
        <v>0</v>
      </c>
      <c r="L25" s="8">
        <v>0</v>
      </c>
      <c r="M25" s="8">
        <v>0</v>
      </c>
      <c r="N25" s="175">
        <v>0</v>
      </c>
      <c r="O25" s="175">
        <v>0</v>
      </c>
    </row>
    <row r="26" spans="4:15" ht="15" x14ac:dyDescent="0.15">
      <c r="D26" s="5" t="s">
        <v>19</v>
      </c>
      <c r="E26" s="8">
        <v>288</v>
      </c>
      <c r="F26" s="8">
        <v>304</v>
      </c>
      <c r="G26" s="8">
        <v>316</v>
      </c>
      <c r="H26" s="8">
        <v>328</v>
      </c>
      <c r="I26" s="7">
        <v>345</v>
      </c>
      <c r="J26" s="8">
        <v>355</v>
      </c>
      <c r="K26" s="8">
        <v>340</v>
      </c>
      <c r="L26" s="8">
        <v>357</v>
      </c>
      <c r="M26" s="8">
        <f>AVERAGE(L26,N26)</f>
        <v>373</v>
      </c>
      <c r="N26" s="175">
        <v>389</v>
      </c>
      <c r="O26" s="175">
        <v>403</v>
      </c>
    </row>
    <row r="27" spans="4:15" ht="15" x14ac:dyDescent="0.15">
      <c r="D27" s="5" t="s">
        <v>20</v>
      </c>
      <c r="E27" s="8">
        <v>62.28</v>
      </c>
      <c r="F27" s="8">
        <v>73.95</v>
      </c>
      <c r="G27" s="8">
        <v>104.18</v>
      </c>
      <c r="H27" s="8">
        <v>171.82</v>
      </c>
      <c r="I27" s="7">
        <v>188.21</v>
      </c>
      <c r="J27" s="8">
        <v>111.27</v>
      </c>
      <c r="K27" s="8">
        <v>88.5</v>
      </c>
      <c r="L27" s="8">
        <v>119.08</v>
      </c>
      <c r="M27" s="8">
        <v>129.84</v>
      </c>
      <c r="N27" s="175">
        <v>190.62</v>
      </c>
      <c r="O27" s="175">
        <v>184.17</v>
      </c>
    </row>
    <row r="28" spans="4:15" ht="15" x14ac:dyDescent="0.15">
      <c r="D28" s="5" t="s">
        <v>21</v>
      </c>
      <c r="E28" s="216">
        <v>57.11</v>
      </c>
      <c r="F28" s="216">
        <v>58.62</v>
      </c>
      <c r="G28" s="8">
        <v>52</v>
      </c>
      <c r="H28" s="8">
        <v>53.3</v>
      </c>
      <c r="I28" s="7">
        <v>55</v>
      </c>
      <c r="J28" s="8">
        <v>57</v>
      </c>
      <c r="K28" s="8">
        <v>56</v>
      </c>
      <c r="L28" s="8">
        <v>56</v>
      </c>
      <c r="M28" s="8">
        <v>56.5</v>
      </c>
      <c r="N28" s="175">
        <v>59</v>
      </c>
      <c r="O28" s="175">
        <v>61</v>
      </c>
    </row>
    <row r="29" spans="4:15" ht="15" x14ac:dyDescent="0.15">
      <c r="D29" s="5" t="s">
        <v>22</v>
      </c>
      <c r="E29" s="176">
        <v>4581</v>
      </c>
      <c r="F29" s="176">
        <v>4565</v>
      </c>
      <c r="G29" s="176">
        <v>4662</v>
      </c>
      <c r="H29" s="176">
        <v>4668.7070000000003</v>
      </c>
      <c r="I29" s="177">
        <v>4630.5150000000003</v>
      </c>
      <c r="J29" s="176">
        <v>4539.08</v>
      </c>
      <c r="K29" s="176">
        <v>4635.4309999999996</v>
      </c>
      <c r="L29" s="176">
        <v>4586.9399999999996</v>
      </c>
      <c r="M29" s="176">
        <v>4499.5929999999998</v>
      </c>
      <c r="N29" s="175">
        <v>4344.3109999999997</v>
      </c>
      <c r="O29" s="175">
        <v>3916.2170000000001</v>
      </c>
    </row>
    <row r="30" spans="4:15" ht="15" x14ac:dyDescent="0.15">
      <c r="D30" s="5" t="s">
        <v>23</v>
      </c>
      <c r="E30" s="8">
        <v>13349</v>
      </c>
      <c r="F30" s="8">
        <v>13800</v>
      </c>
      <c r="G30" s="8">
        <v>14041</v>
      </c>
      <c r="H30" s="8">
        <v>14256</v>
      </c>
      <c r="I30" s="7">
        <v>15235</v>
      </c>
      <c r="J30" s="8">
        <v>15694</v>
      </c>
      <c r="K30" s="8">
        <v>16851</v>
      </c>
      <c r="L30" s="8">
        <v>17845</v>
      </c>
      <c r="M30" s="8">
        <v>18689</v>
      </c>
      <c r="N30" s="175">
        <v>19523</v>
      </c>
      <c r="O30" s="175">
        <v>20270.292000000001</v>
      </c>
    </row>
    <row r="31" spans="4:15" ht="15" x14ac:dyDescent="0.15">
      <c r="D31" s="5" t="s">
        <v>24</v>
      </c>
      <c r="E31" s="176">
        <v>9362</v>
      </c>
      <c r="F31" s="176">
        <v>9883</v>
      </c>
      <c r="G31" s="176">
        <v>9996</v>
      </c>
      <c r="H31" s="176">
        <v>10940</v>
      </c>
      <c r="I31" s="177">
        <v>12015</v>
      </c>
      <c r="J31" s="176">
        <v>12023</v>
      </c>
      <c r="K31" s="176">
        <v>12785</v>
      </c>
      <c r="L31" s="176">
        <v>14367</v>
      </c>
      <c r="M31" s="176">
        <v>14563</v>
      </c>
      <c r="N31" s="175">
        <v>13967</v>
      </c>
      <c r="O31" s="175">
        <v>13331</v>
      </c>
    </row>
    <row r="32" spans="4:15" ht="15" x14ac:dyDescent="0.15">
      <c r="D32" s="5" t="s">
        <v>25</v>
      </c>
      <c r="E32" s="176">
        <v>1966.5715557100002</v>
      </c>
      <c r="F32" s="176">
        <v>1997.3801925799996</v>
      </c>
      <c r="G32" s="176">
        <v>2004.1445343400005</v>
      </c>
      <c r="H32" s="8">
        <v>1757.7367959199901</v>
      </c>
      <c r="I32" s="7">
        <v>1625.1558072700007</v>
      </c>
      <c r="J32" s="8">
        <v>1484.2504530581095</v>
      </c>
      <c r="K32" s="8">
        <v>1494.7428081224605</v>
      </c>
      <c r="L32" s="8">
        <v>1467.8459220417199</v>
      </c>
      <c r="M32" s="8">
        <v>1382.5486440416105</v>
      </c>
      <c r="N32" s="175">
        <v>1304.0455114199999</v>
      </c>
      <c r="O32" s="175">
        <v>1283.7660362099994</v>
      </c>
    </row>
    <row r="33" spans="4:15" ht="15" x14ac:dyDescent="0.15">
      <c r="D33" s="5" t="s">
        <v>26</v>
      </c>
      <c r="E33" s="176">
        <v>1359.1352824806427</v>
      </c>
      <c r="F33" s="176">
        <v>1680.0269321535338</v>
      </c>
      <c r="G33" s="176">
        <v>2265.5</v>
      </c>
      <c r="H33" s="176">
        <v>4174.33</v>
      </c>
      <c r="I33" s="177">
        <v>5401</v>
      </c>
      <c r="J33" s="176">
        <v>5268.2999999999993</v>
      </c>
      <c r="K33" s="176">
        <v>4947.72</v>
      </c>
      <c r="L33" s="176">
        <v>3961.4</v>
      </c>
      <c r="M33" s="176">
        <v>3979</v>
      </c>
      <c r="N33" s="175">
        <v>4226.3999999999996</v>
      </c>
      <c r="O33" s="175">
        <v>4484</v>
      </c>
    </row>
    <row r="34" spans="4:15" ht="15" x14ac:dyDescent="0.15">
      <c r="D34" s="5" t="s">
        <v>27</v>
      </c>
      <c r="E34" s="8">
        <v>21985</v>
      </c>
      <c r="F34" s="8">
        <v>22728</v>
      </c>
      <c r="G34" s="8">
        <v>22927</v>
      </c>
      <c r="H34" s="8">
        <v>22735</v>
      </c>
      <c r="I34" s="7">
        <v>22106</v>
      </c>
      <c r="J34" s="8">
        <v>21465</v>
      </c>
      <c r="K34" s="8">
        <v>22351</v>
      </c>
      <c r="L34" s="8">
        <v>21949</v>
      </c>
      <c r="M34" s="8">
        <v>22486</v>
      </c>
      <c r="N34" s="175">
        <v>23338</v>
      </c>
      <c r="O34" s="175">
        <v>24436</v>
      </c>
    </row>
    <row r="35" spans="4:15" ht="15" x14ac:dyDescent="0.15">
      <c r="D35" s="5" t="s">
        <v>28</v>
      </c>
      <c r="E35" s="176">
        <v>99118</v>
      </c>
      <c r="F35" s="176">
        <v>109168</v>
      </c>
      <c r="G35" s="176">
        <v>115761</v>
      </c>
      <c r="H35" s="176">
        <v>522</v>
      </c>
      <c r="I35" s="177">
        <v>555</v>
      </c>
      <c r="J35" s="176">
        <v>565</v>
      </c>
      <c r="K35" s="176">
        <v>557</v>
      </c>
      <c r="L35" s="176">
        <v>537</v>
      </c>
      <c r="M35" s="176">
        <v>502</v>
      </c>
      <c r="N35" s="175">
        <v>463.80594200000002</v>
      </c>
      <c r="O35" s="175">
        <v>449.02359799999999</v>
      </c>
    </row>
    <row r="36" spans="4:15" ht="15" x14ac:dyDescent="0.15">
      <c r="D36" s="5" t="s">
        <v>43</v>
      </c>
      <c r="E36" s="8">
        <v>19157</v>
      </c>
      <c r="F36" s="8">
        <v>19020</v>
      </c>
      <c r="G36" s="8">
        <v>17964</v>
      </c>
      <c r="H36" s="8">
        <v>18490</v>
      </c>
      <c r="I36" s="7">
        <v>18925</v>
      </c>
      <c r="J36" s="8">
        <v>578</v>
      </c>
      <c r="K36" s="8">
        <v>560</v>
      </c>
      <c r="L36" s="8">
        <v>552</v>
      </c>
      <c r="M36" s="8">
        <v>542</v>
      </c>
      <c r="N36" s="175">
        <v>521</v>
      </c>
      <c r="O36" s="175">
        <v>512</v>
      </c>
    </row>
    <row r="37" spans="4:15" ht="15" x14ac:dyDescent="0.15">
      <c r="D37" s="5" t="s">
        <v>30</v>
      </c>
      <c r="E37" s="8">
        <v>2636.5709999999999</v>
      </c>
      <c r="F37" s="8">
        <v>3237</v>
      </c>
      <c r="G37" s="8">
        <v>4093</v>
      </c>
      <c r="H37" s="8">
        <v>4650</v>
      </c>
      <c r="I37" s="7">
        <v>4913</v>
      </c>
      <c r="J37" s="8">
        <v>4835</v>
      </c>
      <c r="K37" s="8">
        <v>5663</v>
      </c>
      <c r="L37" s="8">
        <v>6763</v>
      </c>
      <c r="M37" s="8">
        <v>8472</v>
      </c>
      <c r="N37" s="175">
        <v>10411</v>
      </c>
      <c r="O37" s="175">
        <v>10616</v>
      </c>
    </row>
    <row r="38" spans="4:15" ht="15" x14ac:dyDescent="0.15">
      <c r="D38" s="11" t="s">
        <v>31</v>
      </c>
      <c r="E38" s="13">
        <v>12803.300821913024</v>
      </c>
      <c r="F38" s="13">
        <v>13220.549262258035</v>
      </c>
      <c r="G38" s="13">
        <v>12693.69150593712</v>
      </c>
      <c r="H38" s="13">
        <v>12969.4936745097</v>
      </c>
      <c r="I38" s="12">
        <v>12840.071084453102</v>
      </c>
      <c r="J38" s="13">
        <v>12562.116410194416</v>
      </c>
      <c r="K38" s="13">
        <v>13584.016762120187</v>
      </c>
      <c r="L38" s="13">
        <v>14568.898005904941</v>
      </c>
      <c r="M38" s="13">
        <v>15059.601011615976</v>
      </c>
      <c r="N38" s="178">
        <v>14567</v>
      </c>
      <c r="O38" s="178">
        <v>14367.262389605979</v>
      </c>
    </row>
    <row r="43" spans="4:15" ht="18.75" x14ac:dyDescent="0.15">
      <c r="D43" s="287" t="s">
        <v>280</v>
      </c>
      <c r="E43" s="288"/>
      <c r="F43" s="288"/>
      <c r="G43" s="288"/>
      <c r="H43" s="288"/>
      <c r="I43" s="288"/>
      <c r="J43" s="288"/>
      <c r="K43" s="288"/>
      <c r="L43" s="288"/>
      <c r="M43" s="288"/>
      <c r="N43" s="182" t="s">
        <v>278</v>
      </c>
      <c r="O43" s="182" t="s">
        <v>279</v>
      </c>
    </row>
    <row r="44" spans="4:15" ht="15" x14ac:dyDescent="0.15">
      <c r="D44" s="3">
        <v>105</v>
      </c>
      <c r="E44" s="4">
        <v>2004</v>
      </c>
      <c r="F44" s="4">
        <f t="shared" ref="F44:O44" si="1">E44+1</f>
        <v>2005</v>
      </c>
      <c r="G44" s="4">
        <f t="shared" si="1"/>
        <v>2006</v>
      </c>
      <c r="H44" s="4">
        <f t="shared" si="1"/>
        <v>2007</v>
      </c>
      <c r="I44" s="4">
        <f t="shared" si="1"/>
        <v>2008</v>
      </c>
      <c r="J44" s="4">
        <f t="shared" si="1"/>
        <v>2009</v>
      </c>
      <c r="K44" s="4">
        <f t="shared" si="1"/>
        <v>2010</v>
      </c>
      <c r="L44" s="4">
        <f t="shared" si="1"/>
        <v>2011</v>
      </c>
      <c r="M44" s="4">
        <f t="shared" si="1"/>
        <v>2012</v>
      </c>
      <c r="N44" s="173">
        <f t="shared" si="1"/>
        <v>2013</v>
      </c>
      <c r="O44" s="173">
        <f t="shared" si="1"/>
        <v>2014</v>
      </c>
    </row>
    <row r="45" spans="4:15" ht="15" x14ac:dyDescent="0.15">
      <c r="D45" s="5" t="s">
        <v>0</v>
      </c>
      <c r="E45" s="179">
        <v>1344</v>
      </c>
      <c r="F45" s="179">
        <v>1398</v>
      </c>
      <c r="G45" s="179">
        <v>1437</v>
      </c>
      <c r="H45" s="179">
        <v>1483</v>
      </c>
      <c r="I45" s="180">
        <v>1535</v>
      </c>
      <c r="J45" s="179">
        <v>1591</v>
      </c>
      <c r="K45" s="179">
        <v>1638</v>
      </c>
      <c r="L45" s="179">
        <v>1697</v>
      </c>
      <c r="M45" s="181">
        <v>1754</v>
      </c>
      <c r="N45" s="174">
        <v>1821</v>
      </c>
      <c r="O45" s="174">
        <v>1880</v>
      </c>
    </row>
    <row r="46" spans="4:15" ht="15" x14ac:dyDescent="0.15">
      <c r="D46" s="5" t="s">
        <v>1</v>
      </c>
      <c r="E46" s="8">
        <v>769.96576520000008</v>
      </c>
      <c r="F46" s="8">
        <v>852.13447776999999</v>
      </c>
      <c r="G46" s="8">
        <v>930.40573397000003</v>
      </c>
      <c r="H46" s="8">
        <v>1027.7754573899999</v>
      </c>
      <c r="I46" s="8">
        <v>1113.7901338499998</v>
      </c>
      <c r="J46" s="8">
        <v>1193.64762713</v>
      </c>
      <c r="K46" s="8">
        <v>1253.6822934900001</v>
      </c>
      <c r="L46" s="8">
        <v>1311.5381195300001</v>
      </c>
      <c r="M46" s="8">
        <v>1359.36667468</v>
      </c>
      <c r="N46" s="175">
        <v>1400.4216296900001</v>
      </c>
      <c r="O46" s="175">
        <v>1442.55115978</v>
      </c>
    </row>
    <row r="47" spans="4:15" ht="15" x14ac:dyDescent="0.15">
      <c r="D47" s="5" t="s">
        <v>2</v>
      </c>
      <c r="E47" s="176">
        <v>0.01</v>
      </c>
      <c r="F47" s="176">
        <v>2.42</v>
      </c>
      <c r="G47" s="176">
        <v>0.01</v>
      </c>
      <c r="H47" s="176">
        <v>1.793869E-2</v>
      </c>
      <c r="I47" s="177">
        <v>3.2800000000000003E-2</v>
      </c>
      <c r="J47" s="176">
        <v>4.1477849999999997E-2</v>
      </c>
      <c r="K47" s="176">
        <v>3.2800000000000003E-2</v>
      </c>
      <c r="L47" s="176">
        <v>0.13300000000000001</v>
      </c>
      <c r="M47" s="8">
        <f>AVERAGE(L47,N47)</f>
        <v>18.566500000000001</v>
      </c>
      <c r="N47" s="175">
        <v>37</v>
      </c>
      <c r="O47" s="175">
        <v>44</v>
      </c>
    </row>
    <row r="48" spans="4:15" ht="15" x14ac:dyDescent="0.15">
      <c r="D48" s="5" t="s">
        <v>3</v>
      </c>
      <c r="E48" s="8">
        <v>6202.3519999999999</v>
      </c>
      <c r="F48" s="8">
        <v>6218.14</v>
      </c>
      <c r="G48" s="8">
        <v>6323.0039999999999</v>
      </c>
      <c r="H48" s="8">
        <v>6317.4579999999996</v>
      </c>
      <c r="I48" s="7">
        <v>8589.2546689999999</v>
      </c>
      <c r="J48" s="8">
        <v>8593.835599</v>
      </c>
      <c r="K48" s="8">
        <v>8869.0140589999992</v>
      </c>
      <c r="L48" s="8">
        <v>9246.0344409999998</v>
      </c>
      <c r="M48" s="8">
        <v>9467.2510569999995</v>
      </c>
      <c r="N48" s="175">
        <v>9654.7527800000007</v>
      </c>
      <c r="O48" s="175">
        <v>9615.7860000000001</v>
      </c>
    </row>
    <row r="49" spans="4:15" ht="15" x14ac:dyDescent="0.15">
      <c r="D49" s="5" t="s">
        <v>4</v>
      </c>
      <c r="E49" s="176">
        <v>30.896000000000001</v>
      </c>
      <c r="F49" s="176">
        <v>39.304000000000002</v>
      </c>
      <c r="G49" s="176">
        <v>43.548000000000002</v>
      </c>
      <c r="H49" s="176">
        <v>62.33</v>
      </c>
      <c r="I49" s="177">
        <v>73.356999999999999</v>
      </c>
      <c r="J49" s="176">
        <v>84.07</v>
      </c>
      <c r="K49" s="176">
        <v>88.263999999999996</v>
      </c>
      <c r="L49" s="176">
        <v>97</v>
      </c>
      <c r="M49" s="176">
        <v>103</v>
      </c>
      <c r="N49" s="175">
        <v>98.3</v>
      </c>
      <c r="O49" s="175">
        <v>101</v>
      </c>
    </row>
    <row r="50" spans="4:15" ht="15" x14ac:dyDescent="0.15">
      <c r="D50" s="5" t="s">
        <v>44</v>
      </c>
      <c r="E50" s="8">
        <v>592</v>
      </c>
      <c r="F50" s="8">
        <v>778</v>
      </c>
      <c r="G50" s="8">
        <v>891</v>
      </c>
      <c r="H50" s="8">
        <v>1231</v>
      </c>
      <c r="I50" s="7">
        <v>1586</v>
      </c>
      <c r="J50" s="8">
        <v>1780</v>
      </c>
      <c r="K50" s="8">
        <v>2662</v>
      </c>
      <c r="L50" s="8">
        <v>3037</v>
      </c>
      <c r="M50" s="8">
        <v>2563</v>
      </c>
      <c r="N50" s="175">
        <v>2446</v>
      </c>
      <c r="O50" s="175">
        <v>2266</v>
      </c>
    </row>
    <row r="51" spans="4:15" ht="15" x14ac:dyDescent="0.15">
      <c r="D51" s="5" t="s">
        <v>6</v>
      </c>
      <c r="E51" s="8">
        <v>26413</v>
      </c>
      <c r="F51" s="8">
        <v>27348</v>
      </c>
      <c r="G51" s="8">
        <v>28483</v>
      </c>
      <c r="H51" s="8">
        <v>29461</v>
      </c>
      <c r="I51" s="7">
        <v>30331</v>
      </c>
      <c r="J51" s="8">
        <v>31468</v>
      </c>
      <c r="K51" s="8">
        <v>33270</v>
      </c>
      <c r="L51" s="8">
        <v>34667</v>
      </c>
      <c r="M51" s="8">
        <v>35628</v>
      </c>
      <c r="N51" s="175">
        <v>36051</v>
      </c>
      <c r="O51" s="175">
        <v>36323</v>
      </c>
    </row>
    <row r="52" spans="4:15" ht="15" x14ac:dyDescent="0.15">
      <c r="D52" s="5" t="s">
        <v>7</v>
      </c>
      <c r="E52" s="176">
        <v>194</v>
      </c>
      <c r="F52" s="176">
        <v>327</v>
      </c>
      <c r="G52" s="176">
        <v>373</v>
      </c>
      <c r="H52" s="176">
        <v>502</v>
      </c>
      <c r="I52" s="177">
        <v>682</v>
      </c>
      <c r="J52" s="176">
        <v>865</v>
      </c>
      <c r="K52" s="176">
        <v>970</v>
      </c>
      <c r="L52" s="176">
        <v>1138</v>
      </c>
      <c r="M52" s="176">
        <v>1197</v>
      </c>
      <c r="N52" s="175">
        <v>1275</v>
      </c>
      <c r="O52" s="175">
        <v>1484</v>
      </c>
    </row>
    <row r="53" spans="4:15" ht="15" x14ac:dyDescent="0.15">
      <c r="D53" s="5" t="s">
        <v>8</v>
      </c>
      <c r="E53" s="8">
        <v>61.1</v>
      </c>
      <c r="F53" s="8">
        <v>69</v>
      </c>
      <c r="G53" s="8">
        <v>67.099999999999994</v>
      </c>
      <c r="H53" s="8">
        <v>78.959999999999994</v>
      </c>
      <c r="I53" s="7">
        <v>100.65</v>
      </c>
      <c r="J53" s="8">
        <v>133.52500000000001</v>
      </c>
      <c r="K53" s="8">
        <v>106.39688</v>
      </c>
      <c r="L53" s="8">
        <v>7.4</v>
      </c>
      <c r="M53" s="8">
        <v>8.4</v>
      </c>
      <c r="N53" s="175">
        <v>9.3000000000000007</v>
      </c>
      <c r="O53" s="175">
        <v>10.1</v>
      </c>
    </row>
    <row r="54" spans="4:15" ht="15" x14ac:dyDescent="0.15">
      <c r="D54" s="5" t="s">
        <v>9</v>
      </c>
      <c r="E54" s="8">
        <v>4004.0482860000002</v>
      </c>
      <c r="F54" s="8">
        <v>4355.3411669999996</v>
      </c>
      <c r="G54" s="8">
        <v>4779.7710039199992</v>
      </c>
      <c r="H54" s="8">
        <v>5254.5862744399992</v>
      </c>
      <c r="I54" s="7">
        <v>5633.4801511000005</v>
      </c>
      <c r="J54" s="8">
        <v>5920.1457281699995</v>
      </c>
      <c r="K54" s="8">
        <v>5485.9285484913016</v>
      </c>
      <c r="L54" s="8">
        <v>6426.7734372277018</v>
      </c>
      <c r="M54" s="8">
        <v>6637.3216694261973</v>
      </c>
      <c r="N54" s="175">
        <v>6784.1820519918974</v>
      </c>
      <c r="O54" s="175">
        <v>7076.0620270010013</v>
      </c>
    </row>
    <row r="55" spans="4:15" ht="15" x14ac:dyDescent="0.15">
      <c r="D55" s="5" t="s">
        <v>10</v>
      </c>
      <c r="E55" s="8">
        <v>93</v>
      </c>
      <c r="F55" s="8">
        <v>112</v>
      </c>
      <c r="G55" s="8">
        <v>122</v>
      </c>
      <c r="H55" s="8">
        <v>137</v>
      </c>
      <c r="I55" s="7">
        <v>161</v>
      </c>
      <c r="J55" s="8">
        <v>176</v>
      </c>
      <c r="K55" s="8">
        <v>197</v>
      </c>
      <c r="L55" s="8">
        <v>218</v>
      </c>
      <c r="M55" s="8">
        <v>236</v>
      </c>
      <c r="N55" s="175">
        <v>277</v>
      </c>
      <c r="O55" s="175">
        <v>312</v>
      </c>
    </row>
    <row r="56" spans="4:15" ht="15" x14ac:dyDescent="0.15">
      <c r="D56" s="5" t="s">
        <v>11</v>
      </c>
      <c r="E56" s="8">
        <v>6115.8001721767869</v>
      </c>
      <c r="F56" s="8">
        <v>6737.9132583133032</v>
      </c>
      <c r="G56" s="8">
        <v>7310.960931067435</v>
      </c>
      <c r="H56" s="8">
        <v>7759.363504951114</v>
      </c>
      <c r="I56" s="7">
        <v>8428.2644154285772</v>
      </c>
      <c r="J56" s="8">
        <v>9010.0271545139185</v>
      </c>
      <c r="K56" s="8">
        <v>9589.6921191285473</v>
      </c>
      <c r="L56" s="8">
        <v>9523.3040502198855</v>
      </c>
      <c r="M56" s="8">
        <v>10087</v>
      </c>
      <c r="N56" s="175">
        <v>10416</v>
      </c>
      <c r="O56" s="175">
        <v>10829</v>
      </c>
    </row>
    <row r="57" spans="4:15" ht="15" x14ac:dyDescent="0.15">
      <c r="D57" s="5" t="s">
        <v>12</v>
      </c>
      <c r="E57" s="176">
        <v>5</v>
      </c>
      <c r="F57" s="176">
        <v>5</v>
      </c>
      <c r="G57" s="176">
        <v>5</v>
      </c>
      <c r="H57" s="176">
        <v>7</v>
      </c>
      <c r="I57" s="177">
        <v>9</v>
      </c>
      <c r="J57" s="176">
        <v>11</v>
      </c>
      <c r="K57" s="176">
        <v>18</v>
      </c>
      <c r="L57" s="176">
        <v>19</v>
      </c>
      <c r="M57" s="8">
        <v>19</v>
      </c>
      <c r="N57" s="175">
        <v>20</v>
      </c>
      <c r="O57" s="175">
        <v>25</v>
      </c>
    </row>
    <row r="58" spans="4:15" ht="15" x14ac:dyDescent="0.15">
      <c r="D58" s="5" t="s">
        <v>13</v>
      </c>
      <c r="E58" s="8">
        <v>127</v>
      </c>
      <c r="F58" s="8">
        <v>187</v>
      </c>
      <c r="G58" s="8">
        <v>221</v>
      </c>
      <c r="H58" s="8">
        <v>251</v>
      </c>
      <c r="I58" s="7">
        <v>281</v>
      </c>
      <c r="J58" s="8">
        <v>271</v>
      </c>
      <c r="K58" s="8">
        <v>258</v>
      </c>
      <c r="L58" s="8">
        <v>255</v>
      </c>
      <c r="M58" s="8">
        <v>238</v>
      </c>
      <c r="N58" s="175">
        <v>249</v>
      </c>
      <c r="O58" s="175">
        <v>278</v>
      </c>
    </row>
    <row r="59" spans="4:15" ht="15" x14ac:dyDescent="0.15">
      <c r="D59" s="5" t="s">
        <v>14</v>
      </c>
      <c r="E59" s="8">
        <v>1434</v>
      </c>
      <c r="F59" s="8">
        <v>1589</v>
      </c>
      <c r="G59" s="8">
        <v>1691</v>
      </c>
      <c r="H59" s="8">
        <v>2274</v>
      </c>
      <c r="I59" s="7">
        <v>2898</v>
      </c>
      <c r="J59" s="8">
        <v>4787</v>
      </c>
      <c r="K59" s="8">
        <v>7936</v>
      </c>
      <c r="L59" s="8">
        <v>5156</v>
      </c>
      <c r="M59" s="8">
        <v>6038</v>
      </c>
      <c r="N59" s="175">
        <v>11251</v>
      </c>
      <c r="O59" s="175">
        <v>11304</v>
      </c>
    </row>
    <row r="60" spans="4:15" ht="15" x14ac:dyDescent="0.15">
      <c r="D60" s="5" t="s">
        <v>15</v>
      </c>
      <c r="E60" s="8">
        <v>0</v>
      </c>
      <c r="F60" s="8">
        <v>0</v>
      </c>
      <c r="G60" s="8">
        <v>0</v>
      </c>
      <c r="H60" s="8">
        <v>0</v>
      </c>
      <c r="I60" s="7">
        <v>0</v>
      </c>
      <c r="J60" s="8">
        <v>0</v>
      </c>
      <c r="K60" s="8">
        <v>0</v>
      </c>
      <c r="L60" s="8">
        <v>0</v>
      </c>
      <c r="M60" s="8">
        <v>0</v>
      </c>
      <c r="N60" s="175">
        <v>0</v>
      </c>
      <c r="O60" s="175">
        <v>0</v>
      </c>
    </row>
    <row r="61" spans="4:15" ht="15" x14ac:dyDescent="0.15">
      <c r="D61" s="5" t="s">
        <v>16</v>
      </c>
      <c r="E61" s="8">
        <v>0</v>
      </c>
      <c r="F61" s="8">
        <v>0</v>
      </c>
      <c r="G61" s="8">
        <v>0</v>
      </c>
      <c r="H61" s="8">
        <v>0</v>
      </c>
      <c r="I61" s="7">
        <v>0</v>
      </c>
      <c r="J61" s="8">
        <v>0</v>
      </c>
      <c r="K61" s="8">
        <v>0</v>
      </c>
      <c r="L61" s="8">
        <v>0</v>
      </c>
      <c r="M61" s="8">
        <v>0</v>
      </c>
      <c r="N61" s="175">
        <v>0</v>
      </c>
      <c r="O61" s="175">
        <v>0</v>
      </c>
    </row>
    <row r="62" spans="4:15" ht="15" x14ac:dyDescent="0.15">
      <c r="D62" s="5" t="s">
        <v>17</v>
      </c>
      <c r="E62" s="8">
        <v>1577</v>
      </c>
      <c r="F62" s="8">
        <v>1716</v>
      </c>
      <c r="G62" s="8">
        <v>1828</v>
      </c>
      <c r="H62" s="8">
        <v>2050</v>
      </c>
      <c r="I62" s="7">
        <v>2159</v>
      </c>
      <c r="J62" s="8">
        <v>2194</v>
      </c>
      <c r="K62" s="8">
        <v>2167</v>
      </c>
      <c r="L62" s="8">
        <v>2172</v>
      </c>
      <c r="M62" s="8">
        <v>2136</v>
      </c>
      <c r="N62" s="175">
        <v>2070</v>
      </c>
      <c r="O62" s="175">
        <v>2056</v>
      </c>
    </row>
    <row r="63" spans="4:15" ht="15" x14ac:dyDescent="0.15">
      <c r="D63" s="5" t="s">
        <v>18</v>
      </c>
      <c r="E63" s="8">
        <v>0</v>
      </c>
      <c r="F63" s="8">
        <v>0</v>
      </c>
      <c r="G63" s="8">
        <v>0</v>
      </c>
      <c r="H63" s="8">
        <v>0</v>
      </c>
      <c r="I63" s="7">
        <v>0</v>
      </c>
      <c r="J63" s="8">
        <v>0</v>
      </c>
      <c r="K63" s="8">
        <v>0</v>
      </c>
      <c r="L63" s="8">
        <v>0</v>
      </c>
      <c r="M63" s="8">
        <v>0</v>
      </c>
      <c r="N63" s="175">
        <v>0</v>
      </c>
      <c r="O63" s="175">
        <v>0</v>
      </c>
    </row>
    <row r="64" spans="4:15" ht="15" x14ac:dyDescent="0.15">
      <c r="D64" s="5" t="s">
        <v>19</v>
      </c>
      <c r="E64" s="8">
        <v>21</v>
      </c>
      <c r="F64" s="8">
        <v>25</v>
      </c>
      <c r="G64" s="8">
        <v>28</v>
      </c>
      <c r="H64" s="8">
        <v>31</v>
      </c>
      <c r="I64" s="7">
        <v>40</v>
      </c>
      <c r="J64" s="8">
        <v>45</v>
      </c>
      <c r="K64" s="8">
        <v>49</v>
      </c>
      <c r="L64" s="8">
        <v>39</v>
      </c>
      <c r="M64" s="8">
        <v>54</v>
      </c>
      <c r="N64" s="175">
        <v>56</v>
      </c>
      <c r="O64" s="175">
        <v>63</v>
      </c>
    </row>
    <row r="65" spans="4:15" ht="15" x14ac:dyDescent="0.15">
      <c r="D65" s="5" t="s">
        <v>20</v>
      </c>
      <c r="E65" s="8">
        <v>15.74</v>
      </c>
      <c r="F65" s="8">
        <v>19.11</v>
      </c>
      <c r="G65" s="8">
        <v>24.47</v>
      </c>
      <c r="H65" s="8">
        <v>32.43</v>
      </c>
      <c r="I65" s="7">
        <v>40.090000000000003</v>
      </c>
      <c r="J65" s="8">
        <v>31.37</v>
      </c>
      <c r="K65" s="8">
        <v>18.2</v>
      </c>
      <c r="L65" s="8">
        <v>16.18</v>
      </c>
      <c r="M65" s="8">
        <v>20.57</v>
      </c>
      <c r="N65" s="175">
        <v>29.1</v>
      </c>
      <c r="O65" s="175">
        <v>32.15</v>
      </c>
    </row>
    <row r="66" spans="4:15" ht="15" x14ac:dyDescent="0.15">
      <c r="D66" s="5" t="s">
        <v>21</v>
      </c>
      <c r="E66" s="8">
        <v>15.35</v>
      </c>
      <c r="F66" s="8">
        <v>16.21</v>
      </c>
      <c r="G66" s="8">
        <v>4</v>
      </c>
      <c r="H66" s="8">
        <v>5</v>
      </c>
      <c r="I66" s="7">
        <v>6</v>
      </c>
      <c r="J66" s="8">
        <v>6</v>
      </c>
      <c r="K66" s="8">
        <v>8</v>
      </c>
      <c r="L66" s="8">
        <v>7</v>
      </c>
      <c r="M66" s="8">
        <v>6.1</v>
      </c>
      <c r="N66" s="175">
        <v>8</v>
      </c>
      <c r="O66" s="175">
        <v>9</v>
      </c>
    </row>
    <row r="67" spans="4:15" ht="15" x14ac:dyDescent="0.15">
      <c r="D67" s="5" t="s">
        <v>22</v>
      </c>
      <c r="E67" s="176">
        <v>7667</v>
      </c>
      <c r="F67" s="176">
        <v>7750</v>
      </c>
      <c r="G67" s="176">
        <v>31463</v>
      </c>
      <c r="H67" s="176">
        <v>31964</v>
      </c>
      <c r="I67" s="177">
        <v>34862</v>
      </c>
      <c r="J67" s="176">
        <v>36531</v>
      </c>
      <c r="K67" s="176">
        <v>39387</v>
      </c>
      <c r="L67" s="176">
        <v>40465.224999999999</v>
      </c>
      <c r="M67" s="176">
        <v>39924</v>
      </c>
      <c r="N67" s="175">
        <v>41378.131999999998</v>
      </c>
      <c r="O67" s="175">
        <v>41493.629000000001</v>
      </c>
    </row>
    <row r="68" spans="4:15" ht="15" x14ac:dyDescent="0.15">
      <c r="D68" s="5" t="s">
        <v>23</v>
      </c>
      <c r="E68" s="8">
        <v>3372</v>
      </c>
      <c r="F68" s="8">
        <v>3883</v>
      </c>
      <c r="G68" s="8">
        <v>3937</v>
      </c>
      <c r="H68" s="8">
        <v>3979</v>
      </c>
      <c r="I68" s="7">
        <v>4373</v>
      </c>
      <c r="J68" s="8">
        <v>4465</v>
      </c>
      <c r="K68" s="8">
        <v>4711</v>
      </c>
      <c r="L68" s="8">
        <v>4904</v>
      </c>
      <c r="M68" s="8">
        <v>5262</v>
      </c>
      <c r="N68" s="175">
        <v>5652</v>
      </c>
      <c r="O68" s="175">
        <v>6010.2860000000001</v>
      </c>
    </row>
    <row r="69" spans="4:15" ht="15" x14ac:dyDescent="0.15">
      <c r="D69" s="5" t="s">
        <v>24</v>
      </c>
      <c r="E69" s="176">
        <v>146</v>
      </c>
      <c r="F69" s="176">
        <v>155</v>
      </c>
      <c r="G69" s="176">
        <v>168</v>
      </c>
      <c r="H69" s="176">
        <v>199</v>
      </c>
      <c r="I69" s="177">
        <v>296</v>
      </c>
      <c r="J69" s="176">
        <v>276</v>
      </c>
      <c r="K69" s="176">
        <v>344</v>
      </c>
      <c r="L69" s="176">
        <v>436</v>
      </c>
      <c r="M69" s="176">
        <v>513</v>
      </c>
      <c r="N69" s="175">
        <v>612</v>
      </c>
      <c r="O69" s="175">
        <v>656</v>
      </c>
    </row>
    <row r="70" spans="4:15" ht="15" x14ac:dyDescent="0.15">
      <c r="D70" s="5" t="s">
        <v>25</v>
      </c>
      <c r="E70" s="176">
        <v>345.66850035393941</v>
      </c>
      <c r="F70" s="176">
        <v>372.43443601000007</v>
      </c>
      <c r="G70" s="176">
        <v>408.43207713999999</v>
      </c>
      <c r="H70" s="8">
        <v>439.14510147999999</v>
      </c>
      <c r="I70" s="7">
        <v>471.65712635</v>
      </c>
      <c r="J70" s="8">
        <v>487.80060124999994</v>
      </c>
      <c r="K70" s="8">
        <v>519.49274718000004</v>
      </c>
      <c r="L70" s="8">
        <v>529.03854854999986</v>
      </c>
      <c r="M70" s="8">
        <v>541.70068809999987</v>
      </c>
      <c r="N70" s="175">
        <v>557.88829858000008</v>
      </c>
      <c r="O70" s="175">
        <v>574.34835503000011</v>
      </c>
    </row>
    <row r="71" spans="4:15" ht="15" x14ac:dyDescent="0.15">
      <c r="D71" s="5" t="s">
        <v>26</v>
      </c>
      <c r="E71" s="176">
        <v>11.374032066397001</v>
      </c>
      <c r="F71" s="176">
        <v>12.996838670000001</v>
      </c>
      <c r="G71" s="176">
        <v>30.97</v>
      </c>
      <c r="H71" s="176">
        <v>28.01</v>
      </c>
      <c r="I71" s="177">
        <v>28</v>
      </c>
      <c r="J71" s="176">
        <v>24</v>
      </c>
      <c r="K71" s="176">
        <v>21.22</v>
      </c>
      <c r="L71" s="176">
        <v>28</v>
      </c>
      <c r="M71" s="176">
        <v>42</v>
      </c>
      <c r="N71" s="175">
        <v>50.5</v>
      </c>
      <c r="O71" s="175">
        <v>37.700000000000003</v>
      </c>
    </row>
    <row r="72" spans="4:15" ht="15" x14ac:dyDescent="0.15">
      <c r="D72" s="5" t="s">
        <v>27</v>
      </c>
      <c r="E72" s="8">
        <v>13263</v>
      </c>
      <c r="F72" s="8">
        <v>13944</v>
      </c>
      <c r="G72" s="8">
        <v>14923</v>
      </c>
      <c r="H72" s="8">
        <v>15572</v>
      </c>
      <c r="I72" s="8">
        <v>17095</v>
      </c>
      <c r="J72" s="8">
        <v>6177</v>
      </c>
      <c r="K72" s="8">
        <v>6151</v>
      </c>
      <c r="L72" s="8">
        <v>6208</v>
      </c>
      <c r="M72" s="8">
        <v>-10393</v>
      </c>
      <c r="N72" s="175">
        <v>-3822</v>
      </c>
      <c r="O72" s="175">
        <v>1023</v>
      </c>
    </row>
    <row r="73" spans="4:15" ht="15" x14ac:dyDescent="0.15">
      <c r="D73" s="5" t="s">
        <v>28</v>
      </c>
      <c r="E73" s="176">
        <v>69032</v>
      </c>
      <c r="F73" s="176">
        <v>68623</v>
      </c>
      <c r="G73" s="176">
        <v>80743</v>
      </c>
      <c r="H73" s="176">
        <v>368</v>
      </c>
      <c r="I73" s="177">
        <v>390</v>
      </c>
      <c r="J73" s="176">
        <v>415</v>
      </c>
      <c r="K73" s="176">
        <v>410</v>
      </c>
      <c r="L73" s="176">
        <v>429</v>
      </c>
      <c r="M73" s="176">
        <v>468</v>
      </c>
      <c r="N73" s="175">
        <v>481.95047399999999</v>
      </c>
      <c r="O73" s="175">
        <v>471.67851200000001</v>
      </c>
    </row>
    <row r="74" spans="4:15" ht="15" x14ac:dyDescent="0.15">
      <c r="D74" s="5" t="s">
        <v>43</v>
      </c>
      <c r="E74" s="8">
        <v>0</v>
      </c>
      <c r="F74" s="8">
        <v>0</v>
      </c>
      <c r="G74" s="8">
        <v>0</v>
      </c>
      <c r="H74" s="8">
        <v>0</v>
      </c>
      <c r="I74" s="7">
        <v>0</v>
      </c>
      <c r="J74" s="8">
        <v>0</v>
      </c>
      <c r="K74" s="8">
        <v>0</v>
      </c>
      <c r="L74" s="8">
        <v>0</v>
      </c>
      <c r="M74" s="8">
        <v>0</v>
      </c>
      <c r="N74" s="175">
        <v>35.200000000000003</v>
      </c>
      <c r="O74" s="175">
        <v>36</v>
      </c>
    </row>
    <row r="75" spans="4:15" ht="15" x14ac:dyDescent="0.15">
      <c r="D75" s="5" t="s">
        <v>30</v>
      </c>
      <c r="E75" s="8">
        <v>650.87</v>
      </c>
      <c r="F75" s="8">
        <v>772</v>
      </c>
      <c r="G75" s="8">
        <v>984</v>
      </c>
      <c r="H75" s="8">
        <v>1218</v>
      </c>
      <c r="I75" s="7">
        <v>1326</v>
      </c>
      <c r="J75" s="8">
        <v>1415</v>
      </c>
      <c r="K75" s="8">
        <v>1705</v>
      </c>
      <c r="L75" s="8">
        <v>1999</v>
      </c>
      <c r="M75" s="8">
        <v>2227</v>
      </c>
      <c r="N75" s="175">
        <v>2472</v>
      </c>
      <c r="O75" s="175">
        <v>2930</v>
      </c>
    </row>
    <row r="76" spans="4:15" ht="15" x14ac:dyDescent="0.15">
      <c r="D76" s="11" t="s">
        <v>31</v>
      </c>
      <c r="E76" s="13">
        <v>3367.2458540559396</v>
      </c>
      <c r="F76" s="13">
        <v>3664.4447801526526</v>
      </c>
      <c r="G76" s="13">
        <v>3969.1998098933586</v>
      </c>
      <c r="H76" s="13">
        <v>4256.1334595843282</v>
      </c>
      <c r="I76" s="12">
        <v>3967.2664295072304</v>
      </c>
      <c r="J76" s="13">
        <v>4053</v>
      </c>
      <c r="K76" s="13">
        <v>4016</v>
      </c>
      <c r="L76" s="13">
        <v>4304.1816291099003</v>
      </c>
      <c r="M76" s="13">
        <v>4706.3905896999786</v>
      </c>
      <c r="N76" s="178">
        <v>4934</v>
      </c>
      <c r="O76" s="178">
        <v>5423.2525934050364</v>
      </c>
    </row>
    <row r="79" spans="4:15" x14ac:dyDescent="0.15">
      <c r="E79" s="16"/>
      <c r="F79" s="16"/>
    </row>
    <row r="80" spans="4:15" x14ac:dyDescent="0.15">
      <c r="E80" s="16"/>
      <c r="F80" s="16"/>
    </row>
    <row r="81" spans="4:15" ht="18.75" x14ac:dyDescent="0.15">
      <c r="D81" s="287" t="s">
        <v>40</v>
      </c>
      <c r="E81" s="288"/>
      <c r="F81" s="288"/>
      <c r="G81" s="288"/>
      <c r="H81" s="288"/>
      <c r="I81" s="288"/>
      <c r="J81" s="288"/>
      <c r="K81" s="288"/>
      <c r="L81" s="288"/>
      <c r="M81" s="288"/>
      <c r="N81" s="182" t="s">
        <v>278</v>
      </c>
      <c r="O81" s="182" t="s">
        <v>279</v>
      </c>
    </row>
    <row r="82" spans="4:15" ht="15" x14ac:dyDescent="0.15">
      <c r="D82" s="3">
        <v>104</v>
      </c>
      <c r="E82" s="4">
        <v>2004</v>
      </c>
      <c r="F82" s="4">
        <f t="shared" ref="F82:O82" si="2">E82+1</f>
        <v>2005</v>
      </c>
      <c r="G82" s="4">
        <f t="shared" si="2"/>
        <v>2006</v>
      </c>
      <c r="H82" s="4">
        <f t="shared" si="2"/>
        <v>2007</v>
      </c>
      <c r="I82" s="4">
        <f t="shared" si="2"/>
        <v>2008</v>
      </c>
      <c r="J82" s="4">
        <f t="shared" si="2"/>
        <v>2009</v>
      </c>
      <c r="K82" s="4">
        <f t="shared" si="2"/>
        <v>2010</v>
      </c>
      <c r="L82" s="4">
        <f t="shared" si="2"/>
        <v>2011</v>
      </c>
      <c r="M82" s="4">
        <f t="shared" si="2"/>
        <v>2012</v>
      </c>
      <c r="N82" s="173">
        <f t="shared" si="2"/>
        <v>2013</v>
      </c>
      <c r="O82" s="173">
        <f t="shared" si="2"/>
        <v>2014</v>
      </c>
    </row>
    <row r="83" spans="4:15" ht="15" x14ac:dyDescent="0.15">
      <c r="D83" s="5" t="s">
        <v>0</v>
      </c>
      <c r="E83" s="179">
        <v>648</v>
      </c>
      <c r="F83" s="179">
        <v>677</v>
      </c>
      <c r="G83" s="179">
        <v>702</v>
      </c>
      <c r="H83" s="179">
        <v>738</v>
      </c>
      <c r="I83" s="180">
        <v>772</v>
      </c>
      <c r="J83" s="179">
        <v>801</v>
      </c>
      <c r="K83" s="179">
        <v>829</v>
      </c>
      <c r="L83" s="179">
        <v>867</v>
      </c>
      <c r="M83" s="181">
        <v>893</v>
      </c>
      <c r="N83" s="174">
        <v>942</v>
      </c>
      <c r="O83" s="174">
        <v>979</v>
      </c>
    </row>
    <row r="84" spans="4:15" ht="15" x14ac:dyDescent="0.15">
      <c r="D84" s="5" t="s">
        <v>1</v>
      </c>
      <c r="E84" s="8">
        <v>1398.2483158700002</v>
      </c>
      <c r="F84" s="8">
        <v>1424.12829695</v>
      </c>
      <c r="G84" s="8">
        <v>1447.5771807399999</v>
      </c>
      <c r="H84" s="8">
        <v>1488.0719042000001</v>
      </c>
      <c r="I84" s="8">
        <v>1536.70409903</v>
      </c>
      <c r="J84" s="8">
        <v>1493.76131233</v>
      </c>
      <c r="K84" s="8">
        <v>1470.9787155899999</v>
      </c>
      <c r="L84" s="8">
        <v>1463.4656531600001</v>
      </c>
      <c r="M84" s="8">
        <v>1501.5711354800001</v>
      </c>
      <c r="N84" s="175">
        <v>1527.0530735499999</v>
      </c>
      <c r="O84" s="175">
        <v>1512.8539840399999</v>
      </c>
    </row>
    <row r="85" spans="4:15" ht="15" x14ac:dyDescent="0.15">
      <c r="D85" s="5" t="s">
        <v>2</v>
      </c>
      <c r="E85" s="176">
        <v>14.17</v>
      </c>
      <c r="F85" s="176">
        <v>12.12</v>
      </c>
      <c r="G85" s="176">
        <v>18.420000000000002</v>
      </c>
      <c r="H85" s="176">
        <v>42.749000000000002</v>
      </c>
      <c r="I85" s="177">
        <v>53.936999999999998</v>
      </c>
      <c r="J85" s="176">
        <v>44.805102418466234</v>
      </c>
      <c r="K85" s="176">
        <v>44.266278081243712</v>
      </c>
      <c r="L85" s="176">
        <v>42</v>
      </c>
      <c r="M85" s="8">
        <v>45</v>
      </c>
      <c r="N85" s="175">
        <v>25</v>
      </c>
      <c r="O85" s="175">
        <v>27</v>
      </c>
    </row>
    <row r="86" spans="4:15" ht="15" x14ac:dyDescent="0.15">
      <c r="D86" s="5" t="s">
        <v>3</v>
      </c>
      <c r="E86" s="8">
        <v>2591.1089999999999</v>
      </c>
      <c r="F86" s="8">
        <v>2707.3380000000002</v>
      </c>
      <c r="G86" s="8">
        <v>2762.1840000000002</v>
      </c>
      <c r="H86" s="8">
        <v>2821.4490000000001</v>
      </c>
      <c r="I86" s="7">
        <v>2810.7270749999998</v>
      </c>
      <c r="J86" s="8">
        <v>2941.8897379999999</v>
      </c>
      <c r="K86" s="8">
        <v>3006.2536230000001</v>
      </c>
      <c r="L86" s="8">
        <v>2964.6717739999999</v>
      </c>
      <c r="M86" s="8">
        <v>2985.2493730000001</v>
      </c>
      <c r="N86" s="175">
        <v>2930.1513260000002</v>
      </c>
      <c r="O86" s="175">
        <v>2920.9490000000001</v>
      </c>
    </row>
    <row r="87" spans="4:15" ht="15" x14ac:dyDescent="0.15">
      <c r="D87" s="5" t="s">
        <v>4</v>
      </c>
      <c r="E87" s="176">
        <v>17.164999999999999</v>
      </c>
      <c r="F87" s="176">
        <v>13.670999999999999</v>
      </c>
      <c r="G87" s="176">
        <v>17.419</v>
      </c>
      <c r="H87" s="176">
        <v>6.9260000000000002</v>
      </c>
      <c r="I87" s="177">
        <v>6.1130000000000004</v>
      </c>
      <c r="J87" s="176">
        <v>5.92</v>
      </c>
      <c r="K87" s="176">
        <v>8.2379999999999995</v>
      </c>
      <c r="L87" s="176">
        <v>8.1611078291246617</v>
      </c>
      <c r="M87" s="176">
        <v>0</v>
      </c>
      <c r="N87" s="175">
        <v>0</v>
      </c>
      <c r="O87" s="175">
        <v>0</v>
      </c>
    </row>
    <row r="88" spans="4:15" ht="15" x14ac:dyDescent="0.15">
      <c r="D88" s="5" t="s">
        <v>44</v>
      </c>
      <c r="E88" s="8">
        <v>1941</v>
      </c>
      <c r="F88" s="8">
        <v>1936</v>
      </c>
      <c r="G88" s="8">
        <v>2037</v>
      </c>
      <c r="H88" s="8">
        <v>2208</v>
      </c>
      <c r="I88" s="7">
        <v>2398</v>
      </c>
      <c r="J88" s="8">
        <v>2457</v>
      </c>
      <c r="K88" s="8">
        <v>2689</v>
      </c>
      <c r="L88" s="8">
        <v>2671</v>
      </c>
      <c r="M88" s="8">
        <v>2233</v>
      </c>
      <c r="N88" s="8">
        <v>2180</v>
      </c>
      <c r="O88" s="8">
        <v>2084</v>
      </c>
    </row>
    <row r="89" spans="4:15" ht="15" x14ac:dyDescent="0.15">
      <c r="D89" s="5" t="s">
        <v>6</v>
      </c>
      <c r="E89" s="8">
        <v>5969</v>
      </c>
      <c r="F89" s="8">
        <v>6034</v>
      </c>
      <c r="G89" s="8">
        <v>6237</v>
      </c>
      <c r="H89" s="8">
        <v>6312</v>
      </c>
      <c r="I89" s="7">
        <v>6359</v>
      </c>
      <c r="J89" s="8">
        <v>6389</v>
      </c>
      <c r="K89" s="8">
        <v>6411</v>
      </c>
      <c r="L89" s="8">
        <v>6487</v>
      </c>
      <c r="M89" s="8">
        <v>6522</v>
      </c>
      <c r="N89" s="175">
        <v>6411</v>
      </c>
      <c r="O89" s="175">
        <v>6471</v>
      </c>
    </row>
    <row r="90" spans="4:15" ht="15" x14ac:dyDescent="0.15">
      <c r="D90" s="5" t="s">
        <v>7</v>
      </c>
      <c r="E90" s="176">
        <v>5093</v>
      </c>
      <c r="F90" s="176">
        <v>5409</v>
      </c>
      <c r="G90" s="176">
        <v>5711</v>
      </c>
      <c r="H90" s="176">
        <v>5962</v>
      </c>
      <c r="I90" s="177">
        <v>6440</v>
      </c>
      <c r="J90" s="176">
        <v>7226</v>
      </c>
      <c r="K90" s="176">
        <v>7831</v>
      </c>
      <c r="L90" s="176">
        <v>7839</v>
      </c>
      <c r="M90" s="176">
        <v>8697</v>
      </c>
      <c r="N90" s="175">
        <v>11663.028</v>
      </c>
      <c r="O90" s="175">
        <v>13900</v>
      </c>
    </row>
    <row r="91" spans="4:15" ht="15" x14ac:dyDescent="0.15">
      <c r="D91" s="5" t="s">
        <v>8</v>
      </c>
      <c r="E91" s="8">
        <v>40.799999999999997</v>
      </c>
      <c r="F91" s="8">
        <v>44</v>
      </c>
      <c r="G91" s="8">
        <v>47.3</v>
      </c>
      <c r="H91" s="8">
        <v>56</v>
      </c>
      <c r="I91" s="7">
        <v>56.94</v>
      </c>
      <c r="J91" s="8">
        <v>65.203000000000031</v>
      </c>
      <c r="K91" s="8">
        <v>56.457079999999998</v>
      </c>
      <c r="L91" s="8">
        <v>3.9</v>
      </c>
      <c r="M91" s="8">
        <v>4.0999999999999996</v>
      </c>
      <c r="N91" s="175">
        <v>4.4219999999999997</v>
      </c>
      <c r="O91" s="175">
        <v>4.5999999999999996</v>
      </c>
    </row>
    <row r="92" spans="4:15" ht="15" x14ac:dyDescent="0.15">
      <c r="D92" s="5" t="s">
        <v>9</v>
      </c>
      <c r="E92" s="8">
        <v>816.21309499999995</v>
      </c>
      <c r="F92" s="8">
        <v>867.72463000000005</v>
      </c>
      <c r="G92" s="8">
        <v>923.33005155000001</v>
      </c>
      <c r="H92" s="8">
        <v>937.48698282999987</v>
      </c>
      <c r="I92" s="7">
        <v>978.85276773999999</v>
      </c>
      <c r="J92" s="8">
        <v>954.09451856000055</v>
      </c>
      <c r="K92" s="8">
        <v>901.90749116779932</v>
      </c>
      <c r="L92" s="8">
        <v>884.08608489950052</v>
      </c>
      <c r="M92" s="8">
        <v>844.1990468997999</v>
      </c>
      <c r="N92" s="175">
        <v>802.95786191339994</v>
      </c>
      <c r="O92" s="175">
        <v>801.88500001729994</v>
      </c>
    </row>
    <row r="93" spans="4:15" ht="15" x14ac:dyDescent="0.15">
      <c r="D93" s="5" t="s">
        <v>10</v>
      </c>
      <c r="E93" s="8">
        <v>634</v>
      </c>
      <c r="F93" s="8">
        <v>734</v>
      </c>
      <c r="G93" s="8">
        <v>765</v>
      </c>
      <c r="H93" s="8">
        <v>690</v>
      </c>
      <c r="I93" s="7">
        <v>702</v>
      </c>
      <c r="J93" s="8">
        <v>676</v>
      </c>
      <c r="K93" s="8">
        <v>679.04007793555525</v>
      </c>
      <c r="L93" s="8">
        <v>735.91777784032718</v>
      </c>
      <c r="M93" s="8">
        <v>784.53447451</v>
      </c>
      <c r="N93" s="175">
        <v>785</v>
      </c>
      <c r="O93" s="175">
        <v>764</v>
      </c>
    </row>
    <row r="94" spans="4:15" ht="15" x14ac:dyDescent="0.15">
      <c r="D94" s="5" t="s">
        <v>11</v>
      </c>
      <c r="E94" s="8">
        <v>6113.1998278232149</v>
      </c>
      <c r="F94" s="8">
        <v>6537.0867416866968</v>
      </c>
      <c r="G94" s="8">
        <v>6832.039068932565</v>
      </c>
      <c r="H94" s="8">
        <v>7112.636495048886</v>
      </c>
      <c r="I94" s="7">
        <v>7519.7355845714237</v>
      </c>
      <c r="J94" s="8">
        <v>7617.9728454860824</v>
      </c>
      <c r="K94" s="8">
        <v>7712.4418297719094</v>
      </c>
      <c r="L94" s="8">
        <v>7977.6959497801136</v>
      </c>
      <c r="M94" s="8">
        <v>8614</v>
      </c>
      <c r="N94" s="175">
        <v>9086</v>
      </c>
      <c r="O94" s="175">
        <v>9305</v>
      </c>
    </row>
    <row r="95" spans="4:15" ht="15" x14ac:dyDescent="0.15">
      <c r="D95" s="5" t="s">
        <v>12</v>
      </c>
      <c r="E95" s="176">
        <v>79</v>
      </c>
      <c r="F95" s="176">
        <v>86</v>
      </c>
      <c r="G95" s="176">
        <v>87</v>
      </c>
      <c r="H95" s="176">
        <v>62</v>
      </c>
      <c r="I95" s="177">
        <v>64</v>
      </c>
      <c r="J95" s="176">
        <v>61</v>
      </c>
      <c r="K95" s="176">
        <v>56</v>
      </c>
      <c r="L95" s="176">
        <v>56.53</v>
      </c>
      <c r="M95" s="8">
        <v>45</v>
      </c>
      <c r="N95" s="175">
        <v>37</v>
      </c>
      <c r="O95" s="175">
        <v>33</v>
      </c>
    </row>
    <row r="96" spans="4:15" ht="15" x14ac:dyDescent="0.15">
      <c r="D96" s="5" t="s">
        <v>13</v>
      </c>
      <c r="E96" s="8">
        <v>458</v>
      </c>
      <c r="F96" s="8">
        <v>469</v>
      </c>
      <c r="G96" s="8">
        <v>500</v>
      </c>
      <c r="H96" s="8">
        <v>525</v>
      </c>
      <c r="I96" s="7">
        <v>547</v>
      </c>
      <c r="J96" s="8">
        <v>547</v>
      </c>
      <c r="K96" s="8">
        <v>531</v>
      </c>
      <c r="L96" s="8">
        <v>517</v>
      </c>
      <c r="M96" s="8">
        <v>504</v>
      </c>
      <c r="N96" s="175">
        <v>496</v>
      </c>
      <c r="O96" s="175">
        <v>473</v>
      </c>
    </row>
    <row r="97" spans="4:15" ht="15" x14ac:dyDescent="0.15">
      <c r="D97" s="5" t="s">
        <v>14</v>
      </c>
      <c r="E97" s="8">
        <v>6996</v>
      </c>
      <c r="F97" s="8">
        <v>7501</v>
      </c>
      <c r="G97" s="8">
        <v>8100</v>
      </c>
      <c r="H97" s="8">
        <v>10151</v>
      </c>
      <c r="I97" s="7">
        <v>9588</v>
      </c>
      <c r="J97" s="8">
        <v>8933</v>
      </c>
      <c r="K97" s="8">
        <v>13239</v>
      </c>
      <c r="L97" s="8">
        <v>13072</v>
      </c>
      <c r="M97" s="8">
        <v>13736</v>
      </c>
      <c r="N97" s="175">
        <v>18294</v>
      </c>
      <c r="O97" s="175">
        <v>22442</v>
      </c>
    </row>
    <row r="98" spans="4:15" ht="15" x14ac:dyDescent="0.15">
      <c r="D98" s="5" t="s">
        <v>15</v>
      </c>
      <c r="E98" s="8">
        <v>66</v>
      </c>
      <c r="F98" s="8">
        <v>70</v>
      </c>
      <c r="G98" s="8">
        <v>67</v>
      </c>
      <c r="H98" s="8">
        <v>74</v>
      </c>
      <c r="I98" s="7">
        <v>73</v>
      </c>
      <c r="J98" s="8">
        <v>65</v>
      </c>
      <c r="K98" s="8">
        <v>57</v>
      </c>
      <c r="L98" s="8">
        <v>72</v>
      </c>
      <c r="M98" s="8">
        <v>0</v>
      </c>
      <c r="N98" s="175">
        <v>0</v>
      </c>
      <c r="O98" s="175">
        <v>0</v>
      </c>
    </row>
    <row r="99" spans="4:15" ht="15" x14ac:dyDescent="0.15">
      <c r="D99" s="5" t="s">
        <v>16</v>
      </c>
      <c r="E99" s="8">
        <v>2377</v>
      </c>
      <c r="F99" s="8">
        <v>2639</v>
      </c>
      <c r="G99" s="8">
        <v>3080</v>
      </c>
      <c r="H99" s="8">
        <v>3189</v>
      </c>
      <c r="I99" s="7">
        <v>4141</v>
      </c>
      <c r="J99" s="8">
        <v>4366</v>
      </c>
      <c r="K99" s="8">
        <v>4696</v>
      </c>
      <c r="L99" s="8">
        <v>5074</v>
      </c>
      <c r="M99" s="8">
        <v>5360</v>
      </c>
      <c r="N99" s="175">
        <v>5360</v>
      </c>
      <c r="O99" s="175">
        <v>5172</v>
      </c>
    </row>
    <row r="100" spans="4:15" ht="15" x14ac:dyDescent="0.15">
      <c r="D100" s="5" t="s">
        <v>17</v>
      </c>
      <c r="E100" s="8">
        <v>2887</v>
      </c>
      <c r="F100" s="8">
        <v>2985</v>
      </c>
      <c r="G100" s="8">
        <v>3101</v>
      </c>
      <c r="H100" s="8">
        <v>3190</v>
      </c>
      <c r="I100" s="7">
        <v>3202</v>
      </c>
      <c r="J100" s="8">
        <v>3179</v>
      </c>
      <c r="K100" s="8">
        <v>3047</v>
      </c>
      <c r="L100" s="8">
        <v>3036</v>
      </c>
      <c r="M100" s="8">
        <v>2976</v>
      </c>
      <c r="N100" s="175">
        <v>2958</v>
      </c>
      <c r="O100" s="175">
        <v>2974</v>
      </c>
    </row>
    <row r="101" spans="4:15" ht="15" x14ac:dyDescent="0.15">
      <c r="D101" s="5" t="s">
        <v>18</v>
      </c>
      <c r="E101" s="8">
        <v>0</v>
      </c>
      <c r="F101" s="8">
        <v>0</v>
      </c>
      <c r="G101" s="8">
        <v>0</v>
      </c>
      <c r="H101" s="8">
        <v>0</v>
      </c>
      <c r="I101" s="7">
        <v>0</v>
      </c>
      <c r="J101" s="8">
        <v>0</v>
      </c>
      <c r="K101" s="8">
        <v>0</v>
      </c>
      <c r="L101" s="8">
        <v>0</v>
      </c>
      <c r="M101" s="8">
        <v>0</v>
      </c>
      <c r="N101" s="175">
        <v>0</v>
      </c>
      <c r="O101" s="175">
        <v>0</v>
      </c>
    </row>
    <row r="102" spans="4:15" ht="15" x14ac:dyDescent="0.15">
      <c r="D102" s="5" t="s">
        <v>19</v>
      </c>
      <c r="E102" s="8">
        <v>19</v>
      </c>
      <c r="F102" s="8">
        <v>21</v>
      </c>
      <c r="G102" s="8">
        <v>22</v>
      </c>
      <c r="H102" s="8">
        <v>24</v>
      </c>
      <c r="I102" s="7">
        <v>27</v>
      </c>
      <c r="J102" s="8">
        <v>28</v>
      </c>
      <c r="K102" s="8">
        <v>26</v>
      </c>
      <c r="L102" s="8">
        <v>28</v>
      </c>
      <c r="M102" s="8">
        <v>29</v>
      </c>
      <c r="N102" s="175">
        <v>24</v>
      </c>
      <c r="O102" s="175">
        <v>27</v>
      </c>
    </row>
    <row r="103" spans="4:15" ht="15" x14ac:dyDescent="0.15">
      <c r="D103" s="5" t="s">
        <v>20</v>
      </c>
      <c r="E103" s="8">
        <v>2.56</v>
      </c>
      <c r="F103" s="8">
        <v>3.05</v>
      </c>
      <c r="G103" s="8">
        <v>3.3</v>
      </c>
      <c r="H103" s="8">
        <v>4.1500000000000004</v>
      </c>
      <c r="I103" s="7">
        <v>4.28</v>
      </c>
      <c r="J103" s="8">
        <v>3.53</v>
      </c>
      <c r="K103" s="8">
        <v>3.39</v>
      </c>
      <c r="L103" s="8">
        <v>4.46</v>
      </c>
      <c r="M103" s="8">
        <v>4.76</v>
      </c>
      <c r="N103" s="175">
        <v>7.36</v>
      </c>
      <c r="O103" s="175">
        <v>6.91</v>
      </c>
    </row>
    <row r="104" spans="4:15" ht="15" x14ac:dyDescent="0.15">
      <c r="D104" s="5" t="s">
        <v>21</v>
      </c>
      <c r="E104" s="8">
        <v>3.26</v>
      </c>
      <c r="F104" s="8">
        <v>6.8</v>
      </c>
      <c r="G104" s="8">
        <v>5.8</v>
      </c>
      <c r="H104" s="8">
        <v>6.4</v>
      </c>
      <c r="I104" s="7">
        <v>7.3</v>
      </c>
      <c r="J104" s="8">
        <v>8.6</v>
      </c>
      <c r="K104" s="8">
        <v>9</v>
      </c>
      <c r="L104" s="8">
        <v>9</v>
      </c>
      <c r="M104" s="8">
        <v>8</v>
      </c>
      <c r="N104" s="175">
        <v>10</v>
      </c>
      <c r="O104" s="175">
        <v>11</v>
      </c>
    </row>
    <row r="105" spans="4:15" ht="15" x14ac:dyDescent="0.15">
      <c r="D105" s="5" t="s">
        <v>22</v>
      </c>
      <c r="E105" s="176">
        <v>3977</v>
      </c>
      <c r="F105" s="176">
        <v>3727</v>
      </c>
      <c r="G105" s="176">
        <v>3782</v>
      </c>
      <c r="H105" s="176">
        <v>3822.4029999999998</v>
      </c>
      <c r="I105" s="177">
        <v>4002.0309999999999</v>
      </c>
      <c r="J105" s="176">
        <v>3961.402</v>
      </c>
      <c r="K105" s="176">
        <v>3968.1170000000002</v>
      </c>
      <c r="L105" s="176">
        <v>4037.9650000000001</v>
      </c>
      <c r="M105" s="176">
        <v>3880</v>
      </c>
      <c r="N105" s="175">
        <v>3687.0529999999999</v>
      </c>
      <c r="O105" s="175">
        <v>3493.6239999999998</v>
      </c>
    </row>
    <row r="106" spans="4:15" ht="15" x14ac:dyDescent="0.15">
      <c r="D106" s="5" t="s">
        <v>23</v>
      </c>
      <c r="E106" s="8">
        <v>790</v>
      </c>
      <c r="F106" s="8">
        <v>870</v>
      </c>
      <c r="G106" s="8">
        <v>934</v>
      </c>
      <c r="H106" s="8">
        <v>975</v>
      </c>
      <c r="I106" s="7">
        <v>954</v>
      </c>
      <c r="J106" s="8">
        <v>1031</v>
      </c>
      <c r="K106" s="8">
        <v>1114</v>
      </c>
      <c r="L106" s="8">
        <v>1136</v>
      </c>
      <c r="M106" s="8">
        <v>1178</v>
      </c>
      <c r="N106" s="175">
        <v>1230</v>
      </c>
      <c r="O106" s="175">
        <v>1332.2380000000001</v>
      </c>
    </row>
    <row r="107" spans="4:15" ht="15" x14ac:dyDescent="0.15">
      <c r="D107" s="5" t="s">
        <v>24</v>
      </c>
      <c r="E107" s="176">
        <v>694</v>
      </c>
      <c r="F107" s="176">
        <v>736</v>
      </c>
      <c r="G107" s="176">
        <v>814</v>
      </c>
      <c r="H107" s="176">
        <v>959</v>
      </c>
      <c r="I107" s="177">
        <v>1197</v>
      </c>
      <c r="J107" s="176">
        <v>1203</v>
      </c>
      <c r="K107" s="176">
        <v>1267</v>
      </c>
      <c r="L107" s="176">
        <v>1245</v>
      </c>
      <c r="M107" s="176">
        <v>1279</v>
      </c>
      <c r="N107" s="175">
        <v>1302</v>
      </c>
      <c r="O107" s="175">
        <v>1339</v>
      </c>
    </row>
    <row r="108" spans="4:15" ht="15" x14ac:dyDescent="0.15">
      <c r="D108" s="5" t="s">
        <v>25</v>
      </c>
      <c r="E108" s="176">
        <v>926.90969184318465</v>
      </c>
      <c r="F108" s="176">
        <v>939.06443526999999</v>
      </c>
      <c r="G108" s="176">
        <v>941.91940645</v>
      </c>
      <c r="H108" s="8">
        <v>836.99605256000007</v>
      </c>
      <c r="I108" s="7">
        <v>813.86285636999992</v>
      </c>
      <c r="J108" s="8">
        <v>746.97077907000005</v>
      </c>
      <c r="K108" s="8">
        <v>718.69875022999997</v>
      </c>
      <c r="L108" s="8">
        <v>681.12974541999984</v>
      </c>
      <c r="M108" s="8">
        <v>616.98407851999991</v>
      </c>
      <c r="N108" s="175">
        <v>571.7144725600001</v>
      </c>
      <c r="O108" s="175">
        <v>578.11227055999984</v>
      </c>
    </row>
    <row r="109" spans="4:15" ht="15" x14ac:dyDescent="0.15">
      <c r="D109" s="5" t="s">
        <v>26</v>
      </c>
      <c r="E109" s="176">
        <v>51.905257398286167</v>
      </c>
      <c r="F109" s="176">
        <v>48.409723395051103</v>
      </c>
      <c r="G109" s="176">
        <v>76.28</v>
      </c>
      <c r="H109" s="176">
        <v>64.25</v>
      </c>
      <c r="I109" s="177">
        <v>63</v>
      </c>
      <c r="J109" s="176">
        <v>45.6</v>
      </c>
      <c r="K109" s="176">
        <v>58.56</v>
      </c>
      <c r="L109" s="176">
        <v>47.4</v>
      </c>
      <c r="M109" s="176">
        <v>208.6</v>
      </c>
      <c r="N109" s="175">
        <v>98.4</v>
      </c>
      <c r="O109" s="175">
        <v>105.9</v>
      </c>
    </row>
    <row r="110" spans="4:15" ht="15" x14ac:dyDescent="0.15">
      <c r="D110" s="5" t="s">
        <v>27</v>
      </c>
      <c r="E110" s="8">
        <v>0</v>
      </c>
      <c r="F110" s="8">
        <v>0</v>
      </c>
      <c r="G110" s="8">
        <v>0</v>
      </c>
      <c r="H110" s="8">
        <v>0</v>
      </c>
      <c r="I110" s="7">
        <v>168</v>
      </c>
      <c r="J110" s="8">
        <v>0</v>
      </c>
      <c r="K110" s="8">
        <v>0</v>
      </c>
      <c r="L110" s="8">
        <v>0</v>
      </c>
      <c r="M110" s="8">
        <v>0</v>
      </c>
      <c r="N110" s="175">
        <v>0</v>
      </c>
      <c r="O110" s="175">
        <v>0</v>
      </c>
    </row>
    <row r="111" spans="4:15" ht="15" x14ac:dyDescent="0.15">
      <c r="D111" s="5" t="s">
        <v>28</v>
      </c>
      <c r="E111" s="176">
        <v>22926</v>
      </c>
      <c r="F111" s="176">
        <v>23396</v>
      </c>
      <c r="G111" s="176">
        <v>24478</v>
      </c>
      <c r="H111" s="176">
        <v>108</v>
      </c>
      <c r="I111" s="177">
        <v>112</v>
      </c>
      <c r="J111" s="176">
        <v>110</v>
      </c>
      <c r="K111" s="176">
        <v>107</v>
      </c>
      <c r="L111" s="176">
        <v>103</v>
      </c>
      <c r="M111" s="176">
        <v>101</v>
      </c>
      <c r="N111" s="175">
        <v>94.946979999999996</v>
      </c>
      <c r="O111" s="175">
        <v>93.003933000000004</v>
      </c>
    </row>
    <row r="112" spans="4:15" ht="15" x14ac:dyDescent="0.15">
      <c r="D112" s="5" t="s">
        <v>43</v>
      </c>
      <c r="E112" s="8">
        <v>616</v>
      </c>
      <c r="F112" s="8">
        <v>656</v>
      </c>
      <c r="G112" s="8">
        <v>957</v>
      </c>
      <c r="H112" s="8">
        <v>989</v>
      </c>
      <c r="I112" s="7">
        <v>960</v>
      </c>
      <c r="J112" s="8">
        <v>31</v>
      </c>
      <c r="K112" s="8">
        <v>33</v>
      </c>
      <c r="L112" s="8">
        <v>30</v>
      </c>
      <c r="M112" s="8">
        <v>33</v>
      </c>
      <c r="N112" s="175">
        <v>35</v>
      </c>
      <c r="O112" s="175">
        <v>35</v>
      </c>
    </row>
    <row r="113" spans="4:15" ht="15" x14ac:dyDescent="0.15">
      <c r="D113" s="5" t="s">
        <v>30</v>
      </c>
      <c r="E113" s="8">
        <v>163.41300000000001</v>
      </c>
      <c r="F113" s="8">
        <v>232</v>
      </c>
      <c r="G113" s="8">
        <v>256</v>
      </c>
      <c r="H113" s="8">
        <v>434</v>
      </c>
      <c r="I113" s="7">
        <v>505</v>
      </c>
      <c r="J113" s="8">
        <v>535</v>
      </c>
      <c r="K113" s="8">
        <v>598</v>
      </c>
      <c r="L113" s="8">
        <v>663</v>
      </c>
      <c r="M113" s="8">
        <v>680</v>
      </c>
      <c r="N113" s="175">
        <v>884</v>
      </c>
      <c r="O113" s="175">
        <v>1036</v>
      </c>
    </row>
    <row r="114" spans="4:15" ht="15" x14ac:dyDescent="0.15">
      <c r="D114" s="11" t="s">
        <v>31</v>
      </c>
      <c r="E114" s="13">
        <v>2377.6480096422288</v>
      </c>
      <c r="F114" s="13">
        <v>1938.4578957183523</v>
      </c>
      <c r="G114" s="13">
        <v>1890.4429668230014</v>
      </c>
      <c r="H114" s="13">
        <v>1491.7764750584336</v>
      </c>
      <c r="I114" s="12">
        <v>1417.0024024140821</v>
      </c>
      <c r="J114" s="13">
        <v>1173</v>
      </c>
      <c r="K114" s="13">
        <v>1730</v>
      </c>
      <c r="L114" s="13">
        <v>1645.4794460007599</v>
      </c>
      <c r="M114" s="13">
        <v>1080.4238297813372</v>
      </c>
      <c r="N114" s="178">
        <v>1133</v>
      </c>
      <c r="O114" s="178">
        <v>1211.6800659952285</v>
      </c>
    </row>
    <row r="117" spans="4:15" x14ac:dyDescent="0.15">
      <c r="E117" s="16"/>
      <c r="F117" s="16"/>
    </row>
    <row r="118" spans="4:15" ht="18.75" x14ac:dyDescent="0.15">
      <c r="D118" s="287" t="s">
        <v>133</v>
      </c>
      <c r="E118" s="288"/>
      <c r="F118" s="288"/>
      <c r="G118" s="288"/>
      <c r="H118" s="288"/>
      <c r="I118" s="288"/>
      <c r="J118" s="288"/>
      <c r="K118" s="288"/>
      <c r="L118" s="288"/>
      <c r="M118" s="288"/>
      <c r="N118" s="182" t="s">
        <v>278</v>
      </c>
      <c r="O118" s="182" t="s">
        <v>279</v>
      </c>
    </row>
    <row r="119" spans="4:15" ht="15" x14ac:dyDescent="0.15">
      <c r="D119" s="3">
        <v>111</v>
      </c>
      <c r="E119" s="4">
        <v>2004</v>
      </c>
      <c r="F119" s="4">
        <f t="shared" ref="F119:O119" si="3">E119+1</f>
        <v>2005</v>
      </c>
      <c r="G119" s="4">
        <f t="shared" si="3"/>
        <v>2006</v>
      </c>
      <c r="H119" s="4">
        <f t="shared" si="3"/>
        <v>2007</v>
      </c>
      <c r="I119" s="4">
        <f t="shared" si="3"/>
        <v>2008</v>
      </c>
      <c r="J119" s="4">
        <f t="shared" si="3"/>
        <v>2009</v>
      </c>
      <c r="K119" s="4">
        <f t="shared" si="3"/>
        <v>2010</v>
      </c>
      <c r="L119" s="4">
        <f t="shared" si="3"/>
        <v>2011</v>
      </c>
      <c r="M119" s="4">
        <f t="shared" si="3"/>
        <v>2012</v>
      </c>
      <c r="N119" s="173">
        <f t="shared" si="3"/>
        <v>2013</v>
      </c>
      <c r="O119" s="173">
        <f t="shared" si="3"/>
        <v>2014</v>
      </c>
    </row>
    <row r="120" spans="4:15" ht="15" x14ac:dyDescent="0.15">
      <c r="D120" s="5" t="s">
        <v>0</v>
      </c>
      <c r="E120" s="179">
        <v>1879</v>
      </c>
      <c r="F120" s="179">
        <v>1989</v>
      </c>
      <c r="G120" s="179">
        <v>2078</v>
      </c>
      <c r="H120" s="179">
        <v>2193</v>
      </c>
      <c r="I120" s="180">
        <v>2266</v>
      </c>
      <c r="J120" s="179">
        <v>2308</v>
      </c>
      <c r="K120" s="179">
        <v>2339</v>
      </c>
      <c r="L120" s="179">
        <v>2412</v>
      </c>
      <c r="M120" s="181">
        <v>2489</v>
      </c>
      <c r="N120" s="174">
        <v>2582</v>
      </c>
      <c r="O120" s="174">
        <v>2671</v>
      </c>
    </row>
    <row r="121" spans="4:15" ht="15" x14ac:dyDescent="0.15">
      <c r="D121" s="5" t="s">
        <v>1</v>
      </c>
      <c r="E121" s="8">
        <v>1649.5281894599998</v>
      </c>
      <c r="F121" s="8">
        <v>1684.8110517000002</v>
      </c>
      <c r="G121" s="8">
        <v>1817.1788039199998</v>
      </c>
      <c r="H121" s="8">
        <v>1938.6127932100001</v>
      </c>
      <c r="I121" s="8">
        <v>2045.0450429699997</v>
      </c>
      <c r="J121" s="8">
        <v>2084.5644825099998</v>
      </c>
      <c r="K121" s="8">
        <v>2122.3461925799998</v>
      </c>
      <c r="L121" s="8">
        <v>2281.0893043500005</v>
      </c>
      <c r="M121" s="8">
        <v>2410.8631343699999</v>
      </c>
      <c r="N121" s="175">
        <v>2542.0420288500009</v>
      </c>
      <c r="O121" s="175">
        <v>2615.1078277200013</v>
      </c>
    </row>
    <row r="122" spans="4:15" ht="15" x14ac:dyDescent="0.15">
      <c r="D122" s="5" t="s">
        <v>2</v>
      </c>
      <c r="E122" s="176">
        <v>186.37</v>
      </c>
      <c r="F122" s="176">
        <v>184.08</v>
      </c>
      <c r="G122" s="176">
        <v>227.27</v>
      </c>
      <c r="H122" s="176">
        <v>234.83</v>
      </c>
      <c r="I122" s="177">
        <v>249.26880060574774</v>
      </c>
      <c r="J122" s="176">
        <v>270.19948016232303</v>
      </c>
      <c r="K122" s="176">
        <v>252.0557</v>
      </c>
      <c r="L122" s="176">
        <v>242</v>
      </c>
      <c r="M122" s="8">
        <v>247</v>
      </c>
      <c r="N122" s="175">
        <v>262</v>
      </c>
      <c r="O122" s="175">
        <v>267</v>
      </c>
    </row>
    <row r="123" spans="4:15" ht="15" x14ac:dyDescent="0.15">
      <c r="D123" s="5" t="s">
        <v>3</v>
      </c>
      <c r="E123" s="8">
        <v>3449.951</v>
      </c>
      <c r="F123" s="8">
        <v>3484.15</v>
      </c>
      <c r="G123" s="8">
        <v>3529.759</v>
      </c>
      <c r="H123" s="8">
        <v>3472</v>
      </c>
      <c r="I123" s="7">
        <v>3552.4986939999999</v>
      </c>
      <c r="J123" s="8">
        <v>3802.9342550000001</v>
      </c>
      <c r="K123" s="8">
        <v>4048.081776</v>
      </c>
      <c r="L123" s="8">
        <v>3990.0447210000002</v>
      </c>
      <c r="M123" s="8">
        <v>4135.9963379999999</v>
      </c>
      <c r="N123" s="175">
        <v>4111.2193829999997</v>
      </c>
      <c r="O123" s="175">
        <v>4028.5569999999998</v>
      </c>
    </row>
    <row r="124" spans="4:15" ht="15" x14ac:dyDescent="0.15">
      <c r="D124" s="5" t="s">
        <v>4</v>
      </c>
      <c r="E124" s="176">
        <v>68.781000000000006</v>
      </c>
      <c r="F124" s="176">
        <v>77.614000000000004</v>
      </c>
      <c r="G124" s="176">
        <v>86.954999999999998</v>
      </c>
      <c r="H124" s="176">
        <v>98.221999999999994</v>
      </c>
      <c r="I124" s="177">
        <v>105.836</v>
      </c>
      <c r="J124" s="176">
        <v>115.02500000000001</v>
      </c>
      <c r="K124" s="176">
        <v>121.422</v>
      </c>
      <c r="L124" s="176">
        <v>118</v>
      </c>
      <c r="M124" s="176">
        <v>121</v>
      </c>
      <c r="N124" s="175">
        <v>116.9</v>
      </c>
      <c r="O124" s="175">
        <v>111</v>
      </c>
    </row>
    <row r="125" spans="4:15" ht="15" x14ac:dyDescent="0.15">
      <c r="D125" s="5" t="s">
        <v>44</v>
      </c>
      <c r="E125" s="8">
        <v>16579</v>
      </c>
      <c r="F125" s="8">
        <v>17244</v>
      </c>
      <c r="G125" s="8">
        <v>17136</v>
      </c>
      <c r="H125" s="8">
        <v>16530</v>
      </c>
      <c r="I125" s="7">
        <v>17419</v>
      </c>
      <c r="J125" s="8">
        <v>18123</v>
      </c>
      <c r="K125" s="8">
        <v>20149</v>
      </c>
      <c r="L125" s="8">
        <v>20585</v>
      </c>
      <c r="M125" s="8">
        <v>19020</v>
      </c>
      <c r="N125" s="8">
        <v>19190</v>
      </c>
      <c r="O125" s="8">
        <v>19422</v>
      </c>
    </row>
    <row r="126" spans="4:15" ht="15" x14ac:dyDescent="0.15">
      <c r="D126" s="5" t="s">
        <v>6</v>
      </c>
      <c r="E126" s="8">
        <v>14110</v>
      </c>
      <c r="F126" s="8">
        <v>14172</v>
      </c>
      <c r="G126" s="8">
        <v>14234</v>
      </c>
      <c r="H126" s="8">
        <v>14016</v>
      </c>
      <c r="I126" s="7">
        <v>14583</v>
      </c>
      <c r="J126" s="8">
        <v>14962</v>
      </c>
      <c r="K126" s="8">
        <v>15139</v>
      </c>
      <c r="L126" s="8">
        <v>15454</v>
      </c>
      <c r="M126" s="8">
        <v>16014</v>
      </c>
      <c r="N126" s="175">
        <v>16728</v>
      </c>
      <c r="O126" s="175">
        <v>17291</v>
      </c>
    </row>
    <row r="127" spans="4:15" ht="15" x14ac:dyDescent="0.15">
      <c r="D127" s="5" t="s">
        <v>7</v>
      </c>
      <c r="E127" s="176">
        <v>15612</v>
      </c>
      <c r="F127" s="176">
        <v>16343</v>
      </c>
      <c r="G127" s="176">
        <v>14559</v>
      </c>
      <c r="H127" s="176">
        <v>16835</v>
      </c>
      <c r="I127" s="177">
        <v>16045</v>
      </c>
      <c r="J127" s="176">
        <v>16682</v>
      </c>
      <c r="K127" s="176">
        <v>16831</v>
      </c>
      <c r="L127" s="176">
        <v>16875</v>
      </c>
      <c r="M127" s="176">
        <v>17429.338</v>
      </c>
      <c r="N127" s="175">
        <v>15894.129000000001</v>
      </c>
      <c r="O127" s="175">
        <v>17446</v>
      </c>
    </row>
    <row r="128" spans="4:15" ht="15" x14ac:dyDescent="0.15">
      <c r="D128" s="5" t="s">
        <v>8</v>
      </c>
      <c r="E128" s="8">
        <v>527.9</v>
      </c>
      <c r="F128" s="8">
        <v>601.6</v>
      </c>
      <c r="G128" s="8">
        <v>703.9</v>
      </c>
      <c r="H128" s="8">
        <v>863.09</v>
      </c>
      <c r="I128" s="7">
        <v>883.9</v>
      </c>
      <c r="J128" s="8">
        <v>912.93899999999996</v>
      </c>
      <c r="K128" s="8">
        <v>841.78707999999995</v>
      </c>
      <c r="L128" s="8">
        <v>54.5</v>
      </c>
      <c r="M128" s="8">
        <v>59.1</v>
      </c>
      <c r="N128" s="175">
        <v>63.1</v>
      </c>
      <c r="O128" s="175">
        <v>68.2</v>
      </c>
    </row>
    <row r="129" spans="4:15" ht="15" x14ac:dyDescent="0.15">
      <c r="D129" s="5" t="s">
        <v>9</v>
      </c>
      <c r="E129" s="8">
        <v>4933.6531080000004</v>
      </c>
      <c r="F129" s="8">
        <v>5480.3940069999999</v>
      </c>
      <c r="G129" s="8">
        <v>6111.1316368900007</v>
      </c>
      <c r="H129" s="8">
        <v>6568.8204425600006</v>
      </c>
      <c r="I129" s="7">
        <v>7123.0092014199981</v>
      </c>
      <c r="J129" s="8">
        <v>7307.9555223883981</v>
      </c>
      <c r="K129" s="8">
        <v>7049.7231403715014</v>
      </c>
      <c r="L129" s="8">
        <v>7204.9398533832027</v>
      </c>
      <c r="M129" s="8">
        <v>7329.5892530473002</v>
      </c>
      <c r="N129" s="175">
        <v>7143.1131209079012</v>
      </c>
      <c r="O129" s="175">
        <v>7083.2959655051991</v>
      </c>
    </row>
    <row r="130" spans="4:15" ht="15" x14ac:dyDescent="0.15">
      <c r="D130" s="5" t="s">
        <v>10</v>
      </c>
      <c r="E130" s="8">
        <v>618.66530002000025</v>
      </c>
      <c r="F130" s="8">
        <v>655.00409269000011</v>
      </c>
      <c r="G130" s="8">
        <v>654.18375823999986</v>
      </c>
      <c r="H130" s="8">
        <v>685.23159689206955</v>
      </c>
      <c r="I130" s="7">
        <v>720.81986137793865</v>
      </c>
      <c r="J130" s="8">
        <v>756.93728595375103</v>
      </c>
      <c r="K130" s="8">
        <v>802.76342111507847</v>
      </c>
      <c r="L130" s="8">
        <v>846.71647346530347</v>
      </c>
      <c r="M130" s="8">
        <v>895.51207082999997</v>
      </c>
      <c r="N130" s="175">
        <v>953</v>
      </c>
      <c r="O130" s="175">
        <v>1001</v>
      </c>
    </row>
    <row r="131" spans="4:15" ht="15" x14ac:dyDescent="0.15">
      <c r="D131" s="5" t="s">
        <v>11</v>
      </c>
      <c r="E131" s="8">
        <v>12018.537899543378</v>
      </c>
      <c r="F131" s="8">
        <v>12254.850684931509</v>
      </c>
      <c r="G131" s="8">
        <v>12322.865753424659</v>
      </c>
      <c r="H131" s="8">
        <v>12759.722374429224</v>
      </c>
      <c r="I131" s="7">
        <v>13250.613242009131</v>
      </c>
      <c r="J131" s="8">
        <v>13588.731050228311</v>
      </c>
      <c r="K131" s="8">
        <v>14060.088584474885</v>
      </c>
      <c r="L131" s="8">
        <v>14796.296347031963</v>
      </c>
      <c r="M131" s="8">
        <v>15464.591780821916</v>
      </c>
      <c r="N131" s="175">
        <v>15800</v>
      </c>
      <c r="O131" s="175">
        <v>16400</v>
      </c>
    </row>
    <row r="132" spans="4:15" ht="15" x14ac:dyDescent="0.15">
      <c r="D132" s="5" t="s">
        <v>12</v>
      </c>
      <c r="E132" s="176">
        <v>422</v>
      </c>
      <c r="F132" s="176">
        <v>430</v>
      </c>
      <c r="G132" s="176">
        <v>463</v>
      </c>
      <c r="H132" s="176">
        <v>540</v>
      </c>
      <c r="I132" s="177">
        <v>561</v>
      </c>
      <c r="J132" s="176">
        <v>595</v>
      </c>
      <c r="K132" s="176">
        <v>594</v>
      </c>
      <c r="L132" s="176">
        <v>547</v>
      </c>
      <c r="M132" s="8">
        <v>518</v>
      </c>
      <c r="N132" s="175">
        <v>489</v>
      </c>
      <c r="O132" s="175">
        <v>455</v>
      </c>
    </row>
    <row r="133" spans="4:15" ht="15" x14ac:dyDescent="0.15">
      <c r="D133" s="5" t="s">
        <v>13</v>
      </c>
      <c r="E133" s="8">
        <v>1022</v>
      </c>
      <c r="F133" s="8">
        <v>1041</v>
      </c>
      <c r="G133" s="8">
        <v>1152</v>
      </c>
      <c r="H133" s="8">
        <v>1225</v>
      </c>
      <c r="I133" s="7">
        <v>1348</v>
      </c>
      <c r="J133" s="8">
        <v>1358</v>
      </c>
      <c r="K133" s="8">
        <v>1337</v>
      </c>
      <c r="L133" s="8">
        <v>1321</v>
      </c>
      <c r="M133" s="8">
        <v>1295</v>
      </c>
      <c r="N133" s="175">
        <v>1252</v>
      </c>
      <c r="O133" s="175">
        <v>1143</v>
      </c>
    </row>
    <row r="134" spans="4:15" ht="15" x14ac:dyDescent="0.15">
      <c r="D134" s="5" t="s">
        <v>14</v>
      </c>
      <c r="E134" s="8">
        <v>105583</v>
      </c>
      <c r="F134" s="8">
        <v>113423</v>
      </c>
      <c r="G134" s="8">
        <v>120478</v>
      </c>
      <c r="H134" s="8">
        <v>130315</v>
      </c>
      <c r="I134" s="7">
        <v>140502</v>
      </c>
      <c r="J134" s="8">
        <v>144038</v>
      </c>
      <c r="K134" s="8">
        <v>146283</v>
      </c>
      <c r="L134" s="8">
        <v>152043</v>
      </c>
      <c r="M134" s="8">
        <v>157058</v>
      </c>
      <c r="N134" s="175">
        <v>163755</v>
      </c>
      <c r="O134" s="175">
        <v>162718</v>
      </c>
    </row>
    <row r="135" spans="4:15" ht="15" x14ac:dyDescent="0.15">
      <c r="D135" s="5" t="s">
        <v>15</v>
      </c>
      <c r="E135" s="8">
        <v>1117</v>
      </c>
      <c r="F135" s="8">
        <v>1071</v>
      </c>
      <c r="G135" s="8">
        <v>1030</v>
      </c>
      <c r="H135" s="8">
        <v>1021</v>
      </c>
      <c r="I135" s="7">
        <v>978</v>
      </c>
      <c r="J135" s="8">
        <v>945</v>
      </c>
      <c r="K135" s="8">
        <v>971</v>
      </c>
      <c r="L135" s="8">
        <v>949</v>
      </c>
      <c r="M135" s="8">
        <v>905</v>
      </c>
      <c r="N135" s="175">
        <v>837</v>
      </c>
      <c r="O135" s="175">
        <v>831</v>
      </c>
    </row>
    <row r="136" spans="4:15" ht="15" x14ac:dyDescent="0.15">
      <c r="D136" s="5" t="s">
        <v>16</v>
      </c>
      <c r="E136" s="8">
        <v>5148</v>
      </c>
      <c r="F136" s="8">
        <v>5633</v>
      </c>
      <c r="G136" s="8">
        <v>6205</v>
      </c>
      <c r="H136" s="8">
        <v>7182</v>
      </c>
      <c r="I136" s="7">
        <v>8055</v>
      </c>
      <c r="J136" s="8">
        <v>8866</v>
      </c>
      <c r="K136" s="8">
        <v>9791</v>
      </c>
      <c r="L136" s="8">
        <v>10872.895</v>
      </c>
      <c r="M136" s="8">
        <v>11491</v>
      </c>
      <c r="N136" s="175">
        <v>11856</v>
      </c>
      <c r="O136" s="175">
        <v>13157</v>
      </c>
    </row>
    <row r="137" spans="4:15" ht="15" x14ac:dyDescent="0.15">
      <c r="D137" s="5" t="s">
        <v>17</v>
      </c>
      <c r="E137" s="8">
        <v>4445.5129999999999</v>
      </c>
      <c r="F137" s="8">
        <v>4653.5910000000003</v>
      </c>
      <c r="G137" s="8">
        <v>4833.6369999999997</v>
      </c>
      <c r="H137" s="8">
        <v>4918.3270000000002</v>
      </c>
      <c r="I137" s="7">
        <v>5078.2089999999998</v>
      </c>
      <c r="J137" s="8">
        <v>5079</v>
      </c>
      <c r="K137" s="8">
        <v>4962</v>
      </c>
      <c r="L137" s="8">
        <v>4989</v>
      </c>
      <c r="M137" s="8">
        <v>4917</v>
      </c>
      <c r="N137" s="175">
        <v>4947</v>
      </c>
      <c r="O137" s="175">
        <v>5072</v>
      </c>
    </row>
    <row r="138" spans="4:15" ht="15" x14ac:dyDescent="0.15">
      <c r="D138" s="5" t="s">
        <v>18</v>
      </c>
      <c r="E138" s="8">
        <v>0</v>
      </c>
      <c r="F138" s="8">
        <v>0</v>
      </c>
      <c r="G138" s="8">
        <v>0</v>
      </c>
      <c r="H138" s="8">
        <v>0</v>
      </c>
      <c r="I138" s="7">
        <v>0</v>
      </c>
      <c r="J138" s="8">
        <v>0</v>
      </c>
      <c r="K138" s="8">
        <v>0</v>
      </c>
      <c r="L138" s="8">
        <v>0</v>
      </c>
      <c r="M138" s="8">
        <v>0</v>
      </c>
      <c r="N138" s="175">
        <v>0</v>
      </c>
      <c r="O138" s="175">
        <v>0</v>
      </c>
    </row>
    <row r="139" spans="4:15" ht="15" x14ac:dyDescent="0.15">
      <c r="D139" s="5" t="s">
        <v>19</v>
      </c>
      <c r="E139" s="8">
        <v>79</v>
      </c>
      <c r="F139" s="8">
        <v>86</v>
      </c>
      <c r="G139" s="8">
        <v>94</v>
      </c>
      <c r="H139" s="8">
        <v>112</v>
      </c>
      <c r="I139" s="7">
        <v>122</v>
      </c>
      <c r="J139" s="8">
        <v>109</v>
      </c>
      <c r="K139" s="8">
        <v>88</v>
      </c>
      <c r="L139" s="8">
        <v>124</v>
      </c>
      <c r="M139" s="8">
        <v>131</v>
      </c>
      <c r="N139" s="175">
        <v>135</v>
      </c>
      <c r="O139" s="175">
        <v>121</v>
      </c>
    </row>
    <row r="140" spans="4:15" ht="15" x14ac:dyDescent="0.15">
      <c r="D140" s="5" t="s">
        <v>20</v>
      </c>
      <c r="E140" s="8">
        <v>18.66</v>
      </c>
      <c r="F140" s="8">
        <v>23.54</v>
      </c>
      <c r="G140" s="8">
        <v>29.74</v>
      </c>
      <c r="H140" s="8">
        <v>39.99</v>
      </c>
      <c r="I140" s="7">
        <v>44.72</v>
      </c>
      <c r="J140" s="8">
        <v>31.92</v>
      </c>
      <c r="K140" s="8">
        <v>29.62</v>
      </c>
      <c r="L140" s="8">
        <v>33.01</v>
      </c>
      <c r="M140" s="8">
        <v>36.24</v>
      </c>
      <c r="N140" s="175">
        <v>51.16</v>
      </c>
      <c r="O140" s="175">
        <v>66.61</v>
      </c>
    </row>
    <row r="141" spans="4:15" ht="15" x14ac:dyDescent="0.15">
      <c r="D141" s="5" t="s">
        <v>21</v>
      </c>
      <c r="E141" s="216">
        <v>21.5</v>
      </c>
      <c r="F141" s="216">
        <v>22.41</v>
      </c>
      <c r="G141" s="8">
        <v>17</v>
      </c>
      <c r="H141" s="8">
        <v>18</v>
      </c>
      <c r="I141" s="7">
        <v>22.4</v>
      </c>
      <c r="J141" s="8">
        <v>21.7</v>
      </c>
      <c r="K141" s="8">
        <v>21.5</v>
      </c>
      <c r="L141" s="8">
        <v>22</v>
      </c>
      <c r="M141" s="8">
        <v>22.3</v>
      </c>
      <c r="N141" s="175">
        <v>24</v>
      </c>
      <c r="O141" s="175">
        <v>27</v>
      </c>
    </row>
    <row r="142" spans="4:15" ht="15" x14ac:dyDescent="0.15">
      <c r="D142" s="5" t="s">
        <v>22</v>
      </c>
      <c r="E142" s="176">
        <v>3529</v>
      </c>
      <c r="F142" s="176">
        <v>3520</v>
      </c>
      <c r="G142" s="176">
        <v>3531</v>
      </c>
      <c r="H142" s="176">
        <v>3659</v>
      </c>
      <c r="I142" s="177">
        <v>3735</v>
      </c>
      <c r="J142" s="176">
        <v>3676</v>
      </c>
      <c r="K142" s="176">
        <v>3732</v>
      </c>
      <c r="L142" s="176">
        <v>3515</v>
      </c>
      <c r="M142" s="176">
        <v>3698.529</v>
      </c>
      <c r="N142" s="175">
        <v>3433.4560000000001</v>
      </c>
      <c r="O142" s="175">
        <v>3240.623</v>
      </c>
    </row>
    <row r="143" spans="4:15" ht="15" x14ac:dyDescent="0.15">
      <c r="D143" s="5" t="s">
        <v>23</v>
      </c>
      <c r="E143" s="8">
        <v>12265</v>
      </c>
      <c r="F143" s="8">
        <v>12623</v>
      </c>
      <c r="G143" s="8">
        <v>12802</v>
      </c>
      <c r="H143" s="8">
        <v>12774</v>
      </c>
      <c r="I143" s="7">
        <v>13273</v>
      </c>
      <c r="J143" s="8">
        <v>13852</v>
      </c>
      <c r="K143" s="8">
        <v>14999</v>
      </c>
      <c r="L143" s="8">
        <v>15959</v>
      </c>
      <c r="M143" s="8">
        <v>16930</v>
      </c>
      <c r="N143" s="175">
        <v>17498</v>
      </c>
      <c r="O143" s="175">
        <v>18229.221000000001</v>
      </c>
    </row>
    <row r="144" spans="4:15" ht="15" x14ac:dyDescent="0.15">
      <c r="D144" s="5" t="s">
        <v>24</v>
      </c>
      <c r="E144" s="176">
        <v>2766</v>
      </c>
      <c r="F144" s="176">
        <v>2766</v>
      </c>
      <c r="G144" s="176">
        <v>2891</v>
      </c>
      <c r="H144" s="176">
        <v>3072</v>
      </c>
      <c r="I144" s="177">
        <v>3314</v>
      </c>
      <c r="J144" s="176">
        <v>3718</v>
      </c>
      <c r="K144" s="176">
        <v>4158</v>
      </c>
      <c r="L144" s="176">
        <v>4816</v>
      </c>
      <c r="M144" s="176">
        <v>5150</v>
      </c>
      <c r="N144" s="175">
        <v>5557</v>
      </c>
      <c r="O144" s="175">
        <v>5360</v>
      </c>
    </row>
    <row r="145" spans="4:15" ht="15" x14ac:dyDescent="0.15">
      <c r="D145" s="5" t="s">
        <v>25</v>
      </c>
      <c r="E145" s="176">
        <v>675.54911748000006</v>
      </c>
      <c r="F145" s="176">
        <v>684.49228681099999</v>
      </c>
      <c r="G145" s="176">
        <v>688.85864905000005</v>
      </c>
      <c r="H145" s="8">
        <v>631.88079479000021</v>
      </c>
      <c r="I145" s="7">
        <v>652.2245848</v>
      </c>
      <c r="J145" s="8">
        <v>656.14239896999993</v>
      </c>
      <c r="K145" s="8">
        <v>673.56765391999977</v>
      </c>
      <c r="L145" s="8">
        <v>703.78014302999952</v>
      </c>
      <c r="M145" s="8">
        <v>699.14529526000024</v>
      </c>
      <c r="N145" s="175">
        <v>692.79446161999977</v>
      </c>
      <c r="O145" s="175">
        <v>690.31610079000018</v>
      </c>
    </row>
    <row r="146" spans="4:15" ht="15" x14ac:dyDescent="0.15">
      <c r="D146" s="5" t="s">
        <v>26</v>
      </c>
      <c r="E146" s="176">
        <v>276.40350116076672</v>
      </c>
      <c r="F146" s="176">
        <v>304.41695524444992</v>
      </c>
      <c r="G146" s="176">
        <v>449.51</v>
      </c>
      <c r="H146" s="176">
        <v>853.31999999999994</v>
      </c>
      <c r="I146" s="177">
        <v>1152</v>
      </c>
      <c r="J146" s="176">
        <v>952</v>
      </c>
      <c r="K146" s="176">
        <v>1095.6099999999999</v>
      </c>
      <c r="L146" s="176">
        <v>1260</v>
      </c>
      <c r="M146" s="176">
        <v>1150</v>
      </c>
      <c r="N146" s="175">
        <v>1232.7</v>
      </c>
      <c r="O146" s="175">
        <v>1121.5999999999999</v>
      </c>
    </row>
    <row r="147" spans="4:15" ht="15" x14ac:dyDescent="0.15">
      <c r="D147" s="5" t="s">
        <v>27</v>
      </c>
      <c r="E147" s="8">
        <v>20581</v>
      </c>
      <c r="F147" s="8">
        <v>26232</v>
      </c>
      <c r="G147" s="8">
        <v>26599</v>
      </c>
      <c r="H147" s="8">
        <v>26620</v>
      </c>
      <c r="I147" s="7">
        <v>23937</v>
      </c>
      <c r="J147" s="8">
        <v>24328</v>
      </c>
      <c r="K147" s="8">
        <v>25094</v>
      </c>
      <c r="L147" s="8">
        <v>23346</v>
      </c>
      <c r="M147" s="8">
        <v>25150</v>
      </c>
      <c r="N147" s="175">
        <v>26150</v>
      </c>
      <c r="O147" s="175">
        <v>27196</v>
      </c>
    </row>
    <row r="148" spans="4:15" ht="15" x14ac:dyDescent="0.15">
      <c r="D148" s="5" t="s">
        <v>28</v>
      </c>
      <c r="E148" s="176">
        <v>33780</v>
      </c>
      <c r="F148" s="176">
        <v>35061</v>
      </c>
      <c r="G148" s="176">
        <v>38547</v>
      </c>
      <c r="H148" s="176">
        <v>176</v>
      </c>
      <c r="I148" s="177">
        <v>198</v>
      </c>
      <c r="J148" s="176">
        <v>228</v>
      </c>
      <c r="K148" s="176">
        <v>232</v>
      </c>
      <c r="L148" s="176">
        <v>236</v>
      </c>
      <c r="M148" s="176">
        <v>229</v>
      </c>
      <c r="N148" s="175">
        <v>221.92837</v>
      </c>
      <c r="O148" s="175">
        <v>224.06947700000001</v>
      </c>
    </row>
    <row r="149" spans="4:15" ht="15" x14ac:dyDescent="0.15">
      <c r="D149" s="5" t="s">
        <v>43</v>
      </c>
      <c r="E149" s="8">
        <v>6394</v>
      </c>
      <c r="F149" s="8">
        <v>6104</v>
      </c>
      <c r="G149" s="8">
        <v>6236</v>
      </c>
      <c r="H149" s="8">
        <v>6255</v>
      </c>
      <c r="I149" s="7">
        <v>6615</v>
      </c>
      <c r="J149" s="8">
        <v>227</v>
      </c>
      <c r="K149" s="8">
        <v>218</v>
      </c>
      <c r="L149" s="8">
        <v>232</v>
      </c>
      <c r="M149" s="8">
        <v>229</v>
      </c>
      <c r="N149" s="175">
        <v>231</v>
      </c>
      <c r="O149" s="175">
        <v>235</v>
      </c>
    </row>
    <row r="150" spans="4:15" ht="15" x14ac:dyDescent="0.15">
      <c r="D150" s="5" t="s">
        <v>30</v>
      </c>
      <c r="E150" s="8">
        <v>1331.127</v>
      </c>
      <c r="F150" s="8">
        <v>1481</v>
      </c>
      <c r="G150" s="8">
        <v>2073</v>
      </c>
      <c r="H150" s="8">
        <v>2400</v>
      </c>
      <c r="I150" s="7">
        <v>2635</v>
      </c>
      <c r="J150" s="8">
        <v>2815</v>
      </c>
      <c r="K150" s="8">
        <v>2973</v>
      </c>
      <c r="L150" s="8">
        <v>3783</v>
      </c>
      <c r="M150" s="8">
        <v>4390</v>
      </c>
      <c r="N150" s="175">
        <v>5512</v>
      </c>
      <c r="O150" s="175">
        <v>6275</v>
      </c>
    </row>
    <row r="151" spans="4:15" ht="15" x14ac:dyDescent="0.15">
      <c r="D151" s="11" t="s">
        <v>31</v>
      </c>
      <c r="E151" s="13">
        <v>12430.652331031915</v>
      </c>
      <c r="F151" s="13">
        <v>12840.295050255336</v>
      </c>
      <c r="G151" s="13">
        <v>12424.944356196644</v>
      </c>
      <c r="H151" s="13">
        <v>12206.74094248129</v>
      </c>
      <c r="I151" s="12">
        <v>12609.695009167921</v>
      </c>
      <c r="J151" s="13">
        <v>12633.291380812756</v>
      </c>
      <c r="K151" s="13">
        <v>13294.473722308139</v>
      </c>
      <c r="L151" s="13">
        <v>12990.333130371881</v>
      </c>
      <c r="M151" s="13">
        <v>13417.443999920613</v>
      </c>
      <c r="N151" s="178">
        <v>13119</v>
      </c>
      <c r="O151" s="178">
        <v>13134.327694818039</v>
      </c>
    </row>
    <row r="153" spans="4:15" x14ac:dyDescent="0.15">
      <c r="E153" s="16"/>
      <c r="F153" s="16"/>
    </row>
    <row r="154" spans="4:15" ht="18.75" x14ac:dyDescent="0.15">
      <c r="D154" s="287" t="s">
        <v>281</v>
      </c>
      <c r="E154" s="288"/>
      <c r="F154" s="288"/>
      <c r="G154" s="288"/>
      <c r="H154" s="288"/>
      <c r="I154" s="288"/>
      <c r="J154" s="288"/>
      <c r="K154" s="288"/>
      <c r="L154" s="288"/>
      <c r="M154" s="288"/>
      <c r="N154" s="182" t="s">
        <v>278</v>
      </c>
      <c r="O154" s="182" t="s">
        <v>279</v>
      </c>
    </row>
    <row r="155" spans="4:15" ht="15" x14ac:dyDescent="0.15">
      <c r="D155" s="3">
        <v>109</v>
      </c>
      <c r="E155" s="4">
        <v>2004</v>
      </c>
      <c r="F155" s="4">
        <f t="shared" ref="F155:O155" si="4">E155+1</f>
        <v>2005</v>
      </c>
      <c r="G155" s="4">
        <f t="shared" si="4"/>
        <v>2006</v>
      </c>
      <c r="H155" s="4">
        <f t="shared" si="4"/>
        <v>2007</v>
      </c>
      <c r="I155" s="4">
        <f t="shared" si="4"/>
        <v>2008</v>
      </c>
      <c r="J155" s="4">
        <f t="shared" si="4"/>
        <v>2009</v>
      </c>
      <c r="K155" s="4">
        <f t="shared" si="4"/>
        <v>2010</v>
      </c>
      <c r="L155" s="4">
        <f t="shared" si="4"/>
        <v>2011</v>
      </c>
      <c r="M155" s="4">
        <f t="shared" si="4"/>
        <v>2012</v>
      </c>
      <c r="N155" s="173">
        <f t="shared" si="4"/>
        <v>2013</v>
      </c>
      <c r="O155" s="173">
        <f t="shared" si="4"/>
        <v>2014</v>
      </c>
    </row>
    <row r="156" spans="4:15" ht="15" x14ac:dyDescent="0.15">
      <c r="D156" s="5" t="s">
        <v>0</v>
      </c>
      <c r="E156" s="179">
        <v>564</v>
      </c>
      <c r="F156" s="179">
        <v>603</v>
      </c>
      <c r="G156" s="179">
        <v>628</v>
      </c>
      <c r="H156" s="179">
        <v>660</v>
      </c>
      <c r="I156" s="180">
        <v>681</v>
      </c>
      <c r="J156" s="179">
        <v>699</v>
      </c>
      <c r="K156" s="179">
        <v>714</v>
      </c>
      <c r="L156" s="179">
        <v>733</v>
      </c>
      <c r="M156" s="181">
        <v>757</v>
      </c>
      <c r="N156" s="174">
        <v>783</v>
      </c>
      <c r="O156" s="174">
        <v>808</v>
      </c>
    </row>
    <row r="157" spans="4:15" ht="15" x14ac:dyDescent="0.15">
      <c r="D157" s="5" t="s">
        <v>1</v>
      </c>
      <c r="E157" s="8">
        <v>551.60584102999997</v>
      </c>
      <c r="F157" s="8">
        <v>567.50698437999995</v>
      </c>
      <c r="G157" s="8">
        <v>600.01530493000007</v>
      </c>
      <c r="H157" s="8">
        <v>599.57805109000003</v>
      </c>
      <c r="I157" s="8">
        <v>657.75280391000001</v>
      </c>
      <c r="J157" s="8">
        <v>668.23694688</v>
      </c>
      <c r="K157" s="8">
        <v>668.93896533999998</v>
      </c>
      <c r="L157" s="8">
        <v>689.39904393999996</v>
      </c>
      <c r="M157" s="8">
        <v>732.18633710999984</v>
      </c>
      <c r="N157" s="175">
        <v>748.97521436000011</v>
      </c>
      <c r="O157" s="175">
        <v>753.40675634000002</v>
      </c>
    </row>
    <row r="158" spans="4:15" ht="15" x14ac:dyDescent="0.15">
      <c r="D158" s="5" t="s">
        <v>2</v>
      </c>
      <c r="E158" s="176">
        <v>20.9</v>
      </c>
      <c r="F158" s="176">
        <v>26.41</v>
      </c>
      <c r="G158" s="176">
        <v>30.89</v>
      </c>
      <c r="H158" s="176">
        <v>30.646000000000001</v>
      </c>
      <c r="I158" s="177">
        <v>31.414000000000001</v>
      </c>
      <c r="J158" s="176">
        <v>28.269818899990604</v>
      </c>
      <c r="K158" s="176">
        <v>30.228254076644323</v>
      </c>
      <c r="L158" s="176">
        <v>29</v>
      </c>
      <c r="M158" s="8">
        <v>33</v>
      </c>
      <c r="N158" s="175">
        <v>34</v>
      </c>
      <c r="O158" s="175">
        <v>35</v>
      </c>
    </row>
    <row r="159" spans="4:15" ht="15" x14ac:dyDescent="0.15">
      <c r="D159" s="5" t="s">
        <v>3</v>
      </c>
      <c r="E159" s="8">
        <v>1872.9649999999999</v>
      </c>
      <c r="F159" s="8">
        <v>1903.307</v>
      </c>
      <c r="G159" s="8">
        <v>1989.431</v>
      </c>
      <c r="H159" s="8">
        <v>1894.614</v>
      </c>
      <c r="I159" s="7">
        <v>1859.9369999999999</v>
      </c>
      <c r="J159" s="8">
        <v>1926.395</v>
      </c>
      <c r="K159" s="8">
        <v>1961.7059999999999</v>
      </c>
      <c r="L159" s="8">
        <v>1903.82</v>
      </c>
      <c r="M159" s="8">
        <v>1915.509</v>
      </c>
      <c r="N159" s="175">
        <v>1948.444</v>
      </c>
      <c r="O159" s="175">
        <v>1933.75</v>
      </c>
    </row>
    <row r="160" spans="4:15" ht="15" x14ac:dyDescent="0.15">
      <c r="D160" s="5" t="s">
        <v>4</v>
      </c>
      <c r="E160" s="176">
        <v>20.631</v>
      </c>
      <c r="F160" s="176">
        <v>24.72</v>
      </c>
      <c r="G160" s="176">
        <v>27.896000000000001</v>
      </c>
      <c r="H160" s="176">
        <v>32.113999999999997</v>
      </c>
      <c r="I160" s="177">
        <v>35.930999999999997</v>
      </c>
      <c r="J160" s="176">
        <v>38.942999999999998</v>
      </c>
      <c r="K160" s="176">
        <v>40.597999999999999</v>
      </c>
      <c r="L160" s="176">
        <v>41</v>
      </c>
      <c r="M160" s="176">
        <v>44</v>
      </c>
      <c r="N160" s="175">
        <f>AVERAGE(M160,O160)</f>
        <v>42</v>
      </c>
      <c r="O160" s="175">
        <v>40</v>
      </c>
    </row>
    <row r="161" spans="4:15" ht="15" x14ac:dyDescent="0.15">
      <c r="D161" s="5" t="s">
        <v>44</v>
      </c>
      <c r="E161" s="8">
        <v>8233</v>
      </c>
      <c r="F161" s="8">
        <v>9143</v>
      </c>
      <c r="G161" s="8">
        <v>9564</v>
      </c>
      <c r="H161" s="8">
        <v>10132</v>
      </c>
      <c r="I161" s="7">
        <v>11038</v>
      </c>
      <c r="J161" s="8">
        <v>11222</v>
      </c>
      <c r="K161" s="8">
        <v>12128</v>
      </c>
      <c r="L161" s="8">
        <v>12415</v>
      </c>
      <c r="M161" s="8">
        <v>11999</v>
      </c>
      <c r="N161" s="8">
        <v>12147</v>
      </c>
      <c r="O161" s="8">
        <v>12417</v>
      </c>
    </row>
    <row r="162" spans="4:15" ht="15" x14ac:dyDescent="0.15">
      <c r="D162" s="5" t="s">
        <v>6</v>
      </c>
      <c r="E162" s="8">
        <v>6535</v>
      </c>
      <c r="F162" s="8">
        <v>6807</v>
      </c>
      <c r="G162" s="8">
        <v>6874</v>
      </c>
      <c r="H162" s="8">
        <v>6821</v>
      </c>
      <c r="I162" s="7">
        <v>6826</v>
      </c>
      <c r="J162" s="8">
        <v>6836</v>
      </c>
      <c r="K162" s="8">
        <v>6782</v>
      </c>
      <c r="L162" s="8">
        <v>6927</v>
      </c>
      <c r="M162" s="8">
        <v>7096</v>
      </c>
      <c r="N162" s="175">
        <v>7223</v>
      </c>
      <c r="O162" s="175">
        <v>7442</v>
      </c>
    </row>
    <row r="163" spans="4:15" ht="15" x14ac:dyDescent="0.15">
      <c r="D163" s="5" t="s">
        <v>7</v>
      </c>
      <c r="E163" s="176">
        <v>1558.983469</v>
      </c>
      <c r="F163" s="176">
        <v>1671.889885</v>
      </c>
      <c r="G163" s="176">
        <v>1828.01925996</v>
      </c>
      <c r="H163" s="176">
        <v>1892.20200447</v>
      </c>
      <c r="I163" s="177">
        <v>1836.02632333</v>
      </c>
      <c r="J163" s="176">
        <v>1567.610418</v>
      </c>
      <c r="K163" s="176">
        <v>1238.8953114399999</v>
      </c>
      <c r="L163" s="176">
        <v>1146.2061635499999</v>
      </c>
      <c r="M163" s="176">
        <v>1073</v>
      </c>
      <c r="N163" s="175">
        <v>6904.6310000000003</v>
      </c>
      <c r="O163" s="175">
        <v>7784</v>
      </c>
    </row>
    <row r="164" spans="4:15" ht="15" x14ac:dyDescent="0.15">
      <c r="D164" s="5" t="s">
        <v>8</v>
      </c>
      <c r="E164" s="8">
        <v>57.3</v>
      </c>
      <c r="F164" s="8">
        <v>66.3</v>
      </c>
      <c r="G164" s="8">
        <v>72</v>
      </c>
      <c r="H164" s="8">
        <v>85.78</v>
      </c>
      <c r="I164" s="7">
        <v>81.893000000000001</v>
      </c>
      <c r="J164" s="8">
        <v>91.153999999999996</v>
      </c>
      <c r="K164" s="8">
        <v>106.39688</v>
      </c>
      <c r="L164" s="8">
        <v>7.2</v>
      </c>
      <c r="M164" s="8">
        <v>7.7</v>
      </c>
      <c r="N164" s="175">
        <v>6.2</v>
      </c>
      <c r="O164" s="175">
        <v>6.7</v>
      </c>
    </row>
    <row r="165" spans="4:15" ht="15" x14ac:dyDescent="0.15">
      <c r="D165" s="5" t="s">
        <v>9</v>
      </c>
      <c r="E165" s="8">
        <v>1495.0213590000001</v>
      </c>
      <c r="F165" s="8">
        <v>1594.625593</v>
      </c>
      <c r="G165" s="8">
        <v>1776.9989918799999</v>
      </c>
      <c r="H165" s="8">
        <v>1835.03498904</v>
      </c>
      <c r="I165" s="7">
        <v>1821.5048571899997</v>
      </c>
      <c r="J165" s="8">
        <v>1650.1635710400003</v>
      </c>
      <c r="K165" s="8">
        <v>1284.7205725699998</v>
      </c>
      <c r="L165" s="8">
        <v>1177.2507320144002</v>
      </c>
      <c r="M165" s="8">
        <v>1074.3015237355003</v>
      </c>
      <c r="N165" s="175">
        <v>977.59032012640023</v>
      </c>
      <c r="O165" s="175">
        <v>925.74102704560016</v>
      </c>
    </row>
    <row r="166" spans="4:15" ht="15" x14ac:dyDescent="0.15">
      <c r="D166" s="5" t="s">
        <v>10</v>
      </c>
      <c r="E166" s="8">
        <v>156.26904597999996</v>
      </c>
      <c r="F166" s="8">
        <v>159.79515188748684</v>
      </c>
      <c r="G166" s="8">
        <v>159.75915357</v>
      </c>
      <c r="H166" s="8">
        <v>176.6253901621285</v>
      </c>
      <c r="I166" s="7">
        <v>174.71501903746122</v>
      </c>
      <c r="J166" s="8">
        <v>165.42243479738474</v>
      </c>
      <c r="K166" s="8">
        <v>175.23245384050531</v>
      </c>
      <c r="L166" s="8">
        <v>192.78066607113391</v>
      </c>
      <c r="M166" s="8">
        <v>204.03461747</v>
      </c>
      <c r="N166" s="175">
        <v>241</v>
      </c>
      <c r="O166" s="175">
        <v>394</v>
      </c>
    </row>
    <row r="167" spans="4:15" ht="15" x14ac:dyDescent="0.15">
      <c r="D167" s="5" t="s">
        <v>11</v>
      </c>
      <c r="E167" s="8">
        <v>4991.4621004566206</v>
      </c>
      <c r="F167" s="8">
        <v>5389.1493150684928</v>
      </c>
      <c r="G167" s="8">
        <v>5693.1342465753423</v>
      </c>
      <c r="H167" s="8">
        <v>5992.2776255707759</v>
      </c>
      <c r="I167" s="7">
        <v>6194.3867579908674</v>
      </c>
      <c r="J167" s="8">
        <v>6207.2689497716892</v>
      </c>
      <c r="K167" s="8">
        <v>5958.9114155251136</v>
      </c>
      <c r="L167" s="8">
        <v>6116.7036529680363</v>
      </c>
      <c r="M167" s="8">
        <v>6042.4082191780817</v>
      </c>
      <c r="N167" s="175">
        <v>5800</v>
      </c>
      <c r="O167" s="175">
        <v>5700</v>
      </c>
    </row>
    <row r="168" spans="4:15" ht="15" x14ac:dyDescent="0.15">
      <c r="D168" s="5" t="s">
        <v>12</v>
      </c>
      <c r="E168" s="176">
        <v>51</v>
      </c>
      <c r="F168" s="176">
        <v>51</v>
      </c>
      <c r="G168" s="176">
        <v>63</v>
      </c>
      <c r="H168" s="176">
        <v>69</v>
      </c>
      <c r="I168" s="177">
        <v>70</v>
      </c>
      <c r="J168" s="176">
        <v>79</v>
      </c>
      <c r="K168" s="176">
        <v>79</v>
      </c>
      <c r="L168" s="176">
        <v>70.58</v>
      </c>
      <c r="M168" s="8">
        <v>71</v>
      </c>
      <c r="N168" s="175">
        <v>66</v>
      </c>
      <c r="O168" s="175">
        <v>67</v>
      </c>
    </row>
    <row r="169" spans="4:15" ht="15" x14ac:dyDescent="0.15">
      <c r="D169" s="5" t="s">
        <v>13</v>
      </c>
      <c r="E169" s="8">
        <v>174</v>
      </c>
      <c r="F169" s="8">
        <v>193</v>
      </c>
      <c r="G169" s="8">
        <v>224</v>
      </c>
      <c r="H169" s="8">
        <v>250</v>
      </c>
      <c r="I169" s="7">
        <v>277</v>
      </c>
      <c r="J169" s="8">
        <v>269</v>
      </c>
      <c r="K169" s="8">
        <v>266</v>
      </c>
      <c r="L169" s="8">
        <v>289</v>
      </c>
      <c r="M169" s="8">
        <v>288</v>
      </c>
      <c r="N169" s="175">
        <v>310</v>
      </c>
      <c r="O169" s="175">
        <v>302</v>
      </c>
    </row>
    <row r="170" spans="4:15" ht="15" x14ac:dyDescent="0.15">
      <c r="D170" s="5" t="s">
        <v>14</v>
      </c>
      <c r="E170" s="8">
        <v>15728</v>
      </c>
      <c r="F170" s="8">
        <v>15625</v>
      </c>
      <c r="G170" s="8">
        <v>17795</v>
      </c>
      <c r="H170" s="8">
        <v>18017</v>
      </c>
      <c r="I170" s="7">
        <v>19180</v>
      </c>
      <c r="J170" s="8">
        <v>19119</v>
      </c>
      <c r="K170" s="8">
        <v>19056</v>
      </c>
      <c r="L170" s="8">
        <v>18751</v>
      </c>
      <c r="M170" s="8">
        <v>20498</v>
      </c>
      <c r="N170" s="175">
        <v>22057</v>
      </c>
      <c r="O170" s="175">
        <v>25203</v>
      </c>
    </row>
    <row r="171" spans="4:15" ht="15" x14ac:dyDescent="0.15">
      <c r="D171" s="5" t="s">
        <v>15</v>
      </c>
      <c r="E171" s="8">
        <v>2999</v>
      </c>
      <c r="F171" s="8">
        <v>3116</v>
      </c>
      <c r="G171" s="8">
        <v>3184</v>
      </c>
      <c r="H171" s="8">
        <v>3256</v>
      </c>
      <c r="I171" s="7">
        <v>3316</v>
      </c>
      <c r="J171" s="8">
        <v>3340</v>
      </c>
      <c r="K171" s="8">
        <v>2966</v>
      </c>
      <c r="L171" s="8">
        <v>2932.7840000000001</v>
      </c>
      <c r="M171" s="8">
        <v>2939</v>
      </c>
      <c r="N171" s="175">
        <v>462</v>
      </c>
      <c r="O171" s="175">
        <v>491</v>
      </c>
    </row>
    <row r="172" spans="4:15" ht="15" x14ac:dyDescent="0.15">
      <c r="D172" s="5" t="s">
        <v>16</v>
      </c>
      <c r="E172" s="8">
        <v>1658</v>
      </c>
      <c r="F172" s="8">
        <v>1931</v>
      </c>
      <c r="G172" s="8">
        <v>2522</v>
      </c>
      <c r="H172" s="8">
        <v>2335</v>
      </c>
      <c r="I172" s="7">
        <v>2046</v>
      </c>
      <c r="J172" s="8">
        <v>1985</v>
      </c>
      <c r="K172" s="8">
        <v>2041</v>
      </c>
      <c r="L172" s="8">
        <v>2262</v>
      </c>
      <c r="M172" s="8">
        <v>2495</v>
      </c>
      <c r="N172" s="175">
        <v>2495</v>
      </c>
      <c r="O172" s="175">
        <v>2538</v>
      </c>
    </row>
    <row r="173" spans="4:15" ht="15" x14ac:dyDescent="0.15">
      <c r="D173" s="5" t="s">
        <v>17</v>
      </c>
      <c r="E173" s="8">
        <v>2999</v>
      </c>
      <c r="F173" s="8">
        <v>3116</v>
      </c>
      <c r="G173" s="8">
        <v>3184</v>
      </c>
      <c r="H173" s="8">
        <v>3256</v>
      </c>
      <c r="I173" s="7">
        <v>3316</v>
      </c>
      <c r="J173" s="8">
        <v>3340</v>
      </c>
      <c r="K173" s="8">
        <v>2966</v>
      </c>
      <c r="L173" s="8">
        <v>2933</v>
      </c>
      <c r="M173" s="8">
        <v>2939</v>
      </c>
      <c r="N173" s="175">
        <v>2848</v>
      </c>
      <c r="O173" s="175">
        <v>2831</v>
      </c>
    </row>
    <row r="174" spans="4:15" ht="15" x14ac:dyDescent="0.15">
      <c r="D174" s="5" t="s">
        <v>18</v>
      </c>
      <c r="E174" s="8">
        <v>8.1300000000000008</v>
      </c>
      <c r="F174" s="8">
        <v>6.49</v>
      </c>
      <c r="G174" s="8">
        <v>5.69</v>
      </c>
      <c r="H174" s="8">
        <v>7.67</v>
      </c>
      <c r="I174" s="7">
        <v>8.33</v>
      </c>
      <c r="J174" s="8">
        <v>5.74</v>
      </c>
      <c r="K174" s="8">
        <v>5.7779999999999996</v>
      </c>
      <c r="L174" s="8">
        <v>4.04</v>
      </c>
      <c r="M174" s="8">
        <v>6</v>
      </c>
      <c r="N174" s="175">
        <v>0</v>
      </c>
      <c r="O174" s="175">
        <v>0</v>
      </c>
    </row>
    <row r="175" spans="4:15" ht="15" x14ac:dyDescent="0.15">
      <c r="D175" s="5" t="s">
        <v>19</v>
      </c>
      <c r="E175" s="8">
        <v>58</v>
      </c>
      <c r="F175" s="8">
        <v>87</v>
      </c>
      <c r="G175" s="8">
        <v>85</v>
      </c>
      <c r="H175" s="8">
        <v>89</v>
      </c>
      <c r="I175" s="7">
        <v>81.333333333333329</v>
      </c>
      <c r="J175" s="8">
        <v>73.666666666666657</v>
      </c>
      <c r="K175" s="8">
        <v>66</v>
      </c>
      <c r="L175" s="8">
        <v>70</v>
      </c>
      <c r="M175" s="8">
        <v>72</v>
      </c>
      <c r="N175" s="175">
        <v>71</v>
      </c>
      <c r="O175" s="175">
        <v>65</v>
      </c>
    </row>
    <row r="176" spans="4:15" ht="15" x14ac:dyDescent="0.15">
      <c r="D176" s="5" t="s">
        <v>20</v>
      </c>
      <c r="E176" s="8">
        <v>8.1</v>
      </c>
      <c r="F176" s="8">
        <v>6.49</v>
      </c>
      <c r="G176" s="8">
        <v>5.69</v>
      </c>
      <c r="H176" s="8">
        <v>7.67</v>
      </c>
      <c r="I176" s="7">
        <v>8.33</v>
      </c>
      <c r="J176" s="8">
        <v>5.74</v>
      </c>
      <c r="K176" s="8">
        <v>5.78</v>
      </c>
      <c r="L176" s="8">
        <v>8.99</v>
      </c>
      <c r="M176" s="8">
        <v>12.38</v>
      </c>
      <c r="N176" s="175">
        <v>12.54</v>
      </c>
      <c r="O176" s="175">
        <v>15.21</v>
      </c>
    </row>
    <row r="177" spans="4:15" ht="15" x14ac:dyDescent="0.15">
      <c r="D177" s="5" t="s">
        <v>21</v>
      </c>
      <c r="E177" s="216">
        <v>5.78</v>
      </c>
      <c r="F177" s="216">
        <v>6.31</v>
      </c>
      <c r="G177" s="8">
        <v>6</v>
      </c>
      <c r="H177" s="8">
        <v>6.4</v>
      </c>
      <c r="I177" s="7">
        <v>8</v>
      </c>
      <c r="J177" s="8">
        <v>8</v>
      </c>
      <c r="K177" s="8">
        <v>8</v>
      </c>
      <c r="L177" s="8">
        <v>6.4</v>
      </c>
      <c r="M177" s="8">
        <v>6</v>
      </c>
      <c r="N177" s="175">
        <v>7.2</v>
      </c>
      <c r="O177" s="175">
        <v>9</v>
      </c>
    </row>
    <row r="178" spans="4:15" ht="15" x14ac:dyDescent="0.15">
      <c r="D178" s="5" t="s">
        <v>22</v>
      </c>
      <c r="E178" s="176">
        <v>1065</v>
      </c>
      <c r="F178" s="176">
        <v>1113</v>
      </c>
      <c r="G178" s="176">
        <v>1161</v>
      </c>
      <c r="H178" s="176">
        <v>1197.0920000000001</v>
      </c>
      <c r="I178" s="177">
        <v>1299.412</v>
      </c>
      <c r="J178" s="176">
        <v>1157.3209999999999</v>
      </c>
      <c r="K178" s="176">
        <v>1139.492</v>
      </c>
      <c r="L178" s="176">
        <v>1046.3520000000001</v>
      </c>
      <c r="M178" s="176">
        <v>1115.6849999999999</v>
      </c>
      <c r="N178" s="175">
        <v>1059.646</v>
      </c>
      <c r="O178" s="175">
        <v>1015</v>
      </c>
    </row>
    <row r="179" spans="4:15" ht="15" x14ac:dyDescent="0.15">
      <c r="D179" s="5" t="s">
        <v>23</v>
      </c>
      <c r="E179" s="8">
        <v>1058</v>
      </c>
      <c r="F179" s="8">
        <v>1130</v>
      </c>
      <c r="G179" s="8">
        <v>1139</v>
      </c>
      <c r="H179" s="8">
        <v>1141</v>
      </c>
      <c r="I179" s="7">
        <v>1078</v>
      </c>
      <c r="J179" s="8">
        <v>1080</v>
      </c>
      <c r="K179" s="8">
        <v>1176</v>
      </c>
      <c r="L179" s="8">
        <v>1242</v>
      </c>
      <c r="M179" s="8">
        <v>1308</v>
      </c>
      <c r="N179" s="175">
        <v>1515</v>
      </c>
      <c r="O179" s="175">
        <v>1657.8610000000001</v>
      </c>
    </row>
    <row r="180" spans="4:15" ht="15" x14ac:dyDescent="0.15">
      <c r="D180" s="5" t="s">
        <v>24</v>
      </c>
      <c r="E180" s="176">
        <v>635</v>
      </c>
      <c r="F180" s="176">
        <v>707</v>
      </c>
      <c r="G180" s="176">
        <v>821</v>
      </c>
      <c r="H180" s="176">
        <v>899</v>
      </c>
      <c r="I180" s="177">
        <v>973</v>
      </c>
      <c r="J180" s="176">
        <v>1113</v>
      </c>
      <c r="K180" s="176">
        <v>1250</v>
      </c>
      <c r="L180" s="176">
        <v>1440</v>
      </c>
      <c r="M180" s="176">
        <v>1746</v>
      </c>
      <c r="N180" s="175">
        <v>1904</v>
      </c>
      <c r="O180" s="175">
        <v>1966</v>
      </c>
    </row>
    <row r="181" spans="4:15" ht="15" x14ac:dyDescent="0.15">
      <c r="D181" s="5" t="s">
        <v>25</v>
      </c>
      <c r="E181" s="176">
        <v>95.242302790000011</v>
      </c>
      <c r="F181" s="176">
        <v>94.608346173000001</v>
      </c>
      <c r="G181" s="176">
        <v>97.259038200000006</v>
      </c>
      <c r="H181" s="8">
        <v>87.385799429999992</v>
      </c>
      <c r="I181" s="7">
        <v>91.826104500000028</v>
      </c>
      <c r="J181" s="8">
        <v>92.345408819999989</v>
      </c>
      <c r="K181" s="8">
        <v>95.973152459999966</v>
      </c>
      <c r="L181" s="8">
        <v>93.789991599999993</v>
      </c>
      <c r="M181" s="8">
        <v>89.693642920000045</v>
      </c>
      <c r="N181" s="175">
        <v>84.194864320000022</v>
      </c>
      <c r="O181" s="175">
        <v>86.426026509999986</v>
      </c>
    </row>
    <row r="182" spans="4:15" ht="15" x14ac:dyDescent="0.15">
      <c r="D182" s="5" t="s">
        <v>26</v>
      </c>
      <c r="E182" s="176">
        <v>43.750188630094485</v>
      </c>
      <c r="F182" s="176">
        <v>42.132999017339799</v>
      </c>
      <c r="G182" s="176">
        <v>66.77</v>
      </c>
      <c r="H182" s="176">
        <v>112.44</v>
      </c>
      <c r="I182" s="177">
        <v>129</v>
      </c>
      <c r="J182" s="176">
        <v>115.3</v>
      </c>
      <c r="K182" s="176">
        <v>145.22999999999999</v>
      </c>
      <c r="L182" s="176">
        <v>268.8</v>
      </c>
      <c r="M182" s="176">
        <v>216</v>
      </c>
      <c r="N182" s="175">
        <v>361.49</v>
      </c>
      <c r="O182" s="175">
        <v>280.60000000000002</v>
      </c>
    </row>
    <row r="183" spans="4:15" ht="15" x14ac:dyDescent="0.15">
      <c r="D183" s="5" t="s">
        <v>27</v>
      </c>
      <c r="E183" s="8">
        <v>3567</v>
      </c>
      <c r="F183" s="8">
        <v>1798</v>
      </c>
      <c r="G183" s="8">
        <v>2768</v>
      </c>
      <c r="H183" s="8">
        <v>1924</v>
      </c>
      <c r="I183" s="7">
        <v>2203</v>
      </c>
      <c r="J183" s="8">
        <v>1833</v>
      </c>
      <c r="K183" s="8">
        <v>1394</v>
      </c>
      <c r="L183" s="8">
        <v>1869</v>
      </c>
      <c r="M183" s="8">
        <v>1504</v>
      </c>
      <c r="N183" s="175">
        <v>1594</v>
      </c>
      <c r="O183" s="175">
        <v>1583</v>
      </c>
    </row>
    <row r="184" spans="4:15" ht="15" x14ac:dyDescent="0.15">
      <c r="D184" s="5" t="s">
        <v>28</v>
      </c>
      <c r="E184" s="176">
        <v>7582</v>
      </c>
      <c r="F184" s="176">
        <v>8548</v>
      </c>
      <c r="G184" s="176">
        <v>9338</v>
      </c>
      <c r="H184" s="176">
        <v>43</v>
      </c>
      <c r="I184" s="177">
        <v>48</v>
      </c>
      <c r="J184" s="176">
        <v>49</v>
      </c>
      <c r="K184" s="176">
        <v>50</v>
      </c>
      <c r="L184" s="176">
        <v>50</v>
      </c>
      <c r="M184" s="176">
        <v>54</v>
      </c>
      <c r="N184" s="175">
        <v>53.243658000000003</v>
      </c>
      <c r="O184" s="175">
        <v>54.270867000000003</v>
      </c>
    </row>
    <row r="185" spans="4:15" ht="15" x14ac:dyDescent="0.15">
      <c r="D185" s="5" t="s">
        <v>43</v>
      </c>
      <c r="E185" s="8">
        <v>1071</v>
      </c>
      <c r="F185" s="8">
        <v>1415</v>
      </c>
      <c r="G185" s="8">
        <v>1524</v>
      </c>
      <c r="H185" s="8">
        <v>1635</v>
      </c>
      <c r="I185" s="7">
        <v>1749</v>
      </c>
      <c r="J185" s="8">
        <v>52</v>
      </c>
      <c r="K185" s="8">
        <v>57</v>
      </c>
      <c r="L185" s="8">
        <v>56</v>
      </c>
      <c r="M185" s="8">
        <v>59</v>
      </c>
      <c r="N185" s="175">
        <v>63</v>
      </c>
      <c r="O185" s="175">
        <v>67</v>
      </c>
    </row>
    <row r="186" spans="4:15" ht="15" x14ac:dyDescent="0.15">
      <c r="D186" s="5" t="s">
        <v>30</v>
      </c>
      <c r="E186" s="8">
        <v>81.331000000000003</v>
      </c>
      <c r="F186" s="8">
        <v>102</v>
      </c>
      <c r="G186" s="8">
        <v>260</v>
      </c>
      <c r="H186" s="8">
        <v>352</v>
      </c>
      <c r="I186" s="7">
        <v>233</v>
      </c>
      <c r="J186" s="8">
        <v>251</v>
      </c>
      <c r="K186" s="8">
        <v>327</v>
      </c>
      <c r="L186" s="8">
        <v>386</v>
      </c>
      <c r="M186" s="8">
        <v>428</v>
      </c>
      <c r="N186" s="175">
        <v>508</v>
      </c>
      <c r="O186" s="175">
        <v>634</v>
      </c>
    </row>
    <row r="187" spans="4:15" ht="15" x14ac:dyDescent="0.15">
      <c r="D187" s="11" t="s">
        <v>31</v>
      </c>
      <c r="E187" s="13">
        <v>6057.0527941507844</v>
      </c>
      <c r="F187" s="13">
        <v>6240.3411852742829</v>
      </c>
      <c r="G187" s="13">
        <v>5829.2699731523489</v>
      </c>
      <c r="H187" s="13">
        <v>5680.8163911263573</v>
      </c>
      <c r="I187" s="12">
        <v>6328.9781162449926</v>
      </c>
      <c r="J187" s="13">
        <v>6412.3618722445071</v>
      </c>
      <c r="K187" s="13">
        <v>6282.7669936130033</v>
      </c>
      <c r="L187" s="13">
        <v>5936.6060141322914</v>
      </c>
      <c r="M187" s="13">
        <v>6362.4470710942533</v>
      </c>
      <c r="N187" s="178">
        <v>5724</v>
      </c>
      <c r="O187" s="178">
        <v>5258.2370648734177</v>
      </c>
    </row>
    <row r="191" spans="4:15" ht="18.75" x14ac:dyDescent="0.15">
      <c r="D191" s="287" t="s">
        <v>282</v>
      </c>
      <c r="E191" s="288"/>
      <c r="F191" s="288"/>
      <c r="G191" s="288"/>
      <c r="H191" s="288"/>
      <c r="I191" s="288"/>
      <c r="J191" s="288"/>
      <c r="K191" s="288"/>
      <c r="L191" s="288"/>
      <c r="M191" s="288"/>
      <c r="N191" s="182" t="s">
        <v>278</v>
      </c>
      <c r="O191" s="182" t="s">
        <v>279</v>
      </c>
    </row>
    <row r="192" spans="4:15" ht="15" x14ac:dyDescent="0.15">
      <c r="D192" s="3">
        <v>110</v>
      </c>
      <c r="E192" s="4">
        <v>2004</v>
      </c>
      <c r="F192" s="4">
        <f t="shared" ref="F192:N192" si="5">E192+1</f>
        <v>2005</v>
      </c>
      <c r="G192" s="4">
        <f t="shared" si="5"/>
        <v>2006</v>
      </c>
      <c r="H192" s="4">
        <f t="shared" si="5"/>
        <v>2007</v>
      </c>
      <c r="I192" s="4">
        <f t="shared" si="5"/>
        <v>2008</v>
      </c>
      <c r="J192" s="4">
        <f t="shared" si="5"/>
        <v>2009</v>
      </c>
      <c r="K192" s="4">
        <f t="shared" si="5"/>
        <v>2010</v>
      </c>
      <c r="L192" s="4">
        <f t="shared" si="5"/>
        <v>2011</v>
      </c>
      <c r="M192" s="4">
        <f t="shared" si="5"/>
        <v>2012</v>
      </c>
      <c r="N192" s="173">
        <f t="shared" si="5"/>
        <v>2013</v>
      </c>
      <c r="O192" s="173"/>
    </row>
    <row r="193" spans="4:15" ht="15" x14ac:dyDescent="0.15">
      <c r="D193" s="5" t="s">
        <v>0</v>
      </c>
      <c r="E193" s="179">
        <v>326</v>
      </c>
      <c r="F193" s="179">
        <v>344</v>
      </c>
      <c r="G193" s="179">
        <v>361</v>
      </c>
      <c r="H193" s="179">
        <v>376</v>
      </c>
      <c r="I193" s="180">
        <v>392</v>
      </c>
      <c r="J193" s="179">
        <v>414</v>
      </c>
      <c r="K193" s="179">
        <v>429</v>
      </c>
      <c r="L193" s="179">
        <v>445</v>
      </c>
      <c r="M193" s="181">
        <v>468</v>
      </c>
      <c r="N193" s="174">
        <v>488</v>
      </c>
      <c r="O193" s="174">
        <v>504</v>
      </c>
    </row>
    <row r="194" spans="4:15" ht="15" x14ac:dyDescent="0.15">
      <c r="D194" s="5" t="s">
        <v>1</v>
      </c>
      <c r="E194" s="8">
        <v>276.53981392999998</v>
      </c>
      <c r="F194" s="8">
        <v>287.16289807999999</v>
      </c>
      <c r="G194" s="8">
        <v>300.36538714</v>
      </c>
      <c r="H194" s="8">
        <v>312.94361236999998</v>
      </c>
      <c r="I194" s="8">
        <v>325.44115668000001</v>
      </c>
      <c r="J194" s="8">
        <v>344.65816249</v>
      </c>
      <c r="K194" s="8">
        <v>366.87758217999999</v>
      </c>
      <c r="L194" s="8">
        <v>387.12524264000001</v>
      </c>
      <c r="M194" s="8">
        <v>388.05792413</v>
      </c>
      <c r="N194" s="175">
        <v>415.61294616999993</v>
      </c>
      <c r="O194" s="175">
        <v>456.26406882999999</v>
      </c>
    </row>
    <row r="195" spans="4:15" ht="15" x14ac:dyDescent="0.15">
      <c r="D195" s="5" t="s">
        <v>2</v>
      </c>
      <c r="E195" s="176">
        <v>1.0900000000000001</v>
      </c>
      <c r="F195" s="176">
        <v>1.85</v>
      </c>
      <c r="G195" s="176">
        <v>1E-4</v>
      </c>
      <c r="H195" s="176">
        <v>1.46E-4</v>
      </c>
      <c r="I195" s="177">
        <v>1.186E-3</v>
      </c>
      <c r="J195" s="176">
        <v>3.87558E-3</v>
      </c>
      <c r="K195" s="176">
        <v>3.9896999999999997E-3</v>
      </c>
      <c r="L195" s="176">
        <v>4.0000000000000001E-3</v>
      </c>
      <c r="M195" s="8">
        <v>0</v>
      </c>
      <c r="N195" s="175">
        <v>0</v>
      </c>
      <c r="O195" s="175">
        <v>0</v>
      </c>
    </row>
    <row r="196" spans="4:15" ht="15" x14ac:dyDescent="0.15">
      <c r="D196" s="5" t="s">
        <v>3</v>
      </c>
      <c r="E196" s="8">
        <v>280.33</v>
      </c>
      <c r="F196" s="8">
        <v>296.50700000000001</v>
      </c>
      <c r="G196" s="8">
        <v>320.63900000000001</v>
      </c>
      <c r="H196" s="8">
        <v>337.55799999999999</v>
      </c>
      <c r="I196" s="7">
        <v>361.34919400000001</v>
      </c>
      <c r="J196" s="8">
        <v>385.67395599999998</v>
      </c>
      <c r="K196" s="8">
        <v>406.85756700000002</v>
      </c>
      <c r="L196" s="8">
        <v>438.66415899999998</v>
      </c>
      <c r="M196" s="8">
        <v>463.81943899999999</v>
      </c>
      <c r="N196" s="175">
        <v>492.193263</v>
      </c>
      <c r="O196" s="175">
        <v>527.29899999999998</v>
      </c>
    </row>
    <row r="197" spans="4:15" ht="15" x14ac:dyDescent="0.15">
      <c r="D197" s="5" t="s">
        <v>4</v>
      </c>
      <c r="E197" s="176">
        <v>0</v>
      </c>
      <c r="F197" s="176">
        <v>0</v>
      </c>
      <c r="G197" s="176">
        <v>0</v>
      </c>
      <c r="H197" s="176">
        <v>0</v>
      </c>
      <c r="I197" s="177">
        <v>0</v>
      </c>
      <c r="J197" s="176">
        <v>0</v>
      </c>
      <c r="K197" s="176">
        <v>0</v>
      </c>
      <c r="L197" s="176">
        <v>0</v>
      </c>
      <c r="M197" s="176">
        <v>0</v>
      </c>
      <c r="N197" s="175">
        <v>0</v>
      </c>
      <c r="O197" s="175">
        <v>0</v>
      </c>
    </row>
    <row r="198" spans="4:15" ht="15" x14ac:dyDescent="0.15">
      <c r="D198" s="5" t="s">
        <v>5</v>
      </c>
      <c r="E198" s="8">
        <v>207</v>
      </c>
      <c r="F198" s="8">
        <v>199</v>
      </c>
      <c r="G198" s="8">
        <v>221</v>
      </c>
      <c r="H198" s="8">
        <v>246</v>
      </c>
      <c r="I198" s="7">
        <v>272</v>
      </c>
      <c r="J198" s="8">
        <v>283</v>
      </c>
      <c r="K198" s="8">
        <v>307</v>
      </c>
      <c r="L198" s="8">
        <v>336</v>
      </c>
      <c r="M198" s="8">
        <v>317</v>
      </c>
      <c r="N198" s="175">
        <v>336</v>
      </c>
      <c r="O198" s="175">
        <v>59</v>
      </c>
    </row>
    <row r="199" spans="4:15" ht="15" x14ac:dyDescent="0.15">
      <c r="D199" s="5" t="s">
        <v>6</v>
      </c>
      <c r="E199" s="8">
        <v>2924</v>
      </c>
      <c r="F199" s="8">
        <v>3014</v>
      </c>
      <c r="G199" s="8">
        <v>3066</v>
      </c>
      <c r="H199" s="8">
        <v>3158</v>
      </c>
      <c r="I199" s="7">
        <v>3204</v>
      </c>
      <c r="J199" s="8">
        <v>3206</v>
      </c>
      <c r="K199" s="8">
        <v>3248</v>
      </c>
      <c r="L199" s="8">
        <v>3331</v>
      </c>
      <c r="M199" s="8">
        <v>3343</v>
      </c>
      <c r="N199" s="175">
        <v>3417</v>
      </c>
      <c r="O199" s="175">
        <v>3486</v>
      </c>
    </row>
    <row r="200" spans="4:15" ht="15" x14ac:dyDescent="0.15">
      <c r="D200" s="5" t="s">
        <v>7</v>
      </c>
      <c r="E200" s="176">
        <v>14</v>
      </c>
      <c r="F200" s="176">
        <v>17</v>
      </c>
      <c r="G200" s="176">
        <v>19</v>
      </c>
      <c r="H200" s="176">
        <v>20</v>
      </c>
      <c r="I200" s="177">
        <v>20</v>
      </c>
      <c r="J200" s="176">
        <v>28.832000000000001</v>
      </c>
      <c r="K200" s="176">
        <v>49.996000000000002</v>
      </c>
      <c r="L200" s="176">
        <v>58</v>
      </c>
      <c r="M200" s="176">
        <v>190.68700000000001</v>
      </c>
      <c r="N200" s="175">
        <v>190.68700000000001</v>
      </c>
      <c r="O200" s="175">
        <v>191.68700000000001</v>
      </c>
    </row>
    <row r="201" spans="4:15" ht="15" x14ac:dyDescent="0.15">
      <c r="D201" s="5" t="s">
        <v>8</v>
      </c>
      <c r="E201" s="8">
        <v>0</v>
      </c>
      <c r="F201" s="8">
        <v>0</v>
      </c>
      <c r="G201" s="8">
        <v>0</v>
      </c>
      <c r="H201" s="8">
        <v>0.16</v>
      </c>
      <c r="I201" s="7">
        <v>0.54</v>
      </c>
      <c r="J201" s="8">
        <v>2.5590000000000002</v>
      </c>
      <c r="K201" s="8">
        <v>6.9729999999999999</v>
      </c>
      <c r="L201" s="8">
        <v>0.79300000000000004</v>
      </c>
      <c r="M201" s="8">
        <v>1.25</v>
      </c>
      <c r="N201" s="175">
        <v>1.6</v>
      </c>
      <c r="O201" s="175">
        <v>0</v>
      </c>
    </row>
    <row r="202" spans="4:15" ht="15" x14ac:dyDescent="0.15">
      <c r="D202" s="5" t="s">
        <v>9</v>
      </c>
      <c r="E202" s="8">
        <v>92.005966999999998</v>
      </c>
      <c r="F202" s="8">
        <v>98.756248999999997</v>
      </c>
      <c r="G202" s="8">
        <v>133.52825420999997</v>
      </c>
      <c r="H202" s="8">
        <v>139.91847219000002</v>
      </c>
      <c r="I202" s="7">
        <v>138.2403893</v>
      </c>
      <c r="J202" s="8">
        <v>125.02530401000004</v>
      </c>
      <c r="K202" s="8">
        <v>124.61454610999996</v>
      </c>
      <c r="L202" s="8">
        <v>122.69472322000003</v>
      </c>
      <c r="M202" s="8">
        <v>123.99334909000001</v>
      </c>
      <c r="N202" s="175">
        <v>76.144668444300009</v>
      </c>
      <c r="O202" s="175">
        <v>81.368350543099993</v>
      </c>
    </row>
    <row r="203" spans="4:15" ht="15" x14ac:dyDescent="0.15">
      <c r="D203" s="5" t="s">
        <v>10</v>
      </c>
      <c r="E203" s="8">
        <v>40.235075849999994</v>
      </c>
      <c r="F203" s="8">
        <v>43.977673879704255</v>
      </c>
      <c r="G203" s="8">
        <v>46.903992580000008</v>
      </c>
      <c r="H203" s="8">
        <v>50.615212842284365</v>
      </c>
      <c r="I203" s="7">
        <v>55.115196951731214</v>
      </c>
      <c r="J203" s="8">
        <v>58.586229303574079</v>
      </c>
      <c r="K203" s="8">
        <v>66.460838760403959</v>
      </c>
      <c r="L203" s="8">
        <v>71.8078469023541</v>
      </c>
      <c r="M203" s="8">
        <v>76.819119279999995</v>
      </c>
      <c r="N203" s="175">
        <v>83.339689416139734</v>
      </c>
      <c r="O203" s="175">
        <v>87</v>
      </c>
    </row>
    <row r="204" spans="4:15" ht="15" x14ac:dyDescent="0.15">
      <c r="D204" s="5" t="s">
        <v>11</v>
      </c>
      <c r="E204" s="8">
        <v>539</v>
      </c>
      <c r="F204" s="8">
        <v>553</v>
      </c>
      <c r="G204" s="8">
        <v>598</v>
      </c>
      <c r="H204" s="8">
        <v>661</v>
      </c>
      <c r="I204" s="7">
        <v>712</v>
      </c>
      <c r="J204" s="8">
        <v>806</v>
      </c>
      <c r="K204" s="8">
        <v>862</v>
      </c>
      <c r="L204" s="8">
        <v>911</v>
      </c>
      <c r="M204" s="8">
        <v>971</v>
      </c>
      <c r="N204" s="175">
        <v>1005</v>
      </c>
      <c r="O204" s="175">
        <v>0</v>
      </c>
    </row>
    <row r="205" spans="4:15" ht="15" x14ac:dyDescent="0.15">
      <c r="D205" s="5" t="s">
        <v>12</v>
      </c>
      <c r="E205" s="176">
        <v>30</v>
      </c>
      <c r="F205" s="176">
        <v>37</v>
      </c>
      <c r="G205" s="176">
        <v>39</v>
      </c>
      <c r="H205" s="176">
        <v>51</v>
      </c>
      <c r="I205" s="177">
        <v>57</v>
      </c>
      <c r="J205" s="176">
        <v>55</v>
      </c>
      <c r="K205" s="176">
        <v>55</v>
      </c>
      <c r="L205" s="176">
        <v>48</v>
      </c>
      <c r="M205" s="8">
        <v>41</v>
      </c>
      <c r="N205" s="175">
        <v>38</v>
      </c>
      <c r="O205" s="175">
        <v>0</v>
      </c>
    </row>
    <row r="206" spans="4:15" ht="15" x14ac:dyDescent="0.15">
      <c r="D206" s="5" t="s">
        <v>13</v>
      </c>
      <c r="E206" s="8">
        <v>2</v>
      </c>
      <c r="F206" s="8">
        <v>3</v>
      </c>
      <c r="G206" s="8">
        <v>2</v>
      </c>
      <c r="H206" s="8">
        <v>3</v>
      </c>
      <c r="I206" s="7">
        <v>4</v>
      </c>
      <c r="J206" s="8">
        <v>4</v>
      </c>
      <c r="K206" s="8">
        <v>2</v>
      </c>
      <c r="L206" s="8">
        <v>2</v>
      </c>
      <c r="M206" s="8">
        <v>2</v>
      </c>
      <c r="N206" s="175">
        <v>2</v>
      </c>
      <c r="O206" s="175">
        <v>0</v>
      </c>
    </row>
    <row r="207" spans="4:15" ht="15" x14ac:dyDescent="0.15">
      <c r="D207" s="5" t="s">
        <v>14</v>
      </c>
      <c r="E207" s="8">
        <v>456</v>
      </c>
      <c r="F207" s="8">
        <v>607</v>
      </c>
      <c r="G207" s="8">
        <v>750</v>
      </c>
      <c r="H207" s="8">
        <v>1040</v>
      </c>
      <c r="I207" s="7">
        <v>166</v>
      </c>
      <c r="J207" s="8">
        <v>189</v>
      </c>
      <c r="K207" s="8">
        <v>324</v>
      </c>
      <c r="L207" s="8">
        <v>308</v>
      </c>
      <c r="M207" s="8">
        <v>489</v>
      </c>
      <c r="N207" s="175">
        <v>504</v>
      </c>
      <c r="O207" s="175">
        <v>0</v>
      </c>
    </row>
    <row r="208" spans="4:15" ht="15" x14ac:dyDescent="0.15">
      <c r="D208" s="5" t="s">
        <v>15</v>
      </c>
      <c r="E208" s="8">
        <v>0</v>
      </c>
      <c r="F208" s="8">
        <v>0</v>
      </c>
      <c r="G208" s="8">
        <v>0</v>
      </c>
      <c r="H208" s="8">
        <v>0</v>
      </c>
      <c r="I208" s="7">
        <v>0</v>
      </c>
      <c r="J208" s="8">
        <v>0</v>
      </c>
      <c r="K208" s="8">
        <v>0</v>
      </c>
      <c r="L208" s="8">
        <v>0</v>
      </c>
      <c r="M208" s="8">
        <v>0</v>
      </c>
      <c r="N208" s="175">
        <v>0</v>
      </c>
      <c r="O208" s="175">
        <v>0</v>
      </c>
    </row>
    <row r="209" spans="4:15" ht="15" x14ac:dyDescent="0.15">
      <c r="D209" s="5" t="s">
        <v>16</v>
      </c>
      <c r="E209" s="8">
        <v>0</v>
      </c>
      <c r="F209" s="8">
        <v>0</v>
      </c>
      <c r="G209" s="8">
        <v>0</v>
      </c>
      <c r="H209" s="8">
        <v>0</v>
      </c>
      <c r="I209" s="7">
        <v>0</v>
      </c>
      <c r="J209" s="8">
        <v>0</v>
      </c>
      <c r="K209" s="8">
        <v>0</v>
      </c>
      <c r="L209" s="8">
        <v>18</v>
      </c>
      <c r="M209" s="8">
        <v>2</v>
      </c>
      <c r="N209" s="175">
        <v>2</v>
      </c>
      <c r="O209" s="175">
        <v>3</v>
      </c>
    </row>
    <row r="210" spans="4:15" ht="15" x14ac:dyDescent="0.15">
      <c r="D210" s="5" t="s">
        <v>17</v>
      </c>
      <c r="E210" s="8">
        <v>205.15100000000001</v>
      </c>
      <c r="F210" s="8">
        <v>228.36600000000001</v>
      </c>
      <c r="G210" s="8">
        <v>253.42099999999999</v>
      </c>
      <c r="H210" s="8">
        <v>277.81</v>
      </c>
      <c r="I210" s="7">
        <v>285.75400000000002</v>
      </c>
      <c r="J210" s="8">
        <v>296.27100000000002</v>
      </c>
      <c r="K210" s="8">
        <v>289.11399999999998</v>
      </c>
      <c r="L210" s="8">
        <v>301.12900000000002</v>
      </c>
      <c r="M210" s="8">
        <v>278.42500000000001</v>
      </c>
      <c r="N210" s="175">
        <v>290.97000000000003</v>
      </c>
      <c r="O210" s="175">
        <v>307</v>
      </c>
    </row>
    <row r="211" spans="4:15" ht="15" x14ac:dyDescent="0.15">
      <c r="D211" s="5" t="s">
        <v>18</v>
      </c>
      <c r="E211" s="8">
        <v>0</v>
      </c>
      <c r="F211" s="8">
        <v>0</v>
      </c>
      <c r="G211" s="8">
        <v>0</v>
      </c>
      <c r="H211" s="8">
        <v>0</v>
      </c>
      <c r="I211" s="7">
        <v>0</v>
      </c>
      <c r="J211" s="8">
        <v>0</v>
      </c>
      <c r="K211" s="8">
        <v>0</v>
      </c>
      <c r="L211" s="8">
        <v>0</v>
      </c>
      <c r="M211" s="8">
        <v>0</v>
      </c>
      <c r="N211" s="175">
        <v>0</v>
      </c>
      <c r="O211" s="175">
        <v>0</v>
      </c>
    </row>
    <row r="212" spans="4:15" ht="15" x14ac:dyDescent="0.15">
      <c r="D212" s="5" t="s">
        <v>19</v>
      </c>
      <c r="E212" s="8">
        <v>0</v>
      </c>
      <c r="F212" s="8">
        <v>0</v>
      </c>
      <c r="G212" s="8">
        <v>0</v>
      </c>
      <c r="H212" s="8">
        <v>0</v>
      </c>
      <c r="I212" s="7">
        <v>0</v>
      </c>
      <c r="J212" s="8">
        <v>0</v>
      </c>
      <c r="K212" s="8">
        <v>0</v>
      </c>
      <c r="L212" s="8">
        <v>0</v>
      </c>
      <c r="M212" s="8">
        <v>0</v>
      </c>
      <c r="N212" s="175">
        <v>0</v>
      </c>
      <c r="O212" s="175">
        <v>0</v>
      </c>
    </row>
    <row r="213" spans="4:15" ht="15" x14ac:dyDescent="0.15">
      <c r="D213" s="5" t="s">
        <v>20</v>
      </c>
      <c r="E213" s="8">
        <v>0</v>
      </c>
      <c r="F213" s="8">
        <v>0</v>
      </c>
      <c r="G213" s="8">
        <v>0</v>
      </c>
      <c r="H213" s="8">
        <v>0</v>
      </c>
      <c r="I213" s="7">
        <v>0</v>
      </c>
      <c r="J213" s="8">
        <v>0</v>
      </c>
      <c r="K213" s="8">
        <v>0.12</v>
      </c>
      <c r="L213" s="8">
        <v>0</v>
      </c>
      <c r="M213" s="8">
        <v>0.04</v>
      </c>
      <c r="N213" s="175">
        <v>0.01</v>
      </c>
      <c r="O213" s="175">
        <v>0</v>
      </c>
    </row>
    <row r="214" spans="4:15" ht="15" x14ac:dyDescent="0.15">
      <c r="D214" s="5" t="s">
        <v>21</v>
      </c>
      <c r="E214" s="8">
        <v>0</v>
      </c>
      <c r="F214" s="8">
        <v>0</v>
      </c>
      <c r="G214" s="8">
        <v>0</v>
      </c>
      <c r="H214" s="8">
        <v>0</v>
      </c>
      <c r="I214" s="7">
        <v>0</v>
      </c>
      <c r="J214" s="8">
        <v>0</v>
      </c>
      <c r="K214" s="8">
        <v>0</v>
      </c>
      <c r="L214" s="8">
        <v>0</v>
      </c>
      <c r="M214" s="8">
        <v>0</v>
      </c>
      <c r="N214" s="175">
        <v>0</v>
      </c>
      <c r="O214" s="175">
        <v>0</v>
      </c>
    </row>
    <row r="215" spans="4:15" ht="15" x14ac:dyDescent="0.15">
      <c r="D215" s="5" t="s">
        <v>22</v>
      </c>
      <c r="E215" s="176">
        <v>387.05275219743078</v>
      </c>
      <c r="F215" s="176">
        <v>470.99483479828723</v>
      </c>
      <c r="G215" s="176">
        <v>554.93691739914368</v>
      </c>
      <c r="H215" s="176">
        <v>638.87900000000002</v>
      </c>
      <c r="I215" s="177">
        <v>675.72199999999998</v>
      </c>
      <c r="J215" s="176">
        <v>713.56200000000001</v>
      </c>
      <c r="K215" s="176">
        <v>771.46699999999998</v>
      </c>
      <c r="L215" s="176">
        <v>799.56399999999996</v>
      </c>
      <c r="M215" s="176">
        <v>682.83899999999994</v>
      </c>
      <c r="N215" s="175">
        <v>575.81700000000001</v>
      </c>
      <c r="O215" s="175">
        <v>575</v>
      </c>
    </row>
    <row r="216" spans="4:15" ht="15" x14ac:dyDescent="0.15">
      <c r="D216" s="5" t="s">
        <v>23</v>
      </c>
      <c r="E216" s="8">
        <v>0</v>
      </c>
      <c r="F216" s="8">
        <v>0</v>
      </c>
      <c r="G216" s="8">
        <v>0</v>
      </c>
      <c r="H216" s="8">
        <v>0</v>
      </c>
      <c r="I216" s="7">
        <v>0</v>
      </c>
      <c r="J216" s="8">
        <v>0</v>
      </c>
      <c r="K216" s="8">
        <v>0</v>
      </c>
      <c r="L216" s="8">
        <v>0</v>
      </c>
      <c r="M216" s="8">
        <v>0</v>
      </c>
      <c r="N216" s="175">
        <v>0</v>
      </c>
      <c r="O216" s="175">
        <v>0</v>
      </c>
    </row>
    <row r="217" spans="4:15" ht="15" x14ac:dyDescent="0.15">
      <c r="D217" s="5" t="s">
        <v>24</v>
      </c>
      <c r="E217" s="176">
        <v>671</v>
      </c>
      <c r="F217" s="176">
        <v>706</v>
      </c>
      <c r="G217" s="176">
        <v>897</v>
      </c>
      <c r="H217" s="176">
        <v>1233</v>
      </c>
      <c r="I217" s="177">
        <v>1334</v>
      </c>
      <c r="J217" s="176">
        <v>1705</v>
      </c>
      <c r="K217" s="176">
        <v>1809</v>
      </c>
      <c r="L217" s="176">
        <v>170</v>
      </c>
      <c r="M217" s="176">
        <v>99</v>
      </c>
      <c r="N217" s="175">
        <v>99</v>
      </c>
      <c r="O217" s="175">
        <v>100</v>
      </c>
    </row>
    <row r="218" spans="4:15" ht="15" x14ac:dyDescent="0.15">
      <c r="D218" s="5" t="s">
        <v>25</v>
      </c>
      <c r="E218" s="176">
        <v>10.194451470000001</v>
      </c>
      <c r="F218" s="176">
        <v>11.838090110000001</v>
      </c>
      <c r="G218" s="176">
        <v>10.483132060000001</v>
      </c>
      <c r="H218" s="8">
        <v>13.21580702</v>
      </c>
      <c r="I218" s="7">
        <v>11.150774070000001</v>
      </c>
      <c r="J218" s="8">
        <v>8.4006669599999988</v>
      </c>
      <c r="K218" s="8">
        <v>13.336141868450001</v>
      </c>
      <c r="L218" s="8">
        <v>14.857372338280001</v>
      </c>
      <c r="M218" s="8">
        <v>14.945382698399998</v>
      </c>
      <c r="N218" s="175">
        <v>16.11958126</v>
      </c>
      <c r="O218" s="175">
        <v>17.037493459999997</v>
      </c>
    </row>
    <row r="219" spans="4:15" ht="15" x14ac:dyDescent="0.15">
      <c r="D219" s="5" t="s">
        <v>26</v>
      </c>
      <c r="E219" s="176">
        <v>0</v>
      </c>
      <c r="F219" s="176">
        <v>0</v>
      </c>
      <c r="G219" s="176">
        <v>0</v>
      </c>
      <c r="H219" s="176">
        <v>0</v>
      </c>
      <c r="I219" s="177">
        <v>0</v>
      </c>
      <c r="J219" s="176">
        <v>0</v>
      </c>
      <c r="K219" s="176">
        <v>0</v>
      </c>
      <c r="L219" s="176">
        <v>0</v>
      </c>
      <c r="M219" s="176">
        <v>0</v>
      </c>
      <c r="N219" s="175">
        <v>0</v>
      </c>
      <c r="O219" s="175">
        <v>0</v>
      </c>
    </row>
    <row r="220" spans="4:15" ht="15" x14ac:dyDescent="0.15">
      <c r="D220" s="5" t="s">
        <v>27</v>
      </c>
      <c r="E220" s="8">
        <v>0</v>
      </c>
      <c r="F220" s="8">
        <v>0</v>
      </c>
      <c r="G220" s="8">
        <v>0</v>
      </c>
      <c r="H220" s="8">
        <v>0</v>
      </c>
      <c r="I220" s="7">
        <v>0</v>
      </c>
      <c r="J220" s="8">
        <v>0</v>
      </c>
      <c r="K220" s="8">
        <v>0</v>
      </c>
      <c r="L220" s="8">
        <v>0</v>
      </c>
      <c r="M220" s="8">
        <v>0</v>
      </c>
      <c r="N220" s="175">
        <v>0</v>
      </c>
      <c r="O220" s="175">
        <v>0</v>
      </c>
    </row>
    <row r="221" spans="4:15" ht="15" x14ac:dyDescent="0.15">
      <c r="D221" s="5" t="s">
        <v>28</v>
      </c>
      <c r="E221" s="176">
        <v>0.51744283091303622</v>
      </c>
      <c r="F221" s="176">
        <v>1.2059756301118345</v>
      </c>
      <c r="G221" s="176">
        <v>1.9571023201468871</v>
      </c>
      <c r="H221" s="176">
        <v>3</v>
      </c>
      <c r="I221" s="177">
        <v>3</v>
      </c>
      <c r="J221" s="176">
        <v>4</v>
      </c>
      <c r="K221" s="176">
        <v>4</v>
      </c>
      <c r="L221" s="176">
        <v>4</v>
      </c>
      <c r="M221" s="176">
        <v>2</v>
      </c>
      <c r="N221" s="175">
        <v>1.8</v>
      </c>
      <c r="O221" s="175">
        <v>0</v>
      </c>
    </row>
    <row r="222" spans="4:15" ht="15" x14ac:dyDescent="0.15">
      <c r="D222" s="5" t="s">
        <v>29</v>
      </c>
      <c r="E222" s="8">
        <v>61</v>
      </c>
      <c r="F222" s="8">
        <v>62</v>
      </c>
      <c r="G222" s="8">
        <v>68</v>
      </c>
      <c r="H222" s="8">
        <v>70</v>
      </c>
      <c r="I222" s="7">
        <v>79</v>
      </c>
      <c r="J222" s="8">
        <v>3</v>
      </c>
      <c r="K222" s="8">
        <v>0</v>
      </c>
      <c r="L222" s="8">
        <v>0</v>
      </c>
      <c r="M222" s="8">
        <v>0</v>
      </c>
      <c r="N222" s="175">
        <v>0</v>
      </c>
      <c r="O222" s="175">
        <v>0</v>
      </c>
    </row>
    <row r="223" spans="4:15" ht="15" x14ac:dyDescent="0.15">
      <c r="D223" s="5" t="s">
        <v>30</v>
      </c>
      <c r="E223" s="8">
        <v>18.934000000000001</v>
      </c>
      <c r="F223" s="8">
        <v>22</v>
      </c>
      <c r="G223" s="8">
        <v>27</v>
      </c>
      <c r="H223" s="8">
        <v>40</v>
      </c>
      <c r="I223" s="7">
        <v>32</v>
      </c>
      <c r="J223" s="8">
        <v>37</v>
      </c>
      <c r="K223" s="8">
        <v>43</v>
      </c>
      <c r="L223" s="8">
        <v>52</v>
      </c>
      <c r="M223" s="8">
        <v>58</v>
      </c>
      <c r="N223" s="175">
        <v>67</v>
      </c>
      <c r="O223" s="175">
        <v>0</v>
      </c>
    </row>
    <row r="224" spans="4:15" ht="15" x14ac:dyDescent="0.15">
      <c r="D224" s="11" t="s">
        <v>31</v>
      </c>
      <c r="E224" s="13">
        <v>379</v>
      </c>
      <c r="F224" s="13">
        <v>424</v>
      </c>
      <c r="G224" s="13">
        <v>483</v>
      </c>
      <c r="H224" s="13">
        <v>531.68600000000004</v>
      </c>
      <c r="I224" s="12">
        <v>542.96</v>
      </c>
      <c r="J224" s="13">
        <v>583</v>
      </c>
      <c r="K224" s="13">
        <v>514</v>
      </c>
      <c r="L224" s="13">
        <v>435.3</v>
      </c>
      <c r="M224" s="13">
        <v>483</v>
      </c>
      <c r="N224" s="178">
        <v>435</v>
      </c>
      <c r="O224" s="178">
        <v>0</v>
      </c>
    </row>
    <row r="228" spans="4:15" x14ac:dyDescent="0.15">
      <c r="E228" s="16"/>
      <c r="F228" s="16"/>
    </row>
    <row r="229" spans="4:15" ht="18.75" x14ac:dyDescent="0.15">
      <c r="D229" s="287" t="s">
        <v>136</v>
      </c>
      <c r="E229" s="288"/>
      <c r="F229" s="288"/>
      <c r="G229" s="288"/>
      <c r="H229" s="288"/>
      <c r="I229" s="288"/>
      <c r="J229" s="288"/>
      <c r="K229" s="288"/>
      <c r="L229" s="288"/>
      <c r="M229" s="288"/>
      <c r="N229" s="182" t="s">
        <v>278</v>
      </c>
      <c r="O229" s="182" t="s">
        <v>279</v>
      </c>
    </row>
    <row r="230" spans="4:15" ht="15" x14ac:dyDescent="0.15">
      <c r="D230" s="3">
        <v>114</v>
      </c>
      <c r="E230" s="4">
        <v>2004</v>
      </c>
      <c r="F230" s="4">
        <f t="shared" ref="F230:N230" si="6">E230+1</f>
        <v>2005</v>
      </c>
      <c r="G230" s="4">
        <f t="shared" si="6"/>
        <v>2006</v>
      </c>
      <c r="H230" s="4">
        <f t="shared" si="6"/>
        <v>2007</v>
      </c>
      <c r="I230" s="4">
        <f t="shared" si="6"/>
        <v>2008</v>
      </c>
      <c r="J230" s="4">
        <f t="shared" si="6"/>
        <v>2009</v>
      </c>
      <c r="K230" s="4">
        <f t="shared" si="6"/>
        <v>2010</v>
      </c>
      <c r="L230" s="4">
        <f t="shared" si="6"/>
        <v>2011</v>
      </c>
      <c r="M230" s="4">
        <f t="shared" si="6"/>
        <v>2012</v>
      </c>
      <c r="N230" s="173">
        <f t="shared" si="6"/>
        <v>2013</v>
      </c>
      <c r="O230" s="173"/>
    </row>
    <row r="231" spans="4:15" ht="15" x14ac:dyDescent="0.15">
      <c r="D231" s="5" t="s">
        <v>0</v>
      </c>
      <c r="E231" s="179">
        <v>132</v>
      </c>
      <c r="F231" s="179">
        <v>134</v>
      </c>
      <c r="G231" s="179">
        <v>131</v>
      </c>
      <c r="H231" s="179">
        <v>131</v>
      </c>
      <c r="I231" s="180">
        <v>129</v>
      </c>
      <c r="J231" s="179">
        <v>123</v>
      </c>
      <c r="K231" s="179">
        <v>125</v>
      </c>
      <c r="L231" s="179">
        <v>138</v>
      </c>
      <c r="M231" s="181">
        <v>151</v>
      </c>
      <c r="N231" s="174">
        <v>161</v>
      </c>
      <c r="O231" s="174">
        <v>165</v>
      </c>
    </row>
    <row r="232" spans="4:15" ht="15" x14ac:dyDescent="0.15">
      <c r="D232" s="5" t="s">
        <v>1</v>
      </c>
      <c r="E232" s="8">
        <v>122.56222409</v>
      </c>
      <c r="F232" s="8">
        <v>112.78862045</v>
      </c>
      <c r="G232" s="8">
        <v>112.98609999999999</v>
      </c>
      <c r="H232" s="8">
        <v>102.75299279000001</v>
      </c>
      <c r="I232" s="8">
        <v>117.32023523999999</v>
      </c>
      <c r="J232" s="8">
        <v>120.1390602</v>
      </c>
      <c r="K232" s="8">
        <v>111.23606959999999</v>
      </c>
      <c r="L232" s="8">
        <v>146.13941076</v>
      </c>
      <c r="M232" s="8">
        <v>163.25923115999998</v>
      </c>
      <c r="N232" s="175">
        <v>141.97436626999999</v>
      </c>
      <c r="O232" s="175">
        <v>138.92964868999999</v>
      </c>
    </row>
    <row r="233" spans="4:15" ht="15" x14ac:dyDescent="0.15">
      <c r="D233" s="5" t="s">
        <v>2</v>
      </c>
      <c r="E233" s="176">
        <v>33.92</v>
      </c>
      <c r="F233" s="176">
        <v>36.020000000000003</v>
      </c>
      <c r="G233" s="176">
        <v>65.900000000000006</v>
      </c>
      <c r="H233" s="176">
        <v>59.027999999999999</v>
      </c>
      <c r="I233" s="177">
        <v>60.136057075923482</v>
      </c>
      <c r="J233" s="176">
        <v>43.340486745539906</v>
      </c>
      <c r="K233" s="176">
        <v>45.221041344614513</v>
      </c>
      <c r="L233" s="176">
        <v>43</v>
      </c>
      <c r="M233" s="8">
        <v>44</v>
      </c>
      <c r="N233" s="175">
        <v>44</v>
      </c>
      <c r="O233" s="175"/>
    </row>
    <row r="234" spans="4:15" ht="15" x14ac:dyDescent="0.15">
      <c r="D234" s="5" t="s">
        <v>3</v>
      </c>
      <c r="E234" s="8">
        <v>493.291</v>
      </c>
      <c r="F234" s="8">
        <v>446.56599999999997</v>
      </c>
      <c r="G234" s="8">
        <v>458.16800000000001</v>
      </c>
      <c r="H234" s="8">
        <v>466.78100000000001</v>
      </c>
      <c r="I234" s="7">
        <v>468.29515400000003</v>
      </c>
      <c r="J234" s="8">
        <v>456.70141899999999</v>
      </c>
      <c r="K234" s="8">
        <v>474.50238300000001</v>
      </c>
      <c r="L234" s="8">
        <v>427.43357600000002</v>
      </c>
      <c r="M234" s="8">
        <v>446.62997999999999</v>
      </c>
      <c r="N234" s="175">
        <v>432.465349</v>
      </c>
      <c r="O234" s="175">
        <v>413.18599999999998</v>
      </c>
    </row>
    <row r="235" spans="4:15" ht="15" x14ac:dyDescent="0.15">
      <c r="D235" s="5" t="s">
        <v>4</v>
      </c>
      <c r="E235" s="176">
        <v>7.0880000000000001</v>
      </c>
      <c r="F235" s="176">
        <v>7.0830000000000002</v>
      </c>
      <c r="G235" s="176">
        <v>7.274</v>
      </c>
      <c r="H235" s="176">
        <v>7.7939999999999996</v>
      </c>
      <c r="I235" s="177">
        <v>8.1340000000000003</v>
      </c>
      <c r="J235" s="176">
        <v>6.66</v>
      </c>
      <c r="K235" s="176">
        <v>6.0279999999999996</v>
      </c>
      <c r="L235" s="176">
        <v>6</v>
      </c>
      <c r="M235" s="176">
        <v>6.4426502371578014</v>
      </c>
      <c r="N235" s="175">
        <v>6.8853004743156028</v>
      </c>
      <c r="O235" s="175">
        <v>7.8853004743156001</v>
      </c>
    </row>
    <row r="236" spans="4:15" ht="15" x14ac:dyDescent="0.15">
      <c r="D236" s="5" t="s">
        <v>5</v>
      </c>
      <c r="E236" s="8">
        <v>751</v>
      </c>
      <c r="F236" s="8">
        <v>711</v>
      </c>
      <c r="G236" s="8">
        <v>688</v>
      </c>
      <c r="H236" s="8">
        <v>663</v>
      </c>
      <c r="I236" s="7">
        <v>613</v>
      </c>
      <c r="J236" s="8">
        <v>535</v>
      </c>
      <c r="K236" s="8">
        <v>537</v>
      </c>
      <c r="L236" s="8">
        <v>517</v>
      </c>
      <c r="M236" s="8">
        <v>505</v>
      </c>
      <c r="N236" s="175">
        <v>478</v>
      </c>
      <c r="O236" s="175">
        <v>514</v>
      </c>
    </row>
    <row r="237" spans="4:15" ht="15" x14ac:dyDescent="0.15">
      <c r="D237" s="5" t="s">
        <v>6</v>
      </c>
      <c r="E237" s="8">
        <v>1912</v>
      </c>
      <c r="F237" s="8">
        <v>1845</v>
      </c>
      <c r="G237" s="8">
        <v>1860</v>
      </c>
      <c r="H237" s="8">
        <v>1858</v>
      </c>
      <c r="I237" s="7">
        <v>1730</v>
      </c>
      <c r="J237" s="8">
        <v>1689</v>
      </c>
      <c r="K237" s="8">
        <v>1775</v>
      </c>
      <c r="L237" s="8">
        <v>1818</v>
      </c>
      <c r="M237" s="8">
        <v>1909</v>
      </c>
      <c r="N237" s="175">
        <v>1764</v>
      </c>
      <c r="O237" s="175">
        <v>1765</v>
      </c>
    </row>
    <row r="238" spans="4:15" ht="15" x14ac:dyDescent="0.15">
      <c r="D238" s="5" t="s">
        <v>7</v>
      </c>
      <c r="E238" s="176">
        <v>811</v>
      </c>
      <c r="F238" s="176">
        <v>912</v>
      </c>
      <c r="G238" s="176">
        <v>964</v>
      </c>
      <c r="H238" s="176">
        <v>934</v>
      </c>
      <c r="I238" s="177">
        <v>948</v>
      </c>
      <c r="J238" s="176">
        <v>931.68700000000001</v>
      </c>
      <c r="K238" s="176">
        <v>671.346</v>
      </c>
      <c r="L238" s="176">
        <v>797</v>
      </c>
      <c r="M238" s="176">
        <v>839.63400000000001</v>
      </c>
      <c r="N238" s="175">
        <v>839.63400000000001</v>
      </c>
      <c r="O238" s="175"/>
    </row>
    <row r="239" spans="4:15" ht="15" x14ac:dyDescent="0.15">
      <c r="D239" s="5" t="s">
        <v>8</v>
      </c>
      <c r="E239" s="8">
        <v>62.2</v>
      </c>
      <c r="F239" s="8">
        <v>60.8</v>
      </c>
      <c r="G239" s="8">
        <v>66.7</v>
      </c>
      <c r="H239" s="8">
        <v>72.64</v>
      </c>
      <c r="I239" s="7">
        <v>71.052000000000007</v>
      </c>
      <c r="J239" s="8">
        <v>66.738</v>
      </c>
      <c r="K239" s="8">
        <v>80.647959999999998</v>
      </c>
      <c r="L239" s="8">
        <v>0.7</v>
      </c>
      <c r="M239" s="8">
        <v>1.5</v>
      </c>
      <c r="N239" s="175">
        <v>1.079</v>
      </c>
      <c r="O239" s="175">
        <v>0</v>
      </c>
    </row>
    <row r="240" spans="4:15" ht="15" x14ac:dyDescent="0.15">
      <c r="D240" s="5" t="s">
        <v>9</v>
      </c>
      <c r="E240" s="8">
        <v>485.94158599999997</v>
      </c>
      <c r="F240" s="8">
        <v>563.75100399999997</v>
      </c>
      <c r="G240" s="8">
        <v>601.61216162999995</v>
      </c>
      <c r="H240" s="8">
        <v>593.92409189</v>
      </c>
      <c r="I240" s="7">
        <v>590.56719823000014</v>
      </c>
      <c r="J240" s="8">
        <v>516.58415680219991</v>
      </c>
      <c r="K240" s="8">
        <v>472.67588108060005</v>
      </c>
      <c r="L240" s="8">
        <v>443.58430807349993</v>
      </c>
      <c r="M240" s="8">
        <v>409.75629796469991</v>
      </c>
      <c r="N240" s="175">
        <v>410.3069855379</v>
      </c>
      <c r="O240" s="175">
        <v>370.95815477269991</v>
      </c>
    </row>
    <row r="241" spans="4:15" ht="15" x14ac:dyDescent="0.15">
      <c r="D241" s="5" t="s">
        <v>10</v>
      </c>
      <c r="E241" s="8">
        <v>102.71319021999999</v>
      </c>
      <c r="F241" s="8">
        <v>104.37243438900001</v>
      </c>
      <c r="G241" s="8">
        <v>113.28814493000002</v>
      </c>
      <c r="H241" s="8">
        <v>110.60340580655229</v>
      </c>
      <c r="I241" s="7">
        <v>106.26899539839401</v>
      </c>
      <c r="J241" s="8">
        <v>103.26161706380543</v>
      </c>
      <c r="K241" s="8">
        <v>110.87049528907201</v>
      </c>
      <c r="L241" s="8">
        <v>116.83847328808268</v>
      </c>
      <c r="M241" s="8">
        <v>123.51222235</v>
      </c>
      <c r="N241" s="175">
        <v>127.68912555110605</v>
      </c>
      <c r="O241" s="175">
        <v>128</v>
      </c>
    </row>
    <row r="242" spans="4:15" ht="15" x14ac:dyDescent="0.15">
      <c r="D242" s="5" t="s">
        <v>11</v>
      </c>
      <c r="E242" s="8">
        <v>1079</v>
      </c>
      <c r="F242" s="8">
        <v>1104</v>
      </c>
      <c r="G242" s="8">
        <v>1007</v>
      </c>
      <c r="H242" s="8">
        <v>970</v>
      </c>
      <c r="I242" s="7">
        <v>1018</v>
      </c>
      <c r="J242" s="8">
        <v>965</v>
      </c>
      <c r="K242" s="8">
        <v>937</v>
      </c>
      <c r="L242" s="8">
        <v>953</v>
      </c>
      <c r="M242" s="8">
        <v>903</v>
      </c>
      <c r="N242" s="175">
        <v>747</v>
      </c>
      <c r="O242" s="175">
        <v>0</v>
      </c>
    </row>
    <row r="243" spans="4:15" ht="15" x14ac:dyDescent="0.15">
      <c r="D243" s="5" t="s">
        <v>12</v>
      </c>
      <c r="E243" s="176">
        <v>69</v>
      </c>
      <c r="F243" s="176">
        <v>66</v>
      </c>
      <c r="G243" s="176">
        <v>70</v>
      </c>
      <c r="H243" s="176">
        <v>79</v>
      </c>
      <c r="I243" s="177">
        <v>81</v>
      </c>
      <c r="J243" s="176">
        <v>72</v>
      </c>
      <c r="K243" s="176">
        <v>60</v>
      </c>
      <c r="L243" s="176">
        <v>51</v>
      </c>
      <c r="M243" s="8">
        <v>43</v>
      </c>
      <c r="N243" s="175">
        <v>37</v>
      </c>
      <c r="O243" s="175">
        <v>0</v>
      </c>
    </row>
    <row r="244" spans="4:15" ht="15" x14ac:dyDescent="0.15">
      <c r="D244" s="5" t="s">
        <v>13</v>
      </c>
      <c r="E244" s="8">
        <v>217</v>
      </c>
      <c r="F244" s="8">
        <v>260</v>
      </c>
      <c r="G244" s="8">
        <v>309</v>
      </c>
      <c r="H244" s="8">
        <v>308</v>
      </c>
      <c r="I244" s="7">
        <v>356</v>
      </c>
      <c r="J244" s="8">
        <v>331</v>
      </c>
      <c r="K244" s="8">
        <v>344</v>
      </c>
      <c r="L244" s="8">
        <v>309</v>
      </c>
      <c r="M244" s="8">
        <v>273</v>
      </c>
      <c r="N244" s="175">
        <v>276</v>
      </c>
      <c r="O244" s="175">
        <v>0</v>
      </c>
    </row>
    <row r="245" spans="4:15" ht="15" x14ac:dyDescent="0.15">
      <c r="D245" s="5" t="s">
        <v>14</v>
      </c>
      <c r="E245" s="8">
        <v>3412</v>
      </c>
      <c r="F245" s="8">
        <v>3018</v>
      </c>
      <c r="G245" s="8">
        <v>3234</v>
      </c>
      <c r="H245" s="8">
        <v>3822</v>
      </c>
      <c r="I245" s="7">
        <v>3235</v>
      </c>
      <c r="J245" s="8">
        <v>3026</v>
      </c>
      <c r="K245" s="8">
        <v>3205</v>
      </c>
      <c r="L245" s="8">
        <v>3078</v>
      </c>
      <c r="M245" s="8">
        <v>2780</v>
      </c>
      <c r="N245" s="175">
        <v>3072</v>
      </c>
      <c r="O245" s="175">
        <v>0</v>
      </c>
    </row>
    <row r="246" spans="4:15" ht="15" x14ac:dyDescent="0.15">
      <c r="D246" s="5" t="s">
        <v>15</v>
      </c>
      <c r="E246" s="8">
        <v>0</v>
      </c>
      <c r="F246" s="8">
        <v>0</v>
      </c>
      <c r="G246" s="8">
        <v>0</v>
      </c>
      <c r="H246" s="8">
        <v>0</v>
      </c>
      <c r="I246" s="7">
        <v>0</v>
      </c>
      <c r="J246" s="8">
        <v>0</v>
      </c>
      <c r="K246" s="8">
        <v>0</v>
      </c>
      <c r="L246" s="8">
        <v>0</v>
      </c>
      <c r="M246" s="8">
        <v>0</v>
      </c>
      <c r="N246" s="175">
        <v>0</v>
      </c>
      <c r="O246" s="175">
        <v>0</v>
      </c>
    </row>
    <row r="247" spans="4:15" ht="15" x14ac:dyDescent="0.15">
      <c r="D247" s="5" t="s">
        <v>16</v>
      </c>
      <c r="E247" s="8">
        <v>1785</v>
      </c>
      <c r="F247" s="8">
        <v>1780</v>
      </c>
      <c r="G247" s="8">
        <v>1740</v>
      </c>
      <c r="H247" s="8">
        <v>1872</v>
      </c>
      <c r="I247" s="7">
        <v>2114.5659999999998</v>
      </c>
      <c r="J247" s="8">
        <v>2440</v>
      </c>
      <c r="K247" s="8">
        <v>2759</v>
      </c>
      <c r="L247" s="8">
        <v>2185</v>
      </c>
      <c r="M247" s="8">
        <v>2283</v>
      </c>
      <c r="N247" s="175">
        <v>2619</v>
      </c>
      <c r="O247" s="175">
        <v>0</v>
      </c>
    </row>
    <row r="248" spans="4:15" ht="15" x14ac:dyDescent="0.15">
      <c r="D248" s="5" t="s">
        <v>17</v>
      </c>
      <c r="E248" s="8">
        <v>740</v>
      </c>
      <c r="F248" s="8">
        <v>781</v>
      </c>
      <c r="G248" s="8">
        <v>715</v>
      </c>
      <c r="H248" s="8">
        <v>670</v>
      </c>
      <c r="I248" s="7">
        <v>687</v>
      </c>
      <c r="J248" s="8">
        <v>644</v>
      </c>
      <c r="K248" s="8">
        <v>612</v>
      </c>
      <c r="L248" s="8">
        <v>606</v>
      </c>
      <c r="M248" s="8">
        <v>537</v>
      </c>
      <c r="N248" s="175">
        <v>471</v>
      </c>
      <c r="O248" s="175">
        <v>446</v>
      </c>
    </row>
    <row r="249" spans="4:15" ht="15" x14ac:dyDescent="0.15">
      <c r="D249" s="5" t="s">
        <v>18</v>
      </c>
      <c r="E249" s="8">
        <v>0</v>
      </c>
      <c r="F249" s="8">
        <v>0</v>
      </c>
      <c r="G249" s="8">
        <v>0</v>
      </c>
      <c r="H249" s="8">
        <v>0</v>
      </c>
      <c r="I249" s="7">
        <v>0</v>
      </c>
      <c r="J249" s="8">
        <v>0</v>
      </c>
      <c r="K249" s="8">
        <v>0</v>
      </c>
      <c r="L249" s="8">
        <v>0</v>
      </c>
      <c r="M249" s="8">
        <v>0</v>
      </c>
      <c r="N249" s="175">
        <v>0</v>
      </c>
      <c r="O249" s="175">
        <v>0</v>
      </c>
    </row>
    <row r="250" spans="4:15" ht="15" x14ac:dyDescent="0.15">
      <c r="D250" s="5" t="s">
        <v>19</v>
      </c>
      <c r="E250" s="8">
        <v>0</v>
      </c>
      <c r="F250" s="8">
        <v>0</v>
      </c>
      <c r="G250" s="8">
        <v>0</v>
      </c>
      <c r="H250" s="8">
        <v>0</v>
      </c>
      <c r="I250" s="7">
        <v>0</v>
      </c>
      <c r="J250" s="8">
        <v>0</v>
      </c>
      <c r="K250" s="8">
        <v>26</v>
      </c>
      <c r="L250" s="8">
        <v>0.6</v>
      </c>
      <c r="M250" s="8">
        <v>1.9</v>
      </c>
      <c r="N250" s="175">
        <v>1.9</v>
      </c>
      <c r="O250" s="175"/>
    </row>
    <row r="251" spans="4:15" ht="15" x14ac:dyDescent="0.15">
      <c r="D251" s="5" t="s">
        <v>20</v>
      </c>
      <c r="E251" s="8">
        <v>5.46</v>
      </c>
      <c r="F251" s="8">
        <v>4.7699999999999996</v>
      </c>
      <c r="G251" s="8">
        <v>3.91</v>
      </c>
      <c r="H251" s="8">
        <v>3.74</v>
      </c>
      <c r="I251" s="7">
        <v>3.98</v>
      </c>
      <c r="J251" s="8">
        <v>2.25</v>
      </c>
      <c r="K251" s="8">
        <v>2.14</v>
      </c>
      <c r="L251" s="8">
        <v>2.78</v>
      </c>
      <c r="M251" s="8">
        <v>2.87</v>
      </c>
      <c r="N251" s="175">
        <v>2.7</v>
      </c>
      <c r="O251" s="175">
        <v>0</v>
      </c>
    </row>
    <row r="252" spans="4:15" ht="15" x14ac:dyDescent="0.15">
      <c r="D252" s="5" t="s">
        <v>21</v>
      </c>
      <c r="E252" s="8">
        <v>5.29</v>
      </c>
      <c r="F252" s="8">
        <v>5.33</v>
      </c>
      <c r="G252" s="8">
        <v>3</v>
      </c>
      <c r="H252" s="8">
        <v>3</v>
      </c>
      <c r="I252" s="7">
        <v>4</v>
      </c>
      <c r="J252" s="8">
        <v>3.6</v>
      </c>
      <c r="K252" s="8">
        <v>4.2</v>
      </c>
      <c r="L252" s="8">
        <v>4.2</v>
      </c>
      <c r="M252" s="8">
        <v>4.3</v>
      </c>
      <c r="N252" s="175">
        <v>4.5</v>
      </c>
      <c r="O252" s="175">
        <v>4.5999999999999996</v>
      </c>
    </row>
    <row r="253" spans="4:15" ht="15" x14ac:dyDescent="0.15">
      <c r="D253" s="5" t="s">
        <v>22</v>
      </c>
      <c r="E253" s="176">
        <v>657</v>
      </c>
      <c r="F253" s="176">
        <v>681</v>
      </c>
      <c r="G253" s="176">
        <v>721</v>
      </c>
      <c r="H253" s="176">
        <v>742</v>
      </c>
      <c r="I253" s="177">
        <v>890</v>
      </c>
      <c r="J253" s="176">
        <v>859</v>
      </c>
      <c r="K253" s="176">
        <v>819</v>
      </c>
      <c r="L253" s="176">
        <v>854</v>
      </c>
      <c r="M253" s="176">
        <v>858.71400000000006</v>
      </c>
      <c r="N253" s="175">
        <v>745.02300000000002</v>
      </c>
      <c r="O253" s="175">
        <v>633.77499999999998</v>
      </c>
    </row>
    <row r="254" spans="4:15" ht="15" x14ac:dyDescent="0.15">
      <c r="D254" s="5" t="s">
        <v>23</v>
      </c>
      <c r="E254" s="8">
        <v>0</v>
      </c>
      <c r="F254" s="8">
        <v>0</v>
      </c>
      <c r="G254" s="8">
        <v>0</v>
      </c>
      <c r="H254" s="8">
        <v>0</v>
      </c>
      <c r="I254" s="7">
        <v>0</v>
      </c>
      <c r="J254" s="8">
        <v>0</v>
      </c>
      <c r="K254" s="8">
        <v>0</v>
      </c>
      <c r="L254" s="8">
        <v>0</v>
      </c>
      <c r="M254" s="8">
        <v>0</v>
      </c>
      <c r="N254" s="175">
        <v>0</v>
      </c>
      <c r="O254" s="175">
        <v>0</v>
      </c>
    </row>
    <row r="255" spans="4:15" ht="15" x14ac:dyDescent="0.15">
      <c r="D255" s="5" t="s">
        <v>24</v>
      </c>
      <c r="E255" s="176">
        <v>275</v>
      </c>
      <c r="F255" s="176">
        <v>292</v>
      </c>
      <c r="G255" s="176">
        <v>300</v>
      </c>
      <c r="H255" s="176">
        <v>303</v>
      </c>
      <c r="I255" s="177">
        <v>275</v>
      </c>
      <c r="J255" s="176">
        <v>286</v>
      </c>
      <c r="K255" s="176">
        <v>276</v>
      </c>
      <c r="L255" s="176">
        <v>313</v>
      </c>
      <c r="M255" s="176">
        <v>347</v>
      </c>
      <c r="N255" s="175">
        <v>347</v>
      </c>
      <c r="O255" s="175"/>
    </row>
    <row r="256" spans="4:15" ht="15" x14ac:dyDescent="0.15">
      <c r="D256" s="5" t="s">
        <v>25</v>
      </c>
      <c r="E256" s="176">
        <v>81.03396459999999</v>
      </c>
      <c r="F256" s="176">
        <v>78.670501459999997</v>
      </c>
      <c r="G256" s="176">
        <v>77.165606459999992</v>
      </c>
      <c r="H256" s="8">
        <v>75.940410569999997</v>
      </c>
      <c r="I256" s="7">
        <v>74.43425289000001</v>
      </c>
      <c r="J256" s="8">
        <v>67.671905340000009</v>
      </c>
      <c r="K256" s="8">
        <v>64.296559459999997</v>
      </c>
      <c r="L256" s="8">
        <v>62.468845739999999</v>
      </c>
      <c r="M256" s="8">
        <v>60.969538839999998</v>
      </c>
      <c r="N256" s="175">
        <v>58.783456719999997</v>
      </c>
      <c r="O256" s="175">
        <v>53.526931119999993</v>
      </c>
    </row>
    <row r="257" spans="4:15" ht="15" x14ac:dyDescent="0.15">
      <c r="D257" s="5" t="s">
        <v>26</v>
      </c>
      <c r="E257" s="176">
        <v>55.885582977202034</v>
      </c>
      <c r="F257" s="176">
        <v>75.687172701956115</v>
      </c>
      <c r="G257" s="176">
        <f>(F257+($F$257*($I$257/$F$257-1)/3))</f>
        <v>77.45811513463741</v>
      </c>
      <c r="H257" s="176">
        <f>(G257+($F$257*($I$257/$F$257-1)/3))</f>
        <v>79.229057567318705</v>
      </c>
      <c r="I257" s="177">
        <v>81</v>
      </c>
      <c r="J257" s="176">
        <v>128.44</v>
      </c>
      <c r="K257" s="176">
        <v>120.87</v>
      </c>
      <c r="L257" s="176">
        <v>80.099999999999994</v>
      </c>
      <c r="M257" s="176">
        <v>124.4</v>
      </c>
      <c r="N257" s="175">
        <v>124.4</v>
      </c>
      <c r="O257" s="175"/>
    </row>
    <row r="258" spans="4:15" ht="15" x14ac:dyDescent="0.15">
      <c r="D258" s="5" t="s">
        <v>27</v>
      </c>
      <c r="E258" s="8">
        <v>1136</v>
      </c>
      <c r="F258" s="8">
        <v>1004</v>
      </c>
      <c r="G258" s="8">
        <v>1113</v>
      </c>
      <c r="H258" s="8">
        <v>1141</v>
      </c>
      <c r="I258" s="7">
        <v>1064</v>
      </c>
      <c r="J258" s="8">
        <v>1103</v>
      </c>
      <c r="K258" s="8">
        <v>1090</v>
      </c>
      <c r="L258" s="8">
        <v>1046</v>
      </c>
      <c r="M258" s="8">
        <v>978</v>
      </c>
      <c r="N258" s="175">
        <v>978</v>
      </c>
      <c r="O258" s="175"/>
    </row>
    <row r="259" spans="4:15" ht="15" x14ac:dyDescent="0.15">
      <c r="D259" s="5" t="s">
        <v>28</v>
      </c>
      <c r="E259" s="176">
        <v>3053</v>
      </c>
      <c r="F259" s="176">
        <v>2988</v>
      </c>
      <c r="G259" s="176">
        <v>2777</v>
      </c>
      <c r="H259" s="176">
        <v>13</v>
      </c>
      <c r="I259" s="177">
        <v>14</v>
      </c>
      <c r="J259" s="176">
        <v>14</v>
      </c>
      <c r="K259" s="176">
        <v>14</v>
      </c>
      <c r="L259" s="176">
        <v>15</v>
      </c>
      <c r="M259" s="176">
        <v>16</v>
      </c>
      <c r="N259" s="175">
        <v>11.2</v>
      </c>
      <c r="O259" s="175">
        <v>0</v>
      </c>
    </row>
    <row r="260" spans="4:15" ht="15" x14ac:dyDescent="0.15">
      <c r="D260" s="5" t="s">
        <v>29</v>
      </c>
      <c r="E260" s="8">
        <v>161</v>
      </c>
      <c r="F260" s="8">
        <v>166</v>
      </c>
      <c r="G260" s="8">
        <v>269</v>
      </c>
      <c r="H260" s="8">
        <v>271</v>
      </c>
      <c r="I260" s="7">
        <v>305</v>
      </c>
      <c r="J260" s="8">
        <v>6</v>
      </c>
      <c r="K260" s="8">
        <v>0</v>
      </c>
      <c r="L260" s="8">
        <v>0</v>
      </c>
      <c r="M260" s="8">
        <v>0</v>
      </c>
      <c r="N260" s="175">
        <v>0</v>
      </c>
      <c r="O260" s="175">
        <v>0</v>
      </c>
    </row>
    <row r="261" spans="4:15" ht="15" x14ac:dyDescent="0.15">
      <c r="D261" s="5" t="s">
        <v>30</v>
      </c>
      <c r="E261" s="8">
        <v>288.05099999999999</v>
      </c>
      <c r="F261" s="8">
        <v>337</v>
      </c>
      <c r="G261" s="8">
        <v>65</v>
      </c>
      <c r="H261" s="8">
        <v>365</v>
      </c>
      <c r="I261" s="7">
        <v>477</v>
      </c>
      <c r="J261" s="8">
        <v>476</v>
      </c>
      <c r="K261" s="8">
        <v>454</v>
      </c>
      <c r="L261" s="8">
        <v>551</v>
      </c>
      <c r="M261" s="8">
        <v>562</v>
      </c>
      <c r="N261" s="175">
        <v>562</v>
      </c>
      <c r="O261" s="175"/>
    </row>
    <row r="262" spans="4:15" ht="15" x14ac:dyDescent="0.15">
      <c r="D262" s="11" t="s">
        <v>31</v>
      </c>
      <c r="E262" s="13">
        <v>5225.0491723067371</v>
      </c>
      <c r="F262" s="13">
        <v>6069.1886697427071</v>
      </c>
      <c r="G262" s="13">
        <v>6471.2247709811118</v>
      </c>
      <c r="H262" s="13">
        <v>6643.3735691188795</v>
      </c>
      <c r="I262" s="12">
        <v>6923.6408937784436</v>
      </c>
      <c r="J262" s="13">
        <v>8392.3505977894838</v>
      </c>
      <c r="K262" s="13">
        <v>9222.7136361412868</v>
      </c>
      <c r="L262" s="13">
        <v>9231.912345268358</v>
      </c>
      <c r="M262" s="13">
        <v>8882.9397671700208</v>
      </c>
      <c r="N262" s="178">
        <v>8386.5650000000005</v>
      </c>
      <c r="O262" s="178">
        <v>0</v>
      </c>
    </row>
    <row r="267" spans="4:15" ht="18.75" x14ac:dyDescent="0.15">
      <c r="D267" s="287" t="s">
        <v>283</v>
      </c>
      <c r="E267" s="288"/>
      <c r="F267" s="288"/>
      <c r="G267" s="288"/>
      <c r="H267" s="288"/>
      <c r="I267" s="288"/>
      <c r="J267" s="288"/>
      <c r="K267" s="288" t="s">
        <v>276</v>
      </c>
      <c r="L267" s="288"/>
      <c r="M267" s="288"/>
      <c r="N267" s="182" t="s">
        <v>278</v>
      </c>
      <c r="O267" s="182" t="s">
        <v>279</v>
      </c>
    </row>
    <row r="268" spans="4:15" ht="15" x14ac:dyDescent="0.15">
      <c r="D268" s="3">
        <v>115</v>
      </c>
      <c r="E268" s="4">
        <v>2004</v>
      </c>
      <c r="F268" s="4">
        <f t="shared" ref="F268:N268" si="7">E268+1</f>
        <v>2005</v>
      </c>
      <c r="G268" s="4">
        <f t="shared" si="7"/>
        <v>2006</v>
      </c>
      <c r="H268" s="4">
        <f t="shared" si="7"/>
        <v>2007</v>
      </c>
      <c r="I268" s="4">
        <f t="shared" si="7"/>
        <v>2008</v>
      </c>
      <c r="J268" s="4">
        <f t="shared" si="7"/>
        <v>2009</v>
      </c>
      <c r="K268" s="4">
        <f t="shared" si="7"/>
        <v>2010</v>
      </c>
      <c r="L268" s="4">
        <f t="shared" si="7"/>
        <v>2011</v>
      </c>
      <c r="M268" s="4">
        <f t="shared" si="7"/>
        <v>2012</v>
      </c>
      <c r="N268" s="173">
        <f t="shared" si="7"/>
        <v>2013</v>
      </c>
      <c r="O268" s="173"/>
    </row>
    <row r="269" spans="4:15" ht="15" x14ac:dyDescent="0.15">
      <c r="D269" s="5" t="s">
        <v>0</v>
      </c>
      <c r="E269" s="179">
        <v>171</v>
      </c>
      <c r="F269" s="179">
        <v>185</v>
      </c>
      <c r="G269" s="179">
        <v>186</v>
      </c>
      <c r="H269" s="179">
        <v>203</v>
      </c>
      <c r="I269" s="180">
        <v>224</v>
      </c>
      <c r="J269" s="179">
        <v>245</v>
      </c>
      <c r="K269" s="179">
        <v>293</v>
      </c>
      <c r="L269" s="179">
        <v>297</v>
      </c>
      <c r="M269" s="181">
        <v>316</v>
      </c>
      <c r="N269" s="174">
        <v>330</v>
      </c>
      <c r="O269" s="174">
        <v>345</v>
      </c>
    </row>
    <row r="270" spans="4:15" ht="15" x14ac:dyDescent="0.15">
      <c r="D270" s="5" t="s">
        <v>1</v>
      </c>
      <c r="E270" s="8">
        <v>374.99775861000001</v>
      </c>
      <c r="F270" s="8">
        <v>328.63828297000003</v>
      </c>
      <c r="G270" s="8">
        <v>341.60030405000003</v>
      </c>
      <c r="H270" s="8">
        <v>354.42379484000003</v>
      </c>
      <c r="I270" s="8">
        <v>359.32289857000001</v>
      </c>
      <c r="J270" s="8">
        <v>329.79975730000001</v>
      </c>
      <c r="K270" s="8">
        <v>356.65201529999996</v>
      </c>
      <c r="L270" s="8">
        <v>376.01867227000002</v>
      </c>
      <c r="M270" s="8">
        <v>389.94449367999999</v>
      </c>
      <c r="N270" s="175">
        <v>412.27329767999998</v>
      </c>
      <c r="O270" s="175">
        <v>415.44186661999998</v>
      </c>
    </row>
    <row r="271" spans="4:15" ht="15" x14ac:dyDescent="0.15">
      <c r="D271" s="5" t="s">
        <v>2</v>
      </c>
      <c r="E271" s="176">
        <v>28.06</v>
      </c>
      <c r="F271" s="176">
        <v>71.34</v>
      </c>
      <c r="G271" s="176">
        <v>50.39</v>
      </c>
      <c r="H271" s="176">
        <v>45.447000000000003</v>
      </c>
      <c r="I271" s="177">
        <v>74.948999999999998</v>
      </c>
      <c r="J271" s="176">
        <v>35.661999999999999</v>
      </c>
      <c r="K271" s="176">
        <v>31.941186811179954</v>
      </c>
      <c r="L271" s="176">
        <v>34</v>
      </c>
      <c r="M271" s="8">
        <v>33</v>
      </c>
      <c r="N271" s="175">
        <v>33</v>
      </c>
      <c r="O271" s="175"/>
    </row>
    <row r="272" spans="4:15" ht="15" x14ac:dyDescent="0.15">
      <c r="D272" s="5" t="s">
        <v>3</v>
      </c>
      <c r="E272" s="8">
        <v>523.99400000000003</v>
      </c>
      <c r="F272" s="8">
        <v>556.02599999999995</v>
      </c>
      <c r="G272" s="8">
        <v>575.03899999999999</v>
      </c>
      <c r="H272" s="8">
        <v>634.51499999999999</v>
      </c>
      <c r="I272" s="7">
        <v>756.47660800000006</v>
      </c>
      <c r="J272" s="8">
        <v>733.69047499999999</v>
      </c>
      <c r="K272" s="8">
        <v>768.67061999999999</v>
      </c>
      <c r="L272" s="8">
        <v>808.13386700000001</v>
      </c>
      <c r="M272" s="8">
        <v>830.06703700000003</v>
      </c>
      <c r="N272" s="175">
        <v>852.90222400000005</v>
      </c>
      <c r="O272" s="175">
        <v>906.41</v>
      </c>
    </row>
    <row r="273" spans="4:15" ht="15" x14ac:dyDescent="0.15">
      <c r="D273" s="5" t="s">
        <v>4</v>
      </c>
      <c r="E273" s="176">
        <v>5.8179999999999996</v>
      </c>
      <c r="F273" s="176">
        <v>6.9359999999999999</v>
      </c>
      <c r="G273" s="176">
        <v>7.4080000000000004</v>
      </c>
      <c r="H273" s="176">
        <v>7.2370000000000001</v>
      </c>
      <c r="I273" s="177">
        <v>8.8559999999999999</v>
      </c>
      <c r="J273" s="176">
        <v>9.8559999999999999</v>
      </c>
      <c r="K273" s="176">
        <f>AVERAGE(J273,L273)</f>
        <v>11.928000000000001</v>
      </c>
      <c r="L273" s="176">
        <v>14</v>
      </c>
      <c r="M273" s="176">
        <v>0</v>
      </c>
      <c r="N273" s="175">
        <v>0</v>
      </c>
      <c r="O273" s="175">
        <v>0</v>
      </c>
    </row>
    <row r="274" spans="4:15" ht="15" x14ac:dyDescent="0.15">
      <c r="D274" s="5" t="s">
        <v>5</v>
      </c>
      <c r="E274" s="8">
        <v>3934</v>
      </c>
      <c r="F274" s="8">
        <v>4204</v>
      </c>
      <c r="G274" s="8">
        <v>6708</v>
      </c>
      <c r="H274" s="8">
        <v>6184</v>
      </c>
      <c r="I274" s="7">
        <v>6580</v>
      </c>
      <c r="J274" s="8">
        <v>6576</v>
      </c>
      <c r="K274" s="8">
        <v>5032</v>
      </c>
      <c r="L274" s="8">
        <v>5094</v>
      </c>
      <c r="M274" s="8">
        <v>6622</v>
      </c>
      <c r="N274" s="175">
        <v>8552</v>
      </c>
      <c r="O274" s="175">
        <v>9784</v>
      </c>
    </row>
    <row r="275" spans="4:15" ht="15" x14ac:dyDescent="0.15">
      <c r="D275" s="5" t="s">
        <v>6</v>
      </c>
      <c r="E275" s="8">
        <v>1456</v>
      </c>
      <c r="F275" s="8">
        <v>1515</v>
      </c>
      <c r="G275" s="8">
        <v>1515</v>
      </c>
      <c r="H275" s="8">
        <v>1529</v>
      </c>
      <c r="I275" s="7">
        <v>1543</v>
      </c>
      <c r="J275" s="8">
        <v>1562</v>
      </c>
      <c r="K275" s="8">
        <v>1706</v>
      </c>
      <c r="L275" s="8">
        <v>1711</v>
      </c>
      <c r="M275" s="8">
        <v>1745</v>
      </c>
      <c r="N275" s="175">
        <v>1754</v>
      </c>
      <c r="O275" s="175">
        <v>1747</v>
      </c>
    </row>
    <row r="276" spans="4:15" ht="15" x14ac:dyDescent="0.15">
      <c r="D276" s="5" t="s">
        <v>7</v>
      </c>
      <c r="E276" s="176">
        <v>5422</v>
      </c>
      <c r="F276" s="176">
        <v>3851</v>
      </c>
      <c r="G276" s="176">
        <v>6674</v>
      </c>
      <c r="H276" s="176">
        <v>4830</v>
      </c>
      <c r="I276" s="177">
        <v>6524</v>
      </c>
      <c r="J276" s="176">
        <v>5597</v>
      </c>
      <c r="K276" s="176">
        <v>4983</v>
      </c>
      <c r="L276" s="176">
        <v>5206</v>
      </c>
      <c r="M276" s="176">
        <v>8585</v>
      </c>
      <c r="N276" s="175">
        <v>8585</v>
      </c>
      <c r="O276" s="175"/>
    </row>
    <row r="277" spans="4:15" ht="15" x14ac:dyDescent="0.15">
      <c r="D277" s="5" t="s">
        <v>8</v>
      </c>
      <c r="E277" s="8">
        <v>32.6</v>
      </c>
      <c r="F277" s="8">
        <v>32.299999999999997</v>
      </c>
      <c r="G277" s="8">
        <v>31</v>
      </c>
      <c r="H277" s="8">
        <v>63.05</v>
      </c>
      <c r="I277" s="7">
        <v>48.506</v>
      </c>
      <c r="J277" s="8">
        <v>54.231000000000002</v>
      </c>
      <c r="K277" s="8">
        <f>AVERAGE(J277,L277)</f>
        <v>30.115500000000001</v>
      </c>
      <c r="L277" s="8">
        <v>6</v>
      </c>
      <c r="M277" s="8">
        <v>8</v>
      </c>
      <c r="N277" s="175">
        <v>6.4449999999999932</v>
      </c>
      <c r="O277" s="175">
        <v>0</v>
      </c>
    </row>
    <row r="278" spans="4:15" ht="15" x14ac:dyDescent="0.15">
      <c r="D278" s="5" t="s">
        <v>9</v>
      </c>
      <c r="E278" s="8">
        <v>8976.1412672199986</v>
      </c>
      <c r="F278" s="8">
        <v>2299.474681069998</v>
      </c>
      <c r="G278" s="8">
        <v>2523.7543390400024</v>
      </c>
      <c r="H278" s="8">
        <v>2727.3527152300048</v>
      </c>
      <c r="I278" s="7">
        <v>2943.4109386599957</v>
      </c>
      <c r="J278" s="8">
        <v>3134.7381146418302</v>
      </c>
      <c r="K278" s="8">
        <v>3114.9967167779942</v>
      </c>
      <c r="L278" s="8">
        <v>3165.2043591738002</v>
      </c>
      <c r="M278" s="8">
        <v>3319.8999392646365</v>
      </c>
      <c r="N278" s="175">
        <v>3340.0119325249143</v>
      </c>
      <c r="O278" s="175">
        <v>3783.5366046443305</v>
      </c>
    </row>
    <row r="279" spans="4:15" ht="15" x14ac:dyDescent="0.15">
      <c r="D279" s="5" t="s">
        <v>10</v>
      </c>
      <c r="E279" s="8">
        <v>114.58680082000001</v>
      </c>
      <c r="F279" s="8">
        <v>79.94611775002457</v>
      </c>
      <c r="G279" s="8">
        <v>79.418715860000006</v>
      </c>
      <c r="H279" s="8">
        <v>89.942640284790969</v>
      </c>
      <c r="I279" s="7">
        <v>88.510056700172328</v>
      </c>
      <c r="J279" s="8">
        <v>91.715675266680705</v>
      </c>
      <c r="K279" s="8">
        <v>96.125706261715521</v>
      </c>
      <c r="L279" s="8">
        <v>97.242698609419506</v>
      </c>
      <c r="M279" s="8">
        <v>90.970180130000003</v>
      </c>
      <c r="N279" s="175">
        <v>93.859521175129004</v>
      </c>
      <c r="O279" s="175">
        <v>77</v>
      </c>
    </row>
    <row r="280" spans="4:15" ht="15" x14ac:dyDescent="0.15">
      <c r="D280" s="5" t="s">
        <v>11</v>
      </c>
      <c r="E280" s="8">
        <v>3319</v>
      </c>
      <c r="F280" s="8">
        <v>3574</v>
      </c>
      <c r="G280" s="8">
        <v>3866</v>
      </c>
      <c r="H280" s="8">
        <v>4128</v>
      </c>
      <c r="I280" s="7">
        <v>4167</v>
      </c>
      <c r="J280" s="8">
        <v>4058</v>
      </c>
      <c r="K280" s="8">
        <v>4401</v>
      </c>
      <c r="L280" s="8">
        <v>4622</v>
      </c>
      <c r="M280" s="8">
        <v>4379</v>
      </c>
      <c r="N280" s="175">
        <v>4570</v>
      </c>
      <c r="O280" s="175">
        <v>0</v>
      </c>
    </row>
    <row r="281" spans="4:15" ht="15" x14ac:dyDescent="0.15">
      <c r="D281" s="5" t="s">
        <v>12</v>
      </c>
      <c r="E281" s="176">
        <v>92</v>
      </c>
      <c r="F281" s="176">
        <v>95</v>
      </c>
      <c r="G281" s="176">
        <v>102</v>
      </c>
      <c r="H281" s="176">
        <v>92</v>
      </c>
      <c r="I281" s="177">
        <v>104</v>
      </c>
      <c r="J281" s="176">
        <v>120</v>
      </c>
      <c r="K281" s="176">
        <v>114</v>
      </c>
      <c r="L281" s="176">
        <v>111</v>
      </c>
      <c r="M281" s="8">
        <v>102</v>
      </c>
      <c r="N281" s="175">
        <v>76</v>
      </c>
      <c r="O281" s="175">
        <v>0</v>
      </c>
    </row>
    <row r="282" spans="4:15" ht="15" x14ac:dyDescent="0.15">
      <c r="D282" s="5" t="s">
        <v>13</v>
      </c>
      <c r="E282" s="8">
        <v>151</v>
      </c>
      <c r="F282" s="8">
        <v>188</v>
      </c>
      <c r="G282" s="8">
        <v>197</v>
      </c>
      <c r="H282" s="8">
        <v>225</v>
      </c>
      <c r="I282" s="7">
        <v>251</v>
      </c>
      <c r="J282" s="8">
        <v>216</v>
      </c>
      <c r="K282" s="8">
        <v>271</v>
      </c>
      <c r="L282" s="8">
        <v>286</v>
      </c>
      <c r="M282" s="8">
        <v>317</v>
      </c>
      <c r="N282" s="175">
        <v>314</v>
      </c>
      <c r="O282" s="175">
        <v>0</v>
      </c>
    </row>
    <row r="283" spans="4:15" ht="15" x14ac:dyDescent="0.15">
      <c r="D283" s="5" t="s">
        <v>14</v>
      </c>
      <c r="E283" s="8">
        <v>15823</v>
      </c>
      <c r="F283" s="8">
        <v>19245</v>
      </c>
      <c r="G283" s="8">
        <v>23836</v>
      </c>
      <c r="H283" s="8">
        <v>22433</v>
      </c>
      <c r="I283" s="7">
        <v>16169</v>
      </c>
      <c r="J283" s="8">
        <v>27597</v>
      </c>
      <c r="K283" s="8">
        <v>11246</v>
      </c>
      <c r="L283" s="8">
        <v>17489</v>
      </c>
      <c r="M283" s="8">
        <v>19068</v>
      </c>
      <c r="N283" s="175">
        <v>18824</v>
      </c>
      <c r="O283" s="175">
        <v>0</v>
      </c>
    </row>
    <row r="284" spans="4:15" ht="15" x14ac:dyDescent="0.15">
      <c r="D284" s="5" t="s">
        <v>15</v>
      </c>
      <c r="E284" s="8">
        <v>315</v>
      </c>
      <c r="F284" s="8">
        <v>281</v>
      </c>
      <c r="G284" s="8">
        <v>272</v>
      </c>
      <c r="H284" s="8">
        <v>280</v>
      </c>
      <c r="I284" s="7">
        <v>265</v>
      </c>
      <c r="J284" s="8">
        <v>249</v>
      </c>
      <c r="K284" s="8">
        <v>243</v>
      </c>
      <c r="L284" s="8">
        <v>198</v>
      </c>
      <c r="M284" s="8">
        <v>167</v>
      </c>
      <c r="N284" s="175">
        <v>167</v>
      </c>
      <c r="O284" s="175"/>
    </row>
    <row r="285" spans="4:15" ht="15" x14ac:dyDescent="0.15">
      <c r="D285" s="5" t="s">
        <v>16</v>
      </c>
      <c r="E285" s="8">
        <v>0</v>
      </c>
      <c r="F285" s="8">
        <v>0</v>
      </c>
      <c r="G285" s="8">
        <v>0</v>
      </c>
      <c r="H285" s="8">
        <v>0</v>
      </c>
      <c r="I285" s="7">
        <v>1570</v>
      </c>
      <c r="J285" s="8">
        <v>469</v>
      </c>
      <c r="K285" s="8">
        <v>333</v>
      </c>
      <c r="L285" s="8">
        <v>969</v>
      </c>
      <c r="M285" s="8">
        <v>1049</v>
      </c>
      <c r="N285" s="175">
        <v>1037</v>
      </c>
      <c r="O285" s="175">
        <v>0</v>
      </c>
    </row>
    <row r="286" spans="4:15" ht="15" x14ac:dyDescent="0.15">
      <c r="D286" s="5" t="s">
        <v>17</v>
      </c>
      <c r="E286" s="8">
        <v>1350.5680000000002</v>
      </c>
      <c r="F286" s="8">
        <v>1503.8209999999981</v>
      </c>
      <c r="G286" s="8">
        <v>1619.1910000000003</v>
      </c>
      <c r="H286" s="8">
        <v>1801.3239999999992</v>
      </c>
      <c r="I286" s="7">
        <v>1911.3559999999998</v>
      </c>
      <c r="J286" s="8">
        <v>1858.4889999999982</v>
      </c>
      <c r="K286" s="8">
        <v>1731.8619999999987</v>
      </c>
      <c r="L286" s="8">
        <v>1669.1990000000014</v>
      </c>
      <c r="M286" s="8">
        <v>1439.1979999999996</v>
      </c>
      <c r="N286" s="175">
        <v>1458.03</v>
      </c>
      <c r="O286" s="175">
        <v>1548</v>
      </c>
    </row>
    <row r="287" spans="4:15" ht="15" x14ac:dyDescent="0.15">
      <c r="D287" s="5" t="s">
        <v>18</v>
      </c>
      <c r="E287" s="8"/>
      <c r="F287" s="8">
        <v>180</v>
      </c>
      <c r="G287" s="8">
        <v>220</v>
      </c>
      <c r="H287" s="8">
        <v>284.2</v>
      </c>
      <c r="I287" s="7">
        <v>372.7</v>
      </c>
      <c r="J287" s="8">
        <v>531</v>
      </c>
      <c r="K287" s="8">
        <v>562</v>
      </c>
      <c r="L287" s="8">
        <v>487.4</v>
      </c>
      <c r="M287" s="8">
        <v>0</v>
      </c>
      <c r="N287" s="175">
        <v>0</v>
      </c>
      <c r="O287" s="175">
        <v>0</v>
      </c>
    </row>
    <row r="288" spans="4:15" ht="15" x14ac:dyDescent="0.15">
      <c r="D288" s="5" t="s">
        <v>19</v>
      </c>
      <c r="E288" s="8">
        <v>0</v>
      </c>
      <c r="F288" s="8">
        <v>0</v>
      </c>
      <c r="G288" s="8">
        <v>0</v>
      </c>
      <c r="H288" s="8">
        <v>0</v>
      </c>
      <c r="I288" s="7">
        <v>0</v>
      </c>
      <c r="J288" s="8">
        <v>0</v>
      </c>
      <c r="K288" s="8">
        <v>150</v>
      </c>
      <c r="L288" s="8">
        <v>134</v>
      </c>
      <c r="M288" s="8">
        <v>136</v>
      </c>
      <c r="N288" s="175">
        <v>136</v>
      </c>
      <c r="O288" s="175"/>
    </row>
    <row r="289" spans="4:15" ht="15" x14ac:dyDescent="0.15">
      <c r="D289" s="5" t="s">
        <v>20</v>
      </c>
      <c r="E289" s="8">
        <v>9.2100000000000009</v>
      </c>
      <c r="F289" s="8">
        <v>8.69</v>
      </c>
      <c r="G289" s="8">
        <v>9.49</v>
      </c>
      <c r="H289" s="8">
        <v>10.29</v>
      </c>
      <c r="I289" s="7">
        <v>14.08</v>
      </c>
      <c r="J289" s="8">
        <v>9.39</v>
      </c>
      <c r="K289" s="8">
        <v>9.68</v>
      </c>
      <c r="L289" s="8">
        <v>17.64</v>
      </c>
      <c r="M289" s="8">
        <v>17.79</v>
      </c>
      <c r="N289" s="175">
        <v>12.32</v>
      </c>
      <c r="O289" s="175">
        <v>0</v>
      </c>
    </row>
    <row r="290" spans="4:15" ht="15" x14ac:dyDescent="0.15">
      <c r="D290" s="5" t="s">
        <v>21</v>
      </c>
      <c r="E290" s="8">
        <v>0</v>
      </c>
      <c r="F290" s="8">
        <v>0</v>
      </c>
      <c r="G290" s="8">
        <v>0</v>
      </c>
      <c r="H290" s="8">
        <v>0</v>
      </c>
      <c r="I290" s="7">
        <v>0</v>
      </c>
      <c r="J290" s="8">
        <v>0</v>
      </c>
      <c r="K290" s="8">
        <v>0</v>
      </c>
      <c r="L290" s="8">
        <v>0</v>
      </c>
      <c r="M290" s="8">
        <v>0</v>
      </c>
      <c r="N290" s="175">
        <v>0</v>
      </c>
      <c r="O290" s="175">
        <v>0</v>
      </c>
    </row>
    <row r="291" spans="4:15" ht="15" x14ac:dyDescent="0.15">
      <c r="D291" s="5" t="s">
        <v>22</v>
      </c>
      <c r="E291" s="176">
        <v>3163</v>
      </c>
      <c r="F291" s="176">
        <v>3452</v>
      </c>
      <c r="G291" s="176">
        <v>3712</v>
      </c>
      <c r="H291" s="176">
        <v>1823.2479999999998</v>
      </c>
      <c r="I291" s="177">
        <v>1971.577</v>
      </c>
      <c r="J291" s="176">
        <v>1828.212</v>
      </c>
      <c r="K291" s="176">
        <v>1839.6069999999997</v>
      </c>
      <c r="L291" s="176">
        <v>1535.8530000000001</v>
      </c>
      <c r="M291" s="176">
        <v>1502.4469999999999</v>
      </c>
      <c r="N291" s="175">
        <v>1381.107</v>
      </c>
      <c r="O291" s="175">
        <v>1402.1319999999978</v>
      </c>
    </row>
    <row r="292" spans="4:15" ht="15" x14ac:dyDescent="0.15">
      <c r="D292" s="5" t="s">
        <v>23</v>
      </c>
      <c r="E292" s="8">
        <v>2654</v>
      </c>
      <c r="F292" s="8">
        <v>2709</v>
      </c>
      <c r="G292" s="8">
        <v>2984</v>
      </c>
      <c r="H292" s="8">
        <v>3137</v>
      </c>
      <c r="I292" s="7">
        <v>3324</v>
      </c>
      <c r="J292" s="8">
        <v>3571</v>
      </c>
      <c r="K292" s="8">
        <v>3682</v>
      </c>
      <c r="L292" s="8">
        <v>4322</v>
      </c>
      <c r="M292" s="8">
        <v>4649</v>
      </c>
      <c r="N292" s="175">
        <v>6146</v>
      </c>
      <c r="O292" s="175">
        <v>6721.3450000000012</v>
      </c>
    </row>
    <row r="293" spans="4:15" ht="15" x14ac:dyDescent="0.15">
      <c r="D293" s="5" t="s">
        <v>24</v>
      </c>
      <c r="E293" s="176">
        <v>449</v>
      </c>
      <c r="F293" s="176">
        <v>476</v>
      </c>
      <c r="G293" s="176">
        <v>526</v>
      </c>
      <c r="H293" s="176">
        <v>698</v>
      </c>
      <c r="I293" s="177">
        <v>701</v>
      </c>
      <c r="J293" s="176">
        <v>735</v>
      </c>
      <c r="K293" s="176">
        <v>850</v>
      </c>
      <c r="L293" s="176">
        <v>2025</v>
      </c>
      <c r="M293" s="176">
        <v>1953</v>
      </c>
      <c r="N293" s="175">
        <v>1953</v>
      </c>
      <c r="O293" s="175"/>
    </row>
    <row r="294" spans="4:15" ht="15" x14ac:dyDescent="0.15">
      <c r="D294" s="5" t="s">
        <v>25</v>
      </c>
      <c r="E294" s="176">
        <v>120.72986609934718</v>
      </c>
      <c r="F294" s="176">
        <v>129.44795349</v>
      </c>
      <c r="G294" s="176">
        <v>133.05519636</v>
      </c>
      <c r="H294" s="8">
        <v>90.838959130000276</v>
      </c>
      <c r="I294" s="7">
        <v>111.05745026000037</v>
      </c>
      <c r="J294" s="8">
        <v>110.68660211999968</v>
      </c>
      <c r="K294" s="8">
        <v>120.75662352739948</v>
      </c>
      <c r="L294" s="8">
        <v>128.09473709908923</v>
      </c>
      <c r="M294" s="8">
        <v>130.71039925075951</v>
      </c>
      <c r="N294" s="175">
        <v>131.89956349000019</v>
      </c>
      <c r="O294" s="175">
        <v>132.94480555999959</v>
      </c>
    </row>
    <row r="295" spans="4:15" ht="15" x14ac:dyDescent="0.15">
      <c r="D295" s="5" t="s">
        <v>26</v>
      </c>
      <c r="E295" s="176">
        <v>135.41647909008913</v>
      </c>
      <c r="F295" s="176">
        <v>209.6009357969977</v>
      </c>
      <c r="G295" s="176">
        <v>720.19</v>
      </c>
      <c r="H295" s="176">
        <f>AVERAGE(G295,I295)</f>
        <v>492.09500000000003</v>
      </c>
      <c r="I295" s="177">
        <v>264</v>
      </c>
      <c r="J295" s="176">
        <v>146.60000000000002</v>
      </c>
      <c r="K295" s="176">
        <v>250.43</v>
      </c>
      <c r="L295" s="176">
        <v>438.2</v>
      </c>
      <c r="M295" s="176">
        <v>0</v>
      </c>
      <c r="N295" s="175">
        <v>0</v>
      </c>
      <c r="O295" s="175">
        <v>0</v>
      </c>
    </row>
    <row r="296" spans="4:15" ht="15" x14ac:dyDescent="0.15">
      <c r="D296" s="5" t="s">
        <v>27</v>
      </c>
      <c r="E296" s="8">
        <v>667</v>
      </c>
      <c r="F296" s="8">
        <v>1315</v>
      </c>
      <c r="G296" s="8">
        <v>1604</v>
      </c>
      <c r="H296" s="8">
        <v>1593</v>
      </c>
      <c r="I296" s="7">
        <v>3493</v>
      </c>
      <c r="J296" s="8">
        <v>1160</v>
      </c>
      <c r="K296" s="8">
        <v>3334</v>
      </c>
      <c r="L296" s="8">
        <v>3918</v>
      </c>
      <c r="M296" s="8">
        <v>4137</v>
      </c>
      <c r="N296" s="175">
        <v>3813</v>
      </c>
      <c r="O296" s="175">
        <v>0</v>
      </c>
    </row>
    <row r="297" spans="4:15" ht="15" x14ac:dyDescent="0.15">
      <c r="D297" s="5" t="s">
        <v>28</v>
      </c>
      <c r="E297" s="176">
        <v>10180</v>
      </c>
      <c r="F297" s="176">
        <v>11147</v>
      </c>
      <c r="G297" s="176">
        <v>11776</v>
      </c>
      <c r="H297" s="176">
        <v>52</v>
      </c>
      <c r="I297" s="177">
        <v>57</v>
      </c>
      <c r="J297" s="176">
        <v>55</v>
      </c>
      <c r="K297" s="176">
        <v>64</v>
      </c>
      <c r="L297" s="176">
        <v>69</v>
      </c>
      <c r="M297" s="176">
        <v>69</v>
      </c>
      <c r="N297" s="175">
        <v>79.3</v>
      </c>
      <c r="O297" s="175">
        <v>0</v>
      </c>
    </row>
    <row r="298" spans="4:15" ht="15" x14ac:dyDescent="0.15">
      <c r="D298" s="5" t="s">
        <v>29</v>
      </c>
      <c r="E298" s="8">
        <v>1063</v>
      </c>
      <c r="F298" s="8">
        <v>1065</v>
      </c>
      <c r="G298" s="8">
        <v>1234</v>
      </c>
      <c r="H298" s="8">
        <v>1354</v>
      </c>
      <c r="I298" s="7">
        <v>1545</v>
      </c>
      <c r="J298" s="8">
        <v>68</v>
      </c>
      <c r="K298" s="8">
        <v>0</v>
      </c>
      <c r="L298" s="8">
        <v>0</v>
      </c>
      <c r="M298" s="8">
        <v>0</v>
      </c>
      <c r="N298" s="175">
        <v>0</v>
      </c>
      <c r="O298" s="175">
        <v>0</v>
      </c>
    </row>
    <row r="299" spans="4:15" ht="15" x14ac:dyDescent="0.15">
      <c r="D299" s="5" t="s">
        <v>30</v>
      </c>
      <c r="E299" s="8">
        <v>224.964</v>
      </c>
      <c r="F299" s="8">
        <v>522</v>
      </c>
      <c r="G299" s="8">
        <v>589</v>
      </c>
      <c r="H299" s="8">
        <v>505</v>
      </c>
      <c r="I299" s="7">
        <v>556</v>
      </c>
      <c r="J299" s="8">
        <v>582</v>
      </c>
      <c r="K299" s="8">
        <v>635</v>
      </c>
      <c r="L299" s="8">
        <v>825</v>
      </c>
      <c r="M299" s="8">
        <v>855</v>
      </c>
      <c r="N299" s="175">
        <v>966</v>
      </c>
      <c r="O299" s="175">
        <v>0</v>
      </c>
    </row>
    <row r="300" spans="4:15" ht="15" x14ac:dyDescent="0.15">
      <c r="D300" s="11" t="s">
        <v>31</v>
      </c>
      <c r="E300" s="13">
        <v>4539.9625616918347</v>
      </c>
      <c r="F300" s="13">
        <v>5271.9347092758253</v>
      </c>
      <c r="G300" s="13">
        <v>4879.9559339243024</v>
      </c>
      <c r="H300" s="13">
        <v>5028.9060582714847</v>
      </c>
      <c r="I300" s="12">
        <v>4172.2582645198672</v>
      </c>
      <c r="J300" s="13">
        <v>3335.264371525016</v>
      </c>
      <c r="K300" s="13">
        <v>3844.8915092310017</v>
      </c>
      <c r="L300" s="13">
        <v>3295.5929431880595</v>
      </c>
      <c r="M300" s="13">
        <v>3673.8763285260411</v>
      </c>
      <c r="N300" s="178">
        <v>4318.2389999999996</v>
      </c>
      <c r="O300" s="178">
        <v>0</v>
      </c>
    </row>
    <row r="303" spans="4:15" ht="18.75" hidden="1" x14ac:dyDescent="0.2">
      <c r="D303" s="2" t="s">
        <v>39</v>
      </c>
      <c r="E303" s="19"/>
      <c r="F303" s="19"/>
      <c r="G303" s="19"/>
      <c r="H303" s="19"/>
      <c r="I303" s="19"/>
      <c r="J303" s="19"/>
      <c r="K303" s="19"/>
      <c r="L303" s="19"/>
      <c r="M303" s="20"/>
    </row>
    <row r="304" spans="4:15" ht="15" hidden="1" x14ac:dyDescent="0.15">
      <c r="D304" s="3"/>
      <c r="E304" s="4" t="e">
        <f>#REF!+1</f>
        <v>#REF!</v>
      </c>
      <c r="F304" s="4" t="e">
        <f t="shared" ref="F304:N304" si="8">E304+1</f>
        <v>#REF!</v>
      </c>
      <c r="G304" s="4" t="e">
        <f t="shared" si="8"/>
        <v>#REF!</v>
      </c>
      <c r="H304" s="4" t="e">
        <f t="shared" si="8"/>
        <v>#REF!</v>
      </c>
      <c r="I304" s="4" t="e">
        <f t="shared" si="8"/>
        <v>#REF!</v>
      </c>
      <c r="J304" s="4" t="e">
        <f t="shared" si="8"/>
        <v>#REF!</v>
      </c>
      <c r="K304" s="4" t="e">
        <f t="shared" si="8"/>
        <v>#REF!</v>
      </c>
      <c r="L304" s="4" t="e">
        <f t="shared" si="8"/>
        <v>#REF!</v>
      </c>
      <c r="M304" s="4" t="e">
        <f t="shared" si="8"/>
        <v>#REF!</v>
      </c>
      <c r="N304" s="4" t="e">
        <f t="shared" si="8"/>
        <v>#REF!</v>
      </c>
    </row>
    <row r="305" spans="4:14" ht="15" hidden="1" x14ac:dyDescent="0.15">
      <c r="D305" s="5" t="s">
        <v>0</v>
      </c>
      <c r="E305" s="18"/>
      <c r="F305" s="18"/>
      <c r="G305" s="18"/>
      <c r="H305" s="18"/>
      <c r="I305" s="18"/>
      <c r="J305" s="18"/>
      <c r="K305" s="18"/>
      <c r="L305" s="18"/>
      <c r="M305" s="18"/>
      <c r="N305" s="18"/>
    </row>
    <row r="306" spans="4:14" ht="15" hidden="1" x14ac:dyDescent="0.15">
      <c r="D306" s="5" t="s">
        <v>1</v>
      </c>
      <c r="E306" s="10"/>
      <c r="F306" s="10"/>
      <c r="G306" s="10"/>
      <c r="H306" s="10"/>
      <c r="I306" s="10"/>
      <c r="J306" s="10"/>
      <c r="K306" s="10"/>
      <c r="L306" s="10"/>
      <c r="M306" s="10"/>
      <c r="N306" s="10"/>
    </row>
    <row r="307" spans="4:14" ht="15" hidden="1" x14ac:dyDescent="0.15">
      <c r="D307" s="5" t="s">
        <v>2</v>
      </c>
      <c r="E307" s="10"/>
      <c r="F307" s="10"/>
      <c r="G307" s="10"/>
      <c r="H307" s="10"/>
      <c r="I307" s="10"/>
      <c r="J307" s="10"/>
      <c r="K307" s="10"/>
      <c r="L307" s="10"/>
      <c r="M307" s="10"/>
      <c r="N307" s="10"/>
    </row>
    <row r="308" spans="4:14" ht="15" hidden="1" x14ac:dyDescent="0.15">
      <c r="D308" s="5" t="s">
        <v>3</v>
      </c>
      <c r="E308" s="10"/>
      <c r="F308" s="10"/>
      <c r="G308" s="10"/>
      <c r="H308" s="10"/>
      <c r="I308" s="10"/>
      <c r="J308" s="10"/>
      <c r="K308" s="10"/>
      <c r="L308" s="10"/>
      <c r="M308" s="10"/>
      <c r="N308" s="10"/>
    </row>
    <row r="309" spans="4:14" ht="15" hidden="1" x14ac:dyDescent="0.15">
      <c r="D309" s="5" t="s">
        <v>4</v>
      </c>
      <c r="E309" s="10"/>
      <c r="F309" s="10"/>
      <c r="G309" s="10"/>
      <c r="H309" s="10"/>
      <c r="I309" s="10"/>
      <c r="J309" s="10"/>
      <c r="K309" s="10"/>
      <c r="L309" s="10"/>
      <c r="M309" s="10"/>
      <c r="N309" s="10"/>
    </row>
    <row r="310" spans="4:14" ht="15" hidden="1" x14ac:dyDescent="0.15">
      <c r="D310" s="5" t="s">
        <v>5</v>
      </c>
      <c r="E310" s="10"/>
      <c r="F310" s="10"/>
      <c r="G310" s="10"/>
      <c r="H310" s="10"/>
      <c r="I310" s="10"/>
      <c r="J310" s="10"/>
      <c r="K310" s="10"/>
      <c r="L310" s="10"/>
      <c r="M310" s="10"/>
      <c r="N310" s="10"/>
    </row>
    <row r="311" spans="4:14" ht="15" hidden="1" x14ac:dyDescent="0.15">
      <c r="D311" s="5" t="s">
        <v>6</v>
      </c>
      <c r="E311" s="10"/>
      <c r="F311" s="10"/>
      <c r="G311" s="10"/>
      <c r="H311" s="10"/>
      <c r="I311" s="10"/>
      <c r="J311" s="10"/>
      <c r="K311" s="10"/>
      <c r="L311" s="10"/>
      <c r="M311" s="10"/>
      <c r="N311" s="10"/>
    </row>
    <row r="312" spans="4:14" ht="15" hidden="1" x14ac:dyDescent="0.15">
      <c r="D312" s="5" t="s">
        <v>7</v>
      </c>
      <c r="E312" s="10"/>
      <c r="F312" s="10"/>
      <c r="G312" s="10"/>
      <c r="H312" s="10"/>
      <c r="I312" s="10"/>
      <c r="J312" s="10"/>
      <c r="K312" s="10"/>
      <c r="L312" s="10"/>
      <c r="M312" s="10"/>
      <c r="N312" s="10"/>
    </row>
    <row r="313" spans="4:14" ht="15" hidden="1" x14ac:dyDescent="0.15">
      <c r="D313" s="5" t="s">
        <v>8</v>
      </c>
      <c r="E313" s="10"/>
      <c r="F313" s="10"/>
      <c r="G313" s="10"/>
      <c r="H313" s="10"/>
      <c r="I313" s="10"/>
      <c r="J313" s="10"/>
      <c r="K313" s="10"/>
      <c r="L313" s="10"/>
      <c r="M313" s="10"/>
      <c r="N313" s="10"/>
    </row>
    <row r="314" spans="4:14" ht="15" hidden="1" x14ac:dyDescent="0.15">
      <c r="D314" s="5" t="s">
        <v>9</v>
      </c>
      <c r="E314" s="10"/>
      <c r="F314" s="10"/>
      <c r="G314" s="10"/>
      <c r="H314" s="10"/>
      <c r="I314" s="10"/>
      <c r="J314" s="10"/>
      <c r="K314" s="10"/>
      <c r="L314" s="10"/>
      <c r="M314" s="10"/>
      <c r="N314" s="10"/>
    </row>
    <row r="315" spans="4:14" ht="15" hidden="1" x14ac:dyDescent="0.15">
      <c r="D315" s="5" t="s">
        <v>10</v>
      </c>
      <c r="E315" s="10"/>
      <c r="F315" s="10"/>
      <c r="G315" s="10"/>
      <c r="H315" s="10"/>
      <c r="I315" s="10"/>
      <c r="J315" s="10"/>
      <c r="K315" s="10"/>
      <c r="L315" s="10"/>
      <c r="M315" s="10"/>
      <c r="N315" s="10"/>
    </row>
    <row r="316" spans="4:14" ht="15" hidden="1" x14ac:dyDescent="0.15">
      <c r="D316" s="5" t="s">
        <v>11</v>
      </c>
      <c r="E316" s="10"/>
      <c r="F316" s="10"/>
      <c r="G316" s="10"/>
      <c r="H316" s="10"/>
      <c r="I316" s="10"/>
      <c r="J316" s="10"/>
      <c r="K316" s="10"/>
      <c r="L316" s="10"/>
      <c r="M316" s="10"/>
      <c r="N316" s="10"/>
    </row>
    <row r="317" spans="4:14" ht="15" hidden="1" x14ac:dyDescent="0.15">
      <c r="D317" s="5" t="s">
        <v>12</v>
      </c>
      <c r="E317" s="10"/>
      <c r="F317" s="10"/>
      <c r="G317" s="10"/>
      <c r="H317" s="10"/>
      <c r="I317" s="10"/>
      <c r="J317" s="10"/>
      <c r="K317" s="10"/>
      <c r="L317" s="10"/>
      <c r="M317" s="10"/>
      <c r="N317" s="10"/>
    </row>
    <row r="318" spans="4:14" ht="15" hidden="1" x14ac:dyDescent="0.15">
      <c r="D318" s="5" t="s">
        <v>13</v>
      </c>
      <c r="E318" s="10"/>
      <c r="F318" s="10"/>
      <c r="G318" s="10"/>
      <c r="H318" s="10"/>
      <c r="I318" s="10"/>
      <c r="J318" s="10"/>
      <c r="K318" s="10"/>
      <c r="L318" s="10"/>
      <c r="M318" s="10"/>
      <c r="N318" s="10"/>
    </row>
    <row r="319" spans="4:14" ht="15" hidden="1" x14ac:dyDescent="0.15">
      <c r="D319" s="5" t="s">
        <v>14</v>
      </c>
      <c r="E319" s="10"/>
      <c r="F319" s="10"/>
      <c r="G319" s="10"/>
      <c r="H319" s="10"/>
      <c r="I319" s="10"/>
      <c r="J319" s="10"/>
      <c r="K319" s="10"/>
      <c r="L319" s="10"/>
      <c r="M319" s="10"/>
      <c r="N319" s="10"/>
    </row>
    <row r="320" spans="4:14" ht="15" hidden="1" x14ac:dyDescent="0.15">
      <c r="D320" s="5" t="s">
        <v>15</v>
      </c>
      <c r="E320" s="10"/>
      <c r="F320" s="10"/>
      <c r="G320" s="10"/>
      <c r="H320" s="10"/>
      <c r="I320" s="10"/>
      <c r="J320" s="10"/>
      <c r="K320" s="10"/>
      <c r="L320" s="10"/>
      <c r="M320" s="10"/>
      <c r="N320" s="10"/>
    </row>
    <row r="321" spans="4:14" ht="15" hidden="1" x14ac:dyDescent="0.15">
      <c r="D321" s="5" t="s">
        <v>16</v>
      </c>
      <c r="E321" s="10"/>
      <c r="F321" s="10"/>
      <c r="G321" s="10"/>
      <c r="H321" s="10"/>
      <c r="I321" s="10"/>
      <c r="J321" s="10"/>
      <c r="K321" s="10"/>
      <c r="L321" s="10"/>
      <c r="M321" s="10"/>
      <c r="N321" s="10"/>
    </row>
    <row r="322" spans="4:14" ht="15" hidden="1" x14ac:dyDescent="0.15">
      <c r="D322" s="5" t="s">
        <v>17</v>
      </c>
      <c r="E322" s="10"/>
      <c r="F322" s="10"/>
      <c r="G322" s="10"/>
      <c r="H322" s="10"/>
      <c r="I322" s="10"/>
      <c r="J322" s="10"/>
      <c r="K322" s="10"/>
      <c r="L322" s="10"/>
      <c r="M322" s="10"/>
      <c r="N322" s="10"/>
    </row>
    <row r="323" spans="4:14" ht="15" hidden="1" x14ac:dyDescent="0.15">
      <c r="D323" s="5" t="s">
        <v>18</v>
      </c>
      <c r="E323" s="10"/>
      <c r="F323" s="10"/>
      <c r="G323" s="10"/>
      <c r="H323" s="10"/>
      <c r="I323" s="10"/>
      <c r="J323" s="10"/>
      <c r="K323" s="10"/>
      <c r="L323" s="10"/>
      <c r="M323" s="10"/>
      <c r="N323" s="10"/>
    </row>
    <row r="324" spans="4:14" ht="15" hidden="1" x14ac:dyDescent="0.15">
      <c r="D324" s="5" t="s">
        <v>19</v>
      </c>
      <c r="E324" s="10"/>
      <c r="F324" s="10"/>
      <c r="G324" s="10"/>
      <c r="H324" s="10"/>
      <c r="I324" s="10"/>
      <c r="J324" s="10"/>
      <c r="K324" s="10"/>
      <c r="L324" s="10"/>
      <c r="M324" s="10"/>
      <c r="N324" s="10"/>
    </row>
    <row r="325" spans="4:14" ht="15" hidden="1" x14ac:dyDescent="0.15">
      <c r="D325" s="5" t="s">
        <v>20</v>
      </c>
      <c r="E325" s="10"/>
      <c r="F325" s="10"/>
      <c r="G325" s="10"/>
      <c r="H325" s="10"/>
      <c r="I325" s="10"/>
      <c r="J325" s="10"/>
      <c r="K325" s="10"/>
      <c r="L325" s="10"/>
      <c r="M325" s="10"/>
      <c r="N325" s="10"/>
    </row>
    <row r="326" spans="4:14" ht="15" hidden="1" x14ac:dyDescent="0.15">
      <c r="D326" s="5" t="s">
        <v>21</v>
      </c>
      <c r="E326" s="10"/>
      <c r="F326" s="10"/>
      <c r="G326" s="10"/>
      <c r="H326" s="10"/>
      <c r="I326" s="10"/>
      <c r="J326" s="10"/>
      <c r="K326" s="10"/>
      <c r="L326" s="10"/>
      <c r="M326" s="10"/>
      <c r="N326" s="10"/>
    </row>
    <row r="327" spans="4:14" ht="15" hidden="1" x14ac:dyDescent="0.15">
      <c r="D327" s="5" t="s">
        <v>22</v>
      </c>
      <c r="E327" s="10"/>
      <c r="F327" s="10"/>
      <c r="G327" s="10"/>
      <c r="H327" s="10"/>
      <c r="I327" s="10"/>
      <c r="J327" s="10"/>
      <c r="K327" s="10"/>
      <c r="L327" s="10"/>
      <c r="M327" s="10"/>
      <c r="N327" s="10"/>
    </row>
    <row r="328" spans="4:14" ht="15" hidden="1" x14ac:dyDescent="0.15">
      <c r="D328" s="5" t="s">
        <v>23</v>
      </c>
      <c r="E328" s="10"/>
      <c r="F328" s="10"/>
      <c r="G328" s="10"/>
      <c r="H328" s="10"/>
      <c r="I328" s="10"/>
      <c r="J328" s="10"/>
      <c r="K328" s="10"/>
      <c r="L328" s="10"/>
      <c r="M328" s="10"/>
      <c r="N328" s="10"/>
    </row>
    <row r="329" spans="4:14" ht="15" hidden="1" x14ac:dyDescent="0.15">
      <c r="D329" s="5" t="s">
        <v>24</v>
      </c>
      <c r="E329" s="10"/>
      <c r="F329" s="10"/>
      <c r="G329" s="10"/>
      <c r="H329" s="10"/>
      <c r="I329" s="10"/>
      <c r="J329" s="10"/>
      <c r="K329" s="10"/>
      <c r="L329" s="10"/>
      <c r="M329" s="10"/>
      <c r="N329" s="10"/>
    </row>
    <row r="330" spans="4:14" ht="15" hidden="1" x14ac:dyDescent="0.15">
      <c r="D330" s="5" t="s">
        <v>25</v>
      </c>
      <c r="E330" s="10"/>
      <c r="F330" s="10"/>
      <c r="G330" s="10"/>
      <c r="H330" s="10"/>
      <c r="I330" s="10"/>
      <c r="J330" s="10"/>
      <c r="K330" s="10"/>
      <c r="L330" s="10"/>
      <c r="M330" s="10"/>
      <c r="N330" s="10"/>
    </row>
    <row r="331" spans="4:14" ht="15" hidden="1" x14ac:dyDescent="0.15">
      <c r="D331" s="5" t="s">
        <v>26</v>
      </c>
      <c r="E331" s="10"/>
      <c r="F331" s="10"/>
      <c r="G331" s="10"/>
      <c r="H331" s="10"/>
      <c r="I331" s="10"/>
      <c r="J331" s="10"/>
      <c r="K331" s="10"/>
      <c r="L331" s="10"/>
      <c r="M331" s="10"/>
      <c r="N331" s="10"/>
    </row>
    <row r="332" spans="4:14" ht="15" hidden="1" x14ac:dyDescent="0.15">
      <c r="D332" s="5" t="s">
        <v>27</v>
      </c>
      <c r="E332" s="10"/>
      <c r="F332" s="10"/>
      <c r="G332" s="10"/>
      <c r="H332" s="10"/>
      <c r="I332" s="10"/>
      <c r="J332" s="10"/>
      <c r="K332" s="10"/>
      <c r="L332" s="10"/>
      <c r="M332" s="10"/>
      <c r="N332" s="10"/>
    </row>
    <row r="333" spans="4:14" ht="15" hidden="1" x14ac:dyDescent="0.15">
      <c r="D333" s="5" t="s">
        <v>28</v>
      </c>
      <c r="E333" s="10"/>
      <c r="F333" s="10"/>
      <c r="G333" s="10"/>
      <c r="H333" s="10"/>
      <c r="I333" s="10"/>
      <c r="J333" s="10"/>
      <c r="K333" s="10"/>
      <c r="L333" s="10"/>
      <c r="M333" s="10"/>
      <c r="N333" s="10"/>
    </row>
    <row r="334" spans="4:14" ht="15" hidden="1" x14ac:dyDescent="0.15">
      <c r="D334" s="5" t="s">
        <v>29</v>
      </c>
      <c r="E334" s="10"/>
      <c r="F334" s="10"/>
      <c r="G334" s="10"/>
      <c r="H334" s="10"/>
      <c r="I334" s="10"/>
      <c r="J334" s="10"/>
      <c r="K334" s="10"/>
      <c r="L334" s="10"/>
      <c r="M334" s="10"/>
      <c r="N334" s="10"/>
    </row>
    <row r="335" spans="4:14" ht="15" hidden="1" x14ac:dyDescent="0.15">
      <c r="D335" s="5" t="s">
        <v>30</v>
      </c>
      <c r="E335" s="10"/>
      <c r="F335" s="10"/>
      <c r="G335" s="10"/>
      <c r="H335" s="10"/>
      <c r="I335" s="10"/>
      <c r="J335" s="10"/>
      <c r="K335" s="10"/>
      <c r="L335" s="10"/>
      <c r="M335" s="10"/>
      <c r="N335" s="10"/>
    </row>
    <row r="336" spans="4:14" ht="15" hidden="1" x14ac:dyDescent="0.15">
      <c r="D336" s="11" t="s">
        <v>31</v>
      </c>
      <c r="E336" s="15"/>
      <c r="F336" s="15"/>
      <c r="G336" s="15"/>
      <c r="H336" s="15"/>
      <c r="I336" s="15"/>
      <c r="J336" s="15"/>
      <c r="K336" s="15"/>
      <c r="L336" s="15"/>
      <c r="M336" s="15"/>
      <c r="N336" s="15"/>
    </row>
  </sheetData>
  <mergeCells count="8">
    <mergeCell ref="D229:M229"/>
    <mergeCell ref="D267:M267"/>
    <mergeCell ref="D5:M5"/>
    <mergeCell ref="D43:M43"/>
    <mergeCell ref="D81:M81"/>
    <mergeCell ref="D118:M118"/>
    <mergeCell ref="D154:M154"/>
    <mergeCell ref="D191:M191"/>
  </mergeCells>
  <conditionalFormatting sqref="E305:N336">
    <cfRule type="cellIs" dxfId="1130" priority="47" operator="equal">
      <formula>0</formula>
    </cfRule>
  </conditionalFormatting>
  <conditionalFormatting sqref="N7 N9:N11 N13:N38">
    <cfRule type="cellIs" dxfId="1129" priority="17" operator="equal">
      <formula>0</formula>
    </cfRule>
  </conditionalFormatting>
  <conditionalFormatting sqref="O7:O11 N8 O13:O38 N12:O12 E7:M38">
    <cfRule type="cellIs" dxfId="1128" priority="18" operator="equal">
      <formula>0</formula>
    </cfRule>
  </conditionalFormatting>
  <conditionalFormatting sqref="O45:O76 E45:M76">
    <cfRule type="cellIs" dxfId="1127" priority="16" operator="equal">
      <formula>0</formula>
    </cfRule>
  </conditionalFormatting>
  <conditionalFormatting sqref="N45:N76">
    <cfRule type="cellIs" dxfId="1126" priority="15" operator="equal">
      <formula>0</formula>
    </cfRule>
  </conditionalFormatting>
  <conditionalFormatting sqref="O83:O87 E83:M114 O96:O114 N98 O89:O94 N88:O88">
    <cfRule type="cellIs" dxfId="1125" priority="14" operator="equal">
      <formula>0</formula>
    </cfRule>
  </conditionalFormatting>
  <conditionalFormatting sqref="N83:N87 O95 N99:N114 N89:N97">
    <cfRule type="cellIs" dxfId="1124" priority="13" operator="equal">
      <formula>0</formula>
    </cfRule>
  </conditionalFormatting>
  <conditionalFormatting sqref="O120:O124 O133:O151 O126:O131 N125:O125 E120:M151">
    <cfRule type="cellIs" dxfId="1123" priority="12" operator="equal">
      <formula>0</formula>
    </cfRule>
  </conditionalFormatting>
  <conditionalFormatting sqref="N120:N124 N132:O132 N126:N151">
    <cfRule type="cellIs" dxfId="1122" priority="11" operator="equal">
      <formula>0</formula>
    </cfRule>
  </conditionalFormatting>
  <conditionalFormatting sqref="O156:O160 E156:M187 O162:O187 N161:O161">
    <cfRule type="cellIs" dxfId="1121" priority="10" operator="equal">
      <formula>0</formula>
    </cfRule>
  </conditionalFormatting>
  <conditionalFormatting sqref="N156:N160 N162:N187">
    <cfRule type="cellIs" dxfId="1120" priority="9" operator="equal">
      <formula>0</formula>
    </cfRule>
  </conditionalFormatting>
  <conditionalFormatting sqref="E193:M224">
    <cfRule type="cellIs" dxfId="1119" priority="8" operator="equal">
      <formula>0</formula>
    </cfRule>
  </conditionalFormatting>
  <conditionalFormatting sqref="N193:O224">
    <cfRule type="cellIs" dxfId="1118" priority="7" operator="equal">
      <formula>0</formula>
    </cfRule>
  </conditionalFormatting>
  <conditionalFormatting sqref="E259:M262 E231:M257">
    <cfRule type="cellIs" dxfId="1117" priority="6" operator="equal">
      <formula>0</formula>
    </cfRule>
  </conditionalFormatting>
  <conditionalFormatting sqref="N231:O262">
    <cfRule type="cellIs" dxfId="1116" priority="5" operator="equal">
      <formula>0</formula>
    </cfRule>
  </conditionalFormatting>
  <conditionalFormatting sqref="E258:M258">
    <cfRule type="cellIs" dxfId="1115" priority="4" operator="equal">
      <formula>0</formula>
    </cfRule>
  </conditionalFormatting>
  <conditionalFormatting sqref="E297:M300 E269:M295">
    <cfRule type="cellIs" dxfId="1114" priority="3" operator="equal">
      <formula>0</formula>
    </cfRule>
  </conditionalFormatting>
  <conditionalFormatting sqref="N269:O300">
    <cfRule type="cellIs" dxfId="1113" priority="2" operator="equal">
      <formula>0</formula>
    </cfRule>
  </conditionalFormatting>
  <conditionalFormatting sqref="E296:M296">
    <cfRule type="cellIs" dxfId="1112" priority="1" operator="equal">
      <formula>0</formula>
    </cfRule>
  </conditionalFormatting>
  <dataValidations count="1">
    <dataValidation type="list" allowBlank="1" showInputMessage="1" showErrorMessage="1" sqref="D3">
      <formula1>$AE$7:$AE$10</formula1>
    </dataValidation>
  </dataValidations>
  <pageMargins left="0.70866141732283472" right="0.70866141732283472" top="0.55118110236220474" bottom="0.35433070866141736" header="0.31496062992125984" footer="0.31496062992125984"/>
  <pageSetup paperSize="9" scale="48" fitToHeight="4" orientation="landscape" r:id="rId1"/>
  <headerFooter>
    <oddHeader>&amp;L&amp;F&amp;R&amp;A</oddHeader>
    <oddFooter>&amp;R&amp;P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D1:AM670"/>
  <sheetViews>
    <sheetView topLeftCell="A301" zoomScale="80" zoomScaleNormal="80" workbookViewId="0">
      <selection activeCell="N309" sqref="N309"/>
    </sheetView>
  </sheetViews>
  <sheetFormatPr defaultRowHeight="10.5" x14ac:dyDescent="0.15"/>
  <cols>
    <col min="4" max="4" width="4.85546875" customWidth="1"/>
    <col min="5" max="15" width="15.5703125" customWidth="1"/>
    <col min="16" max="16" width="9.5703125" bestFit="1" customWidth="1"/>
    <col min="18" max="28" width="11.140625" customWidth="1"/>
    <col min="34" max="34" width="0" hidden="1" customWidth="1"/>
  </cols>
  <sheetData>
    <row r="1" spans="4:34" ht="18.75" x14ac:dyDescent="0.15">
      <c r="D1" s="170" t="s">
        <v>37</v>
      </c>
    </row>
    <row r="2" spans="4:34" ht="11.25" x14ac:dyDescent="0.15">
      <c r="D2" s="171" t="s">
        <v>32</v>
      </c>
    </row>
    <row r="4" spans="4:34" ht="18.75" x14ac:dyDescent="0.15">
      <c r="D4" s="287" t="s">
        <v>127</v>
      </c>
      <c r="E4" s="288"/>
      <c r="F4" s="288"/>
      <c r="G4" s="288"/>
      <c r="H4" s="288"/>
      <c r="I4" s="288"/>
      <c r="J4" s="288"/>
      <c r="K4" s="288"/>
      <c r="L4" s="288"/>
      <c r="M4" s="288"/>
      <c r="N4" s="182" t="s">
        <v>278</v>
      </c>
      <c r="O4" s="182" t="s">
        <v>279</v>
      </c>
      <c r="Q4" s="287" t="s">
        <v>127</v>
      </c>
      <c r="R4" s="288"/>
      <c r="S4" s="288"/>
      <c r="T4" s="288"/>
      <c r="U4" s="288"/>
      <c r="V4" s="288"/>
      <c r="W4" s="288"/>
      <c r="X4" s="288"/>
      <c r="Y4" s="288"/>
      <c r="Z4" s="288"/>
      <c r="AA4" s="182" t="s">
        <v>278</v>
      </c>
      <c r="AB4" s="182" t="s">
        <v>279</v>
      </c>
    </row>
    <row r="5" spans="4:34" ht="15" x14ac:dyDescent="0.15">
      <c r="D5" s="3">
        <v>144</v>
      </c>
      <c r="E5" s="4">
        <v>2004</v>
      </c>
      <c r="F5" s="4">
        <f t="shared" ref="F5:O5" si="0">E5+1</f>
        <v>2005</v>
      </c>
      <c r="G5" s="4">
        <f t="shared" si="0"/>
        <v>2006</v>
      </c>
      <c r="H5" s="4">
        <f t="shared" si="0"/>
        <v>2007</v>
      </c>
      <c r="I5" s="4">
        <f t="shared" si="0"/>
        <v>2008</v>
      </c>
      <c r="J5" s="4">
        <f t="shared" si="0"/>
        <v>2009</v>
      </c>
      <c r="K5" s="4">
        <f t="shared" si="0"/>
        <v>2010</v>
      </c>
      <c r="L5" s="4">
        <f t="shared" si="0"/>
        <v>2011</v>
      </c>
      <c r="M5" s="4">
        <f t="shared" si="0"/>
        <v>2012</v>
      </c>
      <c r="N5" s="173">
        <f t="shared" si="0"/>
        <v>2013</v>
      </c>
      <c r="O5" s="173">
        <f t="shared" si="0"/>
        <v>2014</v>
      </c>
      <c r="Q5" s="3">
        <v>144</v>
      </c>
      <c r="R5" s="4">
        <v>2004</v>
      </c>
      <c r="S5" s="4">
        <f t="shared" ref="S5" si="1">R5+1</f>
        <v>2005</v>
      </c>
      <c r="T5" s="4">
        <f t="shared" ref="T5" si="2">S5+1</f>
        <v>2006</v>
      </c>
      <c r="U5" s="4">
        <f t="shared" ref="U5" si="3">T5+1</f>
        <v>2007</v>
      </c>
      <c r="V5" s="4">
        <f t="shared" ref="V5" si="4">U5+1</f>
        <v>2008</v>
      </c>
      <c r="W5" s="4">
        <f t="shared" ref="W5" si="5">V5+1</f>
        <v>2009</v>
      </c>
      <c r="X5" s="4">
        <f t="shared" ref="X5" si="6">W5+1</f>
        <v>2010</v>
      </c>
      <c r="Y5" s="4">
        <f t="shared" ref="Y5" si="7">X5+1</f>
        <v>2011</v>
      </c>
      <c r="Z5" s="4">
        <f t="shared" ref="Z5" si="8">Y5+1</f>
        <v>2012</v>
      </c>
      <c r="AA5" s="173">
        <f t="shared" ref="AA5" si="9">Z5+1</f>
        <v>2013</v>
      </c>
      <c r="AB5" s="173">
        <f t="shared" ref="AB5" si="10">AA5+1</f>
        <v>2014</v>
      </c>
    </row>
    <row r="6" spans="4:34" ht="15" x14ac:dyDescent="0.15">
      <c r="D6" s="5" t="s">
        <v>0</v>
      </c>
      <c r="E6" s="180">
        <v>5223</v>
      </c>
      <c r="F6" s="179">
        <v>5349</v>
      </c>
      <c r="G6" s="179">
        <v>5700</v>
      </c>
      <c r="H6" s="179">
        <v>5828</v>
      </c>
      <c r="I6" s="179">
        <v>6123</v>
      </c>
      <c r="J6" s="179">
        <v>6429</v>
      </c>
      <c r="K6" s="179">
        <v>6030</v>
      </c>
      <c r="L6" s="179">
        <v>6073</v>
      </c>
      <c r="M6" s="184">
        <v>6488</v>
      </c>
      <c r="N6" s="174">
        <v>6617</v>
      </c>
      <c r="O6" s="174">
        <v>6919</v>
      </c>
      <c r="Q6" s="5" t="s">
        <v>0</v>
      </c>
      <c r="R6" s="180">
        <f>IF(OR(E6=0,E82=0),0,E6-E82)</f>
        <v>4252</v>
      </c>
      <c r="S6" s="180">
        <f t="shared" ref="S6:AB6" si="11">IF(OR(F6=0,F82=0),0,F6-F82)</f>
        <v>4360</v>
      </c>
      <c r="T6" s="180">
        <f t="shared" si="11"/>
        <v>4660</v>
      </c>
      <c r="U6" s="180">
        <f t="shared" si="11"/>
        <v>4804</v>
      </c>
      <c r="V6" s="180">
        <f t="shared" si="11"/>
        <v>5076</v>
      </c>
      <c r="W6" s="180">
        <f t="shared" si="11"/>
        <v>5373</v>
      </c>
      <c r="X6" s="180">
        <f t="shared" si="11"/>
        <v>4945</v>
      </c>
      <c r="Y6" s="180">
        <f t="shared" si="11"/>
        <v>4970</v>
      </c>
      <c r="Z6" s="180">
        <f t="shared" si="11"/>
        <v>5350</v>
      </c>
      <c r="AA6" s="180">
        <f t="shared" si="11"/>
        <v>5433</v>
      </c>
      <c r="AB6" s="190">
        <f t="shared" si="11"/>
        <v>5700</v>
      </c>
      <c r="AH6" t="s">
        <v>46</v>
      </c>
    </row>
    <row r="7" spans="4:34" ht="15" x14ac:dyDescent="0.15">
      <c r="D7" s="5" t="s">
        <v>1</v>
      </c>
      <c r="E7" s="8">
        <v>5146.7875779499964</v>
      </c>
      <c r="F7" s="8">
        <v>5774.9646239800013</v>
      </c>
      <c r="G7" s="8">
        <v>5193.4318243800017</v>
      </c>
      <c r="H7" s="8">
        <v>6010.8842929699967</v>
      </c>
      <c r="I7" s="8">
        <v>8732.10754284</v>
      </c>
      <c r="J7" s="8">
        <v>6004.3251895300018</v>
      </c>
      <c r="K7" s="8">
        <v>6365.9373346300008</v>
      </c>
      <c r="L7" s="8">
        <v>6163.2491270299988</v>
      </c>
      <c r="M7" s="9">
        <v>6336.2445991300001</v>
      </c>
      <c r="N7" s="175">
        <v>6677.705169920001</v>
      </c>
      <c r="O7" s="175">
        <v>6624.7616351999995</v>
      </c>
      <c r="Q7" s="5" t="s">
        <v>1</v>
      </c>
      <c r="R7" s="180">
        <f t="shared" ref="R7:R37" si="12">IF(OR(E7=0,E83=0),0,E7-E83)</f>
        <v>4504.2320615499966</v>
      </c>
      <c r="S7" s="180">
        <f t="shared" ref="S7:S37" si="13">IF(OR(F7=0,F83=0),0,F7-F83)</f>
        <v>5073.0423461900009</v>
      </c>
      <c r="T7" s="180">
        <f t="shared" ref="T7:T37" si="14">IF(OR(G7=0,G83=0),0,G7-G83)</f>
        <v>4457.9321477600015</v>
      </c>
      <c r="U7" s="180">
        <f t="shared" ref="U7:U37" si="15">IF(OR(H7=0,H83=0),0,H7-H83)</f>
        <v>5251.478374389997</v>
      </c>
      <c r="V7" s="180">
        <f t="shared" ref="V7:V37" si="16">IF(OR(I7=0,I83=0),0,I7-I83)</f>
        <v>7786.0540902499997</v>
      </c>
      <c r="W7" s="180">
        <f t="shared" ref="W7:W37" si="17">IF(OR(J7=0,J83=0),0,J7-J83)</f>
        <v>5133.1646313400015</v>
      </c>
      <c r="X7" s="180">
        <f t="shared" ref="X7:X37" si="18">IF(OR(K7=0,K83=0),0,K7-K83)</f>
        <v>5478.9153859800008</v>
      </c>
      <c r="Y7" s="180">
        <f t="shared" ref="Y7:Y37" si="19">IF(OR(L7=0,L83=0),0,L7-L83)</f>
        <v>5275.0406312799987</v>
      </c>
      <c r="Z7" s="180">
        <f t="shared" ref="Z7:Z37" si="20">IF(OR(M7=0,M83=0),0,M7-M83)</f>
        <v>5443.6342794600005</v>
      </c>
      <c r="AA7" s="180">
        <f t="shared" ref="AA7:AA37" si="21">IF(OR(N7=0,N83=0),0,N7-N83)</f>
        <v>5674.4585059400006</v>
      </c>
      <c r="AB7" s="190">
        <f t="shared" ref="AB7:AB37" si="22">IF(OR(O7=0,O83=0),0,O7-O83)</f>
        <v>5597.9900622199993</v>
      </c>
      <c r="AH7" t="s">
        <v>47</v>
      </c>
    </row>
    <row r="8" spans="4:34" ht="15" x14ac:dyDescent="0.15">
      <c r="D8" s="5" t="s">
        <v>2</v>
      </c>
      <c r="E8" s="177">
        <v>0</v>
      </c>
      <c r="F8" s="176">
        <v>0</v>
      </c>
      <c r="G8" s="176">
        <v>0</v>
      </c>
      <c r="H8" s="176">
        <v>561.71709999999996</v>
      </c>
      <c r="I8" s="176">
        <v>775.29870000000005</v>
      </c>
      <c r="J8" s="176">
        <v>764.48289999999997</v>
      </c>
      <c r="K8" s="176">
        <v>855.69420000000002</v>
      </c>
      <c r="L8" s="176">
        <v>701.22699999999998</v>
      </c>
      <c r="M8" s="9">
        <v>0</v>
      </c>
      <c r="N8" s="175">
        <v>0</v>
      </c>
      <c r="O8" s="175">
        <v>0</v>
      </c>
      <c r="Q8" s="5" t="s">
        <v>2</v>
      </c>
      <c r="R8" s="180">
        <f t="shared" si="12"/>
        <v>0</v>
      </c>
      <c r="S8" s="180">
        <f t="shared" si="13"/>
        <v>0</v>
      </c>
      <c r="T8" s="180">
        <f t="shared" si="14"/>
        <v>0</v>
      </c>
      <c r="U8" s="180">
        <f t="shared" si="15"/>
        <v>561.6831344903585</v>
      </c>
      <c r="V8" s="180">
        <f t="shared" si="16"/>
        <v>775.28217190924954</v>
      </c>
      <c r="W8" s="180">
        <f t="shared" si="17"/>
        <v>764.45962701506573</v>
      </c>
      <c r="X8" s="180">
        <f t="shared" si="18"/>
        <v>855.67692999999997</v>
      </c>
      <c r="Y8" s="180">
        <f t="shared" si="19"/>
        <v>701.20609999999999</v>
      </c>
      <c r="Z8" s="180">
        <f t="shared" si="20"/>
        <v>0</v>
      </c>
      <c r="AA8" s="180">
        <f t="shared" si="21"/>
        <v>0</v>
      </c>
      <c r="AB8" s="190">
        <f t="shared" si="22"/>
        <v>0</v>
      </c>
      <c r="AH8" t="s">
        <v>48</v>
      </c>
    </row>
    <row r="9" spans="4:34" ht="15" x14ac:dyDescent="0.15">
      <c r="D9" s="5" t="s">
        <v>3</v>
      </c>
      <c r="E9" s="7">
        <v>14667.563</v>
      </c>
      <c r="F9" s="8">
        <v>16829.87</v>
      </c>
      <c r="G9" s="8">
        <v>15205.807000000001</v>
      </c>
      <c r="H9" s="8">
        <v>15464.703</v>
      </c>
      <c r="I9" s="8">
        <v>15082.268394000001</v>
      </c>
      <c r="J9" s="8">
        <v>16493.472643000001</v>
      </c>
      <c r="K9" s="8">
        <v>15867.982005</v>
      </c>
      <c r="L9" s="8">
        <v>15805.576939</v>
      </c>
      <c r="M9" s="9">
        <v>15473.41577</v>
      </c>
      <c r="N9" s="175">
        <v>15668.264971000001</v>
      </c>
      <c r="O9" s="175">
        <v>16577.261127000002</v>
      </c>
      <c r="Q9" s="5" t="s">
        <v>3</v>
      </c>
      <c r="R9" s="180">
        <f t="shared" si="12"/>
        <v>8692.4650000000001</v>
      </c>
      <c r="S9" s="180">
        <f t="shared" si="13"/>
        <v>10876.537999999999</v>
      </c>
      <c r="T9" s="180">
        <f t="shared" si="14"/>
        <v>9289.8090000000011</v>
      </c>
      <c r="U9" s="180">
        <f t="shared" si="15"/>
        <v>9495.9199999999983</v>
      </c>
      <c r="V9" s="180">
        <f t="shared" si="16"/>
        <v>8761.0849720000006</v>
      </c>
      <c r="W9" s="180">
        <f t="shared" si="17"/>
        <v>9893.0525390000003</v>
      </c>
      <c r="X9" s="180">
        <f t="shared" si="18"/>
        <v>9052.1008760000004</v>
      </c>
      <c r="Y9" s="180">
        <f t="shared" si="19"/>
        <v>8738.5068100000008</v>
      </c>
      <c r="Z9" s="180">
        <f t="shared" si="20"/>
        <v>8722.0898229999984</v>
      </c>
      <c r="AA9" s="180">
        <f t="shared" si="21"/>
        <v>9155.7756640000007</v>
      </c>
      <c r="AB9" s="190">
        <f t="shared" si="22"/>
        <v>9313.3501270000015</v>
      </c>
      <c r="AH9" t="s">
        <v>49</v>
      </c>
    </row>
    <row r="10" spans="4:34" ht="15" x14ac:dyDescent="0.15">
      <c r="D10" s="5" t="s">
        <v>4</v>
      </c>
      <c r="E10" s="177">
        <v>76.900000000000006</v>
      </c>
      <c r="F10" s="176">
        <v>92.4</v>
      </c>
      <c r="G10" s="176">
        <v>95.1</v>
      </c>
      <c r="H10" s="176">
        <v>100.2</v>
      </c>
      <c r="I10" s="176">
        <v>194</v>
      </c>
      <c r="J10" s="176">
        <v>222</v>
      </c>
      <c r="K10" s="176">
        <f>AVERAGE(J10,L10)</f>
        <v>402</v>
      </c>
      <c r="L10" s="176">
        <v>582</v>
      </c>
      <c r="M10" s="185">
        <v>0</v>
      </c>
      <c r="N10" s="175">
        <v>0</v>
      </c>
      <c r="O10" s="175">
        <v>0</v>
      </c>
      <c r="Q10" s="5" t="s">
        <v>4</v>
      </c>
      <c r="R10" s="180">
        <f t="shared" si="12"/>
        <v>0</v>
      </c>
      <c r="S10" s="180">
        <f t="shared" si="13"/>
        <v>0</v>
      </c>
      <c r="T10" s="180">
        <f t="shared" si="14"/>
        <v>0</v>
      </c>
      <c r="U10" s="180">
        <f t="shared" si="15"/>
        <v>0</v>
      </c>
      <c r="V10" s="180">
        <f t="shared" si="16"/>
        <v>0</v>
      </c>
      <c r="W10" s="180">
        <f t="shared" si="17"/>
        <v>0</v>
      </c>
      <c r="X10" s="180">
        <f t="shared" si="18"/>
        <v>0</v>
      </c>
      <c r="Y10" s="180">
        <f t="shared" si="19"/>
        <v>517</v>
      </c>
      <c r="Z10" s="180">
        <f t="shared" si="20"/>
        <v>0</v>
      </c>
      <c r="AA10" s="180">
        <f t="shared" si="21"/>
        <v>0</v>
      </c>
      <c r="AB10" s="190">
        <f t="shared" si="22"/>
        <v>0</v>
      </c>
    </row>
    <row r="11" spans="4:34" ht="15" x14ac:dyDescent="0.15">
      <c r="D11" s="5" t="s">
        <v>44</v>
      </c>
      <c r="E11" s="7">
        <v>44299</v>
      </c>
      <c r="F11" s="8">
        <v>39613</v>
      </c>
      <c r="G11" s="8">
        <v>39829</v>
      </c>
      <c r="H11" s="8">
        <v>39801</v>
      </c>
      <c r="I11" s="8">
        <v>42821</v>
      </c>
      <c r="J11" s="8">
        <v>47618</v>
      </c>
      <c r="K11" s="8">
        <v>44194</v>
      </c>
      <c r="L11" s="8">
        <v>43587</v>
      </c>
      <c r="M11" s="9">
        <v>43677</v>
      </c>
      <c r="N11" s="175">
        <v>51209</v>
      </c>
      <c r="O11" s="175">
        <v>50626</v>
      </c>
      <c r="Q11" s="5" t="s">
        <v>44</v>
      </c>
      <c r="R11" s="180">
        <f t="shared" si="12"/>
        <v>0</v>
      </c>
      <c r="S11" s="180">
        <f t="shared" si="13"/>
        <v>0</v>
      </c>
      <c r="T11" s="180">
        <f t="shared" si="14"/>
        <v>0</v>
      </c>
      <c r="U11" s="180">
        <f t="shared" si="15"/>
        <v>0</v>
      </c>
      <c r="V11" s="180">
        <f t="shared" si="16"/>
        <v>42488</v>
      </c>
      <c r="W11" s="180">
        <f t="shared" si="17"/>
        <v>47207</v>
      </c>
      <c r="X11" s="180">
        <f t="shared" si="18"/>
        <v>43643</v>
      </c>
      <c r="Y11" s="180">
        <f t="shared" si="19"/>
        <v>42930</v>
      </c>
      <c r="Z11" s="180">
        <f t="shared" si="20"/>
        <v>43015</v>
      </c>
      <c r="AA11" s="180">
        <f t="shared" si="21"/>
        <v>50521</v>
      </c>
      <c r="AB11" s="190">
        <f t="shared" si="22"/>
        <v>49927</v>
      </c>
    </row>
    <row r="12" spans="4:34" ht="15" x14ac:dyDescent="0.15">
      <c r="D12" s="5" t="s">
        <v>6</v>
      </c>
      <c r="E12" s="7">
        <v>67952.320000000007</v>
      </c>
      <c r="F12" s="8">
        <v>70097.83</v>
      </c>
      <c r="G12" s="8">
        <v>71644.705000000002</v>
      </c>
      <c r="H12" s="8">
        <v>75055.534</v>
      </c>
      <c r="I12" s="8">
        <v>75530.176999999996</v>
      </c>
      <c r="J12" s="8">
        <v>77088.445999999996</v>
      </c>
      <c r="K12" s="8">
        <v>81892.240000000005</v>
      </c>
      <c r="L12" s="8">
        <v>82257.683999999994</v>
      </c>
      <c r="M12" s="9">
        <v>84977.451000000001</v>
      </c>
      <c r="N12" s="175">
        <v>91347</v>
      </c>
      <c r="O12" s="175">
        <v>87550</v>
      </c>
      <c r="Q12" s="5" t="s">
        <v>6</v>
      </c>
      <c r="R12" s="180">
        <f t="shared" si="12"/>
        <v>39390.020000000004</v>
      </c>
      <c r="S12" s="180">
        <f t="shared" si="13"/>
        <v>39643.03</v>
      </c>
      <c r="T12" s="180">
        <f t="shared" si="14"/>
        <v>39887.105000000003</v>
      </c>
      <c r="U12" s="180">
        <f t="shared" si="15"/>
        <v>42049.434000000001</v>
      </c>
      <c r="V12" s="180">
        <f t="shared" si="16"/>
        <v>41882.176999999996</v>
      </c>
      <c r="W12" s="180">
        <f t="shared" si="17"/>
        <v>41897.045999999995</v>
      </c>
      <c r="X12" s="180">
        <f t="shared" si="18"/>
        <v>43280.540000000008</v>
      </c>
      <c r="Y12" s="180">
        <f t="shared" si="19"/>
        <v>43773.583999999995</v>
      </c>
      <c r="Z12" s="180">
        <f t="shared" si="20"/>
        <v>44248.650999999998</v>
      </c>
      <c r="AA12" s="180">
        <f t="shared" si="21"/>
        <v>49652</v>
      </c>
      <c r="AB12" s="190">
        <f t="shared" si="22"/>
        <v>45382</v>
      </c>
    </row>
    <row r="13" spans="4:34" ht="15" x14ac:dyDescent="0.15">
      <c r="D13" s="5" t="s">
        <v>7</v>
      </c>
      <c r="E13" s="177">
        <v>29986</v>
      </c>
      <c r="F13" s="176">
        <v>35201</v>
      </c>
      <c r="G13" s="176">
        <v>29732</v>
      </c>
      <c r="H13" s="176">
        <v>38078</v>
      </c>
      <c r="I13" s="176">
        <v>37669.166000000005</v>
      </c>
      <c r="J13" s="176">
        <v>40750.06</v>
      </c>
      <c r="K13" s="176">
        <v>41706</v>
      </c>
      <c r="L13" s="176">
        <v>46193</v>
      </c>
      <c r="M13" s="185">
        <v>44191</v>
      </c>
      <c r="N13" s="175">
        <v>44191</v>
      </c>
      <c r="O13" s="175">
        <v>43488</v>
      </c>
      <c r="Q13" s="5" t="s">
        <v>7</v>
      </c>
      <c r="R13" s="180">
        <f t="shared" si="12"/>
        <v>0</v>
      </c>
      <c r="S13" s="180">
        <f t="shared" si="13"/>
        <v>0</v>
      </c>
      <c r="T13" s="180">
        <f t="shared" si="14"/>
        <v>0</v>
      </c>
      <c r="U13" s="180">
        <f t="shared" si="15"/>
        <v>0</v>
      </c>
      <c r="V13" s="180">
        <f t="shared" si="16"/>
        <v>0</v>
      </c>
      <c r="W13" s="180">
        <f t="shared" si="17"/>
        <v>0</v>
      </c>
      <c r="X13" s="180">
        <f t="shared" si="18"/>
        <v>0</v>
      </c>
      <c r="Y13" s="180">
        <f t="shared" si="19"/>
        <v>45412</v>
      </c>
      <c r="Z13" s="180">
        <f t="shared" si="20"/>
        <v>43290</v>
      </c>
      <c r="AA13" s="180">
        <f t="shared" si="21"/>
        <v>43290</v>
      </c>
      <c r="AB13" s="190">
        <f t="shared" si="22"/>
        <v>0</v>
      </c>
    </row>
    <row r="14" spans="4:34" ht="15" x14ac:dyDescent="0.15">
      <c r="D14" s="5" t="s">
        <v>8</v>
      </c>
      <c r="E14" s="7">
        <v>1204.7</v>
      </c>
      <c r="F14" s="8">
        <v>1653.7</v>
      </c>
      <c r="G14" s="8">
        <v>1747.1</v>
      </c>
      <c r="H14" s="8">
        <v>2370.8040000000001</v>
      </c>
      <c r="I14" s="8">
        <v>2398</v>
      </c>
      <c r="J14" s="8">
        <v>2257.8000000000002</v>
      </c>
      <c r="K14" s="8">
        <v>2097.3000000000002</v>
      </c>
      <c r="L14" s="8">
        <v>133.988</v>
      </c>
      <c r="M14" s="9">
        <v>129.494</v>
      </c>
      <c r="N14" s="175">
        <v>141.54</v>
      </c>
      <c r="O14" s="175">
        <v>0</v>
      </c>
      <c r="Q14" s="5" t="s">
        <v>8</v>
      </c>
      <c r="R14" s="180">
        <f t="shared" si="12"/>
        <v>0</v>
      </c>
      <c r="S14" s="180">
        <f t="shared" si="13"/>
        <v>0</v>
      </c>
      <c r="T14" s="180">
        <f t="shared" si="14"/>
        <v>0</v>
      </c>
      <c r="U14" s="180">
        <f t="shared" si="15"/>
        <v>0</v>
      </c>
      <c r="V14" s="180">
        <f t="shared" si="16"/>
        <v>0</v>
      </c>
      <c r="W14" s="180">
        <f t="shared" si="17"/>
        <v>0</v>
      </c>
      <c r="X14" s="180">
        <f t="shared" si="18"/>
        <v>0</v>
      </c>
      <c r="Y14" s="180">
        <f t="shared" si="19"/>
        <v>0</v>
      </c>
      <c r="Z14" s="180">
        <f t="shared" si="20"/>
        <v>0</v>
      </c>
      <c r="AA14" s="180">
        <f t="shared" si="21"/>
        <v>0</v>
      </c>
      <c r="AB14" s="190">
        <f t="shared" si="22"/>
        <v>0</v>
      </c>
    </row>
    <row r="15" spans="4:34" ht="15" x14ac:dyDescent="0.15">
      <c r="D15" s="5" t="s">
        <v>9</v>
      </c>
      <c r="E15" s="7">
        <v>17085.66711744</v>
      </c>
      <c r="F15" s="8">
        <v>18524.591270659999</v>
      </c>
      <c r="G15" s="8">
        <v>19580.537566409999</v>
      </c>
      <c r="H15" s="8">
        <v>20995.79092223</v>
      </c>
      <c r="I15" s="8">
        <v>22302.083300699996</v>
      </c>
      <c r="J15" s="8">
        <v>22282.136662532812</v>
      </c>
      <c r="K15" s="8">
        <v>20413.735868384669</v>
      </c>
      <c r="L15" s="8">
        <v>20524.2779103127</v>
      </c>
      <c r="M15" s="9">
        <v>20703.486709769721</v>
      </c>
      <c r="N15" s="175">
        <v>20793.335619954916</v>
      </c>
      <c r="O15" s="175">
        <v>20107.74979071807</v>
      </c>
      <c r="Q15" s="5" t="s">
        <v>9</v>
      </c>
      <c r="R15" s="180">
        <f t="shared" si="12"/>
        <v>13818.00965444</v>
      </c>
      <c r="S15" s="180">
        <f t="shared" si="13"/>
        <v>14785.17760166</v>
      </c>
      <c r="T15" s="180">
        <f t="shared" si="14"/>
        <v>15831.877425839999</v>
      </c>
      <c r="U15" s="180">
        <f t="shared" si="15"/>
        <v>16681.728369749999</v>
      </c>
      <c r="V15" s="180">
        <f t="shared" si="16"/>
        <v>17036.923248679996</v>
      </c>
      <c r="W15" s="180">
        <f t="shared" si="17"/>
        <v>17228.113622586508</v>
      </c>
      <c r="X15" s="180">
        <f t="shared" si="18"/>
        <v>15793.919706387969</v>
      </c>
      <c r="Y15" s="180">
        <f t="shared" si="19"/>
        <v>15210.706570630398</v>
      </c>
      <c r="Z15" s="180">
        <f t="shared" si="20"/>
        <v>15211.779270815221</v>
      </c>
      <c r="AA15" s="180">
        <f t="shared" si="21"/>
        <v>15163.172156971817</v>
      </c>
      <c r="AB15" s="190">
        <f t="shared" si="22"/>
        <v>14292.228318220368</v>
      </c>
    </row>
    <row r="16" spans="4:34" ht="15" x14ac:dyDescent="0.15">
      <c r="D16" s="5" t="s">
        <v>10</v>
      </c>
      <c r="E16" s="7">
        <v>2067</v>
      </c>
      <c r="F16" s="8">
        <v>2305</v>
      </c>
      <c r="G16" s="8">
        <v>2367</v>
      </c>
      <c r="H16" s="8">
        <v>2241</v>
      </c>
      <c r="I16" s="8">
        <v>2347</v>
      </c>
      <c r="J16" s="8">
        <v>2310</v>
      </c>
      <c r="K16" s="8">
        <v>2539</v>
      </c>
      <c r="L16" s="8">
        <v>2818</v>
      </c>
      <c r="M16" s="9">
        <v>2726</v>
      </c>
      <c r="N16" s="175">
        <v>2950</v>
      </c>
      <c r="O16" s="175">
        <v>3278</v>
      </c>
      <c r="Q16" s="5" t="s">
        <v>10</v>
      </c>
      <c r="R16" s="180">
        <f t="shared" si="12"/>
        <v>1982</v>
      </c>
      <c r="S16" s="180">
        <f t="shared" si="13"/>
        <v>2200</v>
      </c>
      <c r="T16" s="180">
        <f t="shared" si="14"/>
        <v>2269</v>
      </c>
      <c r="U16" s="180">
        <f t="shared" si="15"/>
        <v>2142</v>
      </c>
      <c r="V16" s="180">
        <f t="shared" si="16"/>
        <v>2207</v>
      </c>
      <c r="W16" s="180">
        <f t="shared" si="17"/>
        <v>2154</v>
      </c>
      <c r="X16" s="180">
        <f t="shared" si="18"/>
        <v>2377</v>
      </c>
      <c r="Y16" s="180">
        <f t="shared" si="19"/>
        <v>2622</v>
      </c>
      <c r="Z16" s="180">
        <f t="shared" si="20"/>
        <v>2514</v>
      </c>
      <c r="AA16" s="180">
        <f t="shared" si="21"/>
        <v>2722</v>
      </c>
      <c r="AB16" s="190">
        <f t="shared" si="22"/>
        <v>3028</v>
      </c>
    </row>
    <row r="17" spans="4:28" ht="15" x14ac:dyDescent="0.15">
      <c r="D17" s="5" t="s">
        <v>11</v>
      </c>
      <c r="E17" s="7">
        <v>34301</v>
      </c>
      <c r="F17" s="8">
        <v>34967</v>
      </c>
      <c r="G17" s="8">
        <v>35362</v>
      </c>
      <c r="H17" s="8">
        <v>37851</v>
      </c>
      <c r="I17" s="8">
        <v>36768</v>
      </c>
      <c r="J17" s="8">
        <v>41764</v>
      </c>
      <c r="K17" s="8">
        <v>40948</v>
      </c>
      <c r="L17" s="8">
        <v>40653</v>
      </c>
      <c r="M17" s="9">
        <v>41820</v>
      </c>
      <c r="N17" s="175">
        <v>46094</v>
      </c>
      <c r="O17" s="175">
        <v>0</v>
      </c>
      <c r="Q17" s="5" t="s">
        <v>11</v>
      </c>
      <c r="R17" s="180">
        <f t="shared" si="12"/>
        <v>29442</v>
      </c>
      <c r="S17" s="180">
        <f t="shared" si="13"/>
        <v>29659.648999999998</v>
      </c>
      <c r="T17" s="180">
        <f t="shared" si="14"/>
        <v>29826.037</v>
      </c>
      <c r="U17" s="180">
        <f t="shared" si="15"/>
        <v>31905.103033973679</v>
      </c>
      <c r="V17" s="180">
        <f t="shared" si="16"/>
        <v>30609.620427205049</v>
      </c>
      <c r="W17" s="180">
        <f t="shared" si="17"/>
        <v>34954.111164073853</v>
      </c>
      <c r="X17" s="180">
        <f t="shared" si="18"/>
        <v>33686.426423133977</v>
      </c>
      <c r="Y17" s="180">
        <f t="shared" si="19"/>
        <v>32875.192803221864</v>
      </c>
      <c r="Z17" s="180">
        <f t="shared" si="20"/>
        <v>33570.183984120587</v>
      </c>
      <c r="AA17" s="180">
        <f t="shared" si="21"/>
        <v>37729</v>
      </c>
      <c r="AB17" s="190">
        <f t="shared" si="22"/>
        <v>0</v>
      </c>
    </row>
    <row r="18" spans="4:28" ht="15" x14ac:dyDescent="0.15">
      <c r="D18" s="5" t="s">
        <v>12</v>
      </c>
      <c r="E18" s="177">
        <v>1181</v>
      </c>
      <c r="F18" s="176">
        <v>1306</v>
      </c>
      <c r="G18" s="176">
        <v>1296</v>
      </c>
      <c r="H18" s="176">
        <v>1360</v>
      </c>
      <c r="I18" s="176">
        <v>1593</v>
      </c>
      <c r="J18" s="176">
        <v>1553</v>
      </c>
      <c r="K18" s="176">
        <v>1010</v>
      </c>
      <c r="L18" s="176">
        <v>1421</v>
      </c>
      <c r="M18" s="9">
        <v>958</v>
      </c>
      <c r="N18" s="175">
        <v>847</v>
      </c>
      <c r="O18" s="175">
        <v>0</v>
      </c>
      <c r="Q18" s="5" t="s">
        <v>12</v>
      </c>
      <c r="R18" s="180">
        <f t="shared" si="12"/>
        <v>0</v>
      </c>
      <c r="S18" s="180">
        <f t="shared" si="13"/>
        <v>0</v>
      </c>
      <c r="T18" s="180">
        <f t="shared" si="14"/>
        <v>0</v>
      </c>
      <c r="U18" s="180">
        <f t="shared" si="15"/>
        <v>0</v>
      </c>
      <c r="V18" s="180">
        <f t="shared" si="16"/>
        <v>0</v>
      </c>
      <c r="W18" s="180">
        <f t="shared" si="17"/>
        <v>0</v>
      </c>
      <c r="X18" s="180">
        <f t="shared" si="18"/>
        <v>0</v>
      </c>
      <c r="Y18" s="180">
        <f t="shared" si="19"/>
        <v>0</v>
      </c>
      <c r="Z18" s="180">
        <f t="shared" si="20"/>
        <v>0</v>
      </c>
      <c r="AA18" s="180">
        <f t="shared" si="21"/>
        <v>0</v>
      </c>
      <c r="AB18" s="190">
        <f t="shared" si="22"/>
        <v>0</v>
      </c>
    </row>
    <row r="19" spans="4:28" ht="15" x14ac:dyDescent="0.15">
      <c r="D19" s="5" t="s">
        <v>13</v>
      </c>
      <c r="E19" s="7">
        <v>3237</v>
      </c>
      <c r="F19" s="8">
        <v>3571</v>
      </c>
      <c r="G19" s="8">
        <v>3739</v>
      </c>
      <c r="H19" s="8">
        <v>4220</v>
      </c>
      <c r="I19" s="8">
        <v>4376</v>
      </c>
      <c r="J19" s="8">
        <v>4086</v>
      </c>
      <c r="K19" s="8">
        <v>3622</v>
      </c>
      <c r="L19" s="8">
        <v>3350</v>
      </c>
      <c r="M19" s="9">
        <v>3228</v>
      </c>
      <c r="N19" s="175">
        <v>2963</v>
      </c>
      <c r="O19" s="175">
        <v>0</v>
      </c>
      <c r="Q19" s="5" t="s">
        <v>13</v>
      </c>
      <c r="R19" s="180">
        <f t="shared" si="12"/>
        <v>0</v>
      </c>
      <c r="S19" s="180">
        <f t="shared" si="13"/>
        <v>3486</v>
      </c>
      <c r="T19" s="180">
        <f t="shared" si="14"/>
        <v>3615</v>
      </c>
      <c r="U19" s="180">
        <f t="shared" si="15"/>
        <v>4056</v>
      </c>
      <c r="V19" s="180">
        <f t="shared" si="16"/>
        <v>4205</v>
      </c>
      <c r="W19" s="180">
        <f t="shared" si="17"/>
        <v>3889</v>
      </c>
      <c r="X19" s="180">
        <f t="shared" si="18"/>
        <v>3434</v>
      </c>
      <c r="Y19" s="180">
        <f t="shared" si="19"/>
        <v>3160</v>
      </c>
      <c r="Z19" s="180">
        <f t="shared" si="20"/>
        <v>3045</v>
      </c>
      <c r="AA19" s="180">
        <f t="shared" si="21"/>
        <v>2801</v>
      </c>
      <c r="AB19" s="190">
        <f t="shared" si="22"/>
        <v>0</v>
      </c>
    </row>
    <row r="20" spans="4:28" ht="15" x14ac:dyDescent="0.15">
      <c r="D20" s="5" t="s">
        <v>14</v>
      </c>
      <c r="E20" s="7">
        <v>242761</v>
      </c>
      <c r="F20" s="8">
        <v>203611</v>
      </c>
      <c r="G20" s="8">
        <v>213579</v>
      </c>
      <c r="H20" s="8">
        <v>218739</v>
      </c>
      <c r="I20" s="8">
        <v>219238</v>
      </c>
      <c r="J20" s="8">
        <v>190540</v>
      </c>
      <c r="K20" s="8">
        <v>257095</v>
      </c>
      <c r="L20" s="8">
        <v>170487</v>
      </c>
      <c r="M20" s="9">
        <v>168272</v>
      </c>
      <c r="N20" s="175">
        <v>174318</v>
      </c>
      <c r="O20" s="175">
        <v>0</v>
      </c>
      <c r="Q20" s="5" t="s">
        <v>14</v>
      </c>
      <c r="R20" s="180">
        <f t="shared" si="12"/>
        <v>240759</v>
      </c>
      <c r="S20" s="180">
        <f t="shared" si="13"/>
        <v>201492</v>
      </c>
      <c r="T20" s="180">
        <f t="shared" si="14"/>
        <v>211305.5</v>
      </c>
      <c r="U20" s="180">
        <f t="shared" si="15"/>
        <v>216311</v>
      </c>
      <c r="V20" s="180">
        <f t="shared" si="16"/>
        <v>0</v>
      </c>
      <c r="W20" s="180">
        <f t="shared" si="17"/>
        <v>0</v>
      </c>
      <c r="X20" s="180">
        <f t="shared" si="18"/>
        <v>0</v>
      </c>
      <c r="Y20" s="180">
        <f t="shared" si="19"/>
        <v>0</v>
      </c>
      <c r="Z20" s="180">
        <f t="shared" si="20"/>
        <v>0</v>
      </c>
      <c r="AA20" s="180">
        <f t="shared" si="21"/>
        <v>0</v>
      </c>
      <c r="AB20" s="190">
        <f t="shared" si="22"/>
        <v>0</v>
      </c>
    </row>
    <row r="21" spans="4:28" ht="15" x14ac:dyDescent="0.15">
      <c r="D21" s="5" t="s">
        <v>15</v>
      </c>
      <c r="E21" s="7">
        <v>2431</v>
      </c>
      <c r="F21" s="8">
        <v>2066</v>
      </c>
      <c r="G21" s="8">
        <v>2032</v>
      </c>
      <c r="H21" s="8">
        <v>1858</v>
      </c>
      <c r="I21" s="8">
        <v>2342</v>
      </c>
      <c r="J21" s="8">
        <v>2750</v>
      </c>
      <c r="K21" s="8">
        <v>2516</v>
      </c>
      <c r="L21" s="8">
        <v>1791</v>
      </c>
      <c r="M21" s="9">
        <v>1585</v>
      </c>
      <c r="N21" s="175">
        <v>1585</v>
      </c>
      <c r="O21" s="175">
        <v>0</v>
      </c>
      <c r="Q21" s="5" t="s">
        <v>15</v>
      </c>
      <c r="R21" s="180">
        <f t="shared" si="12"/>
        <v>0</v>
      </c>
      <c r="S21" s="180">
        <f t="shared" si="13"/>
        <v>0</v>
      </c>
      <c r="T21" s="180">
        <f t="shared" si="14"/>
        <v>0</v>
      </c>
      <c r="U21" s="180">
        <f t="shared" si="15"/>
        <v>0</v>
      </c>
      <c r="V21" s="180">
        <f t="shared" si="16"/>
        <v>0</v>
      </c>
      <c r="W21" s="180">
        <f t="shared" si="17"/>
        <v>0</v>
      </c>
      <c r="X21" s="180">
        <f t="shared" si="18"/>
        <v>0</v>
      </c>
      <c r="Y21" s="180">
        <f t="shared" si="19"/>
        <v>0</v>
      </c>
      <c r="Z21" s="180">
        <f t="shared" si="20"/>
        <v>0</v>
      </c>
      <c r="AA21" s="180">
        <f t="shared" si="21"/>
        <v>0</v>
      </c>
      <c r="AB21" s="190">
        <f t="shared" si="22"/>
        <v>0</v>
      </c>
    </row>
    <row r="22" spans="4:28" ht="15" x14ac:dyDescent="0.15">
      <c r="D22" s="5" t="s">
        <v>16</v>
      </c>
      <c r="E22" s="7">
        <v>0</v>
      </c>
      <c r="F22" s="8">
        <v>0</v>
      </c>
      <c r="G22" s="8">
        <v>0</v>
      </c>
      <c r="H22" s="8">
        <v>25793</v>
      </c>
      <c r="I22" s="8">
        <v>31885</v>
      </c>
      <c r="J22" s="8">
        <v>35028</v>
      </c>
      <c r="K22" s="8">
        <v>30009</v>
      </c>
      <c r="L22" s="8">
        <v>31948</v>
      </c>
      <c r="M22" s="9">
        <v>30194</v>
      </c>
      <c r="N22" s="175">
        <v>32578</v>
      </c>
      <c r="O22" s="175">
        <v>0</v>
      </c>
      <c r="Q22" s="5" t="s">
        <v>16</v>
      </c>
      <c r="R22" s="180">
        <f t="shared" si="12"/>
        <v>0</v>
      </c>
      <c r="S22" s="180">
        <f t="shared" si="13"/>
        <v>0</v>
      </c>
      <c r="T22" s="180">
        <f t="shared" si="14"/>
        <v>0</v>
      </c>
      <c r="U22" s="180">
        <f t="shared" si="15"/>
        <v>0</v>
      </c>
      <c r="V22" s="180">
        <f t="shared" si="16"/>
        <v>0</v>
      </c>
      <c r="W22" s="180">
        <f t="shared" si="17"/>
        <v>0</v>
      </c>
      <c r="X22" s="180">
        <f t="shared" si="18"/>
        <v>0</v>
      </c>
      <c r="Y22" s="180">
        <f t="shared" si="19"/>
        <v>0</v>
      </c>
      <c r="Z22" s="180">
        <f t="shared" si="20"/>
        <v>0</v>
      </c>
      <c r="AA22" s="180">
        <f t="shared" si="21"/>
        <v>0</v>
      </c>
      <c r="AB22" s="190">
        <f t="shared" si="22"/>
        <v>0</v>
      </c>
    </row>
    <row r="23" spans="4:28" ht="15" x14ac:dyDescent="0.15">
      <c r="D23" s="5" t="s">
        <v>17</v>
      </c>
      <c r="E23" s="7">
        <v>26312</v>
      </c>
      <c r="F23" s="8">
        <v>25727</v>
      </c>
      <c r="G23" s="8">
        <v>27214</v>
      </c>
      <c r="H23" s="8">
        <v>26422</v>
      </c>
      <c r="I23" s="8">
        <v>28193</v>
      </c>
      <c r="J23" s="8">
        <v>33645</v>
      </c>
      <c r="K23" s="8">
        <v>27528</v>
      </c>
      <c r="L23" s="8">
        <v>27662</v>
      </c>
      <c r="M23" s="9">
        <v>26301</v>
      </c>
      <c r="N23" s="175">
        <v>22882</v>
      </c>
      <c r="O23" s="175">
        <v>30418</v>
      </c>
      <c r="Q23" s="5" t="s">
        <v>17</v>
      </c>
      <c r="R23" s="180">
        <f t="shared" si="12"/>
        <v>25082</v>
      </c>
      <c r="S23" s="180">
        <f t="shared" si="13"/>
        <v>24470</v>
      </c>
      <c r="T23" s="180">
        <f t="shared" si="14"/>
        <v>25878</v>
      </c>
      <c r="U23" s="180">
        <f t="shared" si="15"/>
        <v>24966</v>
      </c>
      <c r="V23" s="180">
        <f t="shared" si="16"/>
        <v>26680</v>
      </c>
      <c r="W23" s="180">
        <f t="shared" si="17"/>
        <v>31959</v>
      </c>
      <c r="X23" s="180">
        <f t="shared" si="18"/>
        <v>25968</v>
      </c>
      <c r="Y23" s="180">
        <f t="shared" si="19"/>
        <v>26158</v>
      </c>
      <c r="Z23" s="180">
        <f t="shared" si="20"/>
        <v>24758</v>
      </c>
      <c r="AA23" s="180">
        <f t="shared" si="21"/>
        <v>21383</v>
      </c>
      <c r="AB23" s="190">
        <f t="shared" si="22"/>
        <v>28845</v>
      </c>
    </row>
    <row r="24" spans="4:28" ht="15" x14ac:dyDescent="0.15">
      <c r="D24" s="5" t="s">
        <v>18</v>
      </c>
      <c r="E24" s="7">
        <v>0</v>
      </c>
      <c r="F24" s="8">
        <v>0</v>
      </c>
      <c r="G24" s="8">
        <v>0</v>
      </c>
      <c r="H24" s="8">
        <v>0</v>
      </c>
      <c r="I24" s="8">
        <v>0</v>
      </c>
      <c r="J24" s="8">
        <v>0</v>
      </c>
      <c r="K24" s="8">
        <v>0</v>
      </c>
      <c r="L24" s="8">
        <v>0</v>
      </c>
      <c r="M24" s="9">
        <v>0</v>
      </c>
      <c r="N24" s="175">
        <v>0</v>
      </c>
      <c r="O24" s="175">
        <v>0</v>
      </c>
      <c r="Q24" s="5" t="s">
        <v>18</v>
      </c>
      <c r="R24" s="180">
        <f t="shared" si="12"/>
        <v>0</v>
      </c>
      <c r="S24" s="180">
        <f t="shared" si="13"/>
        <v>0</v>
      </c>
      <c r="T24" s="180">
        <f t="shared" si="14"/>
        <v>0</v>
      </c>
      <c r="U24" s="180">
        <f t="shared" si="15"/>
        <v>0</v>
      </c>
      <c r="V24" s="180">
        <f t="shared" si="16"/>
        <v>0</v>
      </c>
      <c r="W24" s="180">
        <f t="shared" si="17"/>
        <v>0</v>
      </c>
      <c r="X24" s="180">
        <f t="shared" si="18"/>
        <v>0</v>
      </c>
      <c r="Y24" s="180">
        <f t="shared" si="19"/>
        <v>0</v>
      </c>
      <c r="Z24" s="180">
        <f t="shared" si="20"/>
        <v>0</v>
      </c>
      <c r="AA24" s="180">
        <f t="shared" si="21"/>
        <v>0</v>
      </c>
      <c r="AB24" s="190">
        <f t="shared" si="22"/>
        <v>0</v>
      </c>
    </row>
    <row r="25" spans="4:28" ht="15" x14ac:dyDescent="0.15">
      <c r="D25" s="5" t="s">
        <v>19</v>
      </c>
      <c r="E25" s="7">
        <v>0</v>
      </c>
      <c r="F25" s="8">
        <v>0</v>
      </c>
      <c r="G25" s="8">
        <v>0</v>
      </c>
      <c r="H25" s="8">
        <v>0</v>
      </c>
      <c r="I25" s="8">
        <v>0</v>
      </c>
      <c r="J25" s="8">
        <v>0</v>
      </c>
      <c r="K25" s="8">
        <v>1647</v>
      </c>
      <c r="L25" s="8">
        <v>437</v>
      </c>
      <c r="M25" s="9">
        <v>506</v>
      </c>
      <c r="N25" s="175">
        <v>506</v>
      </c>
      <c r="O25" s="175">
        <v>0</v>
      </c>
      <c r="Q25" s="5" t="s">
        <v>19</v>
      </c>
      <c r="R25" s="180">
        <f t="shared" si="12"/>
        <v>0</v>
      </c>
      <c r="S25" s="180">
        <f t="shared" si="13"/>
        <v>0</v>
      </c>
      <c r="T25" s="180">
        <f t="shared" si="14"/>
        <v>0</v>
      </c>
      <c r="U25" s="180">
        <f t="shared" si="15"/>
        <v>0</v>
      </c>
      <c r="V25" s="180">
        <f t="shared" si="16"/>
        <v>0</v>
      </c>
      <c r="W25" s="180">
        <f t="shared" si="17"/>
        <v>0</v>
      </c>
      <c r="X25" s="180">
        <f t="shared" si="18"/>
        <v>1611</v>
      </c>
      <c r="Y25" s="180">
        <f t="shared" si="19"/>
        <v>389</v>
      </c>
      <c r="Z25" s="180">
        <f t="shared" si="20"/>
        <v>472</v>
      </c>
      <c r="AA25" s="180">
        <f t="shared" si="21"/>
        <v>472</v>
      </c>
      <c r="AB25" s="190">
        <f t="shared" si="22"/>
        <v>0</v>
      </c>
    </row>
    <row r="26" spans="4:28" ht="15" x14ac:dyDescent="0.15">
      <c r="D26" s="5" t="s">
        <v>20</v>
      </c>
      <c r="E26" s="7">
        <v>52.25</v>
      </c>
      <c r="F26" s="8">
        <v>70.819999999999993</v>
      </c>
      <c r="G26" s="8">
        <v>95.83</v>
      </c>
      <c r="H26" s="8">
        <v>144.06</v>
      </c>
      <c r="I26" s="8">
        <v>170.11</v>
      </c>
      <c r="J26" s="8">
        <v>140.32</v>
      </c>
      <c r="K26" s="8">
        <v>97.46</v>
      </c>
      <c r="L26" s="8">
        <v>132.32</v>
      </c>
      <c r="M26" s="9">
        <v>123.95</v>
      </c>
      <c r="N26" s="175">
        <v>121.87</v>
      </c>
      <c r="O26" s="175">
        <v>0</v>
      </c>
      <c r="Q26" s="5" t="s">
        <v>20</v>
      </c>
      <c r="R26" s="180">
        <f t="shared" si="12"/>
        <v>39.74</v>
      </c>
      <c r="S26" s="180">
        <f t="shared" si="13"/>
        <v>58.399999999999991</v>
      </c>
      <c r="T26" s="180">
        <f t="shared" si="14"/>
        <v>79.319999999999993</v>
      </c>
      <c r="U26" s="180">
        <f t="shared" si="15"/>
        <v>125.05</v>
      </c>
      <c r="V26" s="180">
        <f t="shared" si="16"/>
        <v>140.9</v>
      </c>
      <c r="W26" s="180">
        <f t="shared" si="17"/>
        <v>102.10999999999999</v>
      </c>
      <c r="X26" s="180">
        <f t="shared" si="18"/>
        <v>84.03</v>
      </c>
      <c r="Y26" s="180">
        <f t="shared" si="19"/>
        <v>0</v>
      </c>
      <c r="Z26" s="180">
        <f t="shared" si="20"/>
        <v>0</v>
      </c>
      <c r="AA26" s="180">
        <f t="shared" si="21"/>
        <v>0</v>
      </c>
      <c r="AB26" s="190">
        <f t="shared" si="22"/>
        <v>0</v>
      </c>
    </row>
    <row r="27" spans="4:28" ht="15" x14ac:dyDescent="0.15">
      <c r="D27" s="5" t="s">
        <v>21</v>
      </c>
      <c r="E27" s="7">
        <v>0</v>
      </c>
      <c r="F27" s="8">
        <v>0</v>
      </c>
      <c r="G27" s="8">
        <v>34</v>
      </c>
      <c r="H27" s="8">
        <v>37.700000000000003</v>
      </c>
      <c r="I27" s="8">
        <v>40.599999999999994</v>
      </c>
      <c r="J27" s="8">
        <v>44.5</v>
      </c>
      <c r="K27" s="8">
        <v>45.9</v>
      </c>
      <c r="L27" s="8">
        <v>44.800000000000011</v>
      </c>
      <c r="M27" s="9">
        <v>46.1</v>
      </c>
      <c r="N27" s="175">
        <v>50.800000000000004</v>
      </c>
      <c r="O27" s="175">
        <v>50.8</v>
      </c>
      <c r="Q27" s="5" t="s">
        <v>21</v>
      </c>
      <c r="R27" s="180">
        <f t="shared" si="12"/>
        <v>0</v>
      </c>
      <c r="S27" s="180">
        <f t="shared" si="13"/>
        <v>0</v>
      </c>
      <c r="T27" s="180">
        <f t="shared" si="14"/>
        <v>32.200000000000003</v>
      </c>
      <c r="U27" s="180">
        <f t="shared" si="15"/>
        <v>35.1</v>
      </c>
      <c r="V27" s="180">
        <f t="shared" si="16"/>
        <v>38.099999999999994</v>
      </c>
      <c r="W27" s="180">
        <f t="shared" si="17"/>
        <v>41.9</v>
      </c>
      <c r="X27" s="180">
        <f t="shared" si="18"/>
        <v>42.6</v>
      </c>
      <c r="Y27" s="180">
        <f t="shared" si="19"/>
        <v>41.70000000000001</v>
      </c>
      <c r="Z27" s="180">
        <f t="shared" si="20"/>
        <v>43</v>
      </c>
      <c r="AA27" s="180">
        <f t="shared" si="21"/>
        <v>47.2</v>
      </c>
      <c r="AB27" s="190">
        <f t="shared" si="22"/>
        <v>46.4</v>
      </c>
    </row>
    <row r="28" spans="4:28" ht="15" x14ac:dyDescent="0.15">
      <c r="D28" s="5" t="s">
        <v>22</v>
      </c>
      <c r="E28" s="177">
        <v>15976</v>
      </c>
      <c r="F28" s="176">
        <v>15884</v>
      </c>
      <c r="G28" s="176">
        <v>40354</v>
      </c>
      <c r="H28" s="176">
        <v>40427</v>
      </c>
      <c r="I28" s="176">
        <v>43679</v>
      </c>
      <c r="J28" s="176">
        <v>45091</v>
      </c>
      <c r="K28" s="176">
        <v>48100</v>
      </c>
      <c r="L28" s="176">
        <v>49457</v>
      </c>
      <c r="M28" s="185">
        <v>48546</v>
      </c>
      <c r="N28" s="175">
        <v>49316</v>
      </c>
      <c r="O28" s="175">
        <v>48355</v>
      </c>
      <c r="Q28" s="5" t="s">
        <v>22</v>
      </c>
      <c r="R28" s="180">
        <f t="shared" si="12"/>
        <v>0</v>
      </c>
      <c r="S28" s="180">
        <f t="shared" si="13"/>
        <v>0</v>
      </c>
      <c r="T28" s="180">
        <f t="shared" si="14"/>
        <v>0</v>
      </c>
      <c r="U28" s="180">
        <f t="shared" si="15"/>
        <v>9095</v>
      </c>
      <c r="V28" s="180">
        <f t="shared" si="16"/>
        <v>10491</v>
      </c>
      <c r="W28" s="180">
        <f t="shared" si="17"/>
        <v>10662</v>
      </c>
      <c r="X28" s="180">
        <f t="shared" si="18"/>
        <v>10591</v>
      </c>
      <c r="Y28" s="180">
        <f t="shared" si="19"/>
        <v>10846</v>
      </c>
      <c r="Z28" s="180">
        <f t="shared" si="20"/>
        <v>11477</v>
      </c>
      <c r="AA28" s="180">
        <f t="shared" si="21"/>
        <v>11081</v>
      </c>
      <c r="AB28" s="190">
        <f t="shared" si="22"/>
        <v>10133</v>
      </c>
    </row>
    <row r="29" spans="4:28" ht="15" x14ac:dyDescent="0.15">
      <c r="D29" s="5" t="s">
        <v>23</v>
      </c>
      <c r="E29" s="7">
        <v>21235</v>
      </c>
      <c r="F29" s="8">
        <v>21287</v>
      </c>
      <c r="G29" s="8">
        <v>24054</v>
      </c>
      <c r="H29" s="8">
        <v>25287</v>
      </c>
      <c r="I29" s="8">
        <v>28547</v>
      </c>
      <c r="J29" s="8">
        <v>29392</v>
      </c>
      <c r="K29" s="8">
        <v>33091</v>
      </c>
      <c r="L29" s="8">
        <v>32184</v>
      </c>
      <c r="M29" s="9">
        <v>31102</v>
      </c>
      <c r="N29" s="175">
        <v>34237</v>
      </c>
      <c r="O29" s="175">
        <v>35784.1309628991</v>
      </c>
      <c r="Q29" s="5" t="s">
        <v>23</v>
      </c>
      <c r="R29" s="180">
        <f t="shared" si="12"/>
        <v>18116</v>
      </c>
      <c r="S29" s="180">
        <f t="shared" si="13"/>
        <v>18287</v>
      </c>
      <c r="T29" s="180">
        <f t="shared" si="14"/>
        <v>20962</v>
      </c>
      <c r="U29" s="180">
        <f t="shared" si="15"/>
        <v>22020</v>
      </c>
      <c r="V29" s="180">
        <f t="shared" si="16"/>
        <v>25051</v>
      </c>
      <c r="W29" s="180">
        <f t="shared" si="17"/>
        <v>25916</v>
      </c>
      <c r="X29" s="180">
        <f t="shared" si="18"/>
        <v>29510</v>
      </c>
      <c r="Y29" s="180">
        <f t="shared" si="19"/>
        <v>28461</v>
      </c>
      <c r="Z29" s="180">
        <f t="shared" si="20"/>
        <v>27211</v>
      </c>
      <c r="AA29" s="180">
        <f t="shared" si="21"/>
        <v>29277</v>
      </c>
      <c r="AB29" s="190">
        <f t="shared" si="22"/>
        <v>30659.689033812872</v>
      </c>
    </row>
    <row r="30" spans="4:28" ht="15" x14ac:dyDescent="0.15">
      <c r="D30" s="5" t="s">
        <v>24</v>
      </c>
      <c r="E30" s="177">
        <v>8426</v>
      </c>
      <c r="F30" s="176">
        <v>9046</v>
      </c>
      <c r="G30" s="176">
        <v>9095</v>
      </c>
      <c r="H30" s="176">
        <v>9460</v>
      </c>
      <c r="I30" s="176">
        <v>11499</v>
      </c>
      <c r="J30" s="176">
        <v>13479</v>
      </c>
      <c r="K30" s="176">
        <v>16395</v>
      </c>
      <c r="L30" s="176">
        <v>15041</v>
      </c>
      <c r="M30" s="185">
        <v>16810</v>
      </c>
      <c r="N30" s="175">
        <v>16810</v>
      </c>
      <c r="O30" s="175">
        <v>0</v>
      </c>
      <c r="Q30" s="5" t="s">
        <v>24</v>
      </c>
      <c r="R30" s="180">
        <f t="shared" si="12"/>
        <v>8367</v>
      </c>
      <c r="S30" s="180">
        <f t="shared" si="13"/>
        <v>8983</v>
      </c>
      <c r="T30" s="180">
        <f t="shared" si="14"/>
        <v>9028</v>
      </c>
      <c r="U30" s="180">
        <f t="shared" si="15"/>
        <v>9389</v>
      </c>
      <c r="V30" s="180">
        <f t="shared" si="16"/>
        <v>11404</v>
      </c>
      <c r="W30" s="180">
        <f t="shared" si="17"/>
        <v>13358</v>
      </c>
      <c r="X30" s="180">
        <f t="shared" si="18"/>
        <v>16254</v>
      </c>
      <c r="Y30" s="180">
        <f t="shared" si="19"/>
        <v>14859</v>
      </c>
      <c r="Z30" s="180">
        <f t="shared" si="20"/>
        <v>16643</v>
      </c>
      <c r="AA30" s="180">
        <f t="shared" si="21"/>
        <v>16643</v>
      </c>
      <c r="AB30" s="190">
        <f t="shared" si="22"/>
        <v>0</v>
      </c>
    </row>
    <row r="31" spans="4:28" ht="15" x14ac:dyDescent="0.15">
      <c r="D31" s="5" t="s">
        <v>25</v>
      </c>
      <c r="E31" s="177">
        <v>2800.0569999999998</v>
      </c>
      <c r="F31" s="176">
        <v>2904.62</v>
      </c>
      <c r="G31" s="176">
        <v>3037.346</v>
      </c>
      <c r="H31" s="8">
        <v>3027.413</v>
      </c>
      <c r="I31" s="8">
        <v>3197.3560000000002</v>
      </c>
      <c r="J31" s="8">
        <v>3120.5650000000001</v>
      </c>
      <c r="K31" s="8">
        <v>3313.7339999999999</v>
      </c>
      <c r="L31" s="8">
        <v>3212.8330000000001</v>
      </c>
      <c r="M31" s="9">
        <v>3258.9480000000003</v>
      </c>
      <c r="N31" s="175">
        <v>3183.66398018785</v>
      </c>
      <c r="O31" s="175">
        <v>3149.2330373813143</v>
      </c>
      <c r="Q31" s="5" t="s">
        <v>25</v>
      </c>
      <c r="R31" s="180">
        <f t="shared" si="12"/>
        <v>2441.1079999999997</v>
      </c>
      <c r="S31" s="180">
        <f t="shared" si="13"/>
        <v>2605.7929999999997</v>
      </c>
      <c r="T31" s="180">
        <f t="shared" si="14"/>
        <v>2710.8420000000001</v>
      </c>
      <c r="U31" s="180">
        <f t="shared" si="15"/>
        <v>2683.8980000000001</v>
      </c>
      <c r="V31" s="180">
        <f t="shared" si="16"/>
        <v>2823.058</v>
      </c>
      <c r="W31" s="180">
        <f t="shared" si="17"/>
        <v>2712.4059999999999</v>
      </c>
      <c r="X31" s="180">
        <f t="shared" si="18"/>
        <v>2893.22</v>
      </c>
      <c r="Y31" s="180">
        <f t="shared" si="19"/>
        <v>2772.076</v>
      </c>
      <c r="Z31" s="180">
        <f t="shared" si="20"/>
        <v>2821.6660000000002</v>
      </c>
      <c r="AA31" s="180">
        <f t="shared" si="21"/>
        <v>2736.0559801878499</v>
      </c>
      <c r="AB31" s="190">
        <f t="shared" si="22"/>
        <v>2699.1653854885826</v>
      </c>
    </row>
    <row r="32" spans="4:28" ht="15" x14ac:dyDescent="0.15">
      <c r="D32" s="5" t="s">
        <v>26</v>
      </c>
      <c r="E32" s="177">
        <v>958.19069752898349</v>
      </c>
      <c r="F32" s="176">
        <f>(E32+($E$32*($J$32/$E$32-1)/5))</f>
        <v>1550.3525580231867</v>
      </c>
      <c r="G32" s="176">
        <f>(F32+($E$32*($J$32/$E$32-1)/5))</f>
        <v>2142.5144185173899</v>
      </c>
      <c r="H32" s="176">
        <f>(G32+($E$32*($J$32/$E$32-1)/5))</f>
        <v>2734.6762790115931</v>
      </c>
      <c r="I32" s="176">
        <f>(H32+($E$32*($J$32/$E$32-1)/5))</f>
        <v>3326.8381395057963</v>
      </c>
      <c r="J32" s="176">
        <v>3919</v>
      </c>
      <c r="K32" s="176">
        <v>4204</v>
      </c>
      <c r="L32" s="176">
        <v>4921</v>
      </c>
      <c r="M32" s="185">
        <v>4354</v>
      </c>
      <c r="N32" s="175">
        <v>4354</v>
      </c>
      <c r="O32" s="175">
        <v>0</v>
      </c>
      <c r="Q32" s="5" t="s">
        <v>26</v>
      </c>
      <c r="R32" s="180">
        <f t="shared" si="12"/>
        <v>954.91392928690448</v>
      </c>
      <c r="S32" s="180">
        <f t="shared" si="13"/>
        <v>1545.5311434295236</v>
      </c>
      <c r="T32" s="180">
        <f t="shared" si="14"/>
        <v>2136.1483575721427</v>
      </c>
      <c r="U32" s="180">
        <f t="shared" si="15"/>
        <v>2726.7655717147613</v>
      </c>
      <c r="V32" s="180">
        <f t="shared" si="16"/>
        <v>3317.3827858573804</v>
      </c>
      <c r="W32" s="180">
        <f t="shared" si="17"/>
        <v>3908</v>
      </c>
      <c r="X32" s="180">
        <f t="shared" si="18"/>
        <v>4200.1000000000004</v>
      </c>
      <c r="Y32" s="180">
        <f t="shared" si="19"/>
        <v>4914.3</v>
      </c>
      <c r="Z32" s="180">
        <f t="shared" si="20"/>
        <v>4344</v>
      </c>
      <c r="AA32" s="180">
        <f t="shared" si="21"/>
        <v>4344</v>
      </c>
      <c r="AB32" s="190">
        <f t="shared" si="22"/>
        <v>0</v>
      </c>
    </row>
    <row r="33" spans="4:33" ht="15" x14ac:dyDescent="0.15">
      <c r="D33" s="5" t="s">
        <v>27</v>
      </c>
      <c r="E33" s="7">
        <v>56737</v>
      </c>
      <c r="F33" s="8">
        <v>62002</v>
      </c>
      <c r="G33" s="8">
        <v>54616</v>
      </c>
      <c r="H33" s="8">
        <v>52644</v>
      </c>
      <c r="I33" s="8">
        <v>36141</v>
      </c>
      <c r="J33" s="8">
        <v>50551</v>
      </c>
      <c r="K33" s="8">
        <v>53252</v>
      </c>
      <c r="L33" s="8">
        <v>51188</v>
      </c>
      <c r="M33" s="9">
        <v>63840</v>
      </c>
      <c r="N33" s="175">
        <v>59963</v>
      </c>
      <c r="O33" s="175">
        <v>0</v>
      </c>
      <c r="Q33" s="5" t="s">
        <v>27</v>
      </c>
      <c r="R33" s="180">
        <f t="shared" si="12"/>
        <v>0</v>
      </c>
      <c r="S33" s="180">
        <f t="shared" si="13"/>
        <v>0</v>
      </c>
      <c r="T33" s="180">
        <f t="shared" si="14"/>
        <v>0</v>
      </c>
      <c r="U33" s="180">
        <f t="shared" si="15"/>
        <v>0</v>
      </c>
      <c r="V33" s="180">
        <f t="shared" si="16"/>
        <v>0</v>
      </c>
      <c r="W33" s="180">
        <f t="shared" si="17"/>
        <v>0</v>
      </c>
      <c r="X33" s="180">
        <f t="shared" si="18"/>
        <v>0</v>
      </c>
      <c r="Y33" s="180">
        <f t="shared" si="19"/>
        <v>0</v>
      </c>
      <c r="Z33" s="180">
        <f t="shared" si="20"/>
        <v>0</v>
      </c>
      <c r="AA33" s="180">
        <f t="shared" si="21"/>
        <v>0</v>
      </c>
      <c r="AB33" s="190">
        <f t="shared" si="22"/>
        <v>0</v>
      </c>
    </row>
    <row r="34" spans="4:33" ht="15" x14ac:dyDescent="0.15">
      <c r="D34" s="5" t="s">
        <v>28</v>
      </c>
      <c r="E34" s="177">
        <v>179244</v>
      </c>
      <c r="F34" s="176">
        <v>196981</v>
      </c>
      <c r="G34" s="176">
        <v>214155</v>
      </c>
      <c r="H34" s="176">
        <v>951</v>
      </c>
      <c r="I34" s="176">
        <v>1115</v>
      </c>
      <c r="J34" s="176">
        <v>1112</v>
      </c>
      <c r="K34" s="176">
        <v>991</v>
      </c>
      <c r="L34" s="176">
        <v>944</v>
      </c>
      <c r="M34" s="185">
        <v>978</v>
      </c>
      <c r="N34" s="175">
        <v>940.8</v>
      </c>
      <c r="O34" s="175">
        <v>0</v>
      </c>
      <c r="Q34" s="5" t="s">
        <v>28</v>
      </c>
      <c r="R34" s="180">
        <f t="shared" si="12"/>
        <v>119118</v>
      </c>
      <c r="S34" s="180">
        <f t="shared" si="13"/>
        <v>133283</v>
      </c>
      <c r="T34" s="180">
        <f t="shared" si="14"/>
        <v>144454</v>
      </c>
      <c r="U34" s="180">
        <f t="shared" si="15"/>
        <v>654</v>
      </c>
      <c r="V34" s="180">
        <f t="shared" si="16"/>
        <v>793</v>
      </c>
      <c r="W34" s="180">
        <f t="shared" si="17"/>
        <v>771</v>
      </c>
      <c r="X34" s="180">
        <f t="shared" si="18"/>
        <v>623</v>
      </c>
      <c r="Y34" s="180">
        <f t="shared" si="19"/>
        <v>571</v>
      </c>
      <c r="Z34" s="180">
        <f t="shared" si="20"/>
        <v>574</v>
      </c>
      <c r="AA34" s="180">
        <f t="shared" si="21"/>
        <v>524.59999999999991</v>
      </c>
      <c r="AB34" s="190">
        <f t="shared" si="22"/>
        <v>0</v>
      </c>
    </row>
    <row r="35" spans="4:33" ht="15" x14ac:dyDescent="0.15">
      <c r="D35" s="5" t="s">
        <v>43</v>
      </c>
      <c r="E35" s="7">
        <v>13979</v>
      </c>
      <c r="F35" s="8">
        <v>11019</v>
      </c>
      <c r="G35" s="8">
        <f>AVERAGE(F35,H35)</f>
        <v>12109</v>
      </c>
      <c r="H35" s="8">
        <v>13199</v>
      </c>
      <c r="I35" s="8">
        <v>0</v>
      </c>
      <c r="J35" s="8">
        <v>0</v>
      </c>
      <c r="K35" s="8">
        <v>0</v>
      </c>
      <c r="L35" s="8">
        <v>0</v>
      </c>
      <c r="M35" s="9">
        <v>0</v>
      </c>
      <c r="N35" s="175">
        <v>0</v>
      </c>
      <c r="O35" s="175">
        <v>0</v>
      </c>
      <c r="Q35" s="5" t="s">
        <v>43</v>
      </c>
      <c r="R35" s="180">
        <f t="shared" si="12"/>
        <v>0</v>
      </c>
      <c r="S35" s="180">
        <f t="shared" si="13"/>
        <v>0</v>
      </c>
      <c r="T35" s="180">
        <f t="shared" si="14"/>
        <v>0</v>
      </c>
      <c r="U35" s="180">
        <f t="shared" si="15"/>
        <v>0</v>
      </c>
      <c r="V35" s="180">
        <f t="shared" si="16"/>
        <v>0</v>
      </c>
      <c r="W35" s="180">
        <f t="shared" si="17"/>
        <v>0</v>
      </c>
      <c r="X35" s="180">
        <f t="shared" si="18"/>
        <v>0</v>
      </c>
      <c r="Y35" s="180">
        <f t="shared" si="19"/>
        <v>0</v>
      </c>
      <c r="Z35" s="180">
        <f t="shared" si="20"/>
        <v>0</v>
      </c>
      <c r="AA35" s="180">
        <f t="shared" si="21"/>
        <v>0</v>
      </c>
      <c r="AB35" s="190">
        <f t="shared" si="22"/>
        <v>0</v>
      </c>
    </row>
    <row r="36" spans="4:33" ht="15" x14ac:dyDescent="0.15">
      <c r="D36" s="5" t="s">
        <v>30</v>
      </c>
      <c r="E36" s="7">
        <v>2851.748</v>
      </c>
      <c r="F36" s="8">
        <v>3739</v>
      </c>
      <c r="G36" s="8">
        <v>5334</v>
      </c>
      <c r="H36" s="8">
        <v>5777</v>
      </c>
      <c r="I36" s="8">
        <v>6690</v>
      </c>
      <c r="J36" s="8">
        <v>7533</v>
      </c>
      <c r="K36" s="8">
        <v>7532</v>
      </c>
      <c r="L36" s="8">
        <v>8657</v>
      </c>
      <c r="M36" s="9">
        <v>10684</v>
      </c>
      <c r="N36" s="175">
        <v>11898</v>
      </c>
      <c r="O36" s="175">
        <v>0</v>
      </c>
      <c r="Q36" s="5" t="s">
        <v>30</v>
      </c>
      <c r="R36" s="180">
        <f t="shared" si="12"/>
        <v>2102.7660000000001</v>
      </c>
      <c r="S36" s="180">
        <f t="shared" si="13"/>
        <v>2854</v>
      </c>
      <c r="T36" s="180">
        <f t="shared" si="14"/>
        <v>4577</v>
      </c>
      <c r="U36" s="180">
        <f t="shared" si="15"/>
        <v>4878</v>
      </c>
      <c r="V36" s="180">
        <f t="shared" si="16"/>
        <v>5643</v>
      </c>
      <c r="W36" s="180">
        <f t="shared" si="17"/>
        <v>6290</v>
      </c>
      <c r="X36" s="180">
        <f t="shared" si="18"/>
        <v>6174</v>
      </c>
      <c r="Y36" s="180">
        <f t="shared" si="19"/>
        <v>7144</v>
      </c>
      <c r="Z36" s="180">
        <f t="shared" si="20"/>
        <v>9140</v>
      </c>
      <c r="AA36" s="180">
        <f t="shared" si="21"/>
        <v>10130</v>
      </c>
      <c r="AB36" s="190">
        <f t="shared" si="22"/>
        <v>0</v>
      </c>
    </row>
    <row r="37" spans="4:33" ht="15" x14ac:dyDescent="0.15">
      <c r="D37" s="11" t="s">
        <v>31</v>
      </c>
      <c r="E37" s="12">
        <v>29595.873152286338</v>
      </c>
      <c r="F37" s="13">
        <v>32144.509513190849</v>
      </c>
      <c r="G37" s="13">
        <v>29850.149470969867</v>
      </c>
      <c r="H37" s="13">
        <v>32784.863085747231</v>
      </c>
      <c r="I37" s="13">
        <v>31147.829801438304</v>
      </c>
      <c r="J37" s="13">
        <v>32052.845799951501</v>
      </c>
      <c r="K37" s="13">
        <v>43179.229828097399</v>
      </c>
      <c r="L37" s="13">
        <v>35791.901958273782</v>
      </c>
      <c r="M37" s="14">
        <v>36406.848245481815</v>
      </c>
      <c r="N37" s="178">
        <v>27145.20241424202</v>
      </c>
      <c r="O37" s="178">
        <v>0</v>
      </c>
      <c r="Q37" s="11" t="s">
        <v>31</v>
      </c>
      <c r="R37" s="191">
        <f t="shared" si="12"/>
        <v>27017.392882801243</v>
      </c>
      <c r="S37" s="191">
        <f t="shared" si="13"/>
        <v>29380.147466413528</v>
      </c>
      <c r="T37" s="191">
        <f t="shared" si="14"/>
        <v>26872.126053625554</v>
      </c>
      <c r="U37" s="191">
        <f t="shared" si="15"/>
        <v>29623.455586563065</v>
      </c>
      <c r="V37" s="191">
        <f t="shared" si="16"/>
        <v>28160.962499850553</v>
      </c>
      <c r="W37" s="191">
        <f t="shared" si="17"/>
        <v>28985.236265426058</v>
      </c>
      <c r="X37" s="191">
        <f t="shared" si="18"/>
        <v>39531.670057982454</v>
      </c>
      <c r="Y37" s="191">
        <f t="shared" si="19"/>
        <v>32220.536441032404</v>
      </c>
      <c r="Z37" s="191">
        <f t="shared" si="20"/>
        <v>32735.395371918596</v>
      </c>
      <c r="AA37" s="191">
        <f t="shared" si="21"/>
        <v>23527.189552206422</v>
      </c>
      <c r="AB37" s="192">
        <f t="shared" si="22"/>
        <v>0</v>
      </c>
    </row>
    <row r="41" spans="4:33" x14ac:dyDescent="0.15">
      <c r="N41" s="23"/>
    </row>
    <row r="42" spans="4:33" ht="18.75" x14ac:dyDescent="0.15">
      <c r="D42" s="287" t="s">
        <v>128</v>
      </c>
      <c r="E42" s="288"/>
      <c r="F42" s="288"/>
      <c r="G42" s="288"/>
      <c r="H42" s="288"/>
      <c r="I42" s="288"/>
      <c r="J42" s="288"/>
      <c r="K42" s="288"/>
      <c r="L42" s="288"/>
      <c r="M42" s="288"/>
      <c r="N42" s="182" t="s">
        <v>278</v>
      </c>
      <c r="O42" s="182" t="s">
        <v>279</v>
      </c>
    </row>
    <row r="43" spans="4:33" ht="15" x14ac:dyDescent="0.15">
      <c r="D43" s="3">
        <v>199</v>
      </c>
      <c r="E43" s="4">
        <v>2004</v>
      </c>
      <c r="F43" s="4">
        <f t="shared" ref="F43:O43" si="23">E43+1</f>
        <v>2005</v>
      </c>
      <c r="G43" s="4">
        <f t="shared" si="23"/>
        <v>2006</v>
      </c>
      <c r="H43" s="4">
        <f t="shared" si="23"/>
        <v>2007</v>
      </c>
      <c r="I43" s="4">
        <f t="shared" si="23"/>
        <v>2008</v>
      </c>
      <c r="J43" s="4">
        <f t="shared" si="23"/>
        <v>2009</v>
      </c>
      <c r="K43" s="4">
        <f t="shared" si="23"/>
        <v>2010</v>
      </c>
      <c r="L43" s="4">
        <f t="shared" si="23"/>
        <v>2011</v>
      </c>
      <c r="M43" s="4">
        <f t="shared" si="23"/>
        <v>2012</v>
      </c>
      <c r="N43" s="173">
        <f t="shared" si="23"/>
        <v>2013</v>
      </c>
      <c r="O43" s="173">
        <f t="shared" si="23"/>
        <v>2014</v>
      </c>
    </row>
    <row r="44" spans="4:33" ht="15" x14ac:dyDescent="0.15">
      <c r="D44" s="5" t="s">
        <v>0</v>
      </c>
      <c r="E44" s="180">
        <v>2017</v>
      </c>
      <c r="F44" s="179">
        <v>1975</v>
      </c>
      <c r="G44" s="179">
        <v>1923</v>
      </c>
      <c r="H44" s="179">
        <v>1961</v>
      </c>
      <c r="I44" s="179">
        <v>1952</v>
      </c>
      <c r="J44" s="179">
        <v>2003</v>
      </c>
      <c r="K44" s="179">
        <v>2027</v>
      </c>
      <c r="L44" s="179">
        <v>2032</v>
      </c>
      <c r="M44" s="184">
        <v>2104</v>
      </c>
      <c r="N44" s="174">
        <v>2116</v>
      </c>
      <c r="O44" s="174">
        <v>2174</v>
      </c>
    </row>
    <row r="45" spans="4:33" ht="15" x14ac:dyDescent="0.15">
      <c r="D45" s="5" t="s">
        <v>1</v>
      </c>
      <c r="E45" s="8">
        <v>1924.3524628699995</v>
      </c>
      <c r="F45" s="8">
        <v>2123.5332137700007</v>
      </c>
      <c r="G45" s="8">
        <v>1908.6567838500009</v>
      </c>
      <c r="H45" s="8">
        <v>2160.5450170899994</v>
      </c>
      <c r="I45" s="8">
        <v>2611.9960802099999</v>
      </c>
      <c r="J45" s="8">
        <v>2090.7708599799989</v>
      </c>
      <c r="K45" s="8">
        <v>2206.7665455300007</v>
      </c>
      <c r="L45" s="8">
        <v>2209.1183541000009</v>
      </c>
      <c r="M45" s="9">
        <v>2459.6941196899993</v>
      </c>
      <c r="N45" s="175">
        <v>2566.7598342500019</v>
      </c>
      <c r="O45" s="175">
        <v>2385.619784179999</v>
      </c>
    </row>
    <row r="46" spans="4:33" ht="15" x14ac:dyDescent="0.15">
      <c r="D46" s="5" t="s">
        <v>2</v>
      </c>
      <c r="E46" s="177">
        <v>0</v>
      </c>
      <c r="F46" s="176">
        <v>0</v>
      </c>
      <c r="G46" s="176">
        <v>0</v>
      </c>
      <c r="H46" s="176">
        <v>477.57819999999998</v>
      </c>
      <c r="I46" s="176">
        <v>663.13159999999993</v>
      </c>
      <c r="J46" s="176">
        <v>676.7912</v>
      </c>
      <c r="K46" s="176">
        <v>628.48771703871171</v>
      </c>
      <c r="L46" s="176">
        <v>603.61</v>
      </c>
      <c r="M46" s="9">
        <v>633</v>
      </c>
      <c r="N46" s="175">
        <v>633</v>
      </c>
      <c r="O46" s="175">
        <v>0</v>
      </c>
      <c r="W46" s="28"/>
      <c r="X46" s="28"/>
      <c r="Y46" s="28"/>
      <c r="Z46" s="28"/>
      <c r="AA46" s="28"/>
      <c r="AB46" s="28"/>
      <c r="AC46" s="28"/>
      <c r="AD46" s="28"/>
      <c r="AE46" s="28"/>
      <c r="AF46" s="28"/>
      <c r="AG46" s="28"/>
    </row>
    <row r="47" spans="4:33" ht="15" x14ac:dyDescent="0.15">
      <c r="D47" s="5" t="s">
        <v>3</v>
      </c>
      <c r="E47" s="7">
        <v>3962.2339999999999</v>
      </c>
      <c r="F47" s="8">
        <v>3995.4369999999999</v>
      </c>
      <c r="G47" s="8">
        <v>3698.4839999999999</v>
      </c>
      <c r="H47" s="8">
        <v>3664.3539999999998</v>
      </c>
      <c r="I47" s="8">
        <v>3278.205242</v>
      </c>
      <c r="J47" s="8">
        <v>3939.2677650000001</v>
      </c>
      <c r="K47" s="8">
        <v>3381.756676</v>
      </c>
      <c r="L47" s="8">
        <v>3306.7943879999998</v>
      </c>
      <c r="M47" s="9">
        <v>3178.395951</v>
      </c>
      <c r="N47" s="175">
        <v>3304.2962470000002</v>
      </c>
      <c r="O47" s="175">
        <v>3291.2889999999998</v>
      </c>
      <c r="W47" s="28"/>
      <c r="X47" s="28"/>
      <c r="Y47" s="28"/>
      <c r="Z47" s="28"/>
      <c r="AA47" s="28"/>
      <c r="AB47" s="28"/>
      <c r="AC47" s="28"/>
      <c r="AD47" s="28"/>
      <c r="AE47" s="28"/>
      <c r="AF47" s="28"/>
      <c r="AG47" s="28"/>
    </row>
    <row r="48" spans="4:33" ht="15" x14ac:dyDescent="0.15">
      <c r="D48" s="5" t="s">
        <v>4</v>
      </c>
      <c r="E48" s="177">
        <v>46.4</v>
      </c>
      <c r="F48" s="176">
        <v>48.9</v>
      </c>
      <c r="G48" s="176">
        <v>53.2</v>
      </c>
      <c r="H48" s="176">
        <v>58.8</v>
      </c>
      <c r="I48" s="176">
        <v>120</v>
      </c>
      <c r="J48" s="176">
        <v>126</v>
      </c>
      <c r="K48" s="176">
        <f>AVERAGE(L48,J48)</f>
        <v>126</v>
      </c>
      <c r="L48" s="176">
        <v>126</v>
      </c>
      <c r="M48" s="185">
        <v>0</v>
      </c>
      <c r="N48" s="175">
        <v>0</v>
      </c>
      <c r="O48" s="175">
        <v>0</v>
      </c>
      <c r="W48" s="28"/>
      <c r="X48" s="28"/>
      <c r="Y48" s="28"/>
      <c r="Z48" s="28"/>
      <c r="AA48" s="28"/>
      <c r="AB48" s="28"/>
      <c r="AC48" s="28"/>
      <c r="AD48" s="28"/>
      <c r="AE48" s="28"/>
      <c r="AF48" s="28"/>
      <c r="AG48" s="28"/>
    </row>
    <row r="49" spans="4:33" ht="15" x14ac:dyDescent="0.15">
      <c r="D49" s="5" t="s">
        <v>44</v>
      </c>
      <c r="E49" s="7">
        <v>9268</v>
      </c>
      <c r="F49" s="8">
        <v>19057</v>
      </c>
      <c r="G49" s="8">
        <v>20180</v>
      </c>
      <c r="H49" s="8">
        <v>19443</v>
      </c>
      <c r="I49" s="8">
        <v>20441</v>
      </c>
      <c r="J49" s="8">
        <v>20903</v>
      </c>
      <c r="K49" s="8">
        <v>22793</v>
      </c>
      <c r="L49" s="8">
        <v>19894</v>
      </c>
      <c r="M49" s="9">
        <v>19828</v>
      </c>
      <c r="N49" s="175">
        <v>19936</v>
      </c>
      <c r="O49" s="175">
        <v>20112</v>
      </c>
      <c r="W49" s="28"/>
      <c r="X49" s="28"/>
      <c r="Y49" s="28"/>
      <c r="Z49" s="28"/>
      <c r="AA49" s="28"/>
      <c r="AB49" s="28"/>
      <c r="AC49" s="28"/>
      <c r="AD49" s="28"/>
      <c r="AE49" s="28"/>
      <c r="AF49" s="28"/>
      <c r="AG49" s="28"/>
    </row>
    <row r="50" spans="4:33" ht="15" x14ac:dyDescent="0.15">
      <c r="D50" s="5" t="s">
        <v>6</v>
      </c>
      <c r="E50" s="7">
        <v>19222.968199999999</v>
      </c>
      <c r="F50" s="8">
        <v>18952.946400000001</v>
      </c>
      <c r="G50" s="8">
        <v>18788.876899999999</v>
      </c>
      <c r="H50" s="8">
        <v>19094.453600000001</v>
      </c>
      <c r="I50" s="8">
        <v>19560.717499999999</v>
      </c>
      <c r="J50" s="8">
        <v>19419.986799999999</v>
      </c>
      <c r="K50" s="8">
        <v>20060.150699999998</v>
      </c>
      <c r="L50" s="8">
        <v>20444.123500000002</v>
      </c>
      <c r="M50" s="9">
        <v>20221.554599999999</v>
      </c>
      <c r="N50" s="175">
        <v>21770.416499999999</v>
      </c>
      <c r="O50" s="175">
        <v>20656</v>
      </c>
      <c r="W50" s="28"/>
      <c r="X50" s="28"/>
      <c r="Y50" s="28"/>
      <c r="Z50" s="28"/>
      <c r="AA50" s="28"/>
      <c r="AB50" s="28"/>
      <c r="AC50" s="28"/>
      <c r="AD50" s="28"/>
      <c r="AE50" s="28"/>
      <c r="AF50" s="28"/>
      <c r="AG50" s="28"/>
    </row>
    <row r="51" spans="4:33" ht="15" x14ac:dyDescent="0.15">
      <c r="D51" s="5" t="s">
        <v>7</v>
      </c>
      <c r="E51" s="177">
        <v>8456.9629999999997</v>
      </c>
      <c r="F51" s="176">
        <v>8431</v>
      </c>
      <c r="G51" s="176">
        <v>6893</v>
      </c>
      <c r="H51" s="176">
        <v>7306</v>
      </c>
      <c r="I51" s="176">
        <v>7632</v>
      </c>
      <c r="J51" s="176">
        <v>8851</v>
      </c>
      <c r="K51" s="176">
        <v>9485.9959999999992</v>
      </c>
      <c r="L51" s="176">
        <v>11586</v>
      </c>
      <c r="M51" s="185">
        <v>10000</v>
      </c>
      <c r="N51" s="175">
        <v>10000</v>
      </c>
      <c r="O51" s="175">
        <v>0</v>
      </c>
      <c r="W51" s="28"/>
      <c r="X51" s="28"/>
      <c r="Y51" s="28"/>
      <c r="Z51" s="28"/>
      <c r="AA51" s="28"/>
      <c r="AB51" s="28"/>
      <c r="AC51" s="28"/>
      <c r="AD51" s="28"/>
      <c r="AE51" s="28"/>
      <c r="AF51" s="28"/>
      <c r="AG51" s="28"/>
    </row>
    <row r="52" spans="4:33" ht="15" x14ac:dyDescent="0.15">
      <c r="D52" s="5" t="s">
        <v>8</v>
      </c>
      <c r="E52" s="7">
        <v>0</v>
      </c>
      <c r="F52" s="8">
        <v>0</v>
      </c>
      <c r="G52" s="8">
        <v>0</v>
      </c>
      <c r="H52" s="8">
        <v>0</v>
      </c>
      <c r="I52" s="8">
        <v>0</v>
      </c>
      <c r="J52" s="8">
        <v>0</v>
      </c>
      <c r="K52" s="8">
        <v>0</v>
      </c>
      <c r="L52" s="8">
        <v>0</v>
      </c>
      <c r="M52" s="9">
        <v>0</v>
      </c>
      <c r="N52" s="175">
        <v>0</v>
      </c>
      <c r="O52" s="175">
        <v>0</v>
      </c>
      <c r="Q52" s="23"/>
      <c r="W52" s="28"/>
      <c r="X52" s="28"/>
      <c r="Y52" s="28"/>
      <c r="Z52" s="28"/>
      <c r="AA52" s="28"/>
      <c r="AB52" s="28"/>
      <c r="AC52" s="28"/>
      <c r="AD52" s="28"/>
      <c r="AE52" s="28"/>
      <c r="AF52" s="28"/>
      <c r="AG52" s="28"/>
    </row>
    <row r="53" spans="4:33" ht="15" x14ac:dyDescent="0.15">
      <c r="D53" s="5" t="s">
        <v>9</v>
      </c>
      <c r="E53" s="7">
        <v>7767.3003760000001</v>
      </c>
      <c r="F53" s="8">
        <v>8259.5775659999999</v>
      </c>
      <c r="G53" s="8">
        <v>8693.7426571700016</v>
      </c>
      <c r="H53" s="8">
        <v>8941.4312937000013</v>
      </c>
      <c r="I53" s="8">
        <v>9018.1174608000019</v>
      </c>
      <c r="J53" s="8">
        <v>9087.9531229695986</v>
      </c>
      <c r="K53" s="8">
        <v>8404.030610680602</v>
      </c>
      <c r="L53" s="8">
        <v>8170.7238604059994</v>
      </c>
      <c r="M53" s="9">
        <v>7914.1765740493001</v>
      </c>
      <c r="N53" s="175">
        <v>7592.7417300059988</v>
      </c>
      <c r="O53" s="175">
        <v>7308.8328358617</v>
      </c>
      <c r="W53" s="28"/>
      <c r="X53" s="28"/>
      <c r="Y53" s="28"/>
      <c r="Z53" s="28"/>
      <c r="AA53" s="28"/>
      <c r="AB53" s="28"/>
      <c r="AC53" s="28"/>
      <c r="AD53" s="28"/>
      <c r="AE53" s="28"/>
      <c r="AF53" s="28"/>
      <c r="AG53" s="28"/>
    </row>
    <row r="54" spans="4:33" ht="15" x14ac:dyDescent="0.15">
      <c r="D54" s="5" t="s">
        <v>10</v>
      </c>
      <c r="E54" s="7">
        <v>753</v>
      </c>
      <c r="F54" s="8">
        <v>910</v>
      </c>
      <c r="G54" s="8">
        <v>909</v>
      </c>
      <c r="H54" s="8">
        <v>887</v>
      </c>
      <c r="I54" s="8">
        <v>921</v>
      </c>
      <c r="J54" s="8">
        <v>894</v>
      </c>
      <c r="K54" s="8">
        <v>945</v>
      </c>
      <c r="L54" s="8">
        <v>1040</v>
      </c>
      <c r="M54" s="9">
        <v>998</v>
      </c>
      <c r="N54" s="175">
        <v>1090</v>
      </c>
      <c r="O54" s="175">
        <v>1183</v>
      </c>
      <c r="W54" s="28"/>
      <c r="X54" s="28"/>
      <c r="Y54" s="28"/>
      <c r="Z54" s="28"/>
      <c r="AA54" s="28"/>
      <c r="AB54" s="28"/>
      <c r="AC54" s="28"/>
      <c r="AD54" s="28"/>
      <c r="AE54" s="28"/>
      <c r="AF54" s="28"/>
      <c r="AG54" s="28"/>
    </row>
    <row r="55" spans="4:33" ht="15" x14ac:dyDescent="0.15">
      <c r="D55" s="5" t="s">
        <v>11</v>
      </c>
      <c r="E55" s="7">
        <v>12290</v>
      </c>
      <c r="F55" s="8">
        <v>12453</v>
      </c>
      <c r="G55" s="8">
        <v>12595</v>
      </c>
      <c r="H55" s="8">
        <v>12688</v>
      </c>
      <c r="I55" s="8">
        <v>12638</v>
      </c>
      <c r="J55" s="8">
        <v>13741</v>
      </c>
      <c r="K55" s="8">
        <v>13510</v>
      </c>
      <c r="L55" s="8">
        <v>13635</v>
      </c>
      <c r="M55" s="9">
        <v>13738</v>
      </c>
      <c r="N55" s="175">
        <v>14014</v>
      </c>
      <c r="O55" s="175">
        <v>0</v>
      </c>
      <c r="W55" s="28"/>
      <c r="X55" s="28"/>
      <c r="Y55" s="28"/>
      <c r="Z55" s="28"/>
      <c r="AA55" s="28"/>
      <c r="AB55" s="28"/>
      <c r="AC55" s="28"/>
      <c r="AD55" s="28"/>
      <c r="AE55" s="28"/>
      <c r="AF55" s="28"/>
      <c r="AG55" s="28"/>
    </row>
    <row r="56" spans="4:33" ht="15" x14ac:dyDescent="0.15">
      <c r="D56" s="5" t="s">
        <v>12</v>
      </c>
      <c r="E56" s="177">
        <v>978</v>
      </c>
      <c r="F56" s="176">
        <v>1044</v>
      </c>
      <c r="G56" s="176">
        <v>997</v>
      </c>
      <c r="H56" s="176">
        <v>1104</v>
      </c>
      <c r="I56" s="176">
        <v>1224</v>
      </c>
      <c r="J56" s="176">
        <v>1220</v>
      </c>
      <c r="K56" s="176">
        <v>1207</v>
      </c>
      <c r="L56" s="176">
        <v>1062</v>
      </c>
      <c r="M56" s="9">
        <v>744</v>
      </c>
      <c r="N56" s="175">
        <v>684</v>
      </c>
      <c r="O56" s="175">
        <v>0</v>
      </c>
      <c r="W56" s="28"/>
      <c r="X56" s="28"/>
      <c r="Y56" s="28"/>
      <c r="Z56" s="28"/>
      <c r="AA56" s="28"/>
      <c r="AB56" s="28"/>
      <c r="AC56" s="28"/>
      <c r="AD56" s="28"/>
      <c r="AE56" s="28"/>
      <c r="AF56" s="28"/>
      <c r="AG56" s="28"/>
    </row>
    <row r="57" spans="4:33" ht="15" x14ac:dyDescent="0.15">
      <c r="D57" s="5" t="s">
        <v>13</v>
      </c>
      <c r="E57" s="7">
        <v>1902</v>
      </c>
      <c r="F57" s="8">
        <v>1990</v>
      </c>
      <c r="G57" s="8">
        <v>2466</v>
      </c>
      <c r="H57" s="8">
        <v>2724</v>
      </c>
      <c r="I57" s="8">
        <v>2777</v>
      </c>
      <c r="J57" s="8">
        <v>2453</v>
      </c>
      <c r="K57" s="8">
        <v>2133</v>
      </c>
      <c r="L57" s="8">
        <v>1797</v>
      </c>
      <c r="M57" s="9">
        <v>1821</v>
      </c>
      <c r="N57" s="175">
        <v>1499</v>
      </c>
      <c r="O57" s="175">
        <v>0</v>
      </c>
      <c r="W57" s="28"/>
      <c r="X57" s="28"/>
      <c r="Y57" s="28"/>
      <c r="Z57" s="28"/>
      <c r="AA57" s="28"/>
      <c r="AB57" s="28"/>
      <c r="AC57" s="28"/>
      <c r="AD57" s="28"/>
      <c r="AE57" s="28"/>
      <c r="AF57" s="28"/>
      <c r="AG57" s="28"/>
    </row>
    <row r="58" spans="4:33" ht="15" x14ac:dyDescent="0.15">
      <c r="D58" s="5" t="s">
        <v>14</v>
      </c>
      <c r="E58" s="7">
        <v>144185</v>
      </c>
      <c r="F58" s="8">
        <v>150294</v>
      </c>
      <c r="G58" s="8">
        <v>153432</v>
      </c>
      <c r="H58" s="8">
        <v>152941</v>
      </c>
      <c r="I58" s="8">
        <v>144483</v>
      </c>
      <c r="J58" s="8">
        <v>117588</v>
      </c>
      <c r="K58" s="8">
        <v>138978</v>
      </c>
      <c r="L58" s="8">
        <v>99034</v>
      </c>
      <c r="M58" s="9">
        <v>92237</v>
      </c>
      <c r="N58" s="175">
        <v>102842</v>
      </c>
      <c r="O58" s="175">
        <v>0</v>
      </c>
      <c r="W58" s="28"/>
      <c r="X58" s="28"/>
      <c r="Y58" s="28"/>
      <c r="Z58" s="28"/>
      <c r="AA58" s="28"/>
      <c r="AB58" s="28"/>
      <c r="AC58" s="28"/>
      <c r="AD58" s="28"/>
      <c r="AE58" s="28"/>
      <c r="AF58" s="28"/>
      <c r="AG58" s="28"/>
    </row>
    <row r="59" spans="4:33" ht="15" x14ac:dyDescent="0.15">
      <c r="D59" s="5" t="s">
        <v>15</v>
      </c>
      <c r="E59" s="7">
        <v>1141</v>
      </c>
      <c r="F59" s="8">
        <v>897</v>
      </c>
      <c r="G59" s="8">
        <v>1057</v>
      </c>
      <c r="H59" s="8">
        <v>890</v>
      </c>
      <c r="I59" s="8">
        <v>1105</v>
      </c>
      <c r="J59" s="8">
        <v>1153</v>
      </c>
      <c r="K59" s="8">
        <v>1113</v>
      </c>
      <c r="L59" s="8">
        <v>883</v>
      </c>
      <c r="M59" s="9">
        <v>716</v>
      </c>
      <c r="N59" s="175">
        <v>716</v>
      </c>
      <c r="O59" s="175">
        <v>0</v>
      </c>
      <c r="W59" s="28"/>
      <c r="X59" s="28"/>
      <c r="Y59" s="28"/>
      <c r="Z59" s="28"/>
      <c r="AA59" s="28"/>
      <c r="AB59" s="28"/>
      <c r="AC59" s="28"/>
      <c r="AD59" s="28"/>
      <c r="AE59" s="28"/>
      <c r="AF59" s="28"/>
      <c r="AG59" s="28"/>
    </row>
    <row r="60" spans="4:33" ht="15" x14ac:dyDescent="0.15">
      <c r="D60" s="5" t="s">
        <v>16</v>
      </c>
      <c r="E60" s="7">
        <v>10652</v>
      </c>
      <c r="F60" s="8">
        <v>11397</v>
      </c>
      <c r="G60" s="8">
        <v>13387.977000000001</v>
      </c>
      <c r="H60" s="8">
        <v>14274</v>
      </c>
      <c r="I60" s="8">
        <v>16632</v>
      </c>
      <c r="J60" s="8">
        <v>17522</v>
      </c>
      <c r="K60" s="8">
        <v>16195</v>
      </c>
      <c r="L60" s="8">
        <v>16249</v>
      </c>
      <c r="M60" s="9">
        <v>15945</v>
      </c>
      <c r="N60" s="175">
        <v>15941</v>
      </c>
      <c r="O60" s="175">
        <v>0</v>
      </c>
      <c r="W60" s="28"/>
      <c r="X60" s="28"/>
      <c r="Y60" s="28"/>
      <c r="Z60" s="28"/>
      <c r="AA60" s="28"/>
      <c r="AB60" s="28"/>
      <c r="AC60" s="28"/>
      <c r="AD60" s="28"/>
      <c r="AE60" s="28"/>
      <c r="AF60" s="28"/>
      <c r="AG60" s="28"/>
    </row>
    <row r="61" spans="4:33" ht="15" x14ac:dyDescent="0.15">
      <c r="D61" s="5" t="s">
        <v>17</v>
      </c>
      <c r="E61" s="7">
        <v>15620.980999999998</v>
      </c>
      <c r="F61" s="8">
        <v>15676.847999999998</v>
      </c>
      <c r="G61" s="8">
        <v>16049.234</v>
      </c>
      <c r="H61" s="8">
        <v>16288.588</v>
      </c>
      <c r="I61" s="8">
        <v>16574.377</v>
      </c>
      <c r="J61" s="8">
        <v>17197.032999999999</v>
      </c>
      <c r="K61" s="8">
        <v>16277.717000000001</v>
      </c>
      <c r="L61" s="8">
        <v>16581.877</v>
      </c>
      <c r="M61" s="9">
        <v>14702.535</v>
      </c>
      <c r="N61" s="175">
        <v>13182.165000000001</v>
      </c>
      <c r="O61" s="175">
        <v>12244</v>
      </c>
      <c r="W61" s="28"/>
      <c r="X61" s="28"/>
      <c r="Y61" s="28"/>
      <c r="Z61" s="28"/>
      <c r="AA61" s="28"/>
      <c r="AB61" s="28"/>
      <c r="AC61" s="28"/>
      <c r="AD61" s="28"/>
      <c r="AE61" s="28"/>
      <c r="AF61" s="28"/>
      <c r="AG61" s="28"/>
    </row>
    <row r="62" spans="4:33" ht="15" x14ac:dyDescent="0.15">
      <c r="D62" s="5" t="s">
        <v>18</v>
      </c>
      <c r="E62" s="7">
        <v>0</v>
      </c>
      <c r="F62" s="8">
        <v>0</v>
      </c>
      <c r="G62" s="8">
        <v>0</v>
      </c>
      <c r="H62" s="8">
        <v>0</v>
      </c>
      <c r="I62" s="8">
        <v>0</v>
      </c>
      <c r="J62" s="8">
        <v>0</v>
      </c>
      <c r="K62" s="8">
        <v>0</v>
      </c>
      <c r="L62" s="8">
        <v>0</v>
      </c>
      <c r="M62" s="9">
        <v>0</v>
      </c>
      <c r="N62" s="175">
        <v>0</v>
      </c>
      <c r="O62" s="175">
        <v>0</v>
      </c>
    </row>
    <row r="63" spans="4:33" ht="15" x14ac:dyDescent="0.15">
      <c r="D63" s="5" t="s">
        <v>19</v>
      </c>
      <c r="E63" s="7">
        <v>228</v>
      </c>
      <c r="F63" s="8">
        <v>240</v>
      </c>
      <c r="G63" s="8">
        <v>198</v>
      </c>
      <c r="H63" s="8">
        <v>234</v>
      </c>
      <c r="I63" s="8">
        <v>157</v>
      </c>
      <c r="J63" s="8">
        <v>273</v>
      </c>
      <c r="K63" s="8">
        <v>309</v>
      </c>
      <c r="L63" s="8">
        <v>239</v>
      </c>
      <c r="M63" s="9">
        <v>227</v>
      </c>
      <c r="N63" s="175">
        <v>227</v>
      </c>
      <c r="O63" s="175">
        <v>0</v>
      </c>
    </row>
    <row r="64" spans="4:33" ht="15" x14ac:dyDescent="0.15">
      <c r="D64" s="5" t="s">
        <v>20</v>
      </c>
      <c r="E64" s="7">
        <v>30.58</v>
      </c>
      <c r="F64" s="8">
        <v>38.6</v>
      </c>
      <c r="G64" s="8">
        <v>60.99</v>
      </c>
      <c r="H64" s="8">
        <v>98.43</v>
      </c>
      <c r="I64" s="8">
        <v>116.41</v>
      </c>
      <c r="J64" s="8">
        <v>81.05</v>
      </c>
      <c r="K64" s="8">
        <v>64.87</v>
      </c>
      <c r="L64" s="8">
        <v>0</v>
      </c>
      <c r="M64" s="9">
        <v>0</v>
      </c>
      <c r="N64" s="175">
        <v>0</v>
      </c>
      <c r="O64" s="175">
        <v>0</v>
      </c>
    </row>
    <row r="65" spans="4:15" ht="15" x14ac:dyDescent="0.15">
      <c r="D65" s="5" t="s">
        <v>21</v>
      </c>
      <c r="E65" s="7">
        <v>0</v>
      </c>
      <c r="F65" s="8">
        <v>0</v>
      </c>
      <c r="G65" s="8">
        <v>25.4</v>
      </c>
      <c r="H65" s="8">
        <v>27.9</v>
      </c>
      <c r="I65" s="8">
        <v>28.9</v>
      </c>
      <c r="J65" s="8">
        <v>30.6</v>
      </c>
      <c r="K65" s="8">
        <v>32.6</v>
      </c>
      <c r="L65" s="8">
        <v>32.200000000000003</v>
      </c>
      <c r="M65" s="9">
        <v>32.700000000000003</v>
      </c>
      <c r="N65" s="175">
        <v>36.5</v>
      </c>
      <c r="O65" s="175">
        <v>36.299999999999997</v>
      </c>
    </row>
    <row r="66" spans="4:15" ht="15" x14ac:dyDescent="0.15">
      <c r="D66" s="5" t="s">
        <v>22</v>
      </c>
      <c r="E66" s="177">
        <v>3240</v>
      </c>
      <c r="F66" s="176">
        <v>3091</v>
      </c>
      <c r="G66" s="176">
        <v>2994</v>
      </c>
      <c r="H66" s="176">
        <v>3032</v>
      </c>
      <c r="I66" s="176">
        <v>3326</v>
      </c>
      <c r="J66" s="176">
        <v>3358</v>
      </c>
      <c r="K66" s="176">
        <v>3388</v>
      </c>
      <c r="L66" s="176">
        <v>3230</v>
      </c>
      <c r="M66" s="185">
        <v>3229</v>
      </c>
      <c r="N66" s="175">
        <v>3206</v>
      </c>
      <c r="O66" s="175">
        <v>3034</v>
      </c>
    </row>
    <row r="67" spans="4:15" ht="15" x14ac:dyDescent="0.15">
      <c r="D67" s="5" t="s">
        <v>23</v>
      </c>
      <c r="E67" s="7">
        <v>8847</v>
      </c>
      <c r="F67" s="8">
        <v>8627</v>
      </c>
      <c r="G67" s="8">
        <v>9714</v>
      </c>
      <c r="H67" s="8">
        <v>10294</v>
      </c>
      <c r="I67" s="8">
        <v>11103</v>
      </c>
      <c r="J67" s="8">
        <v>11545</v>
      </c>
      <c r="K67" s="8">
        <v>12249</v>
      </c>
      <c r="L67" s="8">
        <v>11832</v>
      </c>
      <c r="M67" s="9">
        <v>12033</v>
      </c>
      <c r="N67" s="175">
        <v>12581</v>
      </c>
      <c r="O67" s="175">
        <v>12623.97569909686</v>
      </c>
    </row>
    <row r="68" spans="4:15" ht="15" x14ac:dyDescent="0.15">
      <c r="D68" s="5" t="s">
        <v>24</v>
      </c>
      <c r="E68" s="177">
        <v>6463</v>
      </c>
      <c r="F68" s="176">
        <v>6788</v>
      </c>
      <c r="G68" s="176">
        <v>6939</v>
      </c>
      <c r="H68" s="176">
        <v>7136</v>
      </c>
      <c r="I68" s="176">
        <v>7827</v>
      </c>
      <c r="J68" s="176">
        <v>9109</v>
      </c>
      <c r="K68" s="176">
        <v>10269</v>
      </c>
      <c r="L68" s="176">
        <v>10429</v>
      </c>
      <c r="M68" s="185">
        <v>10820</v>
      </c>
      <c r="N68" s="175">
        <v>10820</v>
      </c>
      <c r="O68" s="175">
        <v>0</v>
      </c>
    </row>
    <row r="69" spans="4:15" ht="15" x14ac:dyDescent="0.15">
      <c r="D69" s="5" t="s">
        <v>25</v>
      </c>
      <c r="E69" s="177">
        <v>1423.8770000000002</v>
      </c>
      <c r="F69" s="176">
        <v>1405.671</v>
      </c>
      <c r="G69" s="176">
        <v>1355.2429999999999</v>
      </c>
      <c r="H69" s="8">
        <v>1326.971</v>
      </c>
      <c r="I69" s="8">
        <v>1231.7249999999999</v>
      </c>
      <c r="J69" s="8">
        <v>1163.527</v>
      </c>
      <c r="K69" s="8">
        <v>1241.556</v>
      </c>
      <c r="L69" s="8">
        <v>1210.1410000000001</v>
      </c>
      <c r="M69" s="9">
        <v>1103.4059999999999</v>
      </c>
      <c r="N69" s="175">
        <v>997.01799999999992</v>
      </c>
      <c r="O69" s="175">
        <v>992.22185415970148</v>
      </c>
    </row>
    <row r="70" spans="4:15" ht="15" x14ac:dyDescent="0.15">
      <c r="D70" s="5" t="s">
        <v>26</v>
      </c>
      <c r="E70" s="177">
        <v>791.64258223860497</v>
      </c>
      <c r="F70" s="176">
        <f>(E70+($E$70*($J$70/$E$70-1)/5))</f>
        <v>1363.3140657908839</v>
      </c>
      <c r="G70" s="176">
        <f>(F70+($E$70*($J$70/$E$70-1)/5))</f>
        <v>1934.9855493431628</v>
      </c>
      <c r="H70" s="176">
        <f>(G70+($E$70*($J$70/$E$70-1)/5))</f>
        <v>2506.6570328954417</v>
      </c>
      <c r="I70" s="176">
        <f>(H70+($E$70*($J$70/$E$70-1)/5))</f>
        <v>3078.3285164477206</v>
      </c>
      <c r="J70" s="176">
        <v>3650</v>
      </c>
      <c r="K70" s="176">
        <v>3110</v>
      </c>
      <c r="L70" s="176">
        <v>4396</v>
      </c>
      <c r="M70" s="185">
        <v>3648</v>
      </c>
      <c r="N70" s="175">
        <v>3648</v>
      </c>
      <c r="O70" s="175">
        <v>0</v>
      </c>
    </row>
    <row r="71" spans="4:15" ht="15" x14ac:dyDescent="0.15">
      <c r="D71" s="5" t="s">
        <v>27</v>
      </c>
      <c r="E71" s="7">
        <v>16602</v>
      </c>
      <c r="F71" s="8">
        <v>17693</v>
      </c>
      <c r="G71" s="8">
        <v>19536</v>
      </c>
      <c r="H71" s="8">
        <v>22099</v>
      </c>
      <c r="I71" s="8">
        <v>25453</v>
      </c>
      <c r="J71" s="8">
        <v>18669</v>
      </c>
      <c r="K71" s="8">
        <v>17139</v>
      </c>
      <c r="L71" s="8">
        <v>15555</v>
      </c>
      <c r="M71" s="9">
        <v>12777</v>
      </c>
      <c r="N71" s="175">
        <v>12203</v>
      </c>
      <c r="O71" s="175">
        <v>0</v>
      </c>
    </row>
    <row r="72" spans="4:15" ht="15" x14ac:dyDescent="0.15">
      <c r="D72" s="5" t="s">
        <v>28</v>
      </c>
      <c r="E72" s="177">
        <v>79913</v>
      </c>
      <c r="F72" s="176">
        <v>77893</v>
      </c>
      <c r="G72" s="176">
        <v>84406</v>
      </c>
      <c r="H72" s="176">
        <v>377</v>
      </c>
      <c r="I72" s="176">
        <v>408</v>
      </c>
      <c r="J72" s="176">
        <v>423</v>
      </c>
      <c r="K72" s="176">
        <v>368</v>
      </c>
      <c r="L72" s="176">
        <v>348</v>
      </c>
      <c r="M72" s="185">
        <v>299</v>
      </c>
      <c r="N72" s="175">
        <v>303.89999999999998</v>
      </c>
      <c r="O72" s="175">
        <v>0</v>
      </c>
    </row>
    <row r="73" spans="4:15" ht="15" x14ac:dyDescent="0.15">
      <c r="D73" s="5" t="s">
        <v>43</v>
      </c>
      <c r="E73" s="7">
        <v>7970</v>
      </c>
      <c r="F73" s="8">
        <v>7739</v>
      </c>
      <c r="G73" s="8">
        <v>9055</v>
      </c>
      <c r="H73" s="8">
        <v>9912</v>
      </c>
      <c r="I73" s="8">
        <v>9659</v>
      </c>
      <c r="J73" s="8">
        <v>0</v>
      </c>
      <c r="K73" s="8">
        <v>0</v>
      </c>
      <c r="L73" s="8">
        <v>0</v>
      </c>
      <c r="M73" s="9">
        <v>0</v>
      </c>
      <c r="N73" s="175">
        <v>0</v>
      </c>
      <c r="O73" s="175">
        <v>0</v>
      </c>
    </row>
    <row r="74" spans="4:15" ht="15" x14ac:dyDescent="0.15">
      <c r="D74" s="5" t="s">
        <v>30</v>
      </c>
      <c r="E74" s="7">
        <v>1653.23</v>
      </c>
      <c r="F74" s="8">
        <v>2372.6171169999998</v>
      </c>
      <c r="G74" s="8">
        <v>3294</v>
      </c>
      <c r="H74" s="8">
        <v>3522</v>
      </c>
      <c r="I74" s="8">
        <v>4091</v>
      </c>
      <c r="J74" s="8">
        <v>4092</v>
      </c>
      <c r="K74" s="8">
        <v>4558</v>
      </c>
      <c r="L74" s="8">
        <v>5062</v>
      </c>
      <c r="M74" s="9">
        <v>6399</v>
      </c>
      <c r="N74" s="175">
        <v>7009</v>
      </c>
      <c r="O74" s="175">
        <v>0</v>
      </c>
    </row>
    <row r="75" spans="4:15" ht="15" x14ac:dyDescent="0.15">
      <c r="D75" s="11" t="s">
        <v>31</v>
      </c>
      <c r="E75" s="12">
        <v>10124.537839426546</v>
      </c>
      <c r="F75" s="13">
        <v>10548.088124681246</v>
      </c>
      <c r="G75" s="13">
        <v>10000.947407723183</v>
      </c>
      <c r="H75" s="13">
        <v>10424.259201019953</v>
      </c>
      <c r="I75" s="13">
        <v>10418.510759575493</v>
      </c>
      <c r="J75" s="13">
        <v>11714</v>
      </c>
      <c r="K75" s="13">
        <v>13492.279999999999</v>
      </c>
      <c r="L75" s="13">
        <v>12540.783926866319</v>
      </c>
      <c r="M75" s="14">
        <v>12578.663333333334</v>
      </c>
      <c r="N75" s="178">
        <v>11389.617818603514</v>
      </c>
      <c r="O75" s="178">
        <v>0</v>
      </c>
    </row>
    <row r="80" spans="4:15" ht="18.75" x14ac:dyDescent="0.15">
      <c r="D80" s="287" t="s">
        <v>303</v>
      </c>
      <c r="E80" s="288"/>
      <c r="F80" s="288"/>
      <c r="G80" s="288"/>
      <c r="H80" s="288"/>
      <c r="I80" s="288"/>
      <c r="J80" s="288"/>
      <c r="K80" s="288"/>
      <c r="L80" s="288"/>
      <c r="M80" s="288"/>
      <c r="N80" s="182" t="s">
        <v>278</v>
      </c>
      <c r="O80" s="182" t="s">
        <v>279</v>
      </c>
    </row>
    <row r="81" spans="4:39" ht="15" x14ac:dyDescent="0.15">
      <c r="D81" s="3">
        <v>171</v>
      </c>
      <c r="E81" s="4">
        <v>2004</v>
      </c>
      <c r="F81" s="4">
        <f t="shared" ref="F81:O81" si="24">E81+1</f>
        <v>2005</v>
      </c>
      <c r="G81" s="4">
        <f t="shared" si="24"/>
        <v>2006</v>
      </c>
      <c r="H81" s="4">
        <f t="shared" si="24"/>
        <v>2007</v>
      </c>
      <c r="I81" s="4">
        <f t="shared" si="24"/>
        <v>2008</v>
      </c>
      <c r="J81" s="4">
        <f t="shared" si="24"/>
        <v>2009</v>
      </c>
      <c r="K81" s="4">
        <f t="shared" si="24"/>
        <v>2010</v>
      </c>
      <c r="L81" s="4">
        <f t="shared" si="24"/>
        <v>2011</v>
      </c>
      <c r="M81" s="4">
        <f t="shared" si="24"/>
        <v>2012</v>
      </c>
      <c r="N81" s="173">
        <f t="shared" si="24"/>
        <v>2013</v>
      </c>
      <c r="O81" s="173">
        <f t="shared" si="24"/>
        <v>2014</v>
      </c>
    </row>
    <row r="82" spans="4:39" ht="15" x14ac:dyDescent="0.15">
      <c r="D82" s="5" t="s">
        <v>0</v>
      </c>
      <c r="E82" s="180">
        <v>971</v>
      </c>
      <c r="F82" s="179">
        <v>989</v>
      </c>
      <c r="G82" s="179">
        <v>1040</v>
      </c>
      <c r="H82" s="179">
        <v>1024</v>
      </c>
      <c r="I82" s="179">
        <v>1047</v>
      </c>
      <c r="J82" s="179">
        <v>1056</v>
      </c>
      <c r="K82" s="179">
        <v>1085</v>
      </c>
      <c r="L82" s="179">
        <v>1103</v>
      </c>
      <c r="M82" s="184">
        <v>1138</v>
      </c>
      <c r="N82" s="174">
        <v>1184</v>
      </c>
      <c r="O82" s="174">
        <v>1219</v>
      </c>
    </row>
    <row r="83" spans="4:39" ht="15" x14ac:dyDescent="0.15">
      <c r="D83" s="5" t="s">
        <v>1</v>
      </c>
      <c r="E83" s="8">
        <v>642.5555164000001</v>
      </c>
      <c r="F83" s="8">
        <v>701.92227779000007</v>
      </c>
      <c r="G83" s="8">
        <v>735.49967661999995</v>
      </c>
      <c r="H83" s="8">
        <v>759.40591857999993</v>
      </c>
      <c r="I83" s="8">
        <v>946.05345259000023</v>
      </c>
      <c r="J83" s="8">
        <v>871.16055818999985</v>
      </c>
      <c r="K83" s="8">
        <v>887.02194865000013</v>
      </c>
      <c r="L83" s="8">
        <v>888.20849575</v>
      </c>
      <c r="M83" s="9">
        <v>892.61031967000008</v>
      </c>
      <c r="N83" s="175">
        <v>1003.2466639800001</v>
      </c>
      <c r="O83" s="175">
        <v>1026.7715729800002</v>
      </c>
    </row>
    <row r="84" spans="4:39" ht="15" x14ac:dyDescent="0.15">
      <c r="D84" s="5" t="s">
        <v>2</v>
      </c>
      <c r="E84" s="177">
        <v>0</v>
      </c>
      <c r="F84" s="176">
        <v>0</v>
      </c>
      <c r="G84" s="176">
        <v>0</v>
      </c>
      <c r="H84" s="176">
        <v>3.3965509641513555E-2</v>
      </c>
      <c r="I84" s="176">
        <v>1.6528090750479174E-2</v>
      </c>
      <c r="J84" s="176">
        <v>2.3272984934215708E-2</v>
      </c>
      <c r="K84" s="176">
        <v>1.7269999999999997E-2</v>
      </c>
      <c r="L84" s="176">
        <v>2.0900000000000002E-2</v>
      </c>
      <c r="M84" s="9">
        <v>0</v>
      </c>
      <c r="N84" s="175">
        <v>0</v>
      </c>
      <c r="O84" s="175">
        <v>0</v>
      </c>
    </row>
    <row r="85" spans="4:39" ht="15" x14ac:dyDescent="0.15">
      <c r="D85" s="5" t="s">
        <v>3</v>
      </c>
      <c r="E85" s="7">
        <v>5975.098</v>
      </c>
      <c r="F85" s="8">
        <v>5953.3320000000003</v>
      </c>
      <c r="G85" s="8">
        <v>5915.9979999999996</v>
      </c>
      <c r="H85" s="8">
        <v>5968.7830000000004</v>
      </c>
      <c r="I85" s="8">
        <v>6321.1834220000001</v>
      </c>
      <c r="J85" s="8">
        <v>6600.4201039999998</v>
      </c>
      <c r="K85" s="8">
        <v>6815.8811289999994</v>
      </c>
      <c r="L85" s="8">
        <v>7067.0701289999997</v>
      </c>
      <c r="M85" s="9">
        <v>6751.3259470000003</v>
      </c>
      <c r="N85" s="175">
        <v>6512.4893069999998</v>
      </c>
      <c r="O85" s="175">
        <v>7263.9110000000001</v>
      </c>
    </row>
    <row r="86" spans="4:39" ht="15" x14ac:dyDescent="0.15">
      <c r="D86" s="5" t="s">
        <v>4</v>
      </c>
      <c r="E86" s="177">
        <v>0</v>
      </c>
      <c r="F86" s="176">
        <v>0</v>
      </c>
      <c r="G86" s="176">
        <v>0</v>
      </c>
      <c r="H86" s="176">
        <v>0</v>
      </c>
      <c r="I86" s="176">
        <v>0</v>
      </c>
      <c r="J86" s="176">
        <v>0</v>
      </c>
      <c r="K86" s="176">
        <v>0</v>
      </c>
      <c r="L86" s="176">
        <v>65</v>
      </c>
      <c r="M86" s="185">
        <v>0</v>
      </c>
      <c r="N86" s="175">
        <v>0</v>
      </c>
      <c r="O86" s="175">
        <v>0</v>
      </c>
    </row>
    <row r="87" spans="4:39" ht="15" x14ac:dyDescent="0.15">
      <c r="D87" s="5" t="s">
        <v>44</v>
      </c>
      <c r="E87" s="7">
        <v>0</v>
      </c>
      <c r="F87" s="8">
        <v>0</v>
      </c>
      <c r="G87" s="8">
        <v>0</v>
      </c>
      <c r="H87" s="8">
        <v>0</v>
      </c>
      <c r="I87" s="8">
        <v>333</v>
      </c>
      <c r="J87" s="8">
        <v>411</v>
      </c>
      <c r="K87" s="8">
        <v>551</v>
      </c>
      <c r="L87" s="8">
        <v>657</v>
      </c>
      <c r="M87" s="9">
        <v>662</v>
      </c>
      <c r="N87" s="175">
        <v>688</v>
      </c>
      <c r="O87" s="175">
        <v>699</v>
      </c>
    </row>
    <row r="88" spans="4:39" ht="15" x14ac:dyDescent="0.15">
      <c r="D88" s="5" t="s">
        <v>6</v>
      </c>
      <c r="E88" s="7">
        <v>28562.3</v>
      </c>
      <c r="F88" s="8">
        <v>30454.799999999999</v>
      </c>
      <c r="G88" s="8">
        <v>31757.599999999999</v>
      </c>
      <c r="H88" s="8">
        <v>33006.1</v>
      </c>
      <c r="I88" s="8">
        <v>33648</v>
      </c>
      <c r="J88" s="8">
        <v>35191.4</v>
      </c>
      <c r="K88" s="8">
        <v>38611.699999999997</v>
      </c>
      <c r="L88" s="8">
        <v>38484.1</v>
      </c>
      <c r="M88" s="9">
        <v>40728.800000000003</v>
      </c>
      <c r="N88" s="175">
        <v>41695</v>
      </c>
      <c r="O88" s="175">
        <v>42168</v>
      </c>
    </row>
    <row r="89" spans="4:39" ht="15" x14ac:dyDescent="0.15">
      <c r="D89" s="5" t="s">
        <v>7</v>
      </c>
      <c r="E89" s="177">
        <v>0</v>
      </c>
      <c r="F89" s="176">
        <v>0</v>
      </c>
      <c r="G89" s="176">
        <v>0</v>
      </c>
      <c r="H89" s="176">
        <v>0</v>
      </c>
      <c r="I89" s="176">
        <v>0</v>
      </c>
      <c r="J89" s="176">
        <v>0</v>
      </c>
      <c r="K89" s="176">
        <v>0</v>
      </c>
      <c r="L89" s="176">
        <v>781</v>
      </c>
      <c r="M89" s="185">
        <v>901</v>
      </c>
      <c r="N89" s="175">
        <v>901</v>
      </c>
      <c r="O89" s="175">
        <v>0</v>
      </c>
    </row>
    <row r="90" spans="4:39" ht="15" x14ac:dyDescent="0.15">
      <c r="D90" s="5" t="s">
        <v>8</v>
      </c>
      <c r="E90" s="7">
        <v>0</v>
      </c>
      <c r="F90" s="8">
        <v>0</v>
      </c>
      <c r="G90" s="8">
        <v>0</v>
      </c>
      <c r="H90" s="8">
        <v>0</v>
      </c>
      <c r="I90" s="8">
        <v>0</v>
      </c>
      <c r="J90" s="8">
        <v>0</v>
      </c>
      <c r="K90" s="8">
        <v>0</v>
      </c>
      <c r="L90" s="8">
        <v>0</v>
      </c>
      <c r="M90" s="9">
        <v>0</v>
      </c>
      <c r="N90" s="175">
        <v>0</v>
      </c>
      <c r="O90" s="175">
        <v>0</v>
      </c>
    </row>
    <row r="91" spans="4:39" ht="15" x14ac:dyDescent="0.15">
      <c r="D91" s="5" t="s">
        <v>9</v>
      </c>
      <c r="E91" s="7">
        <v>3267.657463</v>
      </c>
      <c r="F91" s="8">
        <v>3739.413669</v>
      </c>
      <c r="G91" s="8">
        <v>3748.6601405700003</v>
      </c>
      <c r="H91" s="8">
        <v>4314.0625524800007</v>
      </c>
      <c r="I91" s="8">
        <v>5265.1600520199991</v>
      </c>
      <c r="J91" s="8">
        <v>5054.0230399463026</v>
      </c>
      <c r="K91" s="8">
        <v>4619.8161619967004</v>
      </c>
      <c r="L91" s="8">
        <v>5313.5713396823012</v>
      </c>
      <c r="M91" s="9">
        <v>5491.7074389544996</v>
      </c>
      <c r="N91" s="175">
        <v>5630.1634629830987</v>
      </c>
      <c r="O91" s="175">
        <v>5815.5214724977004</v>
      </c>
    </row>
    <row r="92" spans="4:39" ht="15" x14ac:dyDescent="0.15">
      <c r="D92" s="5" t="s">
        <v>10</v>
      </c>
      <c r="E92" s="7">
        <v>85</v>
      </c>
      <c r="F92" s="8">
        <v>105</v>
      </c>
      <c r="G92" s="8">
        <v>98</v>
      </c>
      <c r="H92" s="8">
        <v>99</v>
      </c>
      <c r="I92" s="8">
        <v>140</v>
      </c>
      <c r="J92" s="8">
        <v>156</v>
      </c>
      <c r="K92" s="8">
        <v>162</v>
      </c>
      <c r="L92" s="8">
        <v>196</v>
      </c>
      <c r="M92" s="9">
        <v>212</v>
      </c>
      <c r="N92" s="175">
        <v>228</v>
      </c>
      <c r="O92" s="175">
        <v>250</v>
      </c>
      <c r="AB92" s="28"/>
      <c r="AC92" s="28"/>
      <c r="AD92" s="28"/>
      <c r="AE92" s="28"/>
      <c r="AF92" s="28"/>
      <c r="AG92" s="28"/>
      <c r="AH92" s="28"/>
      <c r="AI92" s="28"/>
      <c r="AJ92" s="28"/>
      <c r="AK92" s="28"/>
      <c r="AL92" s="28"/>
      <c r="AM92" s="28"/>
    </row>
    <row r="93" spans="4:39" ht="15" x14ac:dyDescent="0.15">
      <c r="D93" s="5" t="s">
        <v>11</v>
      </c>
      <c r="E93" s="7">
        <v>4859</v>
      </c>
      <c r="F93" s="8">
        <v>5307.3510000000006</v>
      </c>
      <c r="G93" s="8">
        <v>5535.9629999999997</v>
      </c>
      <c r="H93" s="8">
        <v>5945.8969660263219</v>
      </c>
      <c r="I93" s="8">
        <v>6158.3795727949509</v>
      </c>
      <c r="J93" s="8">
        <v>6809.8888359261473</v>
      </c>
      <c r="K93" s="8">
        <v>7261.5735768660197</v>
      </c>
      <c r="L93" s="8">
        <v>7777.8071967781389</v>
      </c>
      <c r="M93" s="9">
        <v>8249.8160158794108</v>
      </c>
      <c r="N93" s="175">
        <v>8365</v>
      </c>
      <c r="O93" s="175">
        <v>0</v>
      </c>
      <c r="AB93" s="28"/>
      <c r="AC93" s="28"/>
      <c r="AD93" s="28"/>
      <c r="AE93" s="28"/>
      <c r="AF93" s="28"/>
      <c r="AG93" s="28"/>
      <c r="AH93" s="28"/>
      <c r="AI93" s="28"/>
      <c r="AJ93" s="28"/>
      <c r="AK93" s="28"/>
      <c r="AL93" s="28"/>
      <c r="AM93" s="28"/>
    </row>
    <row r="94" spans="4:39" ht="15" x14ac:dyDescent="0.15">
      <c r="D94" s="5" t="s">
        <v>12</v>
      </c>
      <c r="E94" s="177">
        <v>0</v>
      </c>
      <c r="F94" s="176">
        <v>0</v>
      </c>
      <c r="G94" s="176">
        <v>0</v>
      </c>
      <c r="H94" s="176">
        <v>0</v>
      </c>
      <c r="I94" s="176">
        <v>0</v>
      </c>
      <c r="J94" s="176">
        <v>0</v>
      </c>
      <c r="K94" s="176">
        <v>0</v>
      </c>
      <c r="L94" s="176">
        <v>0</v>
      </c>
      <c r="M94" s="9">
        <v>0</v>
      </c>
      <c r="N94" s="175">
        <v>0</v>
      </c>
      <c r="O94" s="175">
        <v>0</v>
      </c>
      <c r="AB94" s="28"/>
      <c r="AC94" s="28"/>
      <c r="AD94" s="28"/>
      <c r="AE94" s="28"/>
      <c r="AF94" s="28"/>
      <c r="AG94" s="28"/>
      <c r="AH94" s="28"/>
      <c r="AI94" s="28"/>
      <c r="AJ94" s="28"/>
      <c r="AK94" s="28"/>
      <c r="AL94" s="28"/>
      <c r="AM94" s="28"/>
    </row>
    <row r="95" spans="4:39" ht="15" x14ac:dyDescent="0.15">
      <c r="D95" s="5" t="s">
        <v>13</v>
      </c>
      <c r="E95" s="7"/>
      <c r="F95" s="8">
        <v>85</v>
      </c>
      <c r="G95" s="8">
        <v>124</v>
      </c>
      <c r="H95" s="8">
        <v>164</v>
      </c>
      <c r="I95" s="8">
        <v>171</v>
      </c>
      <c r="J95" s="8">
        <v>197</v>
      </c>
      <c r="K95" s="8">
        <v>188</v>
      </c>
      <c r="L95" s="8">
        <v>190</v>
      </c>
      <c r="M95" s="9">
        <v>183</v>
      </c>
      <c r="N95" s="175">
        <v>162</v>
      </c>
      <c r="O95" s="175">
        <v>0</v>
      </c>
      <c r="AB95" s="28"/>
      <c r="AC95" s="28"/>
      <c r="AD95" s="28"/>
      <c r="AE95" s="28"/>
      <c r="AF95" s="28"/>
      <c r="AG95" s="28"/>
      <c r="AH95" s="28"/>
      <c r="AI95" s="28"/>
      <c r="AJ95" s="28"/>
      <c r="AK95" s="28"/>
      <c r="AL95" s="28"/>
      <c r="AM95" s="28"/>
    </row>
    <row r="96" spans="4:39" ht="15" x14ac:dyDescent="0.15">
      <c r="D96" s="5" t="s">
        <v>14</v>
      </c>
      <c r="E96" s="7">
        <v>2002</v>
      </c>
      <c r="F96" s="8">
        <v>2119</v>
      </c>
      <c r="G96" s="8">
        <f>AVERAGE(F96,H96)</f>
        <v>2273.5</v>
      </c>
      <c r="H96" s="8">
        <v>2428</v>
      </c>
      <c r="I96" s="8">
        <v>0</v>
      </c>
      <c r="J96" s="8">
        <v>0</v>
      </c>
      <c r="K96" s="8">
        <v>0</v>
      </c>
      <c r="L96" s="8">
        <v>0</v>
      </c>
      <c r="M96" s="9">
        <v>0</v>
      </c>
      <c r="N96" s="175">
        <v>0</v>
      </c>
      <c r="O96" s="175">
        <v>0</v>
      </c>
      <c r="AH96" s="28"/>
      <c r="AI96" s="28"/>
      <c r="AJ96" s="28"/>
      <c r="AK96" s="28"/>
      <c r="AL96" s="28"/>
      <c r="AM96" s="28"/>
    </row>
    <row r="97" spans="4:39" ht="15" x14ac:dyDescent="0.15">
      <c r="D97" s="5" t="s">
        <v>15</v>
      </c>
      <c r="E97" s="7">
        <v>0</v>
      </c>
      <c r="F97" s="8">
        <v>0</v>
      </c>
      <c r="G97" s="8">
        <v>0</v>
      </c>
      <c r="H97" s="8">
        <v>0</v>
      </c>
      <c r="I97" s="8">
        <v>0</v>
      </c>
      <c r="J97" s="8">
        <v>0</v>
      </c>
      <c r="K97" s="8">
        <v>0</v>
      </c>
      <c r="L97" s="8">
        <v>0</v>
      </c>
      <c r="M97" s="9">
        <v>0</v>
      </c>
      <c r="N97" s="175">
        <v>0</v>
      </c>
      <c r="O97" s="175">
        <v>0</v>
      </c>
      <c r="AB97" s="28"/>
      <c r="AC97" s="28"/>
      <c r="AD97" s="28"/>
      <c r="AE97" s="28"/>
      <c r="AF97" s="28"/>
      <c r="AG97" s="28"/>
      <c r="AH97" s="28"/>
      <c r="AI97" s="28"/>
      <c r="AJ97" s="28"/>
      <c r="AK97" s="28"/>
      <c r="AL97" s="28"/>
      <c r="AM97" s="28"/>
    </row>
    <row r="98" spans="4:39" ht="15" x14ac:dyDescent="0.15">
      <c r="D98" s="5" t="s">
        <v>16</v>
      </c>
      <c r="E98" s="7">
        <v>0</v>
      </c>
      <c r="F98" s="8">
        <v>0</v>
      </c>
      <c r="G98" s="8">
        <v>0</v>
      </c>
      <c r="H98" s="8">
        <v>0</v>
      </c>
      <c r="I98" s="8">
        <v>0</v>
      </c>
      <c r="J98" s="8">
        <v>0</v>
      </c>
      <c r="K98" s="8">
        <v>0</v>
      </c>
      <c r="L98" s="8">
        <v>0</v>
      </c>
      <c r="M98" s="9">
        <v>0</v>
      </c>
      <c r="N98" s="175">
        <v>0</v>
      </c>
      <c r="O98" s="175">
        <v>0</v>
      </c>
      <c r="AB98" s="28"/>
      <c r="AC98" s="28"/>
      <c r="AD98" s="28"/>
      <c r="AE98" s="28"/>
      <c r="AF98" s="28"/>
      <c r="AG98" s="28"/>
      <c r="AH98" s="28"/>
      <c r="AI98" s="28"/>
      <c r="AJ98" s="28"/>
      <c r="AK98" s="28"/>
      <c r="AL98" s="28"/>
      <c r="AM98" s="28"/>
    </row>
    <row r="99" spans="4:39" ht="15" x14ac:dyDescent="0.15">
      <c r="D99" s="5" t="s">
        <v>17</v>
      </c>
      <c r="E99" s="7">
        <v>1230</v>
      </c>
      <c r="F99" s="8">
        <v>1257</v>
      </c>
      <c r="G99" s="8">
        <v>1336</v>
      </c>
      <c r="H99" s="8">
        <v>1456</v>
      </c>
      <c r="I99" s="8">
        <v>1513</v>
      </c>
      <c r="J99" s="8">
        <v>1686</v>
      </c>
      <c r="K99" s="8">
        <v>1560</v>
      </c>
      <c r="L99" s="8">
        <v>1504</v>
      </c>
      <c r="M99" s="9">
        <v>1543</v>
      </c>
      <c r="N99" s="175">
        <v>1499</v>
      </c>
      <c r="O99" s="175">
        <v>1573</v>
      </c>
      <c r="AB99" s="28"/>
      <c r="AC99" s="28"/>
      <c r="AD99" s="28"/>
      <c r="AE99" s="28"/>
      <c r="AF99" s="28"/>
      <c r="AG99" s="28"/>
      <c r="AH99" s="28"/>
      <c r="AI99" s="28"/>
      <c r="AJ99" s="28"/>
      <c r="AK99" s="28"/>
      <c r="AL99" s="28"/>
      <c r="AM99" s="28"/>
    </row>
    <row r="100" spans="4:39" ht="15" x14ac:dyDescent="0.15">
      <c r="D100" s="5" t="s">
        <v>18</v>
      </c>
      <c r="E100" s="7">
        <v>0</v>
      </c>
      <c r="F100" s="8">
        <v>0</v>
      </c>
      <c r="G100" s="8">
        <v>0</v>
      </c>
      <c r="H100" s="8">
        <v>0</v>
      </c>
      <c r="I100" s="8">
        <v>0</v>
      </c>
      <c r="J100" s="8">
        <v>0</v>
      </c>
      <c r="K100" s="8">
        <v>0</v>
      </c>
      <c r="L100" s="8">
        <v>0</v>
      </c>
      <c r="M100" s="9">
        <v>0</v>
      </c>
      <c r="N100" s="175">
        <v>0</v>
      </c>
      <c r="O100" s="175">
        <v>0</v>
      </c>
      <c r="AB100" s="28"/>
      <c r="AC100" s="28"/>
      <c r="AD100" s="28"/>
      <c r="AE100" s="28"/>
      <c r="AF100" s="28"/>
      <c r="AG100" s="28"/>
      <c r="AH100" s="28"/>
      <c r="AI100" s="28"/>
      <c r="AJ100" s="28"/>
      <c r="AK100" s="28"/>
      <c r="AL100" s="28"/>
      <c r="AM100" s="28"/>
    </row>
    <row r="101" spans="4:39" ht="15" x14ac:dyDescent="0.15">
      <c r="D101" s="5" t="s">
        <v>19</v>
      </c>
      <c r="E101" s="7">
        <v>12.000375</v>
      </c>
      <c r="F101" s="8">
        <v>13.000159</v>
      </c>
      <c r="G101" s="8">
        <v>16</v>
      </c>
      <c r="H101" s="8">
        <v>18</v>
      </c>
      <c r="I101" s="8">
        <v>25</v>
      </c>
      <c r="J101" s="8">
        <v>32</v>
      </c>
      <c r="K101" s="8">
        <v>36</v>
      </c>
      <c r="L101" s="8">
        <v>48</v>
      </c>
      <c r="M101" s="9">
        <v>34</v>
      </c>
      <c r="N101" s="175">
        <v>34</v>
      </c>
      <c r="O101" s="175">
        <v>0</v>
      </c>
      <c r="AB101" s="28"/>
      <c r="AC101" s="28"/>
      <c r="AD101" s="28"/>
      <c r="AE101" s="28"/>
      <c r="AF101" s="28"/>
      <c r="AG101" s="28"/>
      <c r="AH101" s="28"/>
      <c r="AI101" s="28"/>
      <c r="AJ101" s="28"/>
      <c r="AK101" s="28"/>
      <c r="AL101" s="28"/>
      <c r="AM101" s="28"/>
    </row>
    <row r="102" spans="4:39" ht="15" x14ac:dyDescent="0.15">
      <c r="D102" s="5" t="s">
        <v>20</v>
      </c>
      <c r="E102" s="7">
        <v>12.51</v>
      </c>
      <c r="F102" s="8">
        <v>12.42</v>
      </c>
      <c r="G102" s="8">
        <v>16.510000000000002</v>
      </c>
      <c r="H102" s="8">
        <v>19.010000000000002</v>
      </c>
      <c r="I102" s="8">
        <v>29.21</v>
      </c>
      <c r="J102" s="8">
        <v>38.21</v>
      </c>
      <c r="K102" s="8">
        <v>13.43</v>
      </c>
      <c r="L102" s="8"/>
      <c r="M102" s="9"/>
      <c r="N102" s="175"/>
      <c r="O102" s="175">
        <v>0</v>
      </c>
      <c r="AB102" s="28"/>
      <c r="AC102" s="28"/>
      <c r="AD102" s="28"/>
      <c r="AE102" s="28"/>
      <c r="AF102" s="28"/>
      <c r="AG102" s="28"/>
      <c r="AH102" s="28"/>
      <c r="AI102" s="28"/>
      <c r="AJ102" s="28"/>
      <c r="AK102" s="28"/>
      <c r="AL102" s="28"/>
      <c r="AM102" s="28"/>
    </row>
    <row r="103" spans="4:39" ht="15" x14ac:dyDescent="0.15">
      <c r="D103" s="5" t="s">
        <v>21</v>
      </c>
      <c r="E103" s="7">
        <v>0</v>
      </c>
      <c r="F103" s="8">
        <v>0</v>
      </c>
      <c r="G103" s="8">
        <v>1.8</v>
      </c>
      <c r="H103" s="8">
        <v>2.6</v>
      </c>
      <c r="I103" s="8">
        <v>2.5</v>
      </c>
      <c r="J103" s="8">
        <v>2.6</v>
      </c>
      <c r="K103" s="8">
        <v>3.3</v>
      </c>
      <c r="L103" s="8">
        <v>3.1</v>
      </c>
      <c r="M103" s="9">
        <v>3.1</v>
      </c>
      <c r="N103" s="175">
        <v>3.6</v>
      </c>
      <c r="O103" s="175">
        <v>4.4000000000000004</v>
      </c>
      <c r="AB103" s="28"/>
      <c r="AC103" s="28"/>
      <c r="AD103" s="28"/>
      <c r="AE103" s="28"/>
      <c r="AF103" s="28"/>
      <c r="AG103" s="28"/>
      <c r="AH103" s="28"/>
      <c r="AI103" s="28"/>
      <c r="AJ103" s="28"/>
      <c r="AK103" s="28"/>
      <c r="AL103" s="28"/>
      <c r="AM103" s="28"/>
    </row>
    <row r="104" spans="4:39" ht="15" x14ac:dyDescent="0.15">
      <c r="D104" s="5" t="s">
        <v>22</v>
      </c>
      <c r="E104" s="177">
        <v>0</v>
      </c>
      <c r="F104" s="176">
        <v>0</v>
      </c>
      <c r="G104" s="176">
        <v>0</v>
      </c>
      <c r="H104" s="176">
        <v>31332</v>
      </c>
      <c r="I104" s="176">
        <v>33188</v>
      </c>
      <c r="J104" s="176">
        <v>34429</v>
      </c>
      <c r="K104" s="176">
        <v>37509</v>
      </c>
      <c r="L104" s="176">
        <v>38611</v>
      </c>
      <c r="M104" s="185">
        <v>37069</v>
      </c>
      <c r="N104" s="175">
        <v>38235</v>
      </c>
      <c r="O104" s="175">
        <v>38222</v>
      </c>
      <c r="AB104" s="28"/>
      <c r="AC104" s="28"/>
      <c r="AD104" s="28"/>
      <c r="AE104" s="28"/>
      <c r="AF104" s="28"/>
      <c r="AG104" s="28"/>
      <c r="AH104" s="28"/>
      <c r="AI104" s="28"/>
      <c r="AJ104" s="28"/>
      <c r="AK104" s="28"/>
      <c r="AL104" s="28"/>
      <c r="AM104" s="28"/>
    </row>
    <row r="105" spans="4:39" ht="15" x14ac:dyDescent="0.15">
      <c r="D105" s="5" t="s">
        <v>23</v>
      </c>
      <c r="E105" s="7">
        <v>3119</v>
      </c>
      <c r="F105" s="8">
        <v>3000</v>
      </c>
      <c r="G105" s="8">
        <v>3092</v>
      </c>
      <c r="H105" s="8">
        <v>3267</v>
      </c>
      <c r="I105" s="8">
        <v>3496</v>
      </c>
      <c r="J105" s="8">
        <v>3476</v>
      </c>
      <c r="K105" s="8">
        <v>3581</v>
      </c>
      <c r="L105" s="8">
        <v>3723</v>
      </c>
      <c r="M105" s="9">
        <v>3891</v>
      </c>
      <c r="N105" s="175">
        <v>4960</v>
      </c>
      <c r="O105" s="175">
        <v>5124.4419290862279</v>
      </c>
      <c r="R105" s="28"/>
      <c r="S105" s="28"/>
      <c r="T105" s="28"/>
      <c r="U105" s="28"/>
      <c r="V105" s="28"/>
      <c r="W105" s="28"/>
      <c r="X105" s="28"/>
      <c r="Y105" s="28"/>
      <c r="Z105" s="28"/>
      <c r="AA105" s="28"/>
      <c r="AB105" s="28"/>
      <c r="AC105" s="28"/>
      <c r="AD105" s="28"/>
      <c r="AE105" s="28"/>
      <c r="AF105" s="28"/>
      <c r="AG105" s="28"/>
      <c r="AH105" s="28"/>
      <c r="AI105" s="28"/>
      <c r="AJ105" s="28"/>
      <c r="AK105" s="28"/>
      <c r="AL105" s="28"/>
      <c r="AM105" s="28"/>
    </row>
    <row r="106" spans="4:39" ht="15" x14ac:dyDescent="0.15">
      <c r="D106" s="5" t="s">
        <v>24</v>
      </c>
      <c r="E106" s="177">
        <v>59</v>
      </c>
      <c r="F106" s="176">
        <v>63</v>
      </c>
      <c r="G106" s="176">
        <v>67</v>
      </c>
      <c r="H106" s="176">
        <v>71</v>
      </c>
      <c r="I106" s="176">
        <v>95</v>
      </c>
      <c r="J106" s="176">
        <v>121</v>
      </c>
      <c r="K106" s="176">
        <v>141</v>
      </c>
      <c r="L106" s="176">
        <v>182</v>
      </c>
      <c r="M106" s="185">
        <v>167</v>
      </c>
      <c r="N106" s="175">
        <v>167</v>
      </c>
      <c r="O106" s="175">
        <v>0</v>
      </c>
      <c r="AB106" s="28"/>
      <c r="AC106" s="28"/>
      <c r="AD106" s="28"/>
      <c r="AE106" s="28"/>
      <c r="AF106" s="28"/>
      <c r="AG106" s="28"/>
      <c r="AH106" s="28"/>
      <c r="AI106" s="28"/>
      <c r="AJ106" s="28"/>
      <c r="AK106" s="28"/>
      <c r="AL106" s="28"/>
      <c r="AM106" s="28"/>
    </row>
    <row r="107" spans="4:39" ht="15" x14ac:dyDescent="0.15">
      <c r="D107" s="5" t="s">
        <v>25</v>
      </c>
      <c r="E107" s="177">
        <v>358.94899999999996</v>
      </c>
      <c r="F107" s="176">
        <v>298.827</v>
      </c>
      <c r="G107" s="176">
        <v>326.50400000000002</v>
      </c>
      <c r="H107" s="8">
        <v>343.51500000000004</v>
      </c>
      <c r="I107" s="8">
        <v>374.298</v>
      </c>
      <c r="J107" s="8">
        <v>408.15899999999999</v>
      </c>
      <c r="K107" s="8">
        <v>420.51400000000001</v>
      </c>
      <c r="L107" s="8">
        <v>440.75699999999995</v>
      </c>
      <c r="M107" s="9">
        <v>437.28199999999998</v>
      </c>
      <c r="N107" s="175">
        <v>447.608</v>
      </c>
      <c r="O107" s="175">
        <v>450.06765189273182</v>
      </c>
      <c r="AB107" s="28"/>
      <c r="AC107" s="28"/>
      <c r="AD107" s="28"/>
      <c r="AE107" s="28"/>
      <c r="AF107" s="28"/>
      <c r="AG107" s="28"/>
      <c r="AH107" s="28"/>
      <c r="AI107" s="28"/>
      <c r="AJ107" s="28"/>
      <c r="AK107" s="28"/>
      <c r="AL107" s="28"/>
      <c r="AM107" s="28"/>
    </row>
    <row r="108" spans="4:39" ht="15" x14ac:dyDescent="0.15">
      <c r="D108" s="5" t="s">
        <v>26</v>
      </c>
      <c r="E108" s="177">
        <v>3.2767682420790001</v>
      </c>
      <c r="F108" s="176">
        <f>(E108+($E$108*($J$108/$E$108-1)/5))</f>
        <v>4.8214145936632002</v>
      </c>
      <c r="G108" s="176">
        <f>(F108+($E$108*($J$108/$E$108-1)/5))</f>
        <v>6.3660609452474004</v>
      </c>
      <c r="H108" s="176">
        <f>(G108+($E$108*($J$108/$E$108-1)/5))</f>
        <v>7.9107072968316006</v>
      </c>
      <c r="I108" s="176">
        <f>(H108+($E$108*($J$108/$E$108-1)/5))</f>
        <v>9.4553536484157998</v>
      </c>
      <c r="J108" s="176">
        <v>11</v>
      </c>
      <c r="K108" s="176">
        <v>3.9</v>
      </c>
      <c r="L108" s="176">
        <v>6.6999999999999993</v>
      </c>
      <c r="M108" s="185">
        <v>10</v>
      </c>
      <c r="N108" s="175">
        <v>10</v>
      </c>
      <c r="O108" s="175">
        <v>0</v>
      </c>
      <c r="AB108" s="28"/>
      <c r="AC108" s="28"/>
      <c r="AD108" s="28"/>
      <c r="AE108" s="28"/>
      <c r="AF108" s="28"/>
      <c r="AG108" s="28"/>
      <c r="AH108" s="28"/>
      <c r="AI108" s="28"/>
      <c r="AJ108" s="28"/>
      <c r="AK108" s="28"/>
      <c r="AL108" s="28"/>
      <c r="AM108" s="28"/>
    </row>
    <row r="109" spans="4:39" ht="15" x14ac:dyDescent="0.15">
      <c r="D109" s="5" t="s">
        <v>27</v>
      </c>
      <c r="E109" s="7">
        <v>0</v>
      </c>
      <c r="F109" s="8">
        <v>0</v>
      </c>
      <c r="G109" s="8">
        <v>0</v>
      </c>
      <c r="H109" s="8">
        <v>0</v>
      </c>
      <c r="I109" s="8">
        <v>0</v>
      </c>
      <c r="J109" s="8">
        <v>0</v>
      </c>
      <c r="K109" s="8">
        <v>0</v>
      </c>
      <c r="L109" s="8">
        <v>0</v>
      </c>
      <c r="M109" s="9">
        <v>0</v>
      </c>
      <c r="N109" s="175">
        <v>0</v>
      </c>
      <c r="O109" s="175">
        <v>0</v>
      </c>
      <c r="AB109" s="28"/>
      <c r="AC109" s="28"/>
      <c r="AD109" s="28"/>
      <c r="AE109" s="28"/>
      <c r="AF109" s="28"/>
      <c r="AG109" s="28"/>
      <c r="AH109" s="28"/>
      <c r="AI109" s="28"/>
      <c r="AJ109" s="28"/>
      <c r="AK109" s="28"/>
      <c r="AL109" s="28"/>
      <c r="AM109" s="28"/>
    </row>
    <row r="110" spans="4:39" ht="15" x14ac:dyDescent="0.15">
      <c r="D110" s="5" t="s">
        <v>28</v>
      </c>
      <c r="E110" s="177">
        <v>60126</v>
      </c>
      <c r="F110" s="176">
        <v>63698</v>
      </c>
      <c r="G110" s="176">
        <v>69701</v>
      </c>
      <c r="H110" s="176">
        <v>297</v>
      </c>
      <c r="I110" s="176">
        <v>322</v>
      </c>
      <c r="J110" s="176">
        <v>341</v>
      </c>
      <c r="K110" s="176">
        <v>368</v>
      </c>
      <c r="L110" s="176">
        <v>373</v>
      </c>
      <c r="M110" s="185">
        <v>404</v>
      </c>
      <c r="N110" s="175">
        <v>416.2</v>
      </c>
      <c r="O110" s="175">
        <v>0</v>
      </c>
    </row>
    <row r="111" spans="4:39" ht="15" x14ac:dyDescent="0.15">
      <c r="D111" s="5" t="s">
        <v>43</v>
      </c>
      <c r="E111" s="7">
        <v>0</v>
      </c>
      <c r="F111" s="8">
        <v>0</v>
      </c>
      <c r="G111" s="8">
        <v>0</v>
      </c>
      <c r="H111" s="8">
        <v>0</v>
      </c>
      <c r="I111" s="8">
        <v>0</v>
      </c>
      <c r="J111" s="8">
        <v>0</v>
      </c>
      <c r="K111" s="8">
        <v>0</v>
      </c>
      <c r="L111" s="8">
        <v>0</v>
      </c>
      <c r="M111" s="9">
        <v>0</v>
      </c>
      <c r="N111" s="175">
        <v>0</v>
      </c>
      <c r="O111" s="175">
        <v>0</v>
      </c>
    </row>
    <row r="112" spans="4:39" ht="15" x14ac:dyDescent="0.15">
      <c r="D112" s="5" t="s">
        <v>30</v>
      </c>
      <c r="E112" s="7">
        <v>748.98199999999997</v>
      </c>
      <c r="F112" s="8">
        <v>885</v>
      </c>
      <c r="G112" s="8">
        <v>757</v>
      </c>
      <c r="H112" s="8">
        <v>899</v>
      </c>
      <c r="I112" s="8">
        <v>1047</v>
      </c>
      <c r="J112" s="8">
        <v>1243</v>
      </c>
      <c r="K112" s="8">
        <v>1358</v>
      </c>
      <c r="L112" s="8">
        <v>1513</v>
      </c>
      <c r="M112" s="9">
        <v>1544</v>
      </c>
      <c r="N112" s="175">
        <v>1768</v>
      </c>
      <c r="O112" s="175">
        <v>0</v>
      </c>
    </row>
    <row r="113" spans="4:15" ht="15" x14ac:dyDescent="0.15">
      <c r="D113" s="11" t="s">
        <v>31</v>
      </c>
      <c r="E113" s="12">
        <v>2578.4802694850932</v>
      </c>
      <c r="F113" s="13">
        <v>2764.3620467773221</v>
      </c>
      <c r="G113" s="13">
        <v>2978.0234173443146</v>
      </c>
      <c r="H113" s="13">
        <v>3161.4074991841662</v>
      </c>
      <c r="I113" s="13">
        <v>2986.8673015877498</v>
      </c>
      <c r="J113" s="13">
        <v>3067.6095345254448</v>
      </c>
      <c r="K113" s="13">
        <v>3647.5597701149427</v>
      </c>
      <c r="L113" s="13">
        <v>3571.3655172413796</v>
      </c>
      <c r="M113" s="14">
        <v>3671.4528735632189</v>
      </c>
      <c r="N113" s="178">
        <v>3618.0128620355981</v>
      </c>
      <c r="O113" s="178">
        <v>0</v>
      </c>
    </row>
    <row r="114" spans="4:15" ht="15" x14ac:dyDescent="0.15">
      <c r="D114" s="24"/>
      <c r="E114" s="6"/>
      <c r="F114" s="6"/>
      <c r="G114" s="6"/>
      <c r="H114" s="6"/>
      <c r="I114" s="6"/>
      <c r="J114" s="6"/>
      <c r="K114" s="6"/>
      <c r="L114" s="6"/>
      <c r="M114" s="6"/>
      <c r="N114" s="6"/>
      <c r="O114" s="6"/>
    </row>
    <row r="117" spans="4:15" ht="18.75" x14ac:dyDescent="0.15">
      <c r="D117" s="287" t="s">
        <v>304</v>
      </c>
      <c r="E117" s="288"/>
      <c r="F117" s="288"/>
      <c r="G117" s="288"/>
      <c r="H117" s="288"/>
      <c r="I117" s="288"/>
      <c r="J117" s="288"/>
      <c r="K117" s="288"/>
      <c r="L117" s="288"/>
      <c r="M117" s="288"/>
      <c r="N117" s="182" t="s">
        <v>278</v>
      </c>
      <c r="O117" s="182" t="s">
        <v>279</v>
      </c>
    </row>
    <row r="118" spans="4:15" ht="15" x14ac:dyDescent="0.15">
      <c r="D118" s="3">
        <v>186</v>
      </c>
      <c r="E118" s="4">
        <v>2004</v>
      </c>
      <c r="F118" s="4">
        <f t="shared" ref="F118:O118" si="25">E118+1</f>
        <v>2005</v>
      </c>
      <c r="G118" s="4">
        <f t="shared" si="25"/>
        <v>2006</v>
      </c>
      <c r="H118" s="4">
        <f t="shared" si="25"/>
        <v>2007</v>
      </c>
      <c r="I118" s="4">
        <f t="shared" si="25"/>
        <v>2008</v>
      </c>
      <c r="J118" s="4">
        <f t="shared" si="25"/>
        <v>2009</v>
      </c>
      <c r="K118" s="4">
        <f t="shared" si="25"/>
        <v>2010</v>
      </c>
      <c r="L118" s="4">
        <f t="shared" si="25"/>
        <v>2011</v>
      </c>
      <c r="M118" s="4">
        <f t="shared" si="25"/>
        <v>2012</v>
      </c>
      <c r="N118" s="173">
        <f t="shared" si="25"/>
        <v>2013</v>
      </c>
      <c r="O118" s="173">
        <f t="shared" si="25"/>
        <v>2014</v>
      </c>
    </row>
    <row r="119" spans="4:15" ht="15" x14ac:dyDescent="0.15">
      <c r="D119" s="5" t="s">
        <v>0</v>
      </c>
      <c r="E119" s="180">
        <v>403</v>
      </c>
      <c r="F119" s="179">
        <v>427</v>
      </c>
      <c r="G119" s="179">
        <v>438</v>
      </c>
      <c r="H119" s="179">
        <v>449</v>
      </c>
      <c r="I119" s="179">
        <v>471</v>
      </c>
      <c r="J119" s="179">
        <v>488</v>
      </c>
      <c r="K119" s="179">
        <v>508</v>
      </c>
      <c r="L119" s="179">
        <v>531</v>
      </c>
      <c r="M119" s="184">
        <v>533</v>
      </c>
      <c r="N119" s="174">
        <v>572</v>
      </c>
      <c r="O119" s="174">
        <v>599</v>
      </c>
    </row>
    <row r="120" spans="4:15" ht="15" x14ac:dyDescent="0.15">
      <c r="D120" s="5" t="s">
        <v>1</v>
      </c>
      <c r="E120" s="8">
        <v>960.97677464000003</v>
      </c>
      <c r="F120" s="8">
        <v>1290.2751385899994</v>
      </c>
      <c r="G120" s="8">
        <v>984.45975945999999</v>
      </c>
      <c r="H120" s="8">
        <v>1190.7310047900003</v>
      </c>
      <c r="I120" s="8">
        <v>2736.1844667699997</v>
      </c>
      <c r="J120" s="8">
        <v>989.42703382000104</v>
      </c>
      <c r="K120" s="8">
        <v>1021.1197465199998</v>
      </c>
      <c r="L120" s="8">
        <v>975.98337442999878</v>
      </c>
      <c r="M120" s="9">
        <v>1023.8475676100004</v>
      </c>
      <c r="N120" s="175">
        <v>979.73994586999856</v>
      </c>
      <c r="O120" s="175">
        <v>849.26431334999768</v>
      </c>
    </row>
    <row r="121" spans="4:15" ht="15" x14ac:dyDescent="0.15">
      <c r="D121" s="5" t="s">
        <v>2</v>
      </c>
      <c r="E121" s="177">
        <v>0</v>
      </c>
      <c r="F121" s="176">
        <v>0</v>
      </c>
      <c r="G121" s="176">
        <v>0</v>
      </c>
      <c r="H121" s="176">
        <v>9.1098999999999997</v>
      </c>
      <c r="I121" s="176">
        <v>13.6004</v>
      </c>
      <c r="J121" s="176">
        <v>9.6242999999999999</v>
      </c>
      <c r="K121" s="176">
        <v>12.5662</v>
      </c>
      <c r="L121" s="176">
        <v>11.774000000000001</v>
      </c>
      <c r="M121" s="9">
        <v>13</v>
      </c>
      <c r="N121" s="175">
        <v>13</v>
      </c>
      <c r="O121" s="175">
        <v>0</v>
      </c>
    </row>
    <row r="122" spans="4:15" ht="15" x14ac:dyDescent="0.15">
      <c r="D122" s="5" t="s">
        <v>3</v>
      </c>
      <c r="E122" s="7">
        <v>2012.2429999999999</v>
      </c>
      <c r="F122" s="8">
        <v>2049.598</v>
      </c>
      <c r="G122" s="8">
        <v>2096.6109999999999</v>
      </c>
      <c r="H122" s="8">
        <v>2114.029</v>
      </c>
      <c r="I122" s="8">
        <v>2085.3846830000002</v>
      </c>
      <c r="J122" s="8">
        <v>2018.943135</v>
      </c>
      <c r="K122" s="8">
        <v>2100.4677110000002</v>
      </c>
      <c r="L122" s="8">
        <v>1956.7446279999999</v>
      </c>
      <c r="M122" s="9">
        <v>1857.9298839999999</v>
      </c>
      <c r="N122" s="175">
        <v>2137.9851239999998</v>
      </c>
      <c r="O122" s="175">
        <v>1889.8489999999999</v>
      </c>
    </row>
    <row r="123" spans="4:15" ht="15" x14ac:dyDescent="0.15">
      <c r="D123" s="5" t="s">
        <v>4</v>
      </c>
      <c r="E123" s="177">
        <v>0</v>
      </c>
      <c r="F123" s="176">
        <v>0</v>
      </c>
      <c r="G123" s="176">
        <v>0</v>
      </c>
      <c r="H123" s="176">
        <v>0</v>
      </c>
      <c r="I123" s="176">
        <v>0</v>
      </c>
      <c r="J123" s="176">
        <v>0</v>
      </c>
      <c r="K123" s="176">
        <v>0</v>
      </c>
      <c r="L123" s="176">
        <v>0</v>
      </c>
      <c r="M123" s="185">
        <v>0</v>
      </c>
      <c r="N123" s="175">
        <v>0</v>
      </c>
      <c r="O123" s="175">
        <v>0</v>
      </c>
    </row>
    <row r="124" spans="4:15" ht="15" x14ac:dyDescent="0.15">
      <c r="D124" s="5" t="s">
        <v>5</v>
      </c>
      <c r="E124" s="7">
        <v>0</v>
      </c>
      <c r="F124" s="8">
        <v>0</v>
      </c>
      <c r="G124" s="8">
        <v>0</v>
      </c>
      <c r="H124" s="8">
        <v>0</v>
      </c>
      <c r="I124" s="8">
        <v>602</v>
      </c>
      <c r="J124" s="8">
        <v>728</v>
      </c>
      <c r="K124" s="8">
        <v>784</v>
      </c>
      <c r="L124" s="8">
        <v>883</v>
      </c>
      <c r="M124" s="9">
        <v>900</v>
      </c>
      <c r="N124" s="175">
        <v>993</v>
      </c>
      <c r="O124" s="175">
        <v>974</v>
      </c>
    </row>
    <row r="125" spans="4:15" ht="15" x14ac:dyDescent="0.15">
      <c r="D125" s="5" t="s">
        <v>6</v>
      </c>
      <c r="E125" s="7">
        <v>2586</v>
      </c>
      <c r="F125" s="8">
        <v>2661</v>
      </c>
      <c r="G125" s="8">
        <v>2795</v>
      </c>
      <c r="H125" s="8">
        <v>2813</v>
      </c>
      <c r="I125" s="8">
        <v>2856</v>
      </c>
      <c r="J125" s="8">
        <v>2928</v>
      </c>
      <c r="K125" s="8">
        <v>3037</v>
      </c>
      <c r="L125" s="8">
        <v>3070</v>
      </c>
      <c r="M125" s="9">
        <v>3038</v>
      </c>
      <c r="N125" s="175">
        <v>3092</v>
      </c>
      <c r="O125" s="175">
        <v>3167</v>
      </c>
    </row>
    <row r="126" spans="4:15" ht="15" x14ac:dyDescent="0.15">
      <c r="D126" s="5" t="s">
        <v>7</v>
      </c>
      <c r="E126" s="177">
        <v>0</v>
      </c>
      <c r="F126" s="176">
        <v>0</v>
      </c>
      <c r="G126" s="176">
        <v>0</v>
      </c>
      <c r="H126" s="176">
        <v>0</v>
      </c>
      <c r="I126" s="176">
        <v>0</v>
      </c>
      <c r="J126" s="176">
        <v>0</v>
      </c>
      <c r="K126" s="176">
        <v>0</v>
      </c>
      <c r="L126" s="176">
        <v>0</v>
      </c>
      <c r="M126" s="185">
        <v>0</v>
      </c>
      <c r="N126" s="175">
        <v>0</v>
      </c>
      <c r="O126" s="175">
        <v>0</v>
      </c>
    </row>
    <row r="127" spans="4:15" ht="15" x14ac:dyDescent="0.15">
      <c r="D127" s="5" t="s">
        <v>8</v>
      </c>
      <c r="E127" s="7">
        <v>17.8</v>
      </c>
      <c r="F127" s="8">
        <v>13.8</v>
      </c>
      <c r="G127" s="8">
        <v>15.1</v>
      </c>
      <c r="H127" s="8">
        <v>14.6</v>
      </c>
      <c r="I127" s="8">
        <v>19.667000000000002</v>
      </c>
      <c r="J127" s="8">
        <v>22.851999999999997</v>
      </c>
      <c r="K127" s="8">
        <v>28.959</v>
      </c>
      <c r="L127" s="8">
        <v>1.23</v>
      </c>
      <c r="M127" s="9">
        <v>1.2509999999999999</v>
      </c>
      <c r="N127" s="175">
        <v>1.2509999999999999</v>
      </c>
      <c r="O127" s="175">
        <v>0</v>
      </c>
    </row>
    <row r="128" spans="4:15" ht="15" x14ac:dyDescent="0.15">
      <c r="D128" s="5" t="s">
        <v>9</v>
      </c>
      <c r="E128" s="7">
        <v>403.18315899999999</v>
      </c>
      <c r="F128" s="8">
        <v>389.062456</v>
      </c>
      <c r="G128" s="8">
        <v>452.02853689</v>
      </c>
      <c r="H128" s="8">
        <v>480.78680337000009</v>
      </c>
      <c r="I128" s="8">
        <v>382.49392449999999</v>
      </c>
      <c r="J128" s="8">
        <v>336.99341612500001</v>
      </c>
      <c r="K128" s="8">
        <v>335.57552253339986</v>
      </c>
      <c r="L128" s="8">
        <v>352.21017810609982</v>
      </c>
      <c r="M128" s="9">
        <v>294.38342295809997</v>
      </c>
      <c r="N128" s="175">
        <v>325.20931466339994</v>
      </c>
      <c r="O128" s="175">
        <v>319.65862471410026</v>
      </c>
    </row>
    <row r="129" spans="4:27" ht="15" x14ac:dyDescent="0.15">
      <c r="D129" s="5" t="s">
        <v>10</v>
      </c>
      <c r="E129" s="7">
        <v>651</v>
      </c>
      <c r="F129" s="8">
        <v>709</v>
      </c>
      <c r="G129" s="8">
        <v>712</v>
      </c>
      <c r="H129" s="8">
        <v>581</v>
      </c>
      <c r="I129" s="8">
        <v>573</v>
      </c>
      <c r="J129" s="8">
        <v>587</v>
      </c>
      <c r="K129" s="8">
        <v>633</v>
      </c>
      <c r="L129" s="8">
        <v>756</v>
      </c>
      <c r="M129" s="9">
        <v>678</v>
      </c>
      <c r="N129" s="175">
        <v>631</v>
      </c>
      <c r="O129" s="175">
        <v>698</v>
      </c>
    </row>
    <row r="130" spans="4:27" ht="15" x14ac:dyDescent="0.15">
      <c r="D130" s="5" t="s">
        <v>11</v>
      </c>
      <c r="E130" s="7">
        <v>4740</v>
      </c>
      <c r="F130" s="8">
        <v>4785.6489999999994</v>
      </c>
      <c r="G130" s="8">
        <v>4285.0370000000003</v>
      </c>
      <c r="H130" s="8">
        <v>4561.1030339736781</v>
      </c>
      <c r="I130" s="8">
        <v>4437.6204272050491</v>
      </c>
      <c r="J130" s="8">
        <v>4551.1111640738527</v>
      </c>
      <c r="K130" s="8">
        <v>4836.4264231339803</v>
      </c>
      <c r="L130" s="8">
        <v>5066.1928032218611</v>
      </c>
      <c r="M130" s="9">
        <v>5541.1839841205929</v>
      </c>
      <c r="N130" s="175">
        <v>6356</v>
      </c>
      <c r="O130" s="175">
        <v>0</v>
      </c>
    </row>
    <row r="131" spans="4:27" ht="15" x14ac:dyDescent="0.15">
      <c r="D131" s="5" t="s">
        <v>12</v>
      </c>
      <c r="E131" s="177">
        <v>0</v>
      </c>
      <c r="F131" s="176">
        <v>0</v>
      </c>
      <c r="G131" s="176">
        <v>0</v>
      </c>
      <c r="H131" s="176">
        <v>0</v>
      </c>
      <c r="I131" s="176">
        <v>0</v>
      </c>
      <c r="J131" s="176">
        <v>0</v>
      </c>
      <c r="K131" s="176">
        <v>0</v>
      </c>
      <c r="L131" s="176">
        <v>0</v>
      </c>
      <c r="M131" s="9">
        <v>0</v>
      </c>
      <c r="N131" s="175">
        <v>0</v>
      </c>
      <c r="O131" s="175">
        <v>0</v>
      </c>
    </row>
    <row r="132" spans="4:27" ht="15" x14ac:dyDescent="0.15">
      <c r="D132" s="5" t="s">
        <v>13</v>
      </c>
      <c r="E132" s="7">
        <v>0</v>
      </c>
      <c r="F132" s="8">
        <v>154</v>
      </c>
      <c r="G132" s="8">
        <v>165</v>
      </c>
      <c r="H132" s="8">
        <v>190</v>
      </c>
      <c r="I132" s="8">
        <v>171</v>
      </c>
      <c r="J132" s="8">
        <v>161</v>
      </c>
      <c r="K132" s="8">
        <v>138</v>
      </c>
      <c r="L132" s="8">
        <v>109</v>
      </c>
      <c r="M132" s="9">
        <v>116</v>
      </c>
      <c r="N132" s="175">
        <v>111</v>
      </c>
      <c r="O132" s="175">
        <v>0</v>
      </c>
    </row>
    <row r="133" spans="4:27" ht="15" x14ac:dyDescent="0.15">
      <c r="D133" s="5" t="s">
        <v>14</v>
      </c>
      <c r="E133" s="7">
        <v>2132</v>
      </c>
      <c r="F133" s="8">
        <v>1419</v>
      </c>
      <c r="G133" s="8">
        <v>1923</v>
      </c>
      <c r="H133" s="8">
        <v>1578</v>
      </c>
      <c r="I133" s="8">
        <v>2820</v>
      </c>
      <c r="J133" s="8">
        <v>3254</v>
      </c>
      <c r="K133" s="8">
        <v>3009</v>
      </c>
      <c r="L133" s="8">
        <v>4124</v>
      </c>
      <c r="M133" s="9">
        <v>5138</v>
      </c>
      <c r="N133" s="175">
        <v>5138</v>
      </c>
      <c r="O133" s="175">
        <v>0</v>
      </c>
      <c r="T133" s="28"/>
      <c r="U133" s="28"/>
      <c r="V133" s="28"/>
      <c r="W133" s="28"/>
      <c r="X133" s="28"/>
      <c r="Y133" s="28"/>
      <c r="Z133" s="28"/>
      <c r="AA133" s="28"/>
    </row>
    <row r="134" spans="4:27" ht="15" x14ac:dyDescent="0.15">
      <c r="D134" s="5" t="s">
        <v>15</v>
      </c>
      <c r="E134" s="7">
        <v>0</v>
      </c>
      <c r="F134" s="8">
        <v>0</v>
      </c>
      <c r="G134" s="8">
        <v>0</v>
      </c>
      <c r="H134" s="8">
        <v>0</v>
      </c>
      <c r="I134" s="8">
        <v>0</v>
      </c>
      <c r="J134" s="8">
        <v>0</v>
      </c>
      <c r="K134" s="8">
        <v>0</v>
      </c>
      <c r="L134" s="8">
        <v>0</v>
      </c>
      <c r="M134" s="9">
        <v>0</v>
      </c>
      <c r="N134" s="175">
        <v>0</v>
      </c>
      <c r="O134" s="175">
        <v>0</v>
      </c>
      <c r="T134" s="28"/>
      <c r="U134" s="28"/>
      <c r="V134" s="28"/>
      <c r="W134" s="28"/>
      <c r="X134" s="28"/>
      <c r="Y134" s="28"/>
      <c r="Z134" s="28"/>
      <c r="AA134" s="28"/>
    </row>
    <row r="135" spans="4:27" ht="15" x14ac:dyDescent="0.15">
      <c r="D135" s="5" t="s">
        <v>16</v>
      </c>
      <c r="E135" s="7">
        <v>0</v>
      </c>
      <c r="F135" s="8">
        <v>0</v>
      </c>
      <c r="G135" s="8">
        <v>0</v>
      </c>
      <c r="H135" s="8">
        <v>3351</v>
      </c>
      <c r="I135" s="8">
        <v>4195</v>
      </c>
      <c r="J135" s="8">
        <v>4303</v>
      </c>
      <c r="K135" s="8">
        <v>4246</v>
      </c>
      <c r="L135" s="8">
        <v>4531</v>
      </c>
      <c r="M135" s="9">
        <v>4608</v>
      </c>
      <c r="N135" s="175">
        <v>4867</v>
      </c>
      <c r="O135" s="175">
        <v>0</v>
      </c>
      <c r="T135" s="28"/>
      <c r="U135" s="28"/>
      <c r="V135" s="28"/>
      <c r="W135" s="28"/>
      <c r="X135" s="28"/>
      <c r="Y135" s="28"/>
      <c r="Z135" s="28"/>
      <c r="AA135" s="28"/>
    </row>
    <row r="136" spans="4:27" ht="15" x14ac:dyDescent="0.15">
      <c r="D136" s="5" t="s">
        <v>17</v>
      </c>
      <c r="E136" s="7">
        <v>1502</v>
      </c>
      <c r="F136" s="8">
        <v>1413</v>
      </c>
      <c r="G136" s="8">
        <v>1550</v>
      </c>
      <c r="H136" s="8">
        <v>1511</v>
      </c>
      <c r="I136" s="8">
        <v>1570</v>
      </c>
      <c r="J136" s="8">
        <v>1912</v>
      </c>
      <c r="K136" s="8">
        <v>1571</v>
      </c>
      <c r="L136" s="8">
        <v>1499</v>
      </c>
      <c r="M136" s="9">
        <v>1402</v>
      </c>
      <c r="N136" s="175">
        <v>1264</v>
      </c>
      <c r="O136" s="175">
        <v>1545</v>
      </c>
      <c r="T136" s="28"/>
      <c r="U136" s="28"/>
      <c r="V136" s="28"/>
      <c r="W136" s="28"/>
      <c r="X136" s="28"/>
      <c r="Y136" s="28"/>
      <c r="Z136" s="28"/>
      <c r="AA136" s="28"/>
    </row>
    <row r="137" spans="4:27" ht="15" x14ac:dyDescent="0.15">
      <c r="D137" s="5" t="s">
        <v>18</v>
      </c>
      <c r="E137" s="7">
        <v>0</v>
      </c>
      <c r="F137" s="8">
        <v>0</v>
      </c>
      <c r="G137" s="8">
        <v>0</v>
      </c>
      <c r="H137" s="8">
        <v>0</v>
      </c>
      <c r="I137" s="8">
        <v>0</v>
      </c>
      <c r="J137" s="8">
        <v>0</v>
      </c>
      <c r="K137" s="8">
        <v>0</v>
      </c>
      <c r="L137" s="8">
        <v>0</v>
      </c>
      <c r="M137" s="9">
        <v>0</v>
      </c>
      <c r="N137" s="175">
        <v>0</v>
      </c>
      <c r="O137" s="175">
        <v>0</v>
      </c>
      <c r="T137" s="28"/>
      <c r="U137" s="28"/>
      <c r="V137" s="28"/>
      <c r="W137" s="28"/>
      <c r="X137" s="28"/>
      <c r="Y137" s="28"/>
      <c r="Z137" s="28"/>
      <c r="AA137" s="28"/>
    </row>
    <row r="138" spans="4:27" ht="15" x14ac:dyDescent="0.15">
      <c r="D138" s="5" t="s">
        <v>19</v>
      </c>
      <c r="E138" s="7">
        <v>4.0006700000000004</v>
      </c>
      <c r="F138" s="8">
        <v>7</v>
      </c>
      <c r="G138" s="8">
        <v>4.0003799999999998</v>
      </c>
      <c r="H138" s="8">
        <v>4.0004650000000002</v>
      </c>
      <c r="I138" s="8">
        <v>6</v>
      </c>
      <c r="J138" s="8">
        <v>6</v>
      </c>
      <c r="K138" s="8">
        <v>3</v>
      </c>
      <c r="L138" s="8">
        <v>2</v>
      </c>
      <c r="M138" s="9">
        <v>4.0002639999999996</v>
      </c>
      <c r="N138" s="175">
        <v>4.0002639999999996</v>
      </c>
      <c r="O138" s="175">
        <v>0</v>
      </c>
      <c r="T138" s="28"/>
      <c r="U138" s="28"/>
      <c r="V138" s="28"/>
      <c r="W138" s="28"/>
      <c r="X138" s="28"/>
      <c r="Y138" s="28"/>
      <c r="Z138" s="28"/>
      <c r="AA138" s="28"/>
    </row>
    <row r="139" spans="4:27" ht="15" x14ac:dyDescent="0.15">
      <c r="D139" s="5" t="s">
        <v>20</v>
      </c>
      <c r="E139" s="7">
        <v>0.65</v>
      </c>
      <c r="F139" s="8">
        <v>0.96</v>
      </c>
      <c r="G139" s="8">
        <v>1.42</v>
      </c>
      <c r="H139" s="8">
        <v>1.02</v>
      </c>
      <c r="I139" s="8">
        <v>1.72</v>
      </c>
      <c r="J139" s="8">
        <v>1.32</v>
      </c>
      <c r="K139" s="8">
        <v>1.45</v>
      </c>
      <c r="L139" s="8">
        <v>0</v>
      </c>
      <c r="M139" s="9">
        <v>0</v>
      </c>
      <c r="N139" s="175">
        <v>0</v>
      </c>
      <c r="O139" s="175">
        <v>0</v>
      </c>
      <c r="T139" s="28"/>
      <c r="U139" s="28"/>
      <c r="V139" s="28"/>
      <c r="W139" s="28"/>
      <c r="X139" s="28"/>
      <c r="Y139" s="28"/>
      <c r="Z139" s="28"/>
      <c r="AA139" s="28"/>
    </row>
    <row r="140" spans="4:27" ht="15" x14ac:dyDescent="0.15">
      <c r="D140" s="5" t="s">
        <v>21</v>
      </c>
      <c r="E140" s="7">
        <v>0</v>
      </c>
      <c r="F140" s="8">
        <v>0</v>
      </c>
      <c r="G140" s="8">
        <v>2.2999999999999998</v>
      </c>
      <c r="H140" s="8">
        <v>2.4</v>
      </c>
      <c r="I140" s="8">
        <v>2</v>
      </c>
      <c r="J140" s="8">
        <v>2.6</v>
      </c>
      <c r="K140" s="8">
        <v>2.7</v>
      </c>
      <c r="L140" s="8">
        <v>2.6</v>
      </c>
      <c r="M140" s="9">
        <v>2.2999999999999998</v>
      </c>
      <c r="N140" s="175">
        <v>2.7</v>
      </c>
      <c r="O140" s="175">
        <v>2.7</v>
      </c>
      <c r="T140" s="28"/>
      <c r="U140" s="28"/>
      <c r="V140" s="28"/>
      <c r="W140" s="28"/>
      <c r="X140" s="28"/>
      <c r="Y140" s="28"/>
      <c r="Z140" s="28"/>
      <c r="AA140" s="28"/>
    </row>
    <row r="141" spans="4:27" ht="15" x14ac:dyDescent="0.15">
      <c r="D141" s="5" t="s">
        <v>22</v>
      </c>
      <c r="E141" s="177">
        <v>0</v>
      </c>
      <c r="F141" s="176">
        <v>0</v>
      </c>
      <c r="G141" s="176">
        <v>0</v>
      </c>
      <c r="H141" s="176">
        <v>1714</v>
      </c>
      <c r="I141" s="176">
        <v>2221</v>
      </c>
      <c r="J141" s="176">
        <v>2532</v>
      </c>
      <c r="K141" s="176">
        <v>2719</v>
      </c>
      <c r="L141" s="176">
        <v>3144</v>
      </c>
      <c r="M141" s="185">
        <v>3732</v>
      </c>
      <c r="N141" s="175">
        <v>3169</v>
      </c>
      <c r="O141" s="175">
        <v>2932</v>
      </c>
      <c r="T141" s="28"/>
      <c r="U141" s="28"/>
      <c r="V141" s="28"/>
      <c r="W141" s="28"/>
      <c r="X141" s="28"/>
      <c r="Y141" s="28"/>
      <c r="Z141" s="28"/>
      <c r="AA141" s="28"/>
    </row>
    <row r="142" spans="4:27" ht="15" x14ac:dyDescent="0.15">
      <c r="D142" s="5" t="s">
        <v>23</v>
      </c>
      <c r="E142" s="7">
        <v>584</v>
      </c>
      <c r="F142" s="8">
        <v>640</v>
      </c>
      <c r="G142" s="8">
        <v>770</v>
      </c>
      <c r="H142" s="8">
        <v>604</v>
      </c>
      <c r="I142" s="8">
        <v>544</v>
      </c>
      <c r="J142" s="8">
        <v>604</v>
      </c>
      <c r="K142" s="8">
        <v>588</v>
      </c>
      <c r="L142" s="8">
        <v>625</v>
      </c>
      <c r="M142" s="9">
        <v>614</v>
      </c>
      <c r="N142" s="175">
        <v>626</v>
      </c>
      <c r="O142" s="175">
        <v>643.954555996468</v>
      </c>
      <c r="T142" s="28"/>
      <c r="U142" s="28"/>
      <c r="V142" s="28"/>
      <c r="W142" s="28"/>
      <c r="X142" s="28"/>
      <c r="Y142" s="28"/>
      <c r="Z142" s="28"/>
      <c r="AA142" s="28"/>
    </row>
    <row r="143" spans="4:27" ht="15" x14ac:dyDescent="0.15">
      <c r="D143" s="5" t="s">
        <v>24</v>
      </c>
      <c r="E143" s="177">
        <v>250</v>
      </c>
      <c r="F143" s="176">
        <v>238</v>
      </c>
      <c r="G143" s="176">
        <v>228</v>
      </c>
      <c r="H143" s="176">
        <v>221</v>
      </c>
      <c r="I143" s="176">
        <v>228</v>
      </c>
      <c r="J143" s="176">
        <v>267</v>
      </c>
      <c r="K143" s="176">
        <v>286</v>
      </c>
      <c r="L143" s="176">
        <v>330</v>
      </c>
      <c r="M143" s="185">
        <v>354</v>
      </c>
      <c r="N143" s="175">
        <v>354</v>
      </c>
      <c r="O143" s="175">
        <v>0</v>
      </c>
      <c r="T143" s="28"/>
      <c r="U143" s="28"/>
      <c r="V143" s="28"/>
      <c r="W143" s="28"/>
      <c r="X143" s="28"/>
      <c r="Y143" s="28"/>
      <c r="Z143" s="28"/>
      <c r="AA143" s="28"/>
    </row>
    <row r="144" spans="4:27" ht="15" x14ac:dyDescent="0.15">
      <c r="D144" s="5" t="s">
        <v>25</v>
      </c>
      <c r="E144" s="177">
        <v>582.55999999999995</v>
      </c>
      <c r="F144" s="176">
        <v>306.94500000000005</v>
      </c>
      <c r="G144" s="176">
        <v>336.84500000000003</v>
      </c>
      <c r="H144" s="8">
        <v>687.27099999999996</v>
      </c>
      <c r="I144" s="8">
        <v>686.05499999999995</v>
      </c>
      <c r="J144" s="8">
        <v>576.25300000000004</v>
      </c>
      <c r="K144" s="8">
        <v>579</v>
      </c>
      <c r="L144" s="8">
        <v>617.65200000000004</v>
      </c>
      <c r="M144" s="9">
        <v>680.50100000000009</v>
      </c>
      <c r="N144" s="175">
        <v>596.73599999999999</v>
      </c>
      <c r="O144" s="175">
        <v>647.11816867177959</v>
      </c>
      <c r="T144" s="28"/>
      <c r="U144" s="28"/>
      <c r="V144" s="28"/>
      <c r="W144" s="28"/>
      <c r="X144" s="28"/>
      <c r="Y144" s="28"/>
      <c r="Z144" s="28"/>
      <c r="AA144" s="28"/>
    </row>
    <row r="145" spans="4:15" ht="15" x14ac:dyDescent="0.15">
      <c r="D145" s="5" t="s">
        <v>26</v>
      </c>
      <c r="E145" s="177">
        <v>8.5619051482114834</v>
      </c>
      <c r="F145" s="176">
        <v>9.1095241185691869</v>
      </c>
      <c r="G145" s="176">
        <v>9.6571430889268903</v>
      </c>
      <c r="H145" s="176">
        <v>10.204762059284594</v>
      </c>
      <c r="I145" s="176">
        <v>10.752381029642297</v>
      </c>
      <c r="J145" s="176">
        <v>11.3</v>
      </c>
      <c r="K145" s="176">
        <v>9.26</v>
      </c>
      <c r="L145" s="176">
        <v>11.299999999999999</v>
      </c>
      <c r="M145" s="185">
        <v>14.5</v>
      </c>
      <c r="N145" s="175">
        <v>14.5</v>
      </c>
      <c r="O145" s="175">
        <v>0</v>
      </c>
    </row>
    <row r="146" spans="4:15" ht="15" x14ac:dyDescent="0.15">
      <c r="D146" s="5" t="s">
        <v>27</v>
      </c>
      <c r="E146" s="7">
        <v>0</v>
      </c>
      <c r="F146" s="8">
        <v>0</v>
      </c>
      <c r="G146" s="8">
        <v>0</v>
      </c>
      <c r="H146" s="8">
        <v>0</v>
      </c>
      <c r="I146" s="8">
        <v>0</v>
      </c>
      <c r="J146" s="8">
        <v>0</v>
      </c>
      <c r="K146" s="8">
        <v>0</v>
      </c>
      <c r="L146" s="8">
        <v>0</v>
      </c>
      <c r="M146" s="9">
        <v>0</v>
      </c>
      <c r="N146" s="175">
        <v>0</v>
      </c>
      <c r="O146" s="175">
        <v>0</v>
      </c>
    </row>
    <row r="147" spans="4:15" ht="15" x14ac:dyDescent="0.15">
      <c r="D147" s="5" t="s">
        <v>28</v>
      </c>
      <c r="E147" s="177">
        <v>17198</v>
      </c>
      <c r="F147" s="176">
        <v>13577</v>
      </c>
      <c r="G147" s="176">
        <v>9610</v>
      </c>
      <c r="H147" s="176">
        <v>47</v>
      </c>
      <c r="I147" s="176">
        <v>49</v>
      </c>
      <c r="J147" s="176">
        <v>43</v>
      </c>
      <c r="K147" s="176">
        <v>37</v>
      </c>
      <c r="L147" s="176">
        <v>34</v>
      </c>
      <c r="M147" s="185">
        <v>34</v>
      </c>
      <c r="N147" s="175">
        <v>28.2</v>
      </c>
      <c r="O147" s="175">
        <v>0</v>
      </c>
    </row>
    <row r="148" spans="4:15" ht="15" x14ac:dyDescent="0.15">
      <c r="D148" s="5" t="s">
        <v>29</v>
      </c>
      <c r="E148" s="7">
        <v>105</v>
      </c>
      <c r="F148" s="8">
        <v>112</v>
      </c>
      <c r="G148" s="8">
        <f>AVERAGE(F148,H148)</f>
        <v>129</v>
      </c>
      <c r="H148" s="8">
        <v>146</v>
      </c>
      <c r="I148" s="8">
        <v>152</v>
      </c>
      <c r="J148" s="8">
        <v>0</v>
      </c>
      <c r="K148" s="8">
        <v>0</v>
      </c>
      <c r="L148" s="8">
        <v>0</v>
      </c>
      <c r="M148" s="9">
        <v>0</v>
      </c>
      <c r="N148" s="175">
        <v>0</v>
      </c>
      <c r="O148" s="175">
        <v>0</v>
      </c>
    </row>
    <row r="149" spans="4:15" ht="15" x14ac:dyDescent="0.15">
      <c r="D149" s="5" t="s">
        <v>30</v>
      </c>
      <c r="E149" s="7">
        <v>18.468</v>
      </c>
      <c r="F149" s="8">
        <v>113</v>
      </c>
      <c r="G149" s="8">
        <v>136</v>
      </c>
      <c r="H149" s="8">
        <v>126</v>
      </c>
      <c r="I149" s="8">
        <v>96</v>
      </c>
      <c r="J149" s="8">
        <v>128</v>
      </c>
      <c r="K149" s="8">
        <v>113</v>
      </c>
      <c r="L149" s="8">
        <v>148</v>
      </c>
      <c r="M149" s="9">
        <v>214</v>
      </c>
      <c r="N149" s="175">
        <v>170</v>
      </c>
      <c r="O149" s="175">
        <v>0</v>
      </c>
    </row>
    <row r="150" spans="4:15" ht="15" x14ac:dyDescent="0.15">
      <c r="D150" s="11" t="s">
        <v>31</v>
      </c>
      <c r="E150" s="12">
        <v>934.9188727672888</v>
      </c>
      <c r="F150" s="13">
        <v>622.9275323289545</v>
      </c>
      <c r="G150" s="13">
        <v>743.17784483985622</v>
      </c>
      <c r="H150" s="13">
        <v>683.40760988482168</v>
      </c>
      <c r="I150" s="13">
        <v>613.74361585046779</v>
      </c>
      <c r="J150" s="13">
        <v>555.48094414797106</v>
      </c>
      <c r="K150" s="13">
        <v>681.08600933908042</v>
      </c>
      <c r="L150" s="13">
        <v>606.12536817528735</v>
      </c>
      <c r="M150" s="14">
        <v>465.92321839085946</v>
      </c>
      <c r="N150" s="178">
        <v>539.12602129530637</v>
      </c>
      <c r="O150" s="178">
        <v>0</v>
      </c>
    </row>
    <row r="154" spans="4:15" ht="18.75" x14ac:dyDescent="0.15">
      <c r="D154" s="287" t="s">
        <v>144</v>
      </c>
      <c r="E154" s="288"/>
      <c r="F154" s="288"/>
      <c r="G154" s="288"/>
      <c r="H154" s="288"/>
      <c r="I154" s="288"/>
      <c r="J154" s="288"/>
      <c r="K154" s="288"/>
      <c r="L154" s="288"/>
      <c r="M154" s="288"/>
      <c r="N154" s="182" t="s">
        <v>278</v>
      </c>
      <c r="O154" s="182" t="s">
        <v>279</v>
      </c>
    </row>
    <row r="155" spans="4:15" ht="15" x14ac:dyDescent="0.15">
      <c r="D155" s="3">
        <v>212</v>
      </c>
      <c r="E155" s="4">
        <v>2004</v>
      </c>
      <c r="F155" s="4">
        <f t="shared" ref="F155:O155" si="26">E155+1</f>
        <v>2005</v>
      </c>
      <c r="G155" s="4">
        <f t="shared" si="26"/>
        <v>2006</v>
      </c>
      <c r="H155" s="4">
        <f t="shared" si="26"/>
        <v>2007</v>
      </c>
      <c r="I155" s="4">
        <f t="shared" si="26"/>
        <v>2008</v>
      </c>
      <c r="J155" s="4">
        <f t="shared" si="26"/>
        <v>2009</v>
      </c>
      <c r="K155" s="4">
        <f t="shared" si="26"/>
        <v>2010</v>
      </c>
      <c r="L155" s="4">
        <f t="shared" si="26"/>
        <v>2011</v>
      </c>
      <c r="M155" s="4">
        <f t="shared" si="26"/>
        <v>2012</v>
      </c>
      <c r="N155" s="173">
        <f t="shared" si="26"/>
        <v>2013</v>
      </c>
      <c r="O155" s="173">
        <f t="shared" si="26"/>
        <v>2014</v>
      </c>
    </row>
    <row r="156" spans="4:15" ht="15" x14ac:dyDescent="0.15">
      <c r="D156" s="5" t="s">
        <v>0</v>
      </c>
      <c r="E156" s="180">
        <v>404</v>
      </c>
      <c r="F156" s="179">
        <v>407</v>
      </c>
      <c r="G156" s="179">
        <v>463</v>
      </c>
      <c r="H156" s="179">
        <v>425</v>
      </c>
      <c r="I156" s="179">
        <v>626</v>
      </c>
      <c r="J156" s="179">
        <v>2160</v>
      </c>
      <c r="K156" s="179">
        <v>1560</v>
      </c>
      <c r="L156" s="179">
        <v>1608</v>
      </c>
      <c r="M156" s="184">
        <v>1896</v>
      </c>
      <c r="N156" s="174">
        <v>1896</v>
      </c>
      <c r="O156" s="174">
        <v>0</v>
      </c>
    </row>
    <row r="157" spans="4:15" ht="15" x14ac:dyDescent="0.15">
      <c r="D157" s="5" t="s">
        <v>1</v>
      </c>
      <c r="E157" s="8">
        <v>728.25852152000004</v>
      </c>
      <c r="F157" s="8">
        <v>839.59954782999978</v>
      </c>
      <c r="G157" s="8">
        <v>845.9309215400001</v>
      </c>
      <c r="H157" s="8">
        <v>1056.1614982600001</v>
      </c>
      <c r="I157" s="8">
        <v>1261.49211584</v>
      </c>
      <c r="J157" s="8">
        <v>1210.5292192899999</v>
      </c>
      <c r="K157" s="8">
        <v>1460.9432962700002</v>
      </c>
      <c r="L157" s="8">
        <v>1365.6536177399998</v>
      </c>
      <c r="M157" s="9">
        <v>1186.30680785</v>
      </c>
      <c r="N157" s="175">
        <v>1197.2156582099999</v>
      </c>
      <c r="O157" s="175">
        <v>1525.1597955499999</v>
      </c>
    </row>
    <row r="158" spans="4:15" ht="15" x14ac:dyDescent="0.15">
      <c r="D158" s="5" t="s">
        <v>2</v>
      </c>
      <c r="E158" s="177"/>
      <c r="F158" s="176"/>
      <c r="G158" s="176"/>
      <c r="H158" s="176">
        <v>38.222900000000003</v>
      </c>
      <c r="I158" s="176">
        <v>38.173999999999999</v>
      </c>
      <c r="J158" s="176">
        <v>43.753533400000002</v>
      </c>
      <c r="K158" s="176">
        <v>76.739374682140891</v>
      </c>
      <c r="L158" s="176">
        <v>47.134999999999998</v>
      </c>
      <c r="M158" s="9">
        <v>88</v>
      </c>
      <c r="N158" s="175">
        <v>88</v>
      </c>
      <c r="O158" s="175">
        <v>0</v>
      </c>
    </row>
    <row r="159" spans="4:15" ht="15" x14ac:dyDescent="0.15">
      <c r="D159" s="5" t="s">
        <v>3</v>
      </c>
      <c r="E159" s="7">
        <v>1472.71</v>
      </c>
      <c r="F159" s="8">
        <v>3030.0610000000001</v>
      </c>
      <c r="G159" s="8">
        <v>1528.597</v>
      </c>
      <c r="H159" s="8">
        <v>1969.2249999999999</v>
      </c>
      <c r="I159" s="8">
        <v>1558.0833030000001</v>
      </c>
      <c r="J159" s="8">
        <v>1792.0452089999999</v>
      </c>
      <c r="K159" s="8">
        <v>1924.6587160000001</v>
      </c>
      <c r="L159" s="8">
        <v>2122.2846100000002</v>
      </c>
      <c r="M159" s="9">
        <v>2061.0668270000001</v>
      </c>
      <c r="N159" s="175">
        <v>2011.430875</v>
      </c>
      <c r="O159" s="175">
        <v>2578.7179999999998</v>
      </c>
    </row>
    <row r="160" spans="4:15" ht="15" x14ac:dyDescent="0.15">
      <c r="D160" s="5" t="s">
        <v>4</v>
      </c>
      <c r="E160" s="177">
        <v>6.5</v>
      </c>
      <c r="F160" s="176">
        <v>18.3</v>
      </c>
      <c r="G160" s="176">
        <v>15.9</v>
      </c>
      <c r="H160" s="176">
        <v>5.7</v>
      </c>
      <c r="I160" s="176">
        <v>18</v>
      </c>
      <c r="J160" s="176">
        <v>22</v>
      </c>
      <c r="K160" s="176">
        <f>AVERAGE(J160,L160)</f>
        <v>17.5</v>
      </c>
      <c r="L160" s="176">
        <v>13</v>
      </c>
      <c r="M160" s="185">
        <v>0</v>
      </c>
      <c r="N160" s="175">
        <v>0</v>
      </c>
      <c r="O160" s="175">
        <v>0</v>
      </c>
    </row>
    <row r="161" spans="4:33" ht="15" x14ac:dyDescent="0.15">
      <c r="D161" s="5" t="s">
        <v>44</v>
      </c>
      <c r="E161" s="7">
        <v>0</v>
      </c>
      <c r="F161" s="8">
        <v>0</v>
      </c>
      <c r="G161" s="8">
        <v>0</v>
      </c>
      <c r="H161" s="8">
        <v>0</v>
      </c>
      <c r="I161" s="8">
        <v>8662</v>
      </c>
      <c r="J161" s="8">
        <v>9989</v>
      </c>
      <c r="K161" s="8">
        <v>12162</v>
      </c>
      <c r="L161" s="8">
        <v>7329</v>
      </c>
      <c r="M161" s="9">
        <v>8913</v>
      </c>
      <c r="N161" s="175">
        <v>13727</v>
      </c>
      <c r="O161" s="175">
        <v>10162</v>
      </c>
      <c r="T161" s="28"/>
      <c r="U161" s="28"/>
      <c r="V161" s="28"/>
      <c r="W161" s="28"/>
      <c r="X161" s="28"/>
      <c r="Y161" s="28"/>
      <c r="Z161" s="28"/>
      <c r="AA161" s="28"/>
      <c r="AB161" s="28"/>
      <c r="AC161" s="28"/>
      <c r="AD161" s="28"/>
      <c r="AE161" s="28"/>
      <c r="AF161" s="28"/>
      <c r="AG161" s="28"/>
    </row>
    <row r="162" spans="4:33" ht="15" x14ac:dyDescent="0.15">
      <c r="D162" s="5" t="s">
        <v>6</v>
      </c>
      <c r="E162" s="7">
        <v>9001.3529999999992</v>
      </c>
      <c r="F162" s="8">
        <v>9279.9249999999993</v>
      </c>
      <c r="G162" s="8">
        <v>9677.4830000000002</v>
      </c>
      <c r="H162" s="8">
        <v>11399.486999999999</v>
      </c>
      <c r="I162" s="8">
        <v>10320.826999999999</v>
      </c>
      <c r="J162" s="8">
        <v>10153.324000000001</v>
      </c>
      <c r="K162" s="8">
        <v>11149.553</v>
      </c>
      <c r="L162" s="8">
        <v>11171.102999999999</v>
      </c>
      <c r="M162" s="9">
        <v>11656.395</v>
      </c>
      <c r="N162" s="175">
        <v>15108.63</v>
      </c>
      <c r="O162" s="175">
        <v>12177</v>
      </c>
      <c r="W162" s="28"/>
      <c r="X162" s="28"/>
      <c r="Y162" s="28"/>
      <c r="Z162" s="28"/>
      <c r="AA162" s="28"/>
      <c r="AB162" s="28"/>
      <c r="AC162" s="28"/>
      <c r="AD162" s="28"/>
      <c r="AE162" s="28"/>
      <c r="AF162" s="28"/>
      <c r="AG162" s="28"/>
    </row>
    <row r="163" spans="4:33" ht="15" x14ac:dyDescent="0.15">
      <c r="D163" s="5" t="s">
        <v>7</v>
      </c>
      <c r="E163" s="177">
        <v>0</v>
      </c>
      <c r="F163" s="176">
        <v>0</v>
      </c>
      <c r="G163" s="176">
        <v>0</v>
      </c>
      <c r="H163" s="176">
        <v>0</v>
      </c>
      <c r="I163" s="176">
        <v>0</v>
      </c>
      <c r="J163" s="176">
        <v>0</v>
      </c>
      <c r="K163" s="176">
        <v>0</v>
      </c>
      <c r="L163" s="176">
        <v>22053</v>
      </c>
      <c r="M163" s="185">
        <v>16585</v>
      </c>
      <c r="N163" s="175">
        <v>16585</v>
      </c>
      <c r="O163" s="175">
        <v>0</v>
      </c>
      <c r="W163" s="28"/>
      <c r="X163" s="28"/>
      <c r="Y163" s="28"/>
      <c r="Z163" s="28"/>
      <c r="AA163" s="28"/>
      <c r="AB163" s="28"/>
      <c r="AC163" s="28"/>
      <c r="AD163" s="28"/>
      <c r="AE163" s="28"/>
      <c r="AF163" s="28"/>
      <c r="AG163" s="28"/>
    </row>
    <row r="164" spans="4:33" ht="15" x14ac:dyDescent="0.15">
      <c r="D164" s="5" t="s">
        <v>8</v>
      </c>
      <c r="E164" s="7">
        <v>174.5</v>
      </c>
      <c r="F164" s="8">
        <v>319.7</v>
      </c>
      <c r="G164" s="8">
        <v>232.46299999999999</v>
      </c>
      <c r="H164" s="8">
        <v>280.096</v>
      </c>
      <c r="I164" s="8">
        <v>301.10000000000002</v>
      </c>
      <c r="J164" s="8">
        <v>388.7</v>
      </c>
      <c r="K164" s="8">
        <v>343.69321559999997</v>
      </c>
      <c r="L164" s="8">
        <v>24.122</v>
      </c>
      <c r="M164" s="9">
        <v>32.07</v>
      </c>
      <c r="N164" s="175">
        <v>32.07</v>
      </c>
      <c r="O164" s="175">
        <v>0</v>
      </c>
      <c r="W164" s="28"/>
      <c r="X164" s="28"/>
      <c r="Y164" s="28"/>
      <c r="Z164" s="28"/>
      <c r="AA164" s="28"/>
      <c r="AB164" s="28"/>
      <c r="AC164" s="28"/>
      <c r="AD164" s="28"/>
      <c r="AE164" s="28"/>
      <c r="AF164" s="28"/>
      <c r="AG164" s="28"/>
    </row>
    <row r="165" spans="4:33" ht="15" x14ac:dyDescent="0.15">
      <c r="D165" s="5" t="s">
        <v>9</v>
      </c>
      <c r="E165" s="7">
        <v>3120.5992160000001</v>
      </c>
      <c r="F165" s="8">
        <v>3579.7413000000001</v>
      </c>
      <c r="G165" s="8">
        <v>3766.1500547199998</v>
      </c>
      <c r="H165" s="8">
        <v>4218.355023619999</v>
      </c>
      <c r="I165" s="8">
        <v>4342.4678695100001</v>
      </c>
      <c r="J165" s="8">
        <v>4624.6624750450001</v>
      </c>
      <c r="K165" s="8">
        <v>4700.2326379628012</v>
      </c>
      <c r="L165" s="8">
        <v>4111.4320723697019</v>
      </c>
      <c r="M165" s="9">
        <v>4402.3932489235012</v>
      </c>
      <c r="N165" s="175">
        <v>4306.8411512786006</v>
      </c>
      <c r="O165" s="175">
        <v>4199.9106436774</v>
      </c>
      <c r="W165" s="28"/>
      <c r="X165" s="28"/>
      <c r="Y165" s="28"/>
      <c r="Z165" s="28"/>
      <c r="AA165" s="28"/>
      <c r="AB165" s="28"/>
      <c r="AC165" s="28"/>
      <c r="AD165" s="28"/>
      <c r="AE165" s="28"/>
      <c r="AF165" s="28"/>
      <c r="AG165" s="28"/>
    </row>
    <row r="166" spans="4:33" ht="15" x14ac:dyDescent="0.15">
      <c r="D166" s="5" t="s">
        <v>10</v>
      </c>
      <c r="E166" s="7">
        <v>355</v>
      </c>
      <c r="F166" s="8">
        <v>390</v>
      </c>
      <c r="G166" s="8">
        <v>429</v>
      </c>
      <c r="H166" s="8">
        <v>428</v>
      </c>
      <c r="I166" s="8">
        <v>436</v>
      </c>
      <c r="J166" s="8">
        <v>457</v>
      </c>
      <c r="K166" s="8">
        <v>599</v>
      </c>
      <c r="L166" s="8">
        <v>639</v>
      </c>
      <c r="M166" s="9">
        <v>550</v>
      </c>
      <c r="N166" s="175">
        <v>674</v>
      </c>
      <c r="O166" s="175">
        <v>647</v>
      </c>
      <c r="W166" s="28"/>
      <c r="X166" s="28"/>
      <c r="Y166" s="28"/>
      <c r="Z166" s="28"/>
      <c r="AA166" s="28"/>
      <c r="AB166" s="28"/>
      <c r="AC166" s="28"/>
      <c r="AD166" s="28"/>
      <c r="AE166" s="28"/>
      <c r="AF166" s="28"/>
      <c r="AG166" s="28"/>
    </row>
    <row r="167" spans="4:33" ht="15" x14ac:dyDescent="0.15">
      <c r="D167" s="5" t="s">
        <v>11</v>
      </c>
      <c r="E167" s="7">
        <v>0</v>
      </c>
      <c r="F167" s="8">
        <v>0</v>
      </c>
      <c r="G167" s="8">
        <v>0</v>
      </c>
      <c r="H167" s="8">
        <v>0</v>
      </c>
      <c r="I167" s="8">
        <v>0</v>
      </c>
      <c r="J167" s="8">
        <v>0</v>
      </c>
      <c r="K167" s="8">
        <v>0</v>
      </c>
      <c r="L167" s="8">
        <v>0</v>
      </c>
      <c r="M167" s="9">
        <v>0</v>
      </c>
      <c r="N167" s="175">
        <v>0</v>
      </c>
      <c r="O167" s="175">
        <v>0</v>
      </c>
      <c r="W167" s="28"/>
      <c r="X167" s="28"/>
      <c r="Y167" s="28"/>
      <c r="Z167" s="28"/>
      <c r="AA167" s="28"/>
      <c r="AB167" s="28"/>
      <c r="AC167" s="28"/>
      <c r="AD167" s="28"/>
      <c r="AE167" s="28"/>
      <c r="AF167" s="28"/>
      <c r="AG167" s="28"/>
    </row>
    <row r="168" spans="4:33" ht="15" x14ac:dyDescent="0.15">
      <c r="D168" s="5" t="s">
        <v>12</v>
      </c>
      <c r="E168" s="177">
        <v>0</v>
      </c>
      <c r="F168" s="176">
        <v>0</v>
      </c>
      <c r="G168" s="176">
        <v>0</v>
      </c>
      <c r="H168" s="176">
        <v>0</v>
      </c>
      <c r="I168" s="176">
        <v>0</v>
      </c>
      <c r="J168" s="176">
        <v>0</v>
      </c>
      <c r="K168" s="176">
        <v>0</v>
      </c>
      <c r="L168" s="176">
        <v>0</v>
      </c>
      <c r="M168" s="9">
        <v>0</v>
      </c>
      <c r="N168" s="175">
        <v>0</v>
      </c>
      <c r="O168" s="175">
        <v>0</v>
      </c>
      <c r="W168" s="28"/>
      <c r="X168" s="28"/>
      <c r="Y168" s="28"/>
      <c r="Z168" s="28"/>
      <c r="AA168" s="28"/>
      <c r="AB168" s="28"/>
      <c r="AC168" s="28"/>
      <c r="AD168" s="28"/>
      <c r="AE168" s="28"/>
      <c r="AF168" s="28"/>
      <c r="AG168" s="28"/>
    </row>
    <row r="169" spans="4:33" ht="15" x14ac:dyDescent="0.15">
      <c r="D169" s="5" t="s">
        <v>13</v>
      </c>
      <c r="E169" s="7">
        <v>0</v>
      </c>
      <c r="F169" s="8">
        <v>0</v>
      </c>
      <c r="G169" s="8">
        <v>209</v>
      </c>
      <c r="H169" s="8">
        <v>211</v>
      </c>
      <c r="I169" s="8">
        <v>814</v>
      </c>
      <c r="J169" s="8">
        <v>754</v>
      </c>
      <c r="K169" s="8">
        <v>712</v>
      </c>
      <c r="L169" s="8">
        <v>803</v>
      </c>
      <c r="M169" s="9">
        <v>851</v>
      </c>
      <c r="N169" s="175">
        <v>737</v>
      </c>
      <c r="O169" s="175">
        <v>0</v>
      </c>
      <c r="W169" s="28"/>
      <c r="X169" s="28"/>
      <c r="Y169" s="28"/>
      <c r="Z169" s="28"/>
      <c r="AA169" s="28"/>
      <c r="AB169" s="28"/>
      <c r="AC169" s="28"/>
      <c r="AD169" s="28"/>
      <c r="AE169" s="28"/>
      <c r="AF169" s="28"/>
      <c r="AG169" s="28"/>
    </row>
    <row r="170" spans="4:33" ht="15" x14ac:dyDescent="0.15">
      <c r="D170" s="5" t="s">
        <v>14</v>
      </c>
      <c r="E170" s="7">
        <v>40487</v>
      </c>
      <c r="F170" s="8">
        <v>41002</v>
      </c>
      <c r="G170" s="8">
        <v>47180</v>
      </c>
      <c r="H170" s="8">
        <v>51025</v>
      </c>
      <c r="I170" s="8">
        <v>60498</v>
      </c>
      <c r="J170" s="8">
        <v>55615</v>
      </c>
      <c r="K170" s="8">
        <v>75442</v>
      </c>
      <c r="L170" s="8">
        <v>58953</v>
      </c>
      <c r="M170" s="9">
        <v>61887</v>
      </c>
      <c r="N170" s="175">
        <v>56758</v>
      </c>
      <c r="O170" s="175">
        <v>0</v>
      </c>
      <c r="W170" s="28"/>
      <c r="X170" s="28"/>
      <c r="Y170" s="28"/>
      <c r="Z170" s="28"/>
      <c r="AA170" s="28"/>
      <c r="AB170" s="28"/>
      <c r="AC170" s="28"/>
      <c r="AD170" s="28"/>
      <c r="AE170" s="28"/>
      <c r="AF170" s="28"/>
      <c r="AG170" s="28"/>
    </row>
    <row r="171" spans="4:33" ht="15" x14ac:dyDescent="0.15">
      <c r="D171" s="5" t="s">
        <v>15</v>
      </c>
      <c r="E171" s="7">
        <v>0</v>
      </c>
      <c r="F171" s="8">
        <v>0</v>
      </c>
      <c r="G171" s="8">
        <v>0</v>
      </c>
      <c r="H171" s="8">
        <v>0</v>
      </c>
      <c r="I171" s="8">
        <v>0</v>
      </c>
      <c r="J171" s="8">
        <v>924</v>
      </c>
      <c r="K171" s="8">
        <v>762</v>
      </c>
      <c r="L171" s="8">
        <v>554</v>
      </c>
      <c r="M171" s="9">
        <v>319</v>
      </c>
      <c r="N171" s="175">
        <v>319</v>
      </c>
      <c r="O171" s="175">
        <v>0</v>
      </c>
      <c r="W171" s="28"/>
      <c r="X171" s="28"/>
      <c r="Y171" s="28"/>
      <c r="Z171" s="28"/>
      <c r="AA171" s="28"/>
      <c r="AB171" s="28"/>
      <c r="AC171" s="28"/>
      <c r="AD171" s="28"/>
      <c r="AE171" s="28"/>
      <c r="AF171" s="28"/>
      <c r="AG171" s="28"/>
    </row>
    <row r="172" spans="4:33" ht="15" x14ac:dyDescent="0.15">
      <c r="D172" s="5" t="s">
        <v>16</v>
      </c>
      <c r="E172" s="7">
        <v>2979</v>
      </c>
      <c r="F172" s="8">
        <v>3108</v>
      </c>
      <c r="G172" s="8">
        <v>3436</v>
      </c>
      <c r="H172" s="8">
        <v>4992</v>
      </c>
      <c r="I172" s="8">
        <v>13549</v>
      </c>
      <c r="J172" s="8">
        <v>5718</v>
      </c>
      <c r="K172" s="8">
        <v>5943</v>
      </c>
      <c r="L172" s="8">
        <v>6565</v>
      </c>
      <c r="M172" s="9">
        <v>5456</v>
      </c>
      <c r="N172" s="175">
        <v>5440</v>
      </c>
      <c r="O172" s="175">
        <v>0</v>
      </c>
      <c r="W172" s="28"/>
      <c r="X172" s="28"/>
      <c r="Y172" s="28"/>
      <c r="Z172" s="28"/>
      <c r="AA172" s="28"/>
      <c r="AB172" s="28"/>
      <c r="AC172" s="28"/>
      <c r="AD172" s="28"/>
      <c r="AE172" s="28"/>
      <c r="AF172" s="28"/>
      <c r="AG172" s="28"/>
    </row>
    <row r="173" spans="4:33" ht="15" x14ac:dyDescent="0.15">
      <c r="D173" s="5" t="s">
        <v>17</v>
      </c>
      <c r="E173" s="7">
        <v>4630.8630000000003</v>
      </c>
      <c r="F173" s="8">
        <v>4867.4349999999995</v>
      </c>
      <c r="G173" s="8">
        <v>4816.8530000000001</v>
      </c>
      <c r="H173" s="8">
        <v>4986.915</v>
      </c>
      <c r="I173" s="8">
        <v>3562.038</v>
      </c>
      <c r="J173" s="8">
        <v>4218</v>
      </c>
      <c r="K173" s="8">
        <v>3212</v>
      </c>
      <c r="L173" s="8">
        <v>2998</v>
      </c>
      <c r="M173" s="9">
        <v>4168</v>
      </c>
      <c r="N173" s="175">
        <v>2928</v>
      </c>
      <c r="O173" s="175">
        <v>3679</v>
      </c>
      <c r="W173" s="28"/>
      <c r="X173" s="28"/>
      <c r="Y173" s="28"/>
      <c r="Z173" s="28"/>
      <c r="AA173" s="28"/>
      <c r="AB173" s="28"/>
      <c r="AC173" s="28"/>
      <c r="AD173" s="28"/>
      <c r="AE173" s="28"/>
      <c r="AF173" s="28"/>
      <c r="AG173" s="28"/>
    </row>
    <row r="174" spans="4:33" ht="15" x14ac:dyDescent="0.15">
      <c r="D174" s="5" t="s">
        <v>18</v>
      </c>
      <c r="E174" s="7">
        <v>0</v>
      </c>
      <c r="F174" s="8">
        <v>0</v>
      </c>
      <c r="G174" s="8">
        <v>0</v>
      </c>
      <c r="H174" s="8">
        <v>0</v>
      </c>
      <c r="I174" s="8">
        <v>0</v>
      </c>
      <c r="J174" s="8">
        <v>0</v>
      </c>
      <c r="K174" s="8">
        <v>0</v>
      </c>
      <c r="L174" s="8">
        <v>0</v>
      </c>
      <c r="M174" s="9">
        <v>0</v>
      </c>
      <c r="N174" s="175">
        <v>0</v>
      </c>
      <c r="O174" s="175">
        <v>0</v>
      </c>
      <c r="W174" s="28"/>
      <c r="X174" s="28"/>
      <c r="Y174" s="28"/>
      <c r="Z174" s="28"/>
      <c r="AA174" s="28"/>
      <c r="AB174" s="28"/>
      <c r="AC174" s="28"/>
      <c r="AD174" s="28"/>
      <c r="AE174" s="28"/>
      <c r="AF174" s="28"/>
      <c r="AG174" s="28"/>
    </row>
    <row r="175" spans="4:33" ht="15" x14ac:dyDescent="0.15">
      <c r="D175" s="5" t="s">
        <v>19</v>
      </c>
      <c r="E175" s="7">
        <v>28</v>
      </c>
      <c r="F175" s="8">
        <v>32</v>
      </c>
      <c r="G175" s="8">
        <v>39</v>
      </c>
      <c r="H175" s="8">
        <v>48</v>
      </c>
      <c r="I175" s="8">
        <v>60</v>
      </c>
      <c r="J175" s="8">
        <v>29</v>
      </c>
      <c r="K175" s="8">
        <v>44</v>
      </c>
      <c r="L175" s="8">
        <v>68</v>
      </c>
      <c r="M175" s="9">
        <v>52</v>
      </c>
      <c r="N175" s="175">
        <v>52</v>
      </c>
      <c r="O175" s="175">
        <v>0</v>
      </c>
      <c r="W175" s="28"/>
      <c r="X175" s="28"/>
      <c r="Y175" s="28"/>
      <c r="Z175" s="28"/>
      <c r="AA175" s="28"/>
      <c r="AB175" s="28"/>
      <c r="AC175" s="28"/>
      <c r="AD175" s="28"/>
      <c r="AE175" s="28"/>
      <c r="AF175" s="28"/>
      <c r="AG175" s="28"/>
    </row>
    <row r="176" spans="4:33" ht="15" x14ac:dyDescent="0.15">
      <c r="D176" s="5" t="s">
        <v>20</v>
      </c>
      <c r="E176" s="7">
        <v>4.5999999999999996</v>
      </c>
      <c r="F176" s="8">
        <v>11.44</v>
      </c>
      <c r="G176" s="8">
        <v>10.08</v>
      </c>
      <c r="H176" s="8">
        <v>13.38</v>
      </c>
      <c r="I176" s="8">
        <v>16.43</v>
      </c>
      <c r="J176" s="8">
        <v>13.63</v>
      </c>
      <c r="K176" s="8">
        <v>14.78</v>
      </c>
      <c r="L176" s="8">
        <v>0</v>
      </c>
      <c r="M176" s="9">
        <v>0</v>
      </c>
      <c r="N176" s="175">
        <v>0</v>
      </c>
      <c r="O176" s="175">
        <v>0</v>
      </c>
      <c r="W176" s="28"/>
      <c r="X176" s="28"/>
      <c r="Y176" s="28"/>
      <c r="Z176" s="28"/>
      <c r="AA176" s="28"/>
      <c r="AB176" s="28"/>
      <c r="AC176" s="28"/>
      <c r="AD176" s="29"/>
      <c r="AE176" s="28"/>
      <c r="AF176" s="28"/>
      <c r="AG176" s="28"/>
    </row>
    <row r="177" spans="4:33" ht="15" x14ac:dyDescent="0.15">
      <c r="D177" s="5" t="s">
        <v>21</v>
      </c>
      <c r="E177" s="7">
        <v>0</v>
      </c>
      <c r="F177" s="8">
        <v>0</v>
      </c>
      <c r="G177" s="8">
        <v>2.9</v>
      </c>
      <c r="H177" s="8">
        <v>3.6</v>
      </c>
      <c r="I177" s="8">
        <v>5.9</v>
      </c>
      <c r="J177" s="8">
        <v>7.3</v>
      </c>
      <c r="K177" s="8">
        <v>5.9</v>
      </c>
      <c r="L177" s="8">
        <v>5.7</v>
      </c>
      <c r="M177" s="9">
        <v>7.1</v>
      </c>
      <c r="N177" s="175">
        <v>6.9</v>
      </c>
      <c r="O177" s="175">
        <v>5.9</v>
      </c>
      <c r="W177" s="28"/>
      <c r="X177" s="28"/>
      <c r="Y177" s="28"/>
      <c r="Z177" s="28"/>
      <c r="AA177" s="28"/>
      <c r="AB177" s="28"/>
      <c r="AC177" s="28"/>
      <c r="AD177" s="28"/>
      <c r="AE177" s="28"/>
      <c r="AF177" s="28"/>
      <c r="AG177" s="28"/>
    </row>
    <row r="178" spans="4:33" ht="15" x14ac:dyDescent="0.15">
      <c r="D178" s="5" t="s">
        <v>22</v>
      </c>
      <c r="E178" s="177">
        <v>1570</v>
      </c>
      <c r="F178" s="176">
        <v>1834</v>
      </c>
      <c r="G178" s="176">
        <v>1692</v>
      </c>
      <c r="H178" s="176">
        <v>2169</v>
      </c>
      <c r="I178" s="176">
        <v>2022</v>
      </c>
      <c r="J178" s="176">
        <v>1938</v>
      </c>
      <c r="K178" s="176">
        <v>2135</v>
      </c>
      <c r="L178" s="176">
        <v>2048</v>
      </c>
      <c r="M178" s="185">
        <v>2023</v>
      </c>
      <c r="N178" s="175">
        <v>2415</v>
      </c>
      <c r="O178" s="175">
        <v>1990</v>
      </c>
      <c r="W178" s="28"/>
      <c r="X178" s="28"/>
      <c r="Y178" s="28"/>
      <c r="Z178" s="28"/>
      <c r="AA178" s="28"/>
      <c r="AB178" s="28"/>
      <c r="AC178" s="28"/>
      <c r="AD178" s="28"/>
      <c r="AE178" s="28"/>
      <c r="AF178" s="28"/>
      <c r="AG178" s="28"/>
    </row>
    <row r="179" spans="4:33" ht="15" x14ac:dyDescent="0.15">
      <c r="D179" s="5" t="s">
        <v>23</v>
      </c>
      <c r="E179" s="7">
        <v>6528</v>
      </c>
      <c r="F179" s="8">
        <v>6767</v>
      </c>
      <c r="G179" s="8">
        <v>7741</v>
      </c>
      <c r="H179" s="8">
        <v>8238</v>
      </c>
      <c r="I179" s="8">
        <v>10093</v>
      </c>
      <c r="J179" s="8">
        <v>10469</v>
      </c>
      <c r="K179" s="8">
        <v>13404</v>
      </c>
      <c r="L179" s="8">
        <v>12444</v>
      </c>
      <c r="M179" s="9">
        <v>10524</v>
      </c>
      <c r="N179" s="175">
        <v>11445</v>
      </c>
      <c r="O179" s="175">
        <v>11864.901870172169</v>
      </c>
    </row>
    <row r="180" spans="4:33" ht="15" x14ac:dyDescent="0.15">
      <c r="D180" s="5" t="s">
        <v>24</v>
      </c>
      <c r="E180" s="177">
        <v>460</v>
      </c>
      <c r="F180" s="176">
        <v>575</v>
      </c>
      <c r="G180" s="176">
        <v>595</v>
      </c>
      <c r="H180" s="176">
        <v>769</v>
      </c>
      <c r="I180" s="176">
        <v>998</v>
      </c>
      <c r="J180" s="176">
        <v>1720</v>
      </c>
      <c r="K180" s="176">
        <v>3637</v>
      </c>
      <c r="L180" s="176">
        <v>2383</v>
      </c>
      <c r="M180" s="185">
        <v>2719</v>
      </c>
      <c r="N180" s="175">
        <v>2719</v>
      </c>
      <c r="O180" s="175">
        <v>0</v>
      </c>
    </row>
    <row r="181" spans="4:33" ht="15" x14ac:dyDescent="0.15">
      <c r="D181" s="5" t="s">
        <v>25</v>
      </c>
      <c r="E181" s="177">
        <v>260.32400000000001</v>
      </c>
      <c r="F181" s="176">
        <v>247.32599999999999</v>
      </c>
      <c r="G181" s="176">
        <v>341.52699999999999</v>
      </c>
      <c r="H181" s="8">
        <v>256.44200000000001</v>
      </c>
      <c r="I181" s="8">
        <v>373.43600000000004</v>
      </c>
      <c r="J181" s="8">
        <v>415.18</v>
      </c>
      <c r="K181" s="8">
        <v>516.30799999999999</v>
      </c>
      <c r="L181" s="8">
        <v>432.226</v>
      </c>
      <c r="M181" s="9">
        <v>391.15200000000004</v>
      </c>
      <c r="N181" s="175">
        <v>513.52499999999998</v>
      </c>
      <c r="O181" s="175">
        <v>412.98563220321944</v>
      </c>
    </row>
    <row r="182" spans="4:33" ht="15" x14ac:dyDescent="0.15">
      <c r="D182" s="5" t="s">
        <v>26</v>
      </c>
      <c r="E182" s="177">
        <v>621.29561244707327</v>
      </c>
      <c r="F182" s="176">
        <f>(E182+($E$182*($J$182/$E$182-1)/5))</f>
        <v>545.43648995765864</v>
      </c>
      <c r="G182" s="176">
        <f>(F182+($E$182*($J$182/$E$182-1)/5))</f>
        <v>469.57736746824401</v>
      </c>
      <c r="H182" s="176">
        <f>(G182+($E$182*($J$182/$E$182-1)/5))</f>
        <v>393.71824497882938</v>
      </c>
      <c r="I182" s="176">
        <f>(H182+($E$182*($J$182/$E$182-1)/5))</f>
        <v>317.85912248941474</v>
      </c>
      <c r="J182" s="176">
        <v>242</v>
      </c>
      <c r="K182" s="176">
        <v>439.66</v>
      </c>
      <c r="L182" s="176">
        <v>311.60000000000002</v>
      </c>
      <c r="M182" s="185">
        <v>336</v>
      </c>
      <c r="N182" s="175">
        <v>336</v>
      </c>
      <c r="O182" s="175">
        <v>0</v>
      </c>
    </row>
    <row r="183" spans="4:33" ht="15" x14ac:dyDescent="0.15">
      <c r="D183" s="5" t="s">
        <v>27</v>
      </c>
      <c r="E183" s="7">
        <v>4156</v>
      </c>
      <c r="F183" s="8">
        <v>4532</v>
      </c>
      <c r="G183" s="8">
        <v>4524</v>
      </c>
      <c r="H183" s="8">
        <v>5547</v>
      </c>
      <c r="I183" s="8">
        <v>5455</v>
      </c>
      <c r="J183" s="8">
        <v>5809</v>
      </c>
      <c r="K183" s="8">
        <v>5869</v>
      </c>
      <c r="L183" s="8">
        <v>5865</v>
      </c>
      <c r="M183" s="9">
        <v>5823</v>
      </c>
      <c r="N183" s="175">
        <v>6322</v>
      </c>
      <c r="O183" s="175">
        <v>0</v>
      </c>
    </row>
    <row r="184" spans="4:33" ht="15" x14ac:dyDescent="0.15">
      <c r="D184" s="5" t="s">
        <v>28</v>
      </c>
      <c r="E184" s="177">
        <v>22732</v>
      </c>
      <c r="F184" s="176">
        <v>21608</v>
      </c>
      <c r="G184" s="176">
        <v>22079</v>
      </c>
      <c r="H184" s="176">
        <v>124</v>
      </c>
      <c r="I184" s="176">
        <v>240</v>
      </c>
      <c r="J184" s="176">
        <v>190</v>
      </c>
      <c r="K184" s="176">
        <v>136</v>
      </c>
      <c r="L184" s="176">
        <v>106</v>
      </c>
      <c r="M184" s="185">
        <v>149</v>
      </c>
      <c r="N184" s="175">
        <v>107.2</v>
      </c>
      <c r="O184" s="175">
        <v>0</v>
      </c>
      <c r="W184" s="28"/>
      <c r="X184" s="28"/>
      <c r="Y184" s="28"/>
      <c r="Z184" s="28"/>
      <c r="AA184" s="28"/>
      <c r="AB184" s="28"/>
      <c r="AC184" s="28"/>
      <c r="AD184" s="28"/>
      <c r="AE184" s="28"/>
      <c r="AF184" s="28"/>
    </row>
    <row r="185" spans="4:33" ht="15" x14ac:dyDescent="0.15">
      <c r="D185" s="5" t="s">
        <v>43</v>
      </c>
      <c r="E185" s="7">
        <v>1873</v>
      </c>
      <c r="F185" s="8">
        <v>745</v>
      </c>
      <c r="G185" s="8">
        <v>0</v>
      </c>
      <c r="H185" s="8">
        <v>0</v>
      </c>
      <c r="I185" s="8">
        <v>0</v>
      </c>
      <c r="J185" s="8">
        <v>0</v>
      </c>
      <c r="K185" s="8">
        <v>0</v>
      </c>
      <c r="L185" s="8">
        <v>0</v>
      </c>
      <c r="M185" s="9">
        <v>0</v>
      </c>
      <c r="N185" s="175">
        <v>0</v>
      </c>
      <c r="O185" s="175">
        <v>0</v>
      </c>
      <c r="W185" s="28"/>
      <c r="X185" s="28"/>
      <c r="Y185" s="28"/>
      <c r="Z185" s="28"/>
      <c r="AA185" s="28"/>
      <c r="AB185" s="28"/>
      <c r="AC185" s="28"/>
      <c r="AD185" s="28"/>
      <c r="AE185" s="28"/>
      <c r="AF185" s="28"/>
    </row>
    <row r="186" spans="4:33" ht="15" x14ac:dyDescent="0.15">
      <c r="D186" s="5" t="s">
        <v>30</v>
      </c>
      <c r="E186" s="7">
        <v>401</v>
      </c>
      <c r="F186" s="8">
        <v>407</v>
      </c>
      <c r="G186" s="8">
        <v>316</v>
      </c>
      <c r="H186" s="8">
        <v>320</v>
      </c>
      <c r="I186" s="8">
        <v>985</v>
      </c>
      <c r="J186" s="8">
        <v>1616</v>
      </c>
      <c r="K186" s="8">
        <v>1042</v>
      </c>
      <c r="L186" s="8">
        <v>1429</v>
      </c>
      <c r="M186" s="9">
        <v>1782</v>
      </c>
      <c r="N186" s="175">
        <v>1704</v>
      </c>
      <c r="O186" s="175">
        <v>0</v>
      </c>
      <c r="W186" s="28"/>
      <c r="X186" s="28"/>
      <c r="Y186" s="28"/>
      <c r="Z186" s="28"/>
      <c r="AA186" s="28"/>
      <c r="AB186" s="28"/>
      <c r="AC186" s="28"/>
      <c r="AD186" s="28"/>
      <c r="AE186" s="28"/>
      <c r="AF186" s="28"/>
    </row>
    <row r="187" spans="4:33" ht="15" x14ac:dyDescent="0.15">
      <c r="D187" s="11" t="s">
        <v>31</v>
      </c>
      <c r="E187" s="12">
        <v>6165.9254554179988</v>
      </c>
      <c r="F187" s="13">
        <v>6791.5440246552607</v>
      </c>
      <c r="G187" s="13">
        <v>6626.3484367196725</v>
      </c>
      <c r="H187" s="13">
        <v>8810.7668125347245</v>
      </c>
      <c r="I187" s="13">
        <v>6226.0363826450839</v>
      </c>
      <c r="J187" s="13">
        <v>6304.8307115859925</v>
      </c>
      <c r="K187" s="13">
        <v>7461.1357910156239</v>
      </c>
      <c r="L187" s="13">
        <v>6472.4086230468738</v>
      </c>
      <c r="M187" s="14">
        <v>6642.3237500000005</v>
      </c>
      <c r="N187" s="178">
        <v>6050.8659082031245</v>
      </c>
      <c r="O187" s="178">
        <v>0</v>
      </c>
      <c r="W187" s="28"/>
      <c r="X187" s="28"/>
      <c r="Y187" s="28"/>
      <c r="Z187" s="28"/>
      <c r="AA187" s="28"/>
      <c r="AB187" s="28"/>
      <c r="AC187" s="28"/>
      <c r="AD187" s="28"/>
      <c r="AE187" s="28"/>
      <c r="AF187" s="28"/>
    </row>
    <row r="188" spans="4:33" x14ac:dyDescent="0.15">
      <c r="W188" s="28"/>
      <c r="X188" s="28"/>
      <c r="Y188" s="28"/>
      <c r="Z188" s="28"/>
      <c r="AA188" s="28"/>
      <c r="AB188" s="28"/>
      <c r="AC188" s="28"/>
      <c r="AD188" s="28"/>
      <c r="AE188" s="28"/>
      <c r="AF188" s="28"/>
    </row>
    <row r="189" spans="4:33" x14ac:dyDescent="0.15">
      <c r="W189" s="28"/>
      <c r="X189" s="28"/>
      <c r="Y189" s="28"/>
      <c r="Z189" s="28"/>
      <c r="AA189" s="28"/>
      <c r="AB189" s="28"/>
      <c r="AC189" s="28"/>
      <c r="AD189" s="28"/>
      <c r="AE189" s="28"/>
      <c r="AF189" s="28"/>
    </row>
    <row r="190" spans="4:33" x14ac:dyDescent="0.15">
      <c r="W190" s="28"/>
      <c r="X190" s="28"/>
      <c r="Y190" s="28"/>
      <c r="Z190" s="28"/>
      <c r="AA190" s="28"/>
      <c r="AB190" s="28"/>
      <c r="AC190" s="28"/>
      <c r="AD190" s="28"/>
      <c r="AE190" s="28"/>
      <c r="AF190" s="28"/>
    </row>
    <row r="191" spans="4:33" ht="18.75" x14ac:dyDescent="0.15">
      <c r="D191" s="287" t="s">
        <v>315</v>
      </c>
      <c r="E191" s="288"/>
      <c r="F191" s="288"/>
      <c r="G191" s="288"/>
      <c r="H191" s="288"/>
      <c r="I191" s="288"/>
      <c r="J191" s="288"/>
      <c r="K191" s="288"/>
      <c r="L191" s="288"/>
      <c r="M191" s="288"/>
      <c r="N191" s="182" t="s">
        <v>278</v>
      </c>
      <c r="O191" s="182" t="s">
        <v>279</v>
      </c>
      <c r="W191" s="28"/>
      <c r="X191" s="28"/>
      <c r="Y191" s="28"/>
      <c r="Z191" s="28"/>
      <c r="AA191" s="28"/>
      <c r="AB191" s="28"/>
      <c r="AC191" s="28"/>
      <c r="AD191" s="28"/>
      <c r="AE191" s="28"/>
      <c r="AF191" s="28"/>
    </row>
    <row r="192" spans="4:33" ht="15" x14ac:dyDescent="0.15">
      <c r="D192" s="3">
        <v>225</v>
      </c>
      <c r="E192" s="4">
        <v>2004</v>
      </c>
      <c r="F192" s="4">
        <f t="shared" ref="F192:O192" si="27">E192+1</f>
        <v>2005</v>
      </c>
      <c r="G192" s="4">
        <f t="shared" si="27"/>
        <v>2006</v>
      </c>
      <c r="H192" s="4">
        <f t="shared" si="27"/>
        <v>2007</v>
      </c>
      <c r="I192" s="4">
        <f t="shared" si="27"/>
        <v>2008</v>
      </c>
      <c r="J192" s="4">
        <f t="shared" si="27"/>
        <v>2009</v>
      </c>
      <c r="K192" s="4">
        <f t="shared" si="27"/>
        <v>2010</v>
      </c>
      <c r="L192" s="4">
        <f t="shared" si="27"/>
        <v>2011</v>
      </c>
      <c r="M192" s="4">
        <f t="shared" si="27"/>
        <v>2012</v>
      </c>
      <c r="N192" s="173">
        <f t="shared" si="27"/>
        <v>2013</v>
      </c>
      <c r="O192" s="173">
        <f t="shared" si="27"/>
        <v>2014</v>
      </c>
    </row>
    <row r="193" spans="4:15" ht="15" x14ac:dyDescent="0.15">
      <c r="D193" s="5" t="s">
        <v>0</v>
      </c>
      <c r="E193" s="180">
        <v>376</v>
      </c>
      <c r="F193" s="179">
        <v>382</v>
      </c>
      <c r="G193" s="179">
        <v>400</v>
      </c>
      <c r="H193" s="179">
        <v>452</v>
      </c>
      <c r="I193" s="179">
        <v>472</v>
      </c>
      <c r="J193" s="179">
        <v>435</v>
      </c>
      <c r="K193" s="179">
        <v>511</v>
      </c>
      <c r="L193" s="179">
        <v>498</v>
      </c>
      <c r="M193" s="184">
        <v>471</v>
      </c>
      <c r="N193" s="174">
        <v>471</v>
      </c>
      <c r="O193" s="174">
        <v>0</v>
      </c>
    </row>
    <row r="194" spans="4:15" ht="15" x14ac:dyDescent="0.15">
      <c r="D194" s="5" t="s">
        <v>1</v>
      </c>
      <c r="E194" s="8">
        <v>443.39795512000057</v>
      </c>
      <c r="F194" s="8">
        <v>422.59993694999946</v>
      </c>
      <c r="G194" s="8">
        <v>362.78675157000021</v>
      </c>
      <c r="H194" s="8">
        <v>458.36241806999988</v>
      </c>
      <c r="I194" s="8">
        <v>663.36720341000023</v>
      </c>
      <c r="J194" s="8">
        <v>326.67781647999942</v>
      </c>
      <c r="K194" s="8">
        <v>417.45843337999992</v>
      </c>
      <c r="L194" s="8">
        <v>293.48726127999976</v>
      </c>
      <c r="M194" s="9">
        <v>364.74970886999972</v>
      </c>
      <c r="N194" s="175">
        <v>350.5497186500001</v>
      </c>
      <c r="O194" s="175">
        <v>368.75002704000048</v>
      </c>
    </row>
    <row r="195" spans="4:15" ht="15" x14ac:dyDescent="0.15">
      <c r="D195" s="5" t="s">
        <v>2</v>
      </c>
      <c r="E195" s="177">
        <v>0</v>
      </c>
      <c r="F195" s="176">
        <v>0</v>
      </c>
      <c r="G195" s="176">
        <v>0</v>
      </c>
      <c r="H195" s="176">
        <v>12.459</v>
      </c>
      <c r="I195" s="176">
        <v>15.301</v>
      </c>
      <c r="J195" s="176">
        <v>3.7054</v>
      </c>
      <c r="K195" s="176">
        <v>12.93</v>
      </c>
      <c r="L195" s="176">
        <v>9.82</v>
      </c>
      <c r="M195" s="9">
        <v>18</v>
      </c>
      <c r="N195" s="175">
        <v>18</v>
      </c>
      <c r="O195" s="175">
        <v>0</v>
      </c>
    </row>
    <row r="196" spans="4:15" ht="15" x14ac:dyDescent="0.15">
      <c r="D196" s="5" t="s">
        <v>3</v>
      </c>
      <c r="E196" s="7">
        <v>893.77200000000005</v>
      </c>
      <c r="F196" s="8">
        <v>1112.037</v>
      </c>
      <c r="G196" s="8">
        <v>1324.373</v>
      </c>
      <c r="H196" s="8">
        <v>1047.8030000000001</v>
      </c>
      <c r="I196" s="8">
        <v>1092.594128</v>
      </c>
      <c r="J196" s="8">
        <v>1216.3863220000001</v>
      </c>
      <c r="K196" s="8">
        <v>961.03086600000006</v>
      </c>
      <c r="L196" s="8">
        <v>661.46633300000008</v>
      </c>
      <c r="M196" s="9">
        <v>733.54512699999998</v>
      </c>
      <c r="N196" s="175">
        <v>292.60353199999997</v>
      </c>
      <c r="O196" s="175">
        <v>664.601</v>
      </c>
    </row>
    <row r="197" spans="4:15" ht="15" x14ac:dyDescent="0.15">
      <c r="D197" s="5" t="s">
        <v>4</v>
      </c>
      <c r="E197" s="177">
        <v>2.8</v>
      </c>
      <c r="F197" s="176">
        <v>6.6</v>
      </c>
      <c r="G197" s="176">
        <v>7.1</v>
      </c>
      <c r="H197" s="176">
        <v>9.6</v>
      </c>
      <c r="I197" s="176">
        <v>14</v>
      </c>
      <c r="J197" s="176">
        <v>13</v>
      </c>
      <c r="K197" s="176">
        <v>0</v>
      </c>
      <c r="L197" s="176">
        <v>0</v>
      </c>
      <c r="M197" s="185">
        <v>0</v>
      </c>
      <c r="N197" s="175">
        <v>0</v>
      </c>
      <c r="O197" s="175">
        <v>0</v>
      </c>
    </row>
    <row r="198" spans="4:15" ht="15" x14ac:dyDescent="0.15">
      <c r="D198" s="5" t="s">
        <v>5</v>
      </c>
      <c r="E198" s="7"/>
      <c r="F198" s="8"/>
      <c r="G198" s="8"/>
      <c r="H198" s="8"/>
      <c r="I198" s="8">
        <v>5257</v>
      </c>
      <c r="J198" s="8">
        <v>5526</v>
      </c>
      <c r="K198" s="8">
        <v>5907</v>
      </c>
      <c r="L198" s="8">
        <v>6242</v>
      </c>
      <c r="M198" s="9">
        <v>6139</v>
      </c>
      <c r="N198" s="175">
        <v>6388</v>
      </c>
      <c r="O198" s="175">
        <v>6644</v>
      </c>
    </row>
    <row r="199" spans="4:15" ht="15" x14ac:dyDescent="0.15">
      <c r="D199" s="5" t="s">
        <v>6</v>
      </c>
      <c r="E199" s="7">
        <v>4480</v>
      </c>
      <c r="F199" s="8">
        <v>4434</v>
      </c>
      <c r="G199" s="8">
        <v>4468</v>
      </c>
      <c r="H199" s="8">
        <v>4419</v>
      </c>
      <c r="I199" s="8">
        <v>4578</v>
      </c>
      <c r="J199" s="8">
        <v>4630</v>
      </c>
      <c r="K199" s="8">
        <v>4710</v>
      </c>
      <c r="L199" s="8">
        <v>4608</v>
      </c>
      <c r="M199" s="9">
        <v>4598</v>
      </c>
      <c r="N199" s="175">
        <v>4780</v>
      </c>
      <c r="O199" s="175">
        <v>4814</v>
      </c>
    </row>
    <row r="200" spans="4:15" ht="15" x14ac:dyDescent="0.15">
      <c r="D200" s="5" t="s">
        <v>7</v>
      </c>
      <c r="E200" s="177">
        <v>0</v>
      </c>
      <c r="F200" s="176">
        <v>0</v>
      </c>
      <c r="G200" s="176">
        <v>0</v>
      </c>
      <c r="H200" s="176">
        <v>0</v>
      </c>
      <c r="I200" s="176">
        <v>0</v>
      </c>
      <c r="J200" s="176">
        <v>0</v>
      </c>
      <c r="K200" s="176">
        <v>0</v>
      </c>
      <c r="L200" s="176">
        <v>0</v>
      </c>
      <c r="M200" s="185">
        <v>0</v>
      </c>
      <c r="N200" s="175">
        <v>0</v>
      </c>
      <c r="O200" s="175">
        <v>0</v>
      </c>
    </row>
    <row r="201" spans="4:15" ht="15" x14ac:dyDescent="0.15">
      <c r="D201" s="5" t="s">
        <v>8</v>
      </c>
      <c r="E201" s="7">
        <v>15.5</v>
      </c>
      <c r="F201" s="8">
        <v>8</v>
      </c>
      <c r="G201" s="8">
        <v>13.2</v>
      </c>
      <c r="H201" s="8">
        <v>23.436</v>
      </c>
      <c r="I201" s="8">
        <v>26.4</v>
      </c>
      <c r="J201" s="8">
        <v>31.56</v>
      </c>
      <c r="K201" s="8">
        <v>50.985999999999997</v>
      </c>
      <c r="L201" s="8">
        <v>2.5499999999999998</v>
      </c>
      <c r="M201" s="9">
        <v>1.84</v>
      </c>
      <c r="N201" s="175">
        <v>1.84</v>
      </c>
      <c r="O201" s="175">
        <v>0</v>
      </c>
    </row>
    <row r="202" spans="4:15" ht="15" x14ac:dyDescent="0.15">
      <c r="D202" s="5" t="s">
        <v>9</v>
      </c>
      <c r="E202" s="7">
        <v>1170.0745059999999</v>
      </c>
      <c r="F202" s="8">
        <v>1272.062801</v>
      </c>
      <c r="G202" s="8">
        <v>1216.5460874400001</v>
      </c>
      <c r="H202" s="8">
        <v>1221.56073371</v>
      </c>
      <c r="I202" s="8">
        <v>987.12539400000003</v>
      </c>
      <c r="J202" s="8">
        <v>834.79091782109992</v>
      </c>
      <c r="K202" s="8">
        <v>608.84986409929979</v>
      </c>
      <c r="L202" s="8">
        <v>631.1217816415998</v>
      </c>
      <c r="M202" s="9">
        <v>421.45861293260003</v>
      </c>
      <c r="N202" s="175">
        <v>549.91856267699984</v>
      </c>
      <c r="O202" s="175">
        <v>517.59631524049996</v>
      </c>
    </row>
    <row r="203" spans="4:15" ht="15" x14ac:dyDescent="0.15">
      <c r="D203" s="5" t="s">
        <v>10</v>
      </c>
      <c r="E203" s="7">
        <v>111</v>
      </c>
      <c r="F203" s="8">
        <v>113</v>
      </c>
      <c r="G203" s="8">
        <v>101</v>
      </c>
      <c r="H203" s="8">
        <v>116</v>
      </c>
      <c r="I203" s="8">
        <v>125</v>
      </c>
      <c r="J203" s="8">
        <v>108</v>
      </c>
      <c r="K203" s="8">
        <v>114</v>
      </c>
      <c r="L203" s="8">
        <v>131</v>
      </c>
      <c r="M203" s="9">
        <v>148</v>
      </c>
      <c r="N203" s="175">
        <v>184</v>
      </c>
      <c r="O203" s="175">
        <v>330</v>
      </c>
    </row>
    <row r="204" spans="4:15" ht="15" x14ac:dyDescent="0.15">
      <c r="D204" s="5" t="s">
        <v>11</v>
      </c>
      <c r="E204" s="7">
        <v>1877</v>
      </c>
      <c r="F204" s="8">
        <v>2021</v>
      </c>
      <c r="G204" s="8">
        <v>1838</v>
      </c>
      <c r="H204" s="8">
        <v>2055</v>
      </c>
      <c r="I204" s="8">
        <v>1686</v>
      </c>
      <c r="J204" s="8">
        <v>1803</v>
      </c>
      <c r="K204" s="8">
        <v>1977</v>
      </c>
      <c r="L204" s="8">
        <v>1605</v>
      </c>
      <c r="M204" s="9">
        <v>1670</v>
      </c>
      <c r="N204" s="175">
        <v>1566</v>
      </c>
      <c r="O204" s="175">
        <v>0</v>
      </c>
    </row>
    <row r="205" spans="4:15" ht="15" x14ac:dyDescent="0.15">
      <c r="D205" s="5" t="s">
        <v>12</v>
      </c>
      <c r="E205" s="177">
        <v>0</v>
      </c>
      <c r="F205" s="176">
        <v>0</v>
      </c>
      <c r="G205" s="176">
        <v>0</v>
      </c>
      <c r="H205" s="176">
        <v>0</v>
      </c>
      <c r="I205" s="176">
        <v>0</v>
      </c>
      <c r="J205" s="176">
        <v>0</v>
      </c>
      <c r="K205" s="176">
        <v>0</v>
      </c>
      <c r="L205" s="176">
        <v>0</v>
      </c>
      <c r="M205" s="9">
        <v>0</v>
      </c>
      <c r="N205" s="175">
        <v>0</v>
      </c>
      <c r="O205" s="175">
        <v>0</v>
      </c>
    </row>
    <row r="206" spans="4:15" ht="15" x14ac:dyDescent="0.15">
      <c r="D206" s="5" t="s">
        <v>13</v>
      </c>
      <c r="E206" s="7">
        <v>0</v>
      </c>
      <c r="F206" s="8">
        <v>0</v>
      </c>
      <c r="G206" s="8">
        <v>138</v>
      </c>
      <c r="H206" s="8">
        <v>164</v>
      </c>
      <c r="I206" s="8">
        <v>151</v>
      </c>
      <c r="J206" s="8">
        <v>149</v>
      </c>
      <c r="K206" s="8">
        <v>149</v>
      </c>
      <c r="L206" s="8">
        <v>112</v>
      </c>
      <c r="M206" s="9">
        <v>199</v>
      </c>
      <c r="N206" s="175">
        <v>136</v>
      </c>
      <c r="O206" s="175">
        <v>0</v>
      </c>
    </row>
    <row r="207" spans="4:15" ht="15" x14ac:dyDescent="0.15">
      <c r="D207" s="5" t="s">
        <v>14</v>
      </c>
      <c r="E207" s="7">
        <v>5834</v>
      </c>
      <c r="F207" s="8">
        <v>6216</v>
      </c>
      <c r="G207" s="8">
        <v>5762</v>
      </c>
      <c r="H207" s="8">
        <v>6572</v>
      </c>
      <c r="I207" s="8">
        <v>9050</v>
      </c>
      <c r="J207" s="8">
        <v>8584</v>
      </c>
      <c r="K207" s="8">
        <v>9717</v>
      </c>
      <c r="L207" s="8">
        <v>5400</v>
      </c>
      <c r="M207" s="9">
        <v>6692</v>
      </c>
      <c r="N207" s="175">
        <v>7573</v>
      </c>
      <c r="O207" s="175">
        <v>0</v>
      </c>
    </row>
    <row r="208" spans="4:15" ht="15" x14ac:dyDescent="0.15">
      <c r="D208" s="5" t="s">
        <v>15</v>
      </c>
      <c r="E208" s="7">
        <v>0</v>
      </c>
      <c r="F208" s="8">
        <v>0</v>
      </c>
      <c r="G208" s="8">
        <v>0</v>
      </c>
      <c r="H208" s="8">
        <v>0</v>
      </c>
      <c r="I208" s="8">
        <v>0</v>
      </c>
      <c r="J208" s="8">
        <v>449</v>
      </c>
      <c r="K208" s="8">
        <v>329</v>
      </c>
      <c r="L208" s="8">
        <v>237</v>
      </c>
      <c r="M208" s="9">
        <v>449</v>
      </c>
      <c r="N208" s="175">
        <v>449</v>
      </c>
      <c r="O208" s="175">
        <v>0</v>
      </c>
    </row>
    <row r="209" spans="4:15" ht="15" x14ac:dyDescent="0.15">
      <c r="D209" s="5" t="s">
        <v>16</v>
      </c>
      <c r="E209" s="7">
        <v>0</v>
      </c>
      <c r="F209" s="8">
        <v>0</v>
      </c>
      <c r="G209" s="8">
        <v>0</v>
      </c>
      <c r="H209" s="8">
        <v>1670</v>
      </c>
      <c r="I209" s="8">
        <v>2193</v>
      </c>
      <c r="J209" s="8">
        <v>2459</v>
      </c>
      <c r="K209" s="8">
        <v>2795</v>
      </c>
      <c r="L209" s="8">
        <v>2009</v>
      </c>
      <c r="M209" s="9">
        <v>1950</v>
      </c>
      <c r="N209" s="175">
        <v>2912</v>
      </c>
      <c r="O209" s="175">
        <v>0</v>
      </c>
    </row>
    <row r="210" spans="4:15" ht="15" x14ac:dyDescent="0.15">
      <c r="D210" s="5" t="s">
        <v>17</v>
      </c>
      <c r="E210" s="7">
        <v>3107</v>
      </c>
      <c r="F210" s="8">
        <v>2911</v>
      </c>
      <c r="G210" s="8">
        <v>3241</v>
      </c>
      <c r="H210" s="8">
        <v>2608</v>
      </c>
      <c r="I210" s="8">
        <v>2790</v>
      </c>
      <c r="J210" s="8">
        <v>3992</v>
      </c>
      <c r="K210" s="8">
        <v>2954</v>
      </c>
      <c r="L210" s="8">
        <v>3147</v>
      </c>
      <c r="M210" s="9">
        <v>2804</v>
      </c>
      <c r="N210" s="175">
        <v>2530</v>
      </c>
      <c r="O210" s="175">
        <v>4614</v>
      </c>
    </row>
    <row r="211" spans="4:15" ht="15" x14ac:dyDescent="0.15">
      <c r="D211" s="5" t="s">
        <v>18</v>
      </c>
      <c r="E211" s="7">
        <v>0</v>
      </c>
      <c r="F211" s="8">
        <v>0</v>
      </c>
      <c r="G211" s="8">
        <v>0</v>
      </c>
      <c r="H211" s="8">
        <v>0</v>
      </c>
      <c r="I211" s="8">
        <v>0</v>
      </c>
      <c r="J211" s="8">
        <v>0</v>
      </c>
      <c r="K211" s="8">
        <v>0</v>
      </c>
      <c r="L211" s="8">
        <v>0</v>
      </c>
      <c r="M211" s="9">
        <v>0</v>
      </c>
      <c r="N211" s="175">
        <v>0</v>
      </c>
      <c r="O211" s="175">
        <v>0</v>
      </c>
    </row>
    <row r="212" spans="4:15" ht="15" x14ac:dyDescent="0.15">
      <c r="D212" s="5" t="s">
        <v>19</v>
      </c>
      <c r="E212" s="7">
        <v>29</v>
      </c>
      <c r="F212" s="8">
        <v>22</v>
      </c>
      <c r="G212" s="8">
        <v>45</v>
      </c>
      <c r="H212" s="8">
        <v>39</v>
      </c>
      <c r="I212" s="8">
        <v>402</v>
      </c>
      <c r="J212" s="8">
        <v>79</v>
      </c>
      <c r="K212" s="8">
        <v>320</v>
      </c>
      <c r="L212" s="8">
        <v>293</v>
      </c>
      <c r="M212" s="9">
        <v>19</v>
      </c>
      <c r="N212" s="175">
        <v>19</v>
      </c>
      <c r="O212" s="175">
        <v>0</v>
      </c>
    </row>
    <row r="213" spans="4:15" ht="15" x14ac:dyDescent="0.15">
      <c r="D213" s="5" t="s">
        <v>20</v>
      </c>
      <c r="E213" s="7">
        <v>0.85</v>
      </c>
      <c r="F213" s="8">
        <v>1.1499999999999999</v>
      </c>
      <c r="G213" s="8">
        <v>1.17</v>
      </c>
      <c r="H213" s="8">
        <v>2.87</v>
      </c>
      <c r="I213" s="8">
        <v>4.13</v>
      </c>
      <c r="J213" s="8">
        <v>0.53</v>
      </c>
      <c r="K213" s="8">
        <v>0.06</v>
      </c>
      <c r="L213" s="8">
        <v>0</v>
      </c>
      <c r="M213" s="9">
        <v>0</v>
      </c>
      <c r="N213" s="175">
        <v>0</v>
      </c>
      <c r="O213" s="175">
        <v>0</v>
      </c>
    </row>
    <row r="214" spans="4:15" ht="15" x14ac:dyDescent="0.15">
      <c r="D214" s="5" t="s">
        <v>21</v>
      </c>
      <c r="E214" s="7">
        <v>0</v>
      </c>
      <c r="F214" s="8">
        <v>0</v>
      </c>
      <c r="G214" s="8">
        <v>1.6</v>
      </c>
      <c r="H214" s="8">
        <v>1.2</v>
      </c>
      <c r="I214" s="8">
        <v>1.3</v>
      </c>
      <c r="J214" s="8">
        <v>1.4</v>
      </c>
      <c r="K214" s="8">
        <v>1.4</v>
      </c>
      <c r="L214" s="8">
        <v>1.2</v>
      </c>
      <c r="M214" s="9">
        <v>0.9</v>
      </c>
      <c r="N214" s="175">
        <v>1.1000000000000001</v>
      </c>
      <c r="O214" s="175">
        <v>1.5</v>
      </c>
    </row>
    <row r="215" spans="4:15" ht="15" x14ac:dyDescent="0.15">
      <c r="D215" s="5" t="s">
        <v>22</v>
      </c>
      <c r="E215" s="177"/>
      <c r="F215" s="176"/>
      <c r="G215" s="176"/>
      <c r="H215" s="176">
        <v>667</v>
      </c>
      <c r="I215" s="176">
        <v>646</v>
      </c>
      <c r="J215" s="176">
        <v>597</v>
      </c>
      <c r="K215" s="176">
        <v>552</v>
      </c>
      <c r="L215" s="176">
        <v>602</v>
      </c>
      <c r="M215" s="185">
        <v>701</v>
      </c>
      <c r="N215" s="175">
        <v>786</v>
      </c>
      <c r="O215" s="175">
        <v>671</v>
      </c>
    </row>
    <row r="216" spans="4:15" ht="15" x14ac:dyDescent="0.15">
      <c r="D216" s="5" t="s">
        <v>23</v>
      </c>
      <c r="E216" s="7">
        <v>568</v>
      </c>
      <c r="F216" s="8">
        <v>600</v>
      </c>
      <c r="G216" s="8">
        <v>720</v>
      </c>
      <c r="H216" s="8">
        <v>722</v>
      </c>
      <c r="I216" s="8">
        <v>839</v>
      </c>
      <c r="J216" s="8">
        <v>787</v>
      </c>
      <c r="K216" s="8">
        <v>757</v>
      </c>
      <c r="L216" s="8">
        <v>780</v>
      </c>
      <c r="M216" s="9">
        <v>924</v>
      </c>
      <c r="N216" s="175">
        <v>849</v>
      </c>
      <c r="O216" s="175">
        <v>1175.4142453746299</v>
      </c>
    </row>
    <row r="217" spans="4:15" ht="15" x14ac:dyDescent="0.15">
      <c r="D217" s="5" t="s">
        <v>24</v>
      </c>
      <c r="E217" s="177">
        <v>305</v>
      </c>
      <c r="F217" s="176">
        <v>495</v>
      </c>
      <c r="G217" s="176">
        <v>374</v>
      </c>
      <c r="H217" s="176">
        <v>486</v>
      </c>
      <c r="I217" s="176">
        <v>506</v>
      </c>
      <c r="J217" s="176">
        <v>598</v>
      </c>
      <c r="K217" s="176">
        <v>635</v>
      </c>
      <c r="L217" s="176">
        <v>958</v>
      </c>
      <c r="M217" s="185">
        <v>1029</v>
      </c>
      <c r="N217" s="175">
        <v>1029</v>
      </c>
      <c r="O217" s="175">
        <v>0</v>
      </c>
    </row>
    <row r="218" spans="4:15" ht="15" x14ac:dyDescent="0.15">
      <c r="D218" s="5" t="s">
        <v>25</v>
      </c>
      <c r="E218" s="177">
        <v>43.033000000000001</v>
      </c>
      <c r="F218" s="176">
        <v>61.451000000000001</v>
      </c>
      <c r="G218" s="176">
        <v>47.180999999999997</v>
      </c>
      <c r="H218" s="8">
        <v>41.112000000000002</v>
      </c>
      <c r="I218" s="8">
        <v>46.528999999999996</v>
      </c>
      <c r="J218" s="8">
        <v>54.091000000000001</v>
      </c>
      <c r="K218" s="8">
        <v>68.606999999999999</v>
      </c>
      <c r="L218" s="8">
        <v>37.855000000000004</v>
      </c>
      <c r="M218" s="9">
        <v>49.198</v>
      </c>
      <c r="N218" s="175">
        <v>25.803000000000001</v>
      </c>
      <c r="O218" s="175">
        <v>31.146745002712727</v>
      </c>
    </row>
    <row r="219" spans="4:15" ht="15" x14ac:dyDescent="0.15">
      <c r="D219" s="5" t="s">
        <v>26</v>
      </c>
      <c r="E219" s="177">
        <v>55.620251156061677</v>
      </c>
      <c r="F219" s="176">
        <f>(E219+($E$219*($J$219/$E$219-1)/5))</f>
        <v>44.296200924849344</v>
      </c>
      <c r="G219" s="176">
        <f>(F219+($E$219*($J$219/$E$219-1)/5))</f>
        <v>32.972150693637005</v>
      </c>
      <c r="H219" s="176">
        <f>(G219+($E$219*($J$219/$E$219-1)/5))</f>
        <v>21.648100462424669</v>
      </c>
      <c r="I219" s="176">
        <f>(H219+($E$219*($J$219/$E$219-1)/5))</f>
        <v>10.324050231212333</v>
      </c>
      <c r="J219" s="176">
        <v>-1</v>
      </c>
      <c r="K219" s="176">
        <v>61</v>
      </c>
      <c r="L219" s="176">
        <v>65</v>
      </c>
      <c r="M219" s="185">
        <v>111</v>
      </c>
      <c r="N219" s="175">
        <v>111</v>
      </c>
      <c r="O219" s="175">
        <v>0</v>
      </c>
    </row>
    <row r="220" spans="4:15" ht="15" x14ac:dyDescent="0.15">
      <c r="D220" s="5" t="s">
        <v>27</v>
      </c>
      <c r="E220" s="7">
        <v>3509</v>
      </c>
      <c r="F220" s="8">
        <v>2479</v>
      </c>
      <c r="G220" s="8">
        <v>2394</v>
      </c>
      <c r="H220" s="8">
        <v>1570</v>
      </c>
      <c r="I220" s="8">
        <v>2231</v>
      </c>
      <c r="J220" s="8">
        <v>2289</v>
      </c>
      <c r="K220" s="8">
        <v>2246</v>
      </c>
      <c r="L220" s="8">
        <v>2572</v>
      </c>
      <c r="M220" s="9">
        <v>2439</v>
      </c>
      <c r="N220" s="175">
        <v>2675</v>
      </c>
      <c r="O220" s="175">
        <v>0</v>
      </c>
    </row>
    <row r="221" spans="4:15" ht="15" x14ac:dyDescent="0.15">
      <c r="D221" s="5" t="s">
        <v>28</v>
      </c>
      <c r="E221" s="177">
        <v>8648</v>
      </c>
      <c r="F221" s="176">
        <v>12416</v>
      </c>
      <c r="G221" s="176">
        <v>15686</v>
      </c>
      <c r="H221" s="176">
        <v>65</v>
      </c>
      <c r="I221" s="176">
        <v>54</v>
      </c>
      <c r="J221" s="176">
        <v>44</v>
      </c>
      <c r="K221" s="176">
        <v>24</v>
      </c>
      <c r="L221" s="176">
        <v>32</v>
      </c>
      <c r="M221" s="185">
        <v>34</v>
      </c>
      <c r="N221" s="175">
        <v>28.8</v>
      </c>
      <c r="O221" s="175">
        <v>0</v>
      </c>
    </row>
    <row r="222" spans="4:15" ht="15" x14ac:dyDescent="0.15">
      <c r="D222" s="5" t="s">
        <v>29</v>
      </c>
      <c r="E222" s="7">
        <v>253</v>
      </c>
      <c r="F222" s="8">
        <v>381</v>
      </c>
      <c r="G222" s="8">
        <v>295</v>
      </c>
      <c r="H222" s="8">
        <v>336</v>
      </c>
      <c r="I222" s="8">
        <v>344</v>
      </c>
      <c r="J222" s="8">
        <v>0</v>
      </c>
      <c r="K222" s="8">
        <v>0</v>
      </c>
      <c r="L222" s="8">
        <v>0</v>
      </c>
      <c r="M222" s="9">
        <v>0</v>
      </c>
      <c r="N222" s="175">
        <v>0</v>
      </c>
      <c r="O222" s="175">
        <v>0</v>
      </c>
    </row>
    <row r="223" spans="4:15" ht="15" x14ac:dyDescent="0.15">
      <c r="D223" s="5" t="s">
        <v>30</v>
      </c>
      <c r="E223" s="7">
        <v>15</v>
      </c>
      <c r="F223" s="8">
        <v>18</v>
      </c>
      <c r="G223" s="8">
        <v>27</v>
      </c>
      <c r="H223" s="8">
        <v>29</v>
      </c>
      <c r="I223" s="8">
        <v>164</v>
      </c>
      <c r="J223" s="8">
        <v>184</v>
      </c>
      <c r="K223" s="8">
        <v>260</v>
      </c>
      <c r="L223" s="8">
        <v>242</v>
      </c>
      <c r="M223" s="9">
        <v>396</v>
      </c>
      <c r="N223" s="175">
        <v>718</v>
      </c>
      <c r="O223" s="175">
        <v>0</v>
      </c>
    </row>
    <row r="224" spans="4:15" ht="15" x14ac:dyDescent="0.15">
      <c r="D224" s="11" t="s">
        <v>31</v>
      </c>
      <c r="E224" s="12">
        <v>4735.5028685332663</v>
      </c>
      <c r="F224" s="13">
        <v>4366.1346330579581</v>
      </c>
      <c r="G224" s="13">
        <v>3932.3258940070023</v>
      </c>
      <c r="H224" s="13">
        <v>3501.2353841744916</v>
      </c>
      <c r="I224" s="13">
        <v>4525.4267940207274</v>
      </c>
      <c r="J224" s="13">
        <v>4861.6363410972845</v>
      </c>
      <c r="K224" s="13">
        <v>4074.4858369286376</v>
      </c>
      <c r="L224" s="13">
        <v>4812.266106722248</v>
      </c>
      <c r="M224" s="14">
        <v>5005.8373134328358</v>
      </c>
      <c r="N224" s="178">
        <v>5547.5798041044773</v>
      </c>
      <c r="O224" s="178">
        <v>0</v>
      </c>
    </row>
    <row r="225" spans="4:28" ht="15" x14ac:dyDescent="0.15">
      <c r="E225" s="6"/>
      <c r="F225" s="6"/>
      <c r="G225" s="6"/>
      <c r="H225" s="6"/>
      <c r="I225" s="6"/>
      <c r="J225" s="6"/>
      <c r="K225" s="6"/>
      <c r="L225" s="6"/>
      <c r="M225" s="6"/>
      <c r="N225" s="6"/>
    </row>
    <row r="230" spans="4:28" ht="18.75" x14ac:dyDescent="0.15">
      <c r="D230" s="287" t="s">
        <v>316</v>
      </c>
      <c r="E230" s="288"/>
      <c r="F230" s="288"/>
      <c r="G230" s="288"/>
      <c r="H230" s="288"/>
      <c r="I230" s="288"/>
      <c r="J230" s="288"/>
      <c r="K230" s="288"/>
      <c r="L230" s="288"/>
      <c r="M230" s="288"/>
      <c r="N230" s="182" t="s">
        <v>278</v>
      </c>
      <c r="O230" s="182" t="s">
        <v>279</v>
      </c>
      <c r="Q230" s="287" t="s">
        <v>325</v>
      </c>
      <c r="R230" s="288"/>
      <c r="S230" s="288"/>
      <c r="T230" s="288"/>
      <c r="U230" s="288"/>
      <c r="V230" s="288"/>
      <c r="W230" s="288"/>
      <c r="X230" s="288"/>
      <c r="Y230" s="288"/>
      <c r="Z230" s="288"/>
      <c r="AA230" s="182" t="s">
        <v>278</v>
      </c>
      <c r="AB230" s="182" t="s">
        <v>279</v>
      </c>
    </row>
    <row r="231" spans="4:28" ht="15" x14ac:dyDescent="0.15">
      <c r="D231" s="3">
        <v>145</v>
      </c>
      <c r="E231" s="4">
        <v>2004</v>
      </c>
      <c r="F231" s="4">
        <f t="shared" ref="F231:O231" si="28">E231+1</f>
        <v>2005</v>
      </c>
      <c r="G231" s="4">
        <f t="shared" si="28"/>
        <v>2006</v>
      </c>
      <c r="H231" s="4">
        <f t="shared" si="28"/>
        <v>2007</v>
      </c>
      <c r="I231" s="4">
        <f t="shared" si="28"/>
        <v>2008</v>
      </c>
      <c r="J231" s="4">
        <f t="shared" si="28"/>
        <v>2009</v>
      </c>
      <c r="K231" s="4">
        <f t="shared" si="28"/>
        <v>2010</v>
      </c>
      <c r="L231" s="4">
        <f t="shared" si="28"/>
        <v>2011</v>
      </c>
      <c r="M231" s="4">
        <f t="shared" si="28"/>
        <v>2012</v>
      </c>
      <c r="N231" s="173">
        <f t="shared" si="28"/>
        <v>2013</v>
      </c>
      <c r="O231" s="173">
        <f t="shared" si="28"/>
        <v>2014</v>
      </c>
      <c r="Q231" s="3">
        <v>144</v>
      </c>
      <c r="R231" s="4">
        <v>2004</v>
      </c>
      <c r="S231" s="4">
        <f t="shared" ref="S231" si="29">R231+1</f>
        <v>2005</v>
      </c>
      <c r="T231" s="4">
        <f t="shared" ref="T231" si="30">S231+1</f>
        <v>2006</v>
      </c>
      <c r="U231" s="4">
        <f t="shared" ref="U231" si="31">T231+1</f>
        <v>2007</v>
      </c>
      <c r="V231" s="4">
        <f t="shared" ref="V231" si="32">U231+1</f>
        <v>2008</v>
      </c>
      <c r="W231" s="4">
        <f t="shared" ref="W231" si="33">V231+1</f>
        <v>2009</v>
      </c>
      <c r="X231" s="4">
        <f t="shared" ref="X231" si="34">W231+1</f>
        <v>2010</v>
      </c>
      <c r="Y231" s="4">
        <f t="shared" ref="Y231" si="35">X231+1</f>
        <v>2011</v>
      </c>
      <c r="Z231" s="4">
        <f t="shared" ref="Z231" si="36">Y231+1</f>
        <v>2012</v>
      </c>
      <c r="AA231" s="173">
        <f t="shared" ref="AA231" si="37">Z231+1</f>
        <v>2013</v>
      </c>
      <c r="AB231" s="173">
        <f t="shared" ref="AB231" si="38">AA231+1</f>
        <v>2014</v>
      </c>
    </row>
    <row r="232" spans="4:28" ht="15" x14ac:dyDescent="0.15">
      <c r="D232" s="5" t="s">
        <v>0</v>
      </c>
      <c r="E232" s="180">
        <v>5223</v>
      </c>
      <c r="F232" s="179">
        <v>5349</v>
      </c>
      <c r="G232" s="179">
        <v>5700</v>
      </c>
      <c r="H232" s="179">
        <v>5828</v>
      </c>
      <c r="I232" s="179">
        <v>6123</v>
      </c>
      <c r="J232" s="179">
        <v>6429</v>
      </c>
      <c r="K232" s="179">
        <v>6030</v>
      </c>
      <c r="L232" s="179">
        <v>6072</v>
      </c>
      <c r="M232" s="184">
        <v>6448</v>
      </c>
      <c r="N232" s="174">
        <v>6618</v>
      </c>
      <c r="O232" s="174">
        <v>6920</v>
      </c>
      <c r="Q232" s="5" t="s">
        <v>0</v>
      </c>
      <c r="R232" s="180">
        <f>IF(OR(E232=0,E306=0),0,E232-E306)</f>
        <v>4252</v>
      </c>
      <c r="S232" s="180">
        <f t="shared" ref="S232:AB232" si="39">IF(OR(F232=0,F306=0),0,F232-F306)</f>
        <v>4360</v>
      </c>
      <c r="T232" s="180">
        <f t="shared" si="39"/>
        <v>4703</v>
      </c>
      <c r="U232" s="180">
        <f t="shared" si="39"/>
        <v>4804</v>
      </c>
      <c r="V232" s="180">
        <f t="shared" si="39"/>
        <v>5076</v>
      </c>
      <c r="W232" s="180">
        <f t="shared" si="39"/>
        <v>5373</v>
      </c>
      <c r="X232" s="180">
        <f t="shared" si="39"/>
        <v>4945</v>
      </c>
      <c r="Y232" s="180">
        <f t="shared" si="39"/>
        <v>4969</v>
      </c>
      <c r="Z232" s="180">
        <f t="shared" si="39"/>
        <v>5310</v>
      </c>
      <c r="AA232" s="180">
        <f t="shared" si="39"/>
        <v>5434</v>
      </c>
      <c r="AB232" s="190">
        <f t="shared" si="39"/>
        <v>5701</v>
      </c>
    </row>
    <row r="233" spans="4:28" ht="15" x14ac:dyDescent="0.15">
      <c r="D233" s="5" t="s">
        <v>1</v>
      </c>
      <c r="E233" s="8">
        <v>4553.68000459</v>
      </c>
      <c r="F233" s="8">
        <v>4543.5969548999992</v>
      </c>
      <c r="G233" s="8">
        <v>4623.4476809799999</v>
      </c>
      <c r="H233" s="8">
        <v>5028.8974669999998</v>
      </c>
      <c r="I233" s="8">
        <v>5271.6055020000003</v>
      </c>
      <c r="J233" s="8">
        <v>5655.7904422499996</v>
      </c>
      <c r="K233" s="8">
        <v>5787.0926535400004</v>
      </c>
      <c r="L233" s="8">
        <v>6067.7723711600001</v>
      </c>
      <c r="M233" s="9">
        <v>5879.0714086300004</v>
      </c>
      <c r="N233" s="175">
        <v>5857.9063566300001</v>
      </c>
      <c r="O233" s="175">
        <v>6207.8099743100001</v>
      </c>
      <c r="Q233" s="5" t="s">
        <v>1</v>
      </c>
      <c r="R233" s="180">
        <f t="shared" ref="R233:R263" si="40">IF(OR(E233=0,E307=0),0,E233-E307)</f>
        <v>3966.1233994199997</v>
      </c>
      <c r="S233" s="180">
        <f t="shared" ref="S233:S263" si="41">IF(OR(F233=0,F307=0),0,F233-F307)</f>
        <v>3914.3776317799993</v>
      </c>
      <c r="T233" s="180">
        <f t="shared" ref="T233:T263" si="42">IF(OR(G233=0,G307=0),0,G233-G307)</f>
        <v>3962.5257324499999</v>
      </c>
      <c r="U233" s="180">
        <f t="shared" ref="U233:U263" si="43">IF(OR(H233=0,H307=0),0,H233-H307)</f>
        <v>4308.1330326799998</v>
      </c>
      <c r="V233" s="180">
        <f t="shared" ref="V233:V263" si="44">IF(OR(I233=0,I307=0),0,I233-I307)</f>
        <v>4493.7379603600002</v>
      </c>
      <c r="W233" s="180">
        <f t="shared" ref="W233:W263" si="45">IF(OR(J233=0,J307=0),0,J233-J307)</f>
        <v>4847.7814044799998</v>
      </c>
      <c r="X233" s="180">
        <f t="shared" ref="X233:X263" si="46">IF(OR(K233=0,K307=0),0,K233-K307)</f>
        <v>4962.7709722200007</v>
      </c>
      <c r="Y233" s="180">
        <f t="shared" ref="Y233:Y263" si="47">IF(OR(L233=0,L307=0),0,L233-L307)</f>
        <v>5207.1096083000002</v>
      </c>
      <c r="Z233" s="180">
        <f t="shared" ref="Z233:Z263" si="48">IF(OR(M233=0,M307=0),0,M233-M307)</f>
        <v>4990.8644449100002</v>
      </c>
      <c r="AA233" s="180">
        <f t="shared" ref="AA233:AA263" si="49">IF(OR(N233=0,N307=0),0,N233-N307)</f>
        <v>4926.4270012300003</v>
      </c>
      <c r="AB233" s="190">
        <f t="shared" ref="AB233:AB263" si="50">IF(OR(O233=0,O307=0),0,O233-O307)</f>
        <v>5237.1417110399998</v>
      </c>
    </row>
    <row r="234" spans="4:28" ht="15" x14ac:dyDescent="0.15">
      <c r="D234" s="5" t="s">
        <v>2</v>
      </c>
      <c r="E234" s="176">
        <v>318.49544506832046</v>
      </c>
      <c r="F234" s="176">
        <v>363.98733004554697</v>
      </c>
      <c r="G234" s="176">
        <v>409.47921502277347</v>
      </c>
      <c r="H234" s="176">
        <v>454.97109999999998</v>
      </c>
      <c r="I234" s="176">
        <v>598.47230000000002</v>
      </c>
      <c r="J234" s="176">
        <v>683.63220000000001</v>
      </c>
      <c r="K234" s="176">
        <v>768.66060000000004</v>
      </c>
      <c r="L234" s="176">
        <v>637</v>
      </c>
      <c r="M234" s="9">
        <v>686</v>
      </c>
      <c r="N234" s="175">
        <v>729</v>
      </c>
      <c r="O234" s="175">
        <v>838</v>
      </c>
      <c r="Q234" s="5" t="s">
        <v>2</v>
      </c>
      <c r="R234" s="180">
        <f t="shared" si="40"/>
        <v>318.46254409832045</v>
      </c>
      <c r="S234" s="180">
        <f t="shared" si="41"/>
        <v>363.95442907554695</v>
      </c>
      <c r="T234" s="180">
        <f t="shared" si="42"/>
        <v>409.44631405277346</v>
      </c>
      <c r="U234" s="180">
        <f t="shared" si="43"/>
        <v>454.93819902999996</v>
      </c>
      <c r="V234" s="180">
        <f t="shared" si="44"/>
        <v>598.45637640999996</v>
      </c>
      <c r="W234" s="180">
        <f t="shared" si="45"/>
        <v>683.61115475999998</v>
      </c>
      <c r="X234" s="180">
        <f t="shared" si="46"/>
        <v>768.64430000000004</v>
      </c>
      <c r="Y234" s="180">
        <f t="shared" si="47"/>
        <v>636.976</v>
      </c>
      <c r="Z234" s="180">
        <f t="shared" si="48"/>
        <v>685</v>
      </c>
      <c r="AA234" s="180">
        <f t="shared" si="49"/>
        <v>704</v>
      </c>
      <c r="AB234" s="190">
        <f t="shared" si="50"/>
        <v>813</v>
      </c>
    </row>
    <row r="235" spans="4:28" ht="15" x14ac:dyDescent="0.15">
      <c r="D235" s="5" t="s">
        <v>3</v>
      </c>
      <c r="E235" s="7">
        <v>13748.486999999999</v>
      </c>
      <c r="F235" s="8">
        <v>14331.361000000001</v>
      </c>
      <c r="G235" s="8">
        <v>14172.237999999999</v>
      </c>
      <c r="H235" s="8">
        <v>13918.013000000001</v>
      </c>
      <c r="I235" s="8">
        <v>14491.94197</v>
      </c>
      <c r="J235" s="8">
        <v>15680.378767</v>
      </c>
      <c r="K235" s="8">
        <v>15510.965743000001</v>
      </c>
      <c r="L235" s="8">
        <v>15953.865003000001</v>
      </c>
      <c r="M235" s="9">
        <v>16173.982368999999</v>
      </c>
      <c r="N235" s="175">
        <v>16484.887641000001</v>
      </c>
      <c r="O235" s="175">
        <v>16730.224399999999</v>
      </c>
      <c r="Q235" s="5" t="s">
        <v>3</v>
      </c>
      <c r="R235" s="180">
        <f t="shared" si="40"/>
        <v>9275.4869999999992</v>
      </c>
      <c r="S235" s="180">
        <f t="shared" si="41"/>
        <v>8557.885000000002</v>
      </c>
      <c r="T235" s="180">
        <f t="shared" si="42"/>
        <v>8431.8719999999994</v>
      </c>
      <c r="U235" s="180">
        <f t="shared" si="43"/>
        <v>7987.5160000000005</v>
      </c>
      <c r="V235" s="180">
        <f t="shared" si="44"/>
        <v>8156.4603799999995</v>
      </c>
      <c r="W235" s="180">
        <f t="shared" si="45"/>
        <v>9109.7167980000013</v>
      </c>
      <c r="X235" s="180">
        <f t="shared" si="46"/>
        <v>8733.3359750000018</v>
      </c>
      <c r="Y235" s="180">
        <f t="shared" si="47"/>
        <v>8934.186952</v>
      </c>
      <c r="Z235" s="180">
        <f t="shared" si="48"/>
        <v>9610.3625089999987</v>
      </c>
      <c r="AA235" s="180">
        <f t="shared" si="49"/>
        <v>9510.052082000002</v>
      </c>
      <c r="AB235" s="190">
        <f t="shared" si="50"/>
        <v>9485.7963999999993</v>
      </c>
    </row>
    <row r="236" spans="4:28" ht="15" x14ac:dyDescent="0.15">
      <c r="D236" s="5" t="s">
        <v>4</v>
      </c>
      <c r="E236" s="177">
        <v>68.099999999999994</v>
      </c>
      <c r="F236" s="176">
        <v>76.400000000000006</v>
      </c>
      <c r="G236" s="176">
        <v>93.1</v>
      </c>
      <c r="H236" s="176">
        <v>91.2</v>
      </c>
      <c r="I236" s="176">
        <v>194</v>
      </c>
      <c r="J236" s="176">
        <v>218</v>
      </c>
      <c r="K236" s="176">
        <v>223</v>
      </c>
      <c r="L236" s="176">
        <v>189</v>
      </c>
      <c r="M236" s="185">
        <v>190</v>
      </c>
      <c r="N236" s="175">
        <v>205</v>
      </c>
      <c r="O236" s="175">
        <v>197</v>
      </c>
      <c r="Q236" s="5" t="s">
        <v>4</v>
      </c>
      <c r="R236" s="180">
        <f t="shared" si="40"/>
        <v>38.25211207232482</v>
      </c>
      <c r="S236" s="180">
        <f t="shared" si="41"/>
        <v>42.764084054243625</v>
      </c>
      <c r="T236" s="180">
        <f t="shared" si="42"/>
        <v>55.676056036162407</v>
      </c>
      <c r="U236" s="180">
        <f t="shared" si="43"/>
        <v>49.988028018081209</v>
      </c>
      <c r="V236" s="180">
        <f t="shared" si="44"/>
        <v>149</v>
      </c>
      <c r="W236" s="180">
        <f t="shared" si="45"/>
        <v>166</v>
      </c>
      <c r="X236" s="180">
        <f t="shared" si="46"/>
        <v>167</v>
      </c>
      <c r="Y236" s="180">
        <f t="shared" si="47"/>
        <v>142</v>
      </c>
      <c r="Z236" s="180">
        <f t="shared" si="48"/>
        <v>138</v>
      </c>
      <c r="AA236" s="180">
        <f t="shared" si="49"/>
        <v>140</v>
      </c>
      <c r="AB236" s="190">
        <f t="shared" si="50"/>
        <v>127</v>
      </c>
    </row>
    <row r="237" spans="4:28" ht="15" x14ac:dyDescent="0.15">
      <c r="D237" s="5" t="s">
        <v>44</v>
      </c>
      <c r="E237" s="7">
        <v>35051</v>
      </c>
      <c r="F237" s="8">
        <v>33905</v>
      </c>
      <c r="G237" s="8">
        <v>37777</v>
      </c>
      <c r="H237" s="8">
        <v>36074</v>
      </c>
      <c r="I237" s="8">
        <v>38643</v>
      </c>
      <c r="J237" s="8">
        <v>42331</v>
      </c>
      <c r="K237" s="8">
        <v>41146</v>
      </c>
      <c r="L237" s="8">
        <v>43137</v>
      </c>
      <c r="M237" s="9">
        <v>41788</v>
      </c>
      <c r="N237" s="175">
        <v>45855</v>
      </c>
      <c r="O237" s="175">
        <v>42410</v>
      </c>
      <c r="Q237" s="5" t="s">
        <v>44</v>
      </c>
      <c r="R237" s="180">
        <f t="shared" si="40"/>
        <v>34913.932978517674</v>
      </c>
      <c r="S237" s="180">
        <f t="shared" si="41"/>
        <v>33718.949733888257</v>
      </c>
      <c r="T237" s="180">
        <f t="shared" si="42"/>
        <v>37541.966489258841</v>
      </c>
      <c r="U237" s="180">
        <f t="shared" si="43"/>
        <v>35789.983244629417</v>
      </c>
      <c r="V237" s="180">
        <f t="shared" si="44"/>
        <v>38310</v>
      </c>
      <c r="W237" s="180">
        <f t="shared" si="45"/>
        <v>41920</v>
      </c>
      <c r="X237" s="180">
        <f t="shared" si="46"/>
        <v>40595</v>
      </c>
      <c r="Y237" s="180">
        <f t="shared" si="47"/>
        <v>42659</v>
      </c>
      <c r="Z237" s="180">
        <f t="shared" si="48"/>
        <v>41126</v>
      </c>
      <c r="AA237" s="180">
        <f t="shared" si="49"/>
        <v>45167</v>
      </c>
      <c r="AB237" s="190">
        <f t="shared" si="50"/>
        <v>41711</v>
      </c>
    </row>
    <row r="238" spans="4:28" ht="15" x14ac:dyDescent="0.15">
      <c r="D238" s="5" t="s">
        <v>6</v>
      </c>
      <c r="E238" s="7">
        <v>55943.42</v>
      </c>
      <c r="F238" s="8">
        <v>56943.23</v>
      </c>
      <c r="G238" s="8">
        <v>57725.605000000003</v>
      </c>
      <c r="H238" s="8">
        <v>60947.034</v>
      </c>
      <c r="I238" s="8">
        <v>62051.177000000003</v>
      </c>
      <c r="J238" s="8">
        <v>63018.146000000001</v>
      </c>
      <c r="K238" s="8">
        <v>65196.04</v>
      </c>
      <c r="L238" s="8">
        <v>66547.683999999994</v>
      </c>
      <c r="M238" s="9">
        <v>67535.650999999998</v>
      </c>
      <c r="N238" s="175">
        <v>74002</v>
      </c>
      <c r="O238" s="175">
        <v>70172</v>
      </c>
      <c r="Q238" s="5" t="s">
        <v>6</v>
      </c>
      <c r="R238" s="180">
        <f t="shared" si="40"/>
        <v>39390.019999999997</v>
      </c>
      <c r="S238" s="180">
        <f t="shared" si="41"/>
        <v>39643.03</v>
      </c>
      <c r="T238" s="180">
        <f t="shared" si="42"/>
        <v>39887.105000000003</v>
      </c>
      <c r="U238" s="180">
        <f t="shared" si="43"/>
        <v>42049.434000000001</v>
      </c>
      <c r="V238" s="180">
        <f t="shared" si="44"/>
        <v>41882.177000000003</v>
      </c>
      <c r="W238" s="180">
        <f t="shared" si="45"/>
        <v>41897.046000000002</v>
      </c>
      <c r="X238" s="180">
        <f t="shared" si="46"/>
        <v>43280.54</v>
      </c>
      <c r="Y238" s="180">
        <f t="shared" si="47"/>
        <v>43773.583999999995</v>
      </c>
      <c r="Z238" s="180">
        <f t="shared" si="48"/>
        <v>44248.650999999998</v>
      </c>
      <c r="AA238" s="180">
        <f t="shared" si="49"/>
        <v>49653</v>
      </c>
      <c r="AB238" s="190">
        <f t="shared" si="50"/>
        <v>45381</v>
      </c>
    </row>
    <row r="239" spans="4:28" ht="15" x14ac:dyDescent="0.15">
      <c r="D239" s="5" t="s">
        <v>7</v>
      </c>
      <c r="E239" s="177">
        <v>26675</v>
      </c>
      <c r="F239" s="176">
        <v>31665</v>
      </c>
      <c r="G239" s="176">
        <v>29515</v>
      </c>
      <c r="H239" s="176">
        <v>36104</v>
      </c>
      <c r="I239" s="176">
        <v>30745</v>
      </c>
      <c r="J239" s="176">
        <v>38197.196000000004</v>
      </c>
      <c r="K239" s="176">
        <v>39164</v>
      </c>
      <c r="L239" s="176">
        <v>38248</v>
      </c>
      <c r="M239" s="185">
        <v>36998.345999999998</v>
      </c>
      <c r="N239" s="175">
        <v>43833</v>
      </c>
      <c r="O239" s="175">
        <v>46906</v>
      </c>
      <c r="Q239" s="5" t="s">
        <v>7</v>
      </c>
      <c r="R239" s="180">
        <f t="shared" si="40"/>
        <v>0</v>
      </c>
      <c r="S239" s="180">
        <f t="shared" si="41"/>
        <v>0</v>
      </c>
      <c r="T239" s="180">
        <f t="shared" si="42"/>
        <v>0</v>
      </c>
      <c r="U239" s="180">
        <f t="shared" si="43"/>
        <v>0</v>
      </c>
      <c r="V239" s="180">
        <f t="shared" si="44"/>
        <v>0</v>
      </c>
      <c r="W239" s="180">
        <f t="shared" si="45"/>
        <v>0</v>
      </c>
      <c r="X239" s="180">
        <f t="shared" si="46"/>
        <v>0</v>
      </c>
      <c r="Y239" s="180">
        <f t="shared" si="47"/>
        <v>0</v>
      </c>
      <c r="Z239" s="180">
        <f t="shared" si="48"/>
        <v>0</v>
      </c>
      <c r="AA239" s="180">
        <f t="shared" si="49"/>
        <v>42912</v>
      </c>
      <c r="AB239" s="190">
        <f t="shared" si="50"/>
        <v>45767</v>
      </c>
    </row>
    <row r="240" spans="4:28" ht="15" x14ac:dyDescent="0.15">
      <c r="D240" s="5" t="s">
        <v>8</v>
      </c>
      <c r="E240" s="7">
        <v>1204.7</v>
      </c>
      <c r="F240" s="8">
        <v>1653.7</v>
      </c>
      <c r="G240" s="8">
        <v>1747.1</v>
      </c>
      <c r="H240" s="8">
        <v>2370.8040000000001</v>
      </c>
      <c r="I240" s="8">
        <v>2398</v>
      </c>
      <c r="J240" s="8">
        <v>2257.8000000000002</v>
      </c>
      <c r="K240" s="8">
        <v>2097.3000000000002</v>
      </c>
      <c r="L240" s="8">
        <v>133.988</v>
      </c>
      <c r="M240" s="9">
        <v>129.494</v>
      </c>
      <c r="N240" s="175">
        <v>141.54</v>
      </c>
      <c r="O240" s="175">
        <v>148.53899999999999</v>
      </c>
      <c r="Q240" s="5" t="s">
        <v>8</v>
      </c>
      <c r="R240" s="180">
        <f t="shared" si="40"/>
        <v>1187.6000000000001</v>
      </c>
      <c r="S240" s="180">
        <f t="shared" si="41"/>
        <v>1632.1000000000001</v>
      </c>
      <c r="T240" s="180">
        <f t="shared" si="42"/>
        <v>1726.1999999999998</v>
      </c>
      <c r="U240" s="180">
        <f t="shared" si="43"/>
        <v>2344.404</v>
      </c>
      <c r="V240" s="180">
        <f t="shared" si="44"/>
        <v>2351.0601999999999</v>
      </c>
      <c r="W240" s="180">
        <f t="shared" si="45"/>
        <v>2201.2218944000001</v>
      </c>
      <c r="X240" s="180">
        <f t="shared" si="46"/>
        <v>2028.4862532000002</v>
      </c>
      <c r="Y240" s="180">
        <f t="shared" si="47"/>
        <v>129.92099999999999</v>
      </c>
      <c r="Z240" s="180">
        <f t="shared" si="48"/>
        <v>125.13200000000001</v>
      </c>
      <c r="AA240" s="180">
        <f t="shared" si="49"/>
        <v>136.63299999999998</v>
      </c>
      <c r="AB240" s="190">
        <f t="shared" si="50"/>
        <v>143.23499999999999</v>
      </c>
    </row>
    <row r="241" spans="4:28" ht="15" x14ac:dyDescent="0.15">
      <c r="D241" s="5" t="s">
        <v>9</v>
      </c>
      <c r="E241" s="7">
        <v>15844.828373729999</v>
      </c>
      <c r="F241" s="8">
        <v>17010.542747790001</v>
      </c>
      <c r="G241" s="8">
        <v>18237.92253376</v>
      </c>
      <c r="H241" s="8">
        <v>19875.574246259999</v>
      </c>
      <c r="I241" s="8">
        <v>21925.875626649999</v>
      </c>
      <c r="J241" s="8">
        <v>23442.719913474812</v>
      </c>
      <c r="K241" s="8">
        <v>20932.99042959747</v>
      </c>
      <c r="L241" s="8">
        <v>21198.330869633097</v>
      </c>
      <c r="M241" s="9">
        <v>21078.95690949932</v>
      </c>
      <c r="N241" s="175">
        <v>21178.293546313118</v>
      </c>
      <c r="O241" s="175">
        <v>19347.047769929974</v>
      </c>
      <c r="Q241" s="5" t="s">
        <v>9</v>
      </c>
      <c r="R241" s="180">
        <f t="shared" si="40"/>
        <v>12671.531510729999</v>
      </c>
      <c r="S241" s="180">
        <f t="shared" si="41"/>
        <v>13566.55070879</v>
      </c>
      <c r="T241" s="180">
        <f t="shared" si="42"/>
        <v>14489.26239319</v>
      </c>
      <c r="U241" s="180">
        <f t="shared" si="43"/>
        <v>15683.309901059998</v>
      </c>
      <c r="V241" s="180">
        <f t="shared" si="44"/>
        <v>17329.839487159999</v>
      </c>
      <c r="W241" s="180">
        <f t="shared" si="45"/>
        <v>18435.37980573731</v>
      </c>
      <c r="X241" s="180">
        <f t="shared" si="46"/>
        <v>16382.93533666117</v>
      </c>
      <c r="Y241" s="180">
        <f t="shared" si="47"/>
        <v>15874.312828983195</v>
      </c>
      <c r="Z241" s="180">
        <f t="shared" si="48"/>
        <v>15653.709606368422</v>
      </c>
      <c r="AA241" s="180">
        <f t="shared" si="49"/>
        <v>15518.485799821417</v>
      </c>
      <c r="AB241" s="190">
        <f t="shared" si="50"/>
        <v>13859.582875699973</v>
      </c>
    </row>
    <row r="242" spans="4:28" ht="15" x14ac:dyDescent="0.15">
      <c r="D242" s="5" t="s">
        <v>10</v>
      </c>
      <c r="E242" s="7">
        <v>1910</v>
      </c>
      <c r="F242" s="8">
        <v>1968</v>
      </c>
      <c r="G242" s="8">
        <v>2143</v>
      </c>
      <c r="H242" s="8">
        <v>2122</v>
      </c>
      <c r="I242" s="8">
        <v>2244</v>
      </c>
      <c r="J242" s="8">
        <v>2229</v>
      </c>
      <c r="K242" s="8">
        <v>2430</v>
      </c>
      <c r="L242" s="8">
        <v>2555</v>
      </c>
      <c r="M242" s="9">
        <v>2719</v>
      </c>
      <c r="N242" s="175">
        <v>2854</v>
      </c>
      <c r="O242" s="175">
        <v>2837</v>
      </c>
      <c r="Q242" s="5" t="s">
        <v>10</v>
      </c>
      <c r="R242" s="180">
        <f t="shared" si="40"/>
        <v>0</v>
      </c>
      <c r="S242" s="180">
        <f t="shared" si="41"/>
        <v>0</v>
      </c>
      <c r="T242" s="180">
        <f t="shared" si="42"/>
        <v>0</v>
      </c>
      <c r="U242" s="180">
        <f t="shared" si="43"/>
        <v>0</v>
      </c>
      <c r="V242" s="180">
        <f t="shared" si="44"/>
        <v>0</v>
      </c>
      <c r="W242" s="180">
        <f t="shared" si="45"/>
        <v>0</v>
      </c>
      <c r="X242" s="180">
        <f t="shared" si="46"/>
        <v>0</v>
      </c>
      <c r="Y242" s="180">
        <f t="shared" si="47"/>
        <v>0</v>
      </c>
      <c r="Z242" s="180">
        <f t="shared" si="48"/>
        <v>0</v>
      </c>
      <c r="AA242" s="180">
        <f t="shared" si="49"/>
        <v>2634</v>
      </c>
      <c r="AB242" s="190">
        <f t="shared" si="50"/>
        <v>2597</v>
      </c>
    </row>
    <row r="243" spans="4:28" ht="15" x14ac:dyDescent="0.15">
      <c r="D243" s="5" t="s">
        <v>11</v>
      </c>
      <c r="E243" s="7">
        <v>30301</v>
      </c>
      <c r="F243" s="8">
        <v>30626</v>
      </c>
      <c r="G243" s="8">
        <v>31082</v>
      </c>
      <c r="H243" s="8">
        <v>31673</v>
      </c>
      <c r="I243" s="8">
        <v>33770</v>
      </c>
      <c r="J243" s="8">
        <v>37761</v>
      </c>
      <c r="K243" s="8">
        <v>38708</v>
      </c>
      <c r="L243" s="8">
        <v>38157</v>
      </c>
      <c r="M243" s="9">
        <v>38187</v>
      </c>
      <c r="N243" s="175">
        <v>46800</v>
      </c>
      <c r="O243" s="175">
        <v>47500</v>
      </c>
      <c r="Q243" s="5" t="s">
        <v>11</v>
      </c>
      <c r="R243" s="180">
        <f t="shared" si="40"/>
        <v>25845.16206031523</v>
      </c>
      <c r="S243" s="180">
        <f t="shared" si="41"/>
        <v>25909.66</v>
      </c>
      <c r="T243" s="180">
        <f t="shared" si="42"/>
        <v>26108.017</v>
      </c>
      <c r="U243" s="180">
        <f t="shared" si="43"/>
        <v>26362.439461782997</v>
      </c>
      <c r="V243" s="180">
        <f t="shared" si="44"/>
        <v>27882.041791110634</v>
      </c>
      <c r="W243" s="180">
        <f t="shared" si="45"/>
        <v>31522.768911533749</v>
      </c>
      <c r="X243" s="180">
        <f t="shared" si="46"/>
        <v>31954.055031259279</v>
      </c>
      <c r="Y243" s="180">
        <f t="shared" si="47"/>
        <v>30918.42705004882</v>
      </c>
      <c r="Z243" s="180">
        <f t="shared" si="48"/>
        <v>30603.969121596663</v>
      </c>
      <c r="AA243" s="180">
        <f t="shared" si="49"/>
        <v>39017</v>
      </c>
      <c r="AB243" s="190">
        <f t="shared" si="50"/>
        <v>39594</v>
      </c>
    </row>
    <row r="244" spans="4:28" ht="15" x14ac:dyDescent="0.15">
      <c r="D244" s="5" t="s">
        <v>12</v>
      </c>
      <c r="E244" s="177">
        <v>1045</v>
      </c>
      <c r="F244" s="176">
        <v>1147</v>
      </c>
      <c r="G244" s="176">
        <v>1133</v>
      </c>
      <c r="H244" s="176">
        <v>1210</v>
      </c>
      <c r="I244" s="176">
        <v>1303</v>
      </c>
      <c r="J244" s="176">
        <v>1270</v>
      </c>
      <c r="K244" s="176">
        <v>1200</v>
      </c>
      <c r="L244" s="176">
        <v>1081</v>
      </c>
      <c r="M244" s="9">
        <v>957</v>
      </c>
      <c r="N244" s="175">
        <v>892</v>
      </c>
      <c r="O244" s="175">
        <v>761</v>
      </c>
      <c r="Q244" s="5" t="s">
        <v>12</v>
      </c>
      <c r="R244" s="180">
        <f t="shared" si="40"/>
        <v>1039</v>
      </c>
      <c r="S244" s="180">
        <f t="shared" si="41"/>
        <v>1141</v>
      </c>
      <c r="T244" s="180">
        <f t="shared" si="42"/>
        <v>1127</v>
      </c>
      <c r="U244" s="180">
        <f t="shared" si="43"/>
        <v>1204</v>
      </c>
      <c r="V244" s="180">
        <f t="shared" si="44"/>
        <v>1297</v>
      </c>
      <c r="W244" s="180">
        <f t="shared" si="45"/>
        <v>1264</v>
      </c>
      <c r="X244" s="180">
        <f t="shared" si="46"/>
        <v>1190</v>
      </c>
      <c r="Y244" s="180">
        <f t="shared" si="47"/>
        <v>1072.5</v>
      </c>
      <c r="Z244" s="180">
        <f t="shared" si="48"/>
        <v>948.86</v>
      </c>
      <c r="AA244" s="180">
        <f t="shared" si="49"/>
        <v>883.86</v>
      </c>
      <c r="AB244" s="190">
        <f t="shared" si="50"/>
        <v>752.86</v>
      </c>
    </row>
    <row r="245" spans="4:28" ht="15" x14ac:dyDescent="0.15">
      <c r="D245" s="5" t="s">
        <v>13</v>
      </c>
      <c r="E245" s="7">
        <v>2951</v>
      </c>
      <c r="F245" s="8">
        <v>3140</v>
      </c>
      <c r="G245" s="8">
        <v>3510</v>
      </c>
      <c r="H245" s="8">
        <v>3635</v>
      </c>
      <c r="I245" s="8">
        <v>3909</v>
      </c>
      <c r="J245" s="8">
        <v>3850</v>
      </c>
      <c r="K245" s="8">
        <v>3357</v>
      </c>
      <c r="L245" s="8">
        <v>3269</v>
      </c>
      <c r="M245" s="9">
        <v>3214</v>
      </c>
      <c r="N245" s="175">
        <v>3116</v>
      </c>
      <c r="O245" s="175">
        <v>2883</v>
      </c>
      <c r="Q245" s="5" t="s">
        <v>13</v>
      </c>
      <c r="R245" s="180">
        <f t="shared" si="40"/>
        <v>2840</v>
      </c>
      <c r="S245" s="180">
        <f t="shared" si="41"/>
        <v>3029</v>
      </c>
      <c r="T245" s="180">
        <f t="shared" si="42"/>
        <v>3384</v>
      </c>
      <c r="U245" s="180">
        <f t="shared" si="43"/>
        <v>3474</v>
      </c>
      <c r="V245" s="180">
        <f t="shared" si="44"/>
        <v>3728</v>
      </c>
      <c r="W245" s="180">
        <f t="shared" si="45"/>
        <v>3643</v>
      </c>
      <c r="X245" s="180">
        <f t="shared" si="46"/>
        <v>3165</v>
      </c>
      <c r="Y245" s="180">
        <f t="shared" si="47"/>
        <v>3074</v>
      </c>
      <c r="Z245" s="180">
        <f t="shared" si="48"/>
        <v>3030</v>
      </c>
      <c r="AA245" s="180">
        <f t="shared" si="49"/>
        <v>2953</v>
      </c>
      <c r="AB245" s="190">
        <f t="shared" si="50"/>
        <v>2727</v>
      </c>
    </row>
    <row r="246" spans="4:28" ht="15" x14ac:dyDescent="0.15">
      <c r="D246" s="5" t="s">
        <v>14</v>
      </c>
      <c r="E246" s="7">
        <v>0</v>
      </c>
      <c r="F246" s="8">
        <v>0</v>
      </c>
      <c r="G246" s="8">
        <v>0</v>
      </c>
      <c r="H246" s="8">
        <v>0</v>
      </c>
      <c r="I246" s="8">
        <v>0</v>
      </c>
      <c r="J246" s="8">
        <v>0</v>
      </c>
      <c r="K246" s="8">
        <v>0</v>
      </c>
      <c r="L246" s="8">
        <v>0</v>
      </c>
      <c r="M246" s="9">
        <v>0</v>
      </c>
      <c r="N246" s="175">
        <v>212157</v>
      </c>
      <c r="O246" s="175">
        <v>217621</v>
      </c>
      <c r="Q246" s="5" t="s">
        <v>14</v>
      </c>
      <c r="R246" s="180">
        <f t="shared" si="40"/>
        <v>0</v>
      </c>
      <c r="S246" s="180">
        <f t="shared" si="41"/>
        <v>0</v>
      </c>
      <c r="T246" s="180">
        <f t="shared" si="42"/>
        <v>0</v>
      </c>
      <c r="U246" s="180">
        <f t="shared" si="43"/>
        <v>0</v>
      </c>
      <c r="V246" s="180">
        <f t="shared" si="44"/>
        <v>0</v>
      </c>
      <c r="W246" s="180">
        <f t="shared" si="45"/>
        <v>0</v>
      </c>
      <c r="X246" s="180">
        <f t="shared" si="46"/>
        <v>0</v>
      </c>
      <c r="Y246" s="180">
        <f t="shared" si="47"/>
        <v>0</v>
      </c>
      <c r="Z246" s="180">
        <f t="shared" si="48"/>
        <v>0</v>
      </c>
      <c r="AA246" s="180">
        <f t="shared" si="49"/>
        <v>209301</v>
      </c>
      <c r="AB246" s="190">
        <f t="shared" si="50"/>
        <v>214015</v>
      </c>
    </row>
    <row r="247" spans="4:28" ht="15" x14ac:dyDescent="0.15">
      <c r="D247" s="5" t="s">
        <v>15</v>
      </c>
      <c r="E247" s="7">
        <v>0</v>
      </c>
      <c r="F247" s="8">
        <v>0</v>
      </c>
      <c r="G247" s="8">
        <v>0</v>
      </c>
      <c r="H247" s="8">
        <v>0</v>
      </c>
      <c r="I247" s="8">
        <v>0</v>
      </c>
      <c r="J247" s="8">
        <v>2750</v>
      </c>
      <c r="K247" s="8">
        <v>2516</v>
      </c>
      <c r="L247" s="8">
        <v>1791</v>
      </c>
      <c r="M247" s="9">
        <v>1585</v>
      </c>
      <c r="N247" s="175">
        <v>1818</v>
      </c>
      <c r="O247" s="175">
        <v>1891</v>
      </c>
      <c r="Q247" s="5" t="s">
        <v>15</v>
      </c>
      <c r="R247" s="180">
        <f t="shared" si="40"/>
        <v>0</v>
      </c>
      <c r="S247" s="180">
        <f t="shared" si="41"/>
        <v>0</v>
      </c>
      <c r="T247" s="180">
        <f t="shared" si="42"/>
        <v>0</v>
      </c>
      <c r="U247" s="180">
        <f t="shared" si="43"/>
        <v>0</v>
      </c>
      <c r="V247" s="180">
        <f t="shared" si="44"/>
        <v>0</v>
      </c>
      <c r="W247" s="180">
        <f t="shared" si="45"/>
        <v>0</v>
      </c>
      <c r="X247" s="180">
        <f t="shared" si="46"/>
        <v>0</v>
      </c>
      <c r="Y247" s="180">
        <f t="shared" si="47"/>
        <v>0</v>
      </c>
      <c r="Z247" s="180">
        <f t="shared" si="48"/>
        <v>0</v>
      </c>
      <c r="AA247" s="180">
        <f t="shared" si="49"/>
        <v>0</v>
      </c>
      <c r="AB247" s="190">
        <f t="shared" si="50"/>
        <v>0</v>
      </c>
    </row>
    <row r="248" spans="4:28" ht="15" x14ac:dyDescent="0.15">
      <c r="D248" s="5" t="s">
        <v>16</v>
      </c>
      <c r="E248" s="8">
        <v>19419.189290871596</v>
      </c>
      <c r="F248" s="8">
        <v>20859.459527247731</v>
      </c>
      <c r="G248" s="8">
        <v>22299.729763623865</v>
      </c>
      <c r="H248" s="8">
        <v>23740</v>
      </c>
      <c r="I248" s="8">
        <v>29988</v>
      </c>
      <c r="J248" s="8">
        <v>34621</v>
      </c>
      <c r="K248" s="8">
        <v>28637</v>
      </c>
      <c r="L248" s="8">
        <v>28045</v>
      </c>
      <c r="M248" s="9">
        <v>31194</v>
      </c>
      <c r="N248" s="175">
        <v>32587</v>
      </c>
      <c r="O248" s="175">
        <v>34007</v>
      </c>
      <c r="Q248" s="5" t="s">
        <v>16</v>
      </c>
      <c r="R248" s="180">
        <f t="shared" si="40"/>
        <v>0</v>
      </c>
      <c r="S248" s="180">
        <f>IF(OR(F248=0,F322=0),0,F248-F322)</f>
        <v>0</v>
      </c>
      <c r="T248" s="180">
        <f t="shared" si="42"/>
        <v>0</v>
      </c>
      <c r="U248" s="180">
        <f t="shared" si="43"/>
        <v>0</v>
      </c>
      <c r="V248" s="180">
        <f t="shared" si="44"/>
        <v>0</v>
      </c>
      <c r="W248" s="180">
        <f t="shared" si="45"/>
        <v>0</v>
      </c>
      <c r="X248" s="180">
        <f t="shared" si="46"/>
        <v>0</v>
      </c>
      <c r="Y248" s="180">
        <f t="shared" si="47"/>
        <v>0</v>
      </c>
      <c r="Z248" s="180">
        <f t="shared" si="48"/>
        <v>0</v>
      </c>
      <c r="AA248" s="180">
        <f t="shared" si="49"/>
        <v>0</v>
      </c>
      <c r="AB248" s="190">
        <f t="shared" si="50"/>
        <v>0</v>
      </c>
    </row>
    <row r="249" spans="4:28" ht="15" x14ac:dyDescent="0.15">
      <c r="D249" s="5" t="s">
        <v>17</v>
      </c>
      <c r="E249" s="7">
        <v>23252</v>
      </c>
      <c r="F249" s="8">
        <v>24275</v>
      </c>
      <c r="G249" s="8">
        <v>24811</v>
      </c>
      <c r="H249" s="8">
        <v>25979</v>
      </c>
      <c r="I249" s="8">
        <v>28494</v>
      </c>
      <c r="J249" s="8">
        <v>29096</v>
      </c>
      <c r="K249" s="8">
        <v>27546</v>
      </c>
      <c r="L249" s="8">
        <v>26463</v>
      </c>
      <c r="M249" s="9">
        <v>25331</v>
      </c>
      <c r="N249" s="175">
        <v>24241</v>
      </c>
      <c r="O249" s="175">
        <v>22703</v>
      </c>
      <c r="Q249" s="5" t="s">
        <v>17</v>
      </c>
      <c r="R249" s="180">
        <f t="shared" si="40"/>
        <v>22086</v>
      </c>
      <c r="S249" s="180">
        <f t="shared" si="41"/>
        <v>23077</v>
      </c>
      <c r="T249" s="180">
        <f t="shared" si="42"/>
        <v>23515</v>
      </c>
      <c r="U249" s="180">
        <f t="shared" si="43"/>
        <v>24580</v>
      </c>
      <c r="V249" s="180">
        <f t="shared" si="44"/>
        <v>27037</v>
      </c>
      <c r="W249" s="180">
        <f t="shared" si="45"/>
        <v>27550</v>
      </c>
      <c r="X249" s="180">
        <f t="shared" si="46"/>
        <v>26036</v>
      </c>
      <c r="Y249" s="180">
        <f t="shared" si="47"/>
        <v>24988</v>
      </c>
      <c r="Z249" s="180">
        <f t="shared" si="48"/>
        <v>23811</v>
      </c>
      <c r="AA249" s="180">
        <f t="shared" si="49"/>
        <v>22776</v>
      </c>
      <c r="AB249" s="190">
        <f t="shared" si="50"/>
        <v>21258</v>
      </c>
    </row>
    <row r="250" spans="4:28" ht="15" x14ac:dyDescent="0.15">
      <c r="D250" s="5" t="s">
        <v>18</v>
      </c>
      <c r="E250" s="7">
        <v>0</v>
      </c>
      <c r="F250" s="8">
        <v>0</v>
      </c>
      <c r="G250" s="8">
        <v>0</v>
      </c>
      <c r="H250" s="8">
        <v>0</v>
      </c>
      <c r="I250" s="8">
        <v>0</v>
      </c>
      <c r="J250" s="8">
        <v>0</v>
      </c>
      <c r="K250" s="8">
        <v>0</v>
      </c>
      <c r="L250" s="8">
        <v>0</v>
      </c>
      <c r="M250" s="9">
        <v>0</v>
      </c>
      <c r="N250" s="175">
        <v>0</v>
      </c>
      <c r="O250" s="175">
        <v>0</v>
      </c>
      <c r="Q250" s="5" t="s">
        <v>18</v>
      </c>
      <c r="R250" s="180">
        <f t="shared" si="40"/>
        <v>0</v>
      </c>
      <c r="S250" s="180">
        <f t="shared" si="41"/>
        <v>0</v>
      </c>
      <c r="T250" s="180">
        <f t="shared" si="42"/>
        <v>0</v>
      </c>
      <c r="U250" s="180">
        <f t="shared" si="43"/>
        <v>0</v>
      </c>
      <c r="V250" s="180">
        <f t="shared" si="44"/>
        <v>0</v>
      </c>
      <c r="W250" s="180">
        <f t="shared" si="45"/>
        <v>0</v>
      </c>
      <c r="X250" s="180">
        <f t="shared" si="46"/>
        <v>0</v>
      </c>
      <c r="Y250" s="180">
        <f t="shared" si="47"/>
        <v>0</v>
      </c>
      <c r="Z250" s="180">
        <f t="shared" si="48"/>
        <v>0</v>
      </c>
      <c r="AA250" s="180">
        <f t="shared" si="49"/>
        <v>0</v>
      </c>
      <c r="AB250" s="190">
        <f t="shared" si="50"/>
        <v>0</v>
      </c>
    </row>
    <row r="251" spans="4:28" ht="15" x14ac:dyDescent="0.15">
      <c r="D251" s="5" t="s">
        <v>19</v>
      </c>
      <c r="E251" s="7">
        <v>0</v>
      </c>
      <c r="F251" s="8">
        <v>0</v>
      </c>
      <c r="G251" s="8">
        <v>0</v>
      </c>
      <c r="H251" s="8">
        <v>0</v>
      </c>
      <c r="I251" s="8">
        <v>0</v>
      </c>
      <c r="J251" s="8">
        <v>0</v>
      </c>
      <c r="K251" s="8">
        <v>1328</v>
      </c>
      <c r="L251" s="8">
        <v>449</v>
      </c>
      <c r="M251" s="9">
        <v>438</v>
      </c>
      <c r="N251" s="175">
        <v>509</v>
      </c>
      <c r="O251" s="175">
        <v>579</v>
      </c>
      <c r="Q251" s="5" t="s">
        <v>19</v>
      </c>
      <c r="R251" s="180">
        <f t="shared" si="40"/>
        <v>0</v>
      </c>
      <c r="S251" s="180">
        <f t="shared" si="41"/>
        <v>0</v>
      </c>
      <c r="T251" s="180">
        <f t="shared" si="42"/>
        <v>0</v>
      </c>
      <c r="U251" s="180">
        <f t="shared" si="43"/>
        <v>0</v>
      </c>
      <c r="V251" s="180">
        <f t="shared" si="44"/>
        <v>0</v>
      </c>
      <c r="W251" s="180">
        <f t="shared" si="45"/>
        <v>0</v>
      </c>
      <c r="X251" s="180">
        <f t="shared" si="46"/>
        <v>1296</v>
      </c>
      <c r="Y251" s="180">
        <f t="shared" si="47"/>
        <v>407</v>
      </c>
      <c r="Z251" s="180">
        <f t="shared" si="48"/>
        <v>406</v>
      </c>
      <c r="AA251" s="180">
        <f t="shared" si="49"/>
        <v>472</v>
      </c>
      <c r="AB251" s="190">
        <f t="shared" si="50"/>
        <v>539</v>
      </c>
    </row>
    <row r="252" spans="4:28" ht="15" x14ac:dyDescent="0.15">
      <c r="D252" s="5" t="s">
        <v>20</v>
      </c>
      <c r="E252" s="7">
        <v>49.43</v>
      </c>
      <c r="F252" s="8">
        <v>61.86</v>
      </c>
      <c r="G252" s="8">
        <v>88.16</v>
      </c>
      <c r="H252" s="8">
        <v>122.11</v>
      </c>
      <c r="I252" s="8">
        <v>166.37</v>
      </c>
      <c r="J252" s="8">
        <v>132.04</v>
      </c>
      <c r="K252" s="8">
        <v>96.55</v>
      </c>
      <c r="L252" s="8">
        <v>114.51</v>
      </c>
      <c r="M252" s="9">
        <v>118.65</v>
      </c>
      <c r="N252" s="175">
        <v>165.249</v>
      </c>
      <c r="O252" s="175">
        <v>183.72</v>
      </c>
      <c r="Q252" s="5" t="s">
        <v>20</v>
      </c>
      <c r="R252" s="180">
        <f t="shared" si="40"/>
        <v>38.68</v>
      </c>
      <c r="S252" s="180">
        <f t="shared" si="41"/>
        <v>49.86</v>
      </c>
      <c r="T252" s="180">
        <f t="shared" si="42"/>
        <v>73.02</v>
      </c>
      <c r="U252" s="180">
        <f t="shared" si="43"/>
        <v>103.78</v>
      </c>
      <c r="V252" s="180">
        <f t="shared" si="44"/>
        <v>138.94999999999999</v>
      </c>
      <c r="W252" s="180">
        <f t="shared" si="45"/>
        <v>95.97</v>
      </c>
      <c r="X252" s="180">
        <f t="shared" si="46"/>
        <v>79.819999999999993</v>
      </c>
      <c r="Y252" s="180">
        <f t="shared" si="47"/>
        <v>103.05000000000001</v>
      </c>
      <c r="Z252" s="180">
        <f t="shared" si="48"/>
        <v>105.05000000000001</v>
      </c>
      <c r="AA252" s="180">
        <f t="shared" si="49"/>
        <v>143.749</v>
      </c>
      <c r="AB252" s="190">
        <f t="shared" si="50"/>
        <v>161.44999999999999</v>
      </c>
    </row>
    <row r="253" spans="4:28" ht="15" x14ac:dyDescent="0.15">
      <c r="D253" s="5" t="s">
        <v>21</v>
      </c>
      <c r="E253" s="8">
        <v>30.427693210665229</v>
      </c>
      <c r="F253" s="8">
        <v>32.213846605332613</v>
      </c>
      <c r="G253" s="8">
        <v>34</v>
      </c>
      <c r="H253" s="8">
        <v>37.700000000000003</v>
      </c>
      <c r="I253" s="8">
        <v>40.599999999999994</v>
      </c>
      <c r="J253" s="8">
        <v>44.5</v>
      </c>
      <c r="K253" s="8">
        <v>45.9</v>
      </c>
      <c r="L253" s="8">
        <v>44.800000000000011</v>
      </c>
      <c r="M253" s="9">
        <v>46.1</v>
      </c>
      <c r="N253" s="175">
        <v>50.800000000000004</v>
      </c>
      <c r="O253" s="175">
        <v>50.8</v>
      </c>
      <c r="Q253" s="5" t="s">
        <v>21</v>
      </c>
      <c r="R253" s="180">
        <f t="shared" si="40"/>
        <v>28.627693210665228</v>
      </c>
      <c r="S253" s="180">
        <f t="shared" si="41"/>
        <v>30.413846605332612</v>
      </c>
      <c r="T253" s="180">
        <f t="shared" si="42"/>
        <v>32.200000000000003</v>
      </c>
      <c r="U253" s="180">
        <f t="shared" si="43"/>
        <v>35.1</v>
      </c>
      <c r="V253" s="180">
        <f t="shared" si="44"/>
        <v>38.099999999999994</v>
      </c>
      <c r="W253" s="180">
        <f t="shared" si="45"/>
        <v>41.9</v>
      </c>
      <c r="X253" s="180">
        <f t="shared" si="46"/>
        <v>42.6</v>
      </c>
      <c r="Y253" s="180">
        <f t="shared" si="47"/>
        <v>41.70000000000001</v>
      </c>
      <c r="Z253" s="180">
        <f t="shared" si="48"/>
        <v>43</v>
      </c>
      <c r="AA253" s="180">
        <f t="shared" si="49"/>
        <v>47.2</v>
      </c>
      <c r="AB253" s="190">
        <f t="shared" si="50"/>
        <v>46.4</v>
      </c>
    </row>
    <row r="254" spans="4:28" ht="15" x14ac:dyDescent="0.15">
      <c r="D254" s="5" t="s">
        <v>22</v>
      </c>
      <c r="E254" s="177">
        <v>14911</v>
      </c>
      <c r="F254" s="176">
        <v>14701</v>
      </c>
      <c r="G254" s="176">
        <v>37174</v>
      </c>
      <c r="H254" s="176">
        <v>39817</v>
      </c>
      <c r="I254" s="176">
        <v>41878</v>
      </c>
      <c r="J254" s="176">
        <v>44816</v>
      </c>
      <c r="K254" s="176">
        <v>45928</v>
      </c>
      <c r="L254" s="176">
        <v>47798</v>
      </c>
      <c r="M254" s="185">
        <v>43711</v>
      </c>
      <c r="N254" s="175">
        <v>50109</v>
      </c>
      <c r="O254" s="175">
        <v>49882</v>
      </c>
      <c r="Q254" s="5" t="s">
        <v>22</v>
      </c>
      <c r="R254" s="180">
        <f t="shared" si="40"/>
        <v>0</v>
      </c>
      <c r="S254" s="180">
        <f t="shared" si="41"/>
        <v>0</v>
      </c>
      <c r="T254" s="180">
        <f t="shared" si="42"/>
        <v>0</v>
      </c>
      <c r="U254" s="180">
        <f t="shared" si="43"/>
        <v>9078</v>
      </c>
      <c r="V254" s="180">
        <f t="shared" si="44"/>
        <v>9939</v>
      </c>
      <c r="W254" s="180">
        <f t="shared" si="45"/>
        <v>10547</v>
      </c>
      <c r="X254" s="180">
        <f t="shared" si="46"/>
        <v>10125</v>
      </c>
      <c r="Y254" s="180">
        <f t="shared" si="47"/>
        <v>10113</v>
      </c>
      <c r="Z254" s="180">
        <f t="shared" si="48"/>
        <v>10006</v>
      </c>
      <c r="AA254" s="180">
        <f t="shared" si="49"/>
        <v>10379</v>
      </c>
      <c r="AB254" s="190">
        <f t="shared" si="50"/>
        <v>9940</v>
      </c>
    </row>
    <row r="255" spans="4:28" ht="15" x14ac:dyDescent="0.15">
      <c r="D255" s="5" t="s">
        <v>23</v>
      </c>
      <c r="E255" s="7">
        <v>27739</v>
      </c>
      <c r="F255" s="8">
        <v>27950</v>
      </c>
      <c r="G255" s="8">
        <v>28444</v>
      </c>
      <c r="H255" s="8">
        <v>29929</v>
      </c>
      <c r="I255" s="8">
        <v>34992</v>
      </c>
      <c r="J255" s="8">
        <v>29392</v>
      </c>
      <c r="K255" s="8">
        <v>39202</v>
      </c>
      <c r="L255" s="8">
        <v>32184</v>
      </c>
      <c r="M255" s="9">
        <v>31102</v>
      </c>
      <c r="N255" s="175">
        <v>32822</v>
      </c>
      <c r="O255" s="175">
        <v>35784.1309628991</v>
      </c>
      <c r="Q255" s="5" t="s">
        <v>23</v>
      </c>
      <c r="R255" s="180">
        <f t="shared" si="40"/>
        <v>0</v>
      </c>
      <c r="S255" s="180">
        <f t="shared" si="41"/>
        <v>0</v>
      </c>
      <c r="T255" s="180">
        <f t="shared" si="42"/>
        <v>0</v>
      </c>
      <c r="U255" s="180">
        <f t="shared" si="43"/>
        <v>0</v>
      </c>
      <c r="V255" s="180">
        <f t="shared" si="44"/>
        <v>0</v>
      </c>
      <c r="W255" s="180">
        <f t="shared" si="45"/>
        <v>0</v>
      </c>
      <c r="X255" s="180">
        <f t="shared" si="46"/>
        <v>0</v>
      </c>
      <c r="Y255" s="180">
        <f t="shared" si="47"/>
        <v>0</v>
      </c>
      <c r="Z255" s="180">
        <f t="shared" si="48"/>
        <v>0</v>
      </c>
      <c r="AA255" s="180">
        <f t="shared" si="49"/>
        <v>32260</v>
      </c>
      <c r="AB255" s="190">
        <f t="shared" si="50"/>
        <v>35085.48859020487</v>
      </c>
    </row>
    <row r="256" spans="4:28" ht="15" x14ac:dyDescent="0.15">
      <c r="D256" s="5" t="s">
        <v>24</v>
      </c>
      <c r="E256" s="177">
        <v>7948</v>
      </c>
      <c r="F256" s="176">
        <v>8317</v>
      </c>
      <c r="G256" s="176">
        <v>8407</v>
      </c>
      <c r="H256" s="176">
        <v>8174</v>
      </c>
      <c r="I256" s="176">
        <v>10233</v>
      </c>
      <c r="J256" s="176">
        <v>12476</v>
      </c>
      <c r="K256" s="176">
        <v>14262</v>
      </c>
      <c r="L256" s="176">
        <v>13486</v>
      </c>
      <c r="M256" s="185">
        <v>13776</v>
      </c>
      <c r="N256" s="175">
        <v>13407</v>
      </c>
      <c r="O256" s="175">
        <v>13547</v>
      </c>
      <c r="Q256" s="5" t="s">
        <v>24</v>
      </c>
      <c r="R256" s="180">
        <f t="shared" si="40"/>
        <v>7881</v>
      </c>
      <c r="S256" s="180">
        <f t="shared" si="41"/>
        <v>8257</v>
      </c>
      <c r="T256" s="180">
        <f t="shared" si="42"/>
        <v>8343</v>
      </c>
      <c r="U256" s="180">
        <f t="shared" si="43"/>
        <v>8103</v>
      </c>
      <c r="V256" s="180">
        <f t="shared" si="44"/>
        <v>10146</v>
      </c>
      <c r="W256" s="180">
        <f t="shared" si="45"/>
        <v>12359</v>
      </c>
      <c r="X256" s="180">
        <f t="shared" si="46"/>
        <v>14127</v>
      </c>
      <c r="Y256" s="180">
        <f t="shared" si="47"/>
        <v>13318</v>
      </c>
      <c r="Z256" s="180">
        <f t="shared" si="48"/>
        <v>13608</v>
      </c>
      <c r="AA256" s="180">
        <f t="shared" si="49"/>
        <v>13242</v>
      </c>
      <c r="AB256" s="190">
        <f t="shared" si="50"/>
        <v>13390</v>
      </c>
    </row>
    <row r="257" spans="4:28" ht="15" x14ac:dyDescent="0.15">
      <c r="D257" s="5" t="s">
        <v>25</v>
      </c>
      <c r="E257" s="177">
        <v>2646.107</v>
      </c>
      <c r="F257" s="176">
        <v>2536.91</v>
      </c>
      <c r="G257" s="176">
        <v>2654.5349999999999</v>
      </c>
      <c r="H257" s="8">
        <v>2809.3020000000001</v>
      </c>
      <c r="I257" s="8">
        <v>3148</v>
      </c>
      <c r="J257" s="8">
        <v>3183</v>
      </c>
      <c r="K257" s="8">
        <v>3450</v>
      </c>
      <c r="L257" s="8">
        <v>3450.797</v>
      </c>
      <c r="M257" s="9">
        <v>3316.7330000000002</v>
      </c>
      <c r="N257" s="175">
        <v>3356.1899801878499</v>
      </c>
      <c r="O257" s="175">
        <v>3243.29716349198</v>
      </c>
      <c r="Q257" s="5" t="s">
        <v>25</v>
      </c>
      <c r="R257" s="180">
        <f t="shared" si="40"/>
        <v>2297.8270000000002</v>
      </c>
      <c r="S257" s="180">
        <f t="shared" si="41"/>
        <v>2250.2629999999999</v>
      </c>
      <c r="T257" s="180">
        <f t="shared" si="42"/>
        <v>2339.7089999999998</v>
      </c>
      <c r="U257" s="180">
        <f t="shared" si="43"/>
        <v>2472.88</v>
      </c>
      <c r="V257" s="180">
        <f t="shared" si="44"/>
        <v>2772.395</v>
      </c>
      <c r="W257" s="180">
        <f t="shared" si="45"/>
        <v>2780.4270000000001</v>
      </c>
      <c r="X257" s="180">
        <f t="shared" si="46"/>
        <v>3035</v>
      </c>
      <c r="Y257" s="180">
        <f t="shared" si="47"/>
        <v>2998.4450000000002</v>
      </c>
      <c r="Z257" s="180">
        <f t="shared" si="48"/>
        <v>2883.36</v>
      </c>
      <c r="AA257" s="180">
        <f t="shared" si="49"/>
        <v>2909.6919801878498</v>
      </c>
      <c r="AB257" s="190">
        <f t="shared" si="50"/>
        <v>2795.1649755357844</v>
      </c>
    </row>
    <row r="258" spans="4:28" ht="15" x14ac:dyDescent="0.15">
      <c r="D258" s="5" t="s">
        <v>26</v>
      </c>
      <c r="E258" s="177">
        <v>820.13995870671647</v>
      </c>
      <c r="F258" s="176">
        <f>(E258+($E$258*($J$258/$E$258-1)/5))</f>
        <v>1405.9119669653733</v>
      </c>
      <c r="G258" s="176">
        <f>(F258+($E$258*($J$258/$E$258-1)/5))</f>
        <v>1991.6839752240298</v>
      </c>
      <c r="H258" s="176">
        <f>(G258+($E$258*($J$258/$E$258-1)/5))</f>
        <v>2577.4559834826864</v>
      </c>
      <c r="I258" s="176">
        <f>(H258+($E$258*($J$258/$E$258-1)/5))</f>
        <v>3163.227991741343</v>
      </c>
      <c r="J258" s="176">
        <v>3749</v>
      </c>
      <c r="K258" s="176">
        <v>4755.09</v>
      </c>
      <c r="L258" s="176">
        <v>4131.2</v>
      </c>
      <c r="M258" s="185">
        <v>4378</v>
      </c>
      <c r="N258" s="175">
        <v>4217</v>
      </c>
      <c r="O258" s="175">
        <v>4036</v>
      </c>
      <c r="Q258" s="5" t="s">
        <v>26</v>
      </c>
      <c r="R258" s="180">
        <f t="shared" si="40"/>
        <v>817.69342385203743</v>
      </c>
      <c r="S258" s="180">
        <f t="shared" si="41"/>
        <v>1401.55473908163</v>
      </c>
      <c r="T258" s="180">
        <f t="shared" si="42"/>
        <v>1985.4160543112225</v>
      </c>
      <c r="U258" s="180">
        <f t="shared" si="43"/>
        <v>2569.277369540815</v>
      </c>
      <c r="V258" s="180">
        <f t="shared" si="44"/>
        <v>3153.1386847704071</v>
      </c>
      <c r="W258" s="180">
        <f t="shared" si="45"/>
        <v>3737</v>
      </c>
      <c r="X258" s="180">
        <f t="shared" si="46"/>
        <v>4748.29</v>
      </c>
      <c r="Y258" s="180">
        <f t="shared" si="47"/>
        <v>4124.0999999999995</v>
      </c>
      <c r="Z258" s="180">
        <f t="shared" si="48"/>
        <v>4368.3</v>
      </c>
      <c r="AA258" s="180">
        <f t="shared" si="49"/>
        <v>4204</v>
      </c>
      <c r="AB258" s="190">
        <f t="shared" si="50"/>
        <v>4017.5</v>
      </c>
    </row>
    <row r="259" spans="4:28" ht="15" x14ac:dyDescent="0.15">
      <c r="D259" s="5" t="s">
        <v>27</v>
      </c>
      <c r="E259" s="7">
        <v>41425</v>
      </c>
      <c r="F259" s="8">
        <v>45315</v>
      </c>
      <c r="G259" s="8">
        <v>44446</v>
      </c>
      <c r="H259" s="8">
        <v>39692</v>
      </c>
      <c r="I259" s="8">
        <v>43190</v>
      </c>
      <c r="J259" s="8">
        <v>49406</v>
      </c>
      <c r="K259" s="8">
        <v>49553</v>
      </c>
      <c r="L259" s="8">
        <v>51377</v>
      </c>
      <c r="M259" s="9">
        <v>51401</v>
      </c>
      <c r="N259" s="175">
        <v>53936</v>
      </c>
      <c r="O259" s="175">
        <v>59616</v>
      </c>
      <c r="Q259" s="5" t="s">
        <v>27</v>
      </c>
      <c r="R259" s="180">
        <f t="shared" si="40"/>
        <v>0</v>
      </c>
      <c r="S259" s="180">
        <f t="shared" si="41"/>
        <v>0</v>
      </c>
      <c r="T259" s="180">
        <f t="shared" si="42"/>
        <v>0</v>
      </c>
      <c r="U259" s="180">
        <f t="shared" si="43"/>
        <v>0</v>
      </c>
      <c r="V259" s="180">
        <f t="shared" si="44"/>
        <v>0</v>
      </c>
      <c r="W259" s="180">
        <f t="shared" si="45"/>
        <v>0</v>
      </c>
      <c r="X259" s="180">
        <f>IF(OR(K259=0,K333=0),0,K259-K333)</f>
        <v>0</v>
      </c>
      <c r="Y259" s="180">
        <f t="shared" si="47"/>
        <v>0</v>
      </c>
      <c r="Z259" s="180">
        <f t="shared" si="48"/>
        <v>0</v>
      </c>
      <c r="AA259" s="180">
        <f t="shared" si="49"/>
        <v>0</v>
      </c>
      <c r="AB259" s="190">
        <f t="shared" si="50"/>
        <v>0</v>
      </c>
    </row>
    <row r="260" spans="4:28" ht="15" x14ac:dyDescent="0.15">
      <c r="D260" s="5" t="s">
        <v>28</v>
      </c>
      <c r="E260" s="177">
        <v>177655</v>
      </c>
      <c r="F260" s="176">
        <v>176985</v>
      </c>
      <c r="G260" s="176">
        <v>191709</v>
      </c>
      <c r="H260" s="176">
        <v>861</v>
      </c>
      <c r="I260" s="176">
        <v>1026</v>
      </c>
      <c r="J260" s="176">
        <v>1050</v>
      </c>
      <c r="K260" s="176">
        <v>995</v>
      </c>
      <c r="L260" s="176">
        <v>941</v>
      </c>
      <c r="M260" s="185">
        <v>951</v>
      </c>
      <c r="N260" s="175">
        <v>962.00074600000005</v>
      </c>
      <c r="O260" s="175">
        <v>933.59844099999998</v>
      </c>
      <c r="Q260" s="5" t="s">
        <v>28</v>
      </c>
      <c r="R260" s="180">
        <f t="shared" si="40"/>
        <v>117564</v>
      </c>
      <c r="S260" s="180">
        <f t="shared" si="41"/>
        <v>113293</v>
      </c>
      <c r="T260" s="180">
        <f t="shared" si="42"/>
        <v>122009</v>
      </c>
      <c r="U260" s="180">
        <f t="shared" si="43"/>
        <v>567</v>
      </c>
      <c r="V260" s="180">
        <f t="shared" si="44"/>
        <v>704</v>
      </c>
      <c r="W260" s="180">
        <f t="shared" si="45"/>
        <v>709</v>
      </c>
      <c r="X260" s="180">
        <f t="shared" si="46"/>
        <v>629</v>
      </c>
      <c r="Y260" s="180">
        <f t="shared" si="47"/>
        <v>566</v>
      </c>
      <c r="Z260" s="180">
        <f t="shared" si="48"/>
        <v>551</v>
      </c>
      <c r="AA260" s="180">
        <f t="shared" si="49"/>
        <v>546.49425300000007</v>
      </c>
      <c r="AB260" s="190">
        <f t="shared" si="50"/>
        <v>530.60478799999999</v>
      </c>
    </row>
    <row r="261" spans="4:28" ht="15" x14ac:dyDescent="0.15">
      <c r="D261" s="5" t="s">
        <v>43</v>
      </c>
      <c r="E261" s="7">
        <v>10719</v>
      </c>
      <c r="F261" s="8">
        <v>10149</v>
      </c>
      <c r="G261" s="8">
        <v>11827</v>
      </c>
      <c r="H261" s="8">
        <v>13199</v>
      </c>
      <c r="I261" s="8">
        <f>501*ECO!S39</f>
        <v>15093.126</v>
      </c>
      <c r="J261" s="8">
        <v>483</v>
      </c>
      <c r="K261" s="8">
        <v>523</v>
      </c>
      <c r="L261" s="8">
        <v>518</v>
      </c>
      <c r="M261" s="9">
        <v>452</v>
      </c>
      <c r="N261" s="175">
        <v>470</v>
      </c>
      <c r="O261" s="175">
        <v>459</v>
      </c>
      <c r="Q261" s="5" t="s">
        <v>43</v>
      </c>
      <c r="R261" s="180">
        <f t="shared" si="40"/>
        <v>0</v>
      </c>
      <c r="S261" s="180">
        <f t="shared" si="41"/>
        <v>0</v>
      </c>
      <c r="T261" s="180">
        <f t="shared" si="42"/>
        <v>0</v>
      </c>
      <c r="U261" s="180">
        <f t="shared" si="43"/>
        <v>0</v>
      </c>
      <c r="V261" s="180">
        <f t="shared" si="44"/>
        <v>0</v>
      </c>
      <c r="W261" s="180">
        <f t="shared" si="45"/>
        <v>0</v>
      </c>
      <c r="X261" s="180">
        <f t="shared" si="46"/>
        <v>0</v>
      </c>
      <c r="Y261" s="180">
        <f t="shared" si="47"/>
        <v>0</v>
      </c>
      <c r="Z261" s="180">
        <f t="shared" si="48"/>
        <v>0</v>
      </c>
      <c r="AA261" s="180">
        <f t="shared" si="49"/>
        <v>455</v>
      </c>
      <c r="AB261" s="190">
        <f t="shared" si="50"/>
        <v>444</v>
      </c>
    </row>
    <row r="262" spans="4:28" ht="15" x14ac:dyDescent="0.15">
      <c r="D262" s="5" t="s">
        <v>30</v>
      </c>
      <c r="E262" s="7">
        <v>2851.748</v>
      </c>
      <c r="F262" s="8">
        <f>AVERAGE(E262,G262)</f>
        <v>3786.3739999999998</v>
      </c>
      <c r="G262" s="8">
        <v>4721</v>
      </c>
      <c r="H262" s="8">
        <v>5333</v>
      </c>
      <c r="I262" s="8">
        <v>5784</v>
      </c>
      <c r="J262" s="8">
        <v>6982</v>
      </c>
      <c r="K262" s="8">
        <v>7168</v>
      </c>
      <c r="L262" s="8">
        <v>8305</v>
      </c>
      <c r="M262" s="9">
        <v>9423</v>
      </c>
      <c r="N262" s="175">
        <v>9757</v>
      </c>
      <c r="O262" s="175">
        <v>11325</v>
      </c>
      <c r="Q262" s="5" t="s">
        <v>30</v>
      </c>
      <c r="R262" s="180">
        <f t="shared" si="40"/>
        <v>2363.8009999999999</v>
      </c>
      <c r="S262" s="180">
        <f t="shared" si="41"/>
        <v>3207.3739999999998</v>
      </c>
      <c r="T262" s="180">
        <f t="shared" si="42"/>
        <v>3972</v>
      </c>
      <c r="U262" s="180">
        <f t="shared" si="43"/>
        <v>4448</v>
      </c>
      <c r="V262" s="180">
        <f t="shared" si="44"/>
        <v>4753</v>
      </c>
      <c r="W262" s="180">
        <f t="shared" si="45"/>
        <v>5754</v>
      </c>
      <c r="X262" s="180">
        <f t="shared" si="46"/>
        <v>5830</v>
      </c>
      <c r="Y262" s="180">
        <f t="shared" si="47"/>
        <v>6799</v>
      </c>
      <c r="Z262" s="180">
        <f t="shared" si="48"/>
        <v>7848</v>
      </c>
      <c r="AA262" s="180">
        <f t="shared" si="49"/>
        <v>8007</v>
      </c>
      <c r="AB262" s="190">
        <f t="shared" si="50"/>
        <v>9343</v>
      </c>
    </row>
    <row r="263" spans="4:28" ht="15" x14ac:dyDescent="0.15">
      <c r="D263" s="11" t="s">
        <v>31</v>
      </c>
      <c r="E263" s="12">
        <v>28333.66364202353</v>
      </c>
      <c r="F263" s="13">
        <v>31155.733732547327</v>
      </c>
      <c r="G263" s="13">
        <v>29100.358204838092</v>
      </c>
      <c r="H263" s="13">
        <v>32169.883661839835</v>
      </c>
      <c r="I263" s="13">
        <v>31128.609510078066</v>
      </c>
      <c r="J263" s="13">
        <v>33437</v>
      </c>
      <c r="K263" s="13">
        <v>42539.206080642398</v>
      </c>
      <c r="L263" s="13">
        <v>34707.933618305171</v>
      </c>
      <c r="M263" s="14">
        <v>35892.826779195457</v>
      </c>
      <c r="N263" s="178">
        <v>38334</v>
      </c>
      <c r="O263" s="178">
        <v>31539.20331211391</v>
      </c>
      <c r="Q263" s="11" t="s">
        <v>31</v>
      </c>
      <c r="R263" s="191">
        <f t="shared" si="40"/>
        <v>25798.087411312386</v>
      </c>
      <c r="S263" s="191">
        <f t="shared" si="41"/>
        <v>28498.497897461963</v>
      </c>
      <c r="T263" s="191">
        <f t="shared" si="42"/>
        <v>26192.177438579864</v>
      </c>
      <c r="U263" s="191">
        <f t="shared" si="43"/>
        <v>29145.001743342887</v>
      </c>
      <c r="V263" s="191">
        <f t="shared" si="44"/>
        <v>28133.606317609567</v>
      </c>
      <c r="W263" s="191">
        <f t="shared" si="45"/>
        <v>30327.334297537749</v>
      </c>
      <c r="X263" s="191">
        <f t="shared" si="46"/>
        <v>39083.740563401021</v>
      </c>
      <c r="Y263" s="191">
        <f t="shared" si="47"/>
        <v>31284.933618305171</v>
      </c>
      <c r="Z263" s="191">
        <f t="shared" si="48"/>
        <v>32360.767009080515</v>
      </c>
      <c r="AA263" s="191">
        <f t="shared" si="49"/>
        <v>32206</v>
      </c>
      <c r="AB263" s="192">
        <f t="shared" si="50"/>
        <v>27547.94403191638</v>
      </c>
    </row>
    <row r="267" spans="4:28" ht="18.75" x14ac:dyDescent="0.15">
      <c r="D267" s="287" t="s">
        <v>317</v>
      </c>
      <c r="E267" s="288"/>
      <c r="F267" s="288"/>
      <c r="G267" s="288"/>
      <c r="H267" s="288"/>
      <c r="I267" s="288"/>
      <c r="J267" s="288"/>
      <c r="K267" s="288"/>
      <c r="L267" s="288"/>
      <c r="M267" s="288"/>
      <c r="N267" s="182" t="s">
        <v>278</v>
      </c>
      <c r="O267" s="182" t="s">
        <v>279</v>
      </c>
    </row>
    <row r="268" spans="4:28" ht="15" x14ac:dyDescent="0.15">
      <c r="D268" s="3">
        <v>199</v>
      </c>
      <c r="E268" s="4">
        <v>2004</v>
      </c>
      <c r="F268" s="4">
        <f t="shared" ref="F268:O268" si="51">E268+1</f>
        <v>2005</v>
      </c>
      <c r="G268" s="4">
        <f t="shared" si="51"/>
        <v>2006</v>
      </c>
      <c r="H268" s="4">
        <f t="shared" si="51"/>
        <v>2007</v>
      </c>
      <c r="I268" s="4">
        <f t="shared" si="51"/>
        <v>2008</v>
      </c>
      <c r="J268" s="4">
        <f t="shared" si="51"/>
        <v>2009</v>
      </c>
      <c r="K268" s="4">
        <f t="shared" si="51"/>
        <v>2010</v>
      </c>
      <c r="L268" s="4">
        <f t="shared" si="51"/>
        <v>2011</v>
      </c>
      <c r="M268" s="4">
        <f t="shared" si="51"/>
        <v>2012</v>
      </c>
      <c r="N268" s="173">
        <f t="shared" si="51"/>
        <v>2013</v>
      </c>
      <c r="O268" s="173">
        <f t="shared" si="51"/>
        <v>2014</v>
      </c>
    </row>
    <row r="269" spans="4:28" ht="15" x14ac:dyDescent="0.15">
      <c r="D269" s="5" t="s">
        <v>0</v>
      </c>
      <c r="E269" s="180">
        <v>2017</v>
      </c>
      <c r="F269" s="179">
        <v>1975</v>
      </c>
      <c r="G269" s="179">
        <v>1923</v>
      </c>
      <c r="H269" s="179">
        <v>1961</v>
      </c>
      <c r="I269" s="179">
        <v>1952</v>
      </c>
      <c r="J269" s="179">
        <v>2003</v>
      </c>
      <c r="K269" s="179">
        <v>2027</v>
      </c>
      <c r="L269" s="179">
        <v>2032</v>
      </c>
      <c r="M269" s="184">
        <v>2104</v>
      </c>
      <c r="N269" s="174">
        <v>2116</v>
      </c>
      <c r="O269" s="174">
        <v>2174</v>
      </c>
    </row>
    <row r="270" spans="4:28" ht="15" x14ac:dyDescent="0.15">
      <c r="D270" s="5" t="s">
        <v>1</v>
      </c>
      <c r="E270" s="8">
        <v>1807.6150941399999</v>
      </c>
      <c r="F270" s="8">
        <v>1811.8303659600001</v>
      </c>
      <c r="G270" s="8">
        <v>1822.98368381</v>
      </c>
      <c r="H270" s="8">
        <v>1877.5304844499999</v>
      </c>
      <c r="I270" s="8">
        <v>1996.66124526</v>
      </c>
      <c r="J270" s="8">
        <v>2103.43223816</v>
      </c>
      <c r="K270" s="8">
        <v>2195.6488082399997</v>
      </c>
      <c r="L270" s="8">
        <v>2227.2448924500004</v>
      </c>
      <c r="M270" s="9">
        <v>2167.0614283699997</v>
      </c>
      <c r="N270" s="175">
        <v>2200.1516522500001</v>
      </c>
      <c r="O270" s="175">
        <v>2217.7711937499998</v>
      </c>
    </row>
    <row r="271" spans="4:28" ht="15" x14ac:dyDescent="0.15">
      <c r="D271" s="5" t="s">
        <v>2</v>
      </c>
      <c r="E271" s="176">
        <v>388.57228482054643</v>
      </c>
      <c r="F271" s="176">
        <v>418.24092321369761</v>
      </c>
      <c r="G271" s="176">
        <v>447.9095616068488</v>
      </c>
      <c r="H271" s="176">
        <v>477.57819999999998</v>
      </c>
      <c r="I271" s="176">
        <v>663.13159999999993</v>
      </c>
      <c r="J271" s="176">
        <v>676.7912</v>
      </c>
      <c r="K271" s="176">
        <v>628.48771703871171</v>
      </c>
      <c r="L271" s="176">
        <v>603.61</v>
      </c>
      <c r="M271" s="9">
        <v>633</v>
      </c>
      <c r="N271" s="175">
        <v>605</v>
      </c>
      <c r="O271" s="175">
        <v>685</v>
      </c>
    </row>
    <row r="272" spans="4:28" ht="15" x14ac:dyDescent="0.15">
      <c r="D272" s="5" t="s">
        <v>3</v>
      </c>
      <c r="E272" s="7">
        <v>3381.2429999999999</v>
      </c>
      <c r="F272" s="8">
        <v>3307.0329999999999</v>
      </c>
      <c r="G272" s="8">
        <v>3169.5659999999998</v>
      </c>
      <c r="H272" s="8">
        <v>3146.6179999999999</v>
      </c>
      <c r="I272" s="8">
        <v>3176.095206</v>
      </c>
      <c r="J272" s="8">
        <v>3663.7393080000002</v>
      </c>
      <c r="K272" s="8">
        <v>3563.4329640000001</v>
      </c>
      <c r="L272" s="8">
        <v>3587.9817600000001</v>
      </c>
      <c r="M272" s="9">
        <v>3675.5902030000002</v>
      </c>
      <c r="N272" s="175">
        <v>3817.307069</v>
      </c>
      <c r="O272" s="175">
        <v>3534.2559999999999</v>
      </c>
    </row>
    <row r="273" spans="4:15" ht="15" x14ac:dyDescent="0.15">
      <c r="D273" s="5" t="s">
        <v>4</v>
      </c>
      <c r="E273" s="177">
        <v>46.4</v>
      </c>
      <c r="F273" s="176">
        <v>48.9</v>
      </c>
      <c r="G273" s="176">
        <v>53.2</v>
      </c>
      <c r="H273" s="176">
        <v>58.8</v>
      </c>
      <c r="I273" s="176">
        <v>120</v>
      </c>
      <c r="J273" s="176">
        <v>126</v>
      </c>
      <c r="K273" s="176">
        <f>AVERAGE(J273,L273)</f>
        <v>126</v>
      </c>
      <c r="L273" s="176">
        <v>126</v>
      </c>
      <c r="M273" s="185">
        <f>AVERAGE(L273,N273)</f>
        <v>121.5</v>
      </c>
      <c r="N273" s="175">
        <v>117</v>
      </c>
      <c r="O273" s="175">
        <v>100</v>
      </c>
    </row>
    <row r="274" spans="4:15" ht="15" x14ac:dyDescent="0.15">
      <c r="D274" s="5" t="s">
        <v>44</v>
      </c>
      <c r="E274" s="7">
        <v>9268</v>
      </c>
      <c r="F274" s="8">
        <v>19057</v>
      </c>
      <c r="G274" s="8">
        <v>20180</v>
      </c>
      <c r="H274" s="8">
        <v>19443</v>
      </c>
      <c r="I274" s="8">
        <v>20441</v>
      </c>
      <c r="J274" s="8">
        <v>20903</v>
      </c>
      <c r="K274" s="8">
        <v>22793</v>
      </c>
      <c r="L274" s="8">
        <v>19894</v>
      </c>
      <c r="M274" s="9">
        <v>20739</v>
      </c>
      <c r="N274" s="175">
        <v>21290</v>
      </c>
      <c r="O274" s="175">
        <v>20489</v>
      </c>
    </row>
    <row r="275" spans="4:15" ht="15" x14ac:dyDescent="0.15">
      <c r="D275" s="5" t="s">
        <v>6</v>
      </c>
      <c r="E275" s="7">
        <v>19222.968199999999</v>
      </c>
      <c r="F275" s="8">
        <v>18952.946400000001</v>
      </c>
      <c r="G275" s="8">
        <v>18788.876899999999</v>
      </c>
      <c r="H275" s="8">
        <v>19094.453600000001</v>
      </c>
      <c r="I275" s="8">
        <v>19560.717499999999</v>
      </c>
      <c r="J275" s="8">
        <v>19419.986799999999</v>
      </c>
      <c r="K275" s="8">
        <v>20060.150699999998</v>
      </c>
      <c r="L275" s="8">
        <v>20444.123500000002</v>
      </c>
      <c r="M275" s="9">
        <v>20221.554599999999</v>
      </c>
      <c r="N275" s="175">
        <v>21770.416499999999</v>
      </c>
      <c r="O275" s="175">
        <v>20656</v>
      </c>
    </row>
    <row r="276" spans="4:15" ht="15" x14ac:dyDescent="0.15">
      <c r="D276" s="5" t="s">
        <v>7</v>
      </c>
      <c r="E276" s="177">
        <v>8456.9629999999997</v>
      </c>
      <c r="F276" s="176">
        <v>8431</v>
      </c>
      <c r="G276" s="176">
        <v>6893</v>
      </c>
      <c r="H276" s="176">
        <v>7306</v>
      </c>
      <c r="I276" s="176">
        <v>7632</v>
      </c>
      <c r="J276" s="176">
        <v>8851</v>
      </c>
      <c r="K276" s="176">
        <v>9485.9959999999992</v>
      </c>
      <c r="L276" s="176">
        <v>11586</v>
      </c>
      <c r="M276" s="185">
        <v>10000</v>
      </c>
      <c r="N276" s="175">
        <v>10796</v>
      </c>
      <c r="O276" s="175">
        <v>13407</v>
      </c>
    </row>
    <row r="277" spans="4:15" ht="15" x14ac:dyDescent="0.15">
      <c r="D277" s="5" t="s">
        <v>8</v>
      </c>
      <c r="E277" s="177">
        <v>914.3</v>
      </c>
      <c r="F277" s="176">
        <v>1066.4000000000001</v>
      </c>
      <c r="G277" s="176">
        <v>1306.7</v>
      </c>
      <c r="H277" s="176">
        <v>1781.7</v>
      </c>
      <c r="I277" s="8">
        <v>1958.0624637999999</v>
      </c>
      <c r="J277" s="8">
        <v>1661.7627995999999</v>
      </c>
      <c r="K277" s="8">
        <v>1518.0331319999998</v>
      </c>
      <c r="L277" s="8">
        <v>98.411000000000001</v>
      </c>
      <c r="M277" s="9">
        <v>89.849000000000004</v>
      </c>
      <c r="N277" s="175">
        <v>100.24</v>
      </c>
      <c r="O277" s="175">
        <v>103.265</v>
      </c>
    </row>
    <row r="278" spans="4:15" ht="15" x14ac:dyDescent="0.15">
      <c r="D278" s="5" t="s">
        <v>9</v>
      </c>
      <c r="E278" s="7">
        <v>7542.3218319999996</v>
      </c>
      <c r="F278" s="8">
        <v>7847.1711590000004</v>
      </c>
      <c r="G278" s="8">
        <v>8362.645100400001</v>
      </c>
      <c r="H278" s="8">
        <v>8865.3671081800003</v>
      </c>
      <c r="I278" s="8">
        <v>9476.1522772900007</v>
      </c>
      <c r="J278" s="8">
        <v>9529.4796748495992</v>
      </c>
      <c r="K278" s="8">
        <v>8820.729654392102</v>
      </c>
      <c r="L278" s="8">
        <v>8643.1756728112996</v>
      </c>
      <c r="M278" s="9">
        <v>8237.4872743480009</v>
      </c>
      <c r="N278" s="175">
        <v>7792.5397399215981</v>
      </c>
      <c r="O278" s="175">
        <v>6993.5660528500002</v>
      </c>
    </row>
    <row r="279" spans="4:15" ht="15" x14ac:dyDescent="0.15">
      <c r="D279" s="5" t="s">
        <v>10</v>
      </c>
      <c r="E279" s="7">
        <v>692</v>
      </c>
      <c r="F279" s="8">
        <v>737</v>
      </c>
      <c r="G279" s="8">
        <v>801</v>
      </c>
      <c r="H279" s="8">
        <v>773</v>
      </c>
      <c r="I279" s="8">
        <v>815</v>
      </c>
      <c r="J279" s="8">
        <v>805</v>
      </c>
      <c r="K279" s="8">
        <v>840</v>
      </c>
      <c r="L279" s="8">
        <v>914</v>
      </c>
      <c r="M279" s="9">
        <v>949</v>
      </c>
      <c r="N279" s="175">
        <v>1031</v>
      </c>
      <c r="O279" s="175">
        <v>1017</v>
      </c>
    </row>
    <row r="280" spans="4:15" ht="15" x14ac:dyDescent="0.15">
      <c r="D280" s="5" t="s">
        <v>11</v>
      </c>
      <c r="E280" s="7">
        <v>10896</v>
      </c>
      <c r="F280" s="8">
        <v>11183</v>
      </c>
      <c r="G280" s="8">
        <v>11367</v>
      </c>
      <c r="H280" s="8">
        <v>11272</v>
      </c>
      <c r="I280" s="8">
        <v>11918</v>
      </c>
      <c r="J280" s="8">
        <v>12529</v>
      </c>
      <c r="K280" s="8">
        <v>13061</v>
      </c>
      <c r="L280" s="8">
        <v>12888</v>
      </c>
      <c r="M280" s="9">
        <v>12434</v>
      </c>
      <c r="N280" s="175">
        <v>16100</v>
      </c>
      <c r="O280" s="175">
        <v>17000</v>
      </c>
    </row>
    <row r="281" spans="4:15" ht="15" x14ac:dyDescent="0.15">
      <c r="D281" s="5" t="s">
        <v>12</v>
      </c>
      <c r="E281" s="177">
        <v>978</v>
      </c>
      <c r="F281" s="176">
        <v>1044</v>
      </c>
      <c r="G281" s="176">
        <v>997</v>
      </c>
      <c r="H281" s="176">
        <v>1104</v>
      </c>
      <c r="I281" s="176">
        <v>1224</v>
      </c>
      <c r="J281" s="176">
        <v>1220</v>
      </c>
      <c r="K281" s="176">
        <v>1207</v>
      </c>
      <c r="L281" s="176">
        <v>1062</v>
      </c>
      <c r="M281" s="9">
        <v>620</v>
      </c>
      <c r="N281" s="175">
        <v>684</v>
      </c>
      <c r="O281" s="175">
        <v>684</v>
      </c>
    </row>
    <row r="282" spans="4:15" ht="15" x14ac:dyDescent="0.15">
      <c r="D282" s="5" t="s">
        <v>13</v>
      </c>
      <c r="E282" s="7">
        <v>1902</v>
      </c>
      <c r="F282" s="8">
        <v>1990</v>
      </c>
      <c r="G282" s="8">
        <v>2246</v>
      </c>
      <c r="H282" s="8">
        <v>2283</v>
      </c>
      <c r="I282" s="8">
        <v>2426</v>
      </c>
      <c r="J282" s="8">
        <v>2234</v>
      </c>
      <c r="K282" s="8">
        <v>1936</v>
      </c>
      <c r="L282" s="8">
        <v>1850</v>
      </c>
      <c r="M282" s="9">
        <v>1734</v>
      </c>
      <c r="N282" s="175">
        <v>1703</v>
      </c>
      <c r="O282" s="175">
        <v>1558</v>
      </c>
    </row>
    <row r="283" spans="4:15" ht="15" x14ac:dyDescent="0.15">
      <c r="D283" s="5" t="s">
        <v>14</v>
      </c>
      <c r="E283" s="7">
        <v>144185</v>
      </c>
      <c r="F283" s="8">
        <v>150294</v>
      </c>
      <c r="G283" s="8">
        <v>153432</v>
      </c>
      <c r="H283" s="8">
        <v>152941</v>
      </c>
      <c r="I283" s="8">
        <f>(H283+($H$283*($N$283/$H$283-1)/6))</f>
        <v>147165.5</v>
      </c>
      <c r="J283" s="8">
        <f>(I283+($H$283*($N$283/$H$283-1)/6))</f>
        <v>141390</v>
      </c>
      <c r="K283" s="8">
        <f>(J283+($H$283*($N$283/$H$283-1)/6))</f>
        <v>135614.5</v>
      </c>
      <c r="L283" s="8">
        <f>(K283+($H$283*($N$283/$H$283-1)/6))</f>
        <v>129839</v>
      </c>
      <c r="M283" s="9">
        <f>(L283+($H$283*($N$283/$H$283-1)/6))</f>
        <v>124063.5</v>
      </c>
      <c r="N283" s="175">
        <v>118288</v>
      </c>
      <c r="O283" s="175">
        <v>119399</v>
      </c>
    </row>
    <row r="284" spans="4:15" ht="15" x14ac:dyDescent="0.15">
      <c r="D284" s="5" t="s">
        <v>15</v>
      </c>
      <c r="E284" s="7">
        <v>1141</v>
      </c>
      <c r="F284" s="8">
        <v>897</v>
      </c>
      <c r="G284" s="8">
        <v>1057</v>
      </c>
      <c r="H284" s="8">
        <v>890</v>
      </c>
      <c r="I284" s="8">
        <v>1105</v>
      </c>
      <c r="J284" s="8">
        <v>1153</v>
      </c>
      <c r="K284" s="8">
        <v>1113</v>
      </c>
      <c r="L284" s="8">
        <v>883</v>
      </c>
      <c r="M284" s="9">
        <v>716</v>
      </c>
      <c r="N284" s="175">
        <v>987</v>
      </c>
      <c r="O284" s="175">
        <v>979</v>
      </c>
    </row>
    <row r="285" spans="4:15" ht="15" x14ac:dyDescent="0.15">
      <c r="D285" s="5" t="s">
        <v>16</v>
      </c>
      <c r="E285" s="7">
        <v>10652</v>
      </c>
      <c r="F285" s="8">
        <v>11397</v>
      </c>
      <c r="G285" s="8">
        <v>13387.977000000001</v>
      </c>
      <c r="H285" s="8">
        <v>14274</v>
      </c>
      <c r="I285" s="8">
        <v>16632</v>
      </c>
      <c r="J285" s="8">
        <v>17522</v>
      </c>
      <c r="K285" s="8">
        <v>16195</v>
      </c>
      <c r="L285" s="8">
        <v>16249</v>
      </c>
      <c r="M285" s="9">
        <v>15945</v>
      </c>
      <c r="N285" s="175">
        <v>15941</v>
      </c>
      <c r="O285" s="175">
        <v>17752</v>
      </c>
    </row>
    <row r="286" spans="4:15" ht="15" x14ac:dyDescent="0.15">
      <c r="D286" s="5" t="s">
        <v>17</v>
      </c>
      <c r="E286" s="7">
        <v>14960.350999999999</v>
      </c>
      <c r="F286" s="8">
        <v>15628.074999999999</v>
      </c>
      <c r="G286" s="8">
        <v>15881.450999999999</v>
      </c>
      <c r="H286" s="8">
        <v>16440.313999999998</v>
      </c>
      <c r="I286" s="8">
        <v>18209.573</v>
      </c>
      <c r="J286" s="8">
        <v>17914.208999999999</v>
      </c>
      <c r="K286" s="8">
        <v>17317.877</v>
      </c>
      <c r="L286" s="8">
        <v>16544.056</v>
      </c>
      <c r="M286" s="9">
        <v>15238.901</v>
      </c>
      <c r="N286" s="175">
        <v>14042</v>
      </c>
      <c r="O286" s="175">
        <v>13028</v>
      </c>
    </row>
    <row r="287" spans="4:15" ht="15" x14ac:dyDescent="0.15">
      <c r="D287" s="5" t="s">
        <v>18</v>
      </c>
      <c r="E287" s="7">
        <v>0</v>
      </c>
      <c r="F287" s="8">
        <v>0</v>
      </c>
      <c r="G287" s="8">
        <v>0</v>
      </c>
      <c r="H287" s="8">
        <v>0</v>
      </c>
      <c r="I287" s="8">
        <v>0</v>
      </c>
      <c r="J287" s="8">
        <v>0</v>
      </c>
      <c r="K287" s="8">
        <v>0</v>
      </c>
      <c r="L287" s="8">
        <v>0</v>
      </c>
      <c r="M287" s="9">
        <v>0</v>
      </c>
      <c r="N287" s="175">
        <v>0</v>
      </c>
      <c r="O287" s="175">
        <v>0</v>
      </c>
    </row>
    <row r="288" spans="4:15" ht="15" x14ac:dyDescent="0.15">
      <c r="D288" s="5" t="s">
        <v>19</v>
      </c>
      <c r="E288" s="7">
        <v>228</v>
      </c>
      <c r="F288" s="8">
        <v>240</v>
      </c>
      <c r="G288" s="8">
        <v>198</v>
      </c>
      <c r="H288" s="8">
        <v>234</v>
      </c>
      <c r="I288" s="8">
        <v>157</v>
      </c>
      <c r="J288" s="8">
        <v>273</v>
      </c>
      <c r="K288" s="8">
        <v>309</v>
      </c>
      <c r="L288" s="8">
        <v>239</v>
      </c>
      <c r="M288" s="9">
        <v>227</v>
      </c>
      <c r="N288" s="175">
        <v>279</v>
      </c>
      <c r="O288" s="175">
        <v>282</v>
      </c>
    </row>
    <row r="289" spans="4:15" ht="15" x14ac:dyDescent="0.15">
      <c r="D289" s="5" t="s">
        <v>20</v>
      </c>
      <c r="E289" s="7">
        <v>27.49</v>
      </c>
      <c r="F289" s="8">
        <v>35.369999999999997</v>
      </c>
      <c r="G289" s="8">
        <v>52.31</v>
      </c>
      <c r="H289" s="8">
        <v>87.97</v>
      </c>
      <c r="I289" s="8">
        <v>112.79</v>
      </c>
      <c r="J289" s="8">
        <v>76.75</v>
      </c>
      <c r="K289" s="8">
        <v>60.92</v>
      </c>
      <c r="L289" s="8">
        <v>78.61</v>
      </c>
      <c r="M289" s="9">
        <v>77.819999999999993</v>
      </c>
      <c r="N289" s="175">
        <v>113.46</v>
      </c>
      <c r="O289" s="175">
        <v>127.54</v>
      </c>
    </row>
    <row r="290" spans="4:15" ht="15" x14ac:dyDescent="0.15">
      <c r="D290" s="5" t="s">
        <v>21</v>
      </c>
      <c r="E290" s="8">
        <v>25.4</v>
      </c>
      <c r="F290" s="8">
        <v>25.4</v>
      </c>
      <c r="G290" s="8">
        <v>25.4</v>
      </c>
      <c r="H290" s="8">
        <v>27.9</v>
      </c>
      <c r="I290" s="8">
        <v>28.9</v>
      </c>
      <c r="J290" s="8">
        <v>30.6</v>
      </c>
      <c r="K290" s="8">
        <v>32.6</v>
      </c>
      <c r="L290" s="8">
        <v>32.200000000000003</v>
      </c>
      <c r="M290" s="9">
        <v>32.700000000000003</v>
      </c>
      <c r="N290" s="175">
        <v>36.5</v>
      </c>
      <c r="O290" s="175">
        <v>36.299999999999997</v>
      </c>
    </row>
    <row r="291" spans="4:15" ht="15" x14ac:dyDescent="0.15">
      <c r="D291" s="5" t="s">
        <v>22</v>
      </c>
      <c r="E291" s="177">
        <v>3240</v>
      </c>
      <c r="F291" s="176">
        <v>3091</v>
      </c>
      <c r="G291" s="176">
        <v>2994</v>
      </c>
      <c r="H291" s="176">
        <v>3032</v>
      </c>
      <c r="I291" s="176">
        <v>3326</v>
      </c>
      <c r="J291" s="176">
        <v>3358</v>
      </c>
      <c r="K291" s="176">
        <v>3388</v>
      </c>
      <c r="L291" s="176">
        <v>3230</v>
      </c>
      <c r="M291" s="185">
        <v>3229</v>
      </c>
      <c r="N291" s="175">
        <v>3248</v>
      </c>
      <c r="O291" s="175">
        <v>2902</v>
      </c>
    </row>
    <row r="292" spans="4:15" ht="15" x14ac:dyDescent="0.15">
      <c r="D292" s="5" t="s">
        <v>23</v>
      </c>
      <c r="E292" s="7">
        <v>8750</v>
      </c>
      <c r="F292" s="8">
        <v>8866</v>
      </c>
      <c r="G292" s="8">
        <v>9599</v>
      </c>
      <c r="H292" s="8">
        <v>10330</v>
      </c>
      <c r="I292" s="8">
        <v>11104</v>
      </c>
      <c r="J292" s="8">
        <v>11545</v>
      </c>
      <c r="K292" s="8">
        <v>12244</v>
      </c>
      <c r="L292" s="8">
        <v>11831.8</v>
      </c>
      <c r="M292" s="9">
        <v>12032.8</v>
      </c>
      <c r="N292" s="175">
        <v>12581</v>
      </c>
      <c r="O292" s="175">
        <v>12623.97569909686</v>
      </c>
    </row>
    <row r="293" spans="4:15" ht="15" x14ac:dyDescent="0.15">
      <c r="D293" s="5" t="s">
        <v>24</v>
      </c>
      <c r="E293" s="177">
        <v>6463</v>
      </c>
      <c r="F293" s="176">
        <v>6788</v>
      </c>
      <c r="G293" s="176">
        <v>6939</v>
      </c>
      <c r="H293" s="176">
        <v>7136</v>
      </c>
      <c r="I293" s="176">
        <v>7827</v>
      </c>
      <c r="J293" s="176">
        <v>9109</v>
      </c>
      <c r="K293" s="176">
        <v>10269</v>
      </c>
      <c r="L293" s="176">
        <v>10429</v>
      </c>
      <c r="M293" s="185">
        <v>10820</v>
      </c>
      <c r="N293" s="175">
        <v>9013</v>
      </c>
      <c r="O293" s="175">
        <v>9475</v>
      </c>
    </row>
    <row r="294" spans="4:15" ht="15" x14ac:dyDescent="0.15">
      <c r="D294" s="5" t="s">
        <v>25</v>
      </c>
      <c r="E294" s="177">
        <v>1274.0920000000001</v>
      </c>
      <c r="F294" s="176">
        <v>1252.537</v>
      </c>
      <c r="G294" s="176">
        <v>1245.624</v>
      </c>
      <c r="H294" s="8">
        <v>1274.75</v>
      </c>
      <c r="I294" s="8">
        <v>1318</v>
      </c>
      <c r="J294" s="8">
        <v>1288</v>
      </c>
      <c r="K294" s="8">
        <v>1362</v>
      </c>
      <c r="L294" s="8">
        <v>1358.3520000000001</v>
      </c>
      <c r="M294" s="9">
        <v>1261.453</v>
      </c>
      <c r="N294" s="175">
        <v>1174.359081021212</v>
      </c>
      <c r="O294" s="175">
        <v>1155.4479954482126</v>
      </c>
    </row>
    <row r="295" spans="4:15" ht="15" x14ac:dyDescent="0.15">
      <c r="D295" s="5" t="s">
        <v>26</v>
      </c>
      <c r="E295" s="177">
        <v>791.64258223860497</v>
      </c>
      <c r="F295" s="176">
        <f>(E295+($E$295*($J$295/$E$295-1)/5))</f>
        <v>1363.3140657908839</v>
      </c>
      <c r="G295" s="176">
        <f>(F295+($E$295*($J$295/$E$295-1)/5))</f>
        <v>1934.9855493431628</v>
      </c>
      <c r="H295" s="176">
        <f>(G295+($E$295*($J$295/$E$295-1)/5))</f>
        <v>2506.6570328954417</v>
      </c>
      <c r="I295" s="176">
        <f>(H295+($E$295*($J$295/$E$295-1)/5))</f>
        <v>3078.3285164477206</v>
      </c>
      <c r="J295" s="176">
        <v>3650</v>
      </c>
      <c r="K295" s="176">
        <v>3110</v>
      </c>
      <c r="L295" s="176">
        <v>4396</v>
      </c>
      <c r="M295" s="185">
        <v>3648</v>
      </c>
      <c r="N295" s="175">
        <v>3691</v>
      </c>
      <c r="O295" s="175">
        <v>3406</v>
      </c>
    </row>
    <row r="296" spans="4:15" ht="15" x14ac:dyDescent="0.15">
      <c r="D296" s="5" t="s">
        <v>27</v>
      </c>
      <c r="E296" s="7">
        <v>13305</v>
      </c>
      <c r="F296" s="8">
        <v>14395</v>
      </c>
      <c r="G296" s="8">
        <v>14428</v>
      </c>
      <c r="H296" s="8">
        <v>13244</v>
      </c>
      <c r="I296" s="8">
        <v>13838</v>
      </c>
      <c r="J296" s="8">
        <v>15962</v>
      </c>
      <c r="K296" s="8">
        <v>16011</v>
      </c>
      <c r="L296" s="8">
        <v>17093</v>
      </c>
      <c r="M296" s="9">
        <v>16722</v>
      </c>
      <c r="N296" s="175">
        <v>17476</v>
      </c>
      <c r="O296" s="175">
        <v>21769</v>
      </c>
    </row>
    <row r="297" spans="4:15" ht="15" x14ac:dyDescent="0.15">
      <c r="D297" s="5" t="s">
        <v>28</v>
      </c>
      <c r="E297" s="177">
        <v>79913</v>
      </c>
      <c r="F297" s="176">
        <v>77893</v>
      </c>
      <c r="G297" s="176">
        <v>84406</v>
      </c>
      <c r="H297" s="176">
        <v>377</v>
      </c>
      <c r="I297" s="176">
        <v>408</v>
      </c>
      <c r="J297" s="176">
        <v>423</v>
      </c>
      <c r="K297" s="176">
        <v>368</v>
      </c>
      <c r="L297" s="176">
        <v>348</v>
      </c>
      <c r="M297" s="185">
        <v>299</v>
      </c>
      <c r="N297" s="175">
        <v>318.614463</v>
      </c>
      <c r="O297" s="175">
        <v>295.164447</v>
      </c>
    </row>
    <row r="298" spans="4:15" ht="15" x14ac:dyDescent="0.15">
      <c r="D298" s="5" t="s">
        <v>43</v>
      </c>
      <c r="E298" s="7">
        <v>7970</v>
      </c>
      <c r="F298" s="8">
        <v>7739</v>
      </c>
      <c r="G298" s="8">
        <v>9055</v>
      </c>
      <c r="H298" s="8">
        <v>9912</v>
      </c>
      <c r="I298" s="8">
        <v>9659</v>
      </c>
      <c r="J298" s="8">
        <v>325.69604992365396</v>
      </c>
      <c r="K298" s="8">
        <v>330.77203744274044</v>
      </c>
      <c r="L298" s="8">
        <v>335.84802496182692</v>
      </c>
      <c r="M298" s="9">
        <v>340.9240124809134</v>
      </c>
      <c r="N298" s="175">
        <v>346</v>
      </c>
      <c r="O298" s="175">
        <v>327</v>
      </c>
    </row>
    <row r="299" spans="4:15" ht="15" x14ac:dyDescent="0.15">
      <c r="D299" s="5" t="s">
        <v>30</v>
      </c>
      <c r="E299" s="7">
        <v>1653.23</v>
      </c>
      <c r="F299" s="8">
        <v>2372.6171169999998</v>
      </c>
      <c r="G299" s="8">
        <v>3020</v>
      </c>
      <c r="H299" s="8">
        <v>3263</v>
      </c>
      <c r="I299" s="8">
        <v>3681</v>
      </c>
      <c r="J299" s="8">
        <v>4093</v>
      </c>
      <c r="K299" s="8">
        <v>4227</v>
      </c>
      <c r="L299" s="8">
        <v>5058</v>
      </c>
      <c r="M299" s="9">
        <v>5667</v>
      </c>
      <c r="N299" s="175">
        <v>5611</v>
      </c>
      <c r="O299" s="175">
        <v>6684</v>
      </c>
    </row>
    <row r="300" spans="4:15" ht="15" x14ac:dyDescent="0.15">
      <c r="D300" s="11" t="s">
        <v>31</v>
      </c>
      <c r="E300" s="12">
        <v>10124.537839426546</v>
      </c>
      <c r="F300" s="13">
        <v>10548.088124681246</v>
      </c>
      <c r="G300" s="13">
        <v>10000.947407723183</v>
      </c>
      <c r="H300" s="13">
        <v>10424.259201019953</v>
      </c>
      <c r="I300" s="13">
        <v>10418.510759575493</v>
      </c>
      <c r="J300" s="13">
        <v>11714</v>
      </c>
      <c r="K300" s="13">
        <v>13492.279999999999</v>
      </c>
      <c r="L300" s="13">
        <v>12540.783926866319</v>
      </c>
      <c r="M300" s="14">
        <v>12578.663333333334</v>
      </c>
      <c r="N300" s="178">
        <v>13410</v>
      </c>
      <c r="O300" s="178">
        <v>10711.301048743208</v>
      </c>
    </row>
    <row r="304" spans="4:15" ht="18.75" x14ac:dyDescent="0.15">
      <c r="D304" s="287" t="s">
        <v>305</v>
      </c>
      <c r="E304" s="288"/>
      <c r="F304" s="288"/>
      <c r="G304" s="288"/>
      <c r="H304" s="288"/>
      <c r="I304" s="288"/>
      <c r="J304" s="288"/>
      <c r="K304" s="288"/>
      <c r="L304" s="288"/>
      <c r="M304" s="288"/>
      <c r="N304" s="182" t="s">
        <v>278</v>
      </c>
      <c r="O304" s="182" t="s">
        <v>279</v>
      </c>
    </row>
    <row r="305" spans="4:15" ht="15" x14ac:dyDescent="0.15">
      <c r="D305" s="3">
        <v>172</v>
      </c>
      <c r="E305" s="4">
        <v>2004</v>
      </c>
      <c r="F305" s="4">
        <f t="shared" ref="F305:O305" si="52">E305+1</f>
        <v>2005</v>
      </c>
      <c r="G305" s="4">
        <f t="shared" si="52"/>
        <v>2006</v>
      </c>
      <c r="H305" s="4">
        <f t="shared" si="52"/>
        <v>2007</v>
      </c>
      <c r="I305" s="4">
        <f t="shared" si="52"/>
        <v>2008</v>
      </c>
      <c r="J305" s="4">
        <f t="shared" si="52"/>
        <v>2009</v>
      </c>
      <c r="K305" s="4">
        <f t="shared" si="52"/>
        <v>2010</v>
      </c>
      <c r="L305" s="4">
        <f t="shared" si="52"/>
        <v>2011</v>
      </c>
      <c r="M305" s="4">
        <f t="shared" si="52"/>
        <v>2012</v>
      </c>
      <c r="N305" s="173">
        <f t="shared" si="52"/>
        <v>2013</v>
      </c>
      <c r="O305" s="173">
        <f t="shared" si="52"/>
        <v>2014</v>
      </c>
    </row>
    <row r="306" spans="4:15" ht="15" x14ac:dyDescent="0.15">
      <c r="D306" s="5" t="s">
        <v>0</v>
      </c>
      <c r="E306" s="180">
        <v>971</v>
      </c>
      <c r="F306" s="179">
        <v>989</v>
      </c>
      <c r="G306" s="179">
        <v>997</v>
      </c>
      <c r="H306" s="179">
        <v>1024</v>
      </c>
      <c r="I306" s="179">
        <v>1047</v>
      </c>
      <c r="J306" s="179">
        <v>1056</v>
      </c>
      <c r="K306" s="179">
        <v>1085</v>
      </c>
      <c r="L306" s="179">
        <v>1103</v>
      </c>
      <c r="M306" s="184">
        <v>1138</v>
      </c>
      <c r="N306" s="174">
        <v>1184</v>
      </c>
      <c r="O306" s="174">
        <v>1219</v>
      </c>
    </row>
    <row r="307" spans="4:15" ht="15" x14ac:dyDescent="0.15">
      <c r="D307" s="5" t="s">
        <v>1</v>
      </c>
      <c r="E307" s="8">
        <v>587.55660517000013</v>
      </c>
      <c r="F307" s="8">
        <v>629.21932312000001</v>
      </c>
      <c r="G307" s="8">
        <v>660.92194853000001</v>
      </c>
      <c r="H307" s="8">
        <v>720.76443431999996</v>
      </c>
      <c r="I307" s="8">
        <v>777.86754164000013</v>
      </c>
      <c r="J307" s="8">
        <v>808.00903776999996</v>
      </c>
      <c r="K307" s="8">
        <v>824.32168131999993</v>
      </c>
      <c r="L307" s="8">
        <v>860.66276285999993</v>
      </c>
      <c r="M307" s="9">
        <v>888.20696371999998</v>
      </c>
      <c r="N307" s="175">
        <v>931.47935540000014</v>
      </c>
      <c r="O307" s="175">
        <v>970.66826327000001</v>
      </c>
    </row>
    <row r="308" spans="4:15" ht="15" x14ac:dyDescent="0.15">
      <c r="D308" s="5" t="s">
        <v>2</v>
      </c>
      <c r="E308" s="176">
        <v>3.2900970000000002E-2</v>
      </c>
      <c r="F308" s="176">
        <v>3.2900970000000002E-2</v>
      </c>
      <c r="G308" s="176">
        <v>3.2900970000000002E-2</v>
      </c>
      <c r="H308" s="176">
        <v>3.2900970000000002E-2</v>
      </c>
      <c r="I308" s="176">
        <v>1.5923590000000001E-2</v>
      </c>
      <c r="J308" s="176">
        <v>2.1045240000000003E-2</v>
      </c>
      <c r="K308" s="176">
        <v>1.6299999999999999E-2</v>
      </c>
      <c r="L308" s="176">
        <v>2.4E-2</v>
      </c>
      <c r="M308" s="9">
        <v>1</v>
      </c>
      <c r="N308" s="175">
        <v>25</v>
      </c>
      <c r="O308" s="175">
        <v>25</v>
      </c>
    </row>
    <row r="309" spans="4:15" ht="15" x14ac:dyDescent="0.15">
      <c r="D309" s="5" t="s">
        <v>3</v>
      </c>
      <c r="E309" s="177">
        <v>4473</v>
      </c>
      <c r="F309" s="8">
        <v>5773.4759999999997</v>
      </c>
      <c r="G309" s="8">
        <v>5740.366</v>
      </c>
      <c r="H309" s="8">
        <v>5930.4970000000003</v>
      </c>
      <c r="I309" s="8">
        <v>6335.4815900000003</v>
      </c>
      <c r="J309" s="8">
        <v>6570.6619689999998</v>
      </c>
      <c r="K309" s="8">
        <v>6777.6297679999998</v>
      </c>
      <c r="L309" s="8">
        <v>7019.6780509999999</v>
      </c>
      <c r="M309" s="9">
        <v>6563.6198599999998</v>
      </c>
      <c r="N309" s="175">
        <v>6974.8355590000001</v>
      </c>
      <c r="O309" s="175">
        <v>7244.4279999999999</v>
      </c>
    </row>
    <row r="310" spans="4:15" ht="15" x14ac:dyDescent="0.15">
      <c r="D310" s="5" t="s">
        <v>4</v>
      </c>
      <c r="E310" s="177">
        <v>29.847887927675174</v>
      </c>
      <c r="F310" s="177">
        <v>33.635915945756381</v>
      </c>
      <c r="G310" s="177">
        <v>37.423943963837587</v>
      </c>
      <c r="H310" s="177">
        <v>41.211971981918794</v>
      </c>
      <c r="I310" s="176">
        <v>45</v>
      </c>
      <c r="J310" s="176">
        <v>52</v>
      </c>
      <c r="K310" s="176">
        <v>56</v>
      </c>
      <c r="L310" s="176">
        <v>47</v>
      </c>
      <c r="M310" s="185">
        <v>52</v>
      </c>
      <c r="N310" s="175">
        <v>65</v>
      </c>
      <c r="O310" s="175">
        <v>70</v>
      </c>
    </row>
    <row r="311" spans="4:15" ht="15" x14ac:dyDescent="0.15">
      <c r="D311" s="5" t="s">
        <v>44</v>
      </c>
      <c r="E311" s="177">
        <v>137.06702148232498</v>
      </c>
      <c r="F311" s="177">
        <v>186.05026611174372</v>
      </c>
      <c r="G311" s="177">
        <v>235.03351074116247</v>
      </c>
      <c r="H311" s="177">
        <v>284.01675537058122</v>
      </c>
      <c r="I311" s="8">
        <v>333</v>
      </c>
      <c r="J311" s="8">
        <v>411</v>
      </c>
      <c r="K311" s="8">
        <v>551</v>
      </c>
      <c r="L311" s="8">
        <v>478</v>
      </c>
      <c r="M311" s="9">
        <v>662</v>
      </c>
      <c r="N311" s="175">
        <v>688</v>
      </c>
      <c r="O311" s="175">
        <v>699</v>
      </c>
    </row>
    <row r="312" spans="4:15" ht="15" x14ac:dyDescent="0.15">
      <c r="D312" s="5" t="s">
        <v>6</v>
      </c>
      <c r="E312" s="7">
        <v>16553.400000000001</v>
      </c>
      <c r="F312" s="8">
        <v>17300.2</v>
      </c>
      <c r="G312" s="8">
        <v>17838.5</v>
      </c>
      <c r="H312" s="8">
        <v>18897.599999999999</v>
      </c>
      <c r="I312" s="8">
        <v>20169</v>
      </c>
      <c r="J312" s="8">
        <v>21121.1</v>
      </c>
      <c r="K312" s="8">
        <v>21915.5</v>
      </c>
      <c r="L312" s="8">
        <v>22774.1</v>
      </c>
      <c r="M312" s="9">
        <v>23287</v>
      </c>
      <c r="N312" s="175">
        <v>24349</v>
      </c>
      <c r="O312" s="175">
        <v>24791</v>
      </c>
    </row>
    <row r="313" spans="4:15" ht="15" x14ac:dyDescent="0.15">
      <c r="D313" s="5" t="s">
        <v>7</v>
      </c>
      <c r="E313" s="176">
        <v>0</v>
      </c>
      <c r="F313" s="176">
        <v>0</v>
      </c>
      <c r="G313" s="176">
        <v>0</v>
      </c>
      <c r="H313" s="176">
        <v>0</v>
      </c>
      <c r="I313" s="176">
        <v>0</v>
      </c>
      <c r="J313" s="176">
        <v>0</v>
      </c>
      <c r="K313" s="176">
        <v>0</v>
      </c>
      <c r="L313" s="176">
        <v>0</v>
      </c>
      <c r="M313" s="185">
        <v>0</v>
      </c>
      <c r="N313" s="175">
        <v>921</v>
      </c>
      <c r="O313" s="175">
        <v>1139</v>
      </c>
    </row>
    <row r="314" spans="4:15" ht="15" x14ac:dyDescent="0.15">
      <c r="D314" s="5" t="s">
        <v>8</v>
      </c>
      <c r="E314" s="7">
        <v>17.100000000000001</v>
      </c>
      <c r="F314" s="8">
        <v>21.6</v>
      </c>
      <c r="G314" s="8">
        <v>20.9</v>
      </c>
      <c r="H314" s="8">
        <v>26.4</v>
      </c>
      <c r="I314" s="8">
        <v>46.939799999999998</v>
      </c>
      <c r="J314" s="8">
        <v>56.578105600000001</v>
      </c>
      <c r="K314" s="8">
        <v>68.81374679999999</v>
      </c>
      <c r="L314" s="8">
        <v>4.0670000000000002</v>
      </c>
      <c r="M314" s="9">
        <v>4.3620000000000001</v>
      </c>
      <c r="N314" s="175">
        <v>4.907</v>
      </c>
      <c r="O314" s="175">
        <v>5.3040000000000003</v>
      </c>
    </row>
    <row r="315" spans="4:15" ht="15" x14ac:dyDescent="0.15">
      <c r="D315" s="5" t="s">
        <v>9</v>
      </c>
      <c r="E315" s="7">
        <v>3173.296863</v>
      </c>
      <c r="F315" s="8">
        <v>3443.9920390000002</v>
      </c>
      <c r="G315" s="8">
        <v>3748.6601405700003</v>
      </c>
      <c r="H315" s="8">
        <v>4192.2643452000002</v>
      </c>
      <c r="I315" s="8">
        <v>4596.0361394900001</v>
      </c>
      <c r="J315" s="8">
        <v>5007.3401077375011</v>
      </c>
      <c r="K315" s="8">
        <v>4550.0550929362998</v>
      </c>
      <c r="L315" s="8">
        <v>5324.0180406499012</v>
      </c>
      <c r="M315" s="9">
        <v>5425.2473031308991</v>
      </c>
      <c r="N315" s="175">
        <v>5659.8077464916996</v>
      </c>
      <c r="O315" s="175">
        <v>5487.4648942300009</v>
      </c>
    </row>
    <row r="316" spans="4:15" ht="15" x14ac:dyDescent="0.15">
      <c r="D316" s="5" t="s">
        <v>10</v>
      </c>
      <c r="E316" s="7">
        <v>0</v>
      </c>
      <c r="F316" s="8">
        <v>0</v>
      </c>
      <c r="G316" s="8">
        <v>0</v>
      </c>
      <c r="H316" s="8">
        <v>0</v>
      </c>
      <c r="I316" s="8">
        <v>0</v>
      </c>
      <c r="J316" s="8">
        <v>0</v>
      </c>
      <c r="K316" s="8">
        <v>0</v>
      </c>
      <c r="L316" s="8">
        <v>0</v>
      </c>
      <c r="M316" s="9">
        <v>0</v>
      </c>
      <c r="N316" s="175">
        <v>220</v>
      </c>
      <c r="O316" s="175">
        <v>240</v>
      </c>
    </row>
    <row r="317" spans="4:15" ht="15" x14ac:dyDescent="0.15">
      <c r="D317" s="5" t="s">
        <v>11</v>
      </c>
      <c r="E317" s="7">
        <v>4455.8379396847704</v>
      </c>
      <c r="F317" s="8">
        <v>4716.34</v>
      </c>
      <c r="G317" s="8">
        <v>4973.9830000000002</v>
      </c>
      <c r="H317" s="8">
        <v>5310.5605382170024</v>
      </c>
      <c r="I317" s="8">
        <v>5887.958208889364</v>
      </c>
      <c r="J317" s="8">
        <v>6238.2310884662511</v>
      </c>
      <c r="K317" s="8">
        <v>6753.9449687407214</v>
      </c>
      <c r="L317" s="8">
        <v>7238.5729499511781</v>
      </c>
      <c r="M317" s="9">
        <v>7583.0308784033368</v>
      </c>
      <c r="N317" s="175">
        <v>7783</v>
      </c>
      <c r="O317" s="175">
        <v>7906</v>
      </c>
    </row>
    <row r="318" spans="4:15" ht="15" x14ac:dyDescent="0.15">
      <c r="D318" s="5" t="s">
        <v>12</v>
      </c>
      <c r="E318" s="176">
        <v>6</v>
      </c>
      <c r="F318" s="176">
        <v>6</v>
      </c>
      <c r="G318" s="176">
        <v>6</v>
      </c>
      <c r="H318" s="176">
        <v>6</v>
      </c>
      <c r="I318" s="176">
        <v>6</v>
      </c>
      <c r="J318" s="176">
        <v>6</v>
      </c>
      <c r="K318" s="176">
        <v>10</v>
      </c>
      <c r="L318" s="176">
        <v>8.5</v>
      </c>
      <c r="M318" s="9">
        <v>8.14</v>
      </c>
      <c r="N318" s="9">
        <v>8.14</v>
      </c>
      <c r="O318" s="9">
        <v>8.14</v>
      </c>
    </row>
    <row r="319" spans="4:15" ht="15" x14ac:dyDescent="0.15">
      <c r="D319" s="5" t="s">
        <v>13</v>
      </c>
      <c r="E319" s="7">
        <v>111</v>
      </c>
      <c r="F319" s="8">
        <v>111</v>
      </c>
      <c r="G319" s="8">
        <v>126</v>
      </c>
      <c r="H319" s="8">
        <v>161</v>
      </c>
      <c r="I319" s="8">
        <v>181</v>
      </c>
      <c r="J319" s="8">
        <v>207</v>
      </c>
      <c r="K319" s="8">
        <v>192</v>
      </c>
      <c r="L319" s="8">
        <v>195</v>
      </c>
      <c r="M319" s="9">
        <v>184</v>
      </c>
      <c r="N319" s="175">
        <v>163</v>
      </c>
      <c r="O319" s="175">
        <v>156</v>
      </c>
    </row>
    <row r="320" spans="4:15" ht="15" x14ac:dyDescent="0.15">
      <c r="D320" s="5" t="s">
        <v>14</v>
      </c>
      <c r="E320" s="7">
        <v>424</v>
      </c>
      <c r="F320" s="8">
        <v>504</v>
      </c>
      <c r="G320" s="8">
        <v>764</v>
      </c>
      <c r="H320" s="8">
        <v>719</v>
      </c>
      <c r="I320" s="8">
        <v>1068</v>
      </c>
      <c r="J320" s="8">
        <v>1355</v>
      </c>
      <c r="K320" s="8">
        <v>2593</v>
      </c>
      <c r="L320" s="8">
        <v>1172</v>
      </c>
      <c r="M320" s="9">
        <v>1730</v>
      </c>
      <c r="N320" s="175">
        <v>2856</v>
      </c>
      <c r="O320" s="175">
        <v>3606</v>
      </c>
    </row>
    <row r="321" spans="4:15" ht="15" x14ac:dyDescent="0.15">
      <c r="D321" s="5" t="s">
        <v>15</v>
      </c>
      <c r="E321" s="7">
        <v>0</v>
      </c>
      <c r="F321" s="8">
        <v>0</v>
      </c>
      <c r="G321" s="8">
        <v>0</v>
      </c>
      <c r="H321" s="8">
        <v>0</v>
      </c>
      <c r="I321" s="8">
        <v>0</v>
      </c>
      <c r="J321" s="8">
        <v>0</v>
      </c>
      <c r="K321" s="8">
        <v>0</v>
      </c>
      <c r="L321" s="8">
        <v>0</v>
      </c>
      <c r="M321" s="9">
        <v>0</v>
      </c>
      <c r="N321" s="175">
        <v>0</v>
      </c>
      <c r="O321" s="175">
        <v>0</v>
      </c>
    </row>
    <row r="322" spans="4:15" ht="15" x14ac:dyDescent="0.15">
      <c r="D322" s="5" t="s">
        <v>16</v>
      </c>
      <c r="E322" s="7">
        <v>0</v>
      </c>
      <c r="F322" s="8">
        <v>0</v>
      </c>
      <c r="G322" s="8">
        <v>0</v>
      </c>
      <c r="H322" s="8">
        <v>0</v>
      </c>
      <c r="I322" s="8">
        <v>0</v>
      </c>
      <c r="J322" s="8">
        <v>0</v>
      </c>
      <c r="K322" s="8">
        <v>0</v>
      </c>
      <c r="L322" s="8">
        <v>0</v>
      </c>
      <c r="M322" s="9">
        <v>0</v>
      </c>
      <c r="N322" s="175">
        <v>0</v>
      </c>
      <c r="O322" s="175">
        <v>0</v>
      </c>
    </row>
    <row r="323" spans="4:15" ht="15" x14ac:dyDescent="0.15">
      <c r="D323" s="5" t="s">
        <v>17</v>
      </c>
      <c r="E323" s="7">
        <v>1166</v>
      </c>
      <c r="F323" s="8">
        <v>1198</v>
      </c>
      <c r="G323" s="8">
        <v>1296</v>
      </c>
      <c r="H323" s="8">
        <v>1399</v>
      </c>
      <c r="I323" s="8">
        <v>1457</v>
      </c>
      <c r="J323" s="8">
        <v>1546</v>
      </c>
      <c r="K323" s="8">
        <v>1510</v>
      </c>
      <c r="L323" s="8">
        <v>1475</v>
      </c>
      <c r="M323" s="9">
        <v>1520</v>
      </c>
      <c r="N323" s="175">
        <v>1465</v>
      </c>
      <c r="O323" s="175">
        <v>1445</v>
      </c>
    </row>
    <row r="324" spans="4:15" ht="15" x14ac:dyDescent="0.15">
      <c r="D324" s="5" t="s">
        <v>18</v>
      </c>
      <c r="E324" s="7">
        <v>0</v>
      </c>
      <c r="F324" s="8">
        <v>0</v>
      </c>
      <c r="G324" s="8">
        <v>0</v>
      </c>
      <c r="H324" s="8">
        <v>0</v>
      </c>
      <c r="I324" s="8">
        <v>0</v>
      </c>
      <c r="J324" s="8">
        <v>0</v>
      </c>
      <c r="K324" s="8">
        <v>0</v>
      </c>
      <c r="L324" s="8">
        <v>0</v>
      </c>
      <c r="M324" s="9">
        <v>0</v>
      </c>
      <c r="N324" s="175">
        <v>0</v>
      </c>
      <c r="O324" s="175">
        <v>0</v>
      </c>
    </row>
    <row r="325" spans="4:15" ht="15" x14ac:dyDescent="0.15">
      <c r="D325" s="5" t="s">
        <v>19</v>
      </c>
      <c r="E325" s="7">
        <v>12</v>
      </c>
      <c r="F325" s="8">
        <v>13</v>
      </c>
      <c r="G325" s="8">
        <v>15</v>
      </c>
      <c r="H325" s="8">
        <v>17</v>
      </c>
      <c r="I325" s="8">
        <v>23</v>
      </c>
      <c r="J325" s="8">
        <v>26</v>
      </c>
      <c r="K325" s="8">
        <v>32</v>
      </c>
      <c r="L325" s="8">
        <v>42</v>
      </c>
      <c r="M325" s="9">
        <v>32</v>
      </c>
      <c r="N325" s="175">
        <v>37</v>
      </c>
      <c r="O325" s="175">
        <v>40</v>
      </c>
    </row>
    <row r="326" spans="4:15" ht="15" x14ac:dyDescent="0.15">
      <c r="D326" s="5" t="s">
        <v>20</v>
      </c>
      <c r="E326" s="7">
        <v>10.75</v>
      </c>
      <c r="F326" s="8">
        <v>12</v>
      </c>
      <c r="G326" s="8">
        <v>15.14</v>
      </c>
      <c r="H326" s="8">
        <v>18.329999999999998</v>
      </c>
      <c r="I326" s="8">
        <v>27.42</v>
      </c>
      <c r="J326" s="8">
        <v>36.07</v>
      </c>
      <c r="K326" s="8">
        <v>16.73</v>
      </c>
      <c r="L326" s="8">
        <v>11.46</v>
      </c>
      <c r="M326" s="9">
        <v>13.6</v>
      </c>
      <c r="N326" s="175">
        <v>21.5</v>
      </c>
      <c r="O326" s="175">
        <v>22.27</v>
      </c>
    </row>
    <row r="327" spans="4:15" ht="15" x14ac:dyDescent="0.15">
      <c r="D327" s="5" t="s">
        <v>21</v>
      </c>
      <c r="E327" s="7">
        <v>1.8</v>
      </c>
      <c r="F327" s="8">
        <v>1.8</v>
      </c>
      <c r="G327" s="8">
        <v>1.8</v>
      </c>
      <c r="H327" s="8">
        <v>2.6</v>
      </c>
      <c r="I327" s="8">
        <v>2.5</v>
      </c>
      <c r="J327" s="8">
        <v>2.6</v>
      </c>
      <c r="K327" s="8">
        <v>3.3</v>
      </c>
      <c r="L327" s="8">
        <v>3.1</v>
      </c>
      <c r="M327" s="9">
        <v>3.1</v>
      </c>
      <c r="N327" s="175">
        <v>3.6</v>
      </c>
      <c r="O327" s="175">
        <v>4.4000000000000004</v>
      </c>
    </row>
    <row r="328" spans="4:15" ht="15" x14ac:dyDescent="0.15">
      <c r="D328" s="5" t="s">
        <v>22</v>
      </c>
      <c r="E328" s="177">
        <v>0</v>
      </c>
      <c r="F328" s="176">
        <v>0</v>
      </c>
      <c r="G328" s="176">
        <v>0</v>
      </c>
      <c r="H328" s="176">
        <v>30739</v>
      </c>
      <c r="I328" s="176">
        <v>31939</v>
      </c>
      <c r="J328" s="176">
        <v>34269</v>
      </c>
      <c r="K328" s="176">
        <v>35803</v>
      </c>
      <c r="L328" s="176">
        <v>37685</v>
      </c>
      <c r="M328" s="185">
        <v>33705</v>
      </c>
      <c r="N328" s="175">
        <v>39730</v>
      </c>
      <c r="O328" s="175">
        <v>39942</v>
      </c>
    </row>
    <row r="329" spans="4:15" ht="15" x14ac:dyDescent="0.15">
      <c r="D329" s="5" t="s">
        <v>23</v>
      </c>
      <c r="E329" s="7">
        <v>0</v>
      </c>
      <c r="F329" s="8">
        <v>0</v>
      </c>
      <c r="G329" s="8">
        <v>0</v>
      </c>
      <c r="H329" s="8">
        <v>0</v>
      </c>
      <c r="I329" s="8">
        <v>0</v>
      </c>
      <c r="J329" s="8">
        <v>0</v>
      </c>
      <c r="K329" s="8">
        <v>0</v>
      </c>
      <c r="L329" s="8">
        <v>0</v>
      </c>
      <c r="M329" s="9">
        <v>0</v>
      </c>
      <c r="N329" s="175">
        <v>562</v>
      </c>
      <c r="O329" s="175">
        <v>698.64237269422802</v>
      </c>
    </row>
    <row r="330" spans="4:15" ht="15" x14ac:dyDescent="0.15">
      <c r="D330" s="5" t="s">
        <v>24</v>
      </c>
      <c r="E330" s="177">
        <v>67</v>
      </c>
      <c r="F330" s="176">
        <v>60</v>
      </c>
      <c r="G330" s="176">
        <v>64</v>
      </c>
      <c r="H330" s="176">
        <v>71</v>
      </c>
      <c r="I330" s="176">
        <v>87</v>
      </c>
      <c r="J330" s="176">
        <v>117</v>
      </c>
      <c r="K330" s="176">
        <v>135</v>
      </c>
      <c r="L330" s="176">
        <v>168</v>
      </c>
      <c r="M330" s="185">
        <v>168</v>
      </c>
      <c r="N330" s="175">
        <v>165</v>
      </c>
      <c r="O330" s="175">
        <v>157</v>
      </c>
    </row>
    <row r="331" spans="4:15" ht="15" x14ac:dyDescent="0.15">
      <c r="D331" s="5" t="s">
        <v>25</v>
      </c>
      <c r="E331" s="177">
        <v>348.28</v>
      </c>
      <c r="F331" s="176">
        <v>286.64699999999999</v>
      </c>
      <c r="G331" s="176">
        <v>314.82600000000002</v>
      </c>
      <c r="H331" s="8">
        <v>336.42200000000003</v>
      </c>
      <c r="I331" s="8">
        <v>375.60500000000002</v>
      </c>
      <c r="J331" s="8">
        <v>402.57299999999998</v>
      </c>
      <c r="K331" s="8">
        <v>415</v>
      </c>
      <c r="L331" s="8">
        <v>452.35199999999998</v>
      </c>
      <c r="M331" s="9">
        <v>433.37299999999999</v>
      </c>
      <c r="N331" s="175">
        <v>446.49799999999999</v>
      </c>
      <c r="O331" s="175">
        <v>448.13218795619565</v>
      </c>
    </row>
    <row r="332" spans="4:15" ht="15" x14ac:dyDescent="0.15">
      <c r="D332" s="5" t="s">
        <v>26</v>
      </c>
      <c r="E332" s="177">
        <v>2.4465348546790002</v>
      </c>
      <c r="F332" s="176">
        <f>(E332+($E$332*($J$332/$E$332-1)/5))</f>
        <v>4.3572278837431995</v>
      </c>
      <c r="G332" s="176">
        <f>(F332+($E$332*($J$332/$E$332-1)/5))</f>
        <v>6.2679209128073996</v>
      </c>
      <c r="H332" s="176">
        <f>(G332+($E$332*($J$332/$E$332-1)/5))</f>
        <v>8.1786139418715997</v>
      </c>
      <c r="I332" s="176">
        <f>(H332+($E$332*($J$332/$E$332-1)/5))</f>
        <v>10.0893069709358</v>
      </c>
      <c r="J332" s="176">
        <v>12</v>
      </c>
      <c r="K332" s="176">
        <v>6.8</v>
      </c>
      <c r="L332" s="176">
        <v>7.1</v>
      </c>
      <c r="M332" s="185">
        <v>9.6999999999999993</v>
      </c>
      <c r="N332" s="175">
        <v>13</v>
      </c>
      <c r="O332" s="175">
        <v>18.5</v>
      </c>
    </row>
    <row r="333" spans="4:15" ht="15" x14ac:dyDescent="0.15">
      <c r="D333" s="5" t="s">
        <v>27</v>
      </c>
      <c r="E333" s="7">
        <v>0</v>
      </c>
      <c r="F333" s="8">
        <v>0</v>
      </c>
      <c r="G333" s="8">
        <v>0</v>
      </c>
      <c r="H333" s="8">
        <v>0</v>
      </c>
      <c r="I333" s="8">
        <v>0</v>
      </c>
      <c r="J333" s="8">
        <v>0</v>
      </c>
      <c r="K333" s="8">
        <v>0</v>
      </c>
      <c r="L333" s="8">
        <v>0</v>
      </c>
      <c r="M333" s="9">
        <v>0</v>
      </c>
      <c r="N333" s="175">
        <v>0</v>
      </c>
      <c r="O333" s="175">
        <v>0</v>
      </c>
    </row>
    <row r="334" spans="4:15" ht="15" x14ac:dyDescent="0.15">
      <c r="D334" s="5" t="s">
        <v>28</v>
      </c>
      <c r="E334" s="177">
        <v>60091</v>
      </c>
      <c r="F334" s="176">
        <v>63692</v>
      </c>
      <c r="G334" s="176">
        <v>69700</v>
      </c>
      <c r="H334" s="176">
        <v>294</v>
      </c>
      <c r="I334" s="176">
        <v>322</v>
      </c>
      <c r="J334" s="176">
        <v>341</v>
      </c>
      <c r="K334" s="176">
        <v>366</v>
      </c>
      <c r="L334" s="176">
        <v>375</v>
      </c>
      <c r="M334" s="185">
        <v>400</v>
      </c>
      <c r="N334" s="175">
        <v>415.50649299999998</v>
      </c>
      <c r="O334" s="175">
        <v>402.99365299999999</v>
      </c>
    </row>
    <row r="335" spans="4:15" ht="15" x14ac:dyDescent="0.15">
      <c r="D335" s="5" t="s">
        <v>43</v>
      </c>
      <c r="E335" s="7">
        <v>0</v>
      </c>
      <c r="F335" s="8">
        <v>0</v>
      </c>
      <c r="G335" s="8">
        <v>0</v>
      </c>
      <c r="H335" s="8">
        <v>0</v>
      </c>
      <c r="I335" s="8">
        <v>0</v>
      </c>
      <c r="J335" s="8">
        <v>0</v>
      </c>
      <c r="K335" s="8">
        <v>0</v>
      </c>
      <c r="L335" s="8">
        <v>0</v>
      </c>
      <c r="M335" s="9">
        <v>0</v>
      </c>
      <c r="N335" s="175">
        <v>15</v>
      </c>
      <c r="O335" s="175">
        <v>15</v>
      </c>
    </row>
    <row r="336" spans="4:15" ht="15" x14ac:dyDescent="0.15">
      <c r="D336" s="5" t="s">
        <v>30</v>
      </c>
      <c r="E336" s="7">
        <v>487.947</v>
      </c>
      <c r="F336" s="8">
        <v>579</v>
      </c>
      <c r="G336" s="8">
        <v>749</v>
      </c>
      <c r="H336" s="8">
        <v>885</v>
      </c>
      <c r="I336" s="8">
        <v>1031</v>
      </c>
      <c r="J336" s="8">
        <v>1228</v>
      </c>
      <c r="K336" s="8">
        <v>1338</v>
      </c>
      <c r="L336" s="8">
        <v>1506</v>
      </c>
      <c r="M336" s="9">
        <v>1575</v>
      </c>
      <c r="N336" s="175">
        <v>1750</v>
      </c>
      <c r="O336" s="175">
        <v>1982</v>
      </c>
    </row>
    <row r="337" spans="4:15" ht="15" x14ac:dyDescent="0.15">
      <c r="D337" s="11" t="s">
        <v>31</v>
      </c>
      <c r="E337" s="12">
        <v>2535.5762307111449</v>
      </c>
      <c r="F337" s="13">
        <v>2657.2358350853642</v>
      </c>
      <c r="G337" s="13">
        <v>2908.1807662582287</v>
      </c>
      <c r="H337" s="13">
        <v>3024.881918496947</v>
      </c>
      <c r="I337" s="13">
        <v>2995.0031924684999</v>
      </c>
      <c r="J337" s="13">
        <v>3109.6657024622505</v>
      </c>
      <c r="K337" s="13">
        <v>3455.4655172413795</v>
      </c>
      <c r="L337" s="13">
        <v>3423.0000000000005</v>
      </c>
      <c r="M337" s="14">
        <v>3532.0597701149422</v>
      </c>
      <c r="N337" s="178">
        <v>6128</v>
      </c>
      <c r="O337" s="178">
        <v>3991.2592801975293</v>
      </c>
    </row>
    <row r="340" spans="4:15" x14ac:dyDescent="0.15">
      <c r="H340">
        <f>I340*H359</f>
        <v>333.06326194995455</v>
      </c>
      <c r="I340">
        <f>AVERAGE(J340:O340)</f>
        <v>0.14288428226081276</v>
      </c>
      <c r="J340">
        <f t="shared" ref="J340:N340" si="53">I359/H359-1</f>
        <v>0.53710853710853712</v>
      </c>
      <c r="K340">
        <f t="shared" si="53"/>
        <v>0.13564052469997212</v>
      </c>
      <c r="L340">
        <f t="shared" si="53"/>
        <v>9.7321209142295473E-2</v>
      </c>
      <c r="M340">
        <f t="shared" si="53"/>
        <v>1.769316909294516E-2</v>
      </c>
      <c r="N340">
        <f t="shared" si="53"/>
        <v>7.0422535211267512E-3</v>
      </c>
      <c r="O340">
        <f>N359/M359-1</f>
        <v>6.25E-2</v>
      </c>
    </row>
    <row r="341" spans="4:15" ht="18.75" x14ac:dyDescent="0.15">
      <c r="D341" s="287" t="s">
        <v>306</v>
      </c>
      <c r="E341" s="288"/>
      <c r="F341" s="288"/>
      <c r="G341" s="288"/>
      <c r="H341" s="288"/>
      <c r="I341" s="288"/>
      <c r="J341" s="288"/>
      <c r="K341" s="288"/>
      <c r="L341" s="288"/>
      <c r="M341" s="288"/>
      <c r="N341" s="182" t="s">
        <v>278</v>
      </c>
      <c r="O341" s="182" t="s">
        <v>279</v>
      </c>
    </row>
    <row r="342" spans="4:15" ht="15" x14ac:dyDescent="0.15">
      <c r="D342" s="3">
        <v>187</v>
      </c>
      <c r="E342" s="4">
        <v>2004</v>
      </c>
      <c r="F342" s="4">
        <f t="shared" ref="F342:O342" si="54">E342+1</f>
        <v>2005</v>
      </c>
      <c r="G342" s="4">
        <f t="shared" si="54"/>
        <v>2006</v>
      </c>
      <c r="H342" s="4">
        <f t="shared" si="54"/>
        <v>2007</v>
      </c>
      <c r="I342" s="4">
        <f t="shared" si="54"/>
        <v>2008</v>
      </c>
      <c r="J342" s="4">
        <f t="shared" si="54"/>
        <v>2009</v>
      </c>
      <c r="K342" s="4">
        <f t="shared" si="54"/>
        <v>2010</v>
      </c>
      <c r="L342" s="4">
        <f t="shared" si="54"/>
        <v>2011</v>
      </c>
      <c r="M342" s="4">
        <f t="shared" si="54"/>
        <v>2012</v>
      </c>
      <c r="N342" s="173">
        <f t="shared" si="54"/>
        <v>2013</v>
      </c>
      <c r="O342" s="173">
        <f t="shared" si="54"/>
        <v>2014</v>
      </c>
    </row>
    <row r="343" spans="4:15" ht="15" x14ac:dyDescent="0.15">
      <c r="D343" s="5" t="s">
        <v>0</v>
      </c>
      <c r="E343" s="180">
        <v>403</v>
      </c>
      <c r="F343" s="179">
        <v>427</v>
      </c>
      <c r="G343" s="179">
        <v>438</v>
      </c>
      <c r="H343" s="179">
        <v>449</v>
      </c>
      <c r="I343" s="179">
        <v>471</v>
      </c>
      <c r="J343" s="179">
        <v>488</v>
      </c>
      <c r="K343" s="179">
        <v>508</v>
      </c>
      <c r="L343" s="179">
        <v>531</v>
      </c>
      <c r="M343" s="184">
        <v>533</v>
      </c>
      <c r="N343" s="174">
        <v>572</v>
      </c>
      <c r="O343" s="174">
        <v>0</v>
      </c>
    </row>
    <row r="344" spans="4:15" ht="15" x14ac:dyDescent="0.15">
      <c r="D344" s="5" t="s">
        <v>1</v>
      </c>
      <c r="E344" s="8">
        <v>797.70914992999997</v>
      </c>
      <c r="F344" s="8">
        <v>768.94515798999998</v>
      </c>
      <c r="G344" s="8">
        <v>776.55062942000006</v>
      </c>
      <c r="H344" s="8">
        <v>812.32396099000005</v>
      </c>
      <c r="I344" s="8">
        <v>835.67150022999999</v>
      </c>
      <c r="J344" s="8">
        <v>850.56821507000006</v>
      </c>
      <c r="K344" s="8">
        <v>848.61563732000002</v>
      </c>
      <c r="L344" s="8">
        <v>862.00020624000013</v>
      </c>
      <c r="M344" s="9">
        <v>847.73734776000003</v>
      </c>
      <c r="N344" s="175">
        <v>840.7430071</v>
      </c>
      <c r="O344" s="175">
        <v>828.8072255400001</v>
      </c>
    </row>
    <row r="345" spans="4:15" ht="15" x14ac:dyDescent="0.15">
      <c r="D345" s="5" t="s">
        <v>2</v>
      </c>
      <c r="E345" s="176">
        <v>5.1239250665955263</v>
      </c>
      <c r="F345" s="176">
        <v>5.9840500443970175</v>
      </c>
      <c r="G345" s="176">
        <v>6.8441750221985087</v>
      </c>
      <c r="H345" s="176">
        <v>7.7042999999999999</v>
      </c>
      <c r="I345" s="176">
        <v>11.3832</v>
      </c>
      <c r="J345" s="176">
        <v>10.0541</v>
      </c>
      <c r="K345" s="176">
        <v>9.3399000000000001</v>
      </c>
      <c r="L345" s="176">
        <v>10.208</v>
      </c>
      <c r="M345" s="9">
        <v>12</v>
      </c>
      <c r="N345" s="175">
        <v>12</v>
      </c>
      <c r="O345" s="175">
        <v>12</v>
      </c>
    </row>
    <row r="346" spans="4:15" ht="15" x14ac:dyDescent="0.15">
      <c r="D346" s="5" t="s">
        <v>3</v>
      </c>
      <c r="E346" s="7">
        <v>1617.723</v>
      </c>
      <c r="F346" s="8">
        <v>1649.9169999999999</v>
      </c>
      <c r="G346" s="8">
        <v>1633.963</v>
      </c>
      <c r="H346" s="8">
        <v>1571.8409999999999</v>
      </c>
      <c r="I346" s="8">
        <v>1644.928007</v>
      </c>
      <c r="J346" s="8">
        <v>1793.1378</v>
      </c>
      <c r="K346" s="8">
        <v>1825.1263510000001</v>
      </c>
      <c r="L346" s="8">
        <v>1845.111688</v>
      </c>
      <c r="M346" s="9">
        <v>1858.367037</v>
      </c>
      <c r="N346" s="175">
        <v>1964.8338490000001</v>
      </c>
      <c r="O346" s="175">
        <v>2002.8209999999999</v>
      </c>
    </row>
    <row r="347" spans="4:15" ht="15" x14ac:dyDescent="0.15">
      <c r="D347" s="5" t="s">
        <v>4</v>
      </c>
      <c r="E347" s="177">
        <v>0</v>
      </c>
      <c r="F347" s="176">
        <v>0</v>
      </c>
      <c r="G347" s="176">
        <v>0</v>
      </c>
      <c r="H347" s="176">
        <v>0</v>
      </c>
      <c r="I347" s="176">
        <v>0</v>
      </c>
      <c r="J347" s="176">
        <v>0</v>
      </c>
      <c r="K347" s="176">
        <v>0</v>
      </c>
      <c r="L347" s="176">
        <v>0</v>
      </c>
      <c r="M347" s="185">
        <v>0</v>
      </c>
      <c r="N347" s="175">
        <v>0</v>
      </c>
      <c r="O347" s="175">
        <v>0</v>
      </c>
    </row>
    <row r="348" spans="4:15" ht="15" x14ac:dyDescent="0.15">
      <c r="D348" s="5" t="s">
        <v>5</v>
      </c>
      <c r="E348" s="7">
        <v>0</v>
      </c>
      <c r="F348" s="8">
        <v>0</v>
      </c>
      <c r="G348" s="8">
        <v>0</v>
      </c>
      <c r="H348" s="8">
        <v>0</v>
      </c>
      <c r="I348" s="8">
        <v>0</v>
      </c>
      <c r="J348" s="8">
        <v>0</v>
      </c>
      <c r="K348" s="8">
        <v>0</v>
      </c>
      <c r="L348" s="8">
        <v>1349</v>
      </c>
      <c r="M348" s="9">
        <v>1779</v>
      </c>
      <c r="N348" s="175">
        <v>1779</v>
      </c>
      <c r="O348" s="175">
        <v>0</v>
      </c>
    </row>
    <row r="349" spans="4:15" ht="15" x14ac:dyDescent="0.15">
      <c r="D349" s="5" t="s">
        <v>6</v>
      </c>
      <c r="E349" s="7">
        <v>2586</v>
      </c>
      <c r="F349" s="8">
        <v>2661</v>
      </c>
      <c r="G349" s="8">
        <v>2795</v>
      </c>
      <c r="H349" s="8">
        <v>2813</v>
      </c>
      <c r="I349" s="8">
        <v>2856</v>
      </c>
      <c r="J349" s="8">
        <v>2928</v>
      </c>
      <c r="K349" s="8">
        <v>3037</v>
      </c>
      <c r="L349" s="8">
        <v>3070</v>
      </c>
      <c r="M349" s="9">
        <v>3038</v>
      </c>
      <c r="N349" s="175">
        <v>3092</v>
      </c>
      <c r="O349" s="175">
        <v>3167</v>
      </c>
    </row>
    <row r="350" spans="4:15" ht="15" x14ac:dyDescent="0.15">
      <c r="D350" s="5" t="s">
        <v>7</v>
      </c>
      <c r="E350" s="177">
        <v>0</v>
      </c>
      <c r="F350" s="176">
        <v>0</v>
      </c>
      <c r="G350" s="176">
        <v>0</v>
      </c>
      <c r="H350" s="176">
        <v>0</v>
      </c>
      <c r="I350" s="176">
        <v>0</v>
      </c>
      <c r="J350" s="176">
        <v>0</v>
      </c>
      <c r="K350" s="176">
        <v>0</v>
      </c>
      <c r="L350" s="176">
        <v>0</v>
      </c>
      <c r="M350" s="185">
        <v>0</v>
      </c>
      <c r="N350" s="175">
        <v>0</v>
      </c>
      <c r="O350" s="175">
        <v>0</v>
      </c>
    </row>
    <row r="351" spans="4:15" ht="15" x14ac:dyDescent="0.15">
      <c r="D351" s="5" t="s">
        <v>8</v>
      </c>
      <c r="E351" s="7">
        <v>17.8</v>
      </c>
      <c r="F351" s="8">
        <v>13.8</v>
      </c>
      <c r="G351" s="8">
        <v>15.1</v>
      </c>
      <c r="H351" s="8">
        <v>14.6</v>
      </c>
      <c r="I351" s="8">
        <v>19.667000000000002</v>
      </c>
      <c r="J351" s="8">
        <v>22.851999999999997</v>
      </c>
      <c r="K351" s="8">
        <v>28.959</v>
      </c>
      <c r="L351" s="8">
        <v>1.23</v>
      </c>
      <c r="M351" s="9">
        <v>1.2509999999999999</v>
      </c>
      <c r="N351" s="175">
        <v>1.357</v>
      </c>
      <c r="O351" s="175">
        <v>0</v>
      </c>
    </row>
    <row r="352" spans="4:15" ht="15" x14ac:dyDescent="0.15">
      <c r="D352" s="5" t="s">
        <v>9</v>
      </c>
      <c r="E352" s="7">
        <v>367.281745</v>
      </c>
      <c r="F352" s="8">
        <v>373.02876600000002</v>
      </c>
      <c r="G352" s="8">
        <v>375.21161064999995</v>
      </c>
      <c r="H352" s="8">
        <v>376.70758252000002</v>
      </c>
      <c r="I352" s="8">
        <v>394.32252976999996</v>
      </c>
      <c r="J352" s="8">
        <v>408.86647058260007</v>
      </c>
      <c r="K352" s="8">
        <v>387.90086433279993</v>
      </c>
      <c r="L352" s="8">
        <v>354.59164822479988</v>
      </c>
      <c r="M352" s="9">
        <v>332.96761183630002</v>
      </c>
      <c r="N352" s="175">
        <v>325.22075497449993</v>
      </c>
      <c r="O352" s="175">
        <v>295.69037969000021</v>
      </c>
    </row>
    <row r="353" spans="4:15" ht="15" x14ac:dyDescent="0.15">
      <c r="D353" s="5" t="s">
        <v>10</v>
      </c>
      <c r="E353" s="7">
        <v>0</v>
      </c>
      <c r="F353" s="8">
        <v>0</v>
      </c>
      <c r="G353" s="8">
        <v>0</v>
      </c>
      <c r="H353" s="8">
        <v>0</v>
      </c>
      <c r="I353" s="8">
        <v>0</v>
      </c>
      <c r="J353" s="8">
        <v>0</v>
      </c>
      <c r="K353" s="8">
        <v>0</v>
      </c>
      <c r="L353" s="8">
        <v>0</v>
      </c>
      <c r="M353" s="9">
        <v>0</v>
      </c>
      <c r="N353" s="175">
        <v>0</v>
      </c>
      <c r="O353" s="175">
        <v>0</v>
      </c>
    </row>
    <row r="354" spans="4:15" ht="15" x14ac:dyDescent="0.15">
      <c r="D354" s="5" t="s">
        <v>11</v>
      </c>
      <c r="E354" s="7">
        <v>3869.4501803043004</v>
      </c>
      <c r="F354" s="8">
        <v>3913.66</v>
      </c>
      <c r="G354" s="8">
        <v>3656.0169999999998</v>
      </c>
      <c r="H354" s="8">
        <v>3653.4394617829976</v>
      </c>
      <c r="I354" s="8">
        <v>3786.041791110636</v>
      </c>
      <c r="J354" s="8">
        <v>3916.7689115337489</v>
      </c>
      <c r="K354" s="8">
        <v>4035.2499612592765</v>
      </c>
      <c r="L354" s="8">
        <v>4061.4270500488219</v>
      </c>
      <c r="M354" s="9">
        <v>4461.9691215966632</v>
      </c>
      <c r="N354" s="175">
        <v>4714</v>
      </c>
      <c r="O354" s="175">
        <v>0</v>
      </c>
    </row>
    <row r="355" spans="4:15" ht="15" x14ac:dyDescent="0.15">
      <c r="D355" s="5" t="s">
        <v>12</v>
      </c>
      <c r="E355" s="177">
        <v>0</v>
      </c>
      <c r="F355" s="176">
        <v>0</v>
      </c>
      <c r="G355" s="176">
        <v>0</v>
      </c>
      <c r="H355" s="176">
        <v>0</v>
      </c>
      <c r="I355" s="176">
        <v>0</v>
      </c>
      <c r="J355" s="176">
        <v>5</v>
      </c>
      <c r="K355" s="176">
        <v>6</v>
      </c>
      <c r="L355" s="176">
        <v>4</v>
      </c>
      <c r="M355" s="9">
        <v>5</v>
      </c>
      <c r="N355" s="175">
        <v>5</v>
      </c>
      <c r="O355" s="175">
        <v>0</v>
      </c>
    </row>
    <row r="356" spans="4:15" ht="15" x14ac:dyDescent="0.15">
      <c r="D356" s="5" t="s">
        <v>13</v>
      </c>
      <c r="E356" s="8">
        <v>157</v>
      </c>
      <c r="F356" s="8">
        <v>157</v>
      </c>
      <c r="G356" s="8">
        <v>156</v>
      </c>
      <c r="H356" s="8">
        <v>157</v>
      </c>
      <c r="I356" s="8">
        <v>169</v>
      </c>
      <c r="J356" s="8">
        <v>158</v>
      </c>
      <c r="K356" s="8">
        <v>146</v>
      </c>
      <c r="L356" s="8">
        <v>123</v>
      </c>
      <c r="M356" s="9">
        <v>131</v>
      </c>
      <c r="N356" s="175">
        <v>123</v>
      </c>
      <c r="O356" s="175">
        <v>0</v>
      </c>
    </row>
    <row r="357" spans="4:15" ht="15" x14ac:dyDescent="0.15">
      <c r="D357" s="5" t="s">
        <v>14</v>
      </c>
      <c r="E357" s="7">
        <v>2132</v>
      </c>
      <c r="F357" s="8">
        <v>1419</v>
      </c>
      <c r="G357" s="8">
        <v>1923</v>
      </c>
      <c r="H357" s="8">
        <v>1578</v>
      </c>
      <c r="I357" s="8">
        <v>2131</v>
      </c>
      <c r="J357" s="8">
        <v>3254</v>
      </c>
      <c r="K357" s="8">
        <v>3009</v>
      </c>
      <c r="L357" s="8">
        <v>3638</v>
      </c>
      <c r="M357" s="9">
        <v>3591</v>
      </c>
      <c r="N357" s="175">
        <v>3805</v>
      </c>
      <c r="O357" s="175">
        <v>0</v>
      </c>
    </row>
    <row r="358" spans="4:15" ht="15" x14ac:dyDescent="0.15">
      <c r="D358" s="5" t="s">
        <v>15</v>
      </c>
      <c r="E358" s="7">
        <v>0</v>
      </c>
      <c r="F358" s="8">
        <v>0</v>
      </c>
      <c r="G358" s="8">
        <v>0</v>
      </c>
      <c r="H358" s="8">
        <v>0</v>
      </c>
      <c r="I358" s="8">
        <v>0</v>
      </c>
      <c r="J358" s="8">
        <v>0</v>
      </c>
      <c r="K358" s="8">
        <v>0</v>
      </c>
      <c r="L358" s="8">
        <v>0</v>
      </c>
      <c r="M358" s="9">
        <v>0</v>
      </c>
      <c r="N358" s="175">
        <v>0</v>
      </c>
      <c r="O358" s="175">
        <v>0</v>
      </c>
    </row>
    <row r="359" spans="4:15" ht="15" x14ac:dyDescent="0.15">
      <c r="D359" s="5" t="s">
        <v>16</v>
      </c>
      <c r="E359" s="8">
        <v>1331.8102141501365</v>
      </c>
      <c r="F359" s="8">
        <v>1664.873476100091</v>
      </c>
      <c r="G359" s="8">
        <v>1997.9367380500455</v>
      </c>
      <c r="H359" s="8">
        <v>2331</v>
      </c>
      <c r="I359" s="8">
        <v>3583</v>
      </c>
      <c r="J359" s="8">
        <v>4069</v>
      </c>
      <c r="K359" s="8">
        <v>4465</v>
      </c>
      <c r="L359" s="8">
        <v>4544</v>
      </c>
      <c r="M359" s="9">
        <v>4576</v>
      </c>
      <c r="N359" s="175">
        <v>4862</v>
      </c>
      <c r="O359" s="175">
        <v>0</v>
      </c>
    </row>
    <row r="360" spans="4:15" ht="15" x14ac:dyDescent="0.15">
      <c r="D360" s="5" t="s">
        <v>17</v>
      </c>
      <c r="E360" s="7">
        <v>1446</v>
      </c>
      <c r="F360" s="8">
        <v>1460</v>
      </c>
      <c r="G360" s="8">
        <v>1471</v>
      </c>
      <c r="H360" s="8">
        <v>1538</v>
      </c>
      <c r="I360" s="8">
        <v>1582</v>
      </c>
      <c r="J360" s="8">
        <v>1629</v>
      </c>
      <c r="K360" s="8">
        <v>1557</v>
      </c>
      <c r="L360" s="8">
        <v>1505</v>
      </c>
      <c r="M360" s="9">
        <v>1423</v>
      </c>
      <c r="N360" s="175">
        <v>1315</v>
      </c>
      <c r="O360" s="175">
        <v>1262</v>
      </c>
    </row>
    <row r="361" spans="4:15" ht="15" x14ac:dyDescent="0.15">
      <c r="D361" s="5" t="s">
        <v>18</v>
      </c>
      <c r="E361" s="7">
        <v>0</v>
      </c>
      <c r="F361" s="8">
        <v>0</v>
      </c>
      <c r="G361" s="8">
        <v>0</v>
      </c>
      <c r="H361" s="8">
        <v>0</v>
      </c>
      <c r="I361" s="8">
        <v>0</v>
      </c>
      <c r="J361" s="8">
        <v>0</v>
      </c>
      <c r="K361" s="8">
        <v>0</v>
      </c>
      <c r="L361" s="8">
        <v>0</v>
      </c>
      <c r="M361" s="9">
        <v>0</v>
      </c>
      <c r="N361" s="175">
        <v>0</v>
      </c>
      <c r="O361" s="175">
        <v>0</v>
      </c>
    </row>
    <row r="362" spans="4:15" ht="15" x14ac:dyDescent="0.15">
      <c r="D362" s="5" t="s">
        <v>19</v>
      </c>
      <c r="E362" s="7">
        <v>4</v>
      </c>
      <c r="F362" s="8">
        <v>5</v>
      </c>
      <c r="G362" s="8">
        <v>4</v>
      </c>
      <c r="H362" s="8">
        <v>4</v>
      </c>
      <c r="I362" s="8">
        <v>4</v>
      </c>
      <c r="J362" s="8">
        <v>4</v>
      </c>
      <c r="K362" s="8">
        <v>4</v>
      </c>
      <c r="L362" s="8">
        <v>4</v>
      </c>
      <c r="M362" s="9">
        <v>4</v>
      </c>
      <c r="N362" s="175">
        <v>4</v>
      </c>
      <c r="O362" s="175">
        <v>0</v>
      </c>
    </row>
    <row r="363" spans="4:15" ht="15" x14ac:dyDescent="0.15">
      <c r="D363" s="5" t="s">
        <v>20</v>
      </c>
      <c r="E363" s="7">
        <v>0.8</v>
      </c>
      <c r="F363" s="8">
        <v>0.82</v>
      </c>
      <c r="G363" s="8">
        <v>1.01</v>
      </c>
      <c r="H363" s="8">
        <v>1.1299999999999999</v>
      </c>
      <c r="I363" s="8">
        <v>1.67</v>
      </c>
      <c r="J363" s="8">
        <v>1.3</v>
      </c>
      <c r="K363" s="8">
        <v>1.57</v>
      </c>
      <c r="L363" s="8">
        <v>1.6</v>
      </c>
      <c r="M363" s="9">
        <v>1.58</v>
      </c>
      <c r="N363" s="175">
        <v>1.4</v>
      </c>
      <c r="O363" s="175">
        <v>0</v>
      </c>
    </row>
    <row r="364" spans="4:15" ht="15" x14ac:dyDescent="0.15">
      <c r="D364" s="5" t="s">
        <v>21</v>
      </c>
      <c r="E364" s="7">
        <v>2.2999999999999998</v>
      </c>
      <c r="F364" s="8">
        <v>2.2999999999999998</v>
      </c>
      <c r="G364" s="8">
        <v>2.2999999999999998</v>
      </c>
      <c r="H364" s="8">
        <v>2.4</v>
      </c>
      <c r="I364" s="8">
        <v>2</v>
      </c>
      <c r="J364" s="8">
        <v>2.6</v>
      </c>
      <c r="K364" s="8">
        <v>2.7</v>
      </c>
      <c r="L364" s="8">
        <v>2.6</v>
      </c>
      <c r="M364" s="9">
        <v>2.2999999999999998</v>
      </c>
      <c r="N364" s="175">
        <v>2.7</v>
      </c>
      <c r="O364" s="175">
        <v>2.7</v>
      </c>
    </row>
    <row r="365" spans="4:15" ht="15" x14ac:dyDescent="0.15">
      <c r="D365" s="5" t="s">
        <v>22</v>
      </c>
      <c r="E365" s="177">
        <v>1776</v>
      </c>
      <c r="F365" s="176">
        <v>1898</v>
      </c>
      <c r="G365" s="176">
        <v>1914</v>
      </c>
      <c r="H365" s="176">
        <v>1863</v>
      </c>
      <c r="I365" s="176">
        <v>1951</v>
      </c>
      <c r="J365" s="176">
        <v>2060</v>
      </c>
      <c r="K365" s="176">
        <v>2132</v>
      </c>
      <c r="L365" s="176">
        <v>2307</v>
      </c>
      <c r="M365" s="185">
        <v>2418</v>
      </c>
      <c r="N365" s="175">
        <v>2612</v>
      </c>
      <c r="O365" s="175">
        <v>2463</v>
      </c>
    </row>
    <row r="366" spans="4:15" ht="15" x14ac:dyDescent="0.15">
      <c r="D366" s="5" t="s">
        <v>23</v>
      </c>
      <c r="E366" s="7">
        <v>0</v>
      </c>
      <c r="F366" s="8">
        <v>0</v>
      </c>
      <c r="G366" s="8">
        <v>0</v>
      </c>
      <c r="H366" s="8">
        <v>0</v>
      </c>
      <c r="I366" s="8">
        <v>0</v>
      </c>
      <c r="J366" s="8">
        <v>0</v>
      </c>
      <c r="K366" s="8">
        <v>0</v>
      </c>
      <c r="L366" s="8">
        <v>0</v>
      </c>
      <c r="M366" s="9">
        <v>0</v>
      </c>
      <c r="N366" s="175">
        <v>0</v>
      </c>
      <c r="O366" s="175">
        <v>0</v>
      </c>
    </row>
    <row r="367" spans="4:15" ht="15" x14ac:dyDescent="0.15">
      <c r="D367" s="5" t="s">
        <v>24</v>
      </c>
      <c r="E367" s="177">
        <v>262</v>
      </c>
      <c r="F367" s="176">
        <v>234</v>
      </c>
      <c r="G367" s="176">
        <v>217</v>
      </c>
      <c r="H367" s="176">
        <v>217</v>
      </c>
      <c r="I367" s="176">
        <v>223</v>
      </c>
      <c r="J367" s="176">
        <v>259</v>
      </c>
      <c r="K367" s="176">
        <v>268</v>
      </c>
      <c r="L367" s="176">
        <v>319</v>
      </c>
      <c r="M367" s="185">
        <v>315</v>
      </c>
      <c r="N367" s="175">
        <v>315</v>
      </c>
      <c r="O367" s="175">
        <v>0</v>
      </c>
    </row>
    <row r="368" spans="4:15" ht="15" x14ac:dyDescent="0.15">
      <c r="D368" s="5" t="s">
        <v>25</v>
      </c>
      <c r="E368" s="177">
        <v>591.85299999999995</v>
      </c>
      <c r="F368" s="176">
        <v>294.43400000000003</v>
      </c>
      <c r="G368" s="176">
        <v>324.79700000000003</v>
      </c>
      <c r="H368" s="8">
        <v>560.45799999999997</v>
      </c>
      <c r="I368" s="8">
        <v>598.13</v>
      </c>
      <c r="J368" s="8">
        <v>566.69100000000003</v>
      </c>
      <c r="K368" s="8">
        <v>609.71600000000001</v>
      </c>
      <c r="L368" s="8">
        <v>607.20699999999999</v>
      </c>
      <c r="M368" s="9">
        <v>584.57500000000005</v>
      </c>
      <c r="N368" s="175">
        <v>582.05924041909316</v>
      </c>
      <c r="O368" s="175">
        <v>575.00401067950179</v>
      </c>
    </row>
    <row r="369" spans="4:15" ht="15" x14ac:dyDescent="0.15">
      <c r="D369" s="5" t="s">
        <v>26</v>
      </c>
      <c r="E369" s="177">
        <v>7.539713015196484</v>
      </c>
      <c r="F369" s="176">
        <f>(E369+($E$369*($J$369/$E$369-1)/5))</f>
        <v>8.2317704121571875</v>
      </c>
      <c r="G369" s="176">
        <f>(F369+($E$369*($J$369/$E$369-1)/5))</f>
        <v>8.9238278091178902</v>
      </c>
      <c r="H369" s="176">
        <f>(G369+($E$369*($J$369/$E$369-1)/5))</f>
        <v>9.6158852060785929</v>
      </c>
      <c r="I369" s="176">
        <f>(H369+($E$369*($J$369/$E$369-1)/5))</f>
        <v>10.307942603039296</v>
      </c>
      <c r="J369" s="176">
        <v>11</v>
      </c>
      <c r="K369" s="176">
        <v>9.27</v>
      </c>
      <c r="L369" s="176">
        <v>10.6</v>
      </c>
      <c r="M369" s="185">
        <v>13</v>
      </c>
      <c r="N369" s="175">
        <v>13</v>
      </c>
      <c r="O369" s="175">
        <v>0</v>
      </c>
    </row>
    <row r="370" spans="4:15" ht="15" x14ac:dyDescent="0.15">
      <c r="D370" s="5" t="s">
        <v>27</v>
      </c>
      <c r="E370" s="7">
        <v>0</v>
      </c>
      <c r="F370" s="8">
        <v>0</v>
      </c>
      <c r="G370" s="8">
        <v>0</v>
      </c>
      <c r="H370" s="8">
        <v>0</v>
      </c>
      <c r="I370" s="8">
        <v>0</v>
      </c>
      <c r="J370" s="8">
        <v>0</v>
      </c>
      <c r="K370" s="8">
        <v>0</v>
      </c>
      <c r="L370" s="8">
        <v>0</v>
      </c>
      <c r="M370" s="9">
        <v>0</v>
      </c>
      <c r="N370" s="175">
        <v>0</v>
      </c>
      <c r="O370" s="175">
        <v>0</v>
      </c>
    </row>
    <row r="371" spans="4:15" ht="15" x14ac:dyDescent="0.15">
      <c r="D371" s="5" t="s">
        <v>28</v>
      </c>
      <c r="E371" s="177">
        <v>14301</v>
      </c>
      <c r="F371" s="176">
        <v>12742</v>
      </c>
      <c r="G371" s="176">
        <v>9944</v>
      </c>
      <c r="H371" s="176">
        <v>43</v>
      </c>
      <c r="I371" s="176">
        <v>44</v>
      </c>
      <c r="J371" s="176">
        <v>42</v>
      </c>
      <c r="K371" s="176">
        <v>40</v>
      </c>
      <c r="L371" s="176">
        <v>38</v>
      </c>
      <c r="M371" s="185">
        <v>35</v>
      </c>
      <c r="N371" s="175">
        <v>34.1</v>
      </c>
      <c r="O371" s="175">
        <v>0</v>
      </c>
    </row>
    <row r="372" spans="4:15" ht="15" x14ac:dyDescent="0.15">
      <c r="D372" s="5" t="s">
        <v>29</v>
      </c>
      <c r="E372" s="7">
        <v>105</v>
      </c>
      <c r="F372" s="8">
        <v>112</v>
      </c>
      <c r="G372" s="8">
        <f>AVERAGE(F372,H372)</f>
        <v>129</v>
      </c>
      <c r="H372" s="8">
        <v>146</v>
      </c>
      <c r="I372" s="8">
        <v>152</v>
      </c>
      <c r="J372" s="8">
        <v>0</v>
      </c>
      <c r="K372" s="8">
        <v>0</v>
      </c>
      <c r="L372" s="8">
        <v>0</v>
      </c>
      <c r="M372" s="9">
        <v>0</v>
      </c>
      <c r="N372" s="175">
        <v>0</v>
      </c>
      <c r="O372" s="175">
        <v>0</v>
      </c>
    </row>
    <row r="373" spans="4:15" ht="15" x14ac:dyDescent="0.15">
      <c r="D373" s="5" t="s">
        <v>30</v>
      </c>
      <c r="E373" s="7">
        <v>18.468</v>
      </c>
      <c r="F373" s="8">
        <v>28</v>
      </c>
      <c r="G373" s="8">
        <v>30</v>
      </c>
      <c r="H373" s="8">
        <v>38</v>
      </c>
      <c r="I373" s="8">
        <v>69</v>
      </c>
      <c r="J373" s="8">
        <v>95</v>
      </c>
      <c r="K373" s="8">
        <v>107</v>
      </c>
      <c r="L373" s="8">
        <v>113</v>
      </c>
      <c r="M373" s="9">
        <v>149</v>
      </c>
      <c r="N373" s="175">
        <v>162</v>
      </c>
      <c r="O373" s="175">
        <v>0</v>
      </c>
    </row>
    <row r="374" spans="4:15" ht="15" x14ac:dyDescent="0.15">
      <c r="D374" s="11" t="s">
        <v>31</v>
      </c>
      <c r="E374" s="12">
        <v>899.42976730224996</v>
      </c>
      <c r="F374" s="13">
        <v>635.93984973142688</v>
      </c>
      <c r="G374" s="13">
        <v>733.01134648343861</v>
      </c>
      <c r="H374" s="13">
        <v>660.96926523269781</v>
      </c>
      <c r="I374" s="13">
        <v>608.83653791785139</v>
      </c>
      <c r="J374" s="13">
        <v>561.84065212016867</v>
      </c>
      <c r="K374" s="13">
        <v>612.22431977370695</v>
      </c>
      <c r="L374" s="13">
        <v>563.28001189834765</v>
      </c>
      <c r="M374" s="14">
        <v>446.13931034488235</v>
      </c>
      <c r="N374" s="178">
        <v>540.38363230913535</v>
      </c>
      <c r="O374" s="178">
        <v>0</v>
      </c>
    </row>
    <row r="375" spans="4:15" x14ac:dyDescent="0.15">
      <c r="E375" s="23"/>
      <c r="F375" s="23"/>
      <c r="G375" s="23"/>
      <c r="H375" s="23"/>
      <c r="I375" s="23"/>
      <c r="J375" s="23"/>
      <c r="K375" s="23"/>
      <c r="L375" s="23"/>
      <c r="M375" s="23"/>
      <c r="N375" s="23"/>
      <c r="O375" s="23"/>
    </row>
    <row r="378" spans="4:15" ht="18.75" x14ac:dyDescent="0.15">
      <c r="D378" s="287" t="s">
        <v>307</v>
      </c>
      <c r="E378" s="288"/>
      <c r="F378" s="288"/>
      <c r="G378" s="288"/>
      <c r="H378" s="288"/>
      <c r="I378" s="288"/>
      <c r="J378" s="288"/>
      <c r="K378" s="288"/>
      <c r="L378" s="288"/>
      <c r="M378" s="288"/>
      <c r="N378" s="182" t="s">
        <v>278</v>
      </c>
      <c r="O378" s="182" t="s">
        <v>279</v>
      </c>
    </row>
    <row r="379" spans="4:15" ht="15" x14ac:dyDescent="0.15">
      <c r="D379" s="3">
        <v>213</v>
      </c>
      <c r="E379" s="4">
        <v>2004</v>
      </c>
      <c r="F379" s="4">
        <f t="shared" ref="F379:O379" si="55">E379+1</f>
        <v>2005</v>
      </c>
      <c r="G379" s="4">
        <f t="shared" si="55"/>
        <v>2006</v>
      </c>
      <c r="H379" s="4">
        <f t="shared" si="55"/>
        <v>2007</v>
      </c>
      <c r="I379" s="4">
        <f t="shared" si="55"/>
        <v>2008</v>
      </c>
      <c r="J379" s="4">
        <f t="shared" si="55"/>
        <v>2009</v>
      </c>
      <c r="K379" s="4">
        <f t="shared" si="55"/>
        <v>2010</v>
      </c>
      <c r="L379" s="4">
        <f t="shared" si="55"/>
        <v>2011</v>
      </c>
      <c r="M379" s="4">
        <f t="shared" si="55"/>
        <v>2012</v>
      </c>
      <c r="N379" s="173">
        <f t="shared" si="55"/>
        <v>2013</v>
      </c>
      <c r="O379" s="173">
        <f t="shared" si="55"/>
        <v>2014</v>
      </c>
    </row>
    <row r="380" spans="4:15" ht="15" x14ac:dyDescent="0.15">
      <c r="D380" s="5" t="s">
        <v>0</v>
      </c>
      <c r="E380" s="180">
        <v>404</v>
      </c>
      <c r="F380" s="179">
        <v>407</v>
      </c>
      <c r="G380" s="179">
        <v>463</v>
      </c>
      <c r="H380" s="179">
        <v>425</v>
      </c>
      <c r="I380" s="179">
        <v>626</v>
      </c>
      <c r="J380" s="179">
        <v>2160</v>
      </c>
      <c r="K380" s="179">
        <v>1560</v>
      </c>
      <c r="L380" s="179">
        <v>1608</v>
      </c>
      <c r="M380" s="184">
        <v>2202</v>
      </c>
      <c r="N380" s="174">
        <v>2243</v>
      </c>
      <c r="O380" s="174">
        <v>1837</v>
      </c>
    </row>
    <row r="381" spans="4:15" ht="15" x14ac:dyDescent="0.15">
      <c r="D381" s="5" t="s">
        <v>1</v>
      </c>
      <c r="E381" s="8">
        <v>708.9855715299999</v>
      </c>
      <c r="F381" s="8">
        <v>757.25351689999968</v>
      </c>
      <c r="G381" s="8">
        <v>796.98257176999994</v>
      </c>
      <c r="H381" s="8">
        <v>1023.5009515200001</v>
      </c>
      <c r="I381" s="8">
        <v>1016.1567264300003</v>
      </c>
      <c r="J381" s="8">
        <v>1159.1896623999999</v>
      </c>
      <c r="K381" s="8">
        <v>1220.2182336200001</v>
      </c>
      <c r="L381" s="8">
        <v>1431.7940143199999</v>
      </c>
      <c r="M381" s="9">
        <v>1277.4176929800001</v>
      </c>
      <c r="N381" s="175">
        <v>1164.0299002899999</v>
      </c>
      <c r="O381" s="175">
        <v>1473.6775590099996</v>
      </c>
    </row>
    <row r="382" spans="4:15" ht="15" x14ac:dyDescent="0.15">
      <c r="D382" s="5" t="s">
        <v>2</v>
      </c>
      <c r="E382" s="176">
        <v>17.10824557248143</v>
      </c>
      <c r="F382" s="176">
        <v>23.405497048320953</v>
      </c>
      <c r="G382" s="176">
        <v>29.702748524160477</v>
      </c>
      <c r="H382" s="176">
        <v>36</v>
      </c>
      <c r="I382" s="176">
        <v>37</v>
      </c>
      <c r="J382" s="176">
        <v>40.0347334</v>
      </c>
      <c r="K382" s="176">
        <v>57.411810857149035</v>
      </c>
      <c r="L382" s="176">
        <v>42.658999999999999</v>
      </c>
      <c r="M382" s="9">
        <v>65</v>
      </c>
      <c r="N382" s="175">
        <v>61</v>
      </c>
      <c r="O382" s="175">
        <v>90</v>
      </c>
    </row>
    <row r="383" spans="4:15" ht="15" x14ac:dyDescent="0.15">
      <c r="D383" s="5" t="s">
        <v>3</v>
      </c>
      <c r="E383" s="7">
        <v>1621.059</v>
      </c>
      <c r="F383" s="8">
        <v>2182.4569999999999</v>
      </c>
      <c r="G383" s="8">
        <v>2040.479</v>
      </c>
      <c r="H383" s="8">
        <v>1802.107</v>
      </c>
      <c r="I383" s="8">
        <v>1721.6107320000001</v>
      </c>
      <c r="J383" s="8">
        <v>1771.7911469999999</v>
      </c>
      <c r="K383" s="8">
        <v>1721.4829400000001</v>
      </c>
      <c r="L383" s="8">
        <v>1766.799178</v>
      </c>
      <c r="M383" s="9">
        <v>2454.8551940000002</v>
      </c>
      <c r="N383" s="175">
        <v>2003.5474919999999</v>
      </c>
      <c r="O383" s="175">
        <v>2065.5909999999999</v>
      </c>
    </row>
    <row r="384" spans="4:15" ht="15" x14ac:dyDescent="0.15">
      <c r="D384" s="5" t="s">
        <v>4</v>
      </c>
      <c r="E384" s="177">
        <v>7.1</v>
      </c>
      <c r="F384" s="176">
        <v>10.4</v>
      </c>
      <c r="G384" s="176">
        <v>20.8</v>
      </c>
      <c r="H384" s="176">
        <v>10.8</v>
      </c>
      <c r="I384" s="176">
        <v>16</v>
      </c>
      <c r="J384" s="176">
        <v>19</v>
      </c>
      <c r="K384" s="176">
        <v>27</v>
      </c>
      <c r="L384" s="176">
        <v>11</v>
      </c>
      <c r="M384" s="185">
        <v>12</v>
      </c>
      <c r="N384" s="175">
        <v>23</v>
      </c>
      <c r="O384" s="175">
        <v>27</v>
      </c>
    </row>
    <row r="385" spans="4:15" ht="15" x14ac:dyDescent="0.15">
      <c r="D385" s="5" t="s">
        <v>44</v>
      </c>
      <c r="E385" s="8">
        <v>5949.0065184130726</v>
      </c>
      <c r="F385" s="8">
        <v>6627.2548888098045</v>
      </c>
      <c r="G385" s="8">
        <v>7305.5032592065363</v>
      </c>
      <c r="H385" s="8">
        <v>7983.7516296032682</v>
      </c>
      <c r="I385" s="8">
        <v>8662</v>
      </c>
      <c r="J385" s="8">
        <v>9989</v>
      </c>
      <c r="K385" s="8">
        <v>12162</v>
      </c>
      <c r="L385" s="8">
        <v>7329</v>
      </c>
      <c r="M385" s="9">
        <v>8913</v>
      </c>
      <c r="N385" s="175">
        <v>13727</v>
      </c>
      <c r="O385" s="175">
        <v>10161</v>
      </c>
    </row>
    <row r="386" spans="4:15" ht="15" x14ac:dyDescent="0.15">
      <c r="D386" s="5" t="s">
        <v>6</v>
      </c>
      <c r="E386" s="7">
        <v>9001.3529999999992</v>
      </c>
      <c r="F386" s="8">
        <v>9279.9249999999993</v>
      </c>
      <c r="G386" s="8">
        <v>9677.4830000000002</v>
      </c>
      <c r="H386" s="8">
        <v>11399.486999999999</v>
      </c>
      <c r="I386" s="8">
        <v>10320.826999999999</v>
      </c>
      <c r="J386" s="8">
        <v>10153.324000000001</v>
      </c>
      <c r="K386" s="8">
        <v>11149.553</v>
      </c>
      <c r="L386" s="8">
        <v>11171.102999999999</v>
      </c>
      <c r="M386" s="9">
        <v>11656.395</v>
      </c>
      <c r="N386" s="175">
        <v>15108.63</v>
      </c>
      <c r="O386" s="175">
        <v>12177</v>
      </c>
    </row>
    <row r="387" spans="4:15" ht="15" x14ac:dyDescent="0.15">
      <c r="D387" s="5" t="s">
        <v>7</v>
      </c>
      <c r="E387" s="177">
        <v>0</v>
      </c>
      <c r="F387" s="176">
        <v>0</v>
      </c>
      <c r="G387" s="176">
        <v>0</v>
      </c>
      <c r="H387" s="176">
        <v>0</v>
      </c>
      <c r="I387" s="176">
        <v>0</v>
      </c>
      <c r="J387" s="176">
        <v>0</v>
      </c>
      <c r="K387" s="176">
        <v>0</v>
      </c>
      <c r="L387" s="176">
        <v>0</v>
      </c>
      <c r="M387" s="185">
        <v>0</v>
      </c>
      <c r="N387" s="175">
        <v>13453</v>
      </c>
      <c r="O387" s="175">
        <v>12645</v>
      </c>
    </row>
    <row r="388" spans="4:15" ht="15" x14ac:dyDescent="0.15">
      <c r="D388" s="5" t="s">
        <v>8</v>
      </c>
      <c r="E388" s="7">
        <v>174.5</v>
      </c>
      <c r="F388" s="8">
        <v>319.7</v>
      </c>
      <c r="G388" s="8">
        <v>232.46299999999999</v>
      </c>
      <c r="H388" s="8">
        <v>280.096</v>
      </c>
      <c r="I388" s="8">
        <v>301.10000000000002</v>
      </c>
      <c r="J388" s="8">
        <v>388.7</v>
      </c>
      <c r="K388" s="8">
        <v>343.69321559999997</v>
      </c>
      <c r="L388" s="8">
        <v>24.122</v>
      </c>
      <c r="M388" s="9">
        <v>32.07</v>
      </c>
      <c r="N388" s="175">
        <v>29.33</v>
      </c>
      <c r="O388" s="175">
        <v>32.936999999999998</v>
      </c>
    </row>
    <row r="389" spans="4:15" ht="15" x14ac:dyDescent="0.15">
      <c r="D389" s="5" t="s">
        <v>9</v>
      </c>
      <c r="E389" s="7">
        <v>2866.3443790000001</v>
      </c>
      <c r="F389" s="8">
        <v>3306.7246089999999</v>
      </c>
      <c r="G389" s="8">
        <v>3487.4732506699997</v>
      </c>
      <c r="H389" s="8">
        <v>3942.9835491999993</v>
      </c>
      <c r="I389" s="8">
        <v>4370.7988229599996</v>
      </c>
      <c r="J389" s="8">
        <v>4710.9525053574998</v>
      </c>
      <c r="K389" s="8">
        <v>4501.1851776476005</v>
      </c>
      <c r="L389" s="8">
        <v>4391.6310686743018</v>
      </c>
      <c r="M389" s="9">
        <v>4341.8238903430001</v>
      </c>
      <c r="N389" s="175">
        <v>4445.9326988823004</v>
      </c>
      <c r="O389" s="175">
        <v>3870.28523387</v>
      </c>
    </row>
    <row r="390" spans="4:15" ht="15" x14ac:dyDescent="0.15">
      <c r="D390" s="5" t="s">
        <v>10</v>
      </c>
      <c r="E390" s="7">
        <v>378</v>
      </c>
      <c r="F390" s="8">
        <v>383</v>
      </c>
      <c r="G390" s="8">
        <v>396</v>
      </c>
      <c r="H390" s="8">
        <v>441</v>
      </c>
      <c r="I390" s="8">
        <v>444</v>
      </c>
      <c r="J390" s="8">
        <v>446</v>
      </c>
      <c r="K390" s="8">
        <v>532</v>
      </c>
      <c r="L390" s="8">
        <v>576</v>
      </c>
      <c r="M390" s="9">
        <v>612</v>
      </c>
      <c r="N390" s="175">
        <v>635</v>
      </c>
      <c r="O390" s="175">
        <v>694</v>
      </c>
    </row>
    <row r="391" spans="4:15" ht="15" x14ac:dyDescent="0.15">
      <c r="D391" s="5" t="s">
        <v>11</v>
      </c>
      <c r="E391" s="7">
        <v>10400</v>
      </c>
      <c r="F391" s="8">
        <v>10500</v>
      </c>
      <c r="G391" s="8">
        <v>10500</v>
      </c>
      <c r="H391" s="8">
        <v>11500</v>
      </c>
      <c r="I391" s="8">
        <v>11500</v>
      </c>
      <c r="J391" s="8">
        <v>14200</v>
      </c>
      <c r="K391" s="8">
        <v>13600</v>
      </c>
      <c r="L391" s="8">
        <v>12900</v>
      </c>
      <c r="M391" s="9">
        <v>14300</v>
      </c>
      <c r="N391" s="175">
        <v>11600</v>
      </c>
      <c r="O391" s="175">
        <v>11400</v>
      </c>
    </row>
    <row r="392" spans="4:15" ht="15" x14ac:dyDescent="0.15">
      <c r="D392" s="5" t="s">
        <v>12</v>
      </c>
      <c r="E392" s="177">
        <v>0</v>
      </c>
      <c r="F392" s="176">
        <v>0</v>
      </c>
      <c r="G392" s="176">
        <v>0</v>
      </c>
      <c r="H392" s="176">
        <v>0</v>
      </c>
      <c r="I392" s="176">
        <v>183</v>
      </c>
      <c r="J392" s="176">
        <v>219</v>
      </c>
      <c r="K392" s="176">
        <v>128</v>
      </c>
      <c r="L392" s="176">
        <v>151.55000000000001</v>
      </c>
      <c r="M392" s="9">
        <v>141</v>
      </c>
      <c r="N392" s="175">
        <v>0</v>
      </c>
      <c r="O392" s="175">
        <v>0</v>
      </c>
    </row>
    <row r="393" spans="4:15" ht="15" x14ac:dyDescent="0.15">
      <c r="D393" s="5" t="s">
        <v>13</v>
      </c>
      <c r="E393" s="7">
        <v>176.29499999999999</v>
      </c>
      <c r="F393" s="7">
        <v>206.40200000000002</v>
      </c>
      <c r="G393" s="8">
        <v>243</v>
      </c>
      <c r="H393" s="8">
        <v>221</v>
      </c>
      <c r="I393" s="8">
        <v>758</v>
      </c>
      <c r="J393" s="8">
        <v>774</v>
      </c>
      <c r="K393" s="8">
        <v>679</v>
      </c>
      <c r="L393" s="8">
        <v>740</v>
      </c>
      <c r="M393" s="9">
        <v>789</v>
      </c>
      <c r="N393" s="175">
        <v>740</v>
      </c>
      <c r="O393" s="175">
        <v>685</v>
      </c>
    </row>
    <row r="394" spans="4:15" ht="15" x14ac:dyDescent="0.15">
      <c r="D394" s="5" t="s">
        <v>14</v>
      </c>
      <c r="E394" s="7">
        <v>24273.185119470072</v>
      </c>
      <c r="F394" s="7">
        <v>30478.148095576056</v>
      </c>
      <c r="G394" s="7">
        <v>36683.11107168204</v>
      </c>
      <c r="H394" s="7">
        <v>42888.074047788024</v>
      </c>
      <c r="I394" s="7">
        <v>49093.037023894009</v>
      </c>
      <c r="J394" s="8">
        <v>55298</v>
      </c>
      <c r="K394" s="8">
        <f>(J394+($J$394*($N$394/$J$394-1)/4))</f>
        <v>57948.5</v>
      </c>
      <c r="L394" s="8">
        <f>(K394+($J$394*($N$394/$J$394-1)/4))</f>
        <v>60599</v>
      </c>
      <c r="M394" s="9">
        <f>(L394+($J$394*($N$394/$J$394-1)/4))</f>
        <v>63249.5</v>
      </c>
      <c r="N394" s="175">
        <v>65900</v>
      </c>
      <c r="O394" s="175">
        <v>66973</v>
      </c>
    </row>
    <row r="395" spans="4:15" ht="15" x14ac:dyDescent="0.15">
      <c r="D395" s="5" t="s">
        <v>15</v>
      </c>
      <c r="E395" s="7">
        <v>0</v>
      </c>
      <c r="F395" s="8">
        <v>0</v>
      </c>
      <c r="G395" s="8">
        <v>0</v>
      </c>
      <c r="H395" s="8">
        <v>0</v>
      </c>
      <c r="I395" s="8">
        <v>0</v>
      </c>
      <c r="J395" s="8">
        <v>924</v>
      </c>
      <c r="K395" s="8">
        <v>762</v>
      </c>
      <c r="L395" s="8">
        <v>554</v>
      </c>
      <c r="M395" s="9">
        <v>319</v>
      </c>
      <c r="N395" s="175">
        <v>705</v>
      </c>
      <c r="O395" s="175">
        <v>912</v>
      </c>
    </row>
    <row r="396" spans="4:15" ht="15" x14ac:dyDescent="0.15">
      <c r="D396" s="5" t="s">
        <v>16</v>
      </c>
      <c r="E396" s="7">
        <v>3866</v>
      </c>
      <c r="F396" s="8">
        <v>4261</v>
      </c>
      <c r="G396" s="8">
        <v>4034</v>
      </c>
      <c r="H396" s="8">
        <v>4742</v>
      </c>
      <c r="I396" s="8">
        <v>13731</v>
      </c>
      <c r="J396" s="8">
        <v>7998</v>
      </c>
      <c r="K396" s="8">
        <v>7198</v>
      </c>
      <c r="L396" s="8">
        <v>6740</v>
      </c>
      <c r="M396" s="9">
        <v>6007</v>
      </c>
      <c r="N396" s="175">
        <v>5441</v>
      </c>
      <c r="O396" s="175">
        <v>7916</v>
      </c>
    </row>
    <row r="397" spans="4:15" ht="15" x14ac:dyDescent="0.15">
      <c r="D397" s="5" t="s">
        <v>17</v>
      </c>
      <c r="E397" s="7">
        <v>2495.5590000000002</v>
      </c>
      <c r="F397" s="8">
        <v>2642.0169999999998</v>
      </c>
      <c r="G397" s="8">
        <v>2684.181</v>
      </c>
      <c r="H397" s="8">
        <v>2921.15</v>
      </c>
      <c r="I397" s="8">
        <v>3339.038</v>
      </c>
      <c r="J397" s="8">
        <v>3744</v>
      </c>
      <c r="K397" s="8">
        <v>3161</v>
      </c>
      <c r="L397" s="8">
        <v>2983</v>
      </c>
      <c r="M397" s="9">
        <v>3304</v>
      </c>
      <c r="N397" s="175">
        <v>3600</v>
      </c>
      <c r="O397" s="175">
        <v>3427</v>
      </c>
    </row>
    <row r="398" spans="4:15" ht="15" x14ac:dyDescent="0.15">
      <c r="D398" s="5" t="s">
        <v>18</v>
      </c>
      <c r="E398" s="7">
        <v>0</v>
      </c>
      <c r="F398" s="8">
        <v>0</v>
      </c>
      <c r="G398" s="8">
        <v>0</v>
      </c>
      <c r="H398" s="8">
        <v>0</v>
      </c>
      <c r="I398" s="8">
        <v>0</v>
      </c>
      <c r="J398" s="8">
        <v>0</v>
      </c>
      <c r="K398" s="8">
        <v>0</v>
      </c>
      <c r="L398" s="8">
        <v>0</v>
      </c>
      <c r="M398" s="9">
        <v>0</v>
      </c>
      <c r="N398" s="175">
        <v>0</v>
      </c>
      <c r="O398" s="175">
        <v>0</v>
      </c>
    </row>
    <row r="399" spans="4:15" ht="15" x14ac:dyDescent="0.15">
      <c r="D399" s="5" t="s">
        <v>19</v>
      </c>
      <c r="E399" s="7">
        <v>26</v>
      </c>
      <c r="F399" s="8">
        <v>24</v>
      </c>
      <c r="G399" s="8">
        <v>22</v>
      </c>
      <c r="H399" s="8">
        <v>34</v>
      </c>
      <c r="I399" s="8">
        <v>36</v>
      </c>
      <c r="J399" s="8">
        <v>40</v>
      </c>
      <c r="K399" s="8">
        <v>52</v>
      </c>
      <c r="L399" s="8">
        <v>53</v>
      </c>
      <c r="M399" s="9">
        <v>45</v>
      </c>
      <c r="N399" s="175">
        <v>43</v>
      </c>
      <c r="O399" s="175">
        <v>125</v>
      </c>
    </row>
    <row r="400" spans="4:15" ht="15" x14ac:dyDescent="0.15">
      <c r="D400" s="5" t="s">
        <v>20</v>
      </c>
      <c r="E400" s="7">
        <v>6.34</v>
      </c>
      <c r="F400" s="8">
        <v>9.65</v>
      </c>
      <c r="G400" s="8">
        <v>11.25</v>
      </c>
      <c r="H400" s="8">
        <v>10.23</v>
      </c>
      <c r="I400" s="8">
        <v>16.739999999999998</v>
      </c>
      <c r="J400" s="8">
        <v>11.46</v>
      </c>
      <c r="K400" s="8">
        <v>13.34</v>
      </c>
      <c r="L400" s="8">
        <v>16.37</v>
      </c>
      <c r="M400" s="9">
        <v>16.64</v>
      </c>
      <c r="N400" s="175">
        <v>18.29</v>
      </c>
      <c r="O400" s="175">
        <v>23.04</v>
      </c>
    </row>
    <row r="401" spans="4:15" ht="15" x14ac:dyDescent="0.15">
      <c r="D401" s="5" t="s">
        <v>21</v>
      </c>
      <c r="E401" s="217">
        <v>7.6</v>
      </c>
      <c r="F401" s="216">
        <v>7.6</v>
      </c>
      <c r="G401" s="8">
        <v>2.9</v>
      </c>
      <c r="H401" s="8">
        <v>3.6</v>
      </c>
      <c r="I401" s="8">
        <v>5.9</v>
      </c>
      <c r="J401" s="8">
        <v>7.3</v>
      </c>
      <c r="K401" s="8">
        <v>5.9</v>
      </c>
      <c r="L401" s="8">
        <v>5.7</v>
      </c>
      <c r="M401" s="9">
        <v>7.1</v>
      </c>
      <c r="N401" s="175">
        <v>6.9</v>
      </c>
      <c r="O401" s="175">
        <v>5.9</v>
      </c>
    </row>
    <row r="402" spans="4:15" ht="15" x14ac:dyDescent="0.15">
      <c r="D402" s="5" t="s">
        <v>22</v>
      </c>
      <c r="E402" s="177">
        <v>1812</v>
      </c>
      <c r="F402" s="176">
        <v>1535</v>
      </c>
      <c r="G402" s="176">
        <v>1620</v>
      </c>
      <c r="H402" s="176">
        <v>1997</v>
      </c>
      <c r="I402" s="176">
        <v>2007</v>
      </c>
      <c r="J402" s="176">
        <v>2075</v>
      </c>
      <c r="K402" s="176">
        <v>2037</v>
      </c>
      <c r="L402" s="176">
        <v>2195</v>
      </c>
      <c r="M402" s="185">
        <v>2048</v>
      </c>
      <c r="N402" s="175">
        <v>2099</v>
      </c>
      <c r="O402" s="175">
        <v>2243</v>
      </c>
    </row>
    <row r="403" spans="4:15" ht="15" x14ac:dyDescent="0.15">
      <c r="D403" s="5" t="s">
        <v>23</v>
      </c>
      <c r="E403" s="8">
        <v>8640.7711479465452</v>
      </c>
      <c r="F403" s="8">
        <v>9003.728360959909</v>
      </c>
      <c r="G403" s="8">
        <v>9366.6855739732728</v>
      </c>
      <c r="H403" s="8">
        <v>9729.6427869866366</v>
      </c>
      <c r="I403" s="8">
        <v>10092.6</v>
      </c>
      <c r="J403" s="8">
        <v>10470</v>
      </c>
      <c r="K403" s="8">
        <v>13399</v>
      </c>
      <c r="L403" s="8">
        <v>12444</v>
      </c>
      <c r="M403" s="9">
        <v>10524.3</v>
      </c>
      <c r="N403" s="175">
        <v>11445</v>
      </c>
      <c r="O403" s="175">
        <v>11864.901870172169</v>
      </c>
    </row>
    <row r="404" spans="4:15" ht="15" x14ac:dyDescent="0.15">
      <c r="D404" s="5" t="s">
        <v>24</v>
      </c>
      <c r="E404" s="177">
        <v>430</v>
      </c>
      <c r="F404" s="176">
        <v>584</v>
      </c>
      <c r="G404" s="176">
        <v>652</v>
      </c>
      <c r="H404" s="176">
        <v>706</v>
      </c>
      <c r="I404" s="176">
        <v>906</v>
      </c>
      <c r="J404" s="176">
        <v>1769</v>
      </c>
      <c r="K404" s="176">
        <v>3074</v>
      </c>
      <c r="L404" s="176">
        <v>2340</v>
      </c>
      <c r="M404" s="185">
        <v>2448</v>
      </c>
      <c r="N404" s="175">
        <v>2029</v>
      </c>
      <c r="O404" s="175">
        <v>1971</v>
      </c>
    </row>
    <row r="405" spans="4:15" ht="15" x14ac:dyDescent="0.15">
      <c r="D405" s="5" t="s">
        <v>25</v>
      </c>
      <c r="E405" s="177">
        <v>252.923</v>
      </c>
      <c r="F405" s="176">
        <v>249.78399999999999</v>
      </c>
      <c r="G405" s="176">
        <v>289.35399999999998</v>
      </c>
      <c r="H405" s="8">
        <v>296.24900000000002</v>
      </c>
      <c r="I405" s="8">
        <v>359.52600000000001</v>
      </c>
      <c r="J405" s="8">
        <v>352</v>
      </c>
      <c r="K405" s="8">
        <v>500</v>
      </c>
      <c r="L405" s="8">
        <v>461.85700000000003</v>
      </c>
      <c r="M405" s="9">
        <v>412.82100000000003</v>
      </c>
      <c r="N405" s="175">
        <v>508.94900000000001</v>
      </c>
      <c r="O405" s="175">
        <v>432.63299094281956</v>
      </c>
    </row>
    <row r="406" spans="4:15" ht="15" x14ac:dyDescent="0.15">
      <c r="D406" s="5" t="s">
        <v>26</v>
      </c>
      <c r="E406" s="177">
        <v>41.677857499407317</v>
      </c>
      <c r="F406" s="176">
        <f>(E406+($E$406*($J$406/$E$406-1)/5))</f>
        <v>83.742285999525848</v>
      </c>
      <c r="G406" s="176">
        <f>(F406+($E$406*($J$406/$E$406-1)/5))</f>
        <v>125.80671449964439</v>
      </c>
      <c r="H406" s="176">
        <f>(G406+($E$406*($J$406/$E$406-1)/5))</f>
        <v>167.87114299976292</v>
      </c>
      <c r="I406" s="176">
        <f>(H406+($E$406*($J$406/$E$406-1)/5))</f>
        <v>209.93557149988146</v>
      </c>
      <c r="J406" s="176">
        <v>252</v>
      </c>
      <c r="K406" s="176">
        <v>363.76</v>
      </c>
      <c r="L406" s="176">
        <v>295.10000000000002</v>
      </c>
      <c r="M406" s="185">
        <v>291</v>
      </c>
      <c r="N406" s="175">
        <v>315</v>
      </c>
      <c r="O406" s="175">
        <v>376</v>
      </c>
    </row>
    <row r="407" spans="4:15" ht="15" x14ac:dyDescent="0.15">
      <c r="D407" s="5" t="s">
        <v>27</v>
      </c>
      <c r="E407" s="7">
        <v>4156</v>
      </c>
      <c r="F407" s="8">
        <v>4532</v>
      </c>
      <c r="G407" s="8">
        <v>4524</v>
      </c>
      <c r="H407" s="8">
        <v>5345</v>
      </c>
      <c r="I407" s="8">
        <v>5455</v>
      </c>
      <c r="J407" s="8">
        <v>5809</v>
      </c>
      <c r="K407" s="8">
        <v>5869</v>
      </c>
      <c r="L407" s="8">
        <v>5865</v>
      </c>
      <c r="M407" s="9">
        <v>5823</v>
      </c>
      <c r="N407" s="175">
        <v>5802</v>
      </c>
      <c r="O407" s="175">
        <v>5581</v>
      </c>
    </row>
    <row r="408" spans="4:15" ht="15" x14ac:dyDescent="0.15">
      <c r="D408" s="5" t="s">
        <v>28</v>
      </c>
      <c r="E408" s="177">
        <v>21115</v>
      </c>
      <c r="F408" s="176">
        <v>20276</v>
      </c>
      <c r="G408" s="176">
        <v>21397</v>
      </c>
      <c r="H408" s="176">
        <v>119</v>
      </c>
      <c r="I408" s="176">
        <v>215</v>
      </c>
      <c r="J408" s="176">
        <v>180</v>
      </c>
      <c r="K408" s="176">
        <v>133</v>
      </c>
      <c r="L408" s="176">
        <v>111</v>
      </c>
      <c r="M408" s="185">
        <v>119</v>
      </c>
      <c r="N408" s="175">
        <v>116.557492</v>
      </c>
      <c r="O408" s="175">
        <v>132.19682299999999</v>
      </c>
    </row>
    <row r="409" spans="4:15" ht="15" x14ac:dyDescent="0.15">
      <c r="D409" s="5" t="s">
        <v>43</v>
      </c>
      <c r="E409" s="7">
        <v>1873</v>
      </c>
      <c r="F409" s="8">
        <v>745</v>
      </c>
      <c r="G409" s="8">
        <f>(F409+($F$409*($I$409/$F$409-1)/3))</f>
        <v>529</v>
      </c>
      <c r="H409" s="8">
        <f>(G409+($F$409*($I$409/$F$409-1)/3))</f>
        <v>313</v>
      </c>
      <c r="I409" s="8">
        <v>97</v>
      </c>
      <c r="J409" s="8">
        <v>66</v>
      </c>
      <c r="K409" s="8">
        <v>117</v>
      </c>
      <c r="L409" s="8">
        <v>107</v>
      </c>
      <c r="M409" s="9">
        <v>83</v>
      </c>
      <c r="N409" s="175">
        <v>67</v>
      </c>
      <c r="O409" s="175">
        <v>72</v>
      </c>
    </row>
    <row r="410" spans="4:15" ht="15" x14ac:dyDescent="0.15">
      <c r="D410" s="5" t="s">
        <v>30</v>
      </c>
      <c r="E410" s="7">
        <v>401</v>
      </c>
      <c r="F410" s="8">
        <v>407</v>
      </c>
      <c r="G410" s="8">
        <v>316</v>
      </c>
      <c r="H410" s="8">
        <v>320</v>
      </c>
      <c r="I410" s="8">
        <v>781</v>
      </c>
      <c r="J410" s="8">
        <v>1250</v>
      </c>
      <c r="K410" s="8">
        <v>1265</v>
      </c>
      <c r="L410" s="8">
        <v>1284</v>
      </c>
      <c r="M410" s="9">
        <v>1642</v>
      </c>
      <c r="N410" s="175">
        <v>1566</v>
      </c>
      <c r="O410" s="175">
        <v>1841</v>
      </c>
    </row>
    <row r="411" spans="4:15" ht="15" x14ac:dyDescent="0.15">
      <c r="D411" s="11" t="s">
        <v>31</v>
      </c>
      <c r="E411" s="12">
        <v>5739.8095993093466</v>
      </c>
      <c r="F411" s="13">
        <v>6554.1738370849725</v>
      </c>
      <c r="G411" s="13">
        <v>6308.7427837647674</v>
      </c>
      <c r="H411" s="13">
        <v>8762.1630546080924</v>
      </c>
      <c r="I411" s="13">
        <v>6069.5242279350459</v>
      </c>
      <c r="J411" s="13">
        <v>6421.4482731199441</v>
      </c>
      <c r="K411" s="13">
        <v>6524.0653030395497</v>
      </c>
      <c r="L411" s="13">
        <v>5648.6331604003908</v>
      </c>
      <c r="M411" s="14">
        <v>5717.1387500000001</v>
      </c>
      <c r="N411" s="178">
        <v>8666</v>
      </c>
      <c r="O411" s="178">
        <v>5942.3286491297467</v>
      </c>
    </row>
    <row r="412" spans="4:15" x14ac:dyDescent="0.15">
      <c r="E412" s="23"/>
      <c r="F412" s="23"/>
      <c r="G412" s="23"/>
      <c r="H412" s="23"/>
      <c r="I412" s="23"/>
      <c r="J412" s="23"/>
      <c r="K412" s="23"/>
      <c r="L412" s="23"/>
      <c r="M412" s="23"/>
      <c r="N412" s="23"/>
      <c r="O412" s="23"/>
    </row>
    <row r="415" spans="4:15" ht="18.75" x14ac:dyDescent="0.15">
      <c r="D415" s="287" t="s">
        <v>308</v>
      </c>
      <c r="E415" s="288"/>
      <c r="F415" s="288"/>
      <c r="G415" s="288"/>
      <c r="H415" s="288"/>
      <c r="I415" s="288"/>
      <c r="J415" s="288"/>
      <c r="K415" s="288"/>
      <c r="L415" s="288"/>
      <c r="M415" s="288"/>
      <c r="N415" s="182" t="s">
        <v>278</v>
      </c>
      <c r="O415" s="182" t="s">
        <v>279</v>
      </c>
    </row>
    <row r="416" spans="4:15" ht="15" x14ac:dyDescent="0.15">
      <c r="D416" s="3">
        <v>226</v>
      </c>
      <c r="E416" s="4">
        <v>2004</v>
      </c>
      <c r="F416" s="4">
        <f t="shared" ref="F416:O416" si="56">E416+1</f>
        <v>2005</v>
      </c>
      <c r="G416" s="4">
        <f t="shared" si="56"/>
        <v>2006</v>
      </c>
      <c r="H416" s="4">
        <f t="shared" si="56"/>
        <v>2007</v>
      </c>
      <c r="I416" s="4">
        <f t="shared" si="56"/>
        <v>2008</v>
      </c>
      <c r="J416" s="4">
        <f t="shared" si="56"/>
        <v>2009</v>
      </c>
      <c r="K416" s="4">
        <f t="shared" si="56"/>
        <v>2010</v>
      </c>
      <c r="L416" s="4">
        <f t="shared" si="56"/>
        <v>2011</v>
      </c>
      <c r="M416" s="4">
        <f t="shared" si="56"/>
        <v>2012</v>
      </c>
      <c r="N416" s="173">
        <f t="shared" si="56"/>
        <v>2013</v>
      </c>
      <c r="O416" s="173">
        <f t="shared" si="56"/>
        <v>2014</v>
      </c>
    </row>
    <row r="417" spans="4:15" ht="15" x14ac:dyDescent="0.15">
      <c r="D417" s="5" t="s">
        <v>0</v>
      </c>
      <c r="E417" s="180">
        <v>376</v>
      </c>
      <c r="F417" s="179">
        <v>382</v>
      </c>
      <c r="G417" s="179">
        <v>400</v>
      </c>
      <c r="H417" s="179">
        <v>452</v>
      </c>
      <c r="I417" s="179">
        <v>472</v>
      </c>
      <c r="J417" s="179">
        <v>435</v>
      </c>
      <c r="K417" s="179">
        <v>511</v>
      </c>
      <c r="L417" s="179">
        <v>498</v>
      </c>
      <c r="M417" s="184">
        <v>471</v>
      </c>
      <c r="N417" s="174">
        <v>503</v>
      </c>
      <c r="O417" s="174">
        <v>0</v>
      </c>
    </row>
    <row r="418" spans="4:15" ht="15" x14ac:dyDescent="0.15">
      <c r="D418" s="5" t="s">
        <v>1</v>
      </c>
      <c r="E418" s="8">
        <v>229.59954371999999</v>
      </c>
      <c r="F418" s="8">
        <v>239.22867456000003</v>
      </c>
      <c r="G418" s="8">
        <v>234.44122680999996</v>
      </c>
      <c r="H418" s="8">
        <v>250.16910718</v>
      </c>
      <c r="I418" s="8">
        <v>297.39007219000001</v>
      </c>
      <c r="J418" s="8">
        <v>291.32223687999999</v>
      </c>
      <c r="K418" s="8">
        <v>301.59229753</v>
      </c>
      <c r="L418" s="8">
        <v>284.97315328999997</v>
      </c>
      <c r="M418" s="9">
        <v>305.70053314999996</v>
      </c>
      <c r="N418" s="175">
        <v>311.61622305999992</v>
      </c>
      <c r="O418" s="175">
        <v>302.50247457999996</v>
      </c>
    </row>
    <row r="419" spans="4:15" ht="15" x14ac:dyDescent="0.15">
      <c r="D419" s="5" t="s">
        <v>2</v>
      </c>
      <c r="E419" s="177">
        <v>0</v>
      </c>
      <c r="F419" s="176">
        <v>0</v>
      </c>
      <c r="G419" s="176">
        <v>0</v>
      </c>
      <c r="H419" s="176">
        <v>12</v>
      </c>
      <c r="I419" s="176">
        <v>11</v>
      </c>
      <c r="J419" s="176">
        <v>4.7</v>
      </c>
      <c r="K419" s="176">
        <v>7.9</v>
      </c>
      <c r="L419" s="176">
        <v>5.91</v>
      </c>
      <c r="M419" s="9">
        <v>8</v>
      </c>
      <c r="N419" s="175">
        <v>8</v>
      </c>
      <c r="O419" s="175">
        <v>0</v>
      </c>
    </row>
    <row r="420" spans="4:15" ht="15" x14ac:dyDescent="0.15">
      <c r="D420" s="5" t="s">
        <v>3</v>
      </c>
      <c r="E420" s="7">
        <v>793.90300000000002</v>
      </c>
      <c r="F420" s="8">
        <v>824.995</v>
      </c>
      <c r="G420" s="8">
        <v>970.45799999999997</v>
      </c>
      <c r="H420" s="8">
        <v>827.72500000000002</v>
      </c>
      <c r="I420" s="8">
        <v>937.59942699999999</v>
      </c>
      <c r="J420" s="8">
        <v>1035.759724</v>
      </c>
      <c r="K420" s="8">
        <v>894.26071000000002</v>
      </c>
      <c r="L420" s="8">
        <v>1057.348068</v>
      </c>
      <c r="M420" s="9">
        <v>869.10945500000003</v>
      </c>
      <c r="N420" s="175">
        <v>819.47199999999998</v>
      </c>
      <c r="O420" s="175">
        <v>946.43700000000001</v>
      </c>
    </row>
    <row r="421" spans="4:15" ht="15" x14ac:dyDescent="0.15">
      <c r="D421" s="5" t="s">
        <v>4</v>
      </c>
      <c r="E421" s="177">
        <v>3.4</v>
      </c>
      <c r="F421" s="176">
        <v>3.9</v>
      </c>
      <c r="G421" s="176">
        <v>4.7</v>
      </c>
      <c r="H421" s="176">
        <v>5.8</v>
      </c>
      <c r="I421" s="176">
        <v>11</v>
      </c>
      <c r="J421" s="176">
        <v>10</v>
      </c>
      <c r="K421" s="176">
        <v>0</v>
      </c>
      <c r="L421" s="176">
        <v>0</v>
      </c>
      <c r="M421" s="185">
        <v>0</v>
      </c>
      <c r="N421" s="175">
        <v>0</v>
      </c>
      <c r="O421" s="175">
        <v>0</v>
      </c>
    </row>
    <row r="422" spans="4:15" ht="15" x14ac:dyDescent="0.15">
      <c r="D422" s="5" t="s">
        <v>5</v>
      </c>
      <c r="E422" s="7">
        <v>0</v>
      </c>
      <c r="F422" s="8">
        <v>0</v>
      </c>
      <c r="G422" s="8">
        <v>0</v>
      </c>
      <c r="H422" s="8">
        <v>0</v>
      </c>
      <c r="I422" s="8">
        <v>0</v>
      </c>
      <c r="J422" s="8">
        <v>0</v>
      </c>
      <c r="K422" s="8">
        <v>0</v>
      </c>
      <c r="L422" s="8">
        <v>7497</v>
      </c>
      <c r="M422" s="9">
        <v>7276</v>
      </c>
      <c r="N422" s="175">
        <v>7276</v>
      </c>
      <c r="O422" s="175">
        <v>0</v>
      </c>
    </row>
    <row r="423" spans="4:15" ht="15" x14ac:dyDescent="0.15">
      <c r="D423" s="5" t="s">
        <v>6</v>
      </c>
      <c r="E423" s="7">
        <v>4480</v>
      </c>
      <c r="F423" s="8">
        <v>4434</v>
      </c>
      <c r="G423" s="8">
        <v>4468</v>
      </c>
      <c r="H423" s="8">
        <v>4419</v>
      </c>
      <c r="I423" s="8">
        <v>4578</v>
      </c>
      <c r="J423" s="8">
        <v>4630</v>
      </c>
      <c r="K423" s="8">
        <v>4710</v>
      </c>
      <c r="L423" s="8">
        <v>4608</v>
      </c>
      <c r="M423" s="9">
        <v>4598</v>
      </c>
      <c r="N423" s="175">
        <v>4780</v>
      </c>
      <c r="O423" s="175">
        <v>4814</v>
      </c>
    </row>
    <row r="424" spans="4:15" ht="15" x14ac:dyDescent="0.15">
      <c r="D424" s="5" t="s">
        <v>7</v>
      </c>
      <c r="E424" s="177">
        <v>0</v>
      </c>
      <c r="F424" s="176">
        <v>0</v>
      </c>
      <c r="G424" s="176">
        <v>0</v>
      </c>
      <c r="H424" s="176">
        <v>0</v>
      </c>
      <c r="I424" s="176">
        <v>0</v>
      </c>
      <c r="J424" s="176">
        <v>0</v>
      </c>
      <c r="K424" s="176">
        <v>0</v>
      </c>
      <c r="L424" s="176">
        <v>0</v>
      </c>
      <c r="M424" s="185">
        <v>0</v>
      </c>
      <c r="N424" s="175">
        <v>0</v>
      </c>
      <c r="O424" s="175">
        <v>0</v>
      </c>
    </row>
    <row r="425" spans="4:15" ht="15" x14ac:dyDescent="0.15">
      <c r="D425" s="5" t="s">
        <v>8</v>
      </c>
      <c r="E425" s="7">
        <v>15.5</v>
      </c>
      <c r="F425" s="8">
        <v>8</v>
      </c>
      <c r="G425" s="8">
        <v>13.2</v>
      </c>
      <c r="H425" s="8">
        <v>23.436</v>
      </c>
      <c r="I425" s="8">
        <v>26.4</v>
      </c>
      <c r="J425" s="8">
        <v>31.56</v>
      </c>
      <c r="K425" s="8">
        <v>50.985999999999997</v>
      </c>
      <c r="L425" s="8">
        <v>2.5499999999999998</v>
      </c>
      <c r="M425" s="9">
        <v>1.84</v>
      </c>
      <c r="N425" s="175">
        <v>5.7079999999999984</v>
      </c>
      <c r="O425" s="175">
        <v>0</v>
      </c>
    </row>
    <row r="426" spans="4:15" ht="15" x14ac:dyDescent="0.15">
      <c r="D426" s="5" t="s">
        <v>9</v>
      </c>
      <c r="E426" s="7">
        <v>639.61468600000001</v>
      </c>
      <c r="F426" s="8">
        <v>649.17672200000004</v>
      </c>
      <c r="G426" s="8">
        <v>723.17160495000007</v>
      </c>
      <c r="H426" s="8">
        <v>782.76145913000005</v>
      </c>
      <c r="I426" s="8">
        <v>863.75417400000003</v>
      </c>
      <c r="J426" s="8">
        <v>851.73882173629988</v>
      </c>
      <c r="K426" s="8">
        <v>714.73371163589991</v>
      </c>
      <c r="L426" s="8">
        <v>719.86718065319974</v>
      </c>
      <c r="M426" s="9">
        <v>711.65702121269999</v>
      </c>
      <c r="N426" s="175">
        <v>727.1301607902999</v>
      </c>
      <c r="O426" s="175">
        <v>645.15594965999992</v>
      </c>
    </row>
    <row r="427" spans="4:15" ht="15" x14ac:dyDescent="0.15">
      <c r="D427" s="5" t="s">
        <v>10</v>
      </c>
      <c r="E427" s="7">
        <v>82</v>
      </c>
      <c r="F427" s="8">
        <v>87</v>
      </c>
      <c r="G427" s="8">
        <v>84</v>
      </c>
      <c r="H427" s="8">
        <v>99</v>
      </c>
      <c r="I427" s="8">
        <v>95</v>
      </c>
      <c r="J427" s="8">
        <v>103</v>
      </c>
      <c r="K427" s="8">
        <v>110</v>
      </c>
      <c r="L427" s="8">
        <v>112</v>
      </c>
      <c r="M427" s="9">
        <v>136</v>
      </c>
      <c r="N427" s="175">
        <v>138</v>
      </c>
      <c r="O427" s="175">
        <v>142</v>
      </c>
    </row>
    <row r="428" spans="4:15" ht="15" x14ac:dyDescent="0.15">
      <c r="D428" s="5" t="s">
        <v>11</v>
      </c>
      <c r="E428" s="7">
        <v>1122</v>
      </c>
      <c r="F428" s="8">
        <v>1145</v>
      </c>
      <c r="G428" s="8">
        <v>1149</v>
      </c>
      <c r="H428" s="8">
        <v>1226</v>
      </c>
      <c r="I428" s="8">
        <v>1349</v>
      </c>
      <c r="J428" s="8">
        <v>1332</v>
      </c>
      <c r="K428" s="8">
        <v>1387</v>
      </c>
      <c r="L428" s="8">
        <v>1361</v>
      </c>
      <c r="M428" s="9">
        <v>1298</v>
      </c>
      <c r="N428" s="175">
        <v>1274</v>
      </c>
      <c r="O428" s="175">
        <v>0</v>
      </c>
    </row>
    <row r="429" spans="4:15" ht="15" x14ac:dyDescent="0.15">
      <c r="D429" s="5" t="s">
        <v>12</v>
      </c>
      <c r="E429" s="177">
        <v>0</v>
      </c>
      <c r="F429" s="176">
        <v>0</v>
      </c>
      <c r="G429" s="176">
        <v>0</v>
      </c>
      <c r="H429" s="176">
        <v>0</v>
      </c>
      <c r="I429" s="176">
        <v>0</v>
      </c>
      <c r="J429" s="176">
        <v>12</v>
      </c>
      <c r="K429" s="176">
        <v>19</v>
      </c>
      <c r="L429" s="176">
        <v>12</v>
      </c>
      <c r="M429" s="9">
        <v>9</v>
      </c>
      <c r="N429" s="175">
        <v>9</v>
      </c>
      <c r="O429" s="175">
        <v>0</v>
      </c>
    </row>
    <row r="430" spans="4:15" ht="15" x14ac:dyDescent="0.15">
      <c r="D430" s="5" t="s">
        <v>13</v>
      </c>
      <c r="E430" s="7">
        <v>0</v>
      </c>
      <c r="F430" s="8">
        <v>0</v>
      </c>
      <c r="G430" s="8">
        <v>94</v>
      </c>
      <c r="H430" s="8">
        <v>97</v>
      </c>
      <c r="I430" s="8">
        <v>119</v>
      </c>
      <c r="J430" s="8">
        <v>106</v>
      </c>
      <c r="K430" s="8">
        <v>111</v>
      </c>
      <c r="L430" s="8">
        <v>108</v>
      </c>
      <c r="M430" s="9">
        <v>131</v>
      </c>
      <c r="N430" s="175">
        <v>142</v>
      </c>
      <c r="O430" s="175">
        <v>0</v>
      </c>
    </row>
    <row r="431" spans="4:15" ht="15" x14ac:dyDescent="0.15">
      <c r="D431" s="5" t="s">
        <v>14</v>
      </c>
      <c r="E431" s="7">
        <v>0</v>
      </c>
      <c r="F431" s="8">
        <v>0</v>
      </c>
      <c r="G431" s="8">
        <v>0</v>
      </c>
      <c r="H431" s="8">
        <v>0</v>
      </c>
      <c r="I431" s="8">
        <v>0</v>
      </c>
      <c r="J431" s="8">
        <v>0</v>
      </c>
      <c r="K431" s="8">
        <v>0</v>
      </c>
      <c r="L431" s="8">
        <v>0</v>
      </c>
      <c r="M431" s="9">
        <v>0</v>
      </c>
      <c r="N431" s="175">
        <v>0</v>
      </c>
      <c r="O431" s="175">
        <v>0</v>
      </c>
    </row>
    <row r="432" spans="4:15" ht="15" x14ac:dyDescent="0.15">
      <c r="D432" s="5" t="s">
        <v>15</v>
      </c>
      <c r="E432" s="7">
        <v>0</v>
      </c>
      <c r="F432" s="8">
        <v>0</v>
      </c>
      <c r="G432" s="8">
        <v>0</v>
      </c>
      <c r="H432" s="8">
        <v>0</v>
      </c>
      <c r="I432" s="8">
        <v>0</v>
      </c>
      <c r="J432" s="8">
        <v>449</v>
      </c>
      <c r="K432" s="8">
        <v>329</v>
      </c>
      <c r="L432" s="8">
        <v>237</v>
      </c>
      <c r="M432" s="9">
        <v>449</v>
      </c>
      <c r="N432" s="175">
        <v>449</v>
      </c>
      <c r="O432" s="175">
        <v>0</v>
      </c>
    </row>
    <row r="433" spans="4:20" ht="15" x14ac:dyDescent="0.15">
      <c r="D433" s="5" t="s">
        <v>16</v>
      </c>
      <c r="E433" s="7">
        <v>0</v>
      </c>
      <c r="F433" s="8">
        <v>0</v>
      </c>
      <c r="G433" s="8">
        <v>0</v>
      </c>
      <c r="H433" s="8">
        <v>1316</v>
      </c>
      <c r="I433" s="8">
        <v>1662</v>
      </c>
      <c r="J433" s="8">
        <v>1529</v>
      </c>
      <c r="K433" s="8">
        <v>2050</v>
      </c>
      <c r="L433" s="8">
        <v>2082</v>
      </c>
      <c r="M433" s="9">
        <v>2210</v>
      </c>
      <c r="N433" s="175">
        <v>2085</v>
      </c>
      <c r="O433" s="175">
        <v>0</v>
      </c>
    </row>
    <row r="434" spans="4:20" ht="15" x14ac:dyDescent="0.15">
      <c r="D434" s="5" t="s">
        <v>17</v>
      </c>
      <c r="E434" s="7">
        <v>1931</v>
      </c>
      <c r="F434" s="8">
        <v>2045</v>
      </c>
      <c r="G434" s="8">
        <v>2165</v>
      </c>
      <c r="H434" s="8">
        <v>2285</v>
      </c>
      <c r="I434" s="8">
        <v>2473</v>
      </c>
      <c r="J434" s="8">
        <v>2585</v>
      </c>
      <c r="K434" s="8">
        <v>2513</v>
      </c>
      <c r="L434" s="8">
        <v>2619</v>
      </c>
      <c r="M434" s="9">
        <v>2572</v>
      </c>
      <c r="N434" s="175">
        <v>2480</v>
      </c>
      <c r="O434" s="175">
        <v>2298</v>
      </c>
    </row>
    <row r="435" spans="4:20" ht="15" x14ac:dyDescent="0.15">
      <c r="D435" s="5" t="s">
        <v>18</v>
      </c>
      <c r="E435" s="7">
        <v>0</v>
      </c>
      <c r="F435" s="8">
        <v>0</v>
      </c>
      <c r="G435" s="8">
        <v>0</v>
      </c>
      <c r="H435" s="8">
        <v>0</v>
      </c>
      <c r="I435" s="8">
        <v>0</v>
      </c>
      <c r="J435" s="8">
        <v>0</v>
      </c>
      <c r="K435" s="8">
        <v>0</v>
      </c>
      <c r="L435" s="8">
        <v>0</v>
      </c>
      <c r="M435" s="9">
        <v>0</v>
      </c>
      <c r="N435" s="175">
        <v>0</v>
      </c>
      <c r="O435" s="175">
        <v>0</v>
      </c>
    </row>
    <row r="436" spans="4:20" ht="15" x14ac:dyDescent="0.15">
      <c r="D436" s="5" t="s">
        <v>19</v>
      </c>
      <c r="E436" s="7">
        <v>19</v>
      </c>
      <c r="F436" s="8">
        <v>20</v>
      </c>
      <c r="G436" s="8">
        <v>38</v>
      </c>
      <c r="H436" s="8">
        <v>26</v>
      </c>
      <c r="I436" s="8">
        <v>554</v>
      </c>
      <c r="J436" s="8">
        <v>205</v>
      </c>
      <c r="K436" s="8">
        <v>118</v>
      </c>
      <c r="L436" s="8">
        <v>358</v>
      </c>
      <c r="M436" s="9">
        <v>25</v>
      </c>
      <c r="N436" s="175">
        <v>25</v>
      </c>
      <c r="O436" s="175">
        <v>0</v>
      </c>
    </row>
    <row r="437" spans="4:20" ht="15" x14ac:dyDescent="0.15">
      <c r="D437" s="5" t="s">
        <v>20</v>
      </c>
      <c r="E437" s="7">
        <v>0.43</v>
      </c>
      <c r="F437" s="8">
        <v>0.56999999999999995</v>
      </c>
      <c r="G437" s="8">
        <v>0.84</v>
      </c>
      <c r="H437" s="8">
        <v>1.44</v>
      </c>
      <c r="I437" s="8">
        <v>1.69</v>
      </c>
      <c r="J437" s="8">
        <v>1.1100000000000001</v>
      </c>
      <c r="K437" s="8">
        <v>1.01</v>
      </c>
      <c r="L437" s="8">
        <v>1.08</v>
      </c>
      <c r="M437" s="9">
        <v>1.77</v>
      </c>
      <c r="N437" s="175">
        <v>1.54</v>
      </c>
      <c r="O437" s="175">
        <v>0</v>
      </c>
    </row>
    <row r="438" spans="4:20" ht="15" x14ac:dyDescent="0.15">
      <c r="D438" s="5" t="s">
        <v>21</v>
      </c>
      <c r="E438" s="7">
        <v>0</v>
      </c>
      <c r="F438" s="8">
        <v>0</v>
      </c>
      <c r="G438" s="8">
        <v>1.6</v>
      </c>
      <c r="H438" s="8">
        <v>1.2</v>
      </c>
      <c r="I438" s="8">
        <v>1.3</v>
      </c>
      <c r="J438" s="8">
        <v>1.4</v>
      </c>
      <c r="K438" s="8">
        <v>1.4</v>
      </c>
      <c r="L438" s="8">
        <v>1.2</v>
      </c>
      <c r="M438" s="9">
        <v>0.9</v>
      </c>
      <c r="N438" s="175">
        <v>1.1000000000000001</v>
      </c>
      <c r="O438" s="175">
        <v>1.5</v>
      </c>
    </row>
    <row r="439" spans="4:20" ht="15" x14ac:dyDescent="0.15">
      <c r="D439" s="5" t="s">
        <v>22</v>
      </c>
      <c r="E439" s="177"/>
      <c r="F439" s="176"/>
      <c r="G439" s="176"/>
      <c r="H439" s="176">
        <v>584</v>
      </c>
      <c r="I439" s="176">
        <v>686</v>
      </c>
      <c r="J439" s="176">
        <v>592</v>
      </c>
      <c r="K439" s="176">
        <v>627</v>
      </c>
      <c r="L439" s="176">
        <v>640</v>
      </c>
      <c r="M439" s="185">
        <v>512</v>
      </c>
      <c r="N439" s="175">
        <v>667</v>
      </c>
      <c r="O439" s="175">
        <v>698</v>
      </c>
    </row>
    <row r="440" spans="4:20" ht="15" x14ac:dyDescent="0.15">
      <c r="D440" s="5" t="s">
        <v>23</v>
      </c>
      <c r="E440" s="7">
        <v>0</v>
      </c>
      <c r="F440" s="8">
        <v>0</v>
      </c>
      <c r="G440" s="8">
        <v>0</v>
      </c>
      <c r="H440" s="8">
        <v>0</v>
      </c>
      <c r="I440" s="8">
        <v>0</v>
      </c>
      <c r="J440" s="8">
        <v>0</v>
      </c>
      <c r="K440" s="8">
        <v>0</v>
      </c>
      <c r="L440" s="8">
        <v>0</v>
      </c>
      <c r="M440" s="9">
        <v>0</v>
      </c>
      <c r="N440" s="175">
        <v>0</v>
      </c>
      <c r="O440" s="175">
        <v>0</v>
      </c>
    </row>
    <row r="441" spans="4:20" ht="15" x14ac:dyDescent="0.15">
      <c r="D441" s="5" t="s">
        <v>24</v>
      </c>
      <c r="E441" s="177">
        <v>142</v>
      </c>
      <c r="F441" s="176">
        <v>187</v>
      </c>
      <c r="G441" s="176">
        <v>267</v>
      </c>
      <c r="H441" s="176">
        <v>224</v>
      </c>
      <c r="I441" s="176">
        <v>336</v>
      </c>
      <c r="J441" s="176">
        <v>504</v>
      </c>
      <c r="K441" s="176">
        <v>588</v>
      </c>
      <c r="L441" s="176">
        <v>630</v>
      </c>
      <c r="M441" s="185">
        <v>614</v>
      </c>
      <c r="N441" s="175">
        <v>614</v>
      </c>
      <c r="O441" s="175">
        <v>0</v>
      </c>
    </row>
    <row r="442" spans="4:20" ht="15" x14ac:dyDescent="0.15">
      <c r="D442" s="5" t="s">
        <v>25</v>
      </c>
      <c r="E442" s="177">
        <v>31.594999999999999</v>
      </c>
      <c r="F442" s="176">
        <v>33.744</v>
      </c>
      <c r="G442" s="176">
        <v>34.646999999999998</v>
      </c>
      <c r="H442" s="8">
        <v>33.509</v>
      </c>
      <c r="I442" s="8">
        <v>38.802</v>
      </c>
      <c r="J442" s="8">
        <v>36.170999999999999</v>
      </c>
      <c r="K442" s="8">
        <v>44.732999999999997</v>
      </c>
      <c r="L442" s="8">
        <v>41.136000000000003</v>
      </c>
      <c r="M442" s="9">
        <v>44.960999999999999</v>
      </c>
      <c r="N442" s="175">
        <v>44.838000000000001</v>
      </c>
      <c r="O442" s="175">
        <v>37.588226590936706</v>
      </c>
    </row>
    <row r="443" spans="4:20" ht="15" x14ac:dyDescent="0.15">
      <c r="D443" s="5" t="s">
        <v>26</v>
      </c>
      <c r="E443" s="177">
        <v>137.73961157061669</v>
      </c>
      <c r="F443" s="176">
        <f>(E443+($E$443*($J$443/$E$443-1)/5))</f>
        <v>113.39168925649335</v>
      </c>
      <c r="G443" s="176">
        <f>(F443+($E$443*($J$443/$E$443-1)/5))</f>
        <v>89.043766942370013</v>
      </c>
      <c r="H443" s="176">
        <f>(G443+($E$443*($J$443/$E$443-1)/5))</f>
        <v>64.695844628246675</v>
      </c>
      <c r="I443" s="176">
        <f>(H443+($E$443*($J$443/$E$443-1)/5))</f>
        <v>40.347922314123338</v>
      </c>
      <c r="J443" s="176">
        <v>16</v>
      </c>
      <c r="K443" s="176">
        <v>33</v>
      </c>
      <c r="L443" s="176">
        <v>49</v>
      </c>
      <c r="M443" s="185">
        <v>51</v>
      </c>
      <c r="N443" s="175">
        <v>51</v>
      </c>
      <c r="O443" s="175">
        <v>0</v>
      </c>
    </row>
    <row r="444" spans="4:20" ht="15" x14ac:dyDescent="0.15">
      <c r="D444" s="5" t="s">
        <v>27</v>
      </c>
      <c r="E444" s="7">
        <v>3509</v>
      </c>
      <c r="F444" s="8">
        <v>2479</v>
      </c>
      <c r="G444" s="8">
        <v>2394</v>
      </c>
      <c r="H444" s="8">
        <v>1570</v>
      </c>
      <c r="I444" s="8">
        <v>2231</v>
      </c>
      <c r="J444" s="8">
        <v>2289</v>
      </c>
      <c r="K444" s="8">
        <v>2246</v>
      </c>
      <c r="L444" s="8">
        <v>2572</v>
      </c>
      <c r="M444" s="9">
        <v>2439</v>
      </c>
      <c r="N444" s="175">
        <v>2675</v>
      </c>
      <c r="O444" s="175">
        <v>0</v>
      </c>
      <c r="P444" s="28"/>
    </row>
    <row r="445" spans="4:20" ht="15" x14ac:dyDescent="0.15">
      <c r="D445" s="5" t="s">
        <v>28</v>
      </c>
      <c r="E445" s="177">
        <v>6271</v>
      </c>
      <c r="F445" s="176">
        <v>7076</v>
      </c>
      <c r="G445" s="176">
        <v>7792</v>
      </c>
      <c r="H445" s="176">
        <v>43</v>
      </c>
      <c r="I445" s="176">
        <v>36</v>
      </c>
      <c r="J445" s="176">
        <v>32</v>
      </c>
      <c r="K445" s="176">
        <v>26</v>
      </c>
      <c r="L445" s="176">
        <v>27</v>
      </c>
      <c r="M445" s="185">
        <v>25</v>
      </c>
      <c r="N445" s="175">
        <v>27.7</v>
      </c>
      <c r="O445" s="175">
        <v>0</v>
      </c>
      <c r="P445" s="27"/>
      <c r="Q445" s="28"/>
      <c r="R445" s="28"/>
      <c r="S445" s="28"/>
      <c r="T445" s="28"/>
    </row>
    <row r="446" spans="4:20" ht="15" x14ac:dyDescent="0.15">
      <c r="D446" s="5" t="s">
        <v>29</v>
      </c>
      <c r="E446" s="7">
        <v>253</v>
      </c>
      <c r="F446" s="8">
        <v>381</v>
      </c>
      <c r="G446" s="8">
        <v>295</v>
      </c>
      <c r="H446" s="8">
        <v>336</v>
      </c>
      <c r="I446" s="8">
        <v>344</v>
      </c>
      <c r="J446" s="8">
        <v>0</v>
      </c>
      <c r="K446" s="8">
        <v>0</v>
      </c>
      <c r="L446" s="8">
        <v>0</v>
      </c>
      <c r="M446" s="9">
        <v>0</v>
      </c>
      <c r="N446" s="175">
        <v>0</v>
      </c>
      <c r="O446" s="175">
        <v>0</v>
      </c>
      <c r="P446" s="28"/>
      <c r="Q446" s="27"/>
      <c r="R446" s="27"/>
      <c r="S446" s="27"/>
      <c r="T446" s="27"/>
    </row>
    <row r="447" spans="4:20" ht="15" x14ac:dyDescent="0.15">
      <c r="D447" s="5" t="s">
        <v>30</v>
      </c>
      <c r="E447" s="7">
        <v>15</v>
      </c>
      <c r="F447" s="8">
        <v>18</v>
      </c>
      <c r="G447" s="8">
        <v>27</v>
      </c>
      <c r="H447" s="8">
        <v>29</v>
      </c>
      <c r="I447" s="8">
        <v>37</v>
      </c>
      <c r="J447" s="8">
        <v>53</v>
      </c>
      <c r="K447" s="8">
        <v>59</v>
      </c>
      <c r="L447" s="8">
        <v>94</v>
      </c>
      <c r="M447" s="9">
        <v>117</v>
      </c>
      <c r="N447" s="175">
        <v>147</v>
      </c>
      <c r="O447" s="175">
        <v>0</v>
      </c>
      <c r="Q447" s="28"/>
      <c r="R447" s="28"/>
      <c r="S447" s="28"/>
      <c r="T447" s="28"/>
    </row>
    <row r="448" spans="4:20" ht="15" x14ac:dyDescent="0.15">
      <c r="D448" s="11" t="s">
        <v>31</v>
      </c>
      <c r="E448" s="12">
        <v>4611.7705362115757</v>
      </c>
      <c r="F448" s="13">
        <v>4380.3799442622976</v>
      </c>
      <c r="G448" s="13">
        <v>4086.2942353512526</v>
      </c>
      <c r="H448" s="13">
        <v>3497.9063938060976</v>
      </c>
      <c r="I448" s="13">
        <v>4345.1684603751</v>
      </c>
      <c r="J448" s="13">
        <v>4823.4282487404625</v>
      </c>
      <c r="K448" s="13">
        <v>2852.4719564409397</v>
      </c>
      <c r="L448" s="13">
        <v>3257.3139879824507</v>
      </c>
      <c r="M448" s="14">
        <v>3820.6268656716411</v>
      </c>
      <c r="N448" s="178">
        <v>3706.5686567164175</v>
      </c>
      <c r="O448" s="178">
        <v>0</v>
      </c>
    </row>
    <row r="449" spans="4:15" x14ac:dyDescent="0.15">
      <c r="D449" s="28"/>
      <c r="E449" s="23"/>
      <c r="F449" s="23"/>
      <c r="G449" s="23"/>
      <c r="H449" s="23"/>
      <c r="I449" s="23"/>
      <c r="J449" s="23"/>
      <c r="K449" s="23"/>
      <c r="L449" s="23"/>
      <c r="M449" s="23"/>
      <c r="N449" s="23"/>
      <c r="O449" s="23"/>
    </row>
    <row r="452" spans="4:15" ht="18.75" x14ac:dyDescent="0.15">
      <c r="D452" s="287" t="s">
        <v>309</v>
      </c>
      <c r="E452" s="288"/>
      <c r="F452" s="288"/>
      <c r="G452" s="288"/>
      <c r="H452" s="288"/>
      <c r="I452" s="288"/>
      <c r="J452" s="288"/>
      <c r="K452" s="288"/>
      <c r="L452" s="288"/>
      <c r="M452" s="288"/>
      <c r="N452" s="182" t="s">
        <v>278</v>
      </c>
      <c r="O452" s="182" t="s">
        <v>279</v>
      </c>
    </row>
    <row r="453" spans="4:15" ht="15" x14ac:dyDescent="0.15">
      <c r="D453" s="3">
        <v>146</v>
      </c>
      <c r="E453" s="4">
        <v>2004</v>
      </c>
      <c r="F453" s="4">
        <f t="shared" ref="F453:O453" si="57">E453+1</f>
        <v>2005</v>
      </c>
      <c r="G453" s="4">
        <f t="shared" si="57"/>
        <v>2006</v>
      </c>
      <c r="H453" s="4">
        <f t="shared" si="57"/>
        <v>2007</v>
      </c>
      <c r="I453" s="4">
        <f t="shared" si="57"/>
        <v>2008</v>
      </c>
      <c r="J453" s="4">
        <f t="shared" si="57"/>
        <v>2009</v>
      </c>
      <c r="K453" s="4">
        <f t="shared" si="57"/>
        <v>2010</v>
      </c>
      <c r="L453" s="4">
        <f t="shared" si="57"/>
        <v>2011</v>
      </c>
      <c r="M453" s="4">
        <f t="shared" si="57"/>
        <v>2012</v>
      </c>
      <c r="N453" s="173">
        <f t="shared" si="57"/>
        <v>2013</v>
      </c>
      <c r="O453" s="173">
        <f t="shared" si="57"/>
        <v>2014</v>
      </c>
    </row>
    <row r="454" spans="4:15" ht="15" x14ac:dyDescent="0.15">
      <c r="D454" s="5" t="s">
        <v>0</v>
      </c>
      <c r="E454" s="180">
        <v>0</v>
      </c>
      <c r="F454" s="179">
        <v>0</v>
      </c>
      <c r="G454" s="179">
        <v>0</v>
      </c>
      <c r="H454" s="179">
        <v>0</v>
      </c>
      <c r="I454" s="179">
        <v>0</v>
      </c>
      <c r="J454" s="179">
        <v>0</v>
      </c>
      <c r="K454" s="179">
        <v>0</v>
      </c>
      <c r="L454" s="179">
        <v>0</v>
      </c>
      <c r="M454" s="184">
        <v>0</v>
      </c>
      <c r="N454" s="174">
        <v>0</v>
      </c>
      <c r="O454" s="174">
        <v>0</v>
      </c>
    </row>
    <row r="455" spans="4:15" ht="15" x14ac:dyDescent="0.15">
      <c r="D455" s="5" t="s">
        <v>1</v>
      </c>
      <c r="E455" s="8">
        <v>593.10757335999676</v>
      </c>
      <c r="F455" s="8">
        <v>1231.3676690800019</v>
      </c>
      <c r="G455" s="8">
        <v>569.98414340000147</v>
      </c>
      <c r="H455" s="8">
        <v>981.98682596999743</v>
      </c>
      <c r="I455" s="8">
        <v>3460.5020408400001</v>
      </c>
      <c r="J455" s="8">
        <v>348.53474728000259</v>
      </c>
      <c r="K455" s="8">
        <v>578.84468109000011</v>
      </c>
      <c r="L455" s="8">
        <v>95.476755869998925</v>
      </c>
      <c r="M455" s="9">
        <v>457.17319049999998</v>
      </c>
      <c r="N455" s="175">
        <v>819.79881329000091</v>
      </c>
      <c r="O455" s="175">
        <v>416.9516608899994</v>
      </c>
    </row>
    <row r="456" spans="4:15" ht="15" x14ac:dyDescent="0.15">
      <c r="D456" s="5" t="s">
        <v>2</v>
      </c>
      <c r="E456" s="177">
        <v>0</v>
      </c>
      <c r="F456" s="176">
        <v>0</v>
      </c>
      <c r="G456" s="176">
        <v>0</v>
      </c>
      <c r="H456" s="176">
        <v>106.746</v>
      </c>
      <c r="I456" s="176">
        <v>176.82640000000001</v>
      </c>
      <c r="J456" s="176">
        <v>80.850700000000003</v>
      </c>
      <c r="K456" s="176">
        <v>87.033600000000007</v>
      </c>
      <c r="L456" s="176">
        <v>64.227000000000004</v>
      </c>
      <c r="M456" s="9">
        <v>41</v>
      </c>
      <c r="N456" s="175">
        <v>41</v>
      </c>
      <c r="O456" s="175">
        <v>0</v>
      </c>
    </row>
    <row r="457" spans="4:15" ht="15" x14ac:dyDescent="0.15">
      <c r="D457" s="5" t="s">
        <v>3</v>
      </c>
      <c r="E457" s="7">
        <v>919.07600000000002</v>
      </c>
      <c r="F457" s="8">
        <v>2498.509</v>
      </c>
      <c r="G457" s="8">
        <v>1033.569</v>
      </c>
      <c r="H457" s="8">
        <v>1546.69</v>
      </c>
      <c r="I457" s="8">
        <v>590.32642399999997</v>
      </c>
      <c r="J457" s="8">
        <v>813.09387600000002</v>
      </c>
      <c r="K457" s="8">
        <v>357.01626199999998</v>
      </c>
      <c r="L457" s="8">
        <v>-148.28806399999999</v>
      </c>
      <c r="M457" s="9">
        <v>-700.566599</v>
      </c>
      <c r="N457" s="175">
        <v>-816.62266999999997</v>
      </c>
      <c r="O457" s="175">
        <v>-152.96327299999999</v>
      </c>
    </row>
    <row r="458" spans="4:15" ht="15" x14ac:dyDescent="0.15">
      <c r="D458" s="5" t="s">
        <v>4</v>
      </c>
      <c r="E458" s="177">
        <v>8.8000000000000007</v>
      </c>
      <c r="F458" s="176">
        <v>16</v>
      </c>
      <c r="G458" s="176">
        <v>2</v>
      </c>
      <c r="H458" s="176">
        <v>9</v>
      </c>
      <c r="I458" s="176">
        <f>(H458+($H$458*($L$458/$H$458-1)/4))</f>
        <v>105</v>
      </c>
      <c r="J458" s="176">
        <f>(I458+($H$458*($L$458/$H$458-1)/4))</f>
        <v>201</v>
      </c>
      <c r="K458" s="176">
        <f>(J458+($H$458*($L$458/$H$458-1)/4))</f>
        <v>297</v>
      </c>
      <c r="L458" s="176">
        <v>393</v>
      </c>
      <c r="M458" s="185">
        <v>0</v>
      </c>
      <c r="N458" s="175">
        <v>0</v>
      </c>
      <c r="O458" s="175">
        <v>0</v>
      </c>
    </row>
    <row r="459" spans="4:15" ht="15" x14ac:dyDescent="0.15">
      <c r="D459" s="5" t="s">
        <v>5</v>
      </c>
      <c r="E459" s="7">
        <v>9248</v>
      </c>
      <c r="F459" s="8">
        <v>5708</v>
      </c>
      <c r="G459" s="8">
        <v>2052</v>
      </c>
      <c r="H459" s="8">
        <v>3727</v>
      </c>
      <c r="I459" s="8">
        <v>4178</v>
      </c>
      <c r="J459" s="8">
        <v>5287</v>
      </c>
      <c r="K459" s="8">
        <v>3048</v>
      </c>
      <c r="L459" s="8">
        <v>450</v>
      </c>
      <c r="M459" s="9">
        <v>1889</v>
      </c>
      <c r="N459" s="175">
        <v>1968</v>
      </c>
      <c r="O459" s="175">
        <v>3917</v>
      </c>
    </row>
    <row r="460" spans="4:15" ht="15" x14ac:dyDescent="0.15">
      <c r="D460" s="5" t="s">
        <v>6</v>
      </c>
      <c r="E460" s="7">
        <v>0</v>
      </c>
      <c r="F460" s="8">
        <v>0</v>
      </c>
      <c r="G460" s="8">
        <v>0</v>
      </c>
      <c r="H460" s="8">
        <v>0</v>
      </c>
      <c r="I460" s="8">
        <v>0</v>
      </c>
      <c r="J460" s="8">
        <v>0</v>
      </c>
      <c r="K460" s="8">
        <v>0</v>
      </c>
      <c r="L460" s="8">
        <v>0</v>
      </c>
      <c r="M460" s="9">
        <v>0</v>
      </c>
      <c r="N460" s="175">
        <v>0</v>
      </c>
      <c r="O460" s="175">
        <v>0</v>
      </c>
    </row>
    <row r="461" spans="4:15" ht="15" x14ac:dyDescent="0.15">
      <c r="D461" s="5" t="s">
        <v>7</v>
      </c>
      <c r="E461" s="177">
        <v>3311</v>
      </c>
      <c r="F461" s="176">
        <v>3536</v>
      </c>
      <c r="G461" s="176">
        <v>217</v>
      </c>
      <c r="H461" s="176">
        <v>1974</v>
      </c>
      <c r="I461" s="176">
        <v>-2680.4859999999999</v>
      </c>
      <c r="J461" s="176">
        <v>2552.864</v>
      </c>
      <c r="K461" s="176">
        <v>2542</v>
      </c>
      <c r="L461" s="176">
        <v>7945</v>
      </c>
      <c r="M461" s="185">
        <v>4023</v>
      </c>
      <c r="N461" s="175">
        <v>4023</v>
      </c>
      <c r="O461" s="175">
        <v>0</v>
      </c>
    </row>
    <row r="462" spans="4:15" ht="15" x14ac:dyDescent="0.15">
      <c r="D462" s="5" t="s">
        <v>8</v>
      </c>
      <c r="E462" s="7">
        <v>5.0999999999999996</v>
      </c>
      <c r="F462" s="8">
        <v>178.3</v>
      </c>
      <c r="G462" s="8">
        <v>79.099999999999994</v>
      </c>
      <c r="H462" s="8">
        <v>184.7</v>
      </c>
      <c r="I462" s="8">
        <v>179.529</v>
      </c>
      <c r="J462" s="8">
        <v>150.97999999999999</v>
      </c>
      <c r="K462" s="8">
        <v>2.0529999999999999</v>
      </c>
      <c r="L462" s="8">
        <v>16</v>
      </c>
      <c r="M462" s="9">
        <v>0</v>
      </c>
      <c r="N462" s="175">
        <v>0</v>
      </c>
      <c r="O462" s="175">
        <v>0</v>
      </c>
    </row>
    <row r="463" spans="4:15" ht="15" x14ac:dyDescent="0.15">
      <c r="D463" s="5" t="s">
        <v>9</v>
      </c>
      <c r="E463" s="7">
        <v>1240.8387437100002</v>
      </c>
      <c r="F463" s="8">
        <v>1514.0485228699999</v>
      </c>
      <c r="G463" s="8">
        <v>1342.6150326500001</v>
      </c>
      <c r="H463" s="8">
        <v>1120.2166759700001</v>
      </c>
      <c r="I463" s="8">
        <v>376.20767405000004</v>
      </c>
      <c r="J463" s="8">
        <v>-1160.5832509420009</v>
      </c>
      <c r="K463" s="8">
        <v>-519.25456121279922</v>
      </c>
      <c r="L463" s="8">
        <v>-674.05295932039985</v>
      </c>
      <c r="M463" s="9">
        <v>-375.47019972960021</v>
      </c>
      <c r="N463" s="175">
        <v>-384.95792635819964</v>
      </c>
      <c r="O463" s="175">
        <v>-688.04197013329974</v>
      </c>
    </row>
    <row r="464" spans="4:15" ht="15" x14ac:dyDescent="0.15">
      <c r="D464" s="5" t="s">
        <v>10</v>
      </c>
      <c r="E464" s="7">
        <v>157</v>
      </c>
      <c r="F464" s="8">
        <v>337</v>
      </c>
      <c r="G464" s="8">
        <v>224</v>
      </c>
      <c r="H464" s="8">
        <v>119</v>
      </c>
      <c r="I464" s="8">
        <v>103</v>
      </c>
      <c r="J464" s="8">
        <v>81</v>
      </c>
      <c r="K464" s="8">
        <v>109</v>
      </c>
      <c r="L464" s="8">
        <v>263</v>
      </c>
      <c r="M464" s="9">
        <v>7</v>
      </c>
      <c r="N464" s="175">
        <v>96</v>
      </c>
      <c r="O464" s="175">
        <v>441</v>
      </c>
    </row>
    <row r="465" spans="4:15" ht="15" x14ac:dyDescent="0.15">
      <c r="D465" s="5" t="s">
        <v>11</v>
      </c>
      <c r="E465" s="7">
        <v>4000</v>
      </c>
      <c r="F465" s="8">
        <v>4341</v>
      </c>
      <c r="G465" s="8">
        <v>4280</v>
      </c>
      <c r="H465" s="8">
        <v>6178</v>
      </c>
      <c r="I465" s="8">
        <v>2998</v>
      </c>
      <c r="J465" s="8">
        <v>4003</v>
      </c>
      <c r="K465" s="8">
        <v>2240</v>
      </c>
      <c r="L465" s="8">
        <v>2496</v>
      </c>
      <c r="M465" s="9">
        <v>3633</v>
      </c>
      <c r="N465" s="175">
        <v>6619</v>
      </c>
      <c r="O465" s="175"/>
    </row>
    <row r="466" spans="4:15" ht="15" x14ac:dyDescent="0.15">
      <c r="D466" s="5" t="s">
        <v>12</v>
      </c>
      <c r="E466" s="177">
        <v>136</v>
      </c>
      <c r="F466" s="176">
        <v>159</v>
      </c>
      <c r="G466" s="176">
        <v>163</v>
      </c>
      <c r="H466" s="176">
        <v>150</v>
      </c>
      <c r="I466" s="176">
        <v>290</v>
      </c>
      <c r="J466" s="176">
        <v>283</v>
      </c>
      <c r="K466" s="176">
        <v>-190</v>
      </c>
      <c r="L466" s="176">
        <v>340</v>
      </c>
      <c r="M466" s="9">
        <v>1</v>
      </c>
      <c r="N466" s="175">
        <v>47</v>
      </c>
      <c r="O466" s="175">
        <v>0</v>
      </c>
    </row>
    <row r="467" spans="4:15" ht="15" x14ac:dyDescent="0.15">
      <c r="D467" s="5" t="s">
        <v>13</v>
      </c>
      <c r="E467" s="7">
        <v>286</v>
      </c>
      <c r="F467" s="8">
        <v>431</v>
      </c>
      <c r="G467" s="8">
        <v>229</v>
      </c>
      <c r="H467" s="8">
        <v>585</v>
      </c>
      <c r="I467" s="8">
        <v>467</v>
      </c>
      <c r="J467" s="8">
        <v>236</v>
      </c>
      <c r="K467" s="8">
        <v>265</v>
      </c>
      <c r="L467" s="8">
        <v>81</v>
      </c>
      <c r="M467" s="9">
        <v>14</v>
      </c>
      <c r="N467" s="175">
        <v>-251</v>
      </c>
      <c r="O467" s="175">
        <v>0</v>
      </c>
    </row>
    <row r="468" spans="4:15" ht="15" x14ac:dyDescent="0.15">
      <c r="D468" s="5" t="s">
        <v>14</v>
      </c>
      <c r="E468" s="7">
        <v>0</v>
      </c>
      <c r="F468" s="8">
        <v>0</v>
      </c>
      <c r="G468" s="8">
        <v>0</v>
      </c>
      <c r="H468" s="8">
        <v>0</v>
      </c>
      <c r="I468" s="8">
        <v>0</v>
      </c>
      <c r="J468" s="8">
        <v>0</v>
      </c>
      <c r="K468" s="8">
        <v>0</v>
      </c>
      <c r="L468" s="8">
        <v>0</v>
      </c>
      <c r="M468" s="9">
        <v>0</v>
      </c>
      <c r="N468" s="175">
        <v>0</v>
      </c>
      <c r="O468" s="175">
        <v>0</v>
      </c>
    </row>
    <row r="469" spans="4:15" ht="15" x14ac:dyDescent="0.15">
      <c r="D469" s="5" t="s">
        <v>15</v>
      </c>
      <c r="E469" s="7">
        <v>0</v>
      </c>
      <c r="F469" s="8">
        <v>0</v>
      </c>
      <c r="G469" s="8">
        <v>0</v>
      </c>
      <c r="H469" s="8">
        <v>0</v>
      </c>
      <c r="I469" s="8">
        <v>0</v>
      </c>
      <c r="J469" s="8">
        <v>0</v>
      </c>
      <c r="K469" s="8">
        <v>0</v>
      </c>
      <c r="L469" s="8">
        <v>0</v>
      </c>
      <c r="M469" s="9">
        <v>0</v>
      </c>
      <c r="N469" s="175">
        <v>0</v>
      </c>
      <c r="O469" s="175">
        <v>0</v>
      </c>
    </row>
    <row r="470" spans="4:15" ht="15" x14ac:dyDescent="0.15">
      <c r="D470" s="5" t="s">
        <v>16</v>
      </c>
      <c r="E470" s="7">
        <v>0</v>
      </c>
      <c r="F470" s="8">
        <v>0</v>
      </c>
      <c r="G470" s="8">
        <v>0</v>
      </c>
      <c r="H470" s="8">
        <v>2053</v>
      </c>
      <c r="I470" s="8">
        <v>1897</v>
      </c>
      <c r="J470" s="8">
        <v>407</v>
      </c>
      <c r="K470" s="8">
        <v>1372</v>
      </c>
      <c r="L470" s="8">
        <v>3903</v>
      </c>
      <c r="M470" s="9">
        <v>1000</v>
      </c>
      <c r="N470" s="175">
        <v>1362</v>
      </c>
      <c r="O470" s="175">
        <v>0</v>
      </c>
    </row>
    <row r="471" spans="4:15" ht="15" x14ac:dyDescent="0.15">
      <c r="D471" s="5" t="s">
        <v>17</v>
      </c>
      <c r="E471" s="7">
        <v>3060</v>
      </c>
      <c r="F471" s="8">
        <v>1452</v>
      </c>
      <c r="G471" s="8">
        <v>2403</v>
      </c>
      <c r="H471" s="8">
        <v>443</v>
      </c>
      <c r="I471" s="8">
        <v>-301</v>
      </c>
      <c r="J471" s="8">
        <v>4549</v>
      </c>
      <c r="K471" s="8">
        <v>-18</v>
      </c>
      <c r="L471" s="8">
        <v>1199</v>
      </c>
      <c r="M471" s="9">
        <v>970</v>
      </c>
      <c r="N471" s="175">
        <v>-1359</v>
      </c>
      <c r="O471" s="175">
        <v>7715</v>
      </c>
    </row>
    <row r="472" spans="4:15" ht="15" x14ac:dyDescent="0.15">
      <c r="D472" s="5" t="s">
        <v>18</v>
      </c>
      <c r="E472" s="7">
        <v>0</v>
      </c>
      <c r="F472" s="8">
        <v>0</v>
      </c>
      <c r="G472" s="8">
        <v>0</v>
      </c>
      <c r="H472" s="8">
        <v>0</v>
      </c>
      <c r="I472" s="8">
        <v>0</v>
      </c>
      <c r="J472" s="8">
        <v>0</v>
      </c>
      <c r="K472" s="8">
        <v>0</v>
      </c>
      <c r="L472" s="8">
        <v>0</v>
      </c>
      <c r="M472" s="9">
        <v>0</v>
      </c>
      <c r="N472" s="175">
        <v>0</v>
      </c>
      <c r="O472" s="175">
        <v>0</v>
      </c>
    </row>
    <row r="473" spans="4:15" ht="15" x14ac:dyDescent="0.15">
      <c r="D473" s="5" t="s">
        <v>19</v>
      </c>
      <c r="E473" s="7">
        <v>0</v>
      </c>
      <c r="F473" s="8">
        <v>0</v>
      </c>
      <c r="G473" s="8">
        <v>0</v>
      </c>
      <c r="H473" s="8">
        <v>0</v>
      </c>
      <c r="I473" s="8">
        <v>0</v>
      </c>
      <c r="J473" s="8">
        <v>0</v>
      </c>
      <c r="K473" s="8">
        <v>319</v>
      </c>
      <c r="L473" s="8">
        <v>-12</v>
      </c>
      <c r="M473" s="9">
        <v>68</v>
      </c>
      <c r="N473" s="175">
        <v>68</v>
      </c>
      <c r="O473" s="175">
        <v>0</v>
      </c>
    </row>
    <row r="474" spans="4:15" ht="15" x14ac:dyDescent="0.15">
      <c r="D474" s="5" t="s">
        <v>20</v>
      </c>
      <c r="E474" s="7">
        <v>2.82</v>
      </c>
      <c r="F474" s="8">
        <v>8.9600000000000009</v>
      </c>
      <c r="G474" s="8">
        <v>7.67</v>
      </c>
      <c r="H474" s="8">
        <v>21.95</v>
      </c>
      <c r="I474" s="8">
        <v>3.74</v>
      </c>
      <c r="J474" s="8">
        <v>8.2799999999999994</v>
      </c>
      <c r="K474" s="8">
        <v>0.91</v>
      </c>
      <c r="L474" s="8">
        <v>17.809999999999999</v>
      </c>
      <c r="M474" s="9">
        <v>5.3</v>
      </c>
      <c r="N474" s="175">
        <v>5.84</v>
      </c>
      <c r="O474" s="175">
        <v>0</v>
      </c>
    </row>
    <row r="475" spans="4:15" ht="15" x14ac:dyDescent="0.15">
      <c r="D475" s="5" t="s">
        <v>21</v>
      </c>
      <c r="E475" s="7">
        <v>0</v>
      </c>
      <c r="F475" s="8">
        <v>0</v>
      </c>
      <c r="G475" s="8">
        <v>0</v>
      </c>
      <c r="H475" s="8">
        <v>0</v>
      </c>
      <c r="I475" s="8">
        <v>0</v>
      </c>
      <c r="J475" s="8">
        <v>0</v>
      </c>
      <c r="K475" s="8">
        <v>0</v>
      </c>
      <c r="L475" s="8">
        <v>0</v>
      </c>
      <c r="M475" s="9">
        <v>0</v>
      </c>
      <c r="N475" s="175">
        <v>0</v>
      </c>
      <c r="O475" s="175">
        <v>0</v>
      </c>
    </row>
    <row r="476" spans="4:15" ht="15" x14ac:dyDescent="0.15">
      <c r="D476" s="5" t="s">
        <v>22</v>
      </c>
      <c r="E476" s="177">
        <v>1065</v>
      </c>
      <c r="F476" s="176">
        <v>1183</v>
      </c>
      <c r="G476" s="176">
        <v>3180</v>
      </c>
      <c r="H476" s="176">
        <v>610</v>
      </c>
      <c r="I476" s="176">
        <v>1801</v>
      </c>
      <c r="J476" s="176">
        <v>275</v>
      </c>
      <c r="K476" s="176">
        <v>2172</v>
      </c>
      <c r="L476" s="176">
        <v>1659</v>
      </c>
      <c r="M476" s="185">
        <v>4835</v>
      </c>
      <c r="N476" s="175">
        <v>-793</v>
      </c>
      <c r="O476" s="175">
        <v>-1527</v>
      </c>
    </row>
    <row r="477" spans="4:15" ht="15" x14ac:dyDescent="0.15">
      <c r="D477" s="5" t="s">
        <v>23</v>
      </c>
      <c r="E477" s="7">
        <v>1356</v>
      </c>
      <c r="F477" s="8">
        <v>4193</v>
      </c>
      <c r="G477" s="8">
        <v>1590</v>
      </c>
      <c r="H477" s="8">
        <v>6082</v>
      </c>
      <c r="I477" s="8">
        <v>4094</v>
      </c>
      <c r="J477" s="8">
        <v>1523</v>
      </c>
      <c r="K477" s="8">
        <v>1178</v>
      </c>
      <c r="L477" s="8">
        <v>2047</v>
      </c>
      <c r="M477" s="9">
        <v>-851</v>
      </c>
      <c r="N477" s="175">
        <v>-851</v>
      </c>
      <c r="O477" s="175">
        <v>0</v>
      </c>
    </row>
    <row r="478" spans="4:15" ht="15" x14ac:dyDescent="0.15">
      <c r="D478" s="5" t="s">
        <v>24</v>
      </c>
      <c r="E478" s="177">
        <v>478</v>
      </c>
      <c r="F478" s="176">
        <v>729</v>
      </c>
      <c r="G478" s="176">
        <v>688</v>
      </c>
      <c r="H478" s="176">
        <v>1286</v>
      </c>
      <c r="I478" s="176">
        <v>1266</v>
      </c>
      <c r="J478" s="176">
        <v>1003</v>
      </c>
      <c r="K478" s="176">
        <v>2133</v>
      </c>
      <c r="L478" s="176">
        <v>1555</v>
      </c>
      <c r="M478" s="185">
        <v>3034</v>
      </c>
      <c r="N478" s="175">
        <v>3034</v>
      </c>
      <c r="O478" s="175">
        <v>0</v>
      </c>
    </row>
    <row r="479" spans="4:15" ht="15" x14ac:dyDescent="0.15">
      <c r="D479" s="5" t="s">
        <v>25</v>
      </c>
      <c r="E479" s="177">
        <v>153.94999999999999</v>
      </c>
      <c r="F479" s="176">
        <v>367.71</v>
      </c>
      <c r="G479" s="176">
        <v>382.81099999999998</v>
      </c>
      <c r="H479" s="8">
        <v>218.11099999999999</v>
      </c>
      <c r="I479" s="8">
        <v>49.356000000000002</v>
      </c>
      <c r="J479" s="8">
        <v>-62.435000000000002</v>
      </c>
      <c r="K479" s="8">
        <v>-136.26599999999999</v>
      </c>
      <c r="L479" s="8">
        <v>-237.964</v>
      </c>
      <c r="M479" s="9">
        <v>-57.784999999999997</v>
      </c>
      <c r="N479" s="175">
        <v>-172.52600000000001</v>
      </c>
      <c r="O479" s="175">
        <v>-94.064126110665597</v>
      </c>
    </row>
    <row r="480" spans="4:15" ht="15" x14ac:dyDescent="0.15">
      <c r="D480" s="5" t="s">
        <v>26</v>
      </c>
      <c r="E480" s="177">
        <v>138.05073882226708</v>
      </c>
      <c r="F480" s="176">
        <f>(E480+($E$480*($J$480/$E$480-1)/5))</f>
        <v>144.44059105781366</v>
      </c>
      <c r="G480" s="176">
        <f>(F480+($E$480*($J$480/$E$480-1)/5))</f>
        <v>150.83044329336025</v>
      </c>
      <c r="H480" s="176">
        <f>(G480+($E$480*($J$480/$E$480-1)/5))</f>
        <v>157.22029552890683</v>
      </c>
      <c r="I480" s="176">
        <f>(H480+($E$480*($J$480/$E$480-1)/5))</f>
        <v>163.61014776445342</v>
      </c>
      <c r="J480" s="176">
        <v>170</v>
      </c>
      <c r="K480" s="176">
        <v>292</v>
      </c>
      <c r="L480" s="176">
        <v>789.8</v>
      </c>
      <c r="M480" s="185">
        <v>-24</v>
      </c>
      <c r="N480" s="175">
        <v>-24</v>
      </c>
      <c r="O480" s="175">
        <v>0</v>
      </c>
    </row>
    <row r="481" spans="4:15" ht="15" x14ac:dyDescent="0.15">
      <c r="D481" s="5" t="s">
        <v>27</v>
      </c>
      <c r="E481" s="7">
        <v>15312</v>
      </c>
      <c r="F481" s="8">
        <v>16687</v>
      </c>
      <c r="G481" s="8">
        <v>10170</v>
      </c>
      <c r="H481" s="8">
        <v>12952</v>
      </c>
      <c r="I481" s="8">
        <v>-7049</v>
      </c>
      <c r="J481" s="8">
        <v>1145</v>
      </c>
      <c r="K481" s="8">
        <v>3699</v>
      </c>
      <c r="L481" s="8">
        <v>-189</v>
      </c>
      <c r="M481" s="9">
        <v>12439</v>
      </c>
      <c r="N481" s="175">
        <v>6027</v>
      </c>
      <c r="O481" s="175">
        <v>0</v>
      </c>
    </row>
    <row r="482" spans="4:15" ht="15" x14ac:dyDescent="0.15">
      <c r="D482" s="5" t="s">
        <v>28</v>
      </c>
      <c r="E482" s="177">
        <v>1589</v>
      </c>
      <c r="F482" s="176">
        <v>19996</v>
      </c>
      <c r="G482" s="176">
        <v>22446</v>
      </c>
      <c r="H482" s="176">
        <v>90</v>
      </c>
      <c r="I482" s="176">
        <v>89</v>
      </c>
      <c r="J482" s="176">
        <v>62</v>
      </c>
      <c r="K482" s="176">
        <v>-4</v>
      </c>
      <c r="L482" s="176">
        <v>3</v>
      </c>
      <c r="M482" s="185">
        <v>27</v>
      </c>
      <c r="N482" s="175">
        <v>-21.2</v>
      </c>
      <c r="O482" s="175">
        <v>0</v>
      </c>
    </row>
    <row r="483" spans="4:15" ht="15" x14ac:dyDescent="0.15">
      <c r="D483" s="5" t="s">
        <v>29</v>
      </c>
      <c r="E483" s="7">
        <v>3260</v>
      </c>
      <c r="F483" s="8">
        <v>870</v>
      </c>
      <c r="G483" s="8">
        <v>0</v>
      </c>
      <c r="H483" s="8">
        <v>0</v>
      </c>
      <c r="I483" s="8">
        <v>0</v>
      </c>
      <c r="J483" s="8">
        <v>0</v>
      </c>
      <c r="K483" s="8">
        <v>0</v>
      </c>
      <c r="L483" s="8">
        <v>0</v>
      </c>
      <c r="M483" s="9">
        <v>0</v>
      </c>
      <c r="N483" s="175">
        <v>0</v>
      </c>
      <c r="O483" s="175">
        <v>0</v>
      </c>
    </row>
    <row r="484" spans="4:15" ht="15" x14ac:dyDescent="0.15">
      <c r="D484" s="5" t="s">
        <v>30</v>
      </c>
      <c r="E484" s="7">
        <v>0</v>
      </c>
      <c r="F484" s="8">
        <v>0</v>
      </c>
      <c r="G484" s="8">
        <v>613</v>
      </c>
      <c r="H484" s="8">
        <v>444</v>
      </c>
      <c r="I484" s="8">
        <v>906</v>
      </c>
      <c r="J484" s="8">
        <v>551</v>
      </c>
      <c r="K484" s="8">
        <v>364</v>
      </c>
      <c r="L484" s="8">
        <v>352</v>
      </c>
      <c r="M484" s="9">
        <v>1261</v>
      </c>
      <c r="N484" s="175">
        <v>2141</v>
      </c>
      <c r="O484" s="175">
        <v>0</v>
      </c>
    </row>
    <row r="485" spans="4:15" ht="15" x14ac:dyDescent="0.15">
      <c r="D485" s="11" t="s">
        <v>31</v>
      </c>
      <c r="E485" s="12">
        <v>1262.2095102628093</v>
      </c>
      <c r="F485" s="13">
        <v>988.7757806435236</v>
      </c>
      <c r="G485" s="13">
        <v>749.7912661317738</v>
      </c>
      <c r="H485" s="13">
        <v>614.97942390739308</v>
      </c>
      <c r="I485" s="13">
        <v>19.220291360235954</v>
      </c>
      <c r="J485" s="13">
        <v>-1384.154200048466</v>
      </c>
      <c r="K485" s="13">
        <v>640.02374745499799</v>
      </c>
      <c r="L485" s="13">
        <v>1083.9683399686132</v>
      </c>
      <c r="M485" s="14">
        <v>514.02146628635523</v>
      </c>
      <c r="N485" s="178">
        <v>-108.78315203369806</v>
      </c>
      <c r="O485" s="178">
        <v>0</v>
      </c>
    </row>
    <row r="489" spans="4:15" ht="18.75" x14ac:dyDescent="0.15">
      <c r="D489" s="287" t="s">
        <v>310</v>
      </c>
      <c r="E489" s="288"/>
      <c r="F489" s="288"/>
      <c r="G489" s="288"/>
      <c r="H489" s="288"/>
      <c r="I489" s="288"/>
      <c r="J489" s="288"/>
      <c r="K489" s="288"/>
      <c r="L489" s="288"/>
      <c r="M489" s="288"/>
      <c r="N489" s="182" t="s">
        <v>278</v>
      </c>
      <c r="O489" s="182" t="s">
        <v>279</v>
      </c>
    </row>
    <row r="490" spans="4:15" ht="15" x14ac:dyDescent="0.15">
      <c r="D490" s="3">
        <v>201</v>
      </c>
      <c r="E490" s="4">
        <v>2004</v>
      </c>
      <c r="F490" s="4">
        <f t="shared" ref="F490:O490" si="58">E490+1</f>
        <v>2005</v>
      </c>
      <c r="G490" s="4">
        <f t="shared" si="58"/>
        <v>2006</v>
      </c>
      <c r="H490" s="4">
        <f t="shared" si="58"/>
        <v>2007</v>
      </c>
      <c r="I490" s="4">
        <f t="shared" si="58"/>
        <v>2008</v>
      </c>
      <c r="J490" s="4">
        <f t="shared" si="58"/>
        <v>2009</v>
      </c>
      <c r="K490" s="4">
        <f t="shared" si="58"/>
        <v>2010</v>
      </c>
      <c r="L490" s="4">
        <f t="shared" si="58"/>
        <v>2011</v>
      </c>
      <c r="M490" s="4">
        <f t="shared" si="58"/>
        <v>2012</v>
      </c>
      <c r="N490" s="173">
        <f t="shared" si="58"/>
        <v>2013</v>
      </c>
      <c r="O490" s="173">
        <f t="shared" si="58"/>
        <v>2014</v>
      </c>
    </row>
    <row r="491" spans="4:15" ht="15" x14ac:dyDescent="0.15">
      <c r="D491" s="5" t="s">
        <v>0</v>
      </c>
      <c r="E491" s="180">
        <v>0</v>
      </c>
      <c r="F491" s="179">
        <v>0</v>
      </c>
      <c r="G491" s="179">
        <v>0</v>
      </c>
      <c r="H491" s="179">
        <v>0</v>
      </c>
      <c r="I491" s="179">
        <v>0</v>
      </c>
      <c r="J491" s="179">
        <v>0</v>
      </c>
      <c r="K491" s="179">
        <v>0</v>
      </c>
      <c r="L491" s="179">
        <v>0</v>
      </c>
      <c r="M491" s="184">
        <v>0</v>
      </c>
      <c r="N491" s="174">
        <v>0</v>
      </c>
      <c r="O491" s="174">
        <v>0</v>
      </c>
    </row>
    <row r="492" spans="4:15" ht="15" x14ac:dyDescent="0.15">
      <c r="D492" s="5" t="s">
        <v>1</v>
      </c>
      <c r="E492" s="8">
        <v>116.73736872999955</v>
      </c>
      <c r="F492" s="8">
        <v>311.70284781000043</v>
      </c>
      <c r="G492" s="8">
        <v>85.673100040000918</v>
      </c>
      <c r="H492" s="8">
        <v>283.0145326399994</v>
      </c>
      <c r="I492" s="8">
        <v>615.33483494999984</v>
      </c>
      <c r="J492" s="8">
        <v>-12.661378180001259</v>
      </c>
      <c r="K492" s="8">
        <v>11.117737290000916</v>
      </c>
      <c r="L492" s="8">
        <v>-18.126538349999429</v>
      </c>
      <c r="M492" s="9">
        <v>292.63269131999971</v>
      </c>
      <c r="N492" s="175">
        <v>366.60818200000193</v>
      </c>
      <c r="O492" s="175">
        <v>167.84859042999935</v>
      </c>
    </row>
    <row r="493" spans="4:15" ht="15" x14ac:dyDescent="0.15">
      <c r="D493" s="5" t="s">
        <v>2</v>
      </c>
      <c r="E493" s="177">
        <v>0</v>
      </c>
      <c r="F493" s="176">
        <v>0</v>
      </c>
      <c r="G493" s="176">
        <v>0</v>
      </c>
      <c r="H493" s="176">
        <v>100.4482</v>
      </c>
      <c r="I493" s="176">
        <v>161.51580000000001</v>
      </c>
      <c r="J493" s="176">
        <v>84.772599999999997</v>
      </c>
      <c r="K493" s="176">
        <v>65.907675774999859</v>
      </c>
      <c r="L493" s="176">
        <v>49.02</v>
      </c>
      <c r="M493" s="9">
        <v>50</v>
      </c>
      <c r="N493" s="175">
        <v>50</v>
      </c>
      <c r="O493" s="175">
        <v>0</v>
      </c>
    </row>
    <row r="494" spans="4:15" ht="15" x14ac:dyDescent="0.15">
      <c r="D494" s="5" t="s">
        <v>3</v>
      </c>
      <c r="E494" s="7">
        <v>580.99099999999999</v>
      </c>
      <c r="F494" s="8">
        <v>688.404</v>
      </c>
      <c r="G494" s="8">
        <v>528.91800000000001</v>
      </c>
      <c r="H494" s="8">
        <v>517.73599999999999</v>
      </c>
      <c r="I494" s="8">
        <v>102.11003599999999</v>
      </c>
      <c r="J494" s="8">
        <v>275.528457</v>
      </c>
      <c r="K494" s="8">
        <v>-181.676288</v>
      </c>
      <c r="L494" s="8">
        <v>-281.18737199999998</v>
      </c>
      <c r="M494" s="9">
        <v>-497.19425200000001</v>
      </c>
      <c r="N494" s="175">
        <v>-513.01082199999996</v>
      </c>
      <c r="O494" s="175">
        <v>-242.96700000000001</v>
      </c>
    </row>
    <row r="495" spans="4:15" ht="15" x14ac:dyDescent="0.15">
      <c r="D495" s="5" t="s">
        <v>4</v>
      </c>
      <c r="E495" s="177">
        <v>3.7</v>
      </c>
      <c r="F495" s="176">
        <v>2.2999999999999998</v>
      </c>
      <c r="G495" s="176">
        <v>5.6</v>
      </c>
      <c r="H495" s="176">
        <v>5.7</v>
      </c>
      <c r="I495" s="176">
        <v>14</v>
      </c>
      <c r="J495" s="176">
        <v>10</v>
      </c>
      <c r="K495" s="176">
        <f>AVERAGE(J495,L495)</f>
        <v>10</v>
      </c>
      <c r="L495" s="176">
        <v>10</v>
      </c>
      <c r="M495" s="185">
        <v>0</v>
      </c>
      <c r="N495" s="175">
        <v>0</v>
      </c>
      <c r="O495" s="175">
        <v>0</v>
      </c>
    </row>
    <row r="496" spans="4:15" ht="15" x14ac:dyDescent="0.15">
      <c r="D496" s="5" t="s">
        <v>5</v>
      </c>
      <c r="E496" s="7">
        <v>0</v>
      </c>
      <c r="F496" s="8">
        <v>0</v>
      </c>
      <c r="G496" s="8">
        <v>0</v>
      </c>
      <c r="H496" s="8">
        <v>0</v>
      </c>
      <c r="I496" s="8">
        <v>0</v>
      </c>
      <c r="J496" s="8">
        <v>0</v>
      </c>
      <c r="K496" s="8">
        <v>0</v>
      </c>
      <c r="L496" s="8">
        <v>0</v>
      </c>
      <c r="M496" s="9">
        <v>0</v>
      </c>
      <c r="N496" s="175">
        <v>0</v>
      </c>
      <c r="O496" s="175">
        <v>0</v>
      </c>
    </row>
    <row r="497" spans="4:16" ht="15" x14ac:dyDescent="0.15">
      <c r="D497" s="5" t="s">
        <v>6</v>
      </c>
      <c r="E497" s="7">
        <v>0</v>
      </c>
      <c r="F497" s="8">
        <v>0</v>
      </c>
      <c r="G497" s="8">
        <v>0</v>
      </c>
      <c r="H497" s="8">
        <v>0</v>
      </c>
      <c r="I497" s="8">
        <v>0</v>
      </c>
      <c r="J497" s="8">
        <v>0</v>
      </c>
      <c r="K497" s="8">
        <v>0</v>
      </c>
      <c r="L497" s="8">
        <v>0</v>
      </c>
      <c r="M497" s="9">
        <v>0</v>
      </c>
      <c r="N497" s="175">
        <v>0</v>
      </c>
      <c r="O497" s="175">
        <v>0</v>
      </c>
    </row>
    <row r="498" spans="4:16" ht="15" x14ac:dyDescent="0.15">
      <c r="D498" s="5" t="s">
        <v>7</v>
      </c>
      <c r="E498" s="177">
        <v>0</v>
      </c>
      <c r="F498" s="176">
        <v>0</v>
      </c>
      <c r="G498" s="176">
        <v>0</v>
      </c>
      <c r="H498" s="176">
        <v>0</v>
      </c>
      <c r="I498" s="176">
        <v>0</v>
      </c>
      <c r="J498" s="176">
        <v>0</v>
      </c>
      <c r="K498" s="176">
        <v>0</v>
      </c>
      <c r="L498" s="176">
        <v>0</v>
      </c>
      <c r="M498" s="185">
        <v>0</v>
      </c>
      <c r="N498" s="175">
        <v>0</v>
      </c>
      <c r="O498" s="175">
        <v>0</v>
      </c>
    </row>
    <row r="499" spans="4:16" ht="15" x14ac:dyDescent="0.15">
      <c r="D499" s="5" t="s">
        <v>8</v>
      </c>
      <c r="E499" s="7">
        <v>0</v>
      </c>
      <c r="F499" s="8">
        <v>0</v>
      </c>
      <c r="G499" s="8">
        <v>0</v>
      </c>
      <c r="H499" s="8">
        <v>0</v>
      </c>
      <c r="I499" s="8">
        <v>0</v>
      </c>
      <c r="J499" s="8">
        <v>0</v>
      </c>
      <c r="K499" s="8">
        <v>0</v>
      </c>
      <c r="L499" s="8">
        <v>0</v>
      </c>
      <c r="M499" s="9">
        <v>0</v>
      </c>
      <c r="N499" s="175">
        <v>0</v>
      </c>
      <c r="O499" s="175">
        <v>0</v>
      </c>
    </row>
    <row r="500" spans="4:16" ht="15" x14ac:dyDescent="0.15">
      <c r="D500" s="5" t="s">
        <v>9</v>
      </c>
      <c r="E500" s="7">
        <v>224.978544</v>
      </c>
      <c r="F500" s="8">
        <v>412.406407</v>
      </c>
      <c r="G500" s="8">
        <v>331.09755676999998</v>
      </c>
      <c r="H500" s="8">
        <v>76.064185520000009</v>
      </c>
      <c r="I500" s="8">
        <v>-458.03481649000003</v>
      </c>
      <c r="J500" s="8">
        <v>-441.52655188</v>
      </c>
      <c r="K500" s="8">
        <v>-416.6990437115</v>
      </c>
      <c r="L500" s="8">
        <v>-472.4518124052999</v>
      </c>
      <c r="M500" s="9">
        <v>-323.31070029870006</v>
      </c>
      <c r="N500" s="175">
        <v>-199.79800991560006</v>
      </c>
      <c r="O500" s="175">
        <v>-251.89917763429992</v>
      </c>
    </row>
    <row r="501" spans="4:16" ht="15" x14ac:dyDescent="0.15">
      <c r="D501" s="5" t="s">
        <v>10</v>
      </c>
      <c r="E501" s="7">
        <v>61</v>
      </c>
      <c r="F501" s="8">
        <v>173</v>
      </c>
      <c r="G501" s="8">
        <v>108</v>
      </c>
      <c r="H501" s="8">
        <v>114</v>
      </c>
      <c r="I501" s="8">
        <v>106</v>
      </c>
      <c r="J501" s="8">
        <v>89</v>
      </c>
      <c r="K501" s="8">
        <v>105</v>
      </c>
      <c r="L501" s="8">
        <v>126</v>
      </c>
      <c r="M501" s="9">
        <v>49</v>
      </c>
      <c r="N501" s="175">
        <v>59</v>
      </c>
      <c r="O501" s="175">
        <v>166</v>
      </c>
    </row>
    <row r="502" spans="4:16" ht="15" x14ac:dyDescent="0.15">
      <c r="D502" s="5" t="s">
        <v>11</v>
      </c>
      <c r="E502" s="7">
        <v>1394</v>
      </c>
      <c r="F502" s="8">
        <v>1270</v>
      </c>
      <c r="G502" s="8">
        <v>1228</v>
      </c>
      <c r="H502" s="8">
        <v>1416</v>
      </c>
      <c r="I502" s="8">
        <v>720</v>
      </c>
      <c r="J502" s="8">
        <v>1212</v>
      </c>
      <c r="K502" s="8">
        <v>449</v>
      </c>
      <c r="L502" s="8">
        <v>747</v>
      </c>
      <c r="M502" s="9">
        <v>1304</v>
      </c>
      <c r="N502" s="175">
        <v>1303</v>
      </c>
      <c r="O502" s="175">
        <v>0</v>
      </c>
    </row>
    <row r="503" spans="4:16" ht="15" x14ac:dyDescent="0.15">
      <c r="D503" s="5" t="s">
        <v>12</v>
      </c>
      <c r="E503" s="177">
        <v>126</v>
      </c>
      <c r="F503" s="176">
        <v>133</v>
      </c>
      <c r="G503" s="176">
        <v>123</v>
      </c>
      <c r="H503" s="176">
        <v>119</v>
      </c>
      <c r="I503" s="176">
        <v>183</v>
      </c>
      <c r="J503" s="176">
        <v>224</v>
      </c>
      <c r="K503" s="176">
        <v>272</v>
      </c>
      <c r="L503" s="176">
        <v>238</v>
      </c>
      <c r="M503" s="9">
        <v>124</v>
      </c>
      <c r="N503" s="175">
        <v>142</v>
      </c>
      <c r="O503" s="175">
        <v>0</v>
      </c>
    </row>
    <row r="504" spans="4:16" ht="15" x14ac:dyDescent="0.15">
      <c r="D504" s="5" t="s">
        <v>13</v>
      </c>
      <c r="E504" s="7">
        <v>0</v>
      </c>
      <c r="F504" s="8">
        <v>0</v>
      </c>
      <c r="G504" s="8">
        <v>220</v>
      </c>
      <c r="H504" s="8">
        <v>441</v>
      </c>
      <c r="I504" s="8">
        <v>351</v>
      </c>
      <c r="J504" s="8">
        <v>219</v>
      </c>
      <c r="K504" s="8">
        <v>197</v>
      </c>
      <c r="L504" s="8">
        <v>-53</v>
      </c>
      <c r="M504" s="9">
        <v>87</v>
      </c>
      <c r="N504" s="175">
        <v>-203</v>
      </c>
      <c r="O504" s="175">
        <v>0</v>
      </c>
    </row>
    <row r="505" spans="4:16" ht="15" x14ac:dyDescent="0.15">
      <c r="D505" s="5" t="s">
        <v>14</v>
      </c>
      <c r="E505" s="7">
        <v>0</v>
      </c>
      <c r="F505" s="8">
        <v>0</v>
      </c>
      <c r="G505" s="8">
        <v>0</v>
      </c>
      <c r="H505" s="8">
        <v>0</v>
      </c>
      <c r="I505" s="8">
        <v>0</v>
      </c>
      <c r="J505" s="8">
        <v>0</v>
      </c>
      <c r="K505" s="8">
        <v>0</v>
      </c>
      <c r="L505" s="8">
        <v>0</v>
      </c>
      <c r="M505" s="9">
        <v>0</v>
      </c>
      <c r="N505" s="175">
        <v>0</v>
      </c>
      <c r="O505" s="175">
        <v>0</v>
      </c>
    </row>
    <row r="506" spans="4:16" ht="15" x14ac:dyDescent="0.15">
      <c r="D506" s="5" t="s">
        <v>15</v>
      </c>
      <c r="E506" s="7">
        <v>0</v>
      </c>
      <c r="F506" s="8">
        <v>0</v>
      </c>
      <c r="G506" s="8">
        <v>0</v>
      </c>
      <c r="H506" s="8">
        <v>0</v>
      </c>
      <c r="I506" s="8">
        <v>0</v>
      </c>
      <c r="J506" s="8">
        <v>0</v>
      </c>
      <c r="K506" s="8">
        <v>0</v>
      </c>
      <c r="L506" s="8">
        <v>0</v>
      </c>
      <c r="M506" s="9">
        <v>0</v>
      </c>
      <c r="N506" s="175">
        <v>0</v>
      </c>
      <c r="O506" s="175">
        <v>0</v>
      </c>
    </row>
    <row r="507" spans="4:16" ht="15" x14ac:dyDescent="0.15">
      <c r="D507" s="5" t="s">
        <v>16</v>
      </c>
      <c r="E507" s="7">
        <v>-189</v>
      </c>
      <c r="F507" s="8">
        <v>-68</v>
      </c>
      <c r="G507" s="8">
        <v>-184.02299999999923</v>
      </c>
      <c r="H507" s="8">
        <v>-130</v>
      </c>
      <c r="I507" s="8">
        <v>159</v>
      </c>
      <c r="J507" s="8">
        <v>-298</v>
      </c>
      <c r="K507" s="8">
        <v>52</v>
      </c>
      <c r="L507" s="8">
        <v>-77</v>
      </c>
      <c r="M507" s="9">
        <v>-717</v>
      </c>
      <c r="N507" s="175">
        <v>-103</v>
      </c>
      <c r="O507" s="175">
        <v>0</v>
      </c>
    </row>
    <row r="508" spans="4:16" ht="15" x14ac:dyDescent="0.15">
      <c r="D508" s="5" t="s">
        <v>17</v>
      </c>
      <c r="E508" s="7">
        <v>660.63</v>
      </c>
      <c r="F508" s="8">
        <v>48.772999999999456</v>
      </c>
      <c r="G508" s="8">
        <v>167.78300000000081</v>
      </c>
      <c r="H508" s="8">
        <v>-151.72599999999943</v>
      </c>
      <c r="I508" s="8">
        <v>-1635.1959999999985</v>
      </c>
      <c r="J508" s="8">
        <v>-717.17599999999993</v>
      </c>
      <c r="K508" s="8">
        <v>-1040.1600000000001</v>
      </c>
      <c r="L508" s="8">
        <v>37.82100000000014</v>
      </c>
      <c r="M508" s="9">
        <v>-536.36600000000067</v>
      </c>
      <c r="N508" s="175">
        <v>-859.83500000000004</v>
      </c>
      <c r="O508" s="175">
        <v>-784</v>
      </c>
    </row>
    <row r="509" spans="4:16" ht="15" x14ac:dyDescent="0.15">
      <c r="D509" s="5" t="s">
        <v>18</v>
      </c>
      <c r="E509" s="7">
        <v>0</v>
      </c>
      <c r="F509" s="8">
        <v>0</v>
      </c>
      <c r="G509" s="8">
        <v>0</v>
      </c>
      <c r="H509" s="8">
        <v>0</v>
      </c>
      <c r="I509" s="8">
        <v>0</v>
      </c>
      <c r="J509" s="8">
        <v>0</v>
      </c>
      <c r="K509" s="8">
        <v>0</v>
      </c>
      <c r="L509" s="8">
        <v>0</v>
      </c>
      <c r="M509" s="9">
        <v>0</v>
      </c>
      <c r="N509" s="175">
        <v>0</v>
      </c>
      <c r="O509" s="175">
        <v>0</v>
      </c>
    </row>
    <row r="510" spans="4:16" ht="15" x14ac:dyDescent="0.15">
      <c r="D510" s="5" t="s">
        <v>19</v>
      </c>
      <c r="E510" s="7">
        <v>18</v>
      </c>
      <c r="F510" s="8">
        <v>24</v>
      </c>
      <c r="G510" s="8">
        <v>-1</v>
      </c>
      <c r="H510" s="8">
        <v>5</v>
      </c>
      <c r="I510" s="8">
        <v>-5</v>
      </c>
      <c r="J510" s="8">
        <v>8</v>
      </c>
      <c r="K510" s="8">
        <v>23</v>
      </c>
      <c r="L510" s="8">
        <v>17</v>
      </c>
      <c r="M510" s="9">
        <v>20</v>
      </c>
      <c r="N510" s="175">
        <v>20</v>
      </c>
      <c r="O510" s="175">
        <v>0</v>
      </c>
      <c r="P510" s="6">
        <v>0</v>
      </c>
    </row>
    <row r="511" spans="4:16" ht="15" x14ac:dyDescent="0.15">
      <c r="D511" s="5" t="s">
        <v>20</v>
      </c>
      <c r="E511" s="7">
        <v>2.84</v>
      </c>
      <c r="F511" s="8">
        <v>3.23</v>
      </c>
      <c r="G511" s="8">
        <v>8.68</v>
      </c>
      <c r="H511" s="8">
        <v>10.46</v>
      </c>
      <c r="I511" s="8">
        <v>3.62</v>
      </c>
      <c r="J511" s="8">
        <v>4.3</v>
      </c>
      <c r="K511" s="8">
        <v>3.95</v>
      </c>
      <c r="L511" s="8">
        <v>0</v>
      </c>
      <c r="M511" s="9">
        <v>0</v>
      </c>
      <c r="N511" s="175">
        <v>0</v>
      </c>
      <c r="O511" s="175">
        <v>0</v>
      </c>
      <c r="P511" s="6"/>
    </row>
    <row r="512" spans="4:16" ht="15" x14ac:dyDescent="0.15">
      <c r="D512" s="5" t="s">
        <v>21</v>
      </c>
      <c r="E512" s="7">
        <v>0.3</v>
      </c>
      <c r="F512" s="8">
        <v>0.9</v>
      </c>
      <c r="G512" s="8">
        <v>1.6</v>
      </c>
      <c r="H512" s="8">
        <v>2.4700000000000002</v>
      </c>
      <c r="I512" s="8">
        <v>1.9</v>
      </c>
      <c r="J512" s="8">
        <v>2.6</v>
      </c>
      <c r="K512" s="8">
        <v>1.6</v>
      </c>
      <c r="L512" s="8">
        <v>-0.05</v>
      </c>
      <c r="M512" s="9">
        <v>0.40261200000000003</v>
      </c>
      <c r="N512" s="175">
        <v>0</v>
      </c>
      <c r="O512" s="175">
        <v>0</v>
      </c>
    </row>
    <row r="513" spans="4:15" ht="15" x14ac:dyDescent="0.15">
      <c r="D513" s="5" t="s">
        <v>22</v>
      </c>
      <c r="E513" s="177">
        <v>195</v>
      </c>
      <c r="F513" s="176">
        <v>136</v>
      </c>
      <c r="G513" s="176">
        <v>80</v>
      </c>
      <c r="H513" s="176">
        <v>-43</v>
      </c>
      <c r="I513" s="176">
        <v>-80</v>
      </c>
      <c r="J513" s="176">
        <v>-126</v>
      </c>
      <c r="K513" s="176">
        <v>-80</v>
      </c>
      <c r="L513" s="176">
        <v>-166</v>
      </c>
      <c r="M513" s="185">
        <v>-91</v>
      </c>
      <c r="N513" s="175">
        <v>-42</v>
      </c>
      <c r="O513" s="175">
        <v>132</v>
      </c>
    </row>
    <row r="514" spans="4:15" ht="15" x14ac:dyDescent="0.15">
      <c r="D514" s="5" t="s">
        <v>23</v>
      </c>
      <c r="E514" s="7">
        <v>0</v>
      </c>
      <c r="F514" s="8">
        <v>0</v>
      </c>
      <c r="G514" s="8">
        <v>0</v>
      </c>
      <c r="H514" s="8">
        <v>0</v>
      </c>
      <c r="I514" s="8">
        <v>0</v>
      </c>
      <c r="J514" s="8">
        <v>0</v>
      </c>
      <c r="K514" s="8">
        <v>0</v>
      </c>
      <c r="L514" s="8">
        <v>0</v>
      </c>
      <c r="M514" s="9">
        <v>0</v>
      </c>
      <c r="N514" s="175">
        <v>0</v>
      </c>
      <c r="O514" s="175">
        <v>0</v>
      </c>
    </row>
    <row r="515" spans="4:15" ht="15" x14ac:dyDescent="0.15">
      <c r="D515" s="5" t="s">
        <v>24</v>
      </c>
      <c r="E515" s="177">
        <v>192</v>
      </c>
      <c r="F515" s="176">
        <v>474</v>
      </c>
      <c r="G515" s="176">
        <v>606</v>
      </c>
      <c r="H515" s="176">
        <v>925</v>
      </c>
      <c r="I515" s="176">
        <v>839</v>
      </c>
      <c r="J515" s="176">
        <v>831</v>
      </c>
      <c r="K515" s="176">
        <v>1120</v>
      </c>
      <c r="L515" s="176">
        <v>1261</v>
      </c>
      <c r="M515" s="185">
        <v>1933</v>
      </c>
      <c r="N515" s="175">
        <v>1933</v>
      </c>
      <c r="O515" s="175">
        <v>0</v>
      </c>
    </row>
    <row r="516" spans="4:15" ht="15" x14ac:dyDescent="0.15">
      <c r="D516" s="5" t="s">
        <v>25</v>
      </c>
      <c r="E516" s="177">
        <v>149.785</v>
      </c>
      <c r="F516" s="176">
        <v>153.13399999999999</v>
      </c>
      <c r="G516" s="176">
        <v>109.619</v>
      </c>
      <c r="H516" s="8">
        <v>52.220999999999997</v>
      </c>
      <c r="I516" s="8">
        <v>-86.275000000000006</v>
      </c>
      <c r="J516" s="8">
        <v>-124.473</v>
      </c>
      <c r="K516" s="8">
        <v>-120.444</v>
      </c>
      <c r="L516" s="8">
        <v>-148.21100000000001</v>
      </c>
      <c r="M516" s="9">
        <v>-158.047</v>
      </c>
      <c r="N516" s="175">
        <v>-177.34136698363531</v>
      </c>
      <c r="O516" s="175">
        <v>-163.22614128851109</v>
      </c>
    </row>
    <row r="517" spans="4:15" ht="15" x14ac:dyDescent="0.15">
      <c r="D517" s="5" t="s">
        <v>26</v>
      </c>
      <c r="E517" s="177">
        <v>0</v>
      </c>
      <c r="F517" s="176">
        <v>0</v>
      </c>
      <c r="G517" s="176">
        <v>0</v>
      </c>
      <c r="H517" s="176">
        <v>0</v>
      </c>
      <c r="I517" s="176">
        <v>0</v>
      </c>
      <c r="J517" s="176">
        <v>204</v>
      </c>
      <c r="K517" s="176">
        <v>-306.89999999999998</v>
      </c>
      <c r="L517" s="176">
        <v>792</v>
      </c>
      <c r="M517" s="185">
        <v>-118</v>
      </c>
      <c r="N517" s="175">
        <v>-118</v>
      </c>
      <c r="O517" s="175">
        <v>0</v>
      </c>
    </row>
    <row r="518" spans="4:15" ht="15" x14ac:dyDescent="0.15">
      <c r="D518" s="5" t="s">
        <v>27</v>
      </c>
      <c r="E518" s="7">
        <v>3297</v>
      </c>
      <c r="F518" s="8">
        <v>3298</v>
      </c>
      <c r="G518" s="8">
        <v>5108</v>
      </c>
      <c r="H518" s="8">
        <v>8855</v>
      </c>
      <c r="I518" s="8">
        <v>11615</v>
      </c>
      <c r="J518" s="8">
        <v>2707</v>
      </c>
      <c r="K518" s="8">
        <v>1128</v>
      </c>
      <c r="L518" s="8">
        <v>-1538</v>
      </c>
      <c r="M518" s="9">
        <v>-3945</v>
      </c>
      <c r="N518" s="175">
        <v>-5273</v>
      </c>
      <c r="O518" s="175">
        <v>0</v>
      </c>
    </row>
    <row r="519" spans="4:15" ht="15" x14ac:dyDescent="0.15">
      <c r="D519" s="5" t="s">
        <v>28</v>
      </c>
      <c r="E519" s="177">
        <v>10645</v>
      </c>
      <c r="F519" s="176">
        <v>10586</v>
      </c>
      <c r="G519" s="176">
        <v>13020</v>
      </c>
      <c r="H519" s="176">
        <v>50</v>
      </c>
      <c r="I519" s="176">
        <v>35</v>
      </c>
      <c r="J519" s="176">
        <v>23</v>
      </c>
      <c r="K519" s="176">
        <v>4</v>
      </c>
      <c r="L519" s="176">
        <v>14</v>
      </c>
      <c r="M519" s="185">
        <v>-20</v>
      </c>
      <c r="N519" s="175">
        <v>-11.7</v>
      </c>
      <c r="O519" s="175">
        <v>0</v>
      </c>
    </row>
    <row r="520" spans="4:15" ht="15" x14ac:dyDescent="0.15">
      <c r="D520" s="5" t="s">
        <v>29</v>
      </c>
      <c r="E520" s="7">
        <v>0</v>
      </c>
      <c r="F520" s="8">
        <v>0</v>
      </c>
      <c r="G520" s="8">
        <v>0</v>
      </c>
      <c r="H520" s="8">
        <v>0</v>
      </c>
      <c r="I520" s="8">
        <v>0</v>
      </c>
      <c r="J520" s="8">
        <v>0</v>
      </c>
      <c r="K520" s="8">
        <v>0</v>
      </c>
      <c r="L520" s="8">
        <v>0</v>
      </c>
      <c r="M520" s="9">
        <v>0</v>
      </c>
      <c r="N520" s="175">
        <v>0</v>
      </c>
      <c r="O520" s="175">
        <v>0</v>
      </c>
    </row>
    <row r="521" spans="4:15" ht="15" x14ac:dyDescent="0.15">
      <c r="D521" s="5" t="s">
        <v>30</v>
      </c>
      <c r="E521" s="7">
        <v>0</v>
      </c>
      <c r="F521" s="8">
        <v>233.11699999999999</v>
      </c>
      <c r="G521" s="8">
        <v>274</v>
      </c>
      <c r="H521" s="8">
        <v>259</v>
      </c>
      <c r="I521" s="8">
        <v>410</v>
      </c>
      <c r="J521" s="8">
        <v>-1</v>
      </c>
      <c r="K521" s="8">
        <v>331</v>
      </c>
      <c r="L521" s="8">
        <v>4</v>
      </c>
      <c r="M521" s="9">
        <v>732</v>
      </c>
      <c r="N521" s="175">
        <v>1333</v>
      </c>
      <c r="O521" s="175">
        <v>0</v>
      </c>
    </row>
    <row r="522" spans="4:15" ht="15" x14ac:dyDescent="0.15">
      <c r="D522" s="11" t="s">
        <v>31</v>
      </c>
      <c r="E522" s="12">
        <v>200.61815834599847</v>
      </c>
      <c r="F522" s="13">
        <v>198.76655352015132</v>
      </c>
      <c r="G522" s="13">
        <v>249.35190944267484</v>
      </c>
      <c r="H522" s="13">
        <v>244.23948820907319</v>
      </c>
      <c r="I522" s="13">
        <v>-19.870160474636137</v>
      </c>
      <c r="J522" s="13">
        <v>-212.59196126249535</v>
      </c>
      <c r="K522" s="13">
        <v>359.5888888888889</v>
      </c>
      <c r="L522" s="13">
        <v>586.71034988403323</v>
      </c>
      <c r="M522" s="14">
        <v>3.0800000000000218</v>
      </c>
      <c r="N522" s="178">
        <v>-169.70996149698894</v>
      </c>
      <c r="O522" s="178">
        <v>0</v>
      </c>
    </row>
    <row r="527" spans="4:15" ht="18.75" x14ac:dyDescent="0.15">
      <c r="D527" s="287" t="s">
        <v>311</v>
      </c>
      <c r="E527" s="288"/>
      <c r="F527" s="288"/>
      <c r="G527" s="288"/>
      <c r="H527" s="288"/>
      <c r="I527" s="288"/>
      <c r="J527" s="288"/>
      <c r="K527" s="288"/>
      <c r="L527" s="288"/>
      <c r="M527" s="288"/>
      <c r="N527" s="182" t="s">
        <v>278</v>
      </c>
      <c r="O527" s="182" t="s">
        <v>279</v>
      </c>
    </row>
    <row r="528" spans="4:15" ht="15" x14ac:dyDescent="0.15">
      <c r="D528" s="3">
        <v>173</v>
      </c>
      <c r="E528" s="4">
        <v>2004</v>
      </c>
      <c r="F528" s="4">
        <f t="shared" ref="F528:O528" si="59">E528+1</f>
        <v>2005</v>
      </c>
      <c r="G528" s="4">
        <f t="shared" si="59"/>
        <v>2006</v>
      </c>
      <c r="H528" s="4">
        <f t="shared" si="59"/>
        <v>2007</v>
      </c>
      <c r="I528" s="4">
        <f t="shared" si="59"/>
        <v>2008</v>
      </c>
      <c r="J528" s="4">
        <f t="shared" si="59"/>
        <v>2009</v>
      </c>
      <c r="K528" s="4">
        <f t="shared" si="59"/>
        <v>2010</v>
      </c>
      <c r="L528" s="4">
        <f t="shared" si="59"/>
        <v>2011</v>
      </c>
      <c r="M528" s="4">
        <f t="shared" si="59"/>
        <v>2012</v>
      </c>
      <c r="N528" s="173">
        <f t="shared" si="59"/>
        <v>2013</v>
      </c>
      <c r="O528" s="173">
        <f t="shared" si="59"/>
        <v>2014</v>
      </c>
    </row>
    <row r="529" spans="4:18" ht="15" x14ac:dyDescent="0.15">
      <c r="D529" s="5" t="s">
        <v>0</v>
      </c>
      <c r="E529" s="180">
        <v>0</v>
      </c>
      <c r="F529" s="179">
        <v>0</v>
      </c>
      <c r="G529" s="179">
        <v>0</v>
      </c>
      <c r="H529" s="179">
        <v>0</v>
      </c>
      <c r="I529" s="179">
        <v>0</v>
      </c>
      <c r="J529" s="179">
        <v>0</v>
      </c>
      <c r="K529" s="179">
        <v>0</v>
      </c>
      <c r="L529" s="179">
        <v>0</v>
      </c>
      <c r="M529" s="184">
        <v>0</v>
      </c>
      <c r="N529" s="174">
        <v>0</v>
      </c>
      <c r="O529" s="174">
        <v>0</v>
      </c>
    </row>
    <row r="530" spans="4:18" ht="15" x14ac:dyDescent="0.15">
      <c r="D530" s="5" t="s">
        <v>1</v>
      </c>
      <c r="E530" s="8">
        <v>54.998911230000019</v>
      </c>
      <c r="F530" s="8">
        <v>72.702954670000082</v>
      </c>
      <c r="G530" s="8">
        <v>74.577728089999908</v>
      </c>
      <c r="H530" s="8">
        <v>38.641484259999991</v>
      </c>
      <c r="I530" s="8">
        <v>168.18591095000005</v>
      </c>
      <c r="J530" s="8">
        <v>63.151520419999841</v>
      </c>
      <c r="K530" s="8">
        <v>62.700267330000159</v>
      </c>
      <c r="L530" s="8">
        <v>27.545732890000107</v>
      </c>
      <c r="M530" s="9">
        <v>4.4033559500000479</v>
      </c>
      <c r="N530" s="175">
        <v>71.76730857999992</v>
      </c>
      <c r="O530" s="175">
        <v>56.103309710000275</v>
      </c>
    </row>
    <row r="531" spans="4:18" ht="15" x14ac:dyDescent="0.15">
      <c r="D531" s="5" t="s">
        <v>2</v>
      </c>
      <c r="E531" s="177">
        <v>0</v>
      </c>
      <c r="F531" s="176">
        <v>0</v>
      </c>
      <c r="G531" s="176">
        <v>0</v>
      </c>
      <c r="H531" s="176">
        <v>1.0645396415135519E-3</v>
      </c>
      <c r="I531" s="176">
        <v>6.0450075047917284E-4</v>
      </c>
      <c r="J531" s="176">
        <v>2.227744934215705E-3</v>
      </c>
      <c r="K531" s="176">
        <v>9.7000000000000005E-4</v>
      </c>
      <c r="L531" s="176">
        <v>-3.0999999999999999E-3</v>
      </c>
      <c r="M531" s="9">
        <v>0</v>
      </c>
      <c r="N531" s="175">
        <v>0</v>
      </c>
      <c r="O531" s="175">
        <v>0</v>
      </c>
    </row>
    <row r="532" spans="4:18" ht="15" x14ac:dyDescent="0.15">
      <c r="D532" s="5" t="s">
        <v>3</v>
      </c>
      <c r="E532" s="7">
        <v>151.16800000000001</v>
      </c>
      <c r="F532" s="8">
        <v>179.85599999999999</v>
      </c>
      <c r="G532" s="8">
        <v>175.63200000000001</v>
      </c>
      <c r="H532" s="8">
        <v>38.286000000000001</v>
      </c>
      <c r="I532" s="8">
        <v>-14.298168</v>
      </c>
      <c r="J532" s="8">
        <v>29.758134999999999</v>
      </c>
      <c r="K532" s="8">
        <v>38.251361000000003</v>
      </c>
      <c r="L532" s="8">
        <v>47.392077999999998</v>
      </c>
      <c r="M532" s="9">
        <v>187.706087</v>
      </c>
      <c r="N532" s="175">
        <v>-462.34625199999999</v>
      </c>
      <c r="O532" s="175">
        <v>19.483000000000001</v>
      </c>
    </row>
    <row r="533" spans="4:18" ht="15" x14ac:dyDescent="0.15">
      <c r="D533" s="5" t="s">
        <v>4</v>
      </c>
      <c r="E533" s="177">
        <v>0</v>
      </c>
      <c r="F533" s="176">
        <v>0</v>
      </c>
      <c r="G533" s="176">
        <v>0</v>
      </c>
      <c r="H533" s="176">
        <v>0</v>
      </c>
      <c r="I533" s="176">
        <v>0</v>
      </c>
      <c r="J533" s="176">
        <v>0</v>
      </c>
      <c r="K533" s="176">
        <v>0</v>
      </c>
      <c r="L533" s="176">
        <v>18</v>
      </c>
      <c r="M533" s="185">
        <v>0</v>
      </c>
      <c r="N533" s="175">
        <v>0</v>
      </c>
      <c r="O533" s="175">
        <v>0</v>
      </c>
    </row>
    <row r="534" spans="4:18" ht="15" x14ac:dyDescent="0.15">
      <c r="D534" s="5" t="s">
        <v>5</v>
      </c>
      <c r="E534" s="7">
        <v>0</v>
      </c>
      <c r="F534" s="8">
        <v>0</v>
      </c>
      <c r="G534" s="8">
        <v>0</v>
      </c>
      <c r="H534" s="8">
        <v>0</v>
      </c>
      <c r="I534" s="8">
        <v>0</v>
      </c>
      <c r="J534" s="8">
        <v>0</v>
      </c>
      <c r="K534" s="8">
        <v>0</v>
      </c>
      <c r="L534" s="8">
        <v>0</v>
      </c>
      <c r="M534" s="9">
        <v>0</v>
      </c>
      <c r="N534" s="175">
        <v>0</v>
      </c>
      <c r="O534" s="175">
        <v>0</v>
      </c>
    </row>
    <row r="535" spans="4:18" ht="15" x14ac:dyDescent="0.15">
      <c r="D535" s="5" t="s">
        <v>6</v>
      </c>
      <c r="E535" s="7">
        <v>8775.2000000000007</v>
      </c>
      <c r="F535" s="8">
        <v>9710.1</v>
      </c>
      <c r="G535" s="8">
        <v>10257.1</v>
      </c>
      <c r="H535" s="8">
        <v>10422.5</v>
      </c>
      <c r="I535" s="8">
        <v>10986.5</v>
      </c>
      <c r="J535" s="8">
        <v>11156.6</v>
      </c>
      <c r="K535" s="8">
        <v>12936.1</v>
      </c>
      <c r="L535" s="8">
        <v>11553.2</v>
      </c>
      <c r="M535" s="9">
        <v>12497.2</v>
      </c>
      <c r="N535" s="175">
        <v>12447.7</v>
      </c>
      <c r="O535" s="175">
        <v>12218.8</v>
      </c>
    </row>
    <row r="536" spans="4:18" ht="15" x14ac:dyDescent="0.15">
      <c r="D536" s="5" t="s">
        <v>7</v>
      </c>
      <c r="E536" s="177">
        <v>0</v>
      </c>
      <c r="F536" s="176">
        <v>0</v>
      </c>
      <c r="G536" s="176">
        <v>0</v>
      </c>
      <c r="H536" s="176">
        <v>0</v>
      </c>
      <c r="I536" s="176">
        <v>0</v>
      </c>
      <c r="J536" s="176">
        <v>0</v>
      </c>
      <c r="K536" s="176">
        <v>0</v>
      </c>
      <c r="L536" s="176">
        <v>0</v>
      </c>
      <c r="M536" s="185">
        <v>0</v>
      </c>
      <c r="N536" s="175">
        <v>0</v>
      </c>
      <c r="O536" s="175">
        <v>0</v>
      </c>
    </row>
    <row r="537" spans="4:18" ht="15" x14ac:dyDescent="0.15">
      <c r="D537" s="5" t="s">
        <v>8</v>
      </c>
      <c r="E537" s="7">
        <v>0</v>
      </c>
      <c r="F537" s="8">
        <v>0</v>
      </c>
      <c r="G537" s="8">
        <v>0</v>
      </c>
      <c r="H537" s="8">
        <v>0</v>
      </c>
      <c r="I537" s="8">
        <v>0</v>
      </c>
      <c r="J537" s="8">
        <v>0</v>
      </c>
      <c r="K537" s="8">
        <v>0</v>
      </c>
      <c r="L537" s="8">
        <v>0</v>
      </c>
      <c r="M537" s="9">
        <v>0</v>
      </c>
      <c r="N537" s="175">
        <v>0</v>
      </c>
      <c r="O537" s="175">
        <v>0</v>
      </c>
    </row>
    <row r="538" spans="4:18" ht="15" x14ac:dyDescent="0.15">
      <c r="D538" s="5" t="s">
        <v>9</v>
      </c>
      <c r="E538" s="7">
        <v>94.360600000000005</v>
      </c>
      <c r="F538" s="8">
        <v>83.782089999999997</v>
      </c>
      <c r="G538" s="8">
        <v>101.33326898999999</v>
      </c>
      <c r="H538" s="8">
        <v>60.899009760000006</v>
      </c>
      <c r="I538" s="8">
        <v>48.449843960000003</v>
      </c>
      <c r="J538" s="8">
        <v>46.682932208800004</v>
      </c>
      <c r="K538" s="8">
        <v>69.761069060400004</v>
      </c>
      <c r="L538" s="8">
        <v>-10.4467009676</v>
      </c>
      <c r="M538" s="9">
        <v>66.460135823599998</v>
      </c>
      <c r="N538" s="175">
        <v>-29.644283508599997</v>
      </c>
      <c r="O538" s="175">
        <v>27.630801333099985</v>
      </c>
    </row>
    <row r="539" spans="4:18" ht="15" x14ac:dyDescent="0.15">
      <c r="D539" s="5" t="s">
        <v>10</v>
      </c>
      <c r="E539" s="7">
        <v>0</v>
      </c>
      <c r="F539" s="8">
        <v>0</v>
      </c>
      <c r="G539" s="8">
        <v>0</v>
      </c>
      <c r="H539" s="8">
        <v>0</v>
      </c>
      <c r="I539" s="8">
        <v>0</v>
      </c>
      <c r="J539" s="8">
        <v>0</v>
      </c>
      <c r="K539" s="8">
        <v>0</v>
      </c>
      <c r="L539" s="8">
        <v>0</v>
      </c>
      <c r="M539" s="9">
        <v>0</v>
      </c>
      <c r="N539" s="175">
        <v>0</v>
      </c>
      <c r="O539" s="175">
        <v>0</v>
      </c>
    </row>
    <row r="540" spans="4:18" ht="15" x14ac:dyDescent="0.15">
      <c r="D540" s="5" t="s">
        <v>11</v>
      </c>
      <c r="E540" s="7">
        <v>403.16206031522961</v>
      </c>
      <c r="F540" s="8">
        <v>591.01100000000042</v>
      </c>
      <c r="G540" s="8">
        <v>561.97999999999956</v>
      </c>
      <c r="H540" s="8">
        <v>635.3364278093195</v>
      </c>
      <c r="I540" s="8">
        <v>270.42136390558699</v>
      </c>
      <c r="J540" s="8">
        <v>571.6577474598962</v>
      </c>
      <c r="K540" s="8">
        <v>507.62860812529834</v>
      </c>
      <c r="L540" s="8">
        <v>539.23424682696077</v>
      </c>
      <c r="M540" s="9">
        <v>666.78513747607394</v>
      </c>
      <c r="N540" s="175">
        <v>582</v>
      </c>
      <c r="O540" s="175">
        <v>0</v>
      </c>
    </row>
    <row r="541" spans="4:18" ht="15" x14ac:dyDescent="0.15">
      <c r="D541" s="5" t="s">
        <v>12</v>
      </c>
      <c r="E541" s="177">
        <v>0</v>
      </c>
      <c r="F541" s="176">
        <v>0</v>
      </c>
      <c r="G541" s="176">
        <v>0</v>
      </c>
      <c r="H541" s="176">
        <v>0</v>
      </c>
      <c r="I541" s="176">
        <v>0</v>
      </c>
      <c r="J541" s="176">
        <v>0</v>
      </c>
      <c r="K541" s="176">
        <v>0</v>
      </c>
      <c r="L541" s="176">
        <v>0</v>
      </c>
      <c r="M541" s="9">
        <v>0</v>
      </c>
      <c r="N541" s="175">
        <v>0</v>
      </c>
      <c r="O541" s="175">
        <v>0</v>
      </c>
      <c r="R541" t="s">
        <v>45</v>
      </c>
    </row>
    <row r="542" spans="4:18" ht="15" x14ac:dyDescent="0.15">
      <c r="D542" s="5" t="s">
        <v>13</v>
      </c>
      <c r="E542" s="7">
        <v>0</v>
      </c>
      <c r="F542" s="8">
        <v>-26</v>
      </c>
      <c r="G542" s="8">
        <v>-2</v>
      </c>
      <c r="H542" s="8">
        <v>3</v>
      </c>
      <c r="I542" s="8">
        <v>-10</v>
      </c>
      <c r="J542" s="8">
        <v>-10</v>
      </c>
      <c r="K542" s="8">
        <v>-4</v>
      </c>
      <c r="L542" s="8">
        <v>-3</v>
      </c>
      <c r="M542" s="9">
        <v>-1</v>
      </c>
      <c r="N542" s="175">
        <v>-1</v>
      </c>
      <c r="O542" s="175">
        <v>0</v>
      </c>
    </row>
    <row r="543" spans="4:18" ht="15" x14ac:dyDescent="0.15">
      <c r="D543" s="5" t="s">
        <v>14</v>
      </c>
      <c r="E543" s="7">
        <v>0</v>
      </c>
      <c r="F543" s="8">
        <v>0</v>
      </c>
      <c r="G543" s="8">
        <v>0</v>
      </c>
      <c r="H543" s="8">
        <v>0</v>
      </c>
      <c r="I543" s="8">
        <v>0</v>
      </c>
      <c r="J543" s="8">
        <v>0</v>
      </c>
      <c r="K543" s="8">
        <v>0</v>
      </c>
      <c r="L543" s="8">
        <v>0</v>
      </c>
      <c r="M543" s="9">
        <v>0</v>
      </c>
      <c r="N543" s="175">
        <v>0</v>
      </c>
      <c r="O543" s="175">
        <v>0</v>
      </c>
    </row>
    <row r="544" spans="4:18" ht="15" x14ac:dyDescent="0.15">
      <c r="D544" s="5" t="s">
        <v>15</v>
      </c>
      <c r="E544" s="7">
        <v>0</v>
      </c>
      <c r="F544" s="8">
        <v>0</v>
      </c>
      <c r="G544" s="8">
        <v>0</v>
      </c>
      <c r="H544" s="8">
        <v>0</v>
      </c>
      <c r="I544" s="8">
        <v>0</v>
      </c>
      <c r="J544" s="8">
        <v>0</v>
      </c>
      <c r="K544" s="8">
        <v>0</v>
      </c>
      <c r="L544" s="8">
        <v>0</v>
      </c>
      <c r="M544" s="9">
        <v>0</v>
      </c>
      <c r="N544" s="175">
        <v>0</v>
      </c>
      <c r="O544" s="175">
        <v>0</v>
      </c>
    </row>
    <row r="545" spans="4:15" ht="15" x14ac:dyDescent="0.15">
      <c r="D545" s="5" t="s">
        <v>16</v>
      </c>
      <c r="E545" s="7">
        <v>0</v>
      </c>
      <c r="F545" s="8">
        <v>0</v>
      </c>
      <c r="G545" s="8">
        <v>0</v>
      </c>
      <c r="H545" s="8">
        <v>0</v>
      </c>
      <c r="I545" s="8">
        <v>0</v>
      </c>
      <c r="J545" s="8">
        <v>0</v>
      </c>
      <c r="K545" s="8">
        <v>0</v>
      </c>
      <c r="L545" s="8">
        <v>0</v>
      </c>
      <c r="M545" s="9">
        <v>0</v>
      </c>
      <c r="N545" s="175">
        <v>0</v>
      </c>
      <c r="O545" s="175">
        <v>0</v>
      </c>
    </row>
    <row r="546" spans="4:15" ht="15" x14ac:dyDescent="0.15">
      <c r="D546" s="5" t="s">
        <v>17</v>
      </c>
      <c r="E546" s="7">
        <v>64</v>
      </c>
      <c r="F546" s="8">
        <v>59</v>
      </c>
      <c r="G546" s="8">
        <v>40</v>
      </c>
      <c r="H546" s="8">
        <v>57</v>
      </c>
      <c r="I546" s="8">
        <v>56</v>
      </c>
      <c r="J546" s="8">
        <v>140</v>
      </c>
      <c r="K546" s="8">
        <v>50</v>
      </c>
      <c r="L546" s="8">
        <v>29</v>
      </c>
      <c r="M546" s="9">
        <v>23</v>
      </c>
      <c r="N546" s="175">
        <v>34</v>
      </c>
      <c r="O546" s="175">
        <v>128</v>
      </c>
    </row>
    <row r="547" spans="4:15" ht="15" x14ac:dyDescent="0.15">
      <c r="D547" s="5" t="s">
        <v>18</v>
      </c>
      <c r="E547" s="7">
        <v>0</v>
      </c>
      <c r="F547" s="8">
        <v>0</v>
      </c>
      <c r="G547" s="8">
        <v>0</v>
      </c>
      <c r="H547" s="8">
        <v>0</v>
      </c>
      <c r="I547" s="8">
        <v>0</v>
      </c>
      <c r="J547" s="8">
        <v>0</v>
      </c>
      <c r="K547" s="8">
        <v>0</v>
      </c>
      <c r="L547" s="8">
        <v>0</v>
      </c>
      <c r="M547" s="9">
        <v>0</v>
      </c>
      <c r="N547" s="175">
        <v>0</v>
      </c>
      <c r="O547" s="175">
        <v>0</v>
      </c>
    </row>
    <row r="548" spans="4:15" ht="15" x14ac:dyDescent="0.15">
      <c r="D548" s="5" t="s">
        <v>19</v>
      </c>
      <c r="E548" s="7">
        <v>3.7500000000000001E-4</v>
      </c>
      <c r="F548" s="8">
        <v>1.5899999999999999E-4</v>
      </c>
      <c r="G548" s="8">
        <v>1</v>
      </c>
      <c r="H548" s="8">
        <v>1</v>
      </c>
      <c r="I548" s="8">
        <v>2</v>
      </c>
      <c r="J548" s="8">
        <v>6</v>
      </c>
      <c r="K548" s="8">
        <v>4</v>
      </c>
      <c r="L548" s="8">
        <v>6</v>
      </c>
      <c r="M548" s="9">
        <v>2</v>
      </c>
      <c r="N548" s="175">
        <v>2</v>
      </c>
      <c r="O548" s="175">
        <v>0</v>
      </c>
    </row>
    <row r="549" spans="4:15" ht="15" x14ac:dyDescent="0.15">
      <c r="D549" s="5" t="s">
        <v>20</v>
      </c>
      <c r="E549" s="7">
        <v>0</v>
      </c>
      <c r="F549" s="8">
        <v>0.42</v>
      </c>
      <c r="G549" s="8">
        <v>1.37</v>
      </c>
      <c r="H549" s="8">
        <v>0.68</v>
      </c>
      <c r="I549" s="8">
        <v>1.79</v>
      </c>
      <c r="J549" s="8">
        <v>2.14</v>
      </c>
      <c r="K549" s="8">
        <v>-3.28</v>
      </c>
      <c r="L549" s="8">
        <v>0</v>
      </c>
      <c r="M549" s="9">
        <v>0</v>
      </c>
      <c r="N549" s="175">
        <v>0</v>
      </c>
      <c r="O549" s="175">
        <v>0</v>
      </c>
    </row>
    <row r="550" spans="4:15" ht="15" x14ac:dyDescent="0.15">
      <c r="D550" s="5" t="s">
        <v>21</v>
      </c>
      <c r="E550" s="7">
        <v>0</v>
      </c>
      <c r="F550" s="8">
        <v>0</v>
      </c>
      <c r="G550" s="8">
        <v>0</v>
      </c>
      <c r="H550" s="8">
        <v>0</v>
      </c>
      <c r="I550" s="8">
        <v>0</v>
      </c>
      <c r="J550" s="8">
        <v>0</v>
      </c>
      <c r="K550" s="8">
        <v>0</v>
      </c>
      <c r="L550" s="8">
        <v>0</v>
      </c>
      <c r="M550" s="9">
        <v>0</v>
      </c>
      <c r="N550" s="175">
        <v>0</v>
      </c>
      <c r="O550" s="175">
        <v>0</v>
      </c>
    </row>
    <row r="551" spans="4:15" ht="15" x14ac:dyDescent="0.15">
      <c r="D551" s="5" t="s">
        <v>22</v>
      </c>
      <c r="E551" s="177">
        <v>0</v>
      </c>
      <c r="F551" s="176">
        <v>0</v>
      </c>
      <c r="G551" s="176">
        <v>0</v>
      </c>
      <c r="H551" s="176">
        <v>593</v>
      </c>
      <c r="I551" s="176">
        <v>1249</v>
      </c>
      <c r="J551" s="176">
        <v>160</v>
      </c>
      <c r="K551" s="176">
        <v>1706</v>
      </c>
      <c r="L551" s="176">
        <v>926</v>
      </c>
      <c r="M551" s="185">
        <v>3364</v>
      </c>
      <c r="N551" s="175">
        <v>-1495</v>
      </c>
      <c r="O551" s="175">
        <v>-1720</v>
      </c>
    </row>
    <row r="552" spans="4:15" ht="15" x14ac:dyDescent="0.15">
      <c r="D552" s="5" t="s">
        <v>23</v>
      </c>
      <c r="E552" s="7">
        <v>0</v>
      </c>
      <c r="F552" s="8">
        <v>0</v>
      </c>
      <c r="G552" s="8">
        <v>0</v>
      </c>
      <c r="H552" s="8">
        <v>0</v>
      </c>
      <c r="I552" s="8">
        <v>0</v>
      </c>
      <c r="J552" s="8">
        <v>0</v>
      </c>
      <c r="K552" s="8">
        <v>0</v>
      </c>
      <c r="L552" s="8">
        <v>0</v>
      </c>
      <c r="M552" s="9">
        <v>0</v>
      </c>
      <c r="N552" s="175">
        <v>0</v>
      </c>
      <c r="O552" s="175">
        <v>0</v>
      </c>
    </row>
    <row r="553" spans="4:15" ht="15" x14ac:dyDescent="0.15">
      <c r="D553" s="5" t="s">
        <v>24</v>
      </c>
      <c r="E553" s="177">
        <v>-8</v>
      </c>
      <c r="F553" s="176">
        <v>3</v>
      </c>
      <c r="G553" s="176">
        <v>3</v>
      </c>
      <c r="H553" s="176">
        <f>AVERAGE(G553,I553)</f>
        <v>5.5</v>
      </c>
      <c r="I553" s="176">
        <v>8</v>
      </c>
      <c r="J553" s="176">
        <v>4</v>
      </c>
      <c r="K553" s="176">
        <v>6</v>
      </c>
      <c r="L553" s="176">
        <v>14</v>
      </c>
      <c r="M553" s="185">
        <v>-1</v>
      </c>
      <c r="N553" s="175">
        <v>-1</v>
      </c>
      <c r="O553" s="175">
        <v>0</v>
      </c>
    </row>
    <row r="554" spans="4:15" ht="15" x14ac:dyDescent="0.15">
      <c r="D554" s="5" t="s">
        <v>25</v>
      </c>
      <c r="E554" s="177">
        <v>10.669</v>
      </c>
      <c r="F554" s="176">
        <v>12.18</v>
      </c>
      <c r="G554" s="176">
        <v>11.678000000000001</v>
      </c>
      <c r="H554" s="8">
        <v>7.093</v>
      </c>
      <c r="I554" s="8">
        <v>-1.3069999999999999</v>
      </c>
      <c r="J554" s="8">
        <v>5.5860000000000003</v>
      </c>
      <c r="K554" s="8">
        <v>5.5140000000000002</v>
      </c>
      <c r="L554" s="8">
        <v>-11.595000000000001</v>
      </c>
      <c r="M554" s="9">
        <v>3.9089999999999998</v>
      </c>
      <c r="N554" s="175">
        <v>1.1100000000000001</v>
      </c>
      <c r="O554" s="175">
        <v>1.9354639365361737</v>
      </c>
    </row>
    <row r="555" spans="4:15" ht="15" x14ac:dyDescent="0.15">
      <c r="D555" s="5" t="s">
        <v>26</v>
      </c>
      <c r="E555" s="177">
        <v>0.83023338739999997</v>
      </c>
      <c r="F555" s="176">
        <v>0</v>
      </c>
      <c r="G555" s="176">
        <v>0</v>
      </c>
      <c r="H555" s="176">
        <v>0</v>
      </c>
      <c r="I555" s="176">
        <v>0</v>
      </c>
      <c r="J555" s="176">
        <v>-1</v>
      </c>
      <c r="K555" s="176">
        <v>-2.9</v>
      </c>
      <c r="L555" s="176">
        <v>-0.4</v>
      </c>
      <c r="M555" s="185">
        <v>0.3</v>
      </c>
      <c r="N555" s="175">
        <v>0</v>
      </c>
      <c r="O555" s="175">
        <v>0</v>
      </c>
    </row>
    <row r="556" spans="4:15" ht="15" x14ac:dyDescent="0.15">
      <c r="D556" s="5" t="s">
        <v>27</v>
      </c>
      <c r="E556" s="7">
        <v>0</v>
      </c>
      <c r="F556" s="8">
        <v>0</v>
      </c>
      <c r="G556" s="8">
        <v>0</v>
      </c>
      <c r="H556" s="8">
        <v>0</v>
      </c>
      <c r="I556" s="8">
        <v>0</v>
      </c>
      <c r="J556" s="8">
        <v>0</v>
      </c>
      <c r="K556" s="8">
        <v>0</v>
      </c>
      <c r="L556" s="8">
        <v>0</v>
      </c>
      <c r="M556" s="9">
        <v>0</v>
      </c>
      <c r="N556" s="175">
        <v>0</v>
      </c>
      <c r="O556" s="175">
        <v>0</v>
      </c>
    </row>
    <row r="557" spans="4:15" ht="15" x14ac:dyDescent="0.15">
      <c r="D557" s="5" t="s">
        <v>28</v>
      </c>
      <c r="E557" s="177">
        <v>35</v>
      </c>
      <c r="F557" s="176">
        <v>6</v>
      </c>
      <c r="G557" s="176">
        <v>1</v>
      </c>
      <c r="H557" s="176">
        <v>3</v>
      </c>
      <c r="I557" s="176">
        <f>(H557+($H$557*($K$557/$H$557-1)/3))</f>
        <v>2.6666666666666665</v>
      </c>
      <c r="J557" s="176">
        <f>(I557+($H$557*($K$557/$H$557-1)/3))</f>
        <v>2.333333333333333</v>
      </c>
      <c r="K557" s="176">
        <v>2</v>
      </c>
      <c r="L557" s="176">
        <v>-2</v>
      </c>
      <c r="M557" s="185">
        <v>4</v>
      </c>
      <c r="N557" s="175">
        <v>0.7</v>
      </c>
      <c r="O557" s="175">
        <v>0</v>
      </c>
    </row>
    <row r="558" spans="4:15" ht="15" x14ac:dyDescent="0.15">
      <c r="D558" s="5" t="s">
        <v>29</v>
      </c>
      <c r="E558" s="7">
        <v>0</v>
      </c>
      <c r="F558" s="8">
        <v>0</v>
      </c>
      <c r="G558" s="8">
        <v>0</v>
      </c>
      <c r="H558" s="8">
        <v>0</v>
      </c>
      <c r="I558" s="8">
        <v>0</v>
      </c>
      <c r="J558" s="8">
        <v>0</v>
      </c>
      <c r="K558" s="8">
        <v>0</v>
      </c>
      <c r="L558" s="8">
        <v>0</v>
      </c>
      <c r="M558" s="9">
        <v>0</v>
      </c>
      <c r="N558" s="175">
        <v>0</v>
      </c>
      <c r="O558" s="175">
        <v>0</v>
      </c>
    </row>
    <row r="559" spans="4:15" ht="15" x14ac:dyDescent="0.15">
      <c r="D559" s="5" t="s">
        <v>30</v>
      </c>
      <c r="E559" s="7">
        <v>261.03500000000003</v>
      </c>
      <c r="F559" s="8">
        <v>3.0600000000000001E-4</v>
      </c>
      <c r="G559" s="8">
        <v>8</v>
      </c>
      <c r="H559" s="8">
        <v>14</v>
      </c>
      <c r="I559" s="8">
        <v>16</v>
      </c>
      <c r="J559" s="8">
        <v>15</v>
      </c>
      <c r="K559" s="8">
        <v>20</v>
      </c>
      <c r="L559" s="8">
        <v>7</v>
      </c>
      <c r="M559" s="9">
        <v>-31</v>
      </c>
      <c r="N559" s="175">
        <v>18</v>
      </c>
      <c r="O559" s="175">
        <v>0</v>
      </c>
    </row>
    <row r="560" spans="4:15" ht="15" x14ac:dyDescent="0.15">
      <c r="D560" s="11" t="s">
        <v>31</v>
      </c>
      <c r="E560" s="12">
        <v>42.904038773948358</v>
      </c>
      <c r="F560" s="13">
        <v>107.12621169195778</v>
      </c>
      <c r="G560" s="13">
        <v>69.842651086085894</v>
      </c>
      <c r="H560" s="13">
        <v>136.52558068721942</v>
      </c>
      <c r="I560" s="13">
        <v>-8.1358908807501837</v>
      </c>
      <c r="J560" s="13">
        <v>-42.056167936805721</v>
      </c>
      <c r="K560" s="13">
        <v>0.2379310344827586</v>
      </c>
      <c r="L560" s="13">
        <v>79.786206896551732</v>
      </c>
      <c r="M560" s="14">
        <v>-19.017241379310345</v>
      </c>
      <c r="N560" s="178">
        <v>-16.695758617883442</v>
      </c>
      <c r="O560" s="178">
        <v>0</v>
      </c>
    </row>
    <row r="561" spans="4:15" x14ac:dyDescent="0.15">
      <c r="E561" s="23"/>
      <c r="F561" s="23"/>
      <c r="G561" s="23"/>
      <c r="H561" s="23"/>
      <c r="I561" s="23"/>
      <c r="J561" s="23"/>
      <c r="K561" s="23"/>
      <c r="L561" s="23"/>
      <c r="M561" s="23"/>
      <c r="N561" s="23"/>
    </row>
    <row r="563" spans="4:15" ht="18.75" x14ac:dyDescent="0.15">
      <c r="D563" s="287" t="s">
        <v>312</v>
      </c>
      <c r="E563" s="288"/>
      <c r="F563" s="288"/>
      <c r="G563" s="288"/>
      <c r="H563" s="288"/>
      <c r="I563" s="288"/>
      <c r="J563" s="288"/>
      <c r="K563" s="288"/>
      <c r="L563" s="288"/>
      <c r="M563" s="288"/>
      <c r="N563" s="182" t="s">
        <v>278</v>
      </c>
      <c r="O563" s="182" t="s">
        <v>279</v>
      </c>
    </row>
    <row r="564" spans="4:15" ht="15" x14ac:dyDescent="0.15">
      <c r="D564" s="3">
        <v>188</v>
      </c>
      <c r="E564" s="4">
        <v>2004</v>
      </c>
      <c r="F564" s="4">
        <f t="shared" ref="F564:O564" si="60">E564+1</f>
        <v>2005</v>
      </c>
      <c r="G564" s="4">
        <f t="shared" si="60"/>
        <v>2006</v>
      </c>
      <c r="H564" s="4">
        <f t="shared" si="60"/>
        <v>2007</v>
      </c>
      <c r="I564" s="4">
        <f t="shared" si="60"/>
        <v>2008</v>
      </c>
      <c r="J564" s="4">
        <f t="shared" si="60"/>
        <v>2009</v>
      </c>
      <c r="K564" s="4">
        <f t="shared" si="60"/>
        <v>2010</v>
      </c>
      <c r="L564" s="4">
        <f t="shared" si="60"/>
        <v>2011</v>
      </c>
      <c r="M564" s="4">
        <f t="shared" si="60"/>
        <v>2012</v>
      </c>
      <c r="N564" s="173">
        <f t="shared" si="60"/>
        <v>2013</v>
      </c>
      <c r="O564" s="173">
        <f t="shared" si="60"/>
        <v>2014</v>
      </c>
    </row>
    <row r="565" spans="4:15" ht="15" x14ac:dyDescent="0.15">
      <c r="D565" s="5" t="s">
        <v>0</v>
      </c>
      <c r="E565" s="180">
        <v>0</v>
      </c>
      <c r="F565" s="179">
        <v>0</v>
      </c>
      <c r="G565" s="179">
        <v>0</v>
      </c>
      <c r="H565" s="179">
        <v>0</v>
      </c>
      <c r="I565" s="179">
        <v>0</v>
      </c>
      <c r="J565" s="179">
        <v>0</v>
      </c>
      <c r="K565" s="179">
        <v>0</v>
      </c>
      <c r="L565" s="179">
        <v>0</v>
      </c>
      <c r="M565" s="184">
        <v>0</v>
      </c>
      <c r="N565" s="174">
        <v>0</v>
      </c>
      <c r="O565" s="174">
        <v>0</v>
      </c>
    </row>
    <row r="566" spans="4:15" ht="15" x14ac:dyDescent="0.15">
      <c r="D566" s="5" t="s">
        <v>1</v>
      </c>
      <c r="E566" s="8">
        <v>163.26762471000004</v>
      </c>
      <c r="F566" s="8">
        <v>521.32998059999943</v>
      </c>
      <c r="G566" s="8">
        <v>207.90913003999995</v>
      </c>
      <c r="H566" s="8">
        <v>378.40704380000017</v>
      </c>
      <c r="I566" s="8">
        <v>1900.51296654</v>
      </c>
      <c r="J566" s="8">
        <v>138.85881875000095</v>
      </c>
      <c r="K566" s="8">
        <v>172.50410919999982</v>
      </c>
      <c r="L566" s="8">
        <v>113.98316818999862</v>
      </c>
      <c r="M566" s="9">
        <v>176.11021985000039</v>
      </c>
      <c r="N566" s="175">
        <v>138.99693876999856</v>
      </c>
      <c r="O566" s="175">
        <v>20.45708780999756</v>
      </c>
    </row>
    <row r="567" spans="4:15" ht="15" x14ac:dyDescent="0.15">
      <c r="D567" s="5" t="s">
        <v>2</v>
      </c>
      <c r="E567" s="177">
        <v>0</v>
      </c>
      <c r="F567" s="176">
        <v>0</v>
      </c>
      <c r="G567" s="176">
        <v>0</v>
      </c>
      <c r="H567" s="176">
        <v>1.4056</v>
      </c>
      <c r="I567" s="176">
        <v>2.2172000000000001</v>
      </c>
      <c r="J567" s="176">
        <v>-0.42980000000000002</v>
      </c>
      <c r="K567" s="176">
        <v>3.2263000000000002</v>
      </c>
      <c r="L567" s="176">
        <v>1.5660000000000001</v>
      </c>
      <c r="M567" s="9">
        <v>1</v>
      </c>
      <c r="N567" s="175">
        <v>1</v>
      </c>
      <c r="O567" s="175">
        <v>0</v>
      </c>
    </row>
    <row r="568" spans="4:15" ht="15" x14ac:dyDescent="0.15">
      <c r="D568" s="5" t="s">
        <v>3</v>
      </c>
      <c r="E568" s="7">
        <v>394.52</v>
      </c>
      <c r="F568" s="8">
        <v>399.68099999999998</v>
      </c>
      <c r="G568" s="8">
        <v>462.64800000000002</v>
      </c>
      <c r="H568" s="8">
        <v>542.18799999999999</v>
      </c>
      <c r="I568" s="8">
        <v>440.45667600000002</v>
      </c>
      <c r="J568" s="8">
        <v>225.80533500000001</v>
      </c>
      <c r="K568" s="8">
        <v>275.34136000000001</v>
      </c>
      <c r="L568" s="8">
        <v>111.63294</v>
      </c>
      <c r="M568" s="9">
        <v>-0.43715300000000001</v>
      </c>
      <c r="N568" s="175">
        <v>173.151275</v>
      </c>
      <c r="O568" s="175">
        <v>-112.97199999999999</v>
      </c>
    </row>
    <row r="569" spans="4:15" ht="15" x14ac:dyDescent="0.15">
      <c r="D569" s="5" t="s">
        <v>4</v>
      </c>
      <c r="E569" s="177">
        <v>0</v>
      </c>
      <c r="F569" s="176">
        <v>0</v>
      </c>
      <c r="G569" s="176">
        <v>0</v>
      </c>
      <c r="H569" s="176">
        <v>0</v>
      </c>
      <c r="I569" s="176">
        <v>0</v>
      </c>
      <c r="J569" s="176">
        <v>0</v>
      </c>
      <c r="K569" s="176">
        <v>0</v>
      </c>
      <c r="L569" s="176">
        <v>0</v>
      </c>
      <c r="M569" s="185">
        <v>0</v>
      </c>
      <c r="N569" s="175">
        <v>0</v>
      </c>
      <c r="O569" s="175">
        <v>0</v>
      </c>
    </row>
    <row r="570" spans="4:15" ht="15" x14ac:dyDescent="0.15">
      <c r="D570" s="5" t="s">
        <v>5</v>
      </c>
      <c r="E570" s="7">
        <v>0</v>
      </c>
      <c r="F570" s="8">
        <v>0</v>
      </c>
      <c r="G570" s="8">
        <v>0</v>
      </c>
      <c r="H570" s="8">
        <v>0</v>
      </c>
      <c r="I570" s="8">
        <v>0</v>
      </c>
      <c r="J570" s="8">
        <v>0</v>
      </c>
      <c r="K570" s="8">
        <v>0</v>
      </c>
      <c r="L570" s="8">
        <v>0</v>
      </c>
      <c r="M570" s="9">
        <v>0</v>
      </c>
      <c r="N570" s="175">
        <v>0</v>
      </c>
      <c r="O570" s="175">
        <v>0</v>
      </c>
    </row>
    <row r="571" spans="4:15" ht="15" x14ac:dyDescent="0.15">
      <c r="D571" s="5" t="s">
        <v>6</v>
      </c>
      <c r="E571" s="7">
        <v>0</v>
      </c>
      <c r="F571" s="8">
        <v>0</v>
      </c>
      <c r="G571" s="8">
        <v>0</v>
      </c>
      <c r="H571" s="8">
        <v>0</v>
      </c>
      <c r="I571" s="8">
        <v>0</v>
      </c>
      <c r="J571" s="8">
        <v>0</v>
      </c>
      <c r="K571" s="8">
        <v>0</v>
      </c>
      <c r="L571" s="8">
        <v>0</v>
      </c>
      <c r="M571" s="9">
        <v>0</v>
      </c>
      <c r="N571" s="175">
        <v>0</v>
      </c>
      <c r="O571" s="175">
        <v>0</v>
      </c>
    </row>
    <row r="572" spans="4:15" ht="15" x14ac:dyDescent="0.15">
      <c r="D572" s="5" t="s">
        <v>7</v>
      </c>
      <c r="E572" s="177">
        <v>0</v>
      </c>
      <c r="F572" s="176">
        <v>0</v>
      </c>
      <c r="G572" s="176">
        <v>0</v>
      </c>
      <c r="H572" s="176">
        <v>0</v>
      </c>
      <c r="I572" s="176">
        <v>0</v>
      </c>
      <c r="J572" s="176">
        <v>0</v>
      </c>
      <c r="K572" s="176">
        <v>0</v>
      </c>
      <c r="L572" s="176">
        <v>0</v>
      </c>
      <c r="M572" s="185">
        <v>0</v>
      </c>
      <c r="N572" s="175">
        <v>0</v>
      </c>
      <c r="O572" s="175">
        <v>0</v>
      </c>
    </row>
    <row r="573" spans="4:15" ht="15" x14ac:dyDescent="0.15">
      <c r="D573" s="5" t="s">
        <v>8</v>
      </c>
      <c r="E573" s="7">
        <v>0</v>
      </c>
      <c r="F573" s="8">
        <v>0</v>
      </c>
      <c r="G573" s="8">
        <v>0</v>
      </c>
      <c r="H573" s="8">
        <v>0</v>
      </c>
      <c r="I573" s="8">
        <v>0</v>
      </c>
      <c r="J573" s="8">
        <v>0</v>
      </c>
      <c r="K573" s="8">
        <v>0</v>
      </c>
      <c r="L573" s="8">
        <v>0</v>
      </c>
      <c r="M573" s="9">
        <v>0</v>
      </c>
      <c r="N573" s="175">
        <v>0</v>
      </c>
      <c r="O573" s="175">
        <v>0</v>
      </c>
    </row>
    <row r="574" spans="4:15" ht="15" x14ac:dyDescent="0.15">
      <c r="D574" s="5" t="s">
        <v>9</v>
      </c>
      <c r="E574" s="7">
        <v>35.901414000000003</v>
      </c>
      <c r="F574" s="8">
        <v>46.910671999999998</v>
      </c>
      <c r="G574" s="8">
        <v>41.804494840000004</v>
      </c>
      <c r="H574" s="8">
        <v>27.449783019999998</v>
      </c>
      <c r="I574" s="8">
        <v>25.235418760000002</v>
      </c>
      <c r="J574" s="8">
        <v>-71.873054457600034</v>
      </c>
      <c r="K574" s="8">
        <v>-52.325341799400022</v>
      </c>
      <c r="L574" s="8">
        <v>-2.3814701186999989</v>
      </c>
      <c r="M574" s="9">
        <v>-38.584188878200031</v>
      </c>
      <c r="N574" s="175">
        <v>-1.1440311100001817E-2</v>
      </c>
      <c r="O574" s="175">
        <v>-3.0350259697999977</v>
      </c>
    </row>
    <row r="575" spans="4:15" ht="15" x14ac:dyDescent="0.15">
      <c r="D575" s="5" t="s">
        <v>10</v>
      </c>
      <c r="E575" s="7">
        <v>0</v>
      </c>
      <c r="F575" s="8">
        <v>0</v>
      </c>
      <c r="G575" s="8">
        <v>0</v>
      </c>
      <c r="H575" s="8">
        <v>0</v>
      </c>
      <c r="I575" s="8">
        <v>0</v>
      </c>
      <c r="J575" s="8">
        <v>0</v>
      </c>
      <c r="K575" s="8">
        <v>0</v>
      </c>
      <c r="L575" s="8">
        <v>0</v>
      </c>
      <c r="M575" s="9">
        <v>0</v>
      </c>
      <c r="N575" s="175">
        <v>0</v>
      </c>
      <c r="O575" s="175">
        <v>0</v>
      </c>
    </row>
    <row r="576" spans="4:15" ht="15" x14ac:dyDescent="0.15">
      <c r="D576" s="5" t="s">
        <v>11</v>
      </c>
      <c r="E576" s="7">
        <v>870.54981969569963</v>
      </c>
      <c r="F576" s="8">
        <v>871.98899999999958</v>
      </c>
      <c r="G576" s="8">
        <v>629.02000000000044</v>
      </c>
      <c r="H576" s="8">
        <v>907.6635721906805</v>
      </c>
      <c r="I576" s="8">
        <v>651.57863609441301</v>
      </c>
      <c r="J576" s="8">
        <v>634.3422525401038</v>
      </c>
      <c r="K576" s="8">
        <v>801.17646187470382</v>
      </c>
      <c r="L576" s="8">
        <v>1004.7657531730392</v>
      </c>
      <c r="M576" s="9">
        <v>1079.2148625239297</v>
      </c>
      <c r="N576" s="175">
        <v>1523.0529882641131</v>
      </c>
      <c r="O576" s="175">
        <v>0</v>
      </c>
    </row>
    <row r="577" spans="4:15" ht="15" x14ac:dyDescent="0.15">
      <c r="D577" s="5" t="s">
        <v>12</v>
      </c>
      <c r="E577" s="177">
        <v>0</v>
      </c>
      <c r="F577" s="176">
        <v>0</v>
      </c>
      <c r="G577" s="176">
        <v>0</v>
      </c>
      <c r="H577" s="176">
        <v>0</v>
      </c>
      <c r="I577" s="176">
        <v>0</v>
      </c>
      <c r="J577" s="176">
        <v>0</v>
      </c>
      <c r="K577" s="176">
        <v>0</v>
      </c>
      <c r="L577" s="176">
        <v>0</v>
      </c>
      <c r="M577" s="9">
        <v>0</v>
      </c>
      <c r="N577" s="175">
        <v>0</v>
      </c>
      <c r="O577" s="175">
        <v>0</v>
      </c>
    </row>
    <row r="578" spans="4:15" ht="15" x14ac:dyDescent="0.15">
      <c r="D578" s="5" t="s">
        <v>13</v>
      </c>
      <c r="E578" s="7">
        <v>0</v>
      </c>
      <c r="F578" s="8">
        <v>-3</v>
      </c>
      <c r="G578" s="8">
        <v>9</v>
      </c>
      <c r="H578" s="8">
        <v>33</v>
      </c>
      <c r="I578" s="8">
        <v>2</v>
      </c>
      <c r="J578" s="8">
        <v>3</v>
      </c>
      <c r="K578" s="8">
        <v>-8</v>
      </c>
      <c r="L578" s="8">
        <v>-14</v>
      </c>
      <c r="M578" s="9">
        <v>-15</v>
      </c>
      <c r="N578" s="175">
        <v>-12</v>
      </c>
      <c r="O578" s="175">
        <v>0</v>
      </c>
    </row>
    <row r="579" spans="4:15" ht="15" x14ac:dyDescent="0.15">
      <c r="D579" s="5" t="s">
        <v>14</v>
      </c>
      <c r="E579" s="7">
        <v>0</v>
      </c>
      <c r="F579" s="8">
        <v>0</v>
      </c>
      <c r="G579" s="8">
        <v>0</v>
      </c>
      <c r="H579" s="8">
        <v>0</v>
      </c>
      <c r="I579" s="8">
        <v>0</v>
      </c>
      <c r="J579" s="8">
        <v>0</v>
      </c>
      <c r="K579" s="8">
        <v>0</v>
      </c>
      <c r="L579" s="8">
        <v>0</v>
      </c>
      <c r="M579" s="9">
        <v>0</v>
      </c>
      <c r="N579" s="175">
        <v>0</v>
      </c>
      <c r="O579" s="175">
        <v>0</v>
      </c>
    </row>
    <row r="580" spans="4:15" ht="15" x14ac:dyDescent="0.15">
      <c r="D580" s="5" t="s">
        <v>15</v>
      </c>
      <c r="E580" s="7">
        <v>0</v>
      </c>
      <c r="F580" s="8">
        <v>0</v>
      </c>
      <c r="G580" s="8">
        <v>0</v>
      </c>
      <c r="H580" s="8">
        <v>0</v>
      </c>
      <c r="I580" s="8">
        <v>0</v>
      </c>
      <c r="J580" s="8">
        <v>0</v>
      </c>
      <c r="K580" s="8">
        <v>0</v>
      </c>
      <c r="L580" s="8">
        <v>0</v>
      </c>
      <c r="M580" s="9">
        <v>0</v>
      </c>
      <c r="N580" s="175">
        <v>0</v>
      </c>
      <c r="O580" s="175">
        <v>0</v>
      </c>
    </row>
    <row r="581" spans="4:15" ht="15" x14ac:dyDescent="0.15">
      <c r="D581" s="5" t="s">
        <v>16</v>
      </c>
      <c r="E581" s="7">
        <v>0</v>
      </c>
      <c r="F581" s="8">
        <v>0</v>
      </c>
      <c r="G581" s="8">
        <v>0</v>
      </c>
      <c r="H581" s="8">
        <v>1020</v>
      </c>
      <c r="I581" s="8">
        <v>612</v>
      </c>
      <c r="J581" s="8">
        <v>234</v>
      </c>
      <c r="K581" s="8">
        <v>-219</v>
      </c>
      <c r="L581" s="8">
        <v>-13</v>
      </c>
      <c r="M581" s="9">
        <v>32</v>
      </c>
      <c r="N581" s="175">
        <v>-386</v>
      </c>
      <c r="O581" s="175">
        <v>0</v>
      </c>
    </row>
    <row r="582" spans="4:15" ht="15" x14ac:dyDescent="0.15">
      <c r="D582" s="5" t="s">
        <v>17</v>
      </c>
      <c r="E582" s="7">
        <v>56</v>
      </c>
      <c r="F582" s="8">
        <v>-47</v>
      </c>
      <c r="G582" s="8">
        <v>79</v>
      </c>
      <c r="H582" s="8">
        <v>-27</v>
      </c>
      <c r="I582" s="8">
        <v>-12</v>
      </c>
      <c r="J582" s="8">
        <v>283</v>
      </c>
      <c r="K582" s="8">
        <v>14</v>
      </c>
      <c r="L582" s="8">
        <v>-6</v>
      </c>
      <c r="M582" s="9">
        <v>-21</v>
      </c>
      <c r="N582" s="175">
        <v>-50</v>
      </c>
      <c r="O582" s="175">
        <v>283</v>
      </c>
    </row>
    <row r="583" spans="4:15" ht="15" x14ac:dyDescent="0.15">
      <c r="D583" s="5" t="s">
        <v>18</v>
      </c>
      <c r="E583" s="7">
        <v>0</v>
      </c>
      <c r="F583" s="8">
        <v>0</v>
      </c>
      <c r="G583" s="8">
        <v>0</v>
      </c>
      <c r="H583" s="8">
        <v>0</v>
      </c>
      <c r="I583" s="8">
        <v>0</v>
      </c>
      <c r="J583" s="8">
        <v>0</v>
      </c>
      <c r="K583" s="8">
        <v>0</v>
      </c>
      <c r="L583" s="8">
        <v>0</v>
      </c>
      <c r="M583" s="9">
        <v>0</v>
      </c>
      <c r="N583" s="175">
        <v>0</v>
      </c>
      <c r="O583" s="175">
        <v>0</v>
      </c>
    </row>
    <row r="584" spans="4:15" ht="15" x14ac:dyDescent="0.15">
      <c r="D584" s="5" t="s">
        <v>19</v>
      </c>
      <c r="E584" s="7">
        <v>6.7000000000000002E-4</v>
      </c>
      <c r="F584" s="8">
        <v>2</v>
      </c>
      <c r="G584" s="8">
        <v>3.8000000000000002E-4</v>
      </c>
      <c r="H584" s="8">
        <v>4.6500000000000003E-4</v>
      </c>
      <c r="I584" s="8">
        <v>2</v>
      </c>
      <c r="J584" s="8">
        <v>2</v>
      </c>
      <c r="K584" s="8">
        <v>-1</v>
      </c>
      <c r="L584" s="8">
        <v>-2</v>
      </c>
      <c r="M584" s="9">
        <v>2.6400000000000002E-4</v>
      </c>
      <c r="N584" s="175">
        <v>0</v>
      </c>
      <c r="O584" s="175">
        <v>0</v>
      </c>
    </row>
    <row r="585" spans="4:15" ht="15" x14ac:dyDescent="0.15">
      <c r="D585" s="5" t="s">
        <v>20</v>
      </c>
      <c r="E585" s="7">
        <v>0</v>
      </c>
      <c r="F585" s="8">
        <v>0.14000000000000001</v>
      </c>
      <c r="G585" s="8">
        <v>0.41</v>
      </c>
      <c r="H585" s="8">
        <v>-0.11</v>
      </c>
      <c r="I585" s="8">
        <v>0.05</v>
      </c>
      <c r="J585" s="8">
        <v>0.02</v>
      </c>
      <c r="K585" s="8">
        <v>-0.12</v>
      </c>
      <c r="L585" s="8">
        <v>0</v>
      </c>
      <c r="M585" s="9">
        <v>0</v>
      </c>
      <c r="N585" s="175">
        <v>0</v>
      </c>
      <c r="O585" s="175">
        <v>0</v>
      </c>
    </row>
    <row r="586" spans="4:15" ht="15" x14ac:dyDescent="0.15">
      <c r="D586" s="5" t="s">
        <v>21</v>
      </c>
      <c r="E586" s="7">
        <v>0</v>
      </c>
      <c r="F586" s="8">
        <v>0</v>
      </c>
      <c r="G586" s="8">
        <v>0</v>
      </c>
      <c r="H586" s="8">
        <v>0</v>
      </c>
      <c r="I586" s="8">
        <v>0</v>
      </c>
      <c r="J586" s="8">
        <v>0</v>
      </c>
      <c r="K586" s="8">
        <v>0</v>
      </c>
      <c r="L586" s="8">
        <v>0</v>
      </c>
      <c r="M586" s="9">
        <v>0</v>
      </c>
      <c r="N586" s="175">
        <v>0</v>
      </c>
      <c r="O586" s="175">
        <v>0</v>
      </c>
    </row>
    <row r="587" spans="4:15" ht="15" x14ac:dyDescent="0.15">
      <c r="D587" s="5" t="s">
        <v>22</v>
      </c>
      <c r="E587" s="177">
        <v>0</v>
      </c>
      <c r="F587" s="176">
        <v>0</v>
      </c>
      <c r="G587" s="176">
        <v>0</v>
      </c>
      <c r="H587" s="176">
        <v>-149</v>
      </c>
      <c r="I587" s="176">
        <v>270</v>
      </c>
      <c r="J587" s="176">
        <v>472</v>
      </c>
      <c r="K587" s="176">
        <v>587</v>
      </c>
      <c r="L587" s="176">
        <v>837</v>
      </c>
      <c r="M587" s="185">
        <v>1314</v>
      </c>
      <c r="N587" s="175">
        <v>557</v>
      </c>
      <c r="O587" s="175">
        <v>469</v>
      </c>
    </row>
    <row r="588" spans="4:15" ht="15" x14ac:dyDescent="0.15">
      <c r="D588" s="5" t="s">
        <v>23</v>
      </c>
      <c r="E588" s="7">
        <v>0</v>
      </c>
      <c r="F588" s="8">
        <v>0</v>
      </c>
      <c r="G588" s="8">
        <v>0</v>
      </c>
      <c r="H588" s="8">
        <v>0</v>
      </c>
      <c r="I588" s="8">
        <v>0</v>
      </c>
      <c r="J588" s="8">
        <v>0</v>
      </c>
      <c r="K588" s="8">
        <v>0</v>
      </c>
      <c r="L588" s="8">
        <v>0</v>
      </c>
      <c r="M588" s="9">
        <v>0</v>
      </c>
      <c r="N588" s="175">
        <v>0</v>
      </c>
      <c r="O588" s="175">
        <v>0</v>
      </c>
    </row>
    <row r="589" spans="4:15" ht="15" x14ac:dyDescent="0.15">
      <c r="D589" s="5" t="s">
        <v>24</v>
      </c>
      <c r="E589" s="177">
        <v>-12</v>
      </c>
      <c r="F589" s="176">
        <v>4</v>
      </c>
      <c r="G589" s="176">
        <v>11</v>
      </c>
      <c r="H589" s="176">
        <v>4</v>
      </c>
      <c r="I589" s="176">
        <v>5</v>
      </c>
      <c r="J589" s="176">
        <v>8</v>
      </c>
      <c r="K589" s="176">
        <v>18</v>
      </c>
      <c r="L589" s="176">
        <v>11</v>
      </c>
      <c r="M589" s="185">
        <v>39</v>
      </c>
      <c r="N589" s="175">
        <v>39</v>
      </c>
      <c r="O589" s="175">
        <v>0</v>
      </c>
    </row>
    <row r="590" spans="4:15" ht="15" x14ac:dyDescent="0.15">
      <c r="D590" s="5" t="s">
        <v>25</v>
      </c>
      <c r="E590" s="177">
        <v>-9.2929999999999993</v>
      </c>
      <c r="F590" s="176">
        <v>12.510999999999999</v>
      </c>
      <c r="G590" s="176">
        <v>12.048</v>
      </c>
      <c r="H590" s="8">
        <v>126.813</v>
      </c>
      <c r="I590" s="8">
        <v>87.924999999999997</v>
      </c>
      <c r="J590" s="8">
        <v>9.5619999999999994</v>
      </c>
      <c r="K590" s="8">
        <v>-30.716000000000001</v>
      </c>
      <c r="L590" s="8">
        <v>10.445</v>
      </c>
      <c r="M590" s="9">
        <v>95.926000000000002</v>
      </c>
      <c r="N590" s="175">
        <v>14.67687734259286</v>
      </c>
      <c r="O590" s="175">
        <v>72.114157992277782</v>
      </c>
    </row>
    <row r="591" spans="4:15" ht="15" x14ac:dyDescent="0.15">
      <c r="D591" s="5" t="s">
        <v>26</v>
      </c>
      <c r="E591" s="177">
        <v>0</v>
      </c>
      <c r="F591" s="176">
        <v>0</v>
      </c>
      <c r="G591" s="176">
        <v>0</v>
      </c>
      <c r="H591" s="176">
        <v>0</v>
      </c>
      <c r="I591" s="176">
        <v>0</v>
      </c>
      <c r="J591" s="176">
        <v>0.3</v>
      </c>
      <c r="K591" s="176">
        <v>-0.01</v>
      </c>
      <c r="L591" s="176">
        <v>0.7</v>
      </c>
      <c r="M591" s="185">
        <v>1.5</v>
      </c>
      <c r="N591" s="175">
        <v>1.5</v>
      </c>
      <c r="O591" s="175">
        <v>0</v>
      </c>
    </row>
    <row r="592" spans="4:15" ht="15" x14ac:dyDescent="0.15">
      <c r="D592" s="5" t="s">
        <v>27</v>
      </c>
      <c r="E592" s="7">
        <v>0</v>
      </c>
      <c r="F592" s="8">
        <v>0</v>
      </c>
      <c r="G592" s="8">
        <v>0</v>
      </c>
      <c r="H592" s="8">
        <v>0</v>
      </c>
      <c r="I592" s="8">
        <v>0</v>
      </c>
      <c r="J592" s="8">
        <v>0</v>
      </c>
      <c r="K592" s="8">
        <v>0</v>
      </c>
      <c r="L592" s="8">
        <v>0</v>
      </c>
      <c r="M592" s="9">
        <v>0</v>
      </c>
      <c r="N592" s="175">
        <v>0</v>
      </c>
      <c r="O592" s="175">
        <v>0</v>
      </c>
    </row>
    <row r="593" spans="4:15" ht="15" x14ac:dyDescent="0.15">
      <c r="D593" s="5" t="s">
        <v>28</v>
      </c>
      <c r="E593" s="177">
        <v>2897</v>
      </c>
      <c r="F593" s="176">
        <v>835</v>
      </c>
      <c r="G593" s="176">
        <v>-334</v>
      </c>
      <c r="H593" s="176">
        <v>4</v>
      </c>
      <c r="I593" s="176">
        <v>5</v>
      </c>
      <c r="J593" s="176">
        <v>1</v>
      </c>
      <c r="K593" s="176">
        <v>-3</v>
      </c>
      <c r="L593" s="176">
        <v>-4</v>
      </c>
      <c r="M593" s="185">
        <v>-1</v>
      </c>
      <c r="N593" s="175">
        <v>-5.9</v>
      </c>
      <c r="O593" s="175">
        <v>0</v>
      </c>
    </row>
    <row r="594" spans="4:15" ht="15" x14ac:dyDescent="0.15">
      <c r="D594" s="5" t="s">
        <v>29</v>
      </c>
      <c r="E594" s="7">
        <v>0</v>
      </c>
      <c r="F594" s="8">
        <v>0</v>
      </c>
      <c r="G594" s="8">
        <v>0</v>
      </c>
      <c r="H594" s="8">
        <v>0</v>
      </c>
      <c r="I594" s="8">
        <v>0</v>
      </c>
      <c r="J594" s="8">
        <v>0</v>
      </c>
      <c r="K594" s="8">
        <v>0</v>
      </c>
      <c r="L594" s="8">
        <v>0</v>
      </c>
      <c r="M594" s="9">
        <v>0</v>
      </c>
      <c r="N594" s="175">
        <v>0</v>
      </c>
      <c r="O594" s="175">
        <v>0</v>
      </c>
    </row>
    <row r="595" spans="4:15" ht="15" x14ac:dyDescent="0.15">
      <c r="D595" s="5" t="s">
        <v>30</v>
      </c>
      <c r="E595" s="7">
        <v>0</v>
      </c>
      <c r="F595" s="8">
        <v>85</v>
      </c>
      <c r="G595" s="8">
        <v>106</v>
      </c>
      <c r="H595" s="8">
        <v>88</v>
      </c>
      <c r="I595" s="8">
        <v>27</v>
      </c>
      <c r="J595" s="8">
        <v>33</v>
      </c>
      <c r="K595" s="8">
        <v>6</v>
      </c>
      <c r="L595" s="8">
        <v>35</v>
      </c>
      <c r="M595" s="9">
        <v>65</v>
      </c>
      <c r="N595" s="175">
        <v>8</v>
      </c>
      <c r="O595" s="175">
        <v>0</v>
      </c>
    </row>
    <row r="596" spans="4:15" ht="15" x14ac:dyDescent="0.15">
      <c r="D596" s="11" t="s">
        <v>31</v>
      </c>
      <c r="E596" s="12">
        <v>35.489105465038833</v>
      </c>
      <c r="F596" s="13">
        <v>-13.012317402472426</v>
      </c>
      <c r="G596" s="13">
        <v>10.166498356417584</v>
      </c>
      <c r="H596" s="13">
        <v>22.43834465212392</v>
      </c>
      <c r="I596" s="13">
        <v>4.9070779326164509</v>
      </c>
      <c r="J596" s="13">
        <v>-6.3597079721975787</v>
      </c>
      <c r="K596" s="13">
        <v>25.556034482758623</v>
      </c>
      <c r="L596" s="13">
        <v>15.710712652096804</v>
      </c>
      <c r="M596" s="14">
        <v>27.894252873563218</v>
      </c>
      <c r="N596" s="178">
        <v>6.0568965319929449</v>
      </c>
      <c r="O596" s="178">
        <v>0</v>
      </c>
    </row>
    <row r="597" spans="4:15" x14ac:dyDescent="0.15">
      <c r="E597" s="23"/>
      <c r="F597" s="23"/>
      <c r="G597" s="23"/>
      <c r="H597" s="23"/>
      <c r="I597" s="23"/>
      <c r="J597" s="23"/>
      <c r="K597" s="23"/>
      <c r="L597" s="23"/>
      <c r="M597" s="23"/>
      <c r="N597" s="23"/>
    </row>
    <row r="599" spans="4:15" ht="18.75" x14ac:dyDescent="0.15">
      <c r="D599" s="287" t="s">
        <v>313</v>
      </c>
      <c r="E599" s="288"/>
      <c r="F599" s="288"/>
      <c r="G599" s="288"/>
      <c r="H599" s="288"/>
      <c r="I599" s="288"/>
      <c r="J599" s="288"/>
      <c r="K599" s="288"/>
      <c r="L599" s="288"/>
      <c r="M599" s="288"/>
      <c r="N599" s="182" t="s">
        <v>278</v>
      </c>
      <c r="O599" s="182" t="s">
        <v>279</v>
      </c>
    </row>
    <row r="600" spans="4:15" ht="15" x14ac:dyDescent="0.15">
      <c r="D600" s="3">
        <v>214</v>
      </c>
      <c r="E600" s="4">
        <v>2004</v>
      </c>
      <c r="F600" s="4">
        <f t="shared" ref="F600:O600" si="61">E600+1</f>
        <v>2005</v>
      </c>
      <c r="G600" s="4">
        <f t="shared" si="61"/>
        <v>2006</v>
      </c>
      <c r="H600" s="4">
        <f t="shared" si="61"/>
        <v>2007</v>
      </c>
      <c r="I600" s="4">
        <f t="shared" si="61"/>
        <v>2008</v>
      </c>
      <c r="J600" s="4">
        <f t="shared" si="61"/>
        <v>2009</v>
      </c>
      <c r="K600" s="4">
        <f t="shared" si="61"/>
        <v>2010</v>
      </c>
      <c r="L600" s="4">
        <f t="shared" si="61"/>
        <v>2011</v>
      </c>
      <c r="M600" s="4">
        <f t="shared" si="61"/>
        <v>2012</v>
      </c>
      <c r="N600" s="173">
        <f t="shared" si="61"/>
        <v>2013</v>
      </c>
      <c r="O600" s="173">
        <f t="shared" si="61"/>
        <v>2014</v>
      </c>
    </row>
    <row r="601" spans="4:15" ht="15" x14ac:dyDescent="0.15">
      <c r="D601" s="5" t="s">
        <v>0</v>
      </c>
      <c r="E601" s="180">
        <v>0</v>
      </c>
      <c r="F601" s="179">
        <v>0</v>
      </c>
      <c r="G601" s="179">
        <v>0</v>
      </c>
      <c r="H601" s="179">
        <v>0</v>
      </c>
      <c r="I601" s="179">
        <v>0</v>
      </c>
      <c r="J601" s="179">
        <v>0</v>
      </c>
      <c r="K601" s="179">
        <v>0</v>
      </c>
      <c r="L601" s="179">
        <v>0</v>
      </c>
      <c r="M601" s="184">
        <v>0</v>
      </c>
      <c r="N601" s="174">
        <v>0</v>
      </c>
      <c r="O601" s="174">
        <v>0</v>
      </c>
    </row>
    <row r="602" spans="4:15" ht="15" x14ac:dyDescent="0.15">
      <c r="D602" s="5" t="s">
        <v>1</v>
      </c>
      <c r="E602" s="8">
        <v>19.272949990000129</v>
      </c>
      <c r="F602" s="8">
        <v>82.346030930000069</v>
      </c>
      <c r="G602" s="8">
        <v>48.94834977000022</v>
      </c>
      <c r="H602" s="8">
        <v>32.660546740000008</v>
      </c>
      <c r="I602" s="8">
        <v>245.33538940999972</v>
      </c>
      <c r="J602" s="8">
        <v>51.339556890000104</v>
      </c>
      <c r="K602" s="8">
        <v>240.7250626500001</v>
      </c>
      <c r="L602" s="8">
        <v>-66.14039657999993</v>
      </c>
      <c r="M602" s="9">
        <v>-91.110885130000113</v>
      </c>
      <c r="N602" s="175">
        <v>33.185757920000079</v>
      </c>
      <c r="O602" s="175">
        <v>51.482236540000201</v>
      </c>
    </row>
    <row r="603" spans="4:15" ht="15" x14ac:dyDescent="0.15">
      <c r="D603" s="5" t="s">
        <v>2</v>
      </c>
      <c r="E603" s="177">
        <v>0</v>
      </c>
      <c r="F603" s="176">
        <v>0</v>
      </c>
      <c r="G603" s="176">
        <v>0</v>
      </c>
      <c r="H603" s="176">
        <v>2.2229000000000001</v>
      </c>
      <c r="I603" s="176">
        <v>1.1739999999999999</v>
      </c>
      <c r="J603" s="176">
        <v>3.7187999999999999</v>
      </c>
      <c r="K603" s="176">
        <v>19.327563824991852</v>
      </c>
      <c r="L603" s="176">
        <v>4.476</v>
      </c>
      <c r="M603" s="9">
        <v>23</v>
      </c>
      <c r="N603" s="175">
        <v>23</v>
      </c>
      <c r="O603" s="175">
        <v>0</v>
      </c>
    </row>
    <row r="604" spans="4:15" ht="15" x14ac:dyDescent="0.15">
      <c r="D604" s="5" t="s">
        <v>3</v>
      </c>
      <c r="E604" s="7">
        <v>-148.34899999999999</v>
      </c>
      <c r="F604" s="8">
        <v>847.60400000000004</v>
      </c>
      <c r="G604" s="8">
        <v>-511.88200000000001</v>
      </c>
      <c r="H604" s="8">
        <v>167.11799999999999</v>
      </c>
      <c r="I604" s="8">
        <v>-163.52742900000001</v>
      </c>
      <c r="J604" s="8">
        <v>20.254062000000001</v>
      </c>
      <c r="K604" s="8">
        <v>203.17577600000001</v>
      </c>
      <c r="L604" s="8">
        <v>355.485432</v>
      </c>
      <c r="M604" s="9">
        <v>-393.78836699999999</v>
      </c>
      <c r="N604" s="175">
        <v>7.8833830000000003</v>
      </c>
      <c r="O604" s="175">
        <v>513.12699999999995</v>
      </c>
    </row>
    <row r="605" spans="4:15" ht="15" x14ac:dyDescent="0.15">
      <c r="D605" s="5" t="s">
        <v>4</v>
      </c>
      <c r="E605" s="177">
        <v>-0.6</v>
      </c>
      <c r="F605" s="176">
        <v>7.9</v>
      </c>
      <c r="G605" s="176">
        <v>-4.9000000000000004</v>
      </c>
      <c r="H605" s="176">
        <v>-5.0999999999999996</v>
      </c>
      <c r="I605" s="176">
        <v>2</v>
      </c>
      <c r="J605" s="176">
        <v>3</v>
      </c>
      <c r="K605" s="176">
        <v>0</v>
      </c>
      <c r="L605" s="176">
        <v>2</v>
      </c>
      <c r="M605" s="185">
        <v>0</v>
      </c>
      <c r="N605" s="175">
        <v>0</v>
      </c>
      <c r="O605" s="175">
        <v>0</v>
      </c>
    </row>
    <row r="606" spans="4:15" ht="15" x14ac:dyDescent="0.15">
      <c r="D606" s="5" t="s">
        <v>5</v>
      </c>
      <c r="E606" s="7">
        <v>0</v>
      </c>
      <c r="F606" s="8">
        <v>0</v>
      </c>
      <c r="G606" s="8">
        <v>0</v>
      </c>
      <c r="H606" s="8">
        <v>0</v>
      </c>
      <c r="I606" s="8">
        <v>0</v>
      </c>
      <c r="J606" s="8">
        <v>0</v>
      </c>
      <c r="K606" s="8">
        <v>0</v>
      </c>
      <c r="L606" s="8">
        <v>0</v>
      </c>
      <c r="M606" s="9">
        <v>0</v>
      </c>
      <c r="N606" s="175">
        <v>0</v>
      </c>
      <c r="O606" s="175">
        <v>0</v>
      </c>
    </row>
    <row r="607" spans="4:15" ht="15" x14ac:dyDescent="0.15">
      <c r="D607" s="5" t="s">
        <v>6</v>
      </c>
      <c r="E607" s="7">
        <v>0</v>
      </c>
      <c r="F607" s="8">
        <v>0</v>
      </c>
      <c r="G607" s="8">
        <v>0</v>
      </c>
      <c r="H607" s="8">
        <v>0</v>
      </c>
      <c r="I607" s="8">
        <v>0</v>
      </c>
      <c r="J607" s="8">
        <v>0</v>
      </c>
      <c r="K607" s="8">
        <v>0</v>
      </c>
      <c r="L607" s="8">
        <v>0</v>
      </c>
      <c r="M607" s="9">
        <v>0</v>
      </c>
      <c r="N607" s="175">
        <v>0</v>
      </c>
      <c r="O607" s="175">
        <v>0</v>
      </c>
    </row>
    <row r="608" spans="4:15" ht="15" x14ac:dyDescent="0.15">
      <c r="D608" s="5" t="s">
        <v>7</v>
      </c>
      <c r="E608" s="177">
        <v>0</v>
      </c>
      <c r="F608" s="176">
        <v>0</v>
      </c>
      <c r="G608" s="176">
        <v>0</v>
      </c>
      <c r="H608" s="176">
        <v>0</v>
      </c>
      <c r="I608" s="176">
        <v>0</v>
      </c>
      <c r="J608" s="176">
        <v>0</v>
      </c>
      <c r="K608" s="176">
        <v>0</v>
      </c>
      <c r="L608" s="176">
        <v>0</v>
      </c>
      <c r="M608" s="185">
        <v>0</v>
      </c>
      <c r="N608" s="175">
        <v>0</v>
      </c>
      <c r="O608" s="175">
        <v>0</v>
      </c>
    </row>
    <row r="609" spans="4:15" ht="15" x14ac:dyDescent="0.15">
      <c r="D609" s="5" t="s">
        <v>8</v>
      </c>
      <c r="E609" s="7">
        <v>0</v>
      </c>
      <c r="F609" s="8">
        <v>0</v>
      </c>
      <c r="G609" s="8">
        <v>0</v>
      </c>
      <c r="H609" s="8">
        <v>0</v>
      </c>
      <c r="I609" s="8">
        <v>0</v>
      </c>
      <c r="J609" s="8">
        <v>0</v>
      </c>
      <c r="K609" s="8">
        <v>0</v>
      </c>
      <c r="L609" s="8">
        <v>0</v>
      </c>
      <c r="M609" s="9">
        <v>0</v>
      </c>
      <c r="N609" s="175">
        <v>0</v>
      </c>
      <c r="O609" s="175">
        <v>0</v>
      </c>
    </row>
    <row r="610" spans="4:15" ht="15" x14ac:dyDescent="0.15">
      <c r="D610" s="5" t="s">
        <v>9</v>
      </c>
      <c r="E610" s="7">
        <v>254.25483700000001</v>
      </c>
      <c r="F610" s="8">
        <v>273.01669099999998</v>
      </c>
      <c r="G610" s="8">
        <v>278.67680404999999</v>
      </c>
      <c r="H610" s="8">
        <v>275.37147441999997</v>
      </c>
      <c r="I610" s="8">
        <v>-28.330953450000003</v>
      </c>
      <c r="J610" s="8">
        <v>-86.290030312500008</v>
      </c>
      <c r="K610" s="8">
        <v>199.04746031519997</v>
      </c>
      <c r="L610" s="8">
        <v>-280.19899630460009</v>
      </c>
      <c r="M610" s="9">
        <v>60.569358580499959</v>
      </c>
      <c r="N610" s="175">
        <v>-139.09154760370001</v>
      </c>
      <c r="O610" s="175">
        <v>13.317423743000001</v>
      </c>
    </row>
    <row r="611" spans="4:15" ht="15" x14ac:dyDescent="0.15">
      <c r="D611" s="5" t="s">
        <v>10</v>
      </c>
      <c r="E611" s="7">
        <v>-23</v>
      </c>
      <c r="F611" s="8">
        <v>7</v>
      </c>
      <c r="G611" s="8">
        <v>33</v>
      </c>
      <c r="H611" s="8">
        <v>-13</v>
      </c>
      <c r="I611" s="8">
        <v>-8</v>
      </c>
      <c r="J611" s="8">
        <v>11</v>
      </c>
      <c r="K611" s="8">
        <v>67</v>
      </c>
      <c r="L611" s="8">
        <v>63</v>
      </c>
      <c r="M611" s="9">
        <v>-62</v>
      </c>
      <c r="N611" s="175">
        <v>39</v>
      </c>
      <c r="O611" s="175">
        <v>-47</v>
      </c>
    </row>
    <row r="612" spans="4:15" ht="15" x14ac:dyDescent="0.15">
      <c r="D612" s="5" t="s">
        <v>11</v>
      </c>
      <c r="E612" s="7">
        <v>0</v>
      </c>
      <c r="F612" s="8">
        <v>0</v>
      </c>
      <c r="G612" s="8">
        <v>0</v>
      </c>
      <c r="H612" s="8">
        <v>0</v>
      </c>
      <c r="I612" s="8">
        <v>0</v>
      </c>
      <c r="J612" s="8">
        <v>0</v>
      </c>
      <c r="K612" s="8">
        <v>0</v>
      </c>
      <c r="L612" s="8">
        <v>0</v>
      </c>
      <c r="M612" s="9">
        <v>0</v>
      </c>
      <c r="N612" s="175">
        <v>0</v>
      </c>
      <c r="O612" s="175">
        <v>0</v>
      </c>
    </row>
    <row r="613" spans="4:15" ht="15" x14ac:dyDescent="0.15">
      <c r="D613" s="5" t="s">
        <v>12</v>
      </c>
      <c r="E613" s="177">
        <v>0</v>
      </c>
      <c r="F613" s="176">
        <v>0</v>
      </c>
      <c r="G613" s="176">
        <v>0</v>
      </c>
      <c r="H613" s="176">
        <v>0</v>
      </c>
      <c r="I613" s="176">
        <v>0</v>
      </c>
      <c r="J613" s="176">
        <v>0</v>
      </c>
      <c r="K613" s="176">
        <v>0</v>
      </c>
      <c r="L613" s="176">
        <v>0</v>
      </c>
      <c r="M613" s="9">
        <v>0</v>
      </c>
      <c r="N613" s="175">
        <v>0</v>
      </c>
      <c r="O613" s="175">
        <v>0</v>
      </c>
    </row>
    <row r="614" spans="4:15" ht="15" x14ac:dyDescent="0.15">
      <c r="D614" s="5" t="s">
        <v>13</v>
      </c>
      <c r="E614" s="7">
        <v>0</v>
      </c>
      <c r="F614" s="8">
        <v>0</v>
      </c>
      <c r="G614" s="8">
        <v>-34</v>
      </c>
      <c r="H614" s="8">
        <v>-10</v>
      </c>
      <c r="I614" s="8">
        <v>56</v>
      </c>
      <c r="J614" s="8">
        <v>-20</v>
      </c>
      <c r="K614" s="8">
        <v>33</v>
      </c>
      <c r="L614" s="8">
        <v>63</v>
      </c>
      <c r="M614" s="9">
        <v>62</v>
      </c>
      <c r="N614" s="175">
        <v>-2</v>
      </c>
      <c r="O614" s="175">
        <v>0</v>
      </c>
    </row>
    <row r="615" spans="4:15" ht="15" x14ac:dyDescent="0.15">
      <c r="D615" s="5" t="s">
        <v>14</v>
      </c>
      <c r="E615" s="7">
        <v>0</v>
      </c>
      <c r="F615" s="8">
        <v>0</v>
      </c>
      <c r="G615" s="8">
        <v>0</v>
      </c>
      <c r="H615" s="8">
        <v>0</v>
      </c>
      <c r="I615" s="8">
        <v>0</v>
      </c>
      <c r="J615" s="8">
        <v>0</v>
      </c>
      <c r="K615" s="8">
        <v>0</v>
      </c>
      <c r="L615" s="8">
        <v>0</v>
      </c>
      <c r="M615" s="9">
        <v>0</v>
      </c>
      <c r="N615" s="175">
        <v>0</v>
      </c>
      <c r="O615" s="175">
        <v>0</v>
      </c>
    </row>
    <row r="616" spans="4:15" ht="15" x14ac:dyDescent="0.15">
      <c r="D616" s="5" t="s">
        <v>15</v>
      </c>
      <c r="E616" s="7">
        <v>0</v>
      </c>
      <c r="F616" s="8">
        <v>0</v>
      </c>
      <c r="G616" s="8">
        <v>0</v>
      </c>
      <c r="H616" s="8">
        <v>0</v>
      </c>
      <c r="I616" s="8">
        <v>0</v>
      </c>
      <c r="J616" s="8">
        <v>0</v>
      </c>
      <c r="K616" s="8">
        <v>0</v>
      </c>
      <c r="L616" s="8">
        <v>0</v>
      </c>
      <c r="M616" s="9">
        <v>0</v>
      </c>
      <c r="N616" s="175">
        <v>0</v>
      </c>
      <c r="O616" s="175">
        <v>0</v>
      </c>
    </row>
    <row r="617" spans="4:15" ht="15" x14ac:dyDescent="0.15">
      <c r="D617" s="5" t="s">
        <v>16</v>
      </c>
      <c r="E617" s="7">
        <v>-887</v>
      </c>
      <c r="F617" s="8">
        <v>-1153</v>
      </c>
      <c r="G617" s="8">
        <v>-716</v>
      </c>
      <c r="H617" s="8">
        <v>250</v>
      </c>
      <c r="I617" s="8">
        <v>-182</v>
      </c>
      <c r="J617" s="8">
        <v>-2279</v>
      </c>
      <c r="K617" s="8">
        <v>-1255</v>
      </c>
      <c r="L617" s="8">
        <v>-175</v>
      </c>
      <c r="M617" s="9">
        <v>-551</v>
      </c>
      <c r="N617" s="175">
        <v>890</v>
      </c>
      <c r="O617" s="175">
        <v>0</v>
      </c>
    </row>
    <row r="618" spans="4:15" ht="15" x14ac:dyDescent="0.15">
      <c r="D618" s="5" t="s">
        <v>17</v>
      </c>
      <c r="E618" s="7">
        <v>2135.3040000000001</v>
      </c>
      <c r="F618" s="8">
        <v>2225.4180000000001</v>
      </c>
      <c r="G618" s="8">
        <v>2132.672</v>
      </c>
      <c r="H618" s="8">
        <v>2065.7649999999999</v>
      </c>
      <c r="I618" s="8">
        <v>223</v>
      </c>
      <c r="J618" s="8">
        <v>474</v>
      </c>
      <c r="K618" s="8">
        <v>51</v>
      </c>
      <c r="L618" s="8">
        <v>15</v>
      </c>
      <c r="M618" s="9">
        <v>864</v>
      </c>
      <c r="N618" s="175">
        <v>-672</v>
      </c>
      <c r="O618" s="175">
        <v>252</v>
      </c>
    </row>
    <row r="619" spans="4:15" ht="15" x14ac:dyDescent="0.15">
      <c r="D619" s="5" t="s">
        <v>18</v>
      </c>
      <c r="E619" s="7">
        <v>0</v>
      </c>
      <c r="F619" s="8">
        <v>0</v>
      </c>
      <c r="G619" s="8">
        <v>0</v>
      </c>
      <c r="H619" s="8">
        <v>0</v>
      </c>
      <c r="I619" s="8">
        <v>0</v>
      </c>
      <c r="J619" s="8">
        <v>0</v>
      </c>
      <c r="K619" s="8">
        <v>0</v>
      </c>
      <c r="L619" s="8">
        <v>0</v>
      </c>
      <c r="M619" s="9">
        <v>0</v>
      </c>
      <c r="N619" s="175">
        <v>0</v>
      </c>
      <c r="O619" s="175">
        <v>0</v>
      </c>
    </row>
    <row r="620" spans="4:15" ht="15" x14ac:dyDescent="0.15">
      <c r="D620" s="5" t="s">
        <v>19</v>
      </c>
      <c r="E620" s="7">
        <v>2</v>
      </c>
      <c r="F620" s="8">
        <v>8</v>
      </c>
      <c r="G620" s="8">
        <v>17</v>
      </c>
      <c r="H620" s="8">
        <v>14</v>
      </c>
      <c r="I620" s="8">
        <v>24</v>
      </c>
      <c r="J620" s="8">
        <v>-11</v>
      </c>
      <c r="K620" s="8">
        <v>-8</v>
      </c>
      <c r="L620" s="8">
        <v>15</v>
      </c>
      <c r="M620" s="9">
        <v>7</v>
      </c>
      <c r="N620" s="175">
        <v>7</v>
      </c>
      <c r="O620" s="175">
        <v>0</v>
      </c>
    </row>
    <row r="621" spans="4:15" ht="15" x14ac:dyDescent="0.15">
      <c r="D621" s="5" t="s">
        <v>20</v>
      </c>
      <c r="E621" s="7">
        <v>-0.67</v>
      </c>
      <c r="F621" s="8">
        <v>1.79</v>
      </c>
      <c r="G621" s="8">
        <v>-1.17</v>
      </c>
      <c r="H621" s="8">
        <v>3.15</v>
      </c>
      <c r="I621" s="8">
        <v>0.31</v>
      </c>
      <c r="J621" s="8">
        <v>2.17</v>
      </c>
      <c r="K621" s="8">
        <v>1.44</v>
      </c>
      <c r="L621" s="8">
        <v>0</v>
      </c>
      <c r="M621" s="9">
        <v>0</v>
      </c>
      <c r="N621" s="175">
        <v>0</v>
      </c>
      <c r="O621" s="175">
        <v>0</v>
      </c>
    </row>
    <row r="622" spans="4:15" ht="15" x14ac:dyDescent="0.15">
      <c r="D622" s="5" t="s">
        <v>21</v>
      </c>
      <c r="E622" s="7">
        <v>0</v>
      </c>
      <c r="F622" s="8">
        <v>0</v>
      </c>
      <c r="G622" s="8">
        <v>0</v>
      </c>
      <c r="H622" s="8">
        <v>0</v>
      </c>
      <c r="I622" s="8">
        <v>0</v>
      </c>
      <c r="J622" s="8">
        <v>0</v>
      </c>
      <c r="K622" s="8">
        <v>0</v>
      </c>
      <c r="L622" s="8">
        <v>0</v>
      </c>
      <c r="M622" s="9">
        <v>0</v>
      </c>
      <c r="N622" s="175">
        <v>0</v>
      </c>
      <c r="O622" s="175">
        <v>0</v>
      </c>
    </row>
    <row r="623" spans="4:15" ht="15" x14ac:dyDescent="0.15">
      <c r="D623" s="5" t="s">
        <v>22</v>
      </c>
      <c r="E623" s="177">
        <v>-242</v>
      </c>
      <c r="F623" s="176">
        <v>299</v>
      </c>
      <c r="G623" s="176">
        <v>72</v>
      </c>
      <c r="H623" s="176">
        <v>172</v>
      </c>
      <c r="I623" s="176">
        <v>15</v>
      </c>
      <c r="J623" s="176">
        <v>-137</v>
      </c>
      <c r="K623" s="176">
        <v>98</v>
      </c>
      <c r="L623" s="176">
        <v>-147</v>
      </c>
      <c r="M623" s="185">
        <v>-25</v>
      </c>
      <c r="N623" s="175">
        <v>316</v>
      </c>
      <c r="O623" s="175">
        <v>-253</v>
      </c>
    </row>
    <row r="624" spans="4:15" ht="15" x14ac:dyDescent="0.15">
      <c r="D624" s="5" t="s">
        <v>23</v>
      </c>
      <c r="E624" s="7">
        <v>0</v>
      </c>
      <c r="F624" s="8">
        <v>0</v>
      </c>
      <c r="G624" s="8">
        <v>0</v>
      </c>
      <c r="H624" s="8">
        <v>0</v>
      </c>
      <c r="I624" s="8">
        <v>0</v>
      </c>
      <c r="J624" s="8">
        <v>0</v>
      </c>
      <c r="K624" s="8">
        <v>0</v>
      </c>
      <c r="L624" s="8">
        <v>0</v>
      </c>
      <c r="M624" s="9">
        <v>0</v>
      </c>
      <c r="N624" s="175">
        <v>0</v>
      </c>
      <c r="O624" s="175">
        <v>0</v>
      </c>
    </row>
    <row r="625" spans="4:15" ht="15" x14ac:dyDescent="0.15">
      <c r="D625" s="5" t="s">
        <v>24</v>
      </c>
      <c r="E625" s="177">
        <v>30</v>
      </c>
      <c r="F625" s="176">
        <v>-9</v>
      </c>
      <c r="G625" s="176">
        <v>-57</v>
      </c>
      <c r="H625" s="176">
        <v>63</v>
      </c>
      <c r="I625" s="176">
        <v>92</v>
      </c>
      <c r="J625" s="176">
        <v>-49</v>
      </c>
      <c r="K625" s="176">
        <v>563</v>
      </c>
      <c r="L625" s="176">
        <v>43</v>
      </c>
      <c r="M625" s="185">
        <v>271</v>
      </c>
      <c r="N625" s="175">
        <v>271</v>
      </c>
      <c r="O625" s="175">
        <v>0</v>
      </c>
    </row>
    <row r="626" spans="4:15" ht="15" x14ac:dyDescent="0.15">
      <c r="D626" s="5" t="s">
        <v>25</v>
      </c>
      <c r="E626" s="177">
        <v>7.4009999999999998</v>
      </c>
      <c r="F626" s="176">
        <v>-2.4580000000000002</v>
      </c>
      <c r="G626" s="176">
        <v>52.173000000000002</v>
      </c>
      <c r="H626" s="8">
        <v>-39.807000000000002</v>
      </c>
      <c r="I626" s="8">
        <v>13.91</v>
      </c>
      <c r="J626" s="8">
        <v>63.18</v>
      </c>
      <c r="K626" s="8">
        <v>16.308</v>
      </c>
      <c r="L626" s="8">
        <v>-29.631</v>
      </c>
      <c r="M626" s="9">
        <v>-21.669</v>
      </c>
      <c r="N626" s="175">
        <v>4.5759999999999996</v>
      </c>
      <c r="O626" s="175">
        <v>-19.64735873960014</v>
      </c>
    </row>
    <row r="627" spans="4:15" ht="15" x14ac:dyDescent="0.15">
      <c r="D627" s="5" t="s">
        <v>26</v>
      </c>
      <c r="E627" s="177">
        <v>0</v>
      </c>
      <c r="F627" s="176">
        <v>0</v>
      </c>
      <c r="G627" s="176">
        <v>0</v>
      </c>
      <c r="H627" s="176">
        <v>0</v>
      </c>
      <c r="I627" s="176">
        <v>0</v>
      </c>
      <c r="J627" s="176">
        <v>-10</v>
      </c>
      <c r="K627" s="176">
        <v>75.900000000000006</v>
      </c>
      <c r="L627" s="176">
        <v>16.5</v>
      </c>
      <c r="M627" s="185">
        <v>45</v>
      </c>
      <c r="N627" s="175">
        <v>45</v>
      </c>
      <c r="O627" s="175">
        <v>0</v>
      </c>
    </row>
    <row r="628" spans="4:15" ht="15" x14ac:dyDescent="0.15">
      <c r="D628" s="5" t="s">
        <v>27</v>
      </c>
      <c r="E628" s="7">
        <v>0</v>
      </c>
      <c r="F628" s="8">
        <v>0</v>
      </c>
      <c r="G628" s="8">
        <v>0</v>
      </c>
      <c r="H628" s="8">
        <v>202</v>
      </c>
      <c r="I628" s="8">
        <v>0</v>
      </c>
      <c r="J628" s="8">
        <v>0</v>
      </c>
      <c r="K628" s="8">
        <v>0</v>
      </c>
      <c r="L628" s="8">
        <v>0</v>
      </c>
      <c r="M628" s="9">
        <v>0</v>
      </c>
      <c r="N628" s="175">
        <v>0</v>
      </c>
      <c r="O628" s="175">
        <v>0</v>
      </c>
    </row>
    <row r="629" spans="4:15" ht="15" x14ac:dyDescent="0.15">
      <c r="D629" s="5" t="s">
        <v>28</v>
      </c>
      <c r="E629" s="177">
        <v>1617</v>
      </c>
      <c r="F629" s="176">
        <v>1332</v>
      </c>
      <c r="G629" s="176">
        <v>682</v>
      </c>
      <c r="H629" s="176">
        <v>5</v>
      </c>
      <c r="I629" s="176">
        <v>25</v>
      </c>
      <c r="J629" s="176">
        <v>10</v>
      </c>
      <c r="K629" s="176">
        <v>3</v>
      </c>
      <c r="L629" s="176">
        <v>-5</v>
      </c>
      <c r="M629" s="185">
        <v>30</v>
      </c>
      <c r="N629" s="175">
        <v>-9.4</v>
      </c>
      <c r="O629" s="175">
        <v>0</v>
      </c>
    </row>
    <row r="630" spans="4:15" ht="15" x14ac:dyDescent="0.15">
      <c r="D630" s="5" t="s">
        <v>29</v>
      </c>
      <c r="E630" s="7">
        <v>0</v>
      </c>
      <c r="F630" s="8">
        <v>0</v>
      </c>
      <c r="G630" s="8">
        <v>0</v>
      </c>
      <c r="H630" s="8">
        <v>0</v>
      </c>
      <c r="I630" s="8">
        <v>0</v>
      </c>
      <c r="J630" s="8">
        <v>0</v>
      </c>
      <c r="K630" s="8">
        <v>0</v>
      </c>
      <c r="L630" s="8">
        <v>0</v>
      </c>
      <c r="M630" s="9">
        <v>0</v>
      </c>
      <c r="N630" s="175">
        <v>0</v>
      </c>
      <c r="O630" s="175">
        <v>0</v>
      </c>
    </row>
    <row r="631" spans="4:15" ht="15" x14ac:dyDescent="0.15">
      <c r="D631" s="5" t="s">
        <v>30</v>
      </c>
      <c r="E631" s="7">
        <v>0</v>
      </c>
      <c r="F631" s="8">
        <v>0</v>
      </c>
      <c r="G631" s="8">
        <v>0</v>
      </c>
      <c r="H631" s="8">
        <v>0</v>
      </c>
      <c r="I631" s="8">
        <v>204</v>
      </c>
      <c r="J631" s="8">
        <v>366</v>
      </c>
      <c r="K631" s="8">
        <v>-223</v>
      </c>
      <c r="L631" s="8">
        <v>145</v>
      </c>
      <c r="M631" s="9">
        <v>140</v>
      </c>
      <c r="N631" s="175">
        <v>138</v>
      </c>
      <c r="O631" s="175">
        <v>0</v>
      </c>
    </row>
    <row r="632" spans="4:15" ht="15" x14ac:dyDescent="0.15">
      <c r="D632" s="11" t="s">
        <v>31</v>
      </c>
      <c r="E632" s="12">
        <v>426.115856108652</v>
      </c>
      <c r="F632" s="13">
        <v>237.37018757028835</v>
      </c>
      <c r="G632" s="13">
        <v>317.60565295490488</v>
      </c>
      <c r="H632" s="13">
        <v>48.603757926631673</v>
      </c>
      <c r="I632" s="13">
        <v>156.51215471003755</v>
      </c>
      <c r="J632" s="13">
        <v>-116.61756153395139</v>
      </c>
      <c r="K632" s="13">
        <v>-127.56605102539062</v>
      </c>
      <c r="L632" s="13">
        <v>200.66731369018555</v>
      </c>
      <c r="M632" s="14">
        <v>107.22499999999999</v>
      </c>
      <c r="N632" s="178">
        <v>-328.77861191630365</v>
      </c>
      <c r="O632" s="178">
        <v>0</v>
      </c>
    </row>
    <row r="633" spans="4:15" x14ac:dyDescent="0.15">
      <c r="E633" s="23"/>
      <c r="F633" s="23"/>
      <c r="G633" s="23"/>
      <c r="H633" s="23"/>
      <c r="I633" s="23"/>
      <c r="J633" s="23"/>
      <c r="K633" s="23"/>
      <c r="L633" s="23"/>
      <c r="M633" s="23"/>
      <c r="N633" s="23"/>
    </row>
    <row r="637" spans="4:15" ht="18.75" x14ac:dyDescent="0.15">
      <c r="D637" s="287" t="s">
        <v>314</v>
      </c>
      <c r="E637" s="288"/>
      <c r="F637" s="288"/>
      <c r="G637" s="288"/>
      <c r="H637" s="288"/>
      <c r="I637" s="288"/>
      <c r="J637" s="288"/>
      <c r="K637" s="288"/>
      <c r="L637" s="288"/>
      <c r="M637" s="288"/>
      <c r="N637" s="182" t="s">
        <v>278</v>
      </c>
      <c r="O637" s="182" t="s">
        <v>279</v>
      </c>
    </row>
    <row r="638" spans="4:15" ht="15" x14ac:dyDescent="0.15">
      <c r="D638" s="3">
        <v>227</v>
      </c>
      <c r="E638" s="4">
        <v>2004</v>
      </c>
      <c r="F638" s="4">
        <f t="shared" ref="F638:O638" si="62">E638+1</f>
        <v>2005</v>
      </c>
      <c r="G638" s="4">
        <f t="shared" si="62"/>
        <v>2006</v>
      </c>
      <c r="H638" s="4">
        <f t="shared" si="62"/>
        <v>2007</v>
      </c>
      <c r="I638" s="4">
        <f t="shared" si="62"/>
        <v>2008</v>
      </c>
      <c r="J638" s="4">
        <f t="shared" si="62"/>
        <v>2009</v>
      </c>
      <c r="K638" s="4">
        <f t="shared" si="62"/>
        <v>2010</v>
      </c>
      <c r="L638" s="4">
        <f t="shared" si="62"/>
        <v>2011</v>
      </c>
      <c r="M638" s="4">
        <f t="shared" si="62"/>
        <v>2012</v>
      </c>
      <c r="N638" s="173">
        <f t="shared" si="62"/>
        <v>2013</v>
      </c>
      <c r="O638" s="173">
        <f t="shared" si="62"/>
        <v>2014</v>
      </c>
    </row>
    <row r="639" spans="4:15" ht="15" x14ac:dyDescent="0.15">
      <c r="D639" s="5" t="s">
        <v>0</v>
      </c>
      <c r="E639" s="180">
        <v>0</v>
      </c>
      <c r="F639" s="179">
        <v>0</v>
      </c>
      <c r="G639" s="179">
        <v>0</v>
      </c>
      <c r="H639" s="179">
        <v>0</v>
      </c>
      <c r="I639" s="179">
        <v>0</v>
      </c>
      <c r="J639" s="179">
        <v>0</v>
      </c>
      <c r="K639" s="179">
        <v>0</v>
      </c>
      <c r="L639" s="179">
        <v>0</v>
      </c>
      <c r="M639" s="184">
        <v>0</v>
      </c>
      <c r="N639" s="174">
        <v>0</v>
      </c>
      <c r="O639" s="174">
        <v>0</v>
      </c>
    </row>
    <row r="640" spans="4:15" ht="15" x14ac:dyDescent="0.15">
      <c r="D640" s="5" t="s">
        <v>1</v>
      </c>
      <c r="E640" s="8">
        <v>213.79841140000056</v>
      </c>
      <c r="F640" s="8">
        <v>183.3712623899994</v>
      </c>
      <c r="G640" s="8">
        <v>128.34552476000022</v>
      </c>
      <c r="H640" s="8">
        <v>208.19331088999988</v>
      </c>
      <c r="I640" s="8">
        <v>365.97713122000027</v>
      </c>
      <c r="J640" s="8">
        <v>35.35557959999943</v>
      </c>
      <c r="K640" s="8">
        <v>115.86613584999991</v>
      </c>
      <c r="L640" s="8">
        <v>8.5141079899997703</v>
      </c>
      <c r="M640" s="9">
        <v>59.049175719999788</v>
      </c>
      <c r="N640" s="175">
        <v>38.933495590000156</v>
      </c>
      <c r="O640" s="175">
        <v>66.24755246000052</v>
      </c>
    </row>
    <row r="641" spans="4:23" ht="15" x14ac:dyDescent="0.15">
      <c r="D641" s="5" t="s">
        <v>2</v>
      </c>
      <c r="E641" s="177">
        <v>0</v>
      </c>
      <c r="F641" s="176">
        <v>0</v>
      </c>
      <c r="G641" s="176">
        <v>0</v>
      </c>
      <c r="H641" s="176">
        <v>0.45900000000000002</v>
      </c>
      <c r="I641" s="176">
        <v>4.3010000000000002</v>
      </c>
      <c r="J641" s="176">
        <v>-0.99460000000000004</v>
      </c>
      <c r="K641" s="176">
        <v>5.03</v>
      </c>
      <c r="L641" s="176">
        <v>3.91</v>
      </c>
      <c r="M641" s="9">
        <v>10</v>
      </c>
      <c r="N641" s="175">
        <v>10</v>
      </c>
      <c r="O641" s="175">
        <v>0</v>
      </c>
    </row>
    <row r="642" spans="4:23" ht="15" x14ac:dyDescent="0.15">
      <c r="D642" s="5" t="s">
        <v>3</v>
      </c>
      <c r="E642" s="7">
        <v>99.869</v>
      </c>
      <c r="F642" s="8">
        <v>287.04199999999997</v>
      </c>
      <c r="G642" s="8">
        <v>353.91500000000002</v>
      </c>
      <c r="H642" s="8">
        <v>220.078</v>
      </c>
      <c r="I642" s="8">
        <v>154.99470099999999</v>
      </c>
      <c r="J642" s="8">
        <v>180.626598</v>
      </c>
      <c r="K642" s="8">
        <v>66.770156</v>
      </c>
      <c r="L642" s="8">
        <v>-395.88173499999999</v>
      </c>
      <c r="M642" s="9">
        <v>-135.56432799999999</v>
      </c>
      <c r="N642" s="175">
        <v>110.13153200000001</v>
      </c>
      <c r="O642" s="175">
        <v>-281.83600000000001</v>
      </c>
    </row>
    <row r="643" spans="4:23" ht="15" x14ac:dyDescent="0.15">
      <c r="D643" s="5" t="s">
        <v>4</v>
      </c>
      <c r="E643" s="177">
        <v>-0.6</v>
      </c>
      <c r="F643" s="176">
        <v>2.7</v>
      </c>
      <c r="G643" s="176">
        <v>2.4</v>
      </c>
      <c r="H643" s="176">
        <v>3.8</v>
      </c>
      <c r="I643" s="176">
        <v>3</v>
      </c>
      <c r="J643" s="176">
        <v>3</v>
      </c>
      <c r="K643" s="176">
        <v>0</v>
      </c>
      <c r="L643" s="176">
        <v>0</v>
      </c>
      <c r="M643" s="185">
        <v>0</v>
      </c>
      <c r="N643" s="175">
        <v>0</v>
      </c>
      <c r="O643" s="175">
        <v>0</v>
      </c>
    </row>
    <row r="644" spans="4:23" ht="15" x14ac:dyDescent="0.15">
      <c r="D644" s="5" t="s">
        <v>5</v>
      </c>
      <c r="E644" s="7">
        <v>0</v>
      </c>
      <c r="F644" s="8">
        <v>0</v>
      </c>
      <c r="G644" s="8">
        <v>0</v>
      </c>
      <c r="H644" s="8">
        <v>0</v>
      </c>
      <c r="I644" s="8">
        <v>0</v>
      </c>
      <c r="J644" s="8">
        <v>0</v>
      </c>
      <c r="K644" s="8">
        <v>0</v>
      </c>
      <c r="L644" s="8">
        <v>0</v>
      </c>
      <c r="M644" s="9">
        <v>0</v>
      </c>
      <c r="N644" s="175">
        <v>0</v>
      </c>
      <c r="O644" s="175">
        <v>0</v>
      </c>
      <c r="W644" s="23"/>
    </row>
    <row r="645" spans="4:23" ht="15" x14ac:dyDescent="0.15">
      <c r="D645" s="5" t="s">
        <v>6</v>
      </c>
      <c r="E645" s="7">
        <v>0</v>
      </c>
      <c r="F645" s="8">
        <v>0</v>
      </c>
      <c r="G645" s="8">
        <v>0</v>
      </c>
      <c r="H645" s="8">
        <v>0</v>
      </c>
      <c r="I645" s="8">
        <v>0</v>
      </c>
      <c r="J645" s="8">
        <v>0</v>
      </c>
      <c r="K645" s="8">
        <v>0</v>
      </c>
      <c r="L645" s="8">
        <v>0</v>
      </c>
      <c r="M645" s="9">
        <v>0</v>
      </c>
      <c r="N645" s="175">
        <v>0</v>
      </c>
      <c r="O645" s="175">
        <v>0</v>
      </c>
    </row>
    <row r="646" spans="4:23" ht="15" x14ac:dyDescent="0.15">
      <c r="D646" s="5" t="s">
        <v>7</v>
      </c>
      <c r="E646" s="177">
        <v>0</v>
      </c>
      <c r="F646" s="176">
        <v>0</v>
      </c>
      <c r="G646" s="176">
        <v>0</v>
      </c>
      <c r="H646" s="176">
        <v>0</v>
      </c>
      <c r="I646" s="176">
        <v>0</v>
      </c>
      <c r="J646" s="176">
        <v>0</v>
      </c>
      <c r="K646" s="176">
        <v>0</v>
      </c>
      <c r="L646" s="176">
        <v>0</v>
      </c>
      <c r="M646" s="185">
        <v>0</v>
      </c>
      <c r="N646" s="175">
        <v>0</v>
      </c>
      <c r="O646" s="175">
        <v>0</v>
      </c>
    </row>
    <row r="647" spans="4:23" ht="15" x14ac:dyDescent="0.15">
      <c r="D647" s="5" t="s">
        <v>8</v>
      </c>
      <c r="E647" s="7">
        <v>0</v>
      </c>
      <c r="F647" s="8">
        <v>0</v>
      </c>
      <c r="G647" s="8">
        <v>0</v>
      </c>
      <c r="H647" s="8">
        <v>0</v>
      </c>
      <c r="I647" s="8">
        <v>0</v>
      </c>
      <c r="J647" s="8">
        <v>0</v>
      </c>
      <c r="K647" s="8">
        <v>0</v>
      </c>
      <c r="L647" s="8">
        <v>0</v>
      </c>
      <c r="M647" s="9">
        <v>0</v>
      </c>
      <c r="N647" s="175">
        <v>0</v>
      </c>
      <c r="O647" s="175">
        <v>0</v>
      </c>
    </row>
    <row r="648" spans="4:23" ht="15" x14ac:dyDescent="0.15">
      <c r="D648" s="5" t="s">
        <v>9</v>
      </c>
      <c r="E648" s="7">
        <v>530.45982000000004</v>
      </c>
      <c r="F648" s="8">
        <v>622.886079</v>
      </c>
      <c r="G648" s="8">
        <v>493.37448248999999</v>
      </c>
      <c r="H648" s="8">
        <v>438.79927457999997</v>
      </c>
      <c r="I648" s="8">
        <v>123.37121999999999</v>
      </c>
      <c r="J648" s="8">
        <v>-16.947903915199984</v>
      </c>
      <c r="K648" s="8">
        <v>-105.88384753660007</v>
      </c>
      <c r="L648" s="8">
        <v>-88.7453990116</v>
      </c>
      <c r="M648" s="9">
        <v>-290.19840828010001</v>
      </c>
      <c r="N648" s="175">
        <v>-177.21159811330003</v>
      </c>
      <c r="O648" s="175">
        <v>-161.35044964100001</v>
      </c>
    </row>
    <row r="649" spans="4:23" ht="15" x14ac:dyDescent="0.15">
      <c r="D649" s="5" t="s">
        <v>10</v>
      </c>
      <c r="E649" s="7">
        <v>29</v>
      </c>
      <c r="F649" s="8">
        <v>26</v>
      </c>
      <c r="G649" s="8">
        <v>17</v>
      </c>
      <c r="H649" s="8">
        <v>17</v>
      </c>
      <c r="I649" s="8">
        <v>30</v>
      </c>
      <c r="J649" s="8">
        <v>5</v>
      </c>
      <c r="K649" s="8">
        <v>4</v>
      </c>
      <c r="L649" s="8">
        <v>19</v>
      </c>
      <c r="M649" s="9">
        <v>12</v>
      </c>
      <c r="N649" s="175">
        <v>46</v>
      </c>
      <c r="O649" s="175">
        <v>188</v>
      </c>
    </row>
    <row r="650" spans="4:23" ht="15" x14ac:dyDescent="0.15">
      <c r="D650" s="5" t="s">
        <v>11</v>
      </c>
      <c r="E650" s="7">
        <v>755</v>
      </c>
      <c r="F650" s="8">
        <v>876</v>
      </c>
      <c r="G650" s="8">
        <v>689</v>
      </c>
      <c r="H650" s="8">
        <v>829</v>
      </c>
      <c r="I650" s="8">
        <v>337</v>
      </c>
      <c r="J650" s="8">
        <v>471</v>
      </c>
      <c r="K650" s="8">
        <v>590</v>
      </c>
      <c r="L650" s="8">
        <v>244</v>
      </c>
      <c r="M650" s="9">
        <v>372</v>
      </c>
      <c r="N650" s="175">
        <v>292</v>
      </c>
      <c r="O650" s="175">
        <v>0</v>
      </c>
    </row>
    <row r="651" spans="4:23" ht="15" x14ac:dyDescent="0.15">
      <c r="D651" s="5" t="s">
        <v>12</v>
      </c>
      <c r="E651" s="177">
        <v>0</v>
      </c>
      <c r="F651" s="176">
        <v>0</v>
      </c>
      <c r="G651" s="176">
        <v>0</v>
      </c>
      <c r="H651" s="176">
        <v>0</v>
      </c>
      <c r="I651" s="176">
        <v>0</v>
      </c>
      <c r="J651" s="176">
        <v>0</v>
      </c>
      <c r="K651" s="176">
        <v>0</v>
      </c>
      <c r="L651" s="176">
        <v>0</v>
      </c>
      <c r="M651" s="9">
        <v>0</v>
      </c>
      <c r="N651" s="175">
        <v>0</v>
      </c>
      <c r="O651" s="175">
        <v>0</v>
      </c>
    </row>
    <row r="652" spans="4:23" ht="15" x14ac:dyDescent="0.15">
      <c r="D652" s="5" t="s">
        <v>13</v>
      </c>
      <c r="E652" s="7">
        <v>0</v>
      </c>
      <c r="F652" s="8">
        <v>0</v>
      </c>
      <c r="G652" s="8">
        <v>44</v>
      </c>
      <c r="H652" s="8">
        <v>67</v>
      </c>
      <c r="I652" s="8">
        <v>32</v>
      </c>
      <c r="J652" s="8">
        <v>43</v>
      </c>
      <c r="K652" s="8">
        <v>38</v>
      </c>
      <c r="L652" s="8">
        <v>4</v>
      </c>
      <c r="M652" s="9">
        <v>68</v>
      </c>
      <c r="N652" s="175">
        <v>-7</v>
      </c>
      <c r="O652" s="175">
        <v>0</v>
      </c>
    </row>
    <row r="653" spans="4:23" ht="15" x14ac:dyDescent="0.15">
      <c r="D653" s="5" t="s">
        <v>14</v>
      </c>
      <c r="E653" s="7">
        <v>0</v>
      </c>
      <c r="F653" s="8">
        <v>0</v>
      </c>
      <c r="G653" s="8">
        <v>0</v>
      </c>
      <c r="H653" s="8">
        <v>0</v>
      </c>
      <c r="I653" s="8">
        <v>0</v>
      </c>
      <c r="J653" s="8">
        <v>0</v>
      </c>
      <c r="K653" s="8">
        <v>0</v>
      </c>
      <c r="L653" s="8">
        <v>0</v>
      </c>
      <c r="M653" s="9">
        <v>0</v>
      </c>
      <c r="N653" s="175">
        <v>0</v>
      </c>
      <c r="O653" s="175">
        <v>0</v>
      </c>
    </row>
    <row r="654" spans="4:23" ht="15" x14ac:dyDescent="0.15">
      <c r="D654" s="5" t="s">
        <v>15</v>
      </c>
      <c r="E654" s="7">
        <v>0</v>
      </c>
      <c r="F654" s="8">
        <v>0</v>
      </c>
      <c r="G654" s="8">
        <v>0</v>
      </c>
      <c r="H654" s="8">
        <v>0</v>
      </c>
      <c r="I654" s="8">
        <v>0</v>
      </c>
      <c r="J654" s="8">
        <v>0</v>
      </c>
      <c r="K654" s="8">
        <v>0</v>
      </c>
      <c r="L654" s="8">
        <v>0</v>
      </c>
      <c r="M654" s="9">
        <v>0</v>
      </c>
      <c r="N654" s="175">
        <v>0</v>
      </c>
      <c r="O654" s="175">
        <v>0</v>
      </c>
    </row>
    <row r="655" spans="4:23" ht="15" x14ac:dyDescent="0.15">
      <c r="D655" s="5" t="s">
        <v>16</v>
      </c>
      <c r="E655" s="7">
        <v>0</v>
      </c>
      <c r="F655" s="8">
        <v>0</v>
      </c>
      <c r="G655" s="8">
        <v>0</v>
      </c>
      <c r="H655" s="8">
        <v>354</v>
      </c>
      <c r="I655" s="8">
        <v>531</v>
      </c>
      <c r="J655" s="8">
        <v>930</v>
      </c>
      <c r="K655" s="8">
        <v>745</v>
      </c>
      <c r="L655" s="8">
        <v>-73</v>
      </c>
      <c r="M655" s="9">
        <v>-260</v>
      </c>
      <c r="N655" s="175">
        <v>-979</v>
      </c>
      <c r="O655" s="175">
        <v>0</v>
      </c>
    </row>
    <row r="656" spans="4:23" ht="15" x14ac:dyDescent="0.15">
      <c r="D656" s="5" t="s">
        <v>17</v>
      </c>
      <c r="E656" s="7">
        <v>1176</v>
      </c>
      <c r="F656" s="8">
        <v>866</v>
      </c>
      <c r="G656" s="8">
        <v>1076</v>
      </c>
      <c r="H656" s="8">
        <v>323</v>
      </c>
      <c r="I656" s="8">
        <v>317</v>
      </c>
      <c r="J656" s="8">
        <v>1407</v>
      </c>
      <c r="K656" s="8">
        <v>441</v>
      </c>
      <c r="L656" s="8">
        <v>528</v>
      </c>
      <c r="M656" s="9">
        <v>232</v>
      </c>
      <c r="N656" s="175">
        <v>50</v>
      </c>
      <c r="O656" s="175">
        <v>2316</v>
      </c>
    </row>
    <row r="657" spans="4:15" ht="15" x14ac:dyDescent="0.15">
      <c r="D657" s="5" t="s">
        <v>18</v>
      </c>
      <c r="E657" s="7">
        <v>0</v>
      </c>
      <c r="F657" s="8">
        <v>0</v>
      </c>
      <c r="G657" s="8">
        <v>0</v>
      </c>
      <c r="H657" s="8">
        <v>0</v>
      </c>
      <c r="I657" s="8">
        <v>0</v>
      </c>
      <c r="J657" s="8">
        <v>0</v>
      </c>
      <c r="K657" s="8">
        <v>0</v>
      </c>
      <c r="L657" s="8">
        <v>0</v>
      </c>
      <c r="M657" s="9">
        <v>0</v>
      </c>
      <c r="N657" s="175">
        <v>0</v>
      </c>
      <c r="O657" s="175">
        <v>0</v>
      </c>
    </row>
    <row r="658" spans="4:15" ht="15" x14ac:dyDescent="0.15">
      <c r="D658" s="5" t="s">
        <v>19</v>
      </c>
      <c r="E658" s="7">
        <v>10</v>
      </c>
      <c r="F658" s="8">
        <v>2</v>
      </c>
      <c r="G658" s="8">
        <v>7</v>
      </c>
      <c r="H658" s="8">
        <v>13</v>
      </c>
      <c r="I658" s="8">
        <v>-152</v>
      </c>
      <c r="J658" s="8">
        <v>-126</v>
      </c>
      <c r="K658" s="8">
        <v>202</v>
      </c>
      <c r="L658" s="8">
        <v>-65</v>
      </c>
      <c r="M658" s="9">
        <v>-6</v>
      </c>
      <c r="N658" s="175">
        <v>-6</v>
      </c>
      <c r="O658" s="175">
        <v>0</v>
      </c>
    </row>
    <row r="659" spans="4:15" ht="15" x14ac:dyDescent="0.15">
      <c r="D659" s="5" t="s">
        <v>20</v>
      </c>
      <c r="E659" s="7">
        <v>0</v>
      </c>
      <c r="F659" s="8">
        <v>0.57999999999999996</v>
      </c>
      <c r="G659" s="8">
        <v>0.33</v>
      </c>
      <c r="H659" s="8">
        <v>1.43</v>
      </c>
      <c r="I659" s="8">
        <v>2.44</v>
      </c>
      <c r="J659" s="8">
        <v>-0.57999999999999996</v>
      </c>
      <c r="K659" s="8">
        <v>-0.95</v>
      </c>
      <c r="L659" s="8">
        <v>0</v>
      </c>
      <c r="M659" s="9">
        <v>0</v>
      </c>
      <c r="N659" s="175">
        <v>0</v>
      </c>
      <c r="O659" s="175">
        <v>0</v>
      </c>
    </row>
    <row r="660" spans="4:15" ht="15" x14ac:dyDescent="0.15">
      <c r="D660" s="5" t="s">
        <v>21</v>
      </c>
      <c r="E660" s="7">
        <v>0</v>
      </c>
      <c r="F660" s="8">
        <v>0</v>
      </c>
      <c r="G660" s="8">
        <v>0</v>
      </c>
      <c r="H660" s="8">
        <v>0</v>
      </c>
      <c r="I660" s="8">
        <v>0</v>
      </c>
      <c r="J660" s="8">
        <v>0</v>
      </c>
      <c r="K660" s="8">
        <v>0</v>
      </c>
      <c r="L660" s="8">
        <v>0</v>
      </c>
      <c r="M660" s="9">
        <v>0</v>
      </c>
      <c r="N660" s="175">
        <v>0</v>
      </c>
      <c r="O660" s="175">
        <v>0</v>
      </c>
    </row>
    <row r="661" spans="4:15" ht="15" x14ac:dyDescent="0.15">
      <c r="D661" s="5" t="s">
        <v>22</v>
      </c>
      <c r="E661" s="177"/>
      <c r="F661" s="176"/>
      <c r="G661" s="176"/>
      <c r="H661" s="176">
        <v>83</v>
      </c>
      <c r="I661" s="176">
        <v>-40</v>
      </c>
      <c r="J661" s="176">
        <v>5</v>
      </c>
      <c r="K661" s="176">
        <v>-75</v>
      </c>
      <c r="L661" s="176">
        <v>-38</v>
      </c>
      <c r="M661" s="185">
        <v>189</v>
      </c>
      <c r="N661" s="175">
        <v>119</v>
      </c>
      <c r="O661" s="175">
        <v>-27</v>
      </c>
    </row>
    <row r="662" spans="4:15" ht="15" x14ac:dyDescent="0.15">
      <c r="D662" s="5" t="s">
        <v>23</v>
      </c>
      <c r="E662" s="7">
        <v>0</v>
      </c>
      <c r="F662" s="8">
        <v>0</v>
      </c>
      <c r="G662" s="8">
        <v>0</v>
      </c>
      <c r="H662" s="8">
        <v>0</v>
      </c>
      <c r="I662" s="8">
        <v>0</v>
      </c>
      <c r="J662" s="8">
        <v>0</v>
      </c>
      <c r="K662" s="8">
        <v>0</v>
      </c>
      <c r="L662" s="8">
        <v>0</v>
      </c>
      <c r="M662" s="9">
        <v>0</v>
      </c>
      <c r="N662" s="175">
        <v>0</v>
      </c>
      <c r="O662" s="175">
        <v>0</v>
      </c>
    </row>
    <row r="663" spans="4:15" ht="15" x14ac:dyDescent="0.15">
      <c r="D663" s="5" t="s">
        <v>24</v>
      </c>
      <c r="E663" s="177">
        <v>163</v>
      </c>
      <c r="F663" s="176">
        <v>308</v>
      </c>
      <c r="G663" s="176">
        <v>107</v>
      </c>
      <c r="H663" s="176">
        <v>262</v>
      </c>
      <c r="I663" s="176">
        <v>170</v>
      </c>
      <c r="J663" s="176">
        <v>94</v>
      </c>
      <c r="K663" s="176">
        <v>47</v>
      </c>
      <c r="L663" s="176">
        <v>328</v>
      </c>
      <c r="M663" s="185">
        <v>415</v>
      </c>
      <c r="N663" s="175">
        <v>415</v>
      </c>
      <c r="O663" s="175">
        <v>0</v>
      </c>
    </row>
    <row r="664" spans="4:15" ht="15" x14ac:dyDescent="0.15">
      <c r="D664" s="5" t="s">
        <v>25</v>
      </c>
      <c r="E664" s="177">
        <v>11.438000000000001</v>
      </c>
      <c r="F664" s="176">
        <v>27.707000000000001</v>
      </c>
      <c r="G664" s="176">
        <v>12.534000000000001</v>
      </c>
      <c r="H664" s="8">
        <v>7.6029999999999998</v>
      </c>
      <c r="I664" s="8">
        <v>7.7270000000000003</v>
      </c>
      <c r="J664" s="8">
        <v>17.920000000000002</v>
      </c>
      <c r="K664" s="8">
        <v>23.873999999999999</v>
      </c>
      <c r="L664" s="8">
        <v>-3.2810000000000001</v>
      </c>
      <c r="M664" s="9">
        <v>4.2370000000000001</v>
      </c>
      <c r="N664" s="175">
        <v>-19.035</v>
      </c>
      <c r="O664" s="175">
        <v>-6.4414815882239802</v>
      </c>
    </row>
    <row r="665" spans="4:15" ht="15" x14ac:dyDescent="0.15">
      <c r="D665" s="5" t="s">
        <v>26</v>
      </c>
      <c r="E665" s="177">
        <v>0</v>
      </c>
      <c r="F665" s="176">
        <v>0</v>
      </c>
      <c r="G665" s="176">
        <v>0</v>
      </c>
      <c r="H665" s="176">
        <v>0</v>
      </c>
      <c r="I665" s="176">
        <v>0</v>
      </c>
      <c r="J665" s="176">
        <v>-17</v>
      </c>
      <c r="K665" s="176">
        <v>28</v>
      </c>
      <c r="L665" s="176">
        <v>16</v>
      </c>
      <c r="M665" s="185">
        <v>60</v>
      </c>
      <c r="N665" s="175">
        <v>60</v>
      </c>
      <c r="O665" s="175">
        <v>0</v>
      </c>
    </row>
    <row r="666" spans="4:15" ht="15" x14ac:dyDescent="0.15">
      <c r="D666" s="5" t="s">
        <v>27</v>
      </c>
      <c r="E666" s="7">
        <v>0</v>
      </c>
      <c r="F666" s="8">
        <v>0</v>
      </c>
      <c r="G666" s="8">
        <v>0</v>
      </c>
      <c r="H666" s="8">
        <v>0</v>
      </c>
      <c r="I666" s="8">
        <v>0</v>
      </c>
      <c r="J666" s="8">
        <v>0</v>
      </c>
      <c r="K666" s="8">
        <v>0</v>
      </c>
      <c r="L666" s="8">
        <v>0</v>
      </c>
      <c r="M666" s="9">
        <v>0</v>
      </c>
      <c r="N666" s="175">
        <v>0</v>
      </c>
      <c r="O666" s="175">
        <v>0</v>
      </c>
    </row>
    <row r="667" spans="4:15" ht="15" x14ac:dyDescent="0.15">
      <c r="D667" s="5" t="s">
        <v>28</v>
      </c>
      <c r="E667" s="177">
        <v>2377</v>
      </c>
      <c r="F667" s="176">
        <v>5340</v>
      </c>
      <c r="G667" s="176">
        <v>7894</v>
      </c>
      <c r="H667" s="176">
        <v>22</v>
      </c>
      <c r="I667" s="176">
        <v>18</v>
      </c>
      <c r="J667" s="176">
        <v>12</v>
      </c>
      <c r="K667" s="176">
        <v>-2</v>
      </c>
      <c r="L667" s="176">
        <v>5</v>
      </c>
      <c r="M667" s="185">
        <v>9</v>
      </c>
      <c r="N667" s="175">
        <v>1.1000000000000001</v>
      </c>
      <c r="O667" s="175">
        <v>0</v>
      </c>
    </row>
    <row r="668" spans="4:15" ht="15" x14ac:dyDescent="0.15">
      <c r="D668" s="5" t="s">
        <v>29</v>
      </c>
      <c r="E668" s="7">
        <v>0</v>
      </c>
      <c r="F668" s="8">
        <v>0</v>
      </c>
      <c r="G668" s="8">
        <v>0</v>
      </c>
      <c r="H668" s="8">
        <v>0</v>
      </c>
      <c r="I668" s="8">
        <v>0</v>
      </c>
      <c r="J668" s="8">
        <v>0</v>
      </c>
      <c r="K668" s="8">
        <v>0</v>
      </c>
      <c r="L668" s="8">
        <v>0</v>
      </c>
      <c r="M668" s="9">
        <v>0</v>
      </c>
      <c r="N668" s="175">
        <v>0</v>
      </c>
      <c r="O668" s="175">
        <v>0</v>
      </c>
    </row>
    <row r="669" spans="4:15" ht="15" x14ac:dyDescent="0.15">
      <c r="D669" s="5" t="s">
        <v>30</v>
      </c>
      <c r="E669" s="7">
        <v>0</v>
      </c>
      <c r="F669" s="8">
        <v>0</v>
      </c>
      <c r="G669" s="8">
        <v>0</v>
      </c>
      <c r="H669" s="8">
        <v>0</v>
      </c>
      <c r="I669" s="8">
        <v>127</v>
      </c>
      <c r="J669" s="8">
        <v>131</v>
      </c>
      <c r="K669" s="8">
        <v>201</v>
      </c>
      <c r="L669" s="8">
        <v>148</v>
      </c>
      <c r="M669" s="9">
        <v>279</v>
      </c>
      <c r="N669" s="175">
        <v>571</v>
      </c>
      <c r="O669" s="175">
        <v>0</v>
      </c>
    </row>
    <row r="670" spans="4:15" ht="15" x14ac:dyDescent="0.15">
      <c r="D670" s="11" t="s">
        <v>31</v>
      </c>
      <c r="E670" s="12">
        <v>123.73233232169031</v>
      </c>
      <c r="F670" s="13">
        <v>-14.245311204339677</v>
      </c>
      <c r="G670" s="13">
        <v>-153.96834134425038</v>
      </c>
      <c r="H670" s="13">
        <v>3.3289903683941731</v>
      </c>
      <c r="I670" s="13">
        <v>180.2583336456274</v>
      </c>
      <c r="J670" s="13">
        <v>38.208092356821567</v>
      </c>
      <c r="K670" s="13">
        <v>-0.68598487056902113</v>
      </c>
      <c r="L670" s="13">
        <v>5.6230298398145964</v>
      </c>
      <c r="M670" s="14">
        <v>112.27462686567164</v>
      </c>
      <c r="N670" s="178">
        <v>400.34428346548503</v>
      </c>
      <c r="O670" s="178">
        <v>0</v>
      </c>
    </row>
  </sheetData>
  <mergeCells count="20">
    <mergeCell ref="D563:M563"/>
    <mergeCell ref="D599:M599"/>
    <mergeCell ref="D637:M637"/>
    <mergeCell ref="D154:M154"/>
    <mergeCell ref="D191:M191"/>
    <mergeCell ref="D341:M341"/>
    <mergeCell ref="D378:M378"/>
    <mergeCell ref="D415:M415"/>
    <mergeCell ref="D452:M452"/>
    <mergeCell ref="D489:M489"/>
    <mergeCell ref="D527:M527"/>
    <mergeCell ref="D304:M304"/>
    <mergeCell ref="D267:M267"/>
    <mergeCell ref="Q4:Z4"/>
    <mergeCell ref="Q230:Z230"/>
    <mergeCell ref="D4:M4"/>
    <mergeCell ref="D42:M42"/>
    <mergeCell ref="D80:M80"/>
    <mergeCell ref="D117:M117"/>
    <mergeCell ref="D230:M230"/>
  </mergeCells>
  <conditionalFormatting sqref="Q446:T446 P445 E225:N225 P510:P511 E114:O114">
    <cfRule type="cellIs" dxfId="1111" priority="70" operator="equal">
      <formula>0</formula>
    </cfRule>
  </conditionalFormatting>
  <conditionalFormatting sqref="N6:N37">
    <cfRule type="cellIs" dxfId="1110" priority="41" operator="equal">
      <formula>0</formula>
    </cfRule>
  </conditionalFormatting>
  <conditionalFormatting sqref="O6:O37 E6:M37">
    <cfRule type="cellIs" dxfId="1109" priority="42" operator="equal">
      <formula>0</formula>
    </cfRule>
  </conditionalFormatting>
  <conditionalFormatting sqref="N44:N75">
    <cfRule type="cellIs" dxfId="1108" priority="39" operator="equal">
      <formula>0</formula>
    </cfRule>
  </conditionalFormatting>
  <conditionalFormatting sqref="O44:O75 E44:M75">
    <cfRule type="cellIs" dxfId="1107" priority="40" operator="equal">
      <formula>0</formula>
    </cfRule>
  </conditionalFormatting>
  <conditionalFormatting sqref="N82:N113">
    <cfRule type="cellIs" dxfId="1106" priority="37" operator="equal">
      <formula>0</formula>
    </cfRule>
  </conditionalFormatting>
  <conditionalFormatting sqref="O82:O113 E82:M113">
    <cfRule type="cellIs" dxfId="1105" priority="38" operator="equal">
      <formula>0</formula>
    </cfRule>
  </conditionalFormatting>
  <conditionalFormatting sqref="N119:N150">
    <cfRule type="cellIs" dxfId="1104" priority="35" operator="equal">
      <formula>0</formula>
    </cfRule>
  </conditionalFormatting>
  <conditionalFormatting sqref="O119:O150 E119:M150">
    <cfRule type="cellIs" dxfId="1103" priority="36" operator="equal">
      <formula>0</formula>
    </cfRule>
  </conditionalFormatting>
  <conditionalFormatting sqref="N306:N317 N319:N337">
    <cfRule type="cellIs" dxfId="1102" priority="31" operator="equal">
      <formula>0</formula>
    </cfRule>
  </conditionalFormatting>
  <conditionalFormatting sqref="O306:O317 O319:O337 N318:O318 E306:M337">
    <cfRule type="cellIs" dxfId="1101" priority="32" operator="equal">
      <formula>0</formula>
    </cfRule>
  </conditionalFormatting>
  <conditionalFormatting sqref="N269:N300">
    <cfRule type="cellIs" dxfId="1100" priority="29" operator="equal">
      <formula>0</formula>
    </cfRule>
  </conditionalFormatting>
  <conditionalFormatting sqref="O269:O300 E269:M300">
    <cfRule type="cellIs" dxfId="1099" priority="30" operator="equal">
      <formula>0</formula>
    </cfRule>
  </conditionalFormatting>
  <conditionalFormatting sqref="N343:N374 O345">
    <cfRule type="cellIs" dxfId="1098" priority="27" operator="equal">
      <formula>0</formula>
    </cfRule>
  </conditionalFormatting>
  <conditionalFormatting sqref="O343:O344 O346:O374 E343:M374">
    <cfRule type="cellIs" dxfId="1097" priority="28" operator="equal">
      <formula>0</formula>
    </cfRule>
  </conditionalFormatting>
  <conditionalFormatting sqref="O392 N380:N411 O398">
    <cfRule type="cellIs" dxfId="1096" priority="25" operator="equal">
      <formula>0</formula>
    </cfRule>
  </conditionalFormatting>
  <conditionalFormatting sqref="O380:O391 O393:O397 O399:O411 E380:M411">
    <cfRule type="cellIs" dxfId="1095" priority="26" operator="equal">
      <formula>0</formula>
    </cfRule>
  </conditionalFormatting>
  <conditionalFormatting sqref="N417:N448 O429">
    <cfRule type="cellIs" dxfId="1094" priority="23" operator="equal">
      <formula>0</formula>
    </cfRule>
  </conditionalFormatting>
  <conditionalFormatting sqref="O417:O428 O430:O448 E417:M448">
    <cfRule type="cellIs" dxfId="1093" priority="24" operator="equal">
      <formula>0</formula>
    </cfRule>
  </conditionalFormatting>
  <conditionalFormatting sqref="N454:N485 O466">
    <cfRule type="cellIs" dxfId="1092" priority="21" operator="equal">
      <formula>0</formula>
    </cfRule>
  </conditionalFormatting>
  <conditionalFormatting sqref="O454:O465 O467:O485 E454:M485">
    <cfRule type="cellIs" dxfId="1091" priority="22" operator="equal">
      <formula>0</formula>
    </cfRule>
  </conditionalFormatting>
  <conditionalFormatting sqref="N491:N522 O503">
    <cfRule type="cellIs" dxfId="1090" priority="19" operator="equal">
      <formula>0</formula>
    </cfRule>
  </conditionalFormatting>
  <conditionalFormatting sqref="O491:O502 O504:O522 E491:M522">
    <cfRule type="cellIs" dxfId="1089" priority="20" operator="equal">
      <formula>0</formula>
    </cfRule>
  </conditionalFormatting>
  <conditionalFormatting sqref="N529:N560 O541">
    <cfRule type="cellIs" dxfId="1088" priority="17" operator="equal">
      <formula>0</formula>
    </cfRule>
  </conditionalFormatting>
  <conditionalFormatting sqref="O529:O540 O542:O560 E529:M560">
    <cfRule type="cellIs" dxfId="1087" priority="18" operator="equal">
      <formula>0</formula>
    </cfRule>
  </conditionalFormatting>
  <conditionalFormatting sqref="N565:N596 O577">
    <cfRule type="cellIs" dxfId="1086" priority="15" operator="equal">
      <formula>0</formula>
    </cfRule>
  </conditionalFormatting>
  <conditionalFormatting sqref="O565:O576 O578:O596 E565:M596">
    <cfRule type="cellIs" dxfId="1085" priority="16" operator="equal">
      <formula>0</formula>
    </cfRule>
  </conditionalFormatting>
  <conditionalFormatting sqref="N601:N632 O613">
    <cfRule type="cellIs" dxfId="1084" priority="13" operator="equal">
      <formula>0</formula>
    </cfRule>
  </conditionalFormatting>
  <conditionalFormatting sqref="O601:O612 O614:O632 E601:M632">
    <cfRule type="cellIs" dxfId="1083" priority="14" operator="equal">
      <formula>0</formula>
    </cfRule>
  </conditionalFormatting>
  <conditionalFormatting sqref="N639:N670 O651">
    <cfRule type="cellIs" dxfId="1082" priority="11" operator="equal">
      <formula>0</formula>
    </cfRule>
  </conditionalFormatting>
  <conditionalFormatting sqref="O639:O650 O652:O670 E639:M670">
    <cfRule type="cellIs" dxfId="1081" priority="12" operator="equal">
      <formula>0</formula>
    </cfRule>
  </conditionalFormatting>
  <conditionalFormatting sqref="N156:N187">
    <cfRule type="cellIs" dxfId="1080" priority="9" operator="equal">
      <formula>0</formula>
    </cfRule>
  </conditionalFormatting>
  <conditionalFormatting sqref="O156:O187 E156:M187">
    <cfRule type="cellIs" dxfId="1079" priority="10" operator="equal">
      <formula>0</formula>
    </cfRule>
  </conditionalFormatting>
  <conditionalFormatting sqref="N193:N224">
    <cfRule type="cellIs" dxfId="1078" priority="7" operator="equal">
      <formula>0</formula>
    </cfRule>
  </conditionalFormatting>
  <conditionalFormatting sqref="O193:O224 E193:M224">
    <cfRule type="cellIs" dxfId="1077" priority="8" operator="equal">
      <formula>0</formula>
    </cfRule>
  </conditionalFormatting>
  <conditionalFormatting sqref="N232:N263">
    <cfRule type="cellIs" dxfId="1076" priority="5" operator="equal">
      <formula>0</formula>
    </cfRule>
  </conditionalFormatting>
  <conditionalFormatting sqref="O232:O263 E232:M263">
    <cfRule type="cellIs" dxfId="1075" priority="6" operator="equal">
      <formula>0</formula>
    </cfRule>
  </conditionalFormatting>
  <conditionalFormatting sqref="R6:AB37">
    <cfRule type="cellIs" dxfId="1074" priority="4" operator="equal">
      <formula>0</formula>
    </cfRule>
  </conditionalFormatting>
  <conditionalFormatting sqref="R232:AB263">
    <cfRule type="cellIs" dxfId="1073" priority="2" operator="equal">
      <formula>0</formula>
    </cfRule>
  </conditionalFormatting>
  <dataValidations count="1">
    <dataValidation type="list" allowBlank="1" showInputMessage="1" showErrorMessage="1" sqref="D2">
      <formula1>$AH$6:$AH$9</formula1>
    </dataValidation>
  </dataValidations>
  <pageMargins left="0.70866141732283472" right="0.70866141732283472" top="0.55118110236220474" bottom="0.35433070866141736" header="0.31496062992125984" footer="0.31496062992125984"/>
  <pageSetup paperSize="9" scale="51" fitToHeight="10" orientation="landscape" r:id="rId1"/>
  <headerFooter>
    <oddHeader>&amp;L&amp;F&amp;R&amp;A</oddHeader>
    <oddFooter>&amp;R&amp;P</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pageSetUpPr fitToPage="1"/>
  </sheetPr>
  <dimension ref="C1:AN783"/>
  <sheetViews>
    <sheetView showGridLines="0" zoomScale="80" zoomScaleNormal="80" workbookViewId="0">
      <pane xSplit="5" ySplit="3" topLeftCell="F4" activePane="bottomRight" state="frozen"/>
      <selection pane="topRight" activeCell="E1" sqref="E1"/>
      <selection pane="bottomLeft" activeCell="A4" sqref="A4"/>
      <selection pane="bottomRight" activeCell="Z353" sqref="Z353"/>
    </sheetView>
  </sheetViews>
  <sheetFormatPr defaultRowHeight="10.5" x14ac:dyDescent="0.15"/>
  <cols>
    <col min="4" max="4" width="14.28515625" customWidth="1"/>
    <col min="5" max="5" width="13.140625" customWidth="1"/>
    <col min="6" max="16" width="18.28515625" customWidth="1"/>
    <col min="17" max="17" width="18.85546875" customWidth="1"/>
    <col min="18" max="19" width="21" style="95" customWidth="1"/>
    <col min="23" max="23" width="14.85546875" customWidth="1"/>
    <col min="24" max="24" width="14.42578125" customWidth="1"/>
  </cols>
  <sheetData>
    <row r="1" spans="3:19" ht="18.75" x14ac:dyDescent="0.15">
      <c r="E1" s="1"/>
    </row>
    <row r="2" spans="3:19" ht="18.75" x14ac:dyDescent="0.15">
      <c r="C2" s="277" t="s">
        <v>49</v>
      </c>
      <c r="D2" s="277"/>
      <c r="E2" s="277"/>
      <c r="F2" s="289" t="s">
        <v>222</v>
      </c>
      <c r="G2" s="289"/>
      <c r="H2" s="289"/>
      <c r="I2" s="289"/>
      <c r="J2" s="289"/>
      <c r="K2" s="289"/>
      <c r="L2" s="289"/>
      <c r="M2" s="289"/>
      <c r="N2" s="289"/>
      <c r="O2" s="289"/>
      <c r="P2" s="290"/>
    </row>
    <row r="3" spans="3:19" x14ac:dyDescent="0.15">
      <c r="O3" s="78"/>
    </row>
    <row r="4" spans="3:19" x14ac:dyDescent="0.15">
      <c r="O4" s="78"/>
    </row>
    <row r="5" spans="3:19" ht="18.75" x14ac:dyDescent="0.15">
      <c r="C5" s="264" t="s">
        <v>214</v>
      </c>
      <c r="D5" s="265"/>
      <c r="E5" s="272" t="s">
        <v>325</v>
      </c>
      <c r="F5" s="273"/>
      <c r="G5" s="273"/>
      <c r="H5" s="273"/>
      <c r="I5" s="273"/>
      <c r="J5" s="273"/>
      <c r="K5" s="273"/>
      <c r="L5" s="273"/>
      <c r="M5" s="273"/>
      <c r="N5" s="273"/>
      <c r="O5" s="273"/>
      <c r="P5" s="274"/>
    </row>
    <row r="6" spans="3:19" ht="15" x14ac:dyDescent="0.15">
      <c r="C6" s="262" t="s">
        <v>93</v>
      </c>
      <c r="D6" s="263"/>
      <c r="E6" s="43">
        <v>1</v>
      </c>
      <c r="F6" s="44">
        <v>2004</v>
      </c>
      <c r="G6" s="44">
        <f>F6+1</f>
        <v>2005</v>
      </c>
      <c r="H6" s="44">
        <f t="shared" ref="H6" si="0">G6+1</f>
        <v>2006</v>
      </c>
      <c r="I6" s="44">
        <f t="shared" ref="I6" si="1">H6+1</f>
        <v>2007</v>
      </c>
      <c r="J6" s="44">
        <f t="shared" ref="J6" si="2">I6+1</f>
        <v>2008</v>
      </c>
      <c r="K6" s="44">
        <f t="shared" ref="K6" si="3">J6+1</f>
        <v>2009</v>
      </c>
      <c r="L6" s="44">
        <f t="shared" ref="L6" si="4">K6+1</f>
        <v>2010</v>
      </c>
      <c r="M6" s="44">
        <f t="shared" ref="M6" si="5">L6+1</f>
        <v>2011</v>
      </c>
      <c r="N6" s="44">
        <f t="shared" ref="N6" si="6">M6+1</f>
        <v>2012</v>
      </c>
      <c r="O6" s="120">
        <f t="shared" ref="O6" si="7">N6+1</f>
        <v>2013</v>
      </c>
      <c r="P6" s="120">
        <f t="shared" ref="P6" si="8">O6+1</f>
        <v>2014</v>
      </c>
      <c r="Q6" s="46" t="s">
        <v>82</v>
      </c>
      <c r="R6" s="47" t="s">
        <v>88</v>
      </c>
      <c r="S6" s="46" t="s">
        <v>89</v>
      </c>
    </row>
    <row r="7" spans="3:19" ht="15" x14ac:dyDescent="0.25">
      <c r="C7" s="256"/>
      <c r="D7" s="257"/>
      <c r="E7" s="45" t="s">
        <v>0</v>
      </c>
      <c r="F7" s="73">
        <f>IF($C$2="National Currency",IF(C.Claims_DATA!R6=0,0,C.Claims_DATA!R6),IF($C$2="Current Exchange rate",IF(C.Claims_DATA!R6=0,0,C.Claims_DATA!R6/ECO!O10),IF($C$2="Constant Exchange rate",IF(C.Claims_DATA!R6=0,0,C.Claims_DATA!R6/ECO!O45))))</f>
        <v>4252</v>
      </c>
      <c r="G7" s="73">
        <f>IF($C$2="National Currency",IF(C.Claims_DATA!S6=0,0,C.Claims_DATA!S6),IF($C$2="Current Exchange rate",IF(C.Claims_DATA!S6=0,0,C.Claims_DATA!S6/ECO!P10),IF($C$2="Constant Exchange rate",IF(C.Claims_DATA!S6=0,0,C.Claims_DATA!S6/ECO!P45))))</f>
        <v>4360</v>
      </c>
      <c r="H7" s="73">
        <f>IF($C$2="National Currency",IF(C.Claims_DATA!T6=0,0,C.Claims_DATA!T6),IF($C$2="Current Exchange rate",IF(C.Claims_DATA!T6=0,0,C.Claims_DATA!T6/ECO!Q10),IF($C$2="Constant Exchange rate",IF(C.Claims_DATA!T6=0,0,C.Claims_DATA!T6/ECO!Q45))))</f>
        <v>4660</v>
      </c>
      <c r="I7" s="73">
        <f>IF($C$2="National Currency",IF(C.Claims_DATA!U6=0,0,C.Claims_DATA!U6),IF($C$2="Current Exchange rate",IF(C.Claims_DATA!U6=0,0,C.Claims_DATA!U6/ECO!R10),IF($C$2="Constant Exchange rate",IF(C.Claims_DATA!U6=0,0,C.Claims_DATA!U6/ECO!R45))))</f>
        <v>4804</v>
      </c>
      <c r="J7" s="73">
        <f>IF($C$2="National Currency",IF(C.Claims_DATA!V6=0,0,C.Claims_DATA!V6),IF($C$2="Current Exchange rate",IF(C.Claims_DATA!V6=0,0,C.Claims_DATA!V6/ECO!S10),IF($C$2="Constant Exchange rate",IF(C.Claims_DATA!V6=0,0,C.Claims_DATA!V6/ECO!S45))))</f>
        <v>5076</v>
      </c>
      <c r="K7" s="73">
        <f>IF($C$2="National Currency",IF(C.Claims_DATA!W6=0,0,C.Claims_DATA!W6),IF($C$2="Current Exchange rate",IF(C.Claims_DATA!W6=0,0,C.Claims_DATA!W6/ECO!T10),IF($C$2="Constant Exchange rate",IF(C.Claims_DATA!W6=0,0,C.Claims_DATA!W6/ECO!T45))))</f>
        <v>5373</v>
      </c>
      <c r="L7" s="73">
        <f>IF($C$2="National Currency",IF(C.Claims_DATA!X6=0,0,C.Claims_DATA!X6),IF($C$2="Current Exchange rate",IF(C.Claims_DATA!X6=0,0,C.Claims_DATA!X6/ECO!U10),IF($C$2="Constant Exchange rate",IF(C.Claims_DATA!X6=0,0,C.Claims_DATA!X6/ECO!U45))))</f>
        <v>4945</v>
      </c>
      <c r="M7" s="73">
        <f>IF($C$2="National Currency",IF(C.Claims_DATA!Y6=0,0,C.Claims_DATA!Y6),IF($C$2="Current Exchange rate",IF(C.Claims_DATA!Y6=0,0,C.Claims_DATA!Y6/ECO!V10),IF($C$2="Constant Exchange rate",IF(C.Claims_DATA!Y6=0,0,C.Claims_DATA!Y6/ECO!V45))))</f>
        <v>4970</v>
      </c>
      <c r="N7" s="73">
        <f>IF($C$2="National Currency",IF(C.Claims_DATA!Z6=0,0,C.Claims_DATA!Z6),IF($C$2="Current Exchange rate",IF(C.Claims_DATA!Z6=0,0,C.Claims_DATA!Z6/ECO!W10),IF($C$2="Constant Exchange rate",IF(C.Claims_DATA!Z6=0,0,C.Claims_DATA!Z6/ECO!W45))))</f>
        <v>5350</v>
      </c>
      <c r="O7" s="73">
        <f>IF($C$2="National Currency",IF(C.Claims_DATA!AA6=0,0,C.Claims_DATA!AA6),IF($C$2="Current Exchange rate",IF(C.Claims_DATA!AA6=0,0,C.Claims_DATA!AA6/ECO!X10),IF($C$2="Constant Exchange rate",IF(C.Claims_DATA!AA6=0,0,C.Claims_DATA!AA6/ECO!X45))))</f>
        <v>5433</v>
      </c>
      <c r="P7" s="219">
        <f>IF($C$2="National Currency",IF(C.Claims_DATA!AB6=0,0,C.Claims_DATA!AB6),IF($C$2="Current Exchange rate",IF(C.Claims_DATA!AB6=0,0,C.Claims_DATA!AB6/ECO!Y10),IF($C$2="Constant Exchange rate",IF(C.Claims_DATA!AB6=0,0,C.Claims_DATA!AB6/ECO!Y45))))</f>
        <v>5700</v>
      </c>
      <c r="Q7" s="48">
        <f>O7/$O$39</f>
        <v>2.5856886602866152E-2</v>
      </c>
      <c r="R7" s="94">
        <f>IF(OR(N7=0, O7=0),"-",O7/N7-1)</f>
        <v>1.5514018691588749E-2</v>
      </c>
      <c r="S7" s="94">
        <f>IF(OR(O7=0, F7=0),"-", O7/F7-1)</f>
        <v>0.27775164628410165</v>
      </c>
    </row>
    <row r="8" spans="3:19" ht="15" x14ac:dyDescent="0.25">
      <c r="C8" s="256"/>
      <c r="D8" s="257"/>
      <c r="E8" s="45" t="s">
        <v>1</v>
      </c>
      <c r="F8" s="74">
        <f>IF($C$2="National Currency",IF(C.Claims_DATA!R7=0,0,C.Claims_DATA!R7),IF($C$2="Current Exchange rate",IF(C.Claims_DATA!R7=0,0,C.Claims_DATA!R7/ECO!O11),IF($C$2="Constant Exchange rate",IF(C.Claims_DATA!R7=0,0,C.Claims_DATA!R7/ECO!O46))))</f>
        <v>4504.2320615499966</v>
      </c>
      <c r="G8" s="74">
        <f>IF($C$2="National Currency",IF(C.Claims_DATA!S7=0,0,C.Claims_DATA!S7),IF($C$2="Current Exchange rate",IF(C.Claims_DATA!S7=0,0,C.Claims_DATA!S7/ECO!P11),IF($C$2="Constant Exchange rate",IF(C.Claims_DATA!S7=0,0,C.Claims_DATA!S7/ECO!P46))))</f>
        <v>5073.0423461900009</v>
      </c>
      <c r="H8" s="74">
        <f>IF($C$2="National Currency",IF(C.Claims_DATA!T7=0,0,C.Claims_DATA!T7),IF($C$2="Current Exchange rate",IF(C.Claims_DATA!T7=0,0,C.Claims_DATA!T7/ECO!Q11),IF($C$2="Constant Exchange rate",IF(C.Claims_DATA!T7=0,0,C.Claims_DATA!T7/ECO!Q46))))</f>
        <v>4457.9321477600015</v>
      </c>
      <c r="I8" s="74">
        <f>IF($C$2="National Currency",IF(C.Claims_DATA!U7=0,0,C.Claims_DATA!U7),IF($C$2="Current Exchange rate",IF(C.Claims_DATA!U7=0,0,C.Claims_DATA!U7/ECO!R11),IF($C$2="Constant Exchange rate",IF(C.Claims_DATA!U7=0,0,C.Claims_DATA!U7/ECO!R46))))</f>
        <v>5251.478374389997</v>
      </c>
      <c r="J8" s="74">
        <f>IF($C$2="National Currency",IF(C.Claims_DATA!V7=0,0,C.Claims_DATA!V7),IF($C$2="Current Exchange rate",IF(C.Claims_DATA!V7=0,0,C.Claims_DATA!V7/ECO!S11),IF($C$2="Constant Exchange rate",IF(C.Claims_DATA!V7=0,0,C.Claims_DATA!V7/ECO!S46))))</f>
        <v>7786.0540902499997</v>
      </c>
      <c r="K8" s="74">
        <f>IF($C$2="National Currency",IF(C.Claims_DATA!W7=0,0,C.Claims_DATA!W7),IF($C$2="Current Exchange rate",IF(C.Claims_DATA!W7=0,0,C.Claims_DATA!W7/ECO!T11),IF($C$2="Constant Exchange rate",IF(C.Claims_DATA!W7=0,0,C.Claims_DATA!W7/ECO!T46))))</f>
        <v>5133.1646313400015</v>
      </c>
      <c r="L8" s="74">
        <f>IF($C$2="National Currency",IF(C.Claims_DATA!X7=0,0,C.Claims_DATA!X7),IF($C$2="Current Exchange rate",IF(C.Claims_DATA!X7=0,0,C.Claims_DATA!X7/ECO!U11),IF($C$2="Constant Exchange rate",IF(C.Claims_DATA!X7=0,0,C.Claims_DATA!X7/ECO!U46))))</f>
        <v>5478.9153859800008</v>
      </c>
      <c r="M8" s="74">
        <f>IF($C$2="National Currency",IF(C.Claims_DATA!Y7=0,0,C.Claims_DATA!Y7),IF($C$2="Current Exchange rate",IF(C.Claims_DATA!Y7=0,0,C.Claims_DATA!Y7/ECO!V11),IF($C$2="Constant Exchange rate",IF(C.Claims_DATA!Y7=0,0,C.Claims_DATA!Y7/ECO!V46))))</f>
        <v>5275.0406312799987</v>
      </c>
      <c r="N8" s="74">
        <f>IF($C$2="National Currency",IF(C.Claims_DATA!Z7=0,0,C.Claims_DATA!Z7),IF($C$2="Current Exchange rate",IF(C.Claims_DATA!Z7=0,0,C.Claims_DATA!Z7/ECO!W11),IF($C$2="Constant Exchange rate",IF(C.Claims_DATA!Z7=0,0,C.Claims_DATA!Z7/ECO!W46))))</f>
        <v>5443.6342794600005</v>
      </c>
      <c r="O8" s="74">
        <f>IF($C$2="National Currency",IF(C.Claims_DATA!AA7=0,0,C.Claims_DATA!AA7),IF($C$2="Current Exchange rate",IF(C.Claims_DATA!AA7=0,0,C.Claims_DATA!AA7/ECO!X11),IF($C$2="Constant Exchange rate",IF(C.Claims_DATA!AA7=0,0,C.Claims_DATA!AA7/ECO!X46))))</f>
        <v>5674.4585059400006</v>
      </c>
      <c r="P8" s="220">
        <f>IF($C$2="National Currency",IF(C.Claims_DATA!AB7=0,0,C.Claims_DATA!AB7),IF($C$2="Current Exchange rate",IF(C.Claims_DATA!AB7=0,0,C.Claims_DATA!AB7/ECO!Y11),IF($C$2="Constant Exchange rate",IF(C.Claims_DATA!AB7=0,0,C.Claims_DATA!AB7/ECO!Y46))))</f>
        <v>5597.9900622199993</v>
      </c>
      <c r="Q8" s="48">
        <f t="shared" ref="Q8:Q40" si="9">O8/$O$39</f>
        <v>2.7006042724233365E-2</v>
      </c>
      <c r="R8" s="94">
        <f t="shared" ref="R8:R38" si="10">IF(OR(N8=0, O8=0),"-",O8/N8-1)</f>
        <v>4.2402596249154545E-2</v>
      </c>
      <c r="S8" s="94">
        <f t="shared" ref="S8:S38" si="11">IF(OR(O8=0, F8=0),"-", O8/F8-1)</f>
        <v>0.2598059843273941</v>
      </c>
    </row>
    <row r="9" spans="3:19" ht="15" x14ac:dyDescent="0.25">
      <c r="C9" s="256"/>
      <c r="D9" s="257"/>
      <c r="E9" s="45" t="s">
        <v>2</v>
      </c>
      <c r="F9" s="74">
        <f>IF($C$2="National Currency",IF(C.Claims_DATA!R8=0,0,C.Claims_DATA!R8),IF($C$2="Current Exchange rate",IF(C.Claims_DATA!R8=0,0,C.Claims_DATA!R8/ECO!O12),IF($C$2="Constant Exchange rate",IF(C.Claims_DATA!R8=0,0,C.Claims_DATA!R8/ECO!O47))))</f>
        <v>0</v>
      </c>
      <c r="G9" s="74">
        <f>IF($C$2="National Currency",IF(C.Claims_DATA!S8=0,0,C.Claims_DATA!S8),IF($C$2="Current Exchange rate",IF(C.Claims_DATA!S8=0,0,C.Claims_DATA!S8/ECO!P12),IF($C$2="Constant Exchange rate",IF(C.Claims_DATA!S8=0,0,C.Claims_DATA!S8/ECO!P47))))</f>
        <v>0</v>
      </c>
      <c r="H9" s="74">
        <f>IF($C$2="National Currency",IF(C.Claims_DATA!T8=0,0,C.Claims_DATA!T8),IF($C$2="Current Exchange rate",IF(C.Claims_DATA!T8=0,0,C.Claims_DATA!T8/ECO!Q12),IF($C$2="Constant Exchange rate",IF(C.Claims_DATA!T8=0,0,C.Claims_DATA!T8/ECO!Q47))))</f>
        <v>0</v>
      </c>
      <c r="I9" s="74">
        <f>IF($C$2="National Currency",IF(C.Claims_DATA!U8=0,0,C.Claims_DATA!U8),IF($C$2="Current Exchange rate",IF(C.Claims_DATA!U8=0,0,C.Claims_DATA!U8/ECO!R12),IF($C$2="Constant Exchange rate",IF(C.Claims_DATA!U8=0,0,C.Claims_DATA!U8/ECO!R47))))</f>
        <v>287.18843158316724</v>
      </c>
      <c r="J9" s="74">
        <f>IF($C$2="National Currency",IF(C.Claims_DATA!V8=0,0,C.Claims_DATA!V8),IF($C$2="Current Exchange rate",IF(C.Claims_DATA!V8=0,0,C.Claims_DATA!V8/ECO!S12),IF($C$2="Constant Exchange rate",IF(C.Claims_DATA!V8=0,0,C.Claims_DATA!V8/ECO!S47))))</f>
        <v>396.40156044035666</v>
      </c>
      <c r="K9" s="74">
        <f>IF($C$2="National Currency",IF(C.Claims_DATA!W8=0,0,C.Claims_DATA!W8),IF($C$2="Current Exchange rate",IF(C.Claims_DATA!W8=0,0,C.Claims_DATA!W8/ECO!T12),IF($C$2="Constant Exchange rate",IF(C.Claims_DATA!W8=0,0,C.Claims_DATA!W8/ECO!T47))))</f>
        <v>390.86799622408518</v>
      </c>
      <c r="L9" s="74">
        <f>IF($C$2="National Currency",IF(C.Claims_DATA!X8=0,0,C.Claims_DATA!X8),IF($C$2="Current Exchange rate",IF(C.Claims_DATA!X8=0,0,C.Claims_DATA!X8/ECO!U12),IF($C$2="Constant Exchange rate",IF(C.Claims_DATA!X8=0,0,C.Claims_DATA!X8/ECO!U47))))</f>
        <v>437.50737805501586</v>
      </c>
      <c r="M9" s="74">
        <f>IF($C$2="National Currency",IF(C.Claims_DATA!Y8=0,0,C.Claims_DATA!Y8),IF($C$2="Current Exchange rate",IF(C.Claims_DATA!Y8=0,0,C.Claims_DATA!Y8/ECO!V12),IF($C$2="Constant Exchange rate",IF(C.Claims_DATA!Y8=0,0,C.Claims_DATA!Y8/ECO!V47))))</f>
        <v>358.52648532569793</v>
      </c>
      <c r="N9" s="74">
        <f>IF($C$2="National Currency",IF(C.Claims_DATA!Z8=0,0,C.Claims_DATA!Z8),IF($C$2="Current Exchange rate",IF(C.Claims_DATA!Z8=0,0,C.Claims_DATA!Z8/ECO!W12),IF($C$2="Constant Exchange rate",IF(C.Claims_DATA!Z8=0,0,C.Claims_DATA!Z8/ECO!W47))))</f>
        <v>0</v>
      </c>
      <c r="O9" s="74">
        <f>IF($C$2="National Currency",IF(C.Claims_DATA!AA8=0,0,C.Claims_DATA!AA8),IF($C$2="Current Exchange rate",IF(C.Claims_DATA!AA8=0,0,C.Claims_DATA!AA8/ECO!X12),IF($C$2="Constant Exchange rate",IF(C.Claims_DATA!AA8=0,0,C.Claims_DATA!AA8/ECO!X47))))</f>
        <v>0</v>
      </c>
      <c r="P9" s="220">
        <f>IF($C$2="National Currency",IF(C.Claims_DATA!AB8=0,0,C.Claims_DATA!AB8),IF($C$2="Current Exchange rate",IF(C.Claims_DATA!AB8=0,0,C.Claims_DATA!AB8/ECO!Y12),IF($C$2="Constant Exchange rate",IF(C.Claims_DATA!AB8=0,0,C.Claims_DATA!AB8/ECO!Y47))))</f>
        <v>0</v>
      </c>
      <c r="Q9" s="48">
        <f t="shared" si="9"/>
        <v>0</v>
      </c>
      <c r="R9" s="94" t="str">
        <f t="shared" si="10"/>
        <v>-</v>
      </c>
      <c r="S9" s="94" t="str">
        <f t="shared" si="11"/>
        <v>-</v>
      </c>
    </row>
    <row r="10" spans="3:19" ht="15" x14ac:dyDescent="0.25">
      <c r="C10" s="256"/>
      <c r="D10" s="257"/>
      <c r="E10" s="45" t="s">
        <v>3</v>
      </c>
      <c r="F10" s="74">
        <f>IF($C$2="National Currency",IF(C.Claims_DATA!R9=0,0,C.Claims_DATA!R9),IF($C$2="Current Exchange rate",IF(C.Claims_DATA!R9=0,0,C.Claims_DATA!R9/ECO!O13),IF($C$2="Constant Exchange rate",IF(C.Claims_DATA!R9=0,0,C.Claims_DATA!R9/ECO!O48))))</f>
        <v>7229.2623087159018</v>
      </c>
      <c r="G10" s="74">
        <f>IF($C$2="National Currency",IF(C.Claims_DATA!S9=0,0,C.Claims_DATA!S9),IF($C$2="Current Exchange rate",IF(C.Claims_DATA!S9=0,0,C.Claims_DATA!S9/ECO!P13),IF($C$2="Constant Exchange rate",IF(C.Claims_DATA!S9=0,0,C.Claims_DATA!S9/ECO!P48))))</f>
        <v>9045.6902860944774</v>
      </c>
      <c r="H10" s="74">
        <f>IF($C$2="National Currency",IF(C.Claims_DATA!T9=0,0,C.Claims_DATA!T9),IF($C$2="Current Exchange rate",IF(C.Claims_DATA!T9=0,0,C.Claims_DATA!T9/ECO!Q13),IF($C$2="Constant Exchange rate",IF(C.Claims_DATA!T9=0,0,C.Claims_DATA!T9/ECO!Q48))))</f>
        <v>7726.0553892215585</v>
      </c>
      <c r="I10" s="74">
        <f>IF($C$2="National Currency",IF(C.Claims_DATA!U9=0,0,C.Claims_DATA!U9),IF($C$2="Current Exchange rate",IF(C.Claims_DATA!U9=0,0,C.Claims_DATA!U9/ECO!R13),IF($C$2="Constant Exchange rate",IF(C.Claims_DATA!U9=0,0,C.Claims_DATA!U9/ECO!R48))))</f>
        <v>7897.4717232202256</v>
      </c>
      <c r="J10" s="74">
        <f>IF($C$2="National Currency",IF(C.Claims_DATA!V9=0,0,C.Claims_DATA!V9),IF($C$2="Current Exchange rate",IF(C.Claims_DATA!V9=0,0,C.Claims_DATA!V9/ECO!S13),IF($C$2="Constant Exchange rate",IF(C.Claims_DATA!V9=0,0,C.Claims_DATA!V9/ECO!S48))))</f>
        <v>7286.3314803725889</v>
      </c>
      <c r="K10" s="74">
        <f>IF($C$2="National Currency",IF(C.Claims_DATA!W9=0,0,C.Claims_DATA!W9),IF($C$2="Current Exchange rate",IF(C.Claims_DATA!W9=0,0,C.Claims_DATA!W9/ECO!T13),IF($C$2="Constant Exchange rate",IF(C.Claims_DATA!W9=0,0,C.Claims_DATA!W9/ECO!T48))))</f>
        <v>8227.7549392880919</v>
      </c>
      <c r="L10" s="74">
        <f>IF($C$2="National Currency",IF(C.Claims_DATA!X9=0,0,C.Claims_DATA!X9),IF($C$2="Current Exchange rate",IF(C.Claims_DATA!X9=0,0,C.Claims_DATA!X9/ECO!U13),IF($C$2="Constant Exchange rate",IF(C.Claims_DATA!X9=0,0,C.Claims_DATA!X9/ECO!U48))))</f>
        <v>7528.3606753160357</v>
      </c>
      <c r="M10" s="74">
        <f>IF($C$2="National Currency",IF(C.Claims_DATA!Y9=0,0,C.Claims_DATA!Y9),IF($C$2="Current Exchange rate",IF(C.Claims_DATA!Y9=0,0,C.Claims_DATA!Y9/ECO!V13),IF($C$2="Constant Exchange rate",IF(C.Claims_DATA!Y9=0,0,C.Claims_DATA!Y9/ECO!V48))))</f>
        <v>7267.5539005322698</v>
      </c>
      <c r="N10" s="74">
        <f>IF($C$2="National Currency",IF(C.Claims_DATA!Z9=0,0,C.Claims_DATA!Z9),IF($C$2="Current Exchange rate",IF(C.Claims_DATA!Z9=0,0,C.Claims_DATA!Z9/ECO!W13),IF($C$2="Constant Exchange rate",IF(C.Claims_DATA!Z9=0,0,C.Claims_DATA!Z9/ECO!W48))))</f>
        <v>7253.9003850632062</v>
      </c>
      <c r="O10" s="74">
        <f>IF($C$2="National Currency",IF(C.Claims_DATA!AA9=0,0,C.Claims_DATA!AA9),IF($C$2="Current Exchange rate",IF(C.Claims_DATA!AA9=0,0,C.Claims_DATA!AA9/ECO!X13),IF($C$2="Constant Exchange rate",IF(C.Claims_DATA!AA9=0,0,C.Claims_DATA!AA9/ECO!X48))))</f>
        <v>7614.5838855622096</v>
      </c>
      <c r="P10" s="220">
        <f>IF($C$2="National Currency",IF(C.Claims_DATA!AB9=0,0,C.Claims_DATA!AB9),IF($C$2="Current Exchange rate",IF(C.Claims_DATA!AB9=0,0,C.Claims_DATA!AB9/ECO!Y13),IF($C$2="Constant Exchange rate",IF(C.Claims_DATA!AB9=0,0,C.Claims_DATA!AB9/ECO!Y48))))</f>
        <v>7745.6338381570213</v>
      </c>
      <c r="Q10" s="48">
        <f t="shared" si="9"/>
        <v>3.6239542068285287E-2</v>
      </c>
      <c r="R10" s="94">
        <f t="shared" si="10"/>
        <v>4.9722698321264636E-2</v>
      </c>
      <c r="S10" s="94">
        <f t="shared" si="11"/>
        <v>5.3300262238617169E-2</v>
      </c>
    </row>
    <row r="11" spans="3:19" ht="15" x14ac:dyDescent="0.25">
      <c r="C11" s="256"/>
      <c r="D11" s="257"/>
      <c r="E11" s="45" t="s">
        <v>4</v>
      </c>
      <c r="F11" s="74">
        <f>IF($C$2="National Currency",IF(C.Claims_DATA!R10=0,0,C.Claims_DATA!R10),IF($C$2="Current Exchange rate",IF(C.Claims_DATA!R10=0,0,C.Claims_DATA!R10/ECO!O14),IF($C$2="Constant Exchange rate",IF(C.Claims_DATA!R10=0,0,C.Claims_DATA!R10/ECO!O49))))</f>
        <v>0</v>
      </c>
      <c r="G11" s="74">
        <f>IF($C$2="National Currency",IF(C.Claims_DATA!S10=0,0,C.Claims_DATA!S10),IF($C$2="Current Exchange rate",IF(C.Claims_DATA!S10=0,0,C.Claims_DATA!S10/ECO!P14),IF($C$2="Constant Exchange rate",IF(C.Claims_DATA!S10=0,0,C.Claims_DATA!S10/ECO!P49))))</f>
        <v>0</v>
      </c>
      <c r="H11" s="74">
        <f>IF($C$2="National Currency",IF(C.Claims_DATA!T10=0,0,C.Claims_DATA!T10),IF($C$2="Current Exchange rate",IF(C.Claims_DATA!T10=0,0,C.Claims_DATA!T10/ECO!Q14),IF($C$2="Constant Exchange rate",IF(C.Claims_DATA!T10=0,0,C.Claims_DATA!T10/ECO!Q49))))</f>
        <v>0</v>
      </c>
      <c r="I11" s="74">
        <f>IF($C$2="National Currency",IF(C.Claims_DATA!U10=0,0,C.Claims_DATA!U10),IF($C$2="Current Exchange rate",IF(C.Claims_DATA!U10=0,0,C.Claims_DATA!U10/ECO!R14),IF($C$2="Constant Exchange rate",IF(C.Claims_DATA!U10=0,0,C.Claims_DATA!U10/ECO!R49))))</f>
        <v>0</v>
      </c>
      <c r="J11" s="74">
        <f>IF($C$2="National Currency",IF(C.Claims_DATA!V10=0,0,C.Claims_DATA!V10),IF($C$2="Current Exchange rate",IF(C.Claims_DATA!V10=0,0,C.Claims_DATA!V10/ECO!S14),IF($C$2="Constant Exchange rate",IF(C.Claims_DATA!V10=0,0,C.Claims_DATA!V10/ECO!S49))))</f>
        <v>0</v>
      </c>
      <c r="K11" s="74">
        <f>IF($C$2="National Currency",IF(C.Claims_DATA!W10=0,0,C.Claims_DATA!W10),IF($C$2="Current Exchange rate",IF(C.Claims_DATA!W10=0,0,C.Claims_DATA!W10/ECO!T14),IF($C$2="Constant Exchange rate",IF(C.Claims_DATA!W10=0,0,C.Claims_DATA!W10/ECO!T49))))</f>
        <v>0</v>
      </c>
      <c r="L11" s="74">
        <f>IF($C$2="National Currency",IF(C.Claims_DATA!X10=0,0,C.Claims_DATA!X10),IF($C$2="Current Exchange rate",IF(C.Claims_DATA!X10=0,0,C.Claims_DATA!X10/ECO!U14),IF($C$2="Constant Exchange rate",IF(C.Claims_DATA!X10=0,0,C.Claims_DATA!X10/ECO!U49))))</f>
        <v>0</v>
      </c>
      <c r="M11" s="74">
        <f>IF($C$2="National Currency",IF(C.Claims_DATA!Y10=0,0,C.Claims_DATA!Y10),IF($C$2="Current Exchange rate",IF(C.Claims_DATA!Y10=0,0,C.Claims_DATA!Y10/ECO!V14),IF($C$2="Constant Exchange rate",IF(C.Claims_DATA!Y10=0,0,C.Claims_DATA!Y10/ECO!V49))))</f>
        <v>517</v>
      </c>
      <c r="N11" s="74">
        <f>IF($C$2="National Currency",IF(C.Claims_DATA!Z10=0,0,C.Claims_DATA!Z10),IF($C$2="Current Exchange rate",IF(C.Claims_DATA!Z10=0,0,C.Claims_DATA!Z10/ECO!W14),IF($C$2="Constant Exchange rate",IF(C.Claims_DATA!Z10=0,0,C.Claims_DATA!Z10/ECO!W49))))</f>
        <v>0</v>
      </c>
      <c r="O11" s="74">
        <f>IF($C$2="National Currency",IF(C.Claims_DATA!AA10=0,0,C.Claims_DATA!AA10),IF($C$2="Current Exchange rate",IF(C.Claims_DATA!AA10=0,0,C.Claims_DATA!AA10/ECO!X14),IF($C$2="Constant Exchange rate",IF(C.Claims_DATA!AA10=0,0,C.Claims_DATA!AA10/ECO!X49))))</f>
        <v>0</v>
      </c>
      <c r="P11" s="220">
        <f>IF($C$2="National Currency",IF(C.Claims_DATA!AB10=0,0,C.Claims_DATA!AB10),IF($C$2="Current Exchange rate",IF(C.Claims_DATA!AB10=0,0,C.Claims_DATA!AB10/ECO!Y14),IF($C$2="Constant Exchange rate",IF(C.Claims_DATA!AB10=0,0,C.Claims_DATA!AB10/ECO!Y49))))</f>
        <v>0</v>
      </c>
      <c r="Q11" s="48">
        <f t="shared" si="9"/>
        <v>0</v>
      </c>
      <c r="R11" s="94" t="str">
        <f t="shared" si="10"/>
        <v>-</v>
      </c>
      <c r="S11" s="94" t="str">
        <f t="shared" si="11"/>
        <v>-</v>
      </c>
    </row>
    <row r="12" spans="3:19" ht="15" x14ac:dyDescent="0.25">
      <c r="C12" s="256"/>
      <c r="D12" s="257"/>
      <c r="E12" s="45" t="s">
        <v>44</v>
      </c>
      <c r="F12" s="74">
        <f>IF($C$2="National Currency",IF(C.Claims_DATA!R11=0,0,C.Claims_DATA!R11),IF($C$2="Current Exchange rate",IF(C.Claims_DATA!R11=0,0,C.Claims_DATA!R11/ECO!O15),IF($C$2="Constant Exchange rate",IF(C.Claims_DATA!R11=0,0,C.Claims_DATA!R11/ECO!O50))))</f>
        <v>0</v>
      </c>
      <c r="G12" s="74">
        <f>IF($C$2="National Currency",IF(C.Claims_DATA!S11=0,0,C.Claims_DATA!S11),IF($C$2="Current Exchange rate",IF(C.Claims_DATA!S11=0,0,C.Claims_DATA!S11/ECO!P15),IF($C$2="Constant Exchange rate",IF(C.Claims_DATA!S11=0,0,C.Claims_DATA!S11/ECO!P50))))</f>
        <v>0</v>
      </c>
      <c r="H12" s="74">
        <f>IF($C$2="National Currency",IF(C.Claims_DATA!T11=0,0,C.Claims_DATA!T11),IF($C$2="Current Exchange rate",IF(C.Claims_DATA!T11=0,0,C.Claims_DATA!T11/ECO!Q15),IF($C$2="Constant Exchange rate",IF(C.Claims_DATA!T11=0,0,C.Claims_DATA!T11/ECO!Q50))))</f>
        <v>0</v>
      </c>
      <c r="I12" s="74">
        <f>IF($C$2="National Currency",IF(C.Claims_DATA!U11=0,0,C.Claims_DATA!U11),IF($C$2="Current Exchange rate",IF(C.Claims_DATA!U11=0,0,C.Claims_DATA!U11/ECO!R15),IF($C$2="Constant Exchange rate",IF(C.Claims_DATA!U11=0,0,C.Claims_DATA!U11/ECO!R50))))</f>
        <v>0</v>
      </c>
      <c r="J12" s="74">
        <f>IF($C$2="National Currency",IF(C.Claims_DATA!V11=0,0,C.Claims_DATA!V11),IF($C$2="Current Exchange rate",IF(C.Claims_DATA!V11=0,0,C.Claims_DATA!V11/ECO!S15),IF($C$2="Constant Exchange rate",IF(C.Claims_DATA!V11=0,0,C.Claims_DATA!V11/ECO!S50))))</f>
        <v>1531.9271678384712</v>
      </c>
      <c r="K12" s="74">
        <f>IF($C$2="National Currency",IF(C.Claims_DATA!W11=0,0,C.Claims_DATA!W11),IF($C$2="Current Exchange rate",IF(C.Claims_DATA!W11=0,0,C.Claims_DATA!W11/ECO!T15),IF($C$2="Constant Exchange rate",IF(C.Claims_DATA!W11=0,0,C.Claims_DATA!W11/ECO!T50))))</f>
        <v>1702.073192716784</v>
      </c>
      <c r="L12" s="74">
        <f>IF($C$2="National Currency",IF(C.Claims_DATA!X11=0,0,C.Claims_DATA!X11),IF($C$2="Current Exchange rate",IF(C.Claims_DATA!X11=0,0,C.Claims_DATA!X11/ECO!U15),IF($C$2="Constant Exchange rate",IF(C.Claims_DATA!X11=0,0,C.Claims_DATA!X11/ECO!U50))))</f>
        <v>1573.5712998016947</v>
      </c>
      <c r="M12" s="74">
        <f>IF($C$2="National Currency",IF(C.Claims_DATA!Y11=0,0,C.Claims_DATA!Y11),IF($C$2="Current Exchange rate",IF(C.Claims_DATA!Y11=0,0,C.Claims_DATA!Y11/ECO!V15),IF($C$2="Constant Exchange rate",IF(C.Claims_DATA!Y11=0,0,C.Claims_DATA!Y11/ECO!V50))))</f>
        <v>1547.8637101135748</v>
      </c>
      <c r="N12" s="74">
        <f>IF($C$2="National Currency",IF(C.Claims_DATA!Z11=0,0,C.Claims_DATA!Z11),IF($C$2="Current Exchange rate",IF(C.Claims_DATA!Z11=0,0,C.Claims_DATA!Z11/ECO!W15),IF($C$2="Constant Exchange rate",IF(C.Claims_DATA!Z11=0,0,C.Claims_DATA!Z11/ECO!W50))))</f>
        <v>1550.928429781864</v>
      </c>
      <c r="O12" s="74">
        <f>IF($C$2="National Currency",IF(C.Claims_DATA!AA11=0,0,C.Claims_DATA!AA11),IF($C$2="Current Exchange rate",IF(C.Claims_DATA!AA11=0,0,C.Claims_DATA!AA11/ECO!X15),IF($C$2="Constant Exchange rate",IF(C.Claims_DATA!AA11=0,0,C.Claims_DATA!AA11/ECO!X50))))</f>
        <v>1821.561204254552</v>
      </c>
      <c r="P12" s="220">
        <f>IF($C$2="National Currency",IF(C.Claims_DATA!AB11=0,0,C.Claims_DATA!AB11),IF($C$2="Current Exchange rate",IF(C.Claims_DATA!AB11=0,0,C.Claims_DATA!AB11/ECO!Y15),IF($C$2="Constant Exchange rate",IF(C.Claims_DATA!AB11=0,0,C.Claims_DATA!AB11/ECO!Y50))))</f>
        <v>1800.1442221020372</v>
      </c>
      <c r="Q12" s="48">
        <f t="shared" si="9"/>
        <v>8.6692253816657936E-3</v>
      </c>
      <c r="R12" s="94">
        <f t="shared" si="10"/>
        <v>0.17449726839474611</v>
      </c>
      <c r="S12" s="94" t="str">
        <f t="shared" si="11"/>
        <v>-</v>
      </c>
    </row>
    <row r="13" spans="3:19" ht="15" x14ac:dyDescent="0.25">
      <c r="C13" s="256"/>
      <c r="D13" s="257"/>
      <c r="E13" s="45" t="s">
        <v>6</v>
      </c>
      <c r="F13" s="74">
        <f>IF($C$2="National Currency",IF(C.Claims_DATA!R12=0,0,C.Claims_DATA!R12),IF($C$2="Current Exchange rate",IF(C.Claims_DATA!R12=0,0,C.Claims_DATA!R12/ECO!O16),IF($C$2="Constant Exchange rate",IF(C.Claims_DATA!R12=0,0,C.Claims_DATA!R12/ECO!O51))))</f>
        <v>39390.020000000004</v>
      </c>
      <c r="G13" s="74">
        <f>IF($C$2="National Currency",IF(C.Claims_DATA!S12=0,0,C.Claims_DATA!S12),IF($C$2="Current Exchange rate",IF(C.Claims_DATA!S12=0,0,C.Claims_DATA!S12/ECO!P16),IF($C$2="Constant Exchange rate",IF(C.Claims_DATA!S12=0,0,C.Claims_DATA!S12/ECO!P51))))</f>
        <v>39643.03</v>
      </c>
      <c r="H13" s="74">
        <f>IF($C$2="National Currency",IF(C.Claims_DATA!T12=0,0,C.Claims_DATA!T12),IF($C$2="Current Exchange rate",IF(C.Claims_DATA!T12=0,0,C.Claims_DATA!T12/ECO!Q16),IF($C$2="Constant Exchange rate",IF(C.Claims_DATA!T12=0,0,C.Claims_DATA!T12/ECO!Q51))))</f>
        <v>39887.105000000003</v>
      </c>
      <c r="I13" s="74">
        <f>IF($C$2="National Currency",IF(C.Claims_DATA!U12=0,0,C.Claims_DATA!U12),IF($C$2="Current Exchange rate",IF(C.Claims_DATA!U12=0,0,C.Claims_DATA!U12/ECO!R16),IF($C$2="Constant Exchange rate",IF(C.Claims_DATA!U12=0,0,C.Claims_DATA!U12/ECO!R51))))</f>
        <v>42049.434000000001</v>
      </c>
      <c r="J13" s="74">
        <f>IF($C$2="National Currency",IF(C.Claims_DATA!V12=0,0,C.Claims_DATA!V12),IF($C$2="Current Exchange rate",IF(C.Claims_DATA!V12=0,0,C.Claims_DATA!V12/ECO!S16),IF($C$2="Constant Exchange rate",IF(C.Claims_DATA!V12=0,0,C.Claims_DATA!V12/ECO!S51))))</f>
        <v>41882.176999999996</v>
      </c>
      <c r="K13" s="74">
        <f>IF($C$2="National Currency",IF(C.Claims_DATA!W12=0,0,C.Claims_DATA!W12),IF($C$2="Current Exchange rate",IF(C.Claims_DATA!W12=0,0,C.Claims_DATA!W12/ECO!T16),IF($C$2="Constant Exchange rate",IF(C.Claims_DATA!W12=0,0,C.Claims_DATA!W12/ECO!T51))))</f>
        <v>41897.045999999995</v>
      </c>
      <c r="L13" s="74">
        <f>IF($C$2="National Currency",IF(C.Claims_DATA!X12=0,0,C.Claims_DATA!X12),IF($C$2="Current Exchange rate",IF(C.Claims_DATA!X12=0,0,C.Claims_DATA!X12/ECO!U16),IF($C$2="Constant Exchange rate",IF(C.Claims_DATA!X12=0,0,C.Claims_DATA!X12/ECO!U51))))</f>
        <v>43280.540000000008</v>
      </c>
      <c r="M13" s="74">
        <f>IF($C$2="National Currency",IF(C.Claims_DATA!Y12=0,0,C.Claims_DATA!Y12),IF($C$2="Current Exchange rate",IF(C.Claims_DATA!Y12=0,0,C.Claims_DATA!Y12/ECO!V16),IF($C$2="Constant Exchange rate",IF(C.Claims_DATA!Y12=0,0,C.Claims_DATA!Y12/ECO!V51))))</f>
        <v>43773.583999999995</v>
      </c>
      <c r="N13" s="74">
        <f>IF($C$2="National Currency",IF(C.Claims_DATA!Z12=0,0,C.Claims_DATA!Z12),IF($C$2="Current Exchange rate",IF(C.Claims_DATA!Z12=0,0,C.Claims_DATA!Z12/ECO!W16),IF($C$2="Constant Exchange rate",IF(C.Claims_DATA!Z12=0,0,C.Claims_DATA!Z12/ECO!W51))))</f>
        <v>44248.650999999998</v>
      </c>
      <c r="O13" s="74">
        <f>IF($C$2="National Currency",IF(C.Claims_DATA!AA12=0,0,C.Claims_DATA!AA12),IF($C$2="Current Exchange rate",IF(C.Claims_DATA!AA12=0,0,C.Claims_DATA!AA12/ECO!X16),IF($C$2="Constant Exchange rate",IF(C.Claims_DATA!AA12=0,0,C.Claims_DATA!AA12/ECO!X51))))</f>
        <v>49652</v>
      </c>
      <c r="P13" s="220">
        <f>IF($C$2="National Currency",IF(C.Claims_DATA!AB12=0,0,C.Claims_DATA!AB12),IF($C$2="Current Exchange rate",IF(C.Claims_DATA!AB12=0,0,C.Claims_DATA!AB12/ECO!Y16),IF($C$2="Constant Exchange rate",IF(C.Claims_DATA!AB12=0,0,C.Claims_DATA!AB12/ECO!Y51))))</f>
        <v>45382</v>
      </c>
      <c r="Q13" s="48">
        <f t="shared" si="9"/>
        <v>0.23630519668792749</v>
      </c>
      <c r="R13" s="94">
        <f t="shared" si="10"/>
        <v>0.1221133046519316</v>
      </c>
      <c r="S13" s="94">
        <f t="shared" si="11"/>
        <v>0.26052233535296487</v>
      </c>
    </row>
    <row r="14" spans="3:19" ht="15" x14ac:dyDescent="0.25">
      <c r="C14" s="256"/>
      <c r="D14" s="257"/>
      <c r="E14" s="45" t="s">
        <v>7</v>
      </c>
      <c r="F14" s="74">
        <f>IF($C$2="National Currency",IF(C.Claims_DATA!R13=0,0,C.Claims_DATA!R13),IF($C$2="Current Exchange rate",IF(C.Claims_DATA!R13=0,0,C.Claims_DATA!R13/ECO!O17),IF($C$2="Constant Exchange rate",IF(C.Claims_DATA!R13=0,0,C.Claims_DATA!R13/ECO!O52))))</f>
        <v>0</v>
      </c>
      <c r="G14" s="74">
        <f>IF($C$2="National Currency",IF(C.Claims_DATA!S13=0,0,C.Claims_DATA!S13),IF($C$2="Current Exchange rate",IF(C.Claims_DATA!S13=0,0,C.Claims_DATA!S13/ECO!P17),IF($C$2="Constant Exchange rate",IF(C.Claims_DATA!S13=0,0,C.Claims_DATA!S13/ECO!P52))))</f>
        <v>0</v>
      </c>
      <c r="H14" s="74">
        <f>IF($C$2="National Currency",IF(C.Claims_DATA!T13=0,0,C.Claims_DATA!T13),IF($C$2="Current Exchange rate",IF(C.Claims_DATA!T13=0,0,C.Claims_DATA!T13/ECO!Q17),IF($C$2="Constant Exchange rate",IF(C.Claims_DATA!T13=0,0,C.Claims_DATA!T13/ECO!Q52))))</f>
        <v>0</v>
      </c>
      <c r="I14" s="74">
        <f>IF($C$2="National Currency",IF(C.Claims_DATA!U13=0,0,C.Claims_DATA!U13),IF($C$2="Current Exchange rate",IF(C.Claims_DATA!U13=0,0,C.Claims_DATA!U13/ECO!R17),IF($C$2="Constant Exchange rate",IF(C.Claims_DATA!U13=0,0,C.Claims_DATA!U13/ECO!R52))))</f>
        <v>0</v>
      </c>
      <c r="J14" s="74">
        <f>IF($C$2="National Currency",IF(C.Claims_DATA!V13=0,0,C.Claims_DATA!V13),IF($C$2="Current Exchange rate",IF(C.Claims_DATA!V13=0,0,C.Claims_DATA!V13/ECO!S17),IF($C$2="Constant Exchange rate",IF(C.Claims_DATA!V13=0,0,C.Claims_DATA!V13/ECO!S52))))</f>
        <v>0</v>
      </c>
      <c r="K14" s="74">
        <f>IF($C$2="National Currency",IF(C.Claims_DATA!W13=0,0,C.Claims_DATA!W13),IF($C$2="Current Exchange rate",IF(C.Claims_DATA!W13=0,0,C.Claims_DATA!W13/ECO!T17),IF($C$2="Constant Exchange rate",IF(C.Claims_DATA!W13=0,0,C.Claims_DATA!W13/ECO!T52))))</f>
        <v>0</v>
      </c>
      <c r="L14" s="74">
        <f>IF($C$2="National Currency",IF(C.Claims_DATA!X13=0,0,C.Claims_DATA!X13),IF($C$2="Current Exchange rate",IF(C.Claims_DATA!X13=0,0,C.Claims_DATA!X13/ECO!U17),IF($C$2="Constant Exchange rate",IF(C.Claims_DATA!X13=0,0,C.Claims_DATA!X13/ECO!U52))))</f>
        <v>0</v>
      </c>
      <c r="M14" s="74">
        <f>IF($C$2="National Currency",IF(C.Claims_DATA!Y13=0,0,C.Claims_DATA!Y13),IF($C$2="Current Exchange rate",IF(C.Claims_DATA!Y13=0,0,C.Claims_DATA!Y13/ECO!V17),IF($C$2="Constant Exchange rate",IF(C.Claims_DATA!Y13=0,0,C.Claims_DATA!Y13/ECO!V52))))</f>
        <v>6099.4184250466742</v>
      </c>
      <c r="N14" s="74">
        <f>IF($C$2="National Currency",IF(C.Claims_DATA!Z13=0,0,C.Claims_DATA!Z13),IF($C$2="Current Exchange rate",IF(C.Claims_DATA!Z13=0,0,C.Claims_DATA!Z13/ECO!W17),IF($C$2="Constant Exchange rate",IF(C.Claims_DATA!Z13=0,0,C.Claims_DATA!Z13/ECO!W52))))</f>
        <v>5814.4064040401327</v>
      </c>
      <c r="O14" s="74">
        <f>IF($C$2="National Currency",IF(C.Claims_DATA!AA13=0,0,C.Claims_DATA!AA13),IF($C$2="Current Exchange rate",IF(C.Claims_DATA!AA13=0,0,C.Claims_DATA!AA13/ECO!X17),IF($C$2="Constant Exchange rate",IF(C.Claims_DATA!AA13=0,0,C.Claims_DATA!AA13/ECO!X52))))</f>
        <v>5814.4064040401327</v>
      </c>
      <c r="P14" s="220">
        <f>IF($C$2="National Currency",IF(C.Claims_DATA!AB13=0,0,C.Claims_DATA!AB13),IF($C$2="Current Exchange rate",IF(C.Claims_DATA!AB13=0,0,C.Claims_DATA!AB13/ECO!Y17),IF($C$2="Constant Exchange rate",IF(C.Claims_DATA!AB13=0,0,C.Claims_DATA!AB13/ECO!Y52))))</f>
        <v>0</v>
      </c>
      <c r="Q14" s="48">
        <f t="shared" si="9"/>
        <v>2.7672086702051252E-2</v>
      </c>
      <c r="R14" s="94">
        <f t="shared" si="10"/>
        <v>0</v>
      </c>
      <c r="S14" s="94" t="str">
        <f t="shared" si="11"/>
        <v>-</v>
      </c>
    </row>
    <row r="15" spans="3:19" ht="15" x14ac:dyDescent="0.25">
      <c r="C15" s="256"/>
      <c r="D15" s="257"/>
      <c r="E15" s="45" t="s">
        <v>8</v>
      </c>
      <c r="F15" s="74">
        <f>IF($C$2="National Currency",IF(C.Claims_DATA!R14=0,0,C.Claims_DATA!R14),IF($C$2="Current Exchange rate",IF(C.Claims_DATA!R14=0,0,C.Claims_DATA!R14/ECO!O18),IF($C$2="Constant Exchange rate",IF(C.Claims_DATA!R14=0,0,C.Claims_DATA!R14/ECO!O53))))</f>
        <v>0</v>
      </c>
      <c r="G15" s="74">
        <f>IF($C$2="National Currency",IF(C.Claims_DATA!S14=0,0,C.Claims_DATA!S14),IF($C$2="Current Exchange rate",IF(C.Claims_DATA!S14=0,0,C.Claims_DATA!S14/ECO!P18),IF($C$2="Constant Exchange rate",IF(C.Claims_DATA!S14=0,0,C.Claims_DATA!S14/ECO!P53))))</f>
        <v>0</v>
      </c>
      <c r="H15" s="74">
        <f>IF($C$2="National Currency",IF(C.Claims_DATA!T14=0,0,C.Claims_DATA!T14),IF($C$2="Current Exchange rate",IF(C.Claims_DATA!T14=0,0,C.Claims_DATA!T14/ECO!Q18),IF($C$2="Constant Exchange rate",IF(C.Claims_DATA!T14=0,0,C.Claims_DATA!T14/ECO!Q53))))</f>
        <v>0</v>
      </c>
      <c r="I15" s="74">
        <f>IF($C$2="National Currency",IF(C.Claims_DATA!U14=0,0,C.Claims_DATA!U14),IF($C$2="Current Exchange rate",IF(C.Claims_DATA!U14=0,0,C.Claims_DATA!U14/ECO!R18),IF($C$2="Constant Exchange rate",IF(C.Claims_DATA!U14=0,0,C.Claims_DATA!U14/ECO!R53))))</f>
        <v>0</v>
      </c>
      <c r="J15" s="74">
        <f>IF($C$2="National Currency",IF(C.Claims_DATA!V14=0,0,C.Claims_DATA!V14),IF($C$2="Current Exchange rate",IF(C.Claims_DATA!V14=0,0,C.Claims_DATA!V14/ECO!S18),IF($C$2="Constant Exchange rate",IF(C.Claims_DATA!V14=0,0,C.Claims_DATA!V14/ECO!S53))))</f>
        <v>0</v>
      </c>
      <c r="K15" s="74">
        <f>IF($C$2="National Currency",IF(C.Claims_DATA!W14=0,0,C.Claims_DATA!W14),IF($C$2="Current Exchange rate",IF(C.Claims_DATA!W14=0,0,C.Claims_DATA!W14/ECO!T18),IF($C$2="Constant Exchange rate",IF(C.Claims_DATA!W14=0,0,C.Claims_DATA!W14/ECO!T53))))</f>
        <v>0</v>
      </c>
      <c r="L15" s="74">
        <f>IF($C$2="National Currency",IF(C.Claims_DATA!X14=0,0,C.Claims_DATA!X14),IF($C$2="Current Exchange rate",IF(C.Claims_DATA!X14=0,0,C.Claims_DATA!X14/ECO!U18),IF($C$2="Constant Exchange rate",IF(C.Claims_DATA!X14=0,0,C.Claims_DATA!X14/ECO!U53))))</f>
        <v>0</v>
      </c>
      <c r="M15" s="74">
        <f>IF($C$2="National Currency",IF(C.Claims_DATA!Y14=0,0,C.Claims_DATA!Y14),IF($C$2="Current Exchange rate",IF(C.Claims_DATA!Y14=0,0,C.Claims_DATA!Y14/ECO!V18),IF($C$2="Constant Exchange rate",IF(C.Claims_DATA!Y14=0,0,C.Claims_DATA!Y14/ECO!V53))))</f>
        <v>0</v>
      </c>
      <c r="N15" s="74">
        <f>IF($C$2="National Currency",IF(C.Claims_DATA!Z14=0,0,C.Claims_DATA!Z14),IF($C$2="Current Exchange rate",IF(C.Claims_DATA!Z14=0,0,C.Claims_DATA!Z14/ECO!W18),IF($C$2="Constant Exchange rate",IF(C.Claims_DATA!Z14=0,0,C.Claims_DATA!Z14/ECO!W53))))</f>
        <v>0</v>
      </c>
      <c r="O15" s="74">
        <f>IF($C$2="National Currency",IF(C.Claims_DATA!AA14=0,0,C.Claims_DATA!AA14),IF($C$2="Current Exchange rate",IF(C.Claims_DATA!AA14=0,0,C.Claims_DATA!AA14/ECO!X18),IF($C$2="Constant Exchange rate",IF(C.Claims_DATA!AA14=0,0,C.Claims_DATA!AA14/ECO!X53))))</f>
        <v>0</v>
      </c>
      <c r="P15" s="220">
        <f>IF($C$2="National Currency",IF(C.Claims_DATA!AB14=0,0,C.Claims_DATA!AB14),IF($C$2="Current Exchange rate",IF(C.Claims_DATA!AB14=0,0,C.Claims_DATA!AB14/ECO!Y18),IF($C$2="Constant Exchange rate",IF(C.Claims_DATA!AB14=0,0,C.Claims_DATA!AB14/ECO!Y53))))</f>
        <v>0</v>
      </c>
      <c r="Q15" s="48">
        <f t="shared" si="9"/>
        <v>0</v>
      </c>
      <c r="R15" s="94" t="str">
        <f t="shared" si="10"/>
        <v>-</v>
      </c>
      <c r="S15" s="94" t="str">
        <f t="shared" si="11"/>
        <v>-</v>
      </c>
    </row>
    <row r="16" spans="3:19" ht="15" x14ac:dyDescent="0.25">
      <c r="C16" s="256"/>
      <c r="D16" s="257"/>
      <c r="E16" s="45" t="s">
        <v>9</v>
      </c>
      <c r="F16" s="74">
        <f>IF($C$2="National Currency",IF(C.Claims_DATA!R15=0,0,C.Claims_DATA!R15),IF($C$2="Current Exchange rate",IF(C.Claims_DATA!R15=0,0,C.Claims_DATA!R15/ECO!O19),IF($C$2="Constant Exchange rate",IF(C.Claims_DATA!R15=0,0,C.Claims_DATA!R15/ECO!O54))))</f>
        <v>13818.00965444</v>
      </c>
      <c r="G16" s="74">
        <f>IF($C$2="National Currency",IF(C.Claims_DATA!S15=0,0,C.Claims_DATA!S15),IF($C$2="Current Exchange rate",IF(C.Claims_DATA!S15=0,0,C.Claims_DATA!S15/ECO!P19),IF($C$2="Constant Exchange rate",IF(C.Claims_DATA!S15=0,0,C.Claims_DATA!S15/ECO!P54))))</f>
        <v>14785.17760166</v>
      </c>
      <c r="H16" s="74">
        <f>IF($C$2="National Currency",IF(C.Claims_DATA!T15=0,0,C.Claims_DATA!T15),IF($C$2="Current Exchange rate",IF(C.Claims_DATA!T15=0,0,C.Claims_DATA!T15/ECO!Q19),IF($C$2="Constant Exchange rate",IF(C.Claims_DATA!T15=0,0,C.Claims_DATA!T15/ECO!Q54))))</f>
        <v>15831.877425839999</v>
      </c>
      <c r="I16" s="74">
        <f>IF($C$2="National Currency",IF(C.Claims_DATA!U15=0,0,C.Claims_DATA!U15),IF($C$2="Current Exchange rate",IF(C.Claims_DATA!U15=0,0,C.Claims_DATA!U15/ECO!R19),IF($C$2="Constant Exchange rate",IF(C.Claims_DATA!U15=0,0,C.Claims_DATA!U15/ECO!R54))))</f>
        <v>16681.728369749999</v>
      </c>
      <c r="J16" s="74">
        <f>IF($C$2="National Currency",IF(C.Claims_DATA!V15=0,0,C.Claims_DATA!V15),IF($C$2="Current Exchange rate",IF(C.Claims_DATA!V15=0,0,C.Claims_DATA!V15/ECO!S19),IF($C$2="Constant Exchange rate",IF(C.Claims_DATA!V15=0,0,C.Claims_DATA!V15/ECO!S54))))</f>
        <v>17036.923248679996</v>
      </c>
      <c r="K16" s="74">
        <f>IF($C$2="National Currency",IF(C.Claims_DATA!W15=0,0,C.Claims_DATA!W15),IF($C$2="Current Exchange rate",IF(C.Claims_DATA!W15=0,0,C.Claims_DATA!W15/ECO!T19),IF($C$2="Constant Exchange rate",IF(C.Claims_DATA!W15=0,0,C.Claims_DATA!W15/ECO!T54))))</f>
        <v>17228.113622586508</v>
      </c>
      <c r="L16" s="74">
        <f>IF($C$2="National Currency",IF(C.Claims_DATA!X15=0,0,C.Claims_DATA!X15),IF($C$2="Current Exchange rate",IF(C.Claims_DATA!X15=0,0,C.Claims_DATA!X15/ECO!U19),IF($C$2="Constant Exchange rate",IF(C.Claims_DATA!X15=0,0,C.Claims_DATA!X15/ECO!U54))))</f>
        <v>15793.919706387969</v>
      </c>
      <c r="M16" s="74">
        <f>IF($C$2="National Currency",IF(C.Claims_DATA!Y15=0,0,C.Claims_DATA!Y15),IF($C$2="Current Exchange rate",IF(C.Claims_DATA!Y15=0,0,C.Claims_DATA!Y15/ECO!V19),IF($C$2="Constant Exchange rate",IF(C.Claims_DATA!Y15=0,0,C.Claims_DATA!Y15/ECO!V54))))</f>
        <v>15210.706570630398</v>
      </c>
      <c r="N16" s="74">
        <f>IF($C$2="National Currency",IF(C.Claims_DATA!Z15=0,0,C.Claims_DATA!Z15),IF($C$2="Current Exchange rate",IF(C.Claims_DATA!Z15=0,0,C.Claims_DATA!Z15/ECO!W19),IF($C$2="Constant Exchange rate",IF(C.Claims_DATA!Z15=0,0,C.Claims_DATA!Z15/ECO!W54))))</f>
        <v>15211.779270815221</v>
      </c>
      <c r="O16" s="74">
        <f>IF($C$2="National Currency",IF(C.Claims_DATA!AA15=0,0,C.Claims_DATA!AA15),IF($C$2="Current Exchange rate",IF(C.Claims_DATA!AA15=0,0,C.Claims_DATA!AA15/ECO!X19),IF($C$2="Constant Exchange rate",IF(C.Claims_DATA!AA15=0,0,C.Claims_DATA!AA15/ECO!X54))))</f>
        <v>15163.172156971817</v>
      </c>
      <c r="P16" s="220">
        <f>IF($C$2="National Currency",IF(C.Claims_DATA!AB15=0,0,C.Claims_DATA!AB15),IF($C$2="Current Exchange rate",IF(C.Claims_DATA!AB15=0,0,C.Claims_DATA!AB15/ECO!Y19),IF($C$2="Constant Exchange rate",IF(C.Claims_DATA!AB15=0,0,C.Claims_DATA!AB15/ECO!Y54))))</f>
        <v>14292.228318220368</v>
      </c>
      <c r="Q16" s="48">
        <f t="shared" si="9"/>
        <v>7.2164995951142577E-2</v>
      </c>
      <c r="R16" s="94">
        <f t="shared" si="10"/>
        <v>-3.1953601862116932E-3</v>
      </c>
      <c r="S16" s="94">
        <f t="shared" si="11"/>
        <v>9.7348499253623766E-2</v>
      </c>
    </row>
    <row r="17" spans="3:19" ht="15" x14ac:dyDescent="0.25">
      <c r="C17" s="256"/>
      <c r="D17" s="257"/>
      <c r="E17" s="45" t="s">
        <v>10</v>
      </c>
      <c r="F17" s="74">
        <f>IF($C$2="National Currency",IF(C.Claims_DATA!R16=0,0,C.Claims_DATA!R16),IF($C$2="Current Exchange rate",IF(C.Claims_DATA!R16=0,0,C.Claims_DATA!R16/ECO!O20),IF($C$2="Constant Exchange rate",IF(C.Claims_DATA!R16=0,0,C.Claims_DATA!R16/ECO!O55))))</f>
        <v>1982</v>
      </c>
      <c r="G17" s="74">
        <f>IF($C$2="National Currency",IF(C.Claims_DATA!S16=0,0,C.Claims_DATA!S16),IF($C$2="Current Exchange rate",IF(C.Claims_DATA!S16=0,0,C.Claims_DATA!S16/ECO!P20),IF($C$2="Constant Exchange rate",IF(C.Claims_DATA!S16=0,0,C.Claims_DATA!S16/ECO!P55))))</f>
        <v>2200</v>
      </c>
      <c r="H17" s="74">
        <f>IF($C$2="National Currency",IF(C.Claims_DATA!T16=0,0,C.Claims_DATA!T16),IF($C$2="Current Exchange rate",IF(C.Claims_DATA!T16=0,0,C.Claims_DATA!T16/ECO!Q20),IF($C$2="Constant Exchange rate",IF(C.Claims_DATA!T16=0,0,C.Claims_DATA!T16/ECO!Q55))))</f>
        <v>2269</v>
      </c>
      <c r="I17" s="74">
        <f>IF($C$2="National Currency",IF(C.Claims_DATA!U16=0,0,C.Claims_DATA!U16),IF($C$2="Current Exchange rate",IF(C.Claims_DATA!U16=0,0,C.Claims_DATA!U16/ECO!R20),IF($C$2="Constant Exchange rate",IF(C.Claims_DATA!U16=0,0,C.Claims_DATA!U16/ECO!R55))))</f>
        <v>2142</v>
      </c>
      <c r="J17" s="74">
        <f>IF($C$2="National Currency",IF(C.Claims_DATA!V16=0,0,C.Claims_DATA!V16),IF($C$2="Current Exchange rate",IF(C.Claims_DATA!V16=0,0,C.Claims_DATA!V16/ECO!S20),IF($C$2="Constant Exchange rate",IF(C.Claims_DATA!V16=0,0,C.Claims_DATA!V16/ECO!S55))))</f>
        <v>2207</v>
      </c>
      <c r="K17" s="74">
        <f>IF($C$2="National Currency",IF(C.Claims_DATA!W16=0,0,C.Claims_DATA!W16),IF($C$2="Current Exchange rate",IF(C.Claims_DATA!W16=0,0,C.Claims_DATA!W16/ECO!T20),IF($C$2="Constant Exchange rate",IF(C.Claims_DATA!W16=0,0,C.Claims_DATA!W16/ECO!T55))))</f>
        <v>2154</v>
      </c>
      <c r="L17" s="74">
        <f>IF($C$2="National Currency",IF(C.Claims_DATA!X16=0,0,C.Claims_DATA!X16),IF($C$2="Current Exchange rate",IF(C.Claims_DATA!X16=0,0,C.Claims_DATA!X16/ECO!U20),IF($C$2="Constant Exchange rate",IF(C.Claims_DATA!X16=0,0,C.Claims_DATA!X16/ECO!U55))))</f>
        <v>2377</v>
      </c>
      <c r="M17" s="74">
        <f>IF($C$2="National Currency",IF(C.Claims_DATA!Y16=0,0,C.Claims_DATA!Y16),IF($C$2="Current Exchange rate",IF(C.Claims_DATA!Y16=0,0,C.Claims_DATA!Y16/ECO!V20),IF($C$2="Constant Exchange rate",IF(C.Claims_DATA!Y16=0,0,C.Claims_DATA!Y16/ECO!V55))))</f>
        <v>2622</v>
      </c>
      <c r="N17" s="74">
        <f>IF($C$2="National Currency",IF(C.Claims_DATA!Z16=0,0,C.Claims_DATA!Z16),IF($C$2="Current Exchange rate",IF(C.Claims_DATA!Z16=0,0,C.Claims_DATA!Z16/ECO!W20),IF($C$2="Constant Exchange rate",IF(C.Claims_DATA!Z16=0,0,C.Claims_DATA!Z16/ECO!W55))))</f>
        <v>2514</v>
      </c>
      <c r="O17" s="74">
        <f>IF($C$2="National Currency",IF(C.Claims_DATA!AA16=0,0,C.Claims_DATA!AA16),IF($C$2="Current Exchange rate",IF(C.Claims_DATA!AA16=0,0,C.Claims_DATA!AA16/ECO!X20),IF($C$2="Constant Exchange rate",IF(C.Claims_DATA!AA16=0,0,C.Claims_DATA!AA16/ECO!X55))))</f>
        <v>2722</v>
      </c>
      <c r="P17" s="220">
        <f>IF($C$2="National Currency",IF(C.Claims_DATA!AB16=0,0,C.Claims_DATA!AB16),IF($C$2="Current Exchange rate",IF(C.Claims_DATA!AB16=0,0,C.Claims_DATA!AB16/ECO!Y20),IF($C$2="Constant Exchange rate",IF(C.Claims_DATA!AB16=0,0,C.Claims_DATA!AB16/ECO!Y55))))</f>
        <v>3028</v>
      </c>
      <c r="Q17" s="48">
        <f t="shared" si="9"/>
        <v>1.295461905632278E-2</v>
      </c>
      <c r="R17" s="94">
        <f t="shared" si="10"/>
        <v>8.2736674622116091E-2</v>
      </c>
      <c r="S17" s="94">
        <f t="shared" si="11"/>
        <v>0.3733602421796165</v>
      </c>
    </row>
    <row r="18" spans="3:19" ht="15" x14ac:dyDescent="0.25">
      <c r="C18" s="256"/>
      <c r="D18" s="257"/>
      <c r="E18" s="45" t="s">
        <v>11</v>
      </c>
      <c r="F18" s="74">
        <f>IF($C$2="National Currency",IF(C.Claims_DATA!R17=0,0,C.Claims_DATA!R17),IF($C$2="Current Exchange rate",IF(C.Claims_DATA!R17=0,0,C.Claims_DATA!R17/ECO!O21),IF($C$2="Constant Exchange rate",IF(C.Claims_DATA!R17=0,0,C.Claims_DATA!R17/ECO!O56))))</f>
        <v>29442</v>
      </c>
      <c r="G18" s="74">
        <f>IF($C$2="National Currency",IF(C.Claims_DATA!S17=0,0,C.Claims_DATA!S17),IF($C$2="Current Exchange rate",IF(C.Claims_DATA!S17=0,0,C.Claims_DATA!S17/ECO!P21),IF($C$2="Constant Exchange rate",IF(C.Claims_DATA!S17=0,0,C.Claims_DATA!S17/ECO!P56))))</f>
        <v>29659.648999999998</v>
      </c>
      <c r="H18" s="74">
        <f>IF($C$2="National Currency",IF(C.Claims_DATA!T17=0,0,C.Claims_DATA!T17),IF($C$2="Current Exchange rate",IF(C.Claims_DATA!T17=0,0,C.Claims_DATA!T17/ECO!Q21),IF($C$2="Constant Exchange rate",IF(C.Claims_DATA!T17=0,0,C.Claims_DATA!T17/ECO!Q56))))</f>
        <v>29826.037</v>
      </c>
      <c r="I18" s="74">
        <f>IF($C$2="National Currency",IF(C.Claims_DATA!U17=0,0,C.Claims_DATA!U17),IF($C$2="Current Exchange rate",IF(C.Claims_DATA!U17=0,0,C.Claims_DATA!U17/ECO!R21),IF($C$2="Constant Exchange rate",IF(C.Claims_DATA!U17=0,0,C.Claims_DATA!U17/ECO!R56))))</f>
        <v>31905.103033973679</v>
      </c>
      <c r="J18" s="74">
        <f>IF($C$2="National Currency",IF(C.Claims_DATA!V17=0,0,C.Claims_DATA!V17),IF($C$2="Current Exchange rate",IF(C.Claims_DATA!V17=0,0,C.Claims_DATA!V17/ECO!S21),IF($C$2="Constant Exchange rate",IF(C.Claims_DATA!V17=0,0,C.Claims_DATA!V17/ECO!S56))))</f>
        <v>30609.620427205049</v>
      </c>
      <c r="K18" s="74">
        <f>IF($C$2="National Currency",IF(C.Claims_DATA!W17=0,0,C.Claims_DATA!W17),IF($C$2="Current Exchange rate",IF(C.Claims_DATA!W17=0,0,C.Claims_DATA!W17/ECO!T21),IF($C$2="Constant Exchange rate",IF(C.Claims_DATA!W17=0,0,C.Claims_DATA!W17/ECO!T56))))</f>
        <v>34954.111164073853</v>
      </c>
      <c r="L18" s="74">
        <f>IF($C$2="National Currency",IF(C.Claims_DATA!X17=0,0,C.Claims_DATA!X17),IF($C$2="Current Exchange rate",IF(C.Claims_DATA!X17=0,0,C.Claims_DATA!X17/ECO!U21),IF($C$2="Constant Exchange rate",IF(C.Claims_DATA!X17=0,0,C.Claims_DATA!X17/ECO!U56))))</f>
        <v>33686.426423133977</v>
      </c>
      <c r="M18" s="74">
        <f>IF($C$2="National Currency",IF(C.Claims_DATA!Y17=0,0,C.Claims_DATA!Y17),IF($C$2="Current Exchange rate",IF(C.Claims_DATA!Y17=0,0,C.Claims_DATA!Y17/ECO!V21),IF($C$2="Constant Exchange rate",IF(C.Claims_DATA!Y17=0,0,C.Claims_DATA!Y17/ECO!V56))))</f>
        <v>32875.192803221864</v>
      </c>
      <c r="N18" s="74">
        <f>IF($C$2="National Currency",IF(C.Claims_DATA!Z17=0,0,C.Claims_DATA!Z17),IF($C$2="Current Exchange rate",IF(C.Claims_DATA!Z17=0,0,C.Claims_DATA!Z17/ECO!W21),IF($C$2="Constant Exchange rate",IF(C.Claims_DATA!Z17=0,0,C.Claims_DATA!Z17/ECO!W56))))</f>
        <v>33570.183984120587</v>
      </c>
      <c r="O18" s="74">
        <f>IF($C$2="National Currency",IF(C.Claims_DATA!AA17=0,0,C.Claims_DATA!AA17),IF($C$2="Current Exchange rate",IF(C.Claims_DATA!AA17=0,0,C.Claims_DATA!AA17/ECO!X21),IF($C$2="Constant Exchange rate",IF(C.Claims_DATA!AA17=0,0,C.Claims_DATA!AA17/ECO!X56))))</f>
        <v>37729</v>
      </c>
      <c r="P18" s="220">
        <f>IF($C$2="National Currency",IF(C.Claims_DATA!AB17=0,0,C.Claims_DATA!AB17),IF($C$2="Current Exchange rate",IF(C.Claims_DATA!AB17=0,0,C.Claims_DATA!AB17/ECO!Y21),IF($C$2="Constant Exchange rate",IF(C.Claims_DATA!AB17=0,0,C.Claims_DATA!AB17/ECO!Y56))))</f>
        <v>0</v>
      </c>
      <c r="Q18" s="48">
        <f t="shared" si="9"/>
        <v>0.1795609193152102</v>
      </c>
      <c r="R18" s="94">
        <f t="shared" si="10"/>
        <v>0.12388421874144684</v>
      </c>
      <c r="S18" s="94">
        <f t="shared" si="11"/>
        <v>0.28146865022756606</v>
      </c>
    </row>
    <row r="19" spans="3:19" ht="15" x14ac:dyDescent="0.25">
      <c r="C19" s="256"/>
      <c r="D19" s="257"/>
      <c r="E19" s="45" t="s">
        <v>12</v>
      </c>
      <c r="F19" s="74">
        <f>IF($C$2="National Currency",IF(C.Claims_DATA!R18=0,0,C.Claims_DATA!R18),IF($C$2="Current Exchange rate",IF(C.Claims_DATA!R18=0,0,C.Claims_DATA!R18/ECO!O22),IF($C$2="Constant Exchange rate",IF(C.Claims_DATA!R18=0,0,C.Claims_DATA!R18/ECO!O57))))</f>
        <v>0</v>
      </c>
      <c r="G19" s="74">
        <f>IF($C$2="National Currency",IF(C.Claims_DATA!S18=0,0,C.Claims_DATA!S18),IF($C$2="Current Exchange rate",IF(C.Claims_DATA!S18=0,0,C.Claims_DATA!S18/ECO!P22),IF($C$2="Constant Exchange rate",IF(C.Claims_DATA!S18=0,0,C.Claims_DATA!S18/ECO!P57))))</f>
        <v>0</v>
      </c>
      <c r="H19" s="74">
        <f>IF($C$2="National Currency",IF(C.Claims_DATA!T18=0,0,C.Claims_DATA!T18),IF($C$2="Current Exchange rate",IF(C.Claims_DATA!T18=0,0,C.Claims_DATA!T18/ECO!Q22),IF($C$2="Constant Exchange rate",IF(C.Claims_DATA!T18=0,0,C.Claims_DATA!T18/ECO!Q57))))</f>
        <v>0</v>
      </c>
      <c r="I19" s="74">
        <f>IF($C$2="National Currency",IF(C.Claims_DATA!U18=0,0,C.Claims_DATA!U18),IF($C$2="Current Exchange rate",IF(C.Claims_DATA!U18=0,0,C.Claims_DATA!U18/ECO!R22),IF($C$2="Constant Exchange rate",IF(C.Claims_DATA!U18=0,0,C.Claims_DATA!U18/ECO!R57))))</f>
        <v>0</v>
      </c>
      <c r="J19" s="74">
        <f>IF($C$2="National Currency",IF(C.Claims_DATA!V18=0,0,C.Claims_DATA!V18),IF($C$2="Current Exchange rate",IF(C.Claims_DATA!V18=0,0,C.Claims_DATA!V18/ECO!S22),IF($C$2="Constant Exchange rate",IF(C.Claims_DATA!V18=0,0,C.Claims_DATA!V18/ECO!S57))))</f>
        <v>0</v>
      </c>
      <c r="K19" s="74">
        <f>IF($C$2="National Currency",IF(C.Claims_DATA!W18=0,0,C.Claims_DATA!W18),IF($C$2="Current Exchange rate",IF(C.Claims_DATA!W18=0,0,C.Claims_DATA!W18/ECO!T22),IF($C$2="Constant Exchange rate",IF(C.Claims_DATA!W18=0,0,C.Claims_DATA!W18/ECO!T57))))</f>
        <v>0</v>
      </c>
      <c r="L19" s="74">
        <f>IF($C$2="National Currency",IF(C.Claims_DATA!X18=0,0,C.Claims_DATA!X18),IF($C$2="Current Exchange rate",IF(C.Claims_DATA!X18=0,0,C.Claims_DATA!X18/ECO!U22),IF($C$2="Constant Exchange rate",IF(C.Claims_DATA!X18=0,0,C.Claims_DATA!X18/ECO!U57))))</f>
        <v>0</v>
      </c>
      <c r="M19" s="74">
        <f>IF($C$2="National Currency",IF(C.Claims_DATA!Y18=0,0,C.Claims_DATA!Y18),IF($C$2="Current Exchange rate",IF(C.Claims_DATA!Y18=0,0,C.Claims_DATA!Y18/ECO!V22),IF($C$2="Constant Exchange rate",IF(C.Claims_DATA!Y18=0,0,C.Claims_DATA!Y18/ECO!V57))))</f>
        <v>0</v>
      </c>
      <c r="N19" s="74">
        <f>IF($C$2="National Currency",IF(C.Claims_DATA!Z18=0,0,C.Claims_DATA!Z18),IF($C$2="Current Exchange rate",IF(C.Claims_DATA!Z18=0,0,C.Claims_DATA!Z18/ECO!W22),IF($C$2="Constant Exchange rate",IF(C.Claims_DATA!Z18=0,0,C.Claims_DATA!Z18/ECO!W57))))</f>
        <v>0</v>
      </c>
      <c r="O19" s="74">
        <f>IF($C$2="National Currency",IF(C.Claims_DATA!AA18=0,0,C.Claims_DATA!AA18),IF($C$2="Current Exchange rate",IF(C.Claims_DATA!AA18=0,0,C.Claims_DATA!AA18/ECO!X22),IF($C$2="Constant Exchange rate",IF(C.Claims_DATA!AA18=0,0,C.Claims_DATA!AA18/ECO!X57))))</f>
        <v>0</v>
      </c>
      <c r="P19" s="220">
        <f>IF($C$2="National Currency",IF(C.Claims_DATA!AB18=0,0,C.Claims_DATA!AB18),IF($C$2="Current Exchange rate",IF(C.Claims_DATA!AB18=0,0,C.Claims_DATA!AB18/ECO!Y22),IF($C$2="Constant Exchange rate",IF(C.Claims_DATA!AB18=0,0,C.Claims_DATA!AB18/ECO!Y57))))</f>
        <v>0</v>
      </c>
      <c r="Q19" s="48">
        <f t="shared" si="9"/>
        <v>0</v>
      </c>
      <c r="R19" s="94" t="str">
        <f t="shared" si="10"/>
        <v>-</v>
      </c>
      <c r="S19" s="94" t="str">
        <f t="shared" si="11"/>
        <v>-</v>
      </c>
    </row>
    <row r="20" spans="3:19" ht="15" x14ac:dyDescent="0.25">
      <c r="C20" s="256"/>
      <c r="D20" s="257"/>
      <c r="E20" s="45" t="s">
        <v>13</v>
      </c>
      <c r="F20" s="74">
        <f>IF($C$2="National Currency",IF(C.Claims_DATA!R19=0,0,C.Claims_DATA!R19),IF($C$2="Current Exchange rate",IF(C.Claims_DATA!R19=0,0,C.Claims_DATA!R19/ECO!O23),IF($C$2="Constant Exchange rate",IF(C.Claims_DATA!R19=0,0,C.Claims_DATA!R19/ECO!O58))))</f>
        <v>0</v>
      </c>
      <c r="G20" s="74">
        <f>IF($C$2="National Currency",IF(C.Claims_DATA!S19=0,0,C.Claims_DATA!S19),IF($C$2="Current Exchange rate",IF(C.Claims_DATA!S19=0,0,C.Claims_DATA!S19/ECO!P23),IF($C$2="Constant Exchange rate",IF(C.Claims_DATA!S19=0,0,C.Claims_DATA!S19/ECO!P58))))</f>
        <v>455.21023765996341</v>
      </c>
      <c r="H20" s="74">
        <f>IF($C$2="National Currency",IF(C.Claims_DATA!T19=0,0,C.Claims_DATA!T19),IF($C$2="Current Exchange rate",IF(C.Claims_DATA!T19=0,0,C.Claims_DATA!T19/ECO!Q23),IF($C$2="Constant Exchange rate",IF(C.Claims_DATA!T19=0,0,C.Claims_DATA!T19/ECO!Q58))))</f>
        <v>472.05536693653693</v>
      </c>
      <c r="I20" s="74">
        <f>IF($C$2="National Currency",IF(C.Claims_DATA!U19=0,0,C.Claims_DATA!U19),IF($C$2="Current Exchange rate",IF(C.Claims_DATA!U19=0,0,C.Claims_DATA!U19/ECO!R23),IF($C$2="Constant Exchange rate",IF(C.Claims_DATA!U19=0,0,C.Claims_DATA!U19/ECO!R58))))</f>
        <v>529.64220423086965</v>
      </c>
      <c r="J20" s="74">
        <f>IF($C$2="National Currency",IF(C.Claims_DATA!V19=0,0,C.Claims_DATA!V19),IF($C$2="Current Exchange rate",IF(C.Claims_DATA!V19=0,0,C.Claims_DATA!V19/ECO!S23),IF($C$2="Constant Exchange rate",IF(C.Claims_DATA!V19=0,0,C.Claims_DATA!V19/ECO!S58))))</f>
        <v>549.09898145729949</v>
      </c>
      <c r="K20" s="74">
        <f>IF($C$2="National Currency",IF(C.Claims_DATA!W19=0,0,C.Claims_DATA!W19),IF($C$2="Current Exchange rate",IF(C.Claims_DATA!W19=0,0,C.Claims_DATA!W19/ECO!T23),IF($C$2="Constant Exchange rate",IF(C.Claims_DATA!W19=0,0,C.Claims_DATA!W19/ECO!T58))))</f>
        <v>507.83494384956907</v>
      </c>
      <c r="L20" s="74">
        <f>IF($C$2="National Currency",IF(C.Claims_DATA!X19=0,0,C.Claims_DATA!X19),IF($C$2="Current Exchange rate",IF(C.Claims_DATA!X19=0,0,C.Claims_DATA!X19/ECO!U23),IF($C$2="Constant Exchange rate",IF(C.Claims_DATA!X19=0,0,C.Claims_DATA!X19/ECO!U58))))</f>
        <v>448.41995299033687</v>
      </c>
      <c r="M20" s="74">
        <f>IF($C$2="National Currency",IF(C.Claims_DATA!Y19=0,0,C.Claims_DATA!Y19),IF($C$2="Current Exchange rate",IF(C.Claims_DATA!Y19=0,0,C.Claims_DATA!Y19/ECO!V23),IF($C$2="Constant Exchange rate",IF(C.Claims_DATA!Y19=0,0,C.Claims_DATA!Y19/ECO!V58))))</f>
        <v>412.64037607730478</v>
      </c>
      <c r="N20" s="74">
        <f>IF($C$2="National Currency",IF(C.Claims_DATA!Z19=0,0,C.Claims_DATA!Z19),IF($C$2="Current Exchange rate",IF(C.Claims_DATA!Z19=0,0,C.Claims_DATA!Z19/ECO!W23),IF($C$2="Constant Exchange rate",IF(C.Claims_DATA!Z19=0,0,C.Claims_DATA!Z19/ECO!W58))))</f>
        <v>397.62340036563069</v>
      </c>
      <c r="O20" s="74">
        <f>IF($C$2="National Currency",IF(C.Claims_DATA!AA19=0,0,C.Claims_DATA!AA19),IF($C$2="Current Exchange rate",IF(C.Claims_DATA!AA19=0,0,C.Claims_DATA!AA19/ECO!X23),IF($C$2="Constant Exchange rate",IF(C.Claims_DATA!AA19=0,0,C.Claims_DATA!AA19/ECO!X58))))</f>
        <v>365.76129537738314</v>
      </c>
      <c r="P20" s="220">
        <f>IF($C$2="National Currency",IF(C.Claims_DATA!AB19=0,0,C.Claims_DATA!AB19),IF($C$2="Current Exchange rate",IF(C.Claims_DATA!AB19=0,0,C.Claims_DATA!AB19/ECO!Y23),IF($C$2="Constant Exchange rate",IF(C.Claims_DATA!AB19=0,0,C.Claims_DATA!AB19/ECO!Y58))))</f>
        <v>0</v>
      </c>
      <c r="Q20" s="48">
        <f t="shared" si="9"/>
        <v>1.7407414574434799E-3</v>
      </c>
      <c r="R20" s="94">
        <f t="shared" si="10"/>
        <v>-8.013136288998346E-2</v>
      </c>
      <c r="S20" s="94" t="str">
        <f t="shared" si="11"/>
        <v>-</v>
      </c>
    </row>
    <row r="21" spans="3:19" ht="15" x14ac:dyDescent="0.25">
      <c r="C21" s="256"/>
      <c r="D21" s="257"/>
      <c r="E21" s="45" t="s">
        <v>14</v>
      </c>
      <c r="F21" s="74">
        <f>IF($C$2="National Currency",IF(C.Claims_DATA!R20=0,0,C.Claims_DATA!R20),IF($C$2="Current Exchange rate",IF(C.Claims_DATA!R20=0,0,C.Claims_DATA!R20/ECO!O24),IF($C$2="Constant Exchange rate",IF(C.Claims_DATA!R20=0,0,C.Claims_DATA!R20/ECO!O59))))</f>
        <v>763.00627495721619</v>
      </c>
      <c r="G21" s="74">
        <f>IF($C$2="National Currency",IF(C.Claims_DATA!S20=0,0,C.Claims_DATA!S20),IF($C$2="Current Exchange rate",IF(C.Claims_DATA!S20=0,0,C.Claims_DATA!S20/ECO!P24),IF($C$2="Constant Exchange rate",IF(C.Claims_DATA!S20=0,0,C.Claims_DATA!S20/ECO!P59))))</f>
        <v>638.56246434683396</v>
      </c>
      <c r="H21" s="74">
        <f>IF($C$2="National Currency",IF(C.Claims_DATA!T20=0,0,C.Claims_DATA!T20),IF($C$2="Current Exchange rate",IF(C.Claims_DATA!T20=0,0,C.Claims_DATA!T20/ECO!Q24),IF($C$2="Constant Exchange rate",IF(C.Claims_DATA!T20=0,0,C.Claims_DATA!T20/ECO!Q59))))</f>
        <v>669.66311719591806</v>
      </c>
      <c r="I21" s="74">
        <f>IF($C$2="National Currency",IF(C.Claims_DATA!U20=0,0,C.Claims_DATA!U20),IF($C$2="Current Exchange rate",IF(C.Claims_DATA!U20=0,0,C.Claims_DATA!U20/ECO!R24),IF($C$2="Constant Exchange rate",IF(C.Claims_DATA!U20=0,0,C.Claims_DATA!U20/ECO!R59))))</f>
        <v>685.52639918869238</v>
      </c>
      <c r="J21" s="74">
        <f>IF($C$2="National Currency",IF(C.Claims_DATA!V20=0,0,C.Claims_DATA!V20),IF($C$2="Current Exchange rate",IF(C.Claims_DATA!V20=0,0,C.Claims_DATA!V20/ECO!S24),IF($C$2="Constant Exchange rate",IF(C.Claims_DATA!V20=0,0,C.Claims_DATA!V20/ECO!S59))))</f>
        <v>0</v>
      </c>
      <c r="K21" s="74">
        <f>IF($C$2="National Currency",IF(C.Claims_DATA!W20=0,0,C.Claims_DATA!W20),IF($C$2="Current Exchange rate",IF(C.Claims_DATA!W20=0,0,C.Claims_DATA!W20/ECO!T24),IF($C$2="Constant Exchange rate",IF(C.Claims_DATA!W20=0,0,C.Claims_DATA!W20/ECO!T59))))</f>
        <v>0</v>
      </c>
      <c r="L21" s="74">
        <f>IF($C$2="National Currency",IF(C.Claims_DATA!X20=0,0,C.Claims_DATA!X20),IF($C$2="Current Exchange rate",IF(C.Claims_DATA!X20=0,0,C.Claims_DATA!X20/ECO!U24),IF($C$2="Constant Exchange rate",IF(C.Claims_DATA!X20=0,0,C.Claims_DATA!X20/ECO!U59))))</f>
        <v>0</v>
      </c>
      <c r="M21" s="74">
        <f>IF($C$2="National Currency",IF(C.Claims_DATA!Y20=0,0,C.Claims_DATA!Y20),IF($C$2="Current Exchange rate",IF(C.Claims_DATA!Y20=0,0,C.Claims_DATA!Y20/ECO!V24),IF($C$2="Constant Exchange rate",IF(C.Claims_DATA!Y20=0,0,C.Claims_DATA!Y20/ECO!V59))))</f>
        <v>0</v>
      </c>
      <c r="N21" s="74">
        <f>IF($C$2="National Currency",IF(C.Claims_DATA!Z20=0,0,C.Claims_DATA!Z20),IF($C$2="Current Exchange rate",IF(C.Claims_DATA!Z20=0,0,C.Claims_DATA!Z20/ECO!W24),IF($C$2="Constant Exchange rate",IF(C.Claims_DATA!Z20=0,0,C.Claims_DATA!Z20/ECO!W59))))</f>
        <v>0</v>
      </c>
      <c r="O21" s="74">
        <f>IF($C$2="National Currency",IF(C.Claims_DATA!AA20=0,0,C.Claims_DATA!AA20),IF($C$2="Current Exchange rate",IF(C.Claims_DATA!AA20=0,0,C.Claims_DATA!AA20/ECO!X24),IF($C$2="Constant Exchange rate",IF(C.Claims_DATA!AA20=0,0,C.Claims_DATA!AA20/ECO!X59))))</f>
        <v>0</v>
      </c>
      <c r="P21" s="220">
        <f>IF($C$2="National Currency",IF(C.Claims_DATA!AB20=0,0,C.Claims_DATA!AB20),IF($C$2="Current Exchange rate",IF(C.Claims_DATA!AB20=0,0,C.Claims_DATA!AB20/ECO!Y24),IF($C$2="Constant Exchange rate",IF(C.Claims_DATA!AB20=0,0,C.Claims_DATA!AB20/ECO!Y59))))</f>
        <v>0</v>
      </c>
      <c r="Q21" s="48">
        <f t="shared" si="9"/>
        <v>0</v>
      </c>
      <c r="R21" s="94" t="str">
        <f t="shared" si="10"/>
        <v>-</v>
      </c>
      <c r="S21" s="94" t="str">
        <f t="shared" si="11"/>
        <v>-</v>
      </c>
    </row>
    <row r="22" spans="3:19" ht="15" x14ac:dyDescent="0.25">
      <c r="C22" s="256"/>
      <c r="D22" s="257"/>
      <c r="E22" s="45" t="s">
        <v>15</v>
      </c>
      <c r="F22" s="74">
        <f>IF($C$2="National Currency",IF(C.Claims_DATA!R21=0,0,C.Claims_DATA!R21),IF($C$2="Current Exchange rate",IF(C.Claims_DATA!R21=0,0,C.Claims_DATA!R21/ECO!O25),IF($C$2="Constant Exchange rate",IF(C.Claims_DATA!R21=0,0,C.Claims_DATA!R21/ECO!O60))))</f>
        <v>0</v>
      </c>
      <c r="G22" s="74">
        <f>IF($C$2="National Currency",IF(C.Claims_DATA!S21=0,0,C.Claims_DATA!S21),IF($C$2="Current Exchange rate",IF(C.Claims_DATA!S21=0,0,C.Claims_DATA!S21/ECO!P25),IF($C$2="Constant Exchange rate",IF(C.Claims_DATA!S21=0,0,C.Claims_DATA!S21/ECO!P60))))</f>
        <v>0</v>
      </c>
      <c r="H22" s="74">
        <f>IF($C$2="National Currency",IF(C.Claims_DATA!T21=0,0,C.Claims_DATA!T21),IF($C$2="Current Exchange rate",IF(C.Claims_DATA!T21=0,0,C.Claims_DATA!T21/ECO!Q25),IF($C$2="Constant Exchange rate",IF(C.Claims_DATA!T21=0,0,C.Claims_DATA!T21/ECO!Q60))))</f>
        <v>0</v>
      </c>
      <c r="I22" s="74">
        <f>IF($C$2="National Currency",IF(C.Claims_DATA!U21=0,0,C.Claims_DATA!U21),IF($C$2="Current Exchange rate",IF(C.Claims_DATA!U21=0,0,C.Claims_DATA!U21/ECO!R25),IF($C$2="Constant Exchange rate",IF(C.Claims_DATA!U21=0,0,C.Claims_DATA!U21/ECO!R60))))</f>
        <v>0</v>
      </c>
      <c r="J22" s="74">
        <f>IF($C$2="National Currency",IF(C.Claims_DATA!V21=0,0,C.Claims_DATA!V21),IF($C$2="Current Exchange rate",IF(C.Claims_DATA!V21=0,0,C.Claims_DATA!V21/ECO!S25),IF($C$2="Constant Exchange rate",IF(C.Claims_DATA!V21=0,0,C.Claims_DATA!V21/ECO!S60))))</f>
        <v>0</v>
      </c>
      <c r="K22" s="74">
        <f>IF($C$2="National Currency",IF(C.Claims_DATA!W21=0,0,C.Claims_DATA!W21),IF($C$2="Current Exchange rate",IF(C.Claims_DATA!W21=0,0,C.Claims_DATA!W21/ECO!T25),IF($C$2="Constant Exchange rate",IF(C.Claims_DATA!W21=0,0,C.Claims_DATA!W21/ECO!T60))))</f>
        <v>0</v>
      </c>
      <c r="L22" s="74">
        <f>IF($C$2="National Currency",IF(C.Claims_DATA!X21=0,0,C.Claims_DATA!X21),IF($C$2="Current Exchange rate",IF(C.Claims_DATA!X21=0,0,C.Claims_DATA!X21/ECO!U25),IF($C$2="Constant Exchange rate",IF(C.Claims_DATA!X21=0,0,C.Claims_DATA!X21/ECO!U60))))</f>
        <v>0</v>
      </c>
      <c r="M22" s="74">
        <f>IF($C$2="National Currency",IF(C.Claims_DATA!Y21=0,0,C.Claims_DATA!Y21),IF($C$2="Current Exchange rate",IF(C.Claims_DATA!Y21=0,0,C.Claims_DATA!Y21/ECO!V25),IF($C$2="Constant Exchange rate",IF(C.Claims_DATA!Y21=0,0,C.Claims_DATA!Y21/ECO!V60))))</f>
        <v>0</v>
      </c>
      <c r="N22" s="74">
        <f>IF($C$2="National Currency",IF(C.Claims_DATA!Z21=0,0,C.Claims_DATA!Z21),IF($C$2="Current Exchange rate",IF(C.Claims_DATA!Z21=0,0,C.Claims_DATA!Z21/ECO!W25),IF($C$2="Constant Exchange rate",IF(C.Claims_DATA!Z21=0,0,C.Claims_DATA!Z21/ECO!W60))))</f>
        <v>0</v>
      </c>
      <c r="O22" s="74">
        <f>IF($C$2="National Currency",IF(C.Claims_DATA!AA21=0,0,C.Claims_DATA!AA21),IF($C$2="Current Exchange rate",IF(C.Claims_DATA!AA21=0,0,C.Claims_DATA!AA21/ECO!X25),IF($C$2="Constant Exchange rate",IF(C.Claims_DATA!AA21=0,0,C.Claims_DATA!AA21/ECO!X60))))</f>
        <v>0</v>
      </c>
      <c r="P22" s="220">
        <f>IF($C$2="National Currency",IF(C.Claims_DATA!AB21=0,0,C.Claims_DATA!AB21),IF($C$2="Current Exchange rate",IF(C.Claims_DATA!AB21=0,0,C.Claims_DATA!AB21/ECO!Y25),IF($C$2="Constant Exchange rate",IF(C.Claims_DATA!AB21=0,0,C.Claims_DATA!AB21/ECO!Y60))))</f>
        <v>0</v>
      </c>
      <c r="Q22" s="48">
        <f t="shared" si="9"/>
        <v>0</v>
      </c>
      <c r="R22" s="94" t="str">
        <f t="shared" si="10"/>
        <v>-</v>
      </c>
      <c r="S22" s="94" t="str">
        <f t="shared" si="11"/>
        <v>-</v>
      </c>
    </row>
    <row r="23" spans="3:19" ht="15" x14ac:dyDescent="0.25">
      <c r="C23" s="256"/>
      <c r="D23" s="257"/>
      <c r="E23" s="45" t="s">
        <v>16</v>
      </c>
      <c r="F23" s="74">
        <f>IF($C$2="National Currency",IF(C.Claims_DATA!R22=0,0,C.Claims_DATA!R22),IF($C$2="Current Exchange rate",IF(C.Claims_DATA!R22=0,0,C.Claims_DATA!R22/ECO!O26),IF($C$2="Constant Exchange rate",IF(C.Claims_DATA!R22=0,0,C.Claims_DATA!R22/ECO!O61))))</f>
        <v>0</v>
      </c>
      <c r="G23" s="74">
        <f>IF($C$2="National Currency",IF(C.Claims_DATA!S22=0,0,C.Claims_DATA!S22),IF($C$2="Current Exchange rate",IF(C.Claims_DATA!S22=0,0,C.Claims_DATA!S22/ECO!P26),IF($C$2="Constant Exchange rate",IF(C.Claims_DATA!S22=0,0,C.Claims_DATA!S22/ECO!P61))))</f>
        <v>0</v>
      </c>
      <c r="H23" s="74">
        <f>IF($C$2="National Currency",IF(C.Claims_DATA!T22=0,0,C.Claims_DATA!T22),IF($C$2="Current Exchange rate",IF(C.Claims_DATA!T22=0,0,C.Claims_DATA!T22/ECO!Q26),IF($C$2="Constant Exchange rate",IF(C.Claims_DATA!T22=0,0,C.Claims_DATA!T22/ECO!Q61))))</f>
        <v>0</v>
      </c>
      <c r="I23" s="74">
        <f>IF($C$2="National Currency",IF(C.Claims_DATA!U22=0,0,C.Claims_DATA!U22),IF($C$2="Current Exchange rate",IF(C.Claims_DATA!U22=0,0,C.Claims_DATA!U22/ECO!R26),IF($C$2="Constant Exchange rate",IF(C.Claims_DATA!U22=0,0,C.Claims_DATA!U22/ECO!R61))))</f>
        <v>0</v>
      </c>
      <c r="J23" s="74">
        <f>IF($C$2="National Currency",IF(C.Claims_DATA!V22=0,0,C.Claims_DATA!V22),IF($C$2="Current Exchange rate",IF(C.Claims_DATA!V22=0,0,C.Claims_DATA!V22/ECO!S26),IF($C$2="Constant Exchange rate",IF(C.Claims_DATA!V22=0,0,C.Claims_DATA!V22/ECO!S61))))</f>
        <v>0</v>
      </c>
      <c r="K23" s="74">
        <f>IF($C$2="National Currency",IF(C.Claims_DATA!W22=0,0,C.Claims_DATA!W22),IF($C$2="Current Exchange rate",IF(C.Claims_DATA!W22=0,0,C.Claims_DATA!W22/ECO!T26),IF($C$2="Constant Exchange rate",IF(C.Claims_DATA!W22=0,0,C.Claims_DATA!W22/ECO!T61))))</f>
        <v>0</v>
      </c>
      <c r="L23" s="74">
        <f>IF($C$2="National Currency",IF(C.Claims_DATA!X22=0,0,C.Claims_DATA!X22),IF($C$2="Current Exchange rate",IF(C.Claims_DATA!X22=0,0,C.Claims_DATA!X22/ECO!U26),IF($C$2="Constant Exchange rate",IF(C.Claims_DATA!X22=0,0,C.Claims_DATA!X22/ECO!U61))))</f>
        <v>0</v>
      </c>
      <c r="M23" s="74">
        <f>IF($C$2="National Currency",IF(C.Claims_DATA!Y22=0,0,C.Claims_DATA!Y22),IF($C$2="Current Exchange rate",IF(C.Claims_DATA!Y22=0,0,C.Claims_DATA!Y22/ECO!V26),IF($C$2="Constant Exchange rate",IF(C.Claims_DATA!Y22=0,0,C.Claims_DATA!Y22/ECO!V61))))</f>
        <v>0</v>
      </c>
      <c r="N23" s="74">
        <f>IF($C$2="National Currency",IF(C.Claims_DATA!Z22=0,0,C.Claims_DATA!Z22),IF($C$2="Current Exchange rate",IF(C.Claims_DATA!Z22=0,0,C.Claims_DATA!Z22/ECO!W26),IF($C$2="Constant Exchange rate",IF(C.Claims_DATA!Z22=0,0,C.Claims_DATA!Z22/ECO!W61))))</f>
        <v>0</v>
      </c>
      <c r="O23" s="74">
        <f>IF($C$2="National Currency",IF(C.Claims_DATA!AA22=0,0,C.Claims_DATA!AA22),IF($C$2="Current Exchange rate",IF(C.Claims_DATA!AA22=0,0,C.Claims_DATA!AA22/ECO!X26),IF($C$2="Constant Exchange rate",IF(C.Claims_DATA!AA22=0,0,C.Claims_DATA!AA22/ECO!X61))))</f>
        <v>0</v>
      </c>
      <c r="P23" s="220">
        <f>IF($C$2="National Currency",IF(C.Claims_DATA!AB22=0,0,C.Claims_DATA!AB22),IF($C$2="Current Exchange rate",IF(C.Claims_DATA!AB22=0,0,C.Claims_DATA!AB22/ECO!Y26),IF($C$2="Constant Exchange rate",IF(C.Claims_DATA!AB22=0,0,C.Claims_DATA!AB22/ECO!Y61))))</f>
        <v>0</v>
      </c>
      <c r="Q23" s="48">
        <f t="shared" si="9"/>
        <v>0</v>
      </c>
      <c r="R23" s="94" t="str">
        <f t="shared" si="10"/>
        <v>-</v>
      </c>
      <c r="S23" s="94" t="str">
        <f t="shared" si="11"/>
        <v>-</v>
      </c>
    </row>
    <row r="24" spans="3:19" ht="15" x14ac:dyDescent="0.25">
      <c r="C24" s="256"/>
      <c r="D24" s="257"/>
      <c r="E24" s="45" t="s">
        <v>17</v>
      </c>
      <c r="F24" s="74">
        <f>IF($C$2="National Currency",IF(C.Claims_DATA!R23=0,0,C.Claims_DATA!R23),IF($C$2="Current Exchange rate",IF(C.Claims_DATA!R23=0,0,C.Claims_DATA!R23/ECO!O27),IF($C$2="Constant Exchange rate",IF(C.Claims_DATA!R23=0,0,C.Claims_DATA!R23/ECO!O62))))</f>
        <v>25082</v>
      </c>
      <c r="G24" s="74">
        <f>IF($C$2="National Currency",IF(C.Claims_DATA!S23=0,0,C.Claims_DATA!S23),IF($C$2="Current Exchange rate",IF(C.Claims_DATA!S23=0,0,C.Claims_DATA!S23/ECO!P27),IF($C$2="Constant Exchange rate",IF(C.Claims_DATA!S23=0,0,C.Claims_DATA!S23/ECO!P62))))</f>
        <v>24470</v>
      </c>
      <c r="H24" s="74">
        <f>IF($C$2="National Currency",IF(C.Claims_DATA!T23=0,0,C.Claims_DATA!T23),IF($C$2="Current Exchange rate",IF(C.Claims_DATA!T23=0,0,C.Claims_DATA!T23/ECO!Q27),IF($C$2="Constant Exchange rate",IF(C.Claims_DATA!T23=0,0,C.Claims_DATA!T23/ECO!Q62))))</f>
        <v>25878</v>
      </c>
      <c r="I24" s="74">
        <f>IF($C$2="National Currency",IF(C.Claims_DATA!U23=0,0,C.Claims_DATA!U23),IF($C$2="Current Exchange rate",IF(C.Claims_DATA!U23=0,0,C.Claims_DATA!U23/ECO!R27),IF($C$2="Constant Exchange rate",IF(C.Claims_DATA!U23=0,0,C.Claims_DATA!U23/ECO!R62))))</f>
        <v>24966</v>
      </c>
      <c r="J24" s="74">
        <f>IF($C$2="National Currency",IF(C.Claims_DATA!V23=0,0,C.Claims_DATA!V23),IF($C$2="Current Exchange rate",IF(C.Claims_DATA!V23=0,0,C.Claims_DATA!V23/ECO!S27),IF($C$2="Constant Exchange rate",IF(C.Claims_DATA!V23=0,0,C.Claims_DATA!V23/ECO!S62))))</f>
        <v>26680</v>
      </c>
      <c r="K24" s="74">
        <f>IF($C$2="National Currency",IF(C.Claims_DATA!W23=0,0,C.Claims_DATA!W23),IF($C$2="Current Exchange rate",IF(C.Claims_DATA!W23=0,0,C.Claims_DATA!W23/ECO!T27),IF($C$2="Constant Exchange rate",IF(C.Claims_DATA!W23=0,0,C.Claims_DATA!W23/ECO!T62))))</f>
        <v>31959</v>
      </c>
      <c r="L24" s="74">
        <f>IF($C$2="National Currency",IF(C.Claims_DATA!X23=0,0,C.Claims_DATA!X23),IF($C$2="Current Exchange rate",IF(C.Claims_DATA!X23=0,0,C.Claims_DATA!X23/ECO!U27),IF($C$2="Constant Exchange rate",IF(C.Claims_DATA!X23=0,0,C.Claims_DATA!X23/ECO!U62))))</f>
        <v>25968</v>
      </c>
      <c r="M24" s="74">
        <f>IF($C$2="National Currency",IF(C.Claims_DATA!Y23=0,0,C.Claims_DATA!Y23),IF($C$2="Current Exchange rate",IF(C.Claims_DATA!Y23=0,0,C.Claims_DATA!Y23/ECO!V27),IF($C$2="Constant Exchange rate",IF(C.Claims_DATA!Y23=0,0,C.Claims_DATA!Y23/ECO!V62))))</f>
        <v>26158</v>
      </c>
      <c r="N24" s="74">
        <f>IF($C$2="National Currency",IF(C.Claims_DATA!Z23=0,0,C.Claims_DATA!Z23),IF($C$2="Current Exchange rate",IF(C.Claims_DATA!Z23=0,0,C.Claims_DATA!Z23/ECO!W27),IF($C$2="Constant Exchange rate",IF(C.Claims_DATA!Z23=0,0,C.Claims_DATA!Z23/ECO!W62))))</f>
        <v>24758</v>
      </c>
      <c r="O24" s="74">
        <f>IF($C$2="National Currency",IF(C.Claims_DATA!AA23=0,0,C.Claims_DATA!AA23),IF($C$2="Current Exchange rate",IF(C.Claims_DATA!AA23=0,0,C.Claims_DATA!AA23/ECO!X27),IF($C$2="Constant Exchange rate",IF(C.Claims_DATA!AA23=0,0,C.Claims_DATA!AA23/ECO!X62))))</f>
        <v>21383</v>
      </c>
      <c r="P24" s="220">
        <f>IF($C$2="National Currency",IF(C.Claims_DATA!AB23=0,0,C.Claims_DATA!AB23),IF($C$2="Current Exchange rate",IF(C.Claims_DATA!AB23=0,0,C.Claims_DATA!AB23/ECO!Y27),IF($C$2="Constant Exchange rate",IF(C.Claims_DATA!AB23=0,0,C.Claims_DATA!AB23/ECO!Y62))))</f>
        <v>28845</v>
      </c>
      <c r="Q24" s="48">
        <f>O24/$O$39</f>
        <v>0.10176657578300881</v>
      </c>
      <c r="R24" s="94">
        <f t="shared" si="10"/>
        <v>-0.13631957347120127</v>
      </c>
      <c r="S24" s="94">
        <f t="shared" si="11"/>
        <v>-0.14747627780878714</v>
      </c>
    </row>
    <row r="25" spans="3:19" ht="15" x14ac:dyDescent="0.25">
      <c r="C25" s="256"/>
      <c r="D25" s="257"/>
      <c r="E25" s="45" t="s">
        <v>18</v>
      </c>
      <c r="F25" s="74">
        <f>IF($C$2="National Currency",IF(C.Claims_DATA!R24=0,0,C.Claims_DATA!R24),IF($C$2="Current Exchange rate",IF(C.Claims_DATA!R24=0,0,C.Claims_DATA!R24/ECO!O28),IF($C$2="Constant Exchange rate",IF(C.Claims_DATA!R24=0,0,C.Claims_DATA!R24/ECO!O63))))</f>
        <v>0</v>
      </c>
      <c r="G25" s="74">
        <f>IF($C$2="National Currency",IF(C.Claims_DATA!S24=0,0,C.Claims_DATA!S24),IF($C$2="Current Exchange rate",IF(C.Claims_DATA!S24=0,0,C.Claims_DATA!S24/ECO!P28),IF($C$2="Constant Exchange rate",IF(C.Claims_DATA!S24=0,0,C.Claims_DATA!S24/ECO!P63))))</f>
        <v>0</v>
      </c>
      <c r="H25" s="74">
        <f>IF($C$2="National Currency",IF(C.Claims_DATA!T24=0,0,C.Claims_DATA!T24),IF($C$2="Current Exchange rate",IF(C.Claims_DATA!T24=0,0,C.Claims_DATA!T24/ECO!Q28),IF($C$2="Constant Exchange rate",IF(C.Claims_DATA!T24=0,0,C.Claims_DATA!T24/ECO!Q63))))</f>
        <v>0</v>
      </c>
      <c r="I25" s="74">
        <f>IF($C$2="National Currency",IF(C.Claims_DATA!U24=0,0,C.Claims_DATA!U24),IF($C$2="Current Exchange rate",IF(C.Claims_DATA!U24=0,0,C.Claims_DATA!U24/ECO!R28),IF($C$2="Constant Exchange rate",IF(C.Claims_DATA!U24=0,0,C.Claims_DATA!U24/ECO!R63))))</f>
        <v>0</v>
      </c>
      <c r="J25" s="74">
        <f>IF($C$2="National Currency",IF(C.Claims_DATA!V24=0,0,C.Claims_DATA!V24),IF($C$2="Current Exchange rate",IF(C.Claims_DATA!V24=0,0,C.Claims_DATA!V24/ECO!S28),IF($C$2="Constant Exchange rate",IF(C.Claims_DATA!V24=0,0,C.Claims_DATA!V24/ECO!S63))))</f>
        <v>0</v>
      </c>
      <c r="K25" s="74">
        <f>IF($C$2="National Currency",IF(C.Claims_DATA!W24=0,0,C.Claims_DATA!W24),IF($C$2="Current Exchange rate",IF(C.Claims_DATA!W24=0,0,C.Claims_DATA!W24/ECO!T28),IF($C$2="Constant Exchange rate",IF(C.Claims_DATA!W24=0,0,C.Claims_DATA!W24/ECO!T63))))</f>
        <v>0</v>
      </c>
      <c r="L25" s="74">
        <f>IF($C$2="National Currency",IF(C.Claims_DATA!X24=0,0,C.Claims_DATA!X24),IF($C$2="Current Exchange rate",IF(C.Claims_DATA!X24=0,0,C.Claims_DATA!X24/ECO!U28),IF($C$2="Constant Exchange rate",IF(C.Claims_DATA!X24=0,0,C.Claims_DATA!X24/ECO!U63))))</f>
        <v>0</v>
      </c>
      <c r="M25" s="74">
        <f>IF($C$2="National Currency",IF(C.Claims_DATA!Y24=0,0,C.Claims_DATA!Y24),IF($C$2="Current Exchange rate",IF(C.Claims_DATA!Y24=0,0,C.Claims_DATA!Y24/ECO!V28),IF($C$2="Constant Exchange rate",IF(C.Claims_DATA!Y24=0,0,C.Claims_DATA!Y24/ECO!V63))))</f>
        <v>0</v>
      </c>
      <c r="N25" s="74">
        <f>IF($C$2="National Currency",IF(C.Claims_DATA!Z24=0,0,C.Claims_DATA!Z24),IF($C$2="Current Exchange rate",IF(C.Claims_DATA!Z24=0,0,C.Claims_DATA!Z24/ECO!W28),IF($C$2="Constant Exchange rate",IF(C.Claims_DATA!Z24=0,0,C.Claims_DATA!Z24/ECO!W63))))</f>
        <v>0</v>
      </c>
      <c r="O25" s="74">
        <f>IF($C$2="National Currency",IF(C.Claims_DATA!AA24=0,0,C.Claims_DATA!AA24),IF($C$2="Current Exchange rate",IF(C.Claims_DATA!AA24=0,0,C.Claims_DATA!AA24/ECO!X28),IF($C$2="Constant Exchange rate",IF(C.Claims_DATA!AA24=0,0,C.Claims_DATA!AA24/ECO!X63))))</f>
        <v>0</v>
      </c>
      <c r="P25" s="220">
        <f>IF($C$2="National Currency",IF(C.Claims_DATA!AB24=0,0,C.Claims_DATA!AB24),IF($C$2="Current Exchange rate",IF(C.Claims_DATA!AB24=0,0,C.Claims_DATA!AB24/ECO!Y28),IF($C$2="Constant Exchange rate",IF(C.Claims_DATA!AB24=0,0,C.Claims_DATA!AB24/ECO!Y63))))</f>
        <v>0</v>
      </c>
      <c r="Q25" s="48">
        <f t="shared" si="9"/>
        <v>0</v>
      </c>
      <c r="R25" s="94" t="str">
        <f t="shared" si="10"/>
        <v>-</v>
      </c>
      <c r="S25" s="94" t="str">
        <f t="shared" si="11"/>
        <v>-</v>
      </c>
    </row>
    <row r="26" spans="3:19" ht="15" x14ac:dyDescent="0.25">
      <c r="C26" s="256"/>
      <c r="D26" s="257"/>
      <c r="E26" s="45" t="s">
        <v>19</v>
      </c>
      <c r="F26" s="74">
        <f>IF($C$2="National Currency",IF(C.Claims_DATA!R25=0,0,C.Claims_DATA!R25),IF($C$2="Current Exchange rate",IF(C.Claims_DATA!R25=0,0,C.Claims_DATA!R25/ECO!O29),IF($C$2="Constant Exchange rate",IF(C.Claims_DATA!R25=0,0,C.Claims_DATA!R25/ECO!O64))))</f>
        <v>0</v>
      </c>
      <c r="G26" s="74">
        <f>IF($C$2="National Currency",IF(C.Claims_DATA!S25=0,0,C.Claims_DATA!S25),IF($C$2="Current Exchange rate",IF(C.Claims_DATA!S25=0,0,C.Claims_DATA!S25/ECO!P29),IF($C$2="Constant Exchange rate",IF(C.Claims_DATA!S25=0,0,C.Claims_DATA!S25/ECO!P64))))</f>
        <v>0</v>
      </c>
      <c r="H26" s="74">
        <f>IF($C$2="National Currency",IF(C.Claims_DATA!T25=0,0,C.Claims_DATA!T25),IF($C$2="Current Exchange rate",IF(C.Claims_DATA!T25=0,0,C.Claims_DATA!T25/ECO!Q29),IF($C$2="Constant Exchange rate",IF(C.Claims_DATA!T25=0,0,C.Claims_DATA!T25/ECO!Q64))))</f>
        <v>0</v>
      </c>
      <c r="I26" s="74">
        <f>IF($C$2="National Currency",IF(C.Claims_DATA!U25=0,0,C.Claims_DATA!U25),IF($C$2="Current Exchange rate",IF(C.Claims_DATA!U25=0,0,C.Claims_DATA!U25/ECO!R29),IF($C$2="Constant Exchange rate",IF(C.Claims_DATA!U25=0,0,C.Claims_DATA!U25/ECO!R64))))</f>
        <v>0</v>
      </c>
      <c r="J26" s="74">
        <f>IF($C$2="National Currency",IF(C.Claims_DATA!V25=0,0,C.Claims_DATA!V25),IF($C$2="Current Exchange rate",IF(C.Claims_DATA!V25=0,0,C.Claims_DATA!V25/ECO!S29),IF($C$2="Constant Exchange rate",IF(C.Claims_DATA!V25=0,0,C.Claims_DATA!V25/ECO!S64))))</f>
        <v>0</v>
      </c>
      <c r="K26" s="74">
        <f>IF($C$2="National Currency",IF(C.Claims_DATA!W25=0,0,C.Claims_DATA!W25),IF($C$2="Current Exchange rate",IF(C.Claims_DATA!W25=0,0,C.Claims_DATA!W25/ECO!T29),IF($C$2="Constant Exchange rate",IF(C.Claims_DATA!W25=0,0,C.Claims_DATA!W25/ECO!T64))))</f>
        <v>0</v>
      </c>
      <c r="L26" s="74">
        <f>IF($C$2="National Currency",IF(C.Claims_DATA!X25=0,0,C.Claims_DATA!X25),IF($C$2="Current Exchange rate",IF(C.Claims_DATA!X25=0,0,C.Claims_DATA!X25/ECO!U29),IF($C$2="Constant Exchange rate",IF(C.Claims_DATA!X25=0,0,C.Claims_DATA!X25/ECO!U64))))</f>
        <v>1611</v>
      </c>
      <c r="M26" s="74">
        <f>IF($C$2="National Currency",IF(C.Claims_DATA!Y25=0,0,C.Claims_DATA!Y25),IF($C$2="Current Exchange rate",IF(C.Claims_DATA!Y25=0,0,C.Claims_DATA!Y25/ECO!V29),IF($C$2="Constant Exchange rate",IF(C.Claims_DATA!Y25=0,0,C.Claims_DATA!Y25/ECO!V64))))</f>
        <v>389</v>
      </c>
      <c r="N26" s="74">
        <f>IF($C$2="National Currency",IF(C.Claims_DATA!Z25=0,0,C.Claims_DATA!Z25),IF($C$2="Current Exchange rate",IF(C.Claims_DATA!Z25=0,0,C.Claims_DATA!Z25/ECO!W29),IF($C$2="Constant Exchange rate",IF(C.Claims_DATA!Z25=0,0,C.Claims_DATA!Z25/ECO!W64))))</f>
        <v>472</v>
      </c>
      <c r="O26" s="74">
        <f>IF($C$2="National Currency",IF(C.Claims_DATA!AA25=0,0,C.Claims_DATA!AA25),IF($C$2="Current Exchange rate",IF(C.Claims_DATA!AA25=0,0,C.Claims_DATA!AA25/ECO!X29),IF($C$2="Constant Exchange rate",IF(C.Claims_DATA!AA25=0,0,C.Claims_DATA!AA25/ECO!X64))))</f>
        <v>472</v>
      </c>
      <c r="P26" s="220">
        <f>IF($C$2="National Currency",IF(C.Claims_DATA!AB25=0,0,C.Claims_DATA!AB25),IF($C$2="Current Exchange rate",IF(C.Claims_DATA!AB25=0,0,C.Claims_DATA!AB25/ECO!Y29),IF($C$2="Constant Exchange rate",IF(C.Claims_DATA!AB25=0,0,C.Claims_DATA!AB25/ECO!Y64))))</f>
        <v>0</v>
      </c>
      <c r="Q26" s="48">
        <f t="shared" si="9"/>
        <v>2.2463556923528112E-3</v>
      </c>
      <c r="R26" s="94">
        <f t="shared" si="10"/>
        <v>0</v>
      </c>
      <c r="S26" s="94" t="str">
        <f t="shared" si="11"/>
        <v>-</v>
      </c>
    </row>
    <row r="27" spans="3:19" ht="15" x14ac:dyDescent="0.25">
      <c r="C27" s="256"/>
      <c r="D27" s="257"/>
      <c r="E27" s="45" t="s">
        <v>20</v>
      </c>
      <c r="F27" s="74">
        <f>IF($C$2="National Currency",IF(C.Claims_DATA!R26=0,0,C.Claims_DATA!R26),IF($C$2="Current Exchange rate",IF(C.Claims_DATA!R26=0,0,C.Claims_DATA!R26/ECO!O30),IF($C$2="Constant Exchange rate",IF(C.Claims_DATA!R26=0,0,C.Claims_DATA!R26/ECO!O65))))</f>
        <v>56.545247581104157</v>
      </c>
      <c r="G27" s="74">
        <f>IF($C$2="National Currency",IF(C.Claims_DATA!S26=0,0,C.Claims_DATA!S26),IF($C$2="Current Exchange rate",IF(C.Claims_DATA!S26=0,0,C.Claims_DATA!S26/ECO!P30),IF($C$2="Constant Exchange rate",IF(C.Claims_DATA!S26=0,0,C.Claims_DATA!S26/ECO!P65))))</f>
        <v>83.096186681844046</v>
      </c>
      <c r="H27" s="74">
        <f>IF($C$2="National Currency",IF(C.Claims_DATA!T26=0,0,C.Claims_DATA!T26),IF($C$2="Current Exchange rate",IF(C.Claims_DATA!T26=0,0,C.Claims_DATA!T26/ECO!Q30),IF($C$2="Constant Exchange rate",IF(C.Claims_DATA!T26=0,0,C.Claims_DATA!T26/ECO!Q65))))</f>
        <v>112.86283437677859</v>
      </c>
      <c r="I27" s="74">
        <f>IF($C$2="National Currency",IF(C.Claims_DATA!U26=0,0,C.Claims_DATA!U26),IF($C$2="Current Exchange rate",IF(C.Claims_DATA!U26=0,0,C.Claims_DATA!U26/ECO!R30),IF($C$2="Constant Exchange rate",IF(C.Claims_DATA!U26=0,0,C.Claims_DATA!U26/ECO!R65))))</f>
        <v>177.93113261240751</v>
      </c>
      <c r="J27" s="74">
        <f>IF($C$2="National Currency",IF(C.Claims_DATA!V26=0,0,C.Claims_DATA!V26),IF($C$2="Current Exchange rate",IF(C.Claims_DATA!V26=0,0,C.Claims_DATA!V26/ECO!S30),IF($C$2="Constant Exchange rate",IF(C.Claims_DATA!V26=0,0,C.Claims_DATA!V26/ECO!S65))))</f>
        <v>200.48377916903814</v>
      </c>
      <c r="K27" s="74">
        <f>IF($C$2="National Currency",IF(C.Claims_DATA!W26=0,0,C.Claims_DATA!W26),IF($C$2="Current Exchange rate",IF(C.Claims_DATA!W26=0,0,C.Claims_DATA!W26/ECO!T30),IF($C$2="Constant Exchange rate",IF(C.Claims_DATA!W26=0,0,C.Claims_DATA!W26/ECO!T65))))</f>
        <v>145.29026750142287</v>
      </c>
      <c r="L27" s="74">
        <f>IF($C$2="National Currency",IF(C.Claims_DATA!X26=0,0,C.Claims_DATA!X26),IF($C$2="Current Exchange rate",IF(C.Claims_DATA!X26=0,0,C.Claims_DATA!X26/ECO!U30),IF($C$2="Constant Exchange rate",IF(C.Claims_DATA!X26=0,0,C.Claims_DATA!X26/ECO!U65))))</f>
        <v>119.56459874786569</v>
      </c>
      <c r="M27" s="74">
        <f>IF($C$2="National Currency",IF(C.Claims_DATA!Y26=0,0,C.Claims_DATA!Y26),IF($C$2="Current Exchange rate",IF(C.Claims_DATA!Y26=0,0,C.Claims_DATA!Y26/ECO!V30),IF($C$2="Constant Exchange rate",IF(C.Claims_DATA!Y26=0,0,C.Claims_DATA!Y26/ECO!V65))))</f>
        <v>0</v>
      </c>
      <c r="N27" s="74">
        <f>IF($C$2="National Currency",IF(C.Claims_DATA!Z26=0,0,C.Claims_DATA!Z26),IF($C$2="Current Exchange rate",IF(C.Claims_DATA!Z26=0,0,C.Claims_DATA!Z26/ECO!W30),IF($C$2="Constant Exchange rate",IF(C.Claims_DATA!Z26=0,0,C.Claims_DATA!Z26/ECO!W65))))</f>
        <v>0</v>
      </c>
      <c r="O27" s="74">
        <f>IF($C$2="National Currency",IF(C.Claims_DATA!AA26=0,0,C.Claims_DATA!AA26),IF($C$2="Current Exchange rate",IF(C.Claims_DATA!AA26=0,0,C.Claims_DATA!AA26/ECO!X30),IF($C$2="Constant Exchange rate",IF(C.Claims_DATA!AA26=0,0,C.Claims_DATA!AA26/ECO!X65))))</f>
        <v>0</v>
      </c>
      <c r="P27" s="220">
        <f>IF($C$2="National Currency",IF(C.Claims_DATA!AB26=0,0,C.Claims_DATA!AB26),IF($C$2="Current Exchange rate",IF(C.Claims_DATA!AB26=0,0,C.Claims_DATA!AB26/ECO!Y30),IF($C$2="Constant Exchange rate",IF(C.Claims_DATA!AB26=0,0,C.Claims_DATA!AB26/ECO!Y65))))</f>
        <v>0</v>
      </c>
      <c r="Q27" s="48">
        <f t="shared" si="9"/>
        <v>0</v>
      </c>
      <c r="R27" s="94" t="str">
        <f t="shared" si="10"/>
        <v>-</v>
      </c>
      <c r="S27" s="94" t="str">
        <f t="shared" si="11"/>
        <v>-</v>
      </c>
    </row>
    <row r="28" spans="3:19" ht="15" x14ac:dyDescent="0.25">
      <c r="C28" s="256"/>
      <c r="D28" s="257"/>
      <c r="E28" s="45" t="s">
        <v>21</v>
      </c>
      <c r="F28" s="74">
        <f>IF($C$2="National Currency",IF(C.Claims_DATA!R27=0,0,C.Claims_DATA!R27),IF($C$2="Current Exchange rate",IF(C.Claims_DATA!R27=0,0,C.Claims_DATA!R27/ECO!O31),IF($C$2="Constant Exchange rate",IF(C.Claims_DATA!R27=0,0,C.Claims_DATA!R27/ECO!O66))))</f>
        <v>0</v>
      </c>
      <c r="G28" s="74">
        <f>IF($C$2="National Currency",IF(C.Claims_DATA!S27=0,0,C.Claims_DATA!S27),IF($C$2="Current Exchange rate",IF(C.Claims_DATA!S27=0,0,C.Claims_DATA!S27/ECO!P31),IF($C$2="Constant Exchange rate",IF(C.Claims_DATA!S27=0,0,C.Claims_DATA!S27/ECO!P66))))</f>
        <v>0</v>
      </c>
      <c r="H28" s="74">
        <f>IF($C$2="National Currency",IF(C.Claims_DATA!T27=0,0,C.Claims_DATA!T27),IF($C$2="Current Exchange rate",IF(C.Claims_DATA!T27=0,0,C.Claims_DATA!T27/ECO!Q31),IF($C$2="Constant Exchange rate",IF(C.Claims_DATA!T27=0,0,C.Claims_DATA!T27/ECO!Q66))))</f>
        <v>75.005823433496388</v>
      </c>
      <c r="I28" s="74">
        <f>IF($C$2="National Currency",IF(C.Claims_DATA!U27=0,0,C.Claims_DATA!U27),IF($C$2="Current Exchange rate",IF(C.Claims_DATA!U27=0,0,C.Claims_DATA!U27/ECO!R31),IF($C$2="Constant Exchange rate",IF(C.Claims_DATA!U27=0,0,C.Claims_DATA!U27/ECO!R66))))</f>
        <v>81.76100628930817</v>
      </c>
      <c r="J28" s="74">
        <f>IF($C$2="National Currency",IF(C.Claims_DATA!V27=0,0,C.Claims_DATA!V27),IF($C$2="Current Exchange rate",IF(C.Claims_DATA!V27=0,0,C.Claims_DATA!V27/ECO!S31),IF($C$2="Constant Exchange rate",IF(C.Claims_DATA!V27=0,0,C.Claims_DATA!V27/ECO!S66))))</f>
        <v>38.099999999999994</v>
      </c>
      <c r="K28" s="74">
        <f>IF($C$2="National Currency",IF(C.Claims_DATA!W27=0,0,C.Claims_DATA!W27),IF($C$2="Current Exchange rate",IF(C.Claims_DATA!W27=0,0,C.Claims_DATA!W27/ECO!T31),IF($C$2="Constant Exchange rate",IF(C.Claims_DATA!W27=0,0,C.Claims_DATA!W27/ECO!T66))))</f>
        <v>41.9</v>
      </c>
      <c r="L28" s="74">
        <f>IF($C$2="National Currency",IF(C.Claims_DATA!X27=0,0,C.Claims_DATA!X27),IF($C$2="Current Exchange rate",IF(C.Claims_DATA!X27=0,0,C.Claims_DATA!X27/ECO!U31),IF($C$2="Constant Exchange rate",IF(C.Claims_DATA!X27=0,0,C.Claims_DATA!X27/ECO!U66))))</f>
        <v>42.6</v>
      </c>
      <c r="M28" s="74">
        <f>IF($C$2="National Currency",IF(C.Claims_DATA!Y27=0,0,C.Claims_DATA!Y27),IF($C$2="Current Exchange rate",IF(C.Claims_DATA!Y27=0,0,C.Claims_DATA!Y27/ECO!V31),IF($C$2="Constant Exchange rate",IF(C.Claims_DATA!Y27=0,0,C.Claims_DATA!Y27/ECO!V66))))</f>
        <v>41.70000000000001</v>
      </c>
      <c r="N28" s="74">
        <f>IF($C$2="National Currency",IF(C.Claims_DATA!Z27=0,0,C.Claims_DATA!Z27),IF($C$2="Current Exchange rate",IF(C.Claims_DATA!Z27=0,0,C.Claims_DATA!Z27/ECO!W31),IF($C$2="Constant Exchange rate",IF(C.Claims_DATA!Z27=0,0,C.Claims_DATA!Z27/ECO!W66))))</f>
        <v>43</v>
      </c>
      <c r="O28" s="74">
        <f>IF($C$2="National Currency",IF(C.Claims_DATA!AA27=0,0,C.Claims_DATA!AA27),IF($C$2="Current Exchange rate",IF(C.Claims_DATA!AA27=0,0,C.Claims_DATA!AA27/ECO!X31),IF($C$2="Constant Exchange rate",IF(C.Claims_DATA!AA27=0,0,C.Claims_DATA!AA27/ECO!X66))))</f>
        <v>47.2</v>
      </c>
      <c r="P28" s="220">
        <f>IF($C$2="National Currency",IF(C.Claims_DATA!AB27=0,0,C.Claims_DATA!AB27),IF($C$2="Current Exchange rate",IF(C.Claims_DATA!AB27=0,0,C.Claims_DATA!AB27/ECO!Y31),IF($C$2="Constant Exchange rate",IF(C.Claims_DATA!AB27=0,0,C.Claims_DATA!AB27/ECO!Y66))))</f>
        <v>46.4</v>
      </c>
      <c r="Q28" s="48">
        <f t="shared" si="9"/>
        <v>2.2463556923528114E-4</v>
      </c>
      <c r="R28" s="94">
        <f t="shared" si="10"/>
        <v>9.7674418604651203E-2</v>
      </c>
      <c r="S28" s="94" t="str">
        <f t="shared" si="11"/>
        <v>-</v>
      </c>
    </row>
    <row r="29" spans="3:19" ht="15" x14ac:dyDescent="0.25">
      <c r="C29" s="256"/>
      <c r="D29" s="257"/>
      <c r="E29" s="45" t="s">
        <v>22</v>
      </c>
      <c r="F29" s="74">
        <f>IF($C$2="National Currency",IF(C.Claims_DATA!R28=0,0,C.Claims_DATA!R28),IF($C$2="Current Exchange rate",IF(C.Claims_DATA!R28=0,0,C.Claims_DATA!R28/ECO!O32),IF($C$2="Constant Exchange rate",IF(C.Claims_DATA!R28=0,0,C.Claims_DATA!R28/ECO!O67))))</f>
        <v>0</v>
      </c>
      <c r="G29" s="74">
        <f>IF($C$2="National Currency",IF(C.Claims_DATA!S28=0,0,C.Claims_DATA!S28),IF($C$2="Current Exchange rate",IF(C.Claims_DATA!S28=0,0,C.Claims_DATA!S28/ECO!P32),IF($C$2="Constant Exchange rate",IF(C.Claims_DATA!S28=0,0,C.Claims_DATA!S28/ECO!P67))))</f>
        <v>0</v>
      </c>
      <c r="H29" s="74">
        <f>IF($C$2="National Currency",IF(C.Claims_DATA!T28=0,0,C.Claims_DATA!T28),IF($C$2="Current Exchange rate",IF(C.Claims_DATA!T28=0,0,C.Claims_DATA!T28/ECO!Q32),IF($C$2="Constant Exchange rate",IF(C.Claims_DATA!T28=0,0,C.Claims_DATA!T28/ECO!Q67))))</f>
        <v>0</v>
      </c>
      <c r="I29" s="74">
        <f>IF($C$2="National Currency",IF(C.Claims_DATA!U28=0,0,C.Claims_DATA!U28),IF($C$2="Current Exchange rate",IF(C.Claims_DATA!U28=0,0,C.Claims_DATA!U28/ECO!R32),IF($C$2="Constant Exchange rate",IF(C.Claims_DATA!U28=0,0,C.Claims_DATA!U28/ECO!R67))))</f>
        <v>9095</v>
      </c>
      <c r="J29" s="74">
        <f>IF($C$2="National Currency",IF(C.Claims_DATA!V28=0,0,C.Claims_DATA!V28),IF($C$2="Current Exchange rate",IF(C.Claims_DATA!V28=0,0,C.Claims_DATA!V28/ECO!S32),IF($C$2="Constant Exchange rate",IF(C.Claims_DATA!V28=0,0,C.Claims_DATA!V28/ECO!S67))))</f>
        <v>10491</v>
      </c>
      <c r="K29" s="74">
        <f>IF($C$2="National Currency",IF(C.Claims_DATA!W28=0,0,C.Claims_DATA!W28),IF($C$2="Current Exchange rate",IF(C.Claims_DATA!W28=0,0,C.Claims_DATA!W28/ECO!T32),IF($C$2="Constant Exchange rate",IF(C.Claims_DATA!W28=0,0,C.Claims_DATA!W28/ECO!T67))))</f>
        <v>10662</v>
      </c>
      <c r="L29" s="74">
        <f>IF($C$2="National Currency",IF(C.Claims_DATA!X28=0,0,C.Claims_DATA!X28),IF($C$2="Current Exchange rate",IF(C.Claims_DATA!X28=0,0,C.Claims_DATA!X28/ECO!U32),IF($C$2="Constant Exchange rate",IF(C.Claims_DATA!X28=0,0,C.Claims_DATA!X28/ECO!U67))))</f>
        <v>10591</v>
      </c>
      <c r="M29" s="74">
        <f>IF($C$2="National Currency",IF(C.Claims_DATA!Y28=0,0,C.Claims_DATA!Y28),IF($C$2="Current Exchange rate",IF(C.Claims_DATA!Y28=0,0,C.Claims_DATA!Y28/ECO!V32),IF($C$2="Constant Exchange rate",IF(C.Claims_DATA!Y28=0,0,C.Claims_DATA!Y28/ECO!V67))))</f>
        <v>10846</v>
      </c>
      <c r="N29" s="74">
        <f>IF($C$2="National Currency",IF(C.Claims_DATA!Z28=0,0,C.Claims_DATA!Z28),IF($C$2="Current Exchange rate",IF(C.Claims_DATA!Z28=0,0,C.Claims_DATA!Z28/ECO!W32),IF($C$2="Constant Exchange rate",IF(C.Claims_DATA!Z28=0,0,C.Claims_DATA!Z28/ECO!W67))))</f>
        <v>11477</v>
      </c>
      <c r="O29" s="74">
        <f>IF($C$2="National Currency",IF(C.Claims_DATA!AA28=0,0,C.Claims_DATA!AA28),IF($C$2="Current Exchange rate",IF(C.Claims_DATA!AA28=0,0,C.Claims_DATA!AA28/ECO!X32),IF($C$2="Constant Exchange rate",IF(C.Claims_DATA!AA28=0,0,C.Claims_DATA!AA28/ECO!X67))))</f>
        <v>11081</v>
      </c>
      <c r="P29" s="220">
        <f>IF($C$2="National Currency",IF(C.Claims_DATA!AB28=0,0,C.Claims_DATA!AB28),IF($C$2="Current Exchange rate",IF(C.Claims_DATA!AB28=0,0,C.Claims_DATA!AB28/ECO!Y32),IF($C$2="Constant Exchange rate",IF(C.Claims_DATA!AB28=0,0,C.Claims_DATA!AB28/ECO!Y67))))</f>
        <v>10133</v>
      </c>
      <c r="Q29" s="48">
        <f t="shared" si="9"/>
        <v>5.2737007260511656E-2</v>
      </c>
      <c r="R29" s="94">
        <f t="shared" si="10"/>
        <v>-3.4503790189073791E-2</v>
      </c>
      <c r="S29" s="94" t="str">
        <f t="shared" si="11"/>
        <v>-</v>
      </c>
    </row>
    <row r="30" spans="3:19" ht="15" x14ac:dyDescent="0.25">
      <c r="C30" s="256"/>
      <c r="D30" s="257"/>
      <c r="E30" s="45" t="s">
        <v>23</v>
      </c>
      <c r="F30" s="74">
        <f>IF($C$2="National Currency",IF(C.Claims_DATA!R29=0,0,C.Claims_DATA!R29),IF($C$2="Current Exchange rate",IF(C.Claims_DATA!R29=0,0,C.Claims_DATA!R29/ECO!O33),IF($C$2="Constant Exchange rate",IF(C.Claims_DATA!R29=0,0,C.Claims_DATA!R29/ECO!O68))))</f>
        <v>2003.5390400353904</v>
      </c>
      <c r="G30" s="74">
        <f>IF($C$2="National Currency",IF(C.Claims_DATA!S29=0,0,C.Claims_DATA!S29),IF($C$2="Current Exchange rate",IF(C.Claims_DATA!S29=0,0,C.Claims_DATA!S29/ECO!P33),IF($C$2="Constant Exchange rate",IF(C.Claims_DATA!S29=0,0,C.Claims_DATA!S29/ECO!P68))))</f>
        <v>2022.4507852245079</v>
      </c>
      <c r="H30" s="74">
        <f>IF($C$2="National Currency",IF(C.Claims_DATA!T29=0,0,C.Claims_DATA!T29),IF($C$2="Current Exchange rate",IF(C.Claims_DATA!T29=0,0,C.Claims_DATA!T29/ECO!Q33),IF($C$2="Constant Exchange rate",IF(C.Claims_DATA!T29=0,0,C.Claims_DATA!T29/ECO!Q68))))</f>
        <v>2318.2924131829241</v>
      </c>
      <c r="I30" s="74">
        <f>IF($C$2="National Currency",IF(C.Claims_DATA!U29=0,0,C.Claims_DATA!U29),IF($C$2="Current Exchange rate",IF(C.Claims_DATA!U29=0,0,C.Claims_DATA!U29/ECO!R33),IF($C$2="Constant Exchange rate",IF(C.Claims_DATA!U29=0,0,C.Claims_DATA!U29/ECO!R68))))</f>
        <v>2435.3019243530193</v>
      </c>
      <c r="J30" s="74">
        <f>IF($C$2="National Currency",IF(C.Claims_DATA!V29=0,0,C.Claims_DATA!V29),IF($C$2="Current Exchange rate",IF(C.Claims_DATA!V29=0,0,C.Claims_DATA!V29/ECO!S33),IF($C$2="Constant Exchange rate",IF(C.Claims_DATA!V29=0,0,C.Claims_DATA!V29/ECO!S68))))</f>
        <v>2770.5153727051538</v>
      </c>
      <c r="K30" s="74">
        <f>IF($C$2="National Currency",IF(C.Claims_DATA!W29=0,0,C.Claims_DATA!W29),IF($C$2="Current Exchange rate",IF(C.Claims_DATA!W29=0,0,C.Claims_DATA!W29/ECO!T33),IF($C$2="Constant Exchange rate",IF(C.Claims_DATA!W29=0,0,C.Claims_DATA!W29/ECO!T68))))</f>
        <v>2866.1800486618004</v>
      </c>
      <c r="L30" s="74">
        <f>IF($C$2="National Currency",IF(C.Claims_DATA!X29=0,0,C.Claims_DATA!X29),IF($C$2="Current Exchange rate",IF(C.Claims_DATA!X29=0,0,C.Claims_DATA!X29/ECO!U33),IF($C$2="Constant Exchange rate",IF(C.Claims_DATA!X29=0,0,C.Claims_DATA!X29/ECO!U68))))</f>
        <v>3263.6584826365847</v>
      </c>
      <c r="M30" s="74">
        <f>IF($C$2="National Currency",IF(C.Claims_DATA!Y29=0,0,C.Claims_DATA!Y29),IF($C$2="Current Exchange rate",IF(C.Claims_DATA!Y29=0,0,C.Claims_DATA!Y29/ECO!V33),IF($C$2="Constant Exchange rate",IF(C.Claims_DATA!Y29=0,0,C.Claims_DATA!Y29/ECO!V68))))</f>
        <v>3147.6443264764434</v>
      </c>
      <c r="N30" s="74">
        <f>IF($C$2="National Currency",IF(C.Claims_DATA!Z29=0,0,C.Claims_DATA!Z29),IF($C$2="Current Exchange rate",IF(C.Claims_DATA!Z29=0,0,C.Claims_DATA!Z29/ECO!W33),IF($C$2="Constant Exchange rate",IF(C.Claims_DATA!Z29=0,0,C.Claims_DATA!Z29/ECO!W68))))</f>
        <v>3009.4005750940059</v>
      </c>
      <c r="O30" s="74">
        <f>IF($C$2="National Currency",IF(C.Claims_DATA!AA29=0,0,C.Claims_DATA!AA29),IF($C$2="Current Exchange rate",IF(C.Claims_DATA!AA29=0,0,C.Claims_DATA!AA29/ECO!X33),IF($C$2="Constant Exchange rate",IF(C.Claims_DATA!AA29=0,0,C.Claims_DATA!AA29/ECO!X68))))</f>
        <v>3237.8898473788986</v>
      </c>
      <c r="P30" s="220">
        <f>IF($C$2="National Currency",IF(C.Claims_DATA!AB29=0,0,C.Claims_DATA!AB29),IF($C$2="Current Exchange rate",IF(C.Claims_DATA!AB29=0,0,C.Claims_DATA!AB29/ECO!Y33),IF($C$2="Constant Exchange rate",IF(C.Claims_DATA!AB29=0,0,C.Claims_DATA!AB29/ECO!Y68))))</f>
        <v>3390.8083426026183</v>
      </c>
      <c r="Q30" s="48">
        <f t="shared" si="9"/>
        <v>1.5409856546336788E-2</v>
      </c>
      <c r="R30" s="94">
        <f t="shared" si="10"/>
        <v>7.5925177317996306E-2</v>
      </c>
      <c r="S30" s="94">
        <f t="shared" si="11"/>
        <v>0.61608522852726888</v>
      </c>
    </row>
    <row r="31" spans="3:19" ht="15" x14ac:dyDescent="0.25">
      <c r="C31" s="256"/>
      <c r="D31" s="257"/>
      <c r="E31" s="45" t="s">
        <v>24</v>
      </c>
      <c r="F31" s="74">
        <f>IF($C$2="National Currency",IF(C.Claims_DATA!R30=0,0,C.Claims_DATA!R30),IF($C$2="Current Exchange rate",IF(C.Claims_DATA!R30=0,0,C.Claims_DATA!R30/ECO!O34),IF($C$2="Constant Exchange rate",IF(C.Claims_DATA!R30=0,0,C.Claims_DATA!R30/ECO!O69))))</f>
        <v>1958.0174108396518</v>
      </c>
      <c r="G31" s="74">
        <f>IF($C$2="National Currency",IF(C.Claims_DATA!S30=0,0,C.Claims_DATA!S30),IF($C$2="Current Exchange rate",IF(C.Claims_DATA!S30=0,0,C.Claims_DATA!S30/ECO!P34),IF($C$2="Constant Exchange rate",IF(C.Claims_DATA!S30=0,0,C.Claims_DATA!S30/ECO!P69))))</f>
        <v>2102.1716746232332</v>
      </c>
      <c r="H31" s="74">
        <f>IF($C$2="National Currency",IF(C.Claims_DATA!T30=0,0,C.Claims_DATA!T30),IF($C$2="Current Exchange rate",IF(C.Claims_DATA!T30=0,0,C.Claims_DATA!T30/ECO!Q34),IF($C$2="Constant Exchange rate",IF(C.Claims_DATA!T30=0,0,C.Claims_DATA!T30/ECO!Q69))))</f>
        <v>2112.7024244126183</v>
      </c>
      <c r="I31" s="74">
        <f>IF($C$2="National Currency",IF(C.Claims_DATA!U30=0,0,C.Claims_DATA!U30),IF($C$2="Current Exchange rate",IF(C.Claims_DATA!U30=0,0,C.Claims_DATA!U30/ECO!R34),IF($C$2="Constant Exchange rate",IF(C.Claims_DATA!U30=0,0,C.Claims_DATA!U30/ECO!R69))))</f>
        <v>2197.1824393896845</v>
      </c>
      <c r="J31" s="74">
        <f>IF($C$2="National Currency",IF(C.Claims_DATA!V30=0,0,C.Claims_DATA!V30),IF($C$2="Current Exchange rate",IF(C.Claims_DATA!V30=0,0,C.Claims_DATA!V30/ECO!S34),IF($C$2="Constant Exchange rate",IF(C.Claims_DATA!V30=0,0,C.Claims_DATA!V30/ECO!S69))))</f>
        <v>2668.7260132921465</v>
      </c>
      <c r="K31" s="74">
        <f>IF($C$2="National Currency",IF(C.Claims_DATA!W30=0,0,C.Claims_DATA!W30),IF($C$2="Current Exchange rate",IF(C.Claims_DATA!W30=0,0,C.Claims_DATA!W30/ECO!T34),IF($C$2="Constant Exchange rate",IF(C.Claims_DATA!W30=0,0,C.Claims_DATA!W30/ECO!T69))))</f>
        <v>3125.9945708134419</v>
      </c>
      <c r="L31" s="74">
        <f>IF($C$2="National Currency",IF(C.Claims_DATA!X30=0,0,C.Claims_DATA!X30),IF($C$2="Current Exchange rate",IF(C.Claims_DATA!X30=0,0,C.Claims_DATA!X30/ECO!U34),IF($C$2="Constant Exchange rate",IF(C.Claims_DATA!X30=0,0,C.Claims_DATA!X30/ECO!U69))))</f>
        <v>3803.7068239258633</v>
      </c>
      <c r="M31" s="74">
        <f>IF($C$2="National Currency",IF(C.Claims_DATA!Y30=0,0,C.Claims_DATA!Y30),IF($C$2="Current Exchange rate",IF(C.Claims_DATA!Y30=0,0,C.Claims_DATA!Y30/ECO!V34),IF($C$2="Constant Exchange rate",IF(C.Claims_DATA!Y30=0,0,C.Claims_DATA!Y30/ECO!V69))))</f>
        <v>3477.2535804549284</v>
      </c>
      <c r="N31" s="74">
        <f>IF($C$2="National Currency",IF(C.Claims_DATA!Z30=0,0,C.Claims_DATA!Z30),IF($C$2="Current Exchange rate",IF(C.Claims_DATA!Z30=0,0,C.Claims_DATA!Z30/ECO!W34),IF($C$2="Constant Exchange rate",IF(C.Claims_DATA!Z30=0,0,C.Claims_DATA!Z30/ECO!W69))))</f>
        <v>3894.739305438547</v>
      </c>
      <c r="O31" s="74">
        <f>IF($C$2="National Currency",IF(C.Claims_DATA!AA30=0,0,C.Claims_DATA!AA30),IF($C$2="Current Exchange rate",IF(C.Claims_DATA!AA30=0,0,C.Claims_DATA!AA30/ECO!X34),IF($C$2="Constant Exchange rate",IF(C.Claims_DATA!AA30=0,0,C.Claims_DATA!AA30/ECO!X69))))</f>
        <v>3894.739305438547</v>
      </c>
      <c r="P31" s="220">
        <f>IF($C$2="National Currency",IF(C.Claims_DATA!AB30=0,0,C.Claims_DATA!AB30),IF($C$2="Current Exchange rate",IF(C.Claims_DATA!AB30=0,0,C.Claims_DATA!AB30/ECO!Y34),IF($C$2="Constant Exchange rate",IF(C.Claims_DATA!AB30=0,0,C.Claims_DATA!AB30/ECO!Y69))))</f>
        <v>0</v>
      </c>
      <c r="Q31" s="48">
        <f t="shared" si="9"/>
        <v>1.8535952985173972E-2</v>
      </c>
      <c r="R31" s="94">
        <f t="shared" si="10"/>
        <v>0</v>
      </c>
      <c r="S31" s="94">
        <f t="shared" si="11"/>
        <v>0.9891239392852873</v>
      </c>
    </row>
    <row r="32" spans="3:19" ht="15" x14ac:dyDescent="0.25">
      <c r="C32" s="256"/>
      <c r="D32" s="257"/>
      <c r="E32" s="45" t="s">
        <v>25</v>
      </c>
      <c r="F32" s="74">
        <f>IF($C$2="National Currency",IF(C.Claims_DATA!R31=0,0,C.Claims_DATA!R31),IF($C$2="Current Exchange rate",IF(C.Claims_DATA!R31=0,0,C.Claims_DATA!R31/ECO!O35),IF($C$2="Constant Exchange rate",IF(C.Claims_DATA!R31=0,0,C.Claims_DATA!R31/ECO!O70))))</f>
        <v>2441.1079999999997</v>
      </c>
      <c r="G32" s="74">
        <f>IF($C$2="National Currency",IF(C.Claims_DATA!S31=0,0,C.Claims_DATA!S31),IF($C$2="Current Exchange rate",IF(C.Claims_DATA!S31=0,0,C.Claims_DATA!S31/ECO!P35),IF($C$2="Constant Exchange rate",IF(C.Claims_DATA!S31=0,0,C.Claims_DATA!S31/ECO!P70))))</f>
        <v>2605.7929999999997</v>
      </c>
      <c r="H32" s="74">
        <f>IF($C$2="National Currency",IF(C.Claims_DATA!T31=0,0,C.Claims_DATA!T31),IF($C$2="Current Exchange rate",IF(C.Claims_DATA!T31=0,0,C.Claims_DATA!T31/ECO!Q35),IF($C$2="Constant Exchange rate",IF(C.Claims_DATA!T31=0,0,C.Claims_DATA!T31/ECO!Q70))))</f>
        <v>2710.8420000000001</v>
      </c>
      <c r="I32" s="74">
        <f>IF($C$2="National Currency",IF(C.Claims_DATA!U31=0,0,C.Claims_DATA!U31),IF($C$2="Current Exchange rate",IF(C.Claims_DATA!U31=0,0,C.Claims_DATA!U31/ECO!R35),IF($C$2="Constant Exchange rate",IF(C.Claims_DATA!U31=0,0,C.Claims_DATA!U31/ECO!R70))))</f>
        <v>2683.8980000000001</v>
      </c>
      <c r="J32" s="74">
        <f>IF($C$2="National Currency",IF(C.Claims_DATA!V31=0,0,C.Claims_DATA!V31),IF($C$2="Current Exchange rate",IF(C.Claims_DATA!V31=0,0,C.Claims_DATA!V31/ECO!S35),IF($C$2="Constant Exchange rate",IF(C.Claims_DATA!V31=0,0,C.Claims_DATA!V31/ECO!S70))))</f>
        <v>2823.058</v>
      </c>
      <c r="K32" s="74">
        <f>IF($C$2="National Currency",IF(C.Claims_DATA!W31=0,0,C.Claims_DATA!W31),IF($C$2="Current Exchange rate",IF(C.Claims_DATA!W31=0,0,C.Claims_DATA!W31/ECO!T35),IF($C$2="Constant Exchange rate",IF(C.Claims_DATA!W31=0,0,C.Claims_DATA!W31/ECO!T70))))</f>
        <v>2712.4059999999999</v>
      </c>
      <c r="L32" s="74">
        <f>IF($C$2="National Currency",IF(C.Claims_DATA!X31=0,0,C.Claims_DATA!X31),IF($C$2="Current Exchange rate",IF(C.Claims_DATA!X31=0,0,C.Claims_DATA!X31/ECO!U35),IF($C$2="Constant Exchange rate",IF(C.Claims_DATA!X31=0,0,C.Claims_DATA!X31/ECO!U70))))</f>
        <v>2893.22</v>
      </c>
      <c r="M32" s="74">
        <f>IF($C$2="National Currency",IF(C.Claims_DATA!Y31=0,0,C.Claims_DATA!Y31),IF($C$2="Current Exchange rate",IF(C.Claims_DATA!Y31=0,0,C.Claims_DATA!Y31/ECO!V35),IF($C$2="Constant Exchange rate",IF(C.Claims_DATA!Y31=0,0,C.Claims_DATA!Y31/ECO!V70))))</f>
        <v>2772.076</v>
      </c>
      <c r="N32" s="74">
        <f>IF($C$2="National Currency",IF(C.Claims_DATA!Z31=0,0,C.Claims_DATA!Z31),IF($C$2="Current Exchange rate",IF(C.Claims_DATA!Z31=0,0,C.Claims_DATA!Z31/ECO!W35),IF($C$2="Constant Exchange rate",IF(C.Claims_DATA!Z31=0,0,C.Claims_DATA!Z31/ECO!W70))))</f>
        <v>2821.6660000000002</v>
      </c>
      <c r="O32" s="74">
        <f>IF($C$2="National Currency",IF(C.Claims_DATA!AA31=0,0,C.Claims_DATA!AA31),IF($C$2="Current Exchange rate",IF(C.Claims_DATA!AA31=0,0,C.Claims_DATA!AA31/ECO!X35),IF($C$2="Constant Exchange rate",IF(C.Claims_DATA!AA31=0,0,C.Claims_DATA!AA31/ECO!X70))))</f>
        <v>2736.0559801878499</v>
      </c>
      <c r="P32" s="220">
        <f>IF($C$2="National Currency",IF(C.Claims_DATA!AB31=0,0,C.Claims_DATA!AB31),IF($C$2="Current Exchange rate",IF(C.Claims_DATA!AB31=0,0,C.Claims_DATA!AB31/ECO!Y35),IF($C$2="Constant Exchange rate",IF(C.Claims_DATA!AB31=0,0,C.Claims_DATA!AB31/ECO!Y70))))</f>
        <v>2699.1653854885826</v>
      </c>
      <c r="Q32" s="48">
        <f t="shared" si="9"/>
        <v>1.3021514673073997E-2</v>
      </c>
      <c r="R32" s="94">
        <f t="shared" si="10"/>
        <v>-3.034023864346469E-2</v>
      </c>
      <c r="S32" s="94">
        <f t="shared" si="11"/>
        <v>0.12082545310893678</v>
      </c>
    </row>
    <row r="33" spans="3:35" ht="15" x14ac:dyDescent="0.25">
      <c r="C33" s="256"/>
      <c r="D33" s="257"/>
      <c r="E33" s="45" t="s">
        <v>26</v>
      </c>
      <c r="F33" s="74">
        <f>IF($C$2="National Currency",IF(C.Claims_DATA!R32=0,0,C.Claims_DATA!R32),IF($C$2="Current Exchange rate",IF(C.Claims_DATA!R32=0,0,C.Claims_DATA!R32/ECO!O36),IF($C$2="Constant Exchange rate",IF(C.Claims_DATA!R32=0,0,C.Claims_DATA!R32/ECO!O71))))</f>
        <v>213.01729483512636</v>
      </c>
      <c r="G33" s="74">
        <f>IF($C$2="National Currency",IF(C.Claims_DATA!S32=0,0,C.Claims_DATA!S32),IF($C$2="Current Exchange rate",IF(C.Claims_DATA!S32=0,0,C.Claims_DATA!S32/ECO!P36),IF($C$2="Constant Exchange rate",IF(C.Claims_DATA!S32=0,0,C.Claims_DATA!S32/ECO!P71))))</f>
        <v>344.76914951135979</v>
      </c>
      <c r="H33" s="74">
        <f>IF($C$2="National Currency",IF(C.Claims_DATA!T32=0,0,C.Claims_DATA!T32),IF($C$2="Current Exchange rate",IF(C.Claims_DATA!T32=0,0,C.Claims_DATA!T32/ECO!Q36),IF($C$2="Constant Exchange rate",IF(C.Claims_DATA!T32=0,0,C.Claims_DATA!T32/ECO!Q71))))</f>
        <v>476.52100418759318</v>
      </c>
      <c r="I33" s="74">
        <f>IF($C$2="National Currency",IF(C.Claims_DATA!U32=0,0,C.Claims_DATA!U32),IF($C$2="Current Exchange rate",IF(C.Claims_DATA!U32=0,0,C.Claims_DATA!U32/ECO!R36),IF($C$2="Constant Exchange rate",IF(C.Claims_DATA!U32=0,0,C.Claims_DATA!U32/ECO!R71))))</f>
        <v>608.27285886382651</v>
      </c>
      <c r="J33" s="74">
        <f>IF($C$2="National Currency",IF(C.Claims_DATA!V32=0,0,C.Claims_DATA!V32),IF($C$2="Current Exchange rate",IF(C.Claims_DATA!V32=0,0,C.Claims_DATA!V32/ECO!S36),IF($C$2="Constant Exchange rate",IF(C.Claims_DATA!V32=0,0,C.Claims_DATA!V32/ECO!S71))))</f>
        <v>740.02471354005991</v>
      </c>
      <c r="K33" s="74">
        <f>IF($C$2="National Currency",IF(C.Claims_DATA!W32=0,0,C.Claims_DATA!W32),IF($C$2="Current Exchange rate",IF(C.Claims_DATA!W32=0,0,C.Claims_DATA!W32/ECO!T36),IF($C$2="Constant Exchange rate",IF(C.Claims_DATA!W32=0,0,C.Claims_DATA!W32/ECO!T71))))</f>
        <v>871.77656821629341</v>
      </c>
      <c r="L33" s="74">
        <f>IF($C$2="National Currency",IF(C.Claims_DATA!X32=0,0,C.Claims_DATA!X32),IF($C$2="Current Exchange rate",IF(C.Claims_DATA!X32=0,0,C.Claims_DATA!X32/ECO!U36),IF($C$2="Constant Exchange rate",IF(C.Claims_DATA!X32=0,0,C.Claims_DATA!X32/ECO!U71))))</f>
        <v>936.93673596859117</v>
      </c>
      <c r="M33" s="74">
        <f>IF($C$2="National Currency",IF(C.Claims_DATA!Y32=0,0,C.Claims_DATA!Y32),IF($C$2="Current Exchange rate",IF(C.Claims_DATA!Y32=0,0,C.Claims_DATA!Y32/ECO!V36),IF($C$2="Constant Exchange rate",IF(C.Claims_DATA!Y32=0,0,C.Claims_DATA!Y32/ECO!V71))))</f>
        <v>1096.2568037833496</v>
      </c>
      <c r="N33" s="74">
        <f>IF($C$2="National Currency",IF(C.Claims_DATA!Z32=0,0,C.Claims_DATA!Z32),IF($C$2="Current Exchange rate",IF(C.Claims_DATA!Z32=0,0,C.Claims_DATA!Z32/ECO!W36),IF($C$2="Constant Exchange rate",IF(C.Claims_DATA!Z32=0,0,C.Claims_DATA!Z32/ECO!W71))))</f>
        <v>969.03720888730254</v>
      </c>
      <c r="O33" s="74">
        <f>IF($C$2="National Currency",IF(C.Claims_DATA!AA32=0,0,C.Claims_DATA!AA32),IF($C$2="Current Exchange rate",IF(C.Claims_DATA!AA32=0,0,C.Claims_DATA!AA32/ECO!X36),IF($C$2="Constant Exchange rate",IF(C.Claims_DATA!AA32=0,0,C.Claims_DATA!AA32/ECO!X71))))</f>
        <v>969.03720888730254</v>
      </c>
      <c r="P33" s="220">
        <f>IF($C$2="National Currency",IF(C.Claims_DATA!AB32=0,0,C.Claims_DATA!AB32),IF($C$2="Current Exchange rate",IF(C.Claims_DATA!AB32=0,0,C.Claims_DATA!AB32/ECO!Y36),IF($C$2="Constant Exchange rate",IF(C.Claims_DATA!AB32=0,0,C.Claims_DATA!AB32/ECO!Y71))))</f>
        <v>0</v>
      </c>
      <c r="Q33" s="48">
        <f t="shared" si="9"/>
        <v>4.6118691743340509E-3</v>
      </c>
      <c r="R33" s="94">
        <f t="shared" si="10"/>
        <v>0</v>
      </c>
      <c r="S33" s="94">
        <f t="shared" si="11"/>
        <v>3.5491010935864589</v>
      </c>
    </row>
    <row r="34" spans="3:35" ht="15" x14ac:dyDescent="0.25">
      <c r="C34" s="256"/>
      <c r="D34" s="257"/>
      <c r="E34" s="45" t="s">
        <v>27</v>
      </c>
      <c r="F34" s="74">
        <f>IF($C$2="National Currency",IF(C.Claims_DATA!R33=0,0,C.Claims_DATA!R33),IF($C$2="Current Exchange rate",IF(C.Claims_DATA!R33=0,0,C.Claims_DATA!R33/ECO!O37),IF($C$2="Constant Exchange rate",IF(C.Claims_DATA!R33=0,0,C.Claims_DATA!R33/ECO!O72))))</f>
        <v>0</v>
      </c>
      <c r="G34" s="74">
        <f>IF($C$2="National Currency",IF(C.Claims_DATA!S33=0,0,C.Claims_DATA!S33),IF($C$2="Current Exchange rate",IF(C.Claims_DATA!S33=0,0,C.Claims_DATA!S33/ECO!P37),IF($C$2="Constant Exchange rate",IF(C.Claims_DATA!S33=0,0,C.Claims_DATA!S33/ECO!P72))))</f>
        <v>0</v>
      </c>
      <c r="H34" s="74">
        <f>IF($C$2="National Currency",IF(C.Claims_DATA!T33=0,0,C.Claims_DATA!T33),IF($C$2="Current Exchange rate",IF(C.Claims_DATA!T33=0,0,C.Claims_DATA!T33/ECO!Q37),IF($C$2="Constant Exchange rate",IF(C.Claims_DATA!T33=0,0,C.Claims_DATA!T33/ECO!Q72))))</f>
        <v>0</v>
      </c>
      <c r="I34" s="74">
        <f>IF($C$2="National Currency",IF(C.Claims_DATA!U33=0,0,C.Claims_DATA!U33),IF($C$2="Current Exchange rate",IF(C.Claims_DATA!U33=0,0,C.Claims_DATA!U33/ECO!R37),IF($C$2="Constant Exchange rate",IF(C.Claims_DATA!U33=0,0,C.Claims_DATA!U33/ECO!R72))))</f>
        <v>0</v>
      </c>
      <c r="J34" s="74">
        <f>IF($C$2="National Currency",IF(C.Claims_DATA!V33=0,0,C.Claims_DATA!V33),IF($C$2="Current Exchange rate",IF(C.Claims_DATA!V33=0,0,C.Claims_DATA!V33/ECO!S37),IF($C$2="Constant Exchange rate",IF(C.Claims_DATA!V33=0,0,C.Claims_DATA!V33/ECO!S72))))</f>
        <v>0</v>
      </c>
      <c r="K34" s="74">
        <f>IF($C$2="National Currency",IF(C.Claims_DATA!W33=0,0,C.Claims_DATA!W33),IF($C$2="Current Exchange rate",IF(C.Claims_DATA!W33=0,0,C.Claims_DATA!W33/ECO!T37),IF($C$2="Constant Exchange rate",IF(C.Claims_DATA!W33=0,0,C.Claims_DATA!W33/ECO!T72))))</f>
        <v>0</v>
      </c>
      <c r="L34" s="74">
        <f>IF($C$2="National Currency",IF(C.Claims_DATA!X33=0,0,C.Claims_DATA!X33),IF($C$2="Current Exchange rate",IF(C.Claims_DATA!X33=0,0,C.Claims_DATA!X33/ECO!U37),IF($C$2="Constant Exchange rate",IF(C.Claims_DATA!X33=0,0,C.Claims_DATA!X33/ECO!U72))))</f>
        <v>0</v>
      </c>
      <c r="M34" s="74">
        <f>IF($C$2="National Currency",IF(C.Claims_DATA!Y33=0,0,C.Claims_DATA!Y33),IF($C$2="Current Exchange rate",IF(C.Claims_DATA!Y33=0,0,C.Claims_DATA!Y33/ECO!V37),IF($C$2="Constant Exchange rate",IF(C.Claims_DATA!Y33=0,0,C.Claims_DATA!Y33/ECO!V72))))</f>
        <v>0</v>
      </c>
      <c r="N34" s="74">
        <f>IF($C$2="National Currency",IF(C.Claims_DATA!Z33=0,0,C.Claims_DATA!Z33),IF($C$2="Current Exchange rate",IF(C.Claims_DATA!Z33=0,0,C.Claims_DATA!Z33/ECO!W37),IF($C$2="Constant Exchange rate",IF(C.Claims_DATA!Z33=0,0,C.Claims_DATA!Z33/ECO!W72))))</f>
        <v>0</v>
      </c>
      <c r="O34" s="74">
        <f>IF($C$2="National Currency",IF(C.Claims_DATA!AA33=0,0,C.Claims_DATA!AA33),IF($C$2="Current Exchange rate",IF(C.Claims_DATA!AA33=0,0,C.Claims_DATA!AA33/ECO!X37),IF($C$2="Constant Exchange rate",IF(C.Claims_DATA!AA33=0,0,C.Claims_DATA!AA33/ECO!X72))))</f>
        <v>0</v>
      </c>
      <c r="P34" s="220">
        <f>IF($C$2="National Currency",IF(C.Claims_DATA!AB33=0,0,C.Claims_DATA!AB33),IF($C$2="Current Exchange rate",IF(C.Claims_DATA!AB33=0,0,C.Claims_DATA!AB33/ECO!Y37),IF($C$2="Constant Exchange rate",IF(C.Claims_DATA!AB33=0,0,C.Claims_DATA!AB33/ECO!Y72))))</f>
        <v>0</v>
      </c>
      <c r="Q34" s="48">
        <f t="shared" si="9"/>
        <v>0</v>
      </c>
      <c r="R34" s="94" t="str">
        <f t="shared" si="10"/>
        <v>-</v>
      </c>
      <c r="S34" s="94" t="str">
        <f t="shared" si="11"/>
        <v>-</v>
      </c>
    </row>
    <row r="35" spans="3:35" ht="15" x14ac:dyDescent="0.25">
      <c r="C35" s="256"/>
      <c r="D35" s="257"/>
      <c r="E35" s="45" t="s">
        <v>28</v>
      </c>
      <c r="F35" s="74">
        <f>IF($C$2="National Currency",IF(C.Claims_DATA!R34=0,0,C.Claims_DATA!R34),IF($C$2="Current Exchange rate",IF(C.Claims_DATA!R34=0,0,C.Claims_DATA!R34/ECO!O38),IF($C$2="Constant Exchange rate",IF(C.Claims_DATA!R34=0,0,C.Claims_DATA!R34/ECO!O73))))</f>
        <v>497.07060590886334</v>
      </c>
      <c r="G35" s="74">
        <f>IF($C$2="National Currency",IF(C.Claims_DATA!S34=0,0,C.Claims_DATA!S34),IF($C$2="Current Exchange rate",IF(C.Claims_DATA!S34=0,0,C.Claims_DATA!S34/ECO!P38),IF($C$2="Constant Exchange rate",IF(C.Claims_DATA!S34=0,0,C.Claims_DATA!S34/ECO!P73))))</f>
        <v>556.18010348856626</v>
      </c>
      <c r="H35" s="74">
        <f>IF($C$2="National Currency",IF(C.Claims_DATA!T34=0,0,C.Claims_DATA!T34),IF($C$2="Current Exchange rate",IF(C.Claims_DATA!T34=0,0,C.Claims_DATA!T34/ECO!Q38),IF($C$2="Constant Exchange rate",IF(C.Claims_DATA!T34=0,0,C.Claims_DATA!T34/ECO!Q73))))</f>
        <v>602.79586045735277</v>
      </c>
      <c r="I35" s="74">
        <f>IF($C$2="National Currency",IF(C.Claims_DATA!U34=0,0,C.Claims_DATA!U34),IF($C$2="Current Exchange rate",IF(C.Claims_DATA!U34=0,0,C.Claims_DATA!U34/ECO!R38),IF($C$2="Constant Exchange rate",IF(C.Claims_DATA!U34=0,0,C.Claims_DATA!U34/ECO!R73))))</f>
        <v>654</v>
      </c>
      <c r="J35" s="74">
        <f>IF($C$2="National Currency",IF(C.Claims_DATA!V34=0,0,C.Claims_DATA!V34),IF($C$2="Current Exchange rate",IF(C.Claims_DATA!V34=0,0,C.Claims_DATA!V34/ECO!S38),IF($C$2="Constant Exchange rate",IF(C.Claims_DATA!V34=0,0,C.Claims_DATA!V34/ECO!S73))))</f>
        <v>793</v>
      </c>
      <c r="K35" s="74">
        <f>IF($C$2="National Currency",IF(C.Claims_DATA!W34=0,0,C.Claims_DATA!W34),IF($C$2="Current Exchange rate",IF(C.Claims_DATA!W34=0,0,C.Claims_DATA!W34/ECO!T38),IF($C$2="Constant Exchange rate",IF(C.Claims_DATA!W34=0,0,C.Claims_DATA!W34/ECO!T73))))</f>
        <v>771</v>
      </c>
      <c r="L35" s="74">
        <f>IF($C$2="National Currency",IF(C.Claims_DATA!X34=0,0,C.Claims_DATA!X34),IF($C$2="Current Exchange rate",IF(C.Claims_DATA!X34=0,0,C.Claims_DATA!X34/ECO!U38),IF($C$2="Constant Exchange rate",IF(C.Claims_DATA!X34=0,0,C.Claims_DATA!X34/ECO!U73))))</f>
        <v>623</v>
      </c>
      <c r="M35" s="74">
        <f>IF($C$2="National Currency",IF(C.Claims_DATA!Y34=0,0,C.Claims_DATA!Y34),IF($C$2="Current Exchange rate",IF(C.Claims_DATA!Y34=0,0,C.Claims_DATA!Y34/ECO!V38),IF($C$2="Constant Exchange rate",IF(C.Claims_DATA!Y34=0,0,C.Claims_DATA!Y34/ECO!V73))))</f>
        <v>571</v>
      </c>
      <c r="N35" s="74">
        <f>IF($C$2="National Currency",IF(C.Claims_DATA!Z34=0,0,C.Claims_DATA!Z34),IF($C$2="Current Exchange rate",IF(C.Claims_DATA!Z34=0,0,C.Claims_DATA!Z34/ECO!W38),IF($C$2="Constant Exchange rate",IF(C.Claims_DATA!Z34=0,0,C.Claims_DATA!Z34/ECO!W73))))</f>
        <v>574</v>
      </c>
      <c r="O35" s="74">
        <f>IF($C$2="National Currency",IF(C.Claims_DATA!AA34=0,0,C.Claims_DATA!AA34),IF($C$2="Current Exchange rate",IF(C.Claims_DATA!AA34=0,0,C.Claims_DATA!AA34/ECO!X38),IF($C$2="Constant Exchange rate",IF(C.Claims_DATA!AA34=0,0,C.Claims_DATA!AA34/ECO!X73))))</f>
        <v>524.59999999999991</v>
      </c>
      <c r="P35" s="220">
        <f>IF($C$2="National Currency",IF(C.Claims_DATA!AB34=0,0,C.Claims_DATA!AB34),IF($C$2="Current Exchange rate",IF(C.Claims_DATA!AB34=0,0,C.Claims_DATA!AB34/ECO!Y38),IF($C$2="Constant Exchange rate",IF(C.Claims_DATA!AB34=0,0,C.Claims_DATA!AB34/ECO!Y73))))</f>
        <v>0</v>
      </c>
      <c r="Q35" s="48">
        <f t="shared" si="9"/>
        <v>2.4966910936616198E-3</v>
      </c>
      <c r="R35" s="94">
        <f t="shared" si="10"/>
        <v>-8.6062717770035047E-2</v>
      </c>
      <c r="S35" s="94">
        <f t="shared" si="11"/>
        <v>5.5383267012541815E-2</v>
      </c>
    </row>
    <row r="36" spans="3:35" ht="15" x14ac:dyDescent="0.25">
      <c r="C36" s="256"/>
      <c r="D36" s="257"/>
      <c r="E36" s="45" t="s">
        <v>43</v>
      </c>
      <c r="F36" s="74">
        <f>IF($C$2="National Currency",IF(C.Claims_DATA!R35=0,0,C.Claims_DATA!R35),IF($C$2="Current Exchange rate",IF(C.Claims_DATA!R35=0,0,C.Claims_DATA!R35/ECO!O39),IF($C$2="Constant Exchange rate",IF(C.Claims_DATA!R35=0,0,C.Claims_DATA!R35/ECO!O74))))</f>
        <v>0</v>
      </c>
      <c r="G36" s="74">
        <f>IF($C$2="National Currency",IF(C.Claims_DATA!S35=0,0,C.Claims_DATA!S35),IF($C$2="Current Exchange rate",IF(C.Claims_DATA!S35=0,0,C.Claims_DATA!S35/ECO!P39),IF($C$2="Constant Exchange rate",IF(C.Claims_DATA!S35=0,0,C.Claims_DATA!S35/ECO!P74))))</f>
        <v>0</v>
      </c>
      <c r="H36" s="74">
        <f>IF($C$2="National Currency",IF(C.Claims_DATA!T35=0,0,C.Claims_DATA!T35),IF($C$2="Current Exchange rate",IF(C.Claims_DATA!T35=0,0,C.Claims_DATA!T35/ECO!Q39),IF($C$2="Constant Exchange rate",IF(C.Claims_DATA!T35=0,0,C.Claims_DATA!T35/ECO!Q74))))</f>
        <v>0</v>
      </c>
      <c r="I36" s="74">
        <f>IF($C$2="National Currency",IF(C.Claims_DATA!U35=0,0,C.Claims_DATA!U35),IF($C$2="Current Exchange rate",IF(C.Claims_DATA!U35=0,0,C.Claims_DATA!U35/ECO!R39),IF($C$2="Constant Exchange rate",IF(C.Claims_DATA!U35=0,0,C.Claims_DATA!U35/ECO!R74))))</f>
        <v>0</v>
      </c>
      <c r="J36" s="74">
        <f>IF($C$2="National Currency",IF(C.Claims_DATA!V35=0,0,C.Claims_DATA!V35),IF($C$2="Current Exchange rate",IF(C.Claims_DATA!V35=0,0,C.Claims_DATA!V35/ECO!S39),IF($C$2="Constant Exchange rate",IF(C.Claims_DATA!V35=0,0,C.Claims_DATA!V35/ECO!S74))))</f>
        <v>0</v>
      </c>
      <c r="K36" s="74">
        <f>IF($C$2="National Currency",IF(C.Claims_DATA!W35=0,0,C.Claims_DATA!W35),IF($C$2="Current Exchange rate",IF(C.Claims_DATA!W35=0,0,C.Claims_DATA!W35/ECO!T39),IF($C$2="Constant Exchange rate",IF(C.Claims_DATA!W35=0,0,C.Claims_DATA!W35/ECO!T74))))</f>
        <v>0</v>
      </c>
      <c r="L36" s="74">
        <f>IF($C$2="National Currency",IF(C.Claims_DATA!X35=0,0,C.Claims_DATA!X35),IF($C$2="Current Exchange rate",IF(C.Claims_DATA!X35=0,0,C.Claims_DATA!X35/ECO!U39),IF($C$2="Constant Exchange rate",IF(C.Claims_DATA!X35=0,0,C.Claims_DATA!X35/ECO!U74))))</f>
        <v>0</v>
      </c>
      <c r="M36" s="74">
        <f>IF($C$2="National Currency",IF(C.Claims_DATA!Y35=0,0,C.Claims_DATA!Y35),IF($C$2="Current Exchange rate",IF(C.Claims_DATA!Y35=0,0,C.Claims_DATA!Y35/ECO!V39),IF($C$2="Constant Exchange rate",IF(C.Claims_DATA!Y35=0,0,C.Claims_DATA!Y35/ECO!V74))))</f>
        <v>0</v>
      </c>
      <c r="N36" s="74">
        <f>IF($C$2="National Currency",IF(C.Claims_DATA!Z35=0,0,C.Claims_DATA!Z35),IF($C$2="Current Exchange rate",IF(C.Claims_DATA!Z35=0,0,C.Claims_DATA!Z35/ECO!W39),IF($C$2="Constant Exchange rate",IF(C.Claims_DATA!Z35=0,0,C.Claims_DATA!Z35/ECO!W74))))</f>
        <v>0</v>
      </c>
      <c r="O36" s="74">
        <f>IF($C$2="National Currency",IF(C.Claims_DATA!AA35=0,0,C.Claims_DATA!AA35),IF($C$2="Current Exchange rate",IF(C.Claims_DATA!AA35=0,0,C.Claims_DATA!AA35/ECO!X39),IF($C$2="Constant Exchange rate",IF(C.Claims_DATA!AA35=0,0,C.Claims_DATA!AA35/ECO!X74))))</f>
        <v>0</v>
      </c>
      <c r="P36" s="220">
        <f>IF($C$2="National Currency",IF(C.Claims_DATA!AB35=0,0,C.Claims_DATA!AB35),IF($C$2="Current Exchange rate",IF(C.Claims_DATA!AB35=0,0,C.Claims_DATA!AB35/ECO!Y39),IF($C$2="Constant Exchange rate",IF(C.Claims_DATA!AB35=0,0,C.Claims_DATA!AB35/ECO!Y74))))</f>
        <v>0</v>
      </c>
      <c r="Q36" s="48">
        <f t="shared" si="9"/>
        <v>0</v>
      </c>
      <c r="R36" s="94" t="str">
        <f t="shared" si="10"/>
        <v>-</v>
      </c>
      <c r="S36" s="94" t="str">
        <f t="shared" si="11"/>
        <v>-</v>
      </c>
    </row>
    <row r="37" spans="3:35" ht="15" x14ac:dyDescent="0.25">
      <c r="C37" s="256"/>
      <c r="D37" s="257"/>
      <c r="E37" s="45" t="s">
        <v>30</v>
      </c>
      <c r="F37" s="74">
        <f>IF($C$2="National Currency",IF(C.Claims_DATA!R36=0,0,C.Claims_DATA!R36),IF($C$2="Current Exchange rate",IF(C.Claims_DATA!R36=0,0,C.Claims_DATA!R36/ECO!O40),IF($C$2="Constant Exchange rate",IF(C.Claims_DATA!R36=0,0,C.Claims_DATA!R36/ECO!O75))))</f>
        <v>742.50211864406788</v>
      </c>
      <c r="G37" s="74">
        <f>IF($C$2="National Currency",IF(C.Claims_DATA!S36=0,0,C.Claims_DATA!S36),IF($C$2="Current Exchange rate",IF(C.Claims_DATA!S36=0,0,C.Claims_DATA!S36/ECO!P40),IF($C$2="Constant Exchange rate",IF(C.Claims_DATA!S36=0,0,C.Claims_DATA!S36/ECO!P75))))</f>
        <v>1007.768361581921</v>
      </c>
      <c r="H37" s="74">
        <f>IF($C$2="National Currency",IF(C.Claims_DATA!T36=0,0,C.Claims_DATA!T36),IF($C$2="Current Exchange rate",IF(C.Claims_DATA!T36=0,0,C.Claims_DATA!T36/ECO!Q40),IF($C$2="Constant Exchange rate",IF(C.Claims_DATA!T36=0,0,C.Claims_DATA!T36/ECO!Q75))))</f>
        <v>1616.1723163841809</v>
      </c>
      <c r="I37" s="74">
        <f>IF($C$2="National Currency",IF(C.Claims_DATA!U36=0,0,C.Claims_DATA!U36),IF($C$2="Current Exchange rate",IF(C.Claims_DATA!U36=0,0,C.Claims_DATA!U36/ECO!R40),IF($C$2="Constant Exchange rate",IF(C.Claims_DATA!U36=0,0,C.Claims_DATA!U36/ECO!R75))))</f>
        <v>1722.4576271186443</v>
      </c>
      <c r="J37" s="74">
        <f>IF($C$2="National Currency",IF(C.Claims_DATA!V36=0,0,C.Claims_DATA!V36),IF($C$2="Current Exchange rate",IF(C.Claims_DATA!V36=0,0,C.Claims_DATA!V36/ECO!S40),IF($C$2="Constant Exchange rate",IF(C.Claims_DATA!V36=0,0,C.Claims_DATA!V36/ECO!S75))))</f>
        <v>1992.5847457627119</v>
      </c>
      <c r="K37" s="74">
        <f>IF($C$2="National Currency",IF(C.Claims_DATA!W36=0,0,C.Claims_DATA!W36),IF($C$2="Current Exchange rate",IF(C.Claims_DATA!W36=0,0,C.Claims_DATA!W36/ECO!T40),IF($C$2="Constant Exchange rate",IF(C.Claims_DATA!W36=0,0,C.Claims_DATA!W36/ECO!T75))))</f>
        <v>2221.0451977401131</v>
      </c>
      <c r="L37" s="74">
        <f>IF($C$2="National Currency",IF(C.Claims_DATA!X36=0,0,C.Claims_DATA!X36),IF($C$2="Current Exchange rate",IF(C.Claims_DATA!X36=0,0,C.Claims_DATA!X36/ECO!U40),IF($C$2="Constant Exchange rate",IF(C.Claims_DATA!X36=0,0,C.Claims_DATA!X36/ECO!U75))))</f>
        <v>2180.0847457627119</v>
      </c>
      <c r="M37" s="74">
        <f>IF($C$2="National Currency",IF(C.Claims_DATA!Y36=0,0,C.Claims_DATA!Y36),IF($C$2="Current Exchange rate",IF(C.Claims_DATA!Y36=0,0,C.Claims_DATA!Y36/ECO!V40),IF($C$2="Constant Exchange rate",IF(C.Claims_DATA!Y36=0,0,C.Claims_DATA!Y36/ECO!V75))))</f>
        <v>2522.5988700564972</v>
      </c>
      <c r="N37" s="74">
        <f>IF($C$2="National Currency",IF(C.Claims_DATA!Z36=0,0,C.Claims_DATA!Z36),IF($C$2="Current Exchange rate",IF(C.Claims_DATA!Z36=0,0,C.Claims_DATA!Z36/ECO!W40),IF($C$2="Constant Exchange rate",IF(C.Claims_DATA!Z36=0,0,C.Claims_DATA!Z36/ECO!W75))))</f>
        <v>3227.4011299435028</v>
      </c>
      <c r="O37" s="74">
        <f>IF($C$2="National Currency",IF(C.Claims_DATA!AA36=0,0,C.Claims_DATA!AA36),IF($C$2="Current Exchange rate",IF(C.Claims_DATA!AA36=0,0,C.Claims_DATA!AA36/ECO!X40),IF($C$2="Constant Exchange rate",IF(C.Claims_DATA!AA36=0,0,C.Claims_DATA!AA36/ECO!X75))))</f>
        <v>3576.9774011299437</v>
      </c>
      <c r="P37" s="220">
        <f>IF($C$2="National Currency",IF(C.Claims_DATA!AB36=0,0,C.Claims_DATA!AB36),IF($C$2="Current Exchange rate",IF(C.Claims_DATA!AB36=0,0,C.Claims_DATA!AB36/ECO!Y40),IF($C$2="Constant Exchange rate",IF(C.Claims_DATA!AB36=0,0,C.Claims_DATA!AB36/ECO!Y75))))</f>
        <v>0</v>
      </c>
      <c r="Q37" s="48">
        <f t="shared" si="9"/>
        <v>1.7023651581452571E-2</v>
      </c>
      <c r="R37" s="94">
        <f t="shared" si="10"/>
        <v>0.10831509846827148</v>
      </c>
      <c r="S37" s="94">
        <f t="shared" si="11"/>
        <v>3.8174642352025856</v>
      </c>
    </row>
    <row r="38" spans="3:35" ht="15" x14ac:dyDescent="0.25">
      <c r="C38" s="256"/>
      <c r="D38" s="257"/>
      <c r="E38" s="45" t="s">
        <v>41</v>
      </c>
      <c r="F38" s="75">
        <f>IF($C$2="National Currency",IF(C.Claims_DATA!R37=0,0,C.Claims_DATA!R37),IF($C$2="Current Exchange rate",IF(C.Claims_DATA!R37=0,0,C.Claims_DATA!R37/ECO!O41),IF($C$2="Constant Exchange rate",IF(C.Claims_DATA!R37=0,0,C.Claims_DATA!R37/ECO!O76))))</f>
        <v>34686.600183337068</v>
      </c>
      <c r="G38" s="75">
        <f>IF($C$2="National Currency",IF(C.Claims_DATA!S37=0,0,C.Claims_DATA!S37),IF($C$2="Current Exchange rate",IF(C.Claims_DATA!S37=0,0,C.Claims_DATA!S37/ECO!P41),IF($C$2="Constant Exchange rate",IF(C.Claims_DATA!S37=0,0,C.Claims_DATA!S37/ECO!P76))))</f>
        <v>37720.050669422941</v>
      </c>
      <c r="H38" s="75">
        <f>IF($C$2="National Currency",IF(C.Claims_DATA!T37=0,0,C.Claims_DATA!T37),IF($C$2="Current Exchange rate",IF(C.Claims_DATA!T37=0,0,C.Claims_DATA!T37/ECO!Q41),IF($C$2="Constant Exchange rate",IF(C.Claims_DATA!T37=0,0,C.Claims_DATA!T37/ECO!Q76))))</f>
        <v>34500.09764234889</v>
      </c>
      <c r="I38" s="75">
        <f>IF($C$2="National Currency",IF(C.Claims_DATA!U37=0,0,C.Claims_DATA!U37),IF($C$2="Current Exchange rate",IF(C.Claims_DATA!U37=0,0,C.Claims_DATA!U37/ECO!R41),IF($C$2="Constant Exchange rate",IF(C.Claims_DATA!U37=0,0,C.Claims_DATA!U37/ECO!R76))))</f>
        <v>38032.424684250946</v>
      </c>
      <c r="J38" s="75">
        <f>IF($C$2="National Currency",IF(C.Claims_DATA!V37=0,0,C.Claims_DATA!V37),IF($C$2="Current Exchange rate",IF(C.Claims_DATA!V37=0,0,C.Claims_DATA!V37/ECO!S41),IF($C$2="Constant Exchange rate",IF(C.Claims_DATA!V37=0,0,C.Claims_DATA!V37/ECO!S76))))</f>
        <v>36154.7855948781</v>
      </c>
      <c r="K38" s="75">
        <f>IF($C$2="National Currency",IF(C.Claims_DATA!W37=0,0,C.Claims_DATA!W37),IF($C$2="Current Exchange rate",IF(C.Claims_DATA!W37=0,0,C.Claims_DATA!W37/ECO!T41),IF($C$2="Constant Exchange rate",IF(C.Claims_DATA!W37=0,0,C.Claims_DATA!W37/ECO!T76))))</f>
        <v>37213.039241784638</v>
      </c>
      <c r="L38" s="75">
        <f>IF($C$2="National Currency",IF(C.Claims_DATA!X37=0,0,C.Claims_DATA!X37),IF($C$2="Current Exchange rate",IF(C.Claims_DATA!X37=0,0,C.Claims_DATA!X37/ECO!U41),IF($C$2="Constant Exchange rate",IF(C.Claims_DATA!X37=0,0,C.Claims_DATA!X37/ECO!U76))))</f>
        <v>50753.203309773337</v>
      </c>
      <c r="M38" s="75">
        <f>IF($C$2="National Currency",IF(C.Claims_DATA!Y37=0,0,C.Claims_DATA!Y37),IF($C$2="Current Exchange rate",IF(C.Claims_DATA!Y37=0,0,C.Claims_DATA!Y37/ECO!V41),IF($C$2="Constant Exchange rate",IF(C.Claims_DATA!Y37=0,0,C.Claims_DATA!Y37/ECO!V76))))</f>
        <v>41366.717731457698</v>
      </c>
      <c r="N38" s="75">
        <f>IF($C$2="National Currency",IF(C.Claims_DATA!Z37=0,0,C.Claims_DATA!Z37),IF($C$2="Current Exchange rate",IF(C.Claims_DATA!Z37=0,0,C.Claims_DATA!Z37/ECO!W41),IF($C$2="Constant Exchange rate",IF(C.Claims_DATA!Z37=0,0,C.Claims_DATA!Z37/ECO!W76))))</f>
        <v>42027.725474282444</v>
      </c>
      <c r="O38" s="75">
        <f>IF($C$2="National Currency",IF(C.Claims_DATA!AA37=0,0,C.Claims_DATA!AA37),IF($C$2="Current Exchange rate",IF(C.Claims_DATA!AA37=0,0,C.Claims_DATA!AA37/ECO!X41),IF($C$2="Constant Exchange rate",IF(C.Claims_DATA!AA37=0,0,C.Claims_DATA!AA37/ECO!X76))))</f>
        <v>30205.661255881911</v>
      </c>
      <c r="P38" s="221">
        <f>IF($C$2="National Currency",IF(C.Claims_DATA!AB37=0,0,C.Claims_DATA!AB37),IF($C$2="Current Exchange rate",IF(C.Claims_DATA!AB37=0,0,C.Claims_DATA!AB37/ECO!Y41),IF($C$2="Constant Exchange rate",IF(C.Claims_DATA!AB37=0,0,C.Claims_DATA!AB37/ECO!Y76))))</f>
        <v>0</v>
      </c>
      <c r="Q38" s="48">
        <f t="shared" si="9"/>
        <v>0.14375563369370994</v>
      </c>
      <c r="R38" s="94">
        <f t="shared" si="10"/>
        <v>-0.28129203008225312</v>
      </c>
      <c r="S38" s="94">
        <f t="shared" si="11"/>
        <v>-0.12918357243924228</v>
      </c>
    </row>
    <row r="39" spans="3:35" ht="15.75" thickBot="1" x14ac:dyDescent="0.3">
      <c r="C39" s="258"/>
      <c r="D39" s="259"/>
      <c r="E39" s="55" t="s">
        <v>85</v>
      </c>
      <c r="F39" s="64">
        <f>SUM(F7:F38)</f>
        <v>169060.93020084436</v>
      </c>
      <c r="G39" s="64">
        <f t="shared" ref="G39:O39" si="12">SUM(G7:G38)</f>
        <v>176772.64186648565</v>
      </c>
      <c r="H39" s="64">
        <f t="shared" si="12"/>
        <v>176203.01776573784</v>
      </c>
      <c r="I39" s="64">
        <f t="shared" si="12"/>
        <v>194887.80220921442</v>
      </c>
      <c r="J39" s="64">
        <f t="shared" si="12"/>
        <v>199713.81217559101</v>
      </c>
      <c r="K39" s="64">
        <f t="shared" si="12"/>
        <v>210157.59838479658</v>
      </c>
      <c r="L39" s="64">
        <f t="shared" si="12"/>
        <v>218335.63551848003</v>
      </c>
      <c r="M39" s="64">
        <f t="shared" si="12"/>
        <v>213317.77421445673</v>
      </c>
      <c r="N39" s="64">
        <f t="shared" si="12"/>
        <v>214629.07684729248</v>
      </c>
      <c r="O39" s="64">
        <f t="shared" si="12"/>
        <v>210118.10445105057</v>
      </c>
      <c r="P39" s="64" t="s">
        <v>355</v>
      </c>
      <c r="Q39" s="48">
        <f t="shared" si="9"/>
        <v>1</v>
      </c>
    </row>
    <row r="40" spans="3:35" ht="16.5" thickTop="1" thickBot="1" x14ac:dyDescent="0.3">
      <c r="C40" s="260"/>
      <c r="D40" s="261"/>
      <c r="E40" s="57" t="s">
        <v>86</v>
      </c>
      <c r="F40" s="64">
        <v>168241.375</v>
      </c>
      <c r="G40" s="64">
        <v>175595.78125</v>
      </c>
      <c r="H40" s="64">
        <v>174873.421875</v>
      </c>
      <c r="I40" s="64">
        <v>184030.734375</v>
      </c>
      <c r="J40" s="64">
        <v>186506.796875</v>
      </c>
      <c r="K40" s="64">
        <v>196707.65625</v>
      </c>
      <c r="L40" s="64">
        <v>203511.953125</v>
      </c>
      <c r="M40" s="64">
        <v>193105.609375</v>
      </c>
      <c r="N40" s="64">
        <v>194874.125</v>
      </c>
      <c r="O40" s="64">
        <v>190516.171875</v>
      </c>
      <c r="P40" s="64" t="s">
        <v>355</v>
      </c>
      <c r="Q40" s="48">
        <f t="shared" si="9"/>
        <v>0.90670993045905257</v>
      </c>
      <c r="R40" s="94">
        <f t="shared" ref="R40" si="13">IF(OR(N40=0, O40=0),"-",O40/N40-1)</f>
        <v>-2.2362913111219851E-2</v>
      </c>
      <c r="S40" s="94">
        <f t="shared" ref="S40" si="14">IF(OR(O40=0, F40=0),"-", O40/F40-1)</f>
        <v>0.13239785323318953</v>
      </c>
    </row>
    <row r="41" spans="3:35" ht="15.75" thickTop="1" x14ac:dyDescent="0.25">
      <c r="E41" s="57" t="s">
        <v>87</v>
      </c>
      <c r="F41" s="85"/>
      <c r="G41" s="85">
        <f t="shared" ref="G41" si="15">G40/F40-1</f>
        <v>4.3713422159085358E-2</v>
      </c>
      <c r="H41" s="85">
        <f t="shared" ref="H41" si="16">H40/G40-1</f>
        <v>-4.1137626989543596E-3</v>
      </c>
      <c r="I41" s="85">
        <f t="shared" ref="I41" si="17">I40/H40-1</f>
        <v>5.236537606352587E-2</v>
      </c>
      <c r="J41" s="85">
        <f t="shared" ref="J41" si="18">J40/I40-1</f>
        <v>1.3454614026342515E-2</v>
      </c>
      <c r="K41" s="85">
        <f t="shared" ref="K41" si="19">K40/J40-1</f>
        <v>5.4694303617453643E-2</v>
      </c>
      <c r="L41" s="85">
        <f t="shared" ref="L41" si="20">L40/K40-1</f>
        <v>3.4590910210186676E-2</v>
      </c>
      <c r="M41" s="85">
        <f t="shared" ref="M41" si="21">M40/L40-1</f>
        <v>-5.1133820840529531E-2</v>
      </c>
      <c r="N41" s="85">
        <f t="shared" ref="N41" si="22">N40/M40-1</f>
        <v>9.1582819925528636E-3</v>
      </c>
      <c r="O41" s="85">
        <f t="shared" ref="O41" si="23">O40/N40-1</f>
        <v>-2.2362913111219851E-2</v>
      </c>
      <c r="P41" s="86"/>
    </row>
    <row r="42" spans="3:35" x14ac:dyDescent="0.15">
      <c r="O42" s="78"/>
    </row>
    <row r="43" spans="3:35" x14ac:dyDescent="0.15">
      <c r="O43" s="78"/>
    </row>
    <row r="44" spans="3:35" ht="18.75" x14ac:dyDescent="0.15">
      <c r="C44" s="264" t="s">
        <v>215</v>
      </c>
      <c r="D44" s="265"/>
      <c r="E44" s="272" t="s">
        <v>346</v>
      </c>
      <c r="F44" s="273"/>
      <c r="G44" s="273"/>
      <c r="H44" s="273"/>
      <c r="I44" s="273"/>
      <c r="J44" s="273"/>
      <c r="K44" s="273"/>
      <c r="L44" s="273"/>
      <c r="M44" s="273"/>
      <c r="N44" s="273"/>
      <c r="O44" s="273"/>
      <c r="P44" s="274"/>
    </row>
    <row r="45" spans="3:35" ht="15" x14ac:dyDescent="0.15">
      <c r="C45" s="262" t="s">
        <v>93</v>
      </c>
      <c r="D45" s="263"/>
      <c r="E45" s="43">
        <v>2</v>
      </c>
      <c r="F45" s="44">
        <v>2004</v>
      </c>
      <c r="G45" s="44">
        <f>F45+1</f>
        <v>2005</v>
      </c>
      <c r="H45" s="44">
        <f t="shared" ref="H45:P45" si="24">G45+1</f>
        <v>2006</v>
      </c>
      <c r="I45" s="44">
        <f t="shared" si="24"/>
        <v>2007</v>
      </c>
      <c r="J45" s="44">
        <f t="shared" si="24"/>
        <v>2008</v>
      </c>
      <c r="K45" s="44">
        <f t="shared" si="24"/>
        <v>2009</v>
      </c>
      <c r="L45" s="44">
        <f t="shared" si="24"/>
        <v>2010</v>
      </c>
      <c r="M45" s="44">
        <f t="shared" si="24"/>
        <v>2011</v>
      </c>
      <c r="N45" s="44">
        <f t="shared" si="24"/>
        <v>2012</v>
      </c>
      <c r="O45" s="120">
        <f t="shared" si="24"/>
        <v>2013</v>
      </c>
      <c r="P45" s="120">
        <f t="shared" si="24"/>
        <v>2014</v>
      </c>
      <c r="Q45" s="46" t="s">
        <v>82</v>
      </c>
      <c r="R45" s="47" t="s">
        <v>88</v>
      </c>
      <c r="S45" s="46" t="s">
        <v>89</v>
      </c>
    </row>
    <row r="46" spans="3:35" ht="15" x14ac:dyDescent="0.25">
      <c r="C46" s="256"/>
      <c r="D46" s="257"/>
      <c r="E46" s="45" t="s">
        <v>0</v>
      </c>
      <c r="F46" s="73">
        <f>IF($C$2="National Currency",IF(C.Claims_DATA!E6=0,0,C.Claims_DATA!E6),IF($C$2="Current Exchange rate",IF(C.Claims_DATA!E6=0,0,C.Claims_DATA!E6/ECO!O10),IF($C$2="Constant Exchange rate",IF(C.Claims_DATA!E6=0,0,C.Claims_DATA!E6/ECO!O45))))</f>
        <v>5223</v>
      </c>
      <c r="G46" s="73">
        <f>IF($C$2="National Currency",IF(C.Claims_DATA!F6=0,0,C.Claims_DATA!F6),IF($C$2="Current Exchange rate",IF(C.Claims_DATA!F6=0,0,C.Claims_DATA!F6/ECO!P10),IF($C$2="Constant Exchange rate",IF(C.Claims_DATA!F6=0,0,C.Claims_DATA!F6/ECO!P45))))</f>
        <v>5349</v>
      </c>
      <c r="H46" s="73">
        <f>IF($C$2="National Currency",IF(C.Claims_DATA!G6=0,0,C.Claims_DATA!G6),IF($C$2="Current Exchange rate",IF(C.Claims_DATA!G6=0,0,C.Claims_DATA!G6/ECO!Q10),IF($C$2="Constant Exchange rate",IF(C.Claims_DATA!G6=0,0,C.Claims_DATA!G6/ECO!Q45))))</f>
        <v>5700</v>
      </c>
      <c r="I46" s="73">
        <f>IF($C$2="National Currency",IF(C.Claims_DATA!H6=0,0,C.Claims_DATA!H6),IF($C$2="Current Exchange rate",IF(C.Claims_DATA!H6=0,0,C.Claims_DATA!H6/ECO!R10),IF($C$2="Constant Exchange rate",IF(C.Claims_DATA!H6=0,0,C.Claims_DATA!H6/ECO!R45))))</f>
        <v>5828</v>
      </c>
      <c r="J46" s="73">
        <f>IF($C$2="National Currency",IF(C.Claims_DATA!I6=0,0,C.Claims_DATA!I6),IF($C$2="Current Exchange rate",IF(C.Claims_DATA!I6=0,0,C.Claims_DATA!I6/ECO!S10),IF($C$2="Constant Exchange rate",IF(C.Claims_DATA!I6=0,0,C.Claims_DATA!I6/ECO!S45))))</f>
        <v>6123</v>
      </c>
      <c r="K46" s="73">
        <f>IF($C$2="National Currency",IF(C.Claims_DATA!J6=0,0,C.Claims_DATA!J6),IF($C$2="Current Exchange rate",IF(C.Claims_DATA!J6=0,0,C.Claims_DATA!J6/ECO!T10),IF($C$2="Constant Exchange rate",IF(C.Claims_DATA!J6=0,0,C.Claims_DATA!J6/ECO!T45))))</f>
        <v>6429</v>
      </c>
      <c r="L46" s="73">
        <f>IF($C$2="National Currency",IF(C.Claims_DATA!K6=0,0,C.Claims_DATA!K6),IF($C$2="Current Exchange rate",IF(C.Claims_DATA!K6=0,0,C.Claims_DATA!K6/ECO!U10),IF($C$2="Constant Exchange rate",IF(C.Claims_DATA!K6=0,0,C.Claims_DATA!K6/ECO!U45))))</f>
        <v>6030</v>
      </c>
      <c r="M46" s="73">
        <f>IF($C$2="National Currency",IF(C.Claims_DATA!L6=0,0,C.Claims_DATA!L6),IF($C$2="Current Exchange rate",IF(C.Claims_DATA!L6=0,0,C.Claims_DATA!L6/ECO!V10),IF($C$2="Constant Exchange rate",IF(C.Claims_DATA!L6=0,0,C.Claims_DATA!L6/ECO!V45))))</f>
        <v>6073</v>
      </c>
      <c r="N46" s="73">
        <f>IF($C$2="National Currency",IF(C.Claims_DATA!M6=0,0,C.Claims_DATA!M6),IF($C$2="Current Exchange rate",IF(C.Claims_DATA!M6=0,0,C.Claims_DATA!M6/ECO!W10),IF($C$2="Constant Exchange rate",IF(C.Claims_DATA!M6=0,0,C.Claims_DATA!M6/ECO!W45))))</f>
        <v>6488</v>
      </c>
      <c r="O46" s="73">
        <f>IF($C$2="National Currency",IF(C.Claims_DATA!N6=0,0,C.Claims_DATA!N6),IF($C$2="Current Exchange rate",IF(C.Claims_DATA!N6=0,0,C.Claims_DATA!N6/ECO!X10),IF($C$2="Constant Exchange rate",IF(C.Claims_DATA!N6=0,0,C.Claims_DATA!N6/ECO!X45))))</f>
        <v>6617</v>
      </c>
      <c r="P46" s="219">
        <f>IF($C$2="National Currency",IF(C.Claims_DATA!O6=0,0,C.Claims_DATA!O6),IF($C$2="Current Exchange rate",IF(C.Claims_DATA!O6=0,0,C.Claims_DATA!O6/ECO!Y10),IF($C$2="Constant Exchange rate",IF(C.Claims_DATA!O6=0,0,C.Claims_DATA!O6/ECO!Y45))))</f>
        <v>6919</v>
      </c>
      <c r="Q46" s="48">
        <f>O46/$O$78</f>
        <v>2.0039615985334644E-2</v>
      </c>
      <c r="R46" s="94">
        <f>IF(OR(N46=0, O46=0),"-",O46/N46-1)</f>
        <v>1.9882860665844548E-2</v>
      </c>
      <c r="S46" s="94">
        <f>IF(OR(O46=0, F46=0),"-", O46/F46-1)</f>
        <v>0.26689641968217503</v>
      </c>
      <c r="AI46" t="s">
        <v>46</v>
      </c>
    </row>
    <row r="47" spans="3:35" ht="15" x14ac:dyDescent="0.25">
      <c r="C47" s="256"/>
      <c r="D47" s="257"/>
      <c r="E47" s="45" t="s">
        <v>1</v>
      </c>
      <c r="F47" s="74">
        <f>IF($C$2="National Currency",IF(C.Claims_DATA!E7=0,0,C.Claims_DATA!E7),IF($C$2="Current Exchange rate",IF(C.Claims_DATA!E7=0,0,C.Claims_DATA!E7/ECO!O11),IF($C$2="Constant Exchange rate",IF(C.Claims_DATA!E7=0,0,C.Claims_DATA!E7/ECO!O46))))</f>
        <v>5146.7875779499964</v>
      </c>
      <c r="G47" s="74">
        <f>IF($C$2="National Currency",IF(C.Claims_DATA!F7=0,0,C.Claims_DATA!F7),IF($C$2="Current Exchange rate",IF(C.Claims_DATA!F7=0,0,C.Claims_DATA!F7/ECO!P11),IF($C$2="Constant Exchange rate",IF(C.Claims_DATA!F7=0,0,C.Claims_DATA!F7/ECO!P46))))</f>
        <v>5774.9646239800013</v>
      </c>
      <c r="H47" s="74">
        <f>IF($C$2="National Currency",IF(C.Claims_DATA!G7=0,0,C.Claims_DATA!G7),IF($C$2="Current Exchange rate",IF(C.Claims_DATA!G7=0,0,C.Claims_DATA!G7/ECO!Q11),IF($C$2="Constant Exchange rate",IF(C.Claims_DATA!G7=0,0,C.Claims_DATA!G7/ECO!Q46))))</f>
        <v>5193.4318243800017</v>
      </c>
      <c r="I47" s="74">
        <f>IF($C$2="National Currency",IF(C.Claims_DATA!H7=0,0,C.Claims_DATA!H7),IF($C$2="Current Exchange rate",IF(C.Claims_DATA!H7=0,0,C.Claims_DATA!H7/ECO!R11),IF($C$2="Constant Exchange rate",IF(C.Claims_DATA!H7=0,0,C.Claims_DATA!H7/ECO!R46))))</f>
        <v>6010.8842929699967</v>
      </c>
      <c r="J47" s="74">
        <f>IF($C$2="National Currency",IF(C.Claims_DATA!I7=0,0,C.Claims_DATA!I7),IF($C$2="Current Exchange rate",IF(C.Claims_DATA!I7=0,0,C.Claims_DATA!I7/ECO!S11),IF($C$2="Constant Exchange rate",IF(C.Claims_DATA!I7=0,0,C.Claims_DATA!I7/ECO!S46))))</f>
        <v>8732.10754284</v>
      </c>
      <c r="K47" s="74">
        <f>IF($C$2="National Currency",IF(C.Claims_DATA!J7=0,0,C.Claims_DATA!J7),IF($C$2="Current Exchange rate",IF(C.Claims_DATA!J7=0,0,C.Claims_DATA!J7/ECO!T11),IF($C$2="Constant Exchange rate",IF(C.Claims_DATA!J7=0,0,C.Claims_DATA!J7/ECO!T46))))</f>
        <v>6004.3251895300018</v>
      </c>
      <c r="L47" s="74">
        <f>IF($C$2="National Currency",IF(C.Claims_DATA!K7=0,0,C.Claims_DATA!K7),IF($C$2="Current Exchange rate",IF(C.Claims_DATA!K7=0,0,C.Claims_DATA!K7/ECO!U11),IF($C$2="Constant Exchange rate",IF(C.Claims_DATA!K7=0,0,C.Claims_DATA!K7/ECO!U46))))</f>
        <v>6365.9373346300008</v>
      </c>
      <c r="M47" s="74">
        <f>IF($C$2="National Currency",IF(C.Claims_DATA!L7=0,0,C.Claims_DATA!L7),IF($C$2="Current Exchange rate",IF(C.Claims_DATA!L7=0,0,C.Claims_DATA!L7/ECO!V11),IF($C$2="Constant Exchange rate",IF(C.Claims_DATA!L7=0,0,C.Claims_DATA!L7/ECO!V46))))</f>
        <v>6163.2491270299988</v>
      </c>
      <c r="N47" s="74">
        <f>IF($C$2="National Currency",IF(C.Claims_DATA!M7=0,0,C.Claims_DATA!M7),IF($C$2="Current Exchange rate",IF(C.Claims_DATA!M7=0,0,C.Claims_DATA!M7/ECO!W11),IF($C$2="Constant Exchange rate",IF(C.Claims_DATA!M7=0,0,C.Claims_DATA!M7/ECO!W46))))</f>
        <v>6336.2445991300001</v>
      </c>
      <c r="O47" s="74">
        <f>IF($C$2="National Currency",IF(C.Claims_DATA!N7=0,0,C.Claims_DATA!N7),IF($C$2="Current Exchange rate",IF(C.Claims_DATA!N7=0,0,C.Claims_DATA!N7/ECO!X11),IF($C$2="Constant Exchange rate",IF(C.Claims_DATA!N7=0,0,C.Claims_DATA!N7/ECO!X46))))</f>
        <v>6677.705169920001</v>
      </c>
      <c r="P47" s="220">
        <f>IF($C$2="National Currency",IF(C.Claims_DATA!O7=0,0,C.Claims_DATA!O7),IF($C$2="Current Exchange rate",IF(C.Claims_DATA!O7=0,0,C.Claims_DATA!O7/ECO!Y11),IF($C$2="Constant Exchange rate",IF(C.Claims_DATA!O7=0,0,C.Claims_DATA!O7/ECO!Y46))))</f>
        <v>6624.7616351999995</v>
      </c>
      <c r="Q47" s="48">
        <f t="shared" ref="Q47:Q79" si="25">O47/$O$78</f>
        <v>2.022346188128769E-2</v>
      </c>
      <c r="R47" s="94">
        <f t="shared" ref="R47:R79" si="26">IF(OR(N47=0, O47=0),"-",O47/N47-1)</f>
        <v>5.3890055134059311E-2</v>
      </c>
      <c r="S47" s="94">
        <f t="shared" ref="S47:S79" si="27">IF(OR(O47=0, F47=0),"-", O47/F47-1)</f>
        <v>0.29745109328560648</v>
      </c>
      <c r="AI47" t="s">
        <v>47</v>
      </c>
    </row>
    <row r="48" spans="3:35" ht="15" x14ac:dyDescent="0.25">
      <c r="C48" s="256"/>
      <c r="D48" s="257"/>
      <c r="E48" s="45" t="s">
        <v>2</v>
      </c>
      <c r="F48" s="74">
        <f>IF($C$2="National Currency",IF(C.Claims_DATA!E8=0,0,C.Claims_DATA!E8),IF($C$2="Current Exchange rate",IF(C.Claims_DATA!E8=0,0,C.Claims_DATA!E8/ECO!O12),IF($C$2="Constant Exchange rate",IF(C.Claims_DATA!E8=0,0,C.Claims_DATA!E8/ECO!O47))))</f>
        <v>0</v>
      </c>
      <c r="G48" s="74">
        <f>IF($C$2="National Currency",IF(C.Claims_DATA!F8=0,0,C.Claims_DATA!F8),IF($C$2="Current Exchange rate",IF(C.Claims_DATA!F8=0,0,C.Claims_DATA!F8/ECO!P12),IF($C$2="Constant Exchange rate",IF(C.Claims_DATA!F8=0,0,C.Claims_DATA!F8/ECO!P47))))</f>
        <v>0</v>
      </c>
      <c r="H48" s="74">
        <f>IF($C$2="National Currency",IF(C.Claims_DATA!G8=0,0,C.Claims_DATA!G8),IF($C$2="Current Exchange rate",IF(C.Claims_DATA!G8=0,0,C.Claims_DATA!G8/ECO!Q12),IF($C$2="Constant Exchange rate",IF(C.Claims_DATA!G8=0,0,C.Claims_DATA!G8/ECO!Q47))))</f>
        <v>0</v>
      </c>
      <c r="I48" s="74">
        <f>IF($C$2="National Currency",IF(C.Claims_DATA!H8=0,0,C.Claims_DATA!H8),IF($C$2="Current Exchange rate",IF(C.Claims_DATA!H8=0,0,C.Claims_DATA!H8/ECO!R12),IF($C$2="Constant Exchange rate",IF(C.Claims_DATA!H8=0,0,C.Claims_DATA!H8/ECO!R47))))</f>
        <v>287.205798138869</v>
      </c>
      <c r="J48" s="74">
        <f>IF($C$2="National Currency",IF(C.Claims_DATA!I8=0,0,C.Claims_DATA!I8),IF($C$2="Current Exchange rate",IF(C.Claims_DATA!I8=0,0,C.Claims_DATA!I8/ECO!S12),IF($C$2="Constant Exchange rate",IF(C.Claims_DATA!I8=0,0,C.Claims_DATA!I8/ECO!S47))))</f>
        <v>396.41001124859395</v>
      </c>
      <c r="K48" s="74">
        <f>IF($C$2="National Currency",IF(C.Claims_DATA!J8=0,0,C.Claims_DATA!J8),IF($C$2="Current Exchange rate",IF(C.Claims_DATA!J8=0,0,C.Claims_DATA!J8/ECO!T12),IF($C$2="Constant Exchange rate",IF(C.Claims_DATA!J8=0,0,C.Claims_DATA!J8/ECO!T47))))</f>
        <v>390.87989569485632</v>
      </c>
      <c r="L48" s="74">
        <f>IF($C$2="National Currency",IF(C.Claims_DATA!K8=0,0,C.Claims_DATA!K8),IF($C$2="Current Exchange rate",IF(C.Claims_DATA!K8=0,0,C.Claims_DATA!K8/ECO!U12),IF($C$2="Constant Exchange rate",IF(C.Claims_DATA!K8=0,0,C.Claims_DATA!K8/ECO!U47))))</f>
        <v>437.51620820124759</v>
      </c>
      <c r="M48" s="74">
        <f>IF($C$2="National Currency",IF(C.Claims_DATA!L8=0,0,C.Claims_DATA!L8),IF($C$2="Current Exchange rate",IF(C.Claims_DATA!L8=0,0,C.Claims_DATA!L8/ECO!V12),IF($C$2="Constant Exchange rate",IF(C.Claims_DATA!L8=0,0,C.Claims_DATA!L8/ECO!V47))))</f>
        <v>358.5371714899274</v>
      </c>
      <c r="N48" s="74">
        <f>IF($C$2="National Currency",IF(C.Claims_DATA!M8=0,0,C.Claims_DATA!M8),IF($C$2="Current Exchange rate",IF(C.Claims_DATA!M8=0,0,C.Claims_DATA!M8/ECO!W12),IF($C$2="Constant Exchange rate",IF(C.Claims_DATA!M8=0,0,C.Claims_DATA!M8/ECO!W47))))</f>
        <v>0</v>
      </c>
      <c r="O48" s="74">
        <f>IF($C$2="National Currency",IF(C.Claims_DATA!N8=0,0,C.Claims_DATA!N8),IF($C$2="Current Exchange rate",IF(C.Claims_DATA!N8=0,0,C.Claims_DATA!N8/ECO!X12),IF($C$2="Constant Exchange rate",IF(C.Claims_DATA!N8=0,0,C.Claims_DATA!N8/ECO!X47))))</f>
        <v>0</v>
      </c>
      <c r="P48" s="220">
        <f>IF($C$2="National Currency",IF(C.Claims_DATA!O8=0,0,C.Claims_DATA!O8),IF($C$2="Current Exchange rate",IF(C.Claims_DATA!O8=0,0,C.Claims_DATA!O8/ECO!Y12),IF($C$2="Constant Exchange rate",IF(C.Claims_DATA!O8=0,0,C.Claims_DATA!O8/ECO!Y47))))</f>
        <v>0</v>
      </c>
      <c r="Q48" s="48">
        <f t="shared" si="25"/>
        <v>0</v>
      </c>
      <c r="R48" s="94" t="str">
        <f t="shared" si="26"/>
        <v>-</v>
      </c>
      <c r="S48" s="94" t="str">
        <f t="shared" si="27"/>
        <v>-</v>
      </c>
      <c r="AI48" t="s">
        <v>48</v>
      </c>
    </row>
    <row r="49" spans="3:35" ht="15" x14ac:dyDescent="0.25">
      <c r="C49" s="256"/>
      <c r="D49" s="257"/>
      <c r="E49" s="45" t="s">
        <v>3</v>
      </c>
      <c r="F49" s="74">
        <f>IF($C$2="National Currency",IF(C.Claims_DATA!E9=0,0,C.Claims_DATA!E9),IF($C$2="Current Exchange rate",IF(C.Claims_DATA!E9=0,0,C.Claims_DATA!E9/ECO!O13),IF($C$2="Constant Exchange rate",IF(C.Claims_DATA!E9=0,0,C.Claims_DATA!E9/ECO!O48))))</f>
        <v>12198.572022621425</v>
      </c>
      <c r="G49" s="74">
        <f>IF($C$2="National Currency",IF(C.Claims_DATA!F9=0,0,C.Claims_DATA!F9),IF($C$2="Current Exchange rate",IF(C.Claims_DATA!F9=0,0,C.Claims_DATA!F9/ECO!P13),IF($C$2="Constant Exchange rate",IF(C.Claims_DATA!F9=0,0,C.Claims_DATA!F9/ECO!P48))))</f>
        <v>13996.897870924817</v>
      </c>
      <c r="H49" s="74">
        <f>IF($C$2="National Currency",IF(C.Claims_DATA!G9=0,0,C.Claims_DATA!G9),IF($C$2="Current Exchange rate",IF(C.Claims_DATA!G9=0,0,C.Claims_DATA!G9/ECO!Q13),IF($C$2="Constant Exchange rate",IF(C.Claims_DATA!G9=0,0,C.Claims_DATA!G9/ECO!Q48))))</f>
        <v>12646.213406520294</v>
      </c>
      <c r="I49" s="74">
        <f>IF($C$2="National Currency",IF(C.Claims_DATA!H9=0,0,C.Claims_DATA!H9),IF($C$2="Current Exchange rate",IF(C.Claims_DATA!H9=0,0,C.Claims_DATA!H9/ECO!R13),IF($C$2="Constant Exchange rate",IF(C.Claims_DATA!H9=0,0,C.Claims_DATA!H9/ECO!R48))))</f>
        <v>12861.529441117766</v>
      </c>
      <c r="J49" s="74">
        <f>IF($C$2="National Currency",IF(C.Claims_DATA!I9=0,0,C.Claims_DATA!I9),IF($C$2="Current Exchange rate",IF(C.Claims_DATA!I9=0,0,C.Claims_DATA!I9/ECO!S13),IF($C$2="Constant Exchange rate",IF(C.Claims_DATA!I9=0,0,C.Claims_DATA!I9/ECO!S48))))</f>
        <v>12543.47005489022</v>
      </c>
      <c r="K49" s="74">
        <f>IF($C$2="National Currency",IF(C.Claims_DATA!J9=0,0,C.Claims_DATA!J9),IF($C$2="Current Exchange rate",IF(C.Claims_DATA!J9=0,0,C.Claims_DATA!J9/ECO!T13),IF($C$2="Constant Exchange rate",IF(C.Claims_DATA!J9=0,0,C.Claims_DATA!J9/ECO!T48))))</f>
        <v>13717.126283266802</v>
      </c>
      <c r="L49" s="74">
        <f>IF($C$2="National Currency",IF(C.Claims_DATA!K9=0,0,C.Claims_DATA!K9),IF($C$2="Current Exchange rate",IF(C.Claims_DATA!K9=0,0,C.Claims_DATA!K9/ECO!U13),IF($C$2="Constant Exchange rate",IF(C.Claims_DATA!K9=0,0,C.Claims_DATA!K9/ECO!U48))))</f>
        <v>13196.924488522955</v>
      </c>
      <c r="M49" s="74">
        <f>IF($C$2="National Currency",IF(C.Claims_DATA!L9=0,0,C.Claims_DATA!L9),IF($C$2="Current Exchange rate",IF(C.Claims_DATA!L9=0,0,C.Claims_DATA!L9/ECO!V13),IF($C$2="Constant Exchange rate",IF(C.Claims_DATA!L9=0,0,C.Claims_DATA!L9/ECO!V48))))</f>
        <v>13145.024067697939</v>
      </c>
      <c r="N49" s="74">
        <f>IF($C$2="National Currency",IF(C.Claims_DATA!M9=0,0,C.Claims_DATA!M9),IF($C$2="Current Exchange rate",IF(C.Claims_DATA!M9=0,0,C.Claims_DATA!M9/ECO!W13),IF($C$2="Constant Exchange rate",IF(C.Claims_DATA!M9=0,0,C.Claims_DATA!M9/ECO!W48))))</f>
        <v>12868.775590485697</v>
      </c>
      <c r="O49" s="74">
        <f>IF($C$2="National Currency",IF(C.Claims_DATA!N9=0,0,C.Claims_DATA!N9),IF($C$2="Current Exchange rate",IF(C.Claims_DATA!N9=0,0,C.Claims_DATA!N9/ECO!X13),IF($C$2="Constant Exchange rate",IF(C.Claims_DATA!N9=0,0,C.Claims_DATA!N9/ECO!X48))))</f>
        <v>13030.825824184965</v>
      </c>
      <c r="P49" s="220">
        <f>IF($C$2="National Currency",IF(C.Claims_DATA!O9=0,0,C.Claims_DATA!O9),IF($C$2="Current Exchange rate",IF(C.Claims_DATA!O9=0,0,C.Claims_DATA!O9/ECO!Y13),IF($C$2="Constant Exchange rate",IF(C.Claims_DATA!O9=0,0,C.Claims_DATA!O9/ECO!Y48))))</f>
        <v>13786.810651197608</v>
      </c>
      <c r="Q49" s="48">
        <f t="shared" si="25"/>
        <v>3.9463918012460103E-2</v>
      </c>
      <c r="R49" s="94">
        <f t="shared" si="26"/>
        <v>1.259251376013415E-2</v>
      </c>
      <c r="S49" s="94">
        <f t="shared" si="27"/>
        <v>6.8225510331880068E-2</v>
      </c>
      <c r="AI49" t="s">
        <v>49</v>
      </c>
    </row>
    <row r="50" spans="3:35" ht="15" x14ac:dyDescent="0.25">
      <c r="C50" s="256"/>
      <c r="D50" s="257"/>
      <c r="E50" s="45" t="s">
        <v>4</v>
      </c>
      <c r="F50" s="74">
        <f>IF($C$2="National Currency",IF(C.Claims_DATA!E10=0,0,C.Claims_DATA!E10),IF($C$2="Current Exchange rate",IF(C.Claims_DATA!E10=0,0,C.Claims_DATA!E10/ECO!O14),IF($C$2="Constant Exchange rate",IF(C.Claims_DATA!E10=0,0,C.Claims_DATA!E10/ECO!O49))))</f>
        <v>131.39234883045435</v>
      </c>
      <c r="G50" s="74">
        <f>IF($C$2="National Currency",IF(C.Claims_DATA!F10=0,0,C.Claims_DATA!F10),IF($C$2="Current Exchange rate",IF(C.Claims_DATA!F10=0,0,C.Claims_DATA!F10/ECO!P14),IF($C$2="Constant Exchange rate",IF(C.Claims_DATA!F10=0,0,C.Claims_DATA!F10/ECO!P49))))</f>
        <v>157.875852170793</v>
      </c>
      <c r="H50" s="74">
        <f>IF($C$2="National Currency",IF(C.Claims_DATA!G10=0,0,C.Claims_DATA!G10),IF($C$2="Current Exchange rate",IF(C.Claims_DATA!G10=0,0,C.Claims_DATA!G10/ECO!Q14),IF($C$2="Constant Exchange rate",IF(C.Claims_DATA!G10=0,0,C.Claims_DATA!G10/ECO!Q49))))</f>
        <v>162.48910759136808</v>
      </c>
      <c r="I50" s="74">
        <f>IF($C$2="National Currency",IF(C.Claims_DATA!H10=0,0,C.Claims_DATA!H10),IF($C$2="Current Exchange rate",IF(C.Claims_DATA!H10=0,0,C.Claims_DATA!H10/ECO!R14),IF($C$2="Constant Exchange rate",IF(C.Claims_DATA!H10=0,0,C.Claims_DATA!H10/ECO!R49))))</f>
        <v>171.20303449689888</v>
      </c>
      <c r="J50" s="74">
        <f>IF($C$2="National Currency",IF(C.Claims_DATA!I10=0,0,C.Claims_DATA!I10),IF($C$2="Current Exchange rate",IF(C.Claims_DATA!I10=0,0,C.Claims_DATA!I10/ECO!S14),IF($C$2="Constant Exchange rate",IF(C.Claims_DATA!I10=0,0,C.Claims_DATA!I10/ECO!S49))))</f>
        <v>194</v>
      </c>
      <c r="K50" s="74">
        <f>IF($C$2="National Currency",IF(C.Claims_DATA!J10=0,0,C.Claims_DATA!J10),IF($C$2="Current Exchange rate",IF(C.Claims_DATA!J10=0,0,C.Claims_DATA!J10/ECO!T14),IF($C$2="Constant Exchange rate",IF(C.Claims_DATA!J10=0,0,C.Claims_DATA!J10/ECO!T49))))</f>
        <v>222</v>
      </c>
      <c r="L50" s="74">
        <f>IF($C$2="National Currency",IF(C.Claims_DATA!K10=0,0,C.Claims_DATA!K10),IF($C$2="Current Exchange rate",IF(C.Claims_DATA!K10=0,0,C.Claims_DATA!K10/ECO!U14),IF($C$2="Constant Exchange rate",IF(C.Claims_DATA!K10=0,0,C.Claims_DATA!K10/ECO!U49))))</f>
        <v>402</v>
      </c>
      <c r="M50" s="74">
        <f>IF($C$2="National Currency",IF(C.Claims_DATA!L10=0,0,C.Claims_DATA!L10),IF($C$2="Current Exchange rate",IF(C.Claims_DATA!L10=0,0,C.Claims_DATA!L10/ECO!V14),IF($C$2="Constant Exchange rate",IF(C.Claims_DATA!L10=0,0,C.Claims_DATA!L10/ECO!V49))))</f>
        <v>582</v>
      </c>
      <c r="N50" s="74">
        <f>IF($C$2="National Currency",IF(C.Claims_DATA!M10=0,0,C.Claims_DATA!M10),IF($C$2="Current Exchange rate",IF(C.Claims_DATA!M10=0,0,C.Claims_DATA!M10/ECO!W14),IF($C$2="Constant Exchange rate",IF(C.Claims_DATA!M10=0,0,C.Claims_DATA!M10/ECO!W49))))</f>
        <v>0</v>
      </c>
      <c r="O50" s="74">
        <f>IF($C$2="National Currency",IF(C.Claims_DATA!N10=0,0,C.Claims_DATA!N10),IF($C$2="Current Exchange rate",IF(C.Claims_DATA!N10=0,0,C.Claims_DATA!N10/ECO!X14),IF($C$2="Constant Exchange rate",IF(C.Claims_DATA!N10=0,0,C.Claims_DATA!N10/ECO!X49))))</f>
        <v>0</v>
      </c>
      <c r="P50" s="220">
        <f>IF($C$2="National Currency",IF(C.Claims_DATA!O10=0,0,C.Claims_DATA!O10),IF($C$2="Current Exchange rate",IF(C.Claims_DATA!O10=0,0,C.Claims_DATA!O10/ECO!Y14),IF($C$2="Constant Exchange rate",IF(C.Claims_DATA!O10=0,0,C.Claims_DATA!O10/ECO!Y49))))</f>
        <v>0</v>
      </c>
      <c r="Q50" s="48">
        <f t="shared" si="25"/>
        <v>0</v>
      </c>
      <c r="R50" s="94" t="str">
        <f t="shared" si="26"/>
        <v>-</v>
      </c>
      <c r="S50" s="94" t="str">
        <f t="shared" si="27"/>
        <v>-</v>
      </c>
    </row>
    <row r="51" spans="3:35" ht="15" x14ac:dyDescent="0.25">
      <c r="C51" s="256"/>
      <c r="D51" s="257"/>
      <c r="E51" s="45" t="s">
        <v>44</v>
      </c>
      <c r="F51" s="74">
        <f>IF($C$2="National Currency",IF(C.Claims_DATA!E11=0,0,C.Claims_DATA!E11),IF($C$2="Current Exchange rate",IF(C.Claims_DATA!E11=0,0,C.Claims_DATA!E11/ECO!O15),IF($C$2="Constant Exchange rate",IF(C.Claims_DATA!E11=0,0,C.Claims_DATA!E11/ECO!O50))))</f>
        <v>1597.2237245357851</v>
      </c>
      <c r="G51" s="74">
        <f>IF($C$2="National Currency",IF(C.Claims_DATA!F11=0,0,C.Claims_DATA!F11),IF($C$2="Current Exchange rate",IF(C.Claims_DATA!F11=0,0,C.Claims_DATA!F11/ECO!P15),IF($C$2="Constant Exchange rate",IF(C.Claims_DATA!F11=0,0,C.Claims_DATA!F11/ECO!P50))))</f>
        <v>1428.2675319992788</v>
      </c>
      <c r="H51" s="74">
        <f>IF($C$2="National Currency",IF(C.Claims_DATA!G11=0,0,C.Claims_DATA!G11),IF($C$2="Current Exchange rate",IF(C.Claims_DATA!G11=0,0,C.Claims_DATA!G11/ECO!Q15),IF($C$2="Constant Exchange rate",IF(C.Claims_DATA!G11=0,0,C.Claims_DATA!G11/ECO!Q50))))</f>
        <v>1436.0555255092843</v>
      </c>
      <c r="I51" s="74">
        <f>IF($C$2="National Currency",IF(C.Claims_DATA!H11=0,0,C.Claims_DATA!H11),IF($C$2="Current Exchange rate",IF(C.Claims_DATA!H11=0,0,C.Claims_DATA!H11/ECO!R15),IF($C$2="Constant Exchange rate",IF(C.Claims_DATA!H11=0,0,C.Claims_DATA!H11/ECO!R50))))</f>
        <v>1435.0459707950245</v>
      </c>
      <c r="J51" s="74">
        <f>IF($C$2="National Currency",IF(C.Claims_DATA!I11=0,0,C.Claims_DATA!I11),IF($C$2="Current Exchange rate",IF(C.Claims_DATA!I11=0,0,C.Claims_DATA!I11/ECO!S15),IF($C$2="Constant Exchange rate",IF(C.Claims_DATA!I11=0,0,C.Claims_DATA!I11/ECO!S50))))</f>
        <v>1543.9336578330629</v>
      </c>
      <c r="K51" s="74">
        <f>IF($C$2="National Currency",IF(C.Claims_DATA!J11=0,0,C.Claims_DATA!J11),IF($C$2="Current Exchange rate",IF(C.Claims_DATA!J11=0,0,C.Claims_DATA!J11/ECO!T15),IF($C$2="Constant Exchange rate",IF(C.Claims_DATA!J11=0,0,C.Claims_DATA!J11/ECO!T50))))</f>
        <v>1716.8920137010998</v>
      </c>
      <c r="L51" s="74">
        <f>IF($C$2="National Currency",IF(C.Claims_DATA!K11=0,0,C.Claims_DATA!K11),IF($C$2="Current Exchange rate",IF(C.Claims_DATA!K11=0,0,C.Claims_DATA!K11/ECO!U15),IF($C$2="Constant Exchange rate",IF(C.Claims_DATA!K11=0,0,C.Claims_DATA!K11/ECO!U50))))</f>
        <v>1593.4378943573104</v>
      </c>
      <c r="M51" s="74">
        <f>IF($C$2="National Currency",IF(C.Claims_DATA!L11=0,0,C.Claims_DATA!L11),IF($C$2="Current Exchange rate",IF(C.Claims_DATA!L11=0,0,C.Claims_DATA!L11/ECO!V15),IF($C$2="Constant Exchange rate",IF(C.Claims_DATA!L11=0,0,C.Claims_DATA!L11/ECO!V50))))</f>
        <v>1571.5521903731747</v>
      </c>
      <c r="N51" s="74">
        <f>IF($C$2="National Currency",IF(C.Claims_DATA!M11=0,0,C.Claims_DATA!M11),IF($C$2="Current Exchange rate",IF(C.Claims_DATA!M11=0,0,C.Claims_DATA!M11/ECO!W15),IF($C$2="Constant Exchange rate",IF(C.Claims_DATA!M11=0,0,C.Claims_DATA!M11/ECO!W50))))</f>
        <v>1574.7971876690103</v>
      </c>
      <c r="O51" s="74">
        <f>IF($C$2="National Currency",IF(C.Claims_DATA!N11=0,0,C.Claims_DATA!N11),IF($C$2="Current Exchange rate",IF(C.Claims_DATA!N11=0,0,C.Claims_DATA!N11/ECO!X15),IF($C$2="Constant Exchange rate",IF(C.Claims_DATA!N11=0,0,C.Claims_DATA!N11/ECO!X50))))</f>
        <v>1846.3674058049396</v>
      </c>
      <c r="P51" s="220">
        <f>IF($C$2="National Currency",IF(C.Claims_DATA!O11=0,0,C.Claims_DATA!O11),IF($C$2="Current Exchange rate",IF(C.Claims_DATA!O11=0,0,C.Claims_DATA!O11/ECO!Y15),IF($C$2="Constant Exchange rate",IF(C.Claims_DATA!O11=0,0,C.Claims_DATA!O11/ECO!Y50))))</f>
        <v>1825.3470344330269</v>
      </c>
      <c r="Q51" s="48">
        <f t="shared" si="25"/>
        <v>5.5917324739564039E-3</v>
      </c>
      <c r="R51" s="94">
        <f t="shared" si="26"/>
        <v>0.17244774137417851</v>
      </c>
      <c r="S51" s="94">
        <f t="shared" si="27"/>
        <v>0.15598546242578837</v>
      </c>
    </row>
    <row r="52" spans="3:35" ht="15" x14ac:dyDescent="0.25">
      <c r="C52" s="256"/>
      <c r="D52" s="257"/>
      <c r="E52" s="45" t="s">
        <v>6</v>
      </c>
      <c r="F52" s="74">
        <f>IF($C$2="National Currency",IF(C.Claims_DATA!E12=0,0,C.Claims_DATA!E12),IF($C$2="Current Exchange rate",IF(C.Claims_DATA!E12=0,0,C.Claims_DATA!E12/ECO!O16),IF($C$2="Constant Exchange rate",IF(C.Claims_DATA!E12=0,0,C.Claims_DATA!E12/ECO!O51))))</f>
        <v>67952.320000000007</v>
      </c>
      <c r="G52" s="74">
        <f>IF($C$2="National Currency",IF(C.Claims_DATA!F12=0,0,C.Claims_DATA!F12),IF($C$2="Current Exchange rate",IF(C.Claims_DATA!F12=0,0,C.Claims_DATA!F12/ECO!P16),IF($C$2="Constant Exchange rate",IF(C.Claims_DATA!F12=0,0,C.Claims_DATA!F12/ECO!P51))))</f>
        <v>70097.83</v>
      </c>
      <c r="H52" s="74">
        <f>IF($C$2="National Currency",IF(C.Claims_DATA!G12=0,0,C.Claims_DATA!G12),IF($C$2="Current Exchange rate",IF(C.Claims_DATA!G12=0,0,C.Claims_DATA!G12/ECO!Q16),IF($C$2="Constant Exchange rate",IF(C.Claims_DATA!G12=0,0,C.Claims_DATA!G12/ECO!Q51))))</f>
        <v>71644.705000000002</v>
      </c>
      <c r="I52" s="74">
        <f>IF($C$2="National Currency",IF(C.Claims_DATA!H12=0,0,C.Claims_DATA!H12),IF($C$2="Current Exchange rate",IF(C.Claims_DATA!H12=0,0,C.Claims_DATA!H12/ECO!R16),IF($C$2="Constant Exchange rate",IF(C.Claims_DATA!H12=0,0,C.Claims_DATA!H12/ECO!R51))))</f>
        <v>75055.534</v>
      </c>
      <c r="J52" s="74">
        <f>IF($C$2="National Currency",IF(C.Claims_DATA!I12=0,0,C.Claims_DATA!I12),IF($C$2="Current Exchange rate",IF(C.Claims_DATA!I12=0,0,C.Claims_DATA!I12/ECO!S16),IF($C$2="Constant Exchange rate",IF(C.Claims_DATA!I12=0,0,C.Claims_DATA!I12/ECO!S51))))</f>
        <v>75530.176999999996</v>
      </c>
      <c r="K52" s="74">
        <f>IF($C$2="National Currency",IF(C.Claims_DATA!J12=0,0,C.Claims_DATA!J12),IF($C$2="Current Exchange rate",IF(C.Claims_DATA!J12=0,0,C.Claims_DATA!J12/ECO!T16),IF($C$2="Constant Exchange rate",IF(C.Claims_DATA!J12=0,0,C.Claims_DATA!J12/ECO!T51))))</f>
        <v>77088.445999999996</v>
      </c>
      <c r="L52" s="74">
        <f>IF($C$2="National Currency",IF(C.Claims_DATA!K12=0,0,C.Claims_DATA!K12),IF($C$2="Current Exchange rate",IF(C.Claims_DATA!K12=0,0,C.Claims_DATA!K12/ECO!U16),IF($C$2="Constant Exchange rate",IF(C.Claims_DATA!K12=0,0,C.Claims_DATA!K12/ECO!U51))))</f>
        <v>81892.240000000005</v>
      </c>
      <c r="M52" s="74">
        <f>IF($C$2="National Currency",IF(C.Claims_DATA!L12=0,0,C.Claims_DATA!L12),IF($C$2="Current Exchange rate",IF(C.Claims_DATA!L12=0,0,C.Claims_DATA!L12/ECO!V16),IF($C$2="Constant Exchange rate",IF(C.Claims_DATA!L12=0,0,C.Claims_DATA!L12/ECO!V51))))</f>
        <v>82257.683999999994</v>
      </c>
      <c r="N52" s="74">
        <f>IF($C$2="National Currency",IF(C.Claims_DATA!M12=0,0,C.Claims_DATA!M12),IF($C$2="Current Exchange rate",IF(C.Claims_DATA!M12=0,0,C.Claims_DATA!M12/ECO!W16),IF($C$2="Constant Exchange rate",IF(C.Claims_DATA!M12=0,0,C.Claims_DATA!M12/ECO!W51))))</f>
        <v>84977.451000000001</v>
      </c>
      <c r="O52" s="74">
        <f>IF($C$2="National Currency",IF(C.Claims_DATA!N12=0,0,C.Claims_DATA!N12),IF($C$2="Current Exchange rate",IF(C.Claims_DATA!N12=0,0,C.Claims_DATA!N12/ECO!X16),IF($C$2="Constant Exchange rate",IF(C.Claims_DATA!N12=0,0,C.Claims_DATA!N12/ECO!X51))))</f>
        <v>91347</v>
      </c>
      <c r="P52" s="220">
        <f>IF($C$2="National Currency",IF(C.Claims_DATA!O12=0,0,C.Claims_DATA!O12),IF($C$2="Current Exchange rate",IF(C.Claims_DATA!O12=0,0,C.Claims_DATA!O12/ECO!Y16),IF($C$2="Constant Exchange rate",IF(C.Claims_DATA!O12=0,0,C.Claims_DATA!O12/ECO!Y51))))</f>
        <v>87550</v>
      </c>
      <c r="Q52" s="48">
        <f>O52/$O$78</f>
        <v>0.27664482415178537</v>
      </c>
      <c r="R52" s="94">
        <f t="shared" si="26"/>
        <v>7.4955755027295456E-2</v>
      </c>
      <c r="S52" s="94">
        <f t="shared" si="27"/>
        <v>0.34428081337031591</v>
      </c>
    </row>
    <row r="53" spans="3:35" ht="15" x14ac:dyDescent="0.25">
      <c r="C53" s="256"/>
      <c r="D53" s="257"/>
      <c r="E53" s="45" t="s">
        <v>7</v>
      </c>
      <c r="F53" s="74">
        <f>IF($C$2="National Currency",IF(C.Claims_DATA!E13=0,0,C.Claims_DATA!E13),IF($C$2="Current Exchange rate",IF(C.Claims_DATA!E13=0,0,C.Claims_DATA!E13/ECO!O17),IF($C$2="Constant Exchange rate",IF(C.Claims_DATA!E13=0,0,C.Claims_DATA!E13/ECO!O52))))</f>
        <v>4027.5072864760323</v>
      </c>
      <c r="G53" s="74">
        <f>IF($C$2="National Currency",IF(C.Claims_DATA!F13=0,0,C.Claims_DATA!F13),IF($C$2="Current Exchange rate",IF(C.Claims_DATA!F13=0,0,C.Claims_DATA!F13/ECO!P17),IF($C$2="Constant Exchange rate",IF(C.Claims_DATA!F13=0,0,C.Claims_DATA!F13/ECO!P52))))</f>
        <v>4727.9491759902221</v>
      </c>
      <c r="H53" s="74">
        <f>IF($C$2="National Currency",IF(C.Claims_DATA!G13=0,0,C.Claims_DATA!G13),IF($C$2="Current Exchange rate",IF(C.Claims_DATA!G13=0,0,C.Claims_DATA!G13/ECO!Q17),IF($C$2="Constant Exchange rate",IF(C.Claims_DATA!G13=0,0,C.Claims_DATA!G13/ECO!Q52))))</f>
        <v>3993.391804225485</v>
      </c>
      <c r="I53" s="74">
        <f>IF($C$2="National Currency",IF(C.Claims_DATA!H13=0,0,C.Claims_DATA!H13),IF($C$2="Current Exchange rate",IF(C.Claims_DATA!H13=0,0,C.Claims_DATA!H13/ECO!R17),IF($C$2="Constant Exchange rate",IF(C.Claims_DATA!H13=0,0,C.Claims_DATA!H13/ECO!R52))))</f>
        <v>5114.3674532926816</v>
      </c>
      <c r="J53" s="74">
        <f>IF($C$2="National Currency",IF(C.Claims_DATA!I13=0,0,C.Claims_DATA!I13),IF($C$2="Current Exchange rate",IF(C.Claims_DATA!I13=0,0,C.Claims_DATA!I13/ECO!S17),IF($C$2="Constant Exchange rate",IF(C.Claims_DATA!I13=0,0,C.Claims_DATA!I13/ECO!S52))))</f>
        <v>5059.4557640390594</v>
      </c>
      <c r="K53" s="74">
        <f>IF($C$2="National Currency",IF(C.Claims_DATA!J13=0,0,C.Claims_DATA!J13),IF($C$2="Current Exchange rate",IF(C.Claims_DATA!J13=0,0,C.Claims_DATA!J13/ECO!T17),IF($C$2="Constant Exchange rate",IF(C.Claims_DATA!J13=0,0,C.Claims_DATA!J13/ECO!T52))))</f>
        <v>5473.2596403099942</v>
      </c>
      <c r="L53" s="74">
        <f>IF($C$2="National Currency",IF(C.Claims_DATA!K13=0,0,C.Claims_DATA!K13),IF($C$2="Current Exchange rate",IF(C.Claims_DATA!K13=0,0,C.Claims_DATA!K13/ECO!U17),IF($C$2="Constant Exchange rate",IF(C.Claims_DATA!K13=0,0,C.Claims_DATA!K13/ECO!U52))))</f>
        <v>5601.6547352020743</v>
      </c>
      <c r="M53" s="74">
        <f>IF($C$2="National Currency",IF(C.Claims_DATA!L13=0,0,C.Claims_DATA!L13),IF($C$2="Current Exchange rate",IF(C.Claims_DATA!L13=0,0,C.Claims_DATA!L13/ECO!V17),IF($C$2="Constant Exchange rate",IF(C.Claims_DATA!L13=0,0,C.Claims_DATA!L13/ECO!V52))))</f>
        <v>6204.3168173209951</v>
      </c>
      <c r="N53" s="74">
        <f>IF($C$2="National Currency",IF(C.Claims_DATA!M13=0,0,C.Claims_DATA!M13),IF($C$2="Current Exchange rate",IF(C.Claims_DATA!M13=0,0,C.Claims_DATA!M13/ECO!W17),IF($C$2="Constant Exchange rate",IF(C.Claims_DATA!M13=0,0,C.Claims_DATA!M13/ECO!W52))))</f>
        <v>5935.4223469840035</v>
      </c>
      <c r="O53" s="74">
        <f>IF($C$2="National Currency",IF(C.Claims_DATA!N13=0,0,C.Claims_DATA!N13),IF($C$2="Current Exchange rate",IF(C.Claims_DATA!N13=0,0,C.Claims_DATA!N13/ECO!X17),IF($C$2="Constant Exchange rate",IF(C.Claims_DATA!N13=0,0,C.Claims_DATA!N13/ECO!X52))))</f>
        <v>5935.4223469840035</v>
      </c>
      <c r="P53" s="220">
        <f>IF($C$2="National Currency",IF(C.Claims_DATA!O13=0,0,C.Claims_DATA!O13),IF($C$2="Current Exchange rate",IF(C.Claims_DATA!O13=0,0,C.Claims_DATA!O13/ECO!Y17),IF($C$2="Constant Exchange rate",IF(C.Claims_DATA!O13=0,0,C.Claims_DATA!O13/ECO!Y52))))</f>
        <v>5841.0003626448906</v>
      </c>
      <c r="Q53" s="48">
        <f t="shared" si="25"/>
        <v>1.7975454820059408E-2</v>
      </c>
      <c r="R53" s="94">
        <f t="shared" si="26"/>
        <v>0</v>
      </c>
      <c r="S53" s="94">
        <f t="shared" si="27"/>
        <v>0.47372106983258844</v>
      </c>
      <c r="W53" s="28"/>
    </row>
    <row r="54" spans="3:35" ht="15" x14ac:dyDescent="0.25">
      <c r="C54" s="256"/>
      <c r="D54" s="257"/>
      <c r="E54" s="45" t="s">
        <v>8</v>
      </c>
      <c r="F54" s="74">
        <f>IF($C$2="National Currency",IF(C.Claims_DATA!E14=0,0,C.Claims_DATA!E14),IF($C$2="Current Exchange rate",IF(C.Claims_DATA!E14=0,0,C.Claims_DATA!E14/ECO!O18),IF($C$2="Constant Exchange rate",IF(C.Claims_DATA!E14=0,0,C.Claims_DATA!E14/ECO!O53))))</f>
        <v>76.994362992599036</v>
      </c>
      <c r="G54" s="74">
        <f>IF($C$2="National Currency",IF(C.Claims_DATA!F14=0,0,C.Claims_DATA!F14),IF($C$2="Current Exchange rate",IF(C.Claims_DATA!F14=0,0,C.Claims_DATA!F14/ECO!P18),IF($C$2="Constant Exchange rate",IF(C.Claims_DATA!F14=0,0,C.Claims_DATA!F14/ECO!P53))))</f>
        <v>105.69069318574005</v>
      </c>
      <c r="H54" s="74">
        <f>IF($C$2="National Currency",IF(C.Claims_DATA!G14=0,0,C.Claims_DATA!G14),IF($C$2="Current Exchange rate",IF(C.Claims_DATA!G14=0,0,C.Claims_DATA!G14/ECO!Q18),IF($C$2="Constant Exchange rate",IF(C.Claims_DATA!G14=0,0,C.Claims_DATA!G14/ECO!Q53))))</f>
        <v>111.66004115910165</v>
      </c>
      <c r="I54" s="74">
        <f>IF($C$2="National Currency",IF(C.Claims_DATA!H14=0,0,C.Claims_DATA!H14),IF($C$2="Current Exchange rate",IF(C.Claims_DATA!H14=0,0,C.Claims_DATA!H14/ECO!R18),IF($C$2="Constant Exchange rate",IF(C.Claims_DATA!H14=0,0,C.Claims_DATA!H14/ECO!R53))))</f>
        <v>151.52199199826163</v>
      </c>
      <c r="J54" s="74">
        <f>IF($C$2="National Currency",IF(C.Claims_DATA!I14=0,0,C.Claims_DATA!I14),IF($C$2="Current Exchange rate",IF(C.Claims_DATA!I14=0,0,C.Claims_DATA!I14/ECO!S18),IF($C$2="Constant Exchange rate",IF(C.Claims_DATA!I14=0,0,C.Claims_DATA!I14/ECO!S53))))</f>
        <v>153.26013319187555</v>
      </c>
      <c r="K54" s="74">
        <f>IF($C$2="National Currency",IF(C.Claims_DATA!J14=0,0,C.Claims_DATA!J14),IF($C$2="Current Exchange rate",IF(C.Claims_DATA!J14=0,0,C.Claims_DATA!J14/ECO!T18),IF($C$2="Constant Exchange rate",IF(C.Claims_DATA!J14=0,0,C.Claims_DATA!J14/ECO!T53))))</f>
        <v>144.29972006697943</v>
      </c>
      <c r="L54" s="74">
        <f>IF($C$2="National Currency",IF(C.Claims_DATA!K14=0,0,C.Claims_DATA!K14),IF($C$2="Current Exchange rate",IF(C.Claims_DATA!K14=0,0,C.Claims_DATA!K14/ECO!U18),IF($C$2="Constant Exchange rate",IF(C.Claims_DATA!K14=0,0,C.Claims_DATA!K14/ECO!U53))))</f>
        <v>134.04190047678091</v>
      </c>
      <c r="M54" s="74">
        <f>IF($C$2="National Currency",IF(C.Claims_DATA!L14=0,0,C.Claims_DATA!L14),IF($C$2="Current Exchange rate",IF(C.Claims_DATA!L14=0,0,C.Claims_DATA!L14/ECO!V18),IF($C$2="Constant Exchange rate",IF(C.Claims_DATA!L14=0,0,C.Claims_DATA!L14/ECO!V53))))</f>
        <v>133.988</v>
      </c>
      <c r="N54" s="74">
        <f>IF($C$2="National Currency",IF(C.Claims_DATA!M14=0,0,C.Claims_DATA!M14),IF($C$2="Current Exchange rate",IF(C.Claims_DATA!M14=0,0,C.Claims_DATA!M14/ECO!W18),IF($C$2="Constant Exchange rate",IF(C.Claims_DATA!M14=0,0,C.Claims_DATA!M14/ECO!W53))))</f>
        <v>129.494</v>
      </c>
      <c r="O54" s="74">
        <f>IF($C$2="National Currency",IF(C.Claims_DATA!N14=0,0,C.Claims_DATA!N14),IF($C$2="Current Exchange rate",IF(C.Claims_DATA!N14=0,0,C.Claims_DATA!N14/ECO!X18),IF($C$2="Constant Exchange rate",IF(C.Claims_DATA!N14=0,0,C.Claims_DATA!N14/ECO!X53))))</f>
        <v>141.54</v>
      </c>
      <c r="P54" s="220">
        <f>IF($C$2="National Currency",IF(C.Claims_DATA!O14=0,0,C.Claims_DATA!O14),IF($C$2="Current Exchange rate",IF(C.Claims_DATA!O14=0,0,C.Claims_DATA!O14/ECO!Y18),IF($C$2="Constant Exchange rate",IF(C.Claims_DATA!O14=0,0,C.Claims_DATA!O14/ECO!Y53))))</f>
        <v>0</v>
      </c>
      <c r="Q54" s="48">
        <f t="shared" si="25"/>
        <v>4.2865456348258502E-4</v>
      </c>
      <c r="R54" s="94">
        <f t="shared" si="26"/>
        <v>9.3023614993744896E-2</v>
      </c>
      <c r="S54" s="94">
        <f t="shared" si="27"/>
        <v>0.83831639744334674</v>
      </c>
      <c r="W54" s="28"/>
      <c r="X54" s="25"/>
    </row>
    <row r="55" spans="3:35" ht="15" x14ac:dyDescent="0.25">
      <c r="C55" s="256"/>
      <c r="D55" s="257"/>
      <c r="E55" s="45" t="s">
        <v>9</v>
      </c>
      <c r="F55" s="74">
        <f>IF($C$2="National Currency",IF(C.Claims_DATA!E15=0,0,C.Claims_DATA!E15),IF($C$2="Current Exchange rate",IF(C.Claims_DATA!E15=0,0,C.Claims_DATA!E15/ECO!O19),IF($C$2="Constant Exchange rate",IF(C.Claims_DATA!E15=0,0,C.Claims_DATA!E15/ECO!O54))))</f>
        <v>17085.66711744</v>
      </c>
      <c r="G55" s="74">
        <f>IF($C$2="National Currency",IF(C.Claims_DATA!F15=0,0,C.Claims_DATA!F15),IF($C$2="Current Exchange rate",IF(C.Claims_DATA!F15=0,0,C.Claims_DATA!F15/ECO!P19),IF($C$2="Constant Exchange rate",IF(C.Claims_DATA!F15=0,0,C.Claims_DATA!F15/ECO!P54))))</f>
        <v>18524.591270659999</v>
      </c>
      <c r="H55" s="74">
        <f>IF($C$2="National Currency",IF(C.Claims_DATA!G15=0,0,C.Claims_DATA!G15),IF($C$2="Current Exchange rate",IF(C.Claims_DATA!G15=0,0,C.Claims_DATA!G15/ECO!Q19),IF($C$2="Constant Exchange rate",IF(C.Claims_DATA!G15=0,0,C.Claims_DATA!G15/ECO!Q54))))</f>
        <v>19580.537566409999</v>
      </c>
      <c r="I55" s="74">
        <f>IF($C$2="National Currency",IF(C.Claims_DATA!H15=0,0,C.Claims_DATA!H15),IF($C$2="Current Exchange rate",IF(C.Claims_DATA!H15=0,0,C.Claims_DATA!H15/ECO!R19),IF($C$2="Constant Exchange rate",IF(C.Claims_DATA!H15=0,0,C.Claims_DATA!H15/ECO!R54))))</f>
        <v>20995.79092223</v>
      </c>
      <c r="J55" s="74">
        <f>IF($C$2="National Currency",IF(C.Claims_DATA!I15=0,0,C.Claims_DATA!I15),IF($C$2="Current Exchange rate",IF(C.Claims_DATA!I15=0,0,C.Claims_DATA!I15/ECO!S19),IF($C$2="Constant Exchange rate",IF(C.Claims_DATA!I15=0,0,C.Claims_DATA!I15/ECO!S54))))</f>
        <v>22302.083300699996</v>
      </c>
      <c r="K55" s="74">
        <f>IF($C$2="National Currency",IF(C.Claims_DATA!J15=0,0,C.Claims_DATA!J15),IF($C$2="Current Exchange rate",IF(C.Claims_DATA!J15=0,0,C.Claims_DATA!J15/ECO!T19),IF($C$2="Constant Exchange rate",IF(C.Claims_DATA!J15=0,0,C.Claims_DATA!J15/ECO!T54))))</f>
        <v>22282.136662532812</v>
      </c>
      <c r="L55" s="74">
        <f>IF($C$2="National Currency",IF(C.Claims_DATA!K15=0,0,C.Claims_DATA!K15),IF($C$2="Current Exchange rate",IF(C.Claims_DATA!K15=0,0,C.Claims_DATA!K15/ECO!U19),IF($C$2="Constant Exchange rate",IF(C.Claims_DATA!K15=0,0,C.Claims_DATA!K15/ECO!U54))))</f>
        <v>20413.735868384669</v>
      </c>
      <c r="M55" s="74">
        <f>IF($C$2="National Currency",IF(C.Claims_DATA!L15=0,0,C.Claims_DATA!L15),IF($C$2="Current Exchange rate",IF(C.Claims_DATA!L15=0,0,C.Claims_DATA!L15/ECO!V19),IF($C$2="Constant Exchange rate",IF(C.Claims_DATA!L15=0,0,C.Claims_DATA!L15/ECO!V54))))</f>
        <v>20524.2779103127</v>
      </c>
      <c r="N55" s="74">
        <f>IF($C$2="National Currency",IF(C.Claims_DATA!M15=0,0,C.Claims_DATA!M15),IF($C$2="Current Exchange rate",IF(C.Claims_DATA!M15=0,0,C.Claims_DATA!M15/ECO!W19),IF($C$2="Constant Exchange rate",IF(C.Claims_DATA!M15=0,0,C.Claims_DATA!M15/ECO!W54))))</f>
        <v>20703.486709769721</v>
      </c>
      <c r="O55" s="74">
        <f>IF($C$2="National Currency",IF(C.Claims_DATA!N15=0,0,C.Claims_DATA!N15),IF($C$2="Current Exchange rate",IF(C.Claims_DATA!N15=0,0,C.Claims_DATA!N15/ECO!X19),IF($C$2="Constant Exchange rate",IF(C.Claims_DATA!N15=0,0,C.Claims_DATA!N15/ECO!X54))))</f>
        <v>20793.335619954916</v>
      </c>
      <c r="P55" s="220">
        <f>IF($C$2="National Currency",IF(C.Claims_DATA!O15=0,0,C.Claims_DATA!O15),IF($C$2="Current Exchange rate",IF(C.Claims_DATA!O15=0,0,C.Claims_DATA!O15/ECO!Y19),IF($C$2="Constant Exchange rate",IF(C.Claims_DATA!O15=0,0,C.Claims_DATA!O15/ECO!Y54))))</f>
        <v>20107.74979071807</v>
      </c>
      <c r="Q55" s="48">
        <f t="shared" si="25"/>
        <v>6.2972715864905063E-2</v>
      </c>
      <c r="R55" s="94">
        <f t="shared" si="26"/>
        <v>4.3397960664661728E-3</v>
      </c>
      <c r="S55" s="94">
        <f t="shared" si="27"/>
        <v>0.21700460842587499</v>
      </c>
      <c r="W55" s="28"/>
    </row>
    <row r="56" spans="3:35" ht="15" x14ac:dyDescent="0.25">
      <c r="C56" s="256"/>
      <c r="D56" s="257"/>
      <c r="E56" s="45" t="s">
        <v>10</v>
      </c>
      <c r="F56" s="74">
        <f>IF($C$2="National Currency",IF(C.Claims_DATA!E16=0,0,C.Claims_DATA!E16),IF($C$2="Current Exchange rate",IF(C.Claims_DATA!E16=0,0,C.Claims_DATA!E16/ECO!O20),IF($C$2="Constant Exchange rate",IF(C.Claims_DATA!E16=0,0,C.Claims_DATA!E16/ECO!O55))))</f>
        <v>2067</v>
      </c>
      <c r="G56" s="74">
        <f>IF($C$2="National Currency",IF(C.Claims_DATA!F16=0,0,C.Claims_DATA!F16),IF($C$2="Current Exchange rate",IF(C.Claims_DATA!F16=0,0,C.Claims_DATA!F16/ECO!P20),IF($C$2="Constant Exchange rate",IF(C.Claims_DATA!F16=0,0,C.Claims_DATA!F16/ECO!P55))))</f>
        <v>2305</v>
      </c>
      <c r="H56" s="74">
        <f>IF($C$2="National Currency",IF(C.Claims_DATA!G16=0,0,C.Claims_DATA!G16),IF($C$2="Current Exchange rate",IF(C.Claims_DATA!G16=0,0,C.Claims_DATA!G16/ECO!Q20),IF($C$2="Constant Exchange rate",IF(C.Claims_DATA!G16=0,0,C.Claims_DATA!G16/ECO!Q55))))</f>
        <v>2367</v>
      </c>
      <c r="I56" s="74">
        <f>IF($C$2="National Currency",IF(C.Claims_DATA!H16=0,0,C.Claims_DATA!H16),IF($C$2="Current Exchange rate",IF(C.Claims_DATA!H16=0,0,C.Claims_DATA!H16/ECO!R20),IF($C$2="Constant Exchange rate",IF(C.Claims_DATA!H16=0,0,C.Claims_DATA!H16/ECO!R55))))</f>
        <v>2241</v>
      </c>
      <c r="J56" s="74">
        <f>IF($C$2="National Currency",IF(C.Claims_DATA!I16=0,0,C.Claims_DATA!I16),IF($C$2="Current Exchange rate",IF(C.Claims_DATA!I16=0,0,C.Claims_DATA!I16/ECO!S20),IF($C$2="Constant Exchange rate",IF(C.Claims_DATA!I16=0,0,C.Claims_DATA!I16/ECO!S55))))</f>
        <v>2347</v>
      </c>
      <c r="K56" s="74">
        <f>IF($C$2="National Currency",IF(C.Claims_DATA!J16=0,0,C.Claims_DATA!J16),IF($C$2="Current Exchange rate",IF(C.Claims_DATA!J16=0,0,C.Claims_DATA!J16/ECO!T20),IF($C$2="Constant Exchange rate",IF(C.Claims_DATA!J16=0,0,C.Claims_DATA!J16/ECO!T55))))</f>
        <v>2310</v>
      </c>
      <c r="L56" s="74">
        <f>IF($C$2="National Currency",IF(C.Claims_DATA!K16=0,0,C.Claims_DATA!K16),IF($C$2="Current Exchange rate",IF(C.Claims_DATA!K16=0,0,C.Claims_DATA!K16/ECO!U20),IF($C$2="Constant Exchange rate",IF(C.Claims_DATA!K16=0,0,C.Claims_DATA!K16/ECO!U55))))</f>
        <v>2539</v>
      </c>
      <c r="M56" s="74">
        <f>IF($C$2="National Currency",IF(C.Claims_DATA!L16=0,0,C.Claims_DATA!L16),IF($C$2="Current Exchange rate",IF(C.Claims_DATA!L16=0,0,C.Claims_DATA!L16/ECO!V20),IF($C$2="Constant Exchange rate",IF(C.Claims_DATA!L16=0,0,C.Claims_DATA!L16/ECO!V55))))</f>
        <v>2818</v>
      </c>
      <c r="N56" s="74">
        <f>IF($C$2="National Currency",IF(C.Claims_DATA!M16=0,0,C.Claims_DATA!M16),IF($C$2="Current Exchange rate",IF(C.Claims_DATA!M16=0,0,C.Claims_DATA!M16/ECO!W20),IF($C$2="Constant Exchange rate",IF(C.Claims_DATA!M16=0,0,C.Claims_DATA!M16/ECO!W55))))</f>
        <v>2726</v>
      </c>
      <c r="O56" s="74">
        <f>IF($C$2="National Currency",IF(C.Claims_DATA!N16=0,0,C.Claims_DATA!N16),IF($C$2="Current Exchange rate",IF(C.Claims_DATA!N16=0,0,C.Claims_DATA!N16/ECO!X20),IF($C$2="Constant Exchange rate",IF(C.Claims_DATA!N16=0,0,C.Claims_DATA!N16/ECO!X55))))</f>
        <v>2950</v>
      </c>
      <c r="P56" s="220">
        <f>IF($C$2="National Currency",IF(C.Claims_DATA!O16=0,0,C.Claims_DATA!O16),IF($C$2="Current Exchange rate",IF(C.Claims_DATA!O16=0,0,C.Claims_DATA!O16/ECO!Y20),IF($C$2="Constant Exchange rate",IF(C.Claims_DATA!O16=0,0,C.Claims_DATA!O16/ECO!Y55))))</f>
        <v>3278</v>
      </c>
      <c r="Q56" s="48">
        <f t="shared" si="25"/>
        <v>8.9340890368349996E-3</v>
      </c>
      <c r="R56" s="94">
        <f t="shared" si="26"/>
        <v>8.2171680117388179E-2</v>
      </c>
      <c r="S56" s="94">
        <f t="shared" si="27"/>
        <v>0.42718916303821963</v>
      </c>
      <c r="W56" s="28"/>
    </row>
    <row r="57" spans="3:35" ht="15" x14ac:dyDescent="0.25">
      <c r="C57" s="256"/>
      <c r="D57" s="257"/>
      <c r="E57" s="45" t="s">
        <v>11</v>
      </c>
      <c r="F57" s="74">
        <f>IF($C$2="National Currency",IF(C.Claims_DATA!E17=0,0,C.Claims_DATA!E17),IF($C$2="Current Exchange rate",IF(C.Claims_DATA!E17=0,0,C.Claims_DATA!E17/ECO!O21),IF($C$2="Constant Exchange rate",IF(C.Claims_DATA!E17=0,0,C.Claims_DATA!E17/ECO!O56))))</f>
        <v>34301</v>
      </c>
      <c r="G57" s="74">
        <f>IF($C$2="National Currency",IF(C.Claims_DATA!F17=0,0,C.Claims_DATA!F17),IF($C$2="Current Exchange rate",IF(C.Claims_DATA!F17=0,0,C.Claims_DATA!F17/ECO!P21),IF($C$2="Constant Exchange rate",IF(C.Claims_DATA!F17=0,0,C.Claims_DATA!F17/ECO!P56))))</f>
        <v>34967</v>
      </c>
      <c r="H57" s="74">
        <f>IF($C$2="National Currency",IF(C.Claims_DATA!G17=0,0,C.Claims_DATA!G17),IF($C$2="Current Exchange rate",IF(C.Claims_DATA!G17=0,0,C.Claims_DATA!G17/ECO!Q21),IF($C$2="Constant Exchange rate",IF(C.Claims_DATA!G17=0,0,C.Claims_DATA!G17/ECO!Q56))))</f>
        <v>35362</v>
      </c>
      <c r="I57" s="74">
        <f>IF($C$2="National Currency",IF(C.Claims_DATA!H17=0,0,C.Claims_DATA!H17),IF($C$2="Current Exchange rate",IF(C.Claims_DATA!H17=0,0,C.Claims_DATA!H17/ECO!R21),IF($C$2="Constant Exchange rate",IF(C.Claims_DATA!H17=0,0,C.Claims_DATA!H17/ECO!R56))))</f>
        <v>37851</v>
      </c>
      <c r="J57" s="74">
        <f>IF($C$2="National Currency",IF(C.Claims_DATA!I17=0,0,C.Claims_DATA!I17),IF($C$2="Current Exchange rate",IF(C.Claims_DATA!I17=0,0,C.Claims_DATA!I17/ECO!S21),IF($C$2="Constant Exchange rate",IF(C.Claims_DATA!I17=0,0,C.Claims_DATA!I17/ECO!S56))))</f>
        <v>36768</v>
      </c>
      <c r="K57" s="74">
        <f>IF($C$2="National Currency",IF(C.Claims_DATA!J17=0,0,C.Claims_DATA!J17),IF($C$2="Current Exchange rate",IF(C.Claims_DATA!J17=0,0,C.Claims_DATA!J17/ECO!T21),IF($C$2="Constant Exchange rate",IF(C.Claims_DATA!J17=0,0,C.Claims_DATA!J17/ECO!T56))))</f>
        <v>41764</v>
      </c>
      <c r="L57" s="74">
        <f>IF($C$2="National Currency",IF(C.Claims_DATA!K17=0,0,C.Claims_DATA!K17),IF($C$2="Current Exchange rate",IF(C.Claims_DATA!K17=0,0,C.Claims_DATA!K17/ECO!U21),IF($C$2="Constant Exchange rate",IF(C.Claims_DATA!K17=0,0,C.Claims_DATA!K17/ECO!U56))))</f>
        <v>40948</v>
      </c>
      <c r="M57" s="74">
        <f>IF($C$2="National Currency",IF(C.Claims_DATA!L17=0,0,C.Claims_DATA!L17),IF($C$2="Current Exchange rate",IF(C.Claims_DATA!L17=0,0,C.Claims_DATA!L17/ECO!V21),IF($C$2="Constant Exchange rate",IF(C.Claims_DATA!L17=0,0,C.Claims_DATA!L17/ECO!V56))))</f>
        <v>40653</v>
      </c>
      <c r="N57" s="74">
        <f>IF($C$2="National Currency",IF(C.Claims_DATA!M17=0,0,C.Claims_DATA!M17),IF($C$2="Current Exchange rate",IF(C.Claims_DATA!M17=0,0,C.Claims_DATA!M17/ECO!W21),IF($C$2="Constant Exchange rate",IF(C.Claims_DATA!M17=0,0,C.Claims_DATA!M17/ECO!W56))))</f>
        <v>41820</v>
      </c>
      <c r="O57" s="74">
        <f>IF($C$2="National Currency",IF(C.Claims_DATA!N17=0,0,C.Claims_DATA!N17),IF($C$2="Current Exchange rate",IF(C.Claims_DATA!N17=0,0,C.Claims_DATA!N17/ECO!X21),IF($C$2="Constant Exchange rate",IF(C.Claims_DATA!N17=0,0,C.Claims_DATA!N17/ECO!X56))))</f>
        <v>46094</v>
      </c>
      <c r="P57" s="220">
        <f>IF($C$2="National Currency",IF(C.Claims_DATA!O17=0,0,C.Claims_DATA!O17),IF($C$2="Current Exchange rate",IF(C.Claims_DATA!O17=0,0,C.Claims_DATA!O17/ECO!Y21),IF($C$2="Constant Exchange rate",IF(C.Claims_DATA!O17=0,0,C.Claims_DATA!O17/ECO!Y56))))</f>
        <v>0</v>
      </c>
      <c r="Q57" s="48">
        <f t="shared" si="25"/>
        <v>0.13959589832673644</v>
      </c>
      <c r="R57" s="94">
        <f t="shared" si="26"/>
        <v>0.10219990435198478</v>
      </c>
      <c r="S57" s="94">
        <f t="shared" si="27"/>
        <v>0.34380921839013445</v>
      </c>
      <c r="W57" s="28"/>
    </row>
    <row r="58" spans="3:35" ht="15" x14ac:dyDescent="0.25">
      <c r="C58" s="256"/>
      <c r="D58" s="257"/>
      <c r="E58" s="45" t="s">
        <v>12</v>
      </c>
      <c r="F58" s="74">
        <f>IF($C$2="National Currency",IF(C.Claims_DATA!E18=0,0,C.Claims_DATA!E18),IF($C$2="Current Exchange rate",IF(C.Claims_DATA!E18=0,0,C.Claims_DATA!E18/ECO!O22),IF($C$2="Constant Exchange rate",IF(C.Claims_DATA!E18=0,0,C.Claims_DATA!E18/ECO!O57))))</f>
        <v>1181</v>
      </c>
      <c r="G58" s="74">
        <f>IF($C$2="National Currency",IF(C.Claims_DATA!F18=0,0,C.Claims_DATA!F18),IF($C$2="Current Exchange rate",IF(C.Claims_DATA!F18=0,0,C.Claims_DATA!F18/ECO!P22),IF($C$2="Constant Exchange rate",IF(C.Claims_DATA!F18=0,0,C.Claims_DATA!F18/ECO!P57))))</f>
        <v>1306</v>
      </c>
      <c r="H58" s="74">
        <f>IF($C$2="National Currency",IF(C.Claims_DATA!G18=0,0,C.Claims_DATA!G18),IF($C$2="Current Exchange rate",IF(C.Claims_DATA!G18=0,0,C.Claims_DATA!G18/ECO!Q22),IF($C$2="Constant Exchange rate",IF(C.Claims_DATA!G18=0,0,C.Claims_DATA!G18/ECO!Q57))))</f>
        <v>1296</v>
      </c>
      <c r="I58" s="74">
        <f>IF($C$2="National Currency",IF(C.Claims_DATA!H18=0,0,C.Claims_DATA!H18),IF($C$2="Current Exchange rate",IF(C.Claims_DATA!H18=0,0,C.Claims_DATA!H18/ECO!R22),IF($C$2="Constant Exchange rate",IF(C.Claims_DATA!H18=0,0,C.Claims_DATA!H18/ECO!R57))))</f>
        <v>1360</v>
      </c>
      <c r="J58" s="74">
        <f>IF($C$2="National Currency",IF(C.Claims_DATA!I18=0,0,C.Claims_DATA!I18),IF($C$2="Current Exchange rate",IF(C.Claims_DATA!I18=0,0,C.Claims_DATA!I18/ECO!S22),IF($C$2="Constant Exchange rate",IF(C.Claims_DATA!I18=0,0,C.Claims_DATA!I18/ECO!S57))))</f>
        <v>1593</v>
      </c>
      <c r="K58" s="74">
        <f>IF($C$2="National Currency",IF(C.Claims_DATA!J18=0,0,C.Claims_DATA!J18),IF($C$2="Current Exchange rate",IF(C.Claims_DATA!J18=0,0,C.Claims_DATA!J18/ECO!T22),IF($C$2="Constant Exchange rate",IF(C.Claims_DATA!J18=0,0,C.Claims_DATA!J18/ECO!T57))))</f>
        <v>1553</v>
      </c>
      <c r="L58" s="74">
        <f>IF($C$2="National Currency",IF(C.Claims_DATA!K18=0,0,C.Claims_DATA!K18),IF($C$2="Current Exchange rate",IF(C.Claims_DATA!K18=0,0,C.Claims_DATA!K18/ECO!U22),IF($C$2="Constant Exchange rate",IF(C.Claims_DATA!K18=0,0,C.Claims_DATA!K18/ECO!U57))))</f>
        <v>1010</v>
      </c>
      <c r="M58" s="74">
        <f>IF($C$2="National Currency",IF(C.Claims_DATA!L18=0,0,C.Claims_DATA!L18),IF($C$2="Current Exchange rate",IF(C.Claims_DATA!L18=0,0,C.Claims_DATA!L18/ECO!V22),IF($C$2="Constant Exchange rate",IF(C.Claims_DATA!L18=0,0,C.Claims_DATA!L18/ECO!V57))))</f>
        <v>1421</v>
      </c>
      <c r="N58" s="74">
        <f>IF($C$2="National Currency",IF(C.Claims_DATA!M18=0,0,C.Claims_DATA!M18),IF($C$2="Current Exchange rate",IF(C.Claims_DATA!M18=0,0,C.Claims_DATA!M18/ECO!W22),IF($C$2="Constant Exchange rate",IF(C.Claims_DATA!M18=0,0,C.Claims_DATA!M18/ECO!W57))))</f>
        <v>958</v>
      </c>
      <c r="O58" s="74">
        <f>IF($C$2="National Currency",IF(C.Claims_DATA!N18=0,0,C.Claims_DATA!N18),IF($C$2="Current Exchange rate",IF(C.Claims_DATA!N18=0,0,C.Claims_DATA!N18/ECO!X22),IF($C$2="Constant Exchange rate",IF(C.Claims_DATA!N18=0,0,C.Claims_DATA!N18/ECO!X57))))</f>
        <v>847</v>
      </c>
      <c r="P58" s="220">
        <f>IF($C$2="National Currency",IF(C.Claims_DATA!O18=0,0,C.Claims_DATA!O18),IF($C$2="Current Exchange rate",IF(C.Claims_DATA!O18=0,0,C.Claims_DATA!O18/ECO!Y22),IF($C$2="Constant Exchange rate",IF(C.Claims_DATA!O18=0,0,C.Claims_DATA!O18/ECO!Y57))))</f>
        <v>0</v>
      </c>
      <c r="Q58" s="48">
        <f t="shared" si="25"/>
        <v>2.5651435302370324E-3</v>
      </c>
      <c r="R58" s="94">
        <f t="shared" si="26"/>
        <v>-0.115866388308977</v>
      </c>
      <c r="S58" s="94">
        <f t="shared" si="27"/>
        <v>-0.28281117696867064</v>
      </c>
      <c r="W58" s="28"/>
    </row>
    <row r="59" spans="3:35" ht="15" x14ac:dyDescent="0.25">
      <c r="C59" s="256"/>
      <c r="D59" s="257"/>
      <c r="E59" s="45" t="s">
        <v>13</v>
      </c>
      <c r="F59" s="74">
        <f>IF($C$2="National Currency",IF(C.Claims_DATA!E19=0,0,C.Claims_DATA!E19),IF($C$2="Current Exchange rate",IF(C.Claims_DATA!E19=0,0,C.Claims_DATA!E19/ECO!O23),IF($C$2="Constant Exchange rate",IF(C.Claims_DATA!E19=0,0,C.Claims_DATA!E19/ECO!O58))))</f>
        <v>422.69522068425175</v>
      </c>
      <c r="G59" s="74">
        <f>IF($C$2="National Currency",IF(C.Claims_DATA!F19=0,0,C.Claims_DATA!F19),IF($C$2="Current Exchange rate",IF(C.Claims_DATA!F19=0,0,C.Claims_DATA!F19/ECO!P23),IF($C$2="Constant Exchange rate",IF(C.Claims_DATA!F19=0,0,C.Claims_DATA!F19/ECO!P58))))</f>
        <v>466.30974144685297</v>
      </c>
      <c r="H59" s="74">
        <f>IF($C$2="National Currency",IF(C.Claims_DATA!G19=0,0,C.Claims_DATA!G19),IF($C$2="Current Exchange rate",IF(C.Claims_DATA!G19=0,0,C.Claims_DATA!G19/ECO!Q23),IF($C$2="Constant Exchange rate",IF(C.Claims_DATA!G19=0,0,C.Claims_DATA!G19/ECO!Q58))))</f>
        <v>488.24758422564634</v>
      </c>
      <c r="I59" s="74">
        <f>IF($C$2="National Currency",IF(C.Claims_DATA!H19=0,0,C.Claims_DATA!H19),IF($C$2="Current Exchange rate",IF(C.Claims_DATA!H19=0,0,C.Claims_DATA!H19/ECO!R23),IF($C$2="Constant Exchange rate",IF(C.Claims_DATA!H19=0,0,C.Claims_DATA!H19/ECO!R58))))</f>
        <v>551.05771741969181</v>
      </c>
      <c r="J59" s="74">
        <f>IF($C$2="National Currency",IF(C.Claims_DATA!I19=0,0,C.Claims_DATA!I19),IF($C$2="Current Exchange rate",IF(C.Claims_DATA!I19=0,0,C.Claims_DATA!I19/ECO!S23),IF($C$2="Constant Exchange rate",IF(C.Claims_DATA!I19=0,0,C.Claims_DATA!I19/ECO!S58))))</f>
        <v>571.42857142857144</v>
      </c>
      <c r="K59" s="74">
        <f>IF($C$2="National Currency",IF(C.Claims_DATA!J19=0,0,C.Claims_DATA!J19),IF($C$2="Current Exchange rate",IF(C.Claims_DATA!J19=0,0,C.Claims_DATA!J19/ECO!T23),IF($C$2="Constant Exchange rate",IF(C.Claims_DATA!J19=0,0,C.Claims_DATA!J19/ECO!T58))))</f>
        <v>533.55967615565419</v>
      </c>
      <c r="L59" s="74">
        <f>IF($C$2="National Currency",IF(C.Claims_DATA!K19=0,0,C.Claims_DATA!K19),IF($C$2="Current Exchange rate",IF(C.Claims_DATA!K19=0,0,C.Claims_DATA!K19/ECO!U23),IF($C$2="Constant Exchange rate",IF(C.Claims_DATA!K19=0,0,C.Claims_DATA!K19/ECO!U58))))</f>
        <v>472.96944371898667</v>
      </c>
      <c r="M59" s="74">
        <f>IF($C$2="National Currency",IF(C.Claims_DATA!L19=0,0,C.Claims_DATA!L19),IF($C$2="Current Exchange rate",IF(C.Claims_DATA!L19=0,0,C.Claims_DATA!L19/ECO!V23),IF($C$2="Constant Exchange rate",IF(C.Claims_DATA!L19=0,0,C.Claims_DATA!L19/ECO!V58))))</f>
        <v>437.45103160094015</v>
      </c>
      <c r="N59" s="74">
        <f>IF($C$2="National Currency",IF(C.Claims_DATA!M19=0,0,C.Claims_DATA!M19),IF($C$2="Current Exchange rate",IF(C.Claims_DATA!M19=0,0,C.Claims_DATA!M19/ECO!W23),IF($C$2="Constant Exchange rate",IF(C.Claims_DATA!M19=0,0,C.Claims_DATA!M19/ECO!W58))))</f>
        <v>421.51997910681638</v>
      </c>
      <c r="O59" s="74">
        <f>IF($C$2="National Currency",IF(C.Claims_DATA!N19=0,0,C.Claims_DATA!N19),IF($C$2="Current Exchange rate",IF(C.Claims_DATA!N19=0,0,C.Claims_DATA!N19/ECO!X23),IF($C$2="Constant Exchange rate",IF(C.Claims_DATA!N19=0,0,C.Claims_DATA!N19/ECO!X58))))</f>
        <v>386.91564377121961</v>
      </c>
      <c r="P59" s="220">
        <f>IF($C$2="National Currency",IF(C.Claims_DATA!O19=0,0,C.Claims_DATA!O19),IF($C$2="Current Exchange rate",IF(C.Claims_DATA!O19=0,0,C.Claims_DATA!O19/ECO!Y23),IF($C$2="Constant Exchange rate",IF(C.Claims_DATA!O19=0,0,C.Claims_DATA!O19/ECO!Y58))))</f>
        <v>0</v>
      </c>
      <c r="Q59" s="48">
        <f t="shared" si="25"/>
        <v>1.1717758682021726E-3</v>
      </c>
      <c r="R59" s="94">
        <f t="shared" si="26"/>
        <v>-8.209417596034696E-2</v>
      </c>
      <c r="S59" s="94">
        <f t="shared" si="27"/>
        <v>-8.4646277417361859E-2</v>
      </c>
    </row>
    <row r="60" spans="3:35" ht="15" x14ac:dyDescent="0.25">
      <c r="C60" s="256"/>
      <c r="D60" s="257"/>
      <c r="E60" s="45" t="s">
        <v>14</v>
      </c>
      <c r="F60" s="74">
        <f>IF($C$2="National Currency",IF(C.Claims_DATA!E20=0,0,C.Claims_DATA!E20),IF($C$2="Current Exchange rate",IF(C.Claims_DATA!E20=0,0,C.Claims_DATA!E20/ECO!O24),IF($C$2="Constant Exchange rate",IF(C.Claims_DATA!E20=0,0,C.Claims_DATA!E20/ECO!O59))))</f>
        <v>769.35095392026358</v>
      </c>
      <c r="G60" s="74">
        <f>IF($C$2="National Currency",IF(C.Claims_DATA!F20=0,0,C.Claims_DATA!F20),IF($C$2="Current Exchange rate",IF(C.Claims_DATA!F20=0,0,C.Claims_DATA!F20/ECO!P24),IF($C$2="Constant Exchange rate",IF(C.Claims_DATA!F20=0,0,C.Claims_DATA!F20/ECO!P59))))</f>
        <v>645.27793623629327</v>
      </c>
      <c r="H60" s="74">
        <f>IF($C$2="National Currency",IF(C.Claims_DATA!G20=0,0,C.Claims_DATA!G20),IF($C$2="Current Exchange rate",IF(C.Claims_DATA!G20=0,0,C.Claims_DATA!G20/ECO!Q24),IF($C$2="Constant Exchange rate",IF(C.Claims_DATA!G20=0,0,C.Claims_DATA!G20/ECO!Q59))))</f>
        <v>676.86822589845974</v>
      </c>
      <c r="I60" s="74">
        <f>IF($C$2="National Currency",IF(C.Claims_DATA!H20=0,0,C.Claims_DATA!H20),IF($C$2="Current Exchange rate",IF(C.Claims_DATA!H20=0,0,C.Claims_DATA!H20/ECO!R24),IF($C$2="Constant Exchange rate",IF(C.Claims_DATA!H20=0,0,C.Claims_DATA!H20/ECO!R59))))</f>
        <v>693.22114470431632</v>
      </c>
      <c r="J60" s="74">
        <f>IF($C$2="National Currency",IF(C.Claims_DATA!I20=0,0,C.Claims_DATA!I20),IF($C$2="Current Exchange rate",IF(C.Claims_DATA!I20=0,0,C.Claims_DATA!I20/ECO!S24),IF($C$2="Constant Exchange rate",IF(C.Claims_DATA!I20=0,0,C.Claims_DATA!I20/ECO!S59))))</f>
        <v>694.80256068961137</v>
      </c>
      <c r="K60" s="74">
        <f>IF($C$2="National Currency",IF(C.Claims_DATA!J20=0,0,C.Claims_DATA!J20),IF($C$2="Current Exchange rate",IF(C.Claims_DATA!J20=0,0,C.Claims_DATA!J20/ECO!T24),IF($C$2="Constant Exchange rate",IF(C.Claims_DATA!J20=0,0,C.Claims_DATA!J20/ECO!T59))))</f>
        <v>603.85371109843436</v>
      </c>
      <c r="L60" s="74">
        <f>IF($C$2="National Currency",IF(C.Claims_DATA!K20=0,0,C.Claims_DATA!K20),IF($C$2="Current Exchange rate",IF(C.Claims_DATA!K20=0,0,C.Claims_DATA!K20/ECO!U24),IF($C$2="Constant Exchange rate",IF(C.Claims_DATA!K20=0,0,C.Claims_DATA!K20/ECO!U59))))</f>
        <v>814.77784116118391</v>
      </c>
      <c r="M60" s="74">
        <f>IF($C$2="National Currency",IF(C.Claims_DATA!L20=0,0,C.Claims_DATA!L20),IF($C$2="Current Exchange rate",IF(C.Claims_DATA!L20=0,0,C.Claims_DATA!L20/ECO!V24),IF($C$2="Constant Exchange rate",IF(C.Claims_DATA!L20=0,0,C.Claims_DATA!L20/ECO!V59))))</f>
        <v>540.30233884768961</v>
      </c>
      <c r="N60" s="74">
        <f>IF($C$2="National Currency",IF(C.Claims_DATA!M20=0,0,C.Claims_DATA!M20),IF($C$2="Current Exchange rate",IF(C.Claims_DATA!M20=0,0,C.Claims_DATA!M20/ECO!W24),IF($C$2="Constant Exchange rate",IF(C.Claims_DATA!M20=0,0,C.Claims_DATA!M20/ECO!W59))))</f>
        <v>533.28262660835389</v>
      </c>
      <c r="O60" s="74">
        <f>IF($C$2="National Currency",IF(C.Claims_DATA!N20=0,0,C.Claims_DATA!N20),IF($C$2="Current Exchange rate",IF(C.Claims_DATA!N20=0,0,C.Claims_DATA!N20/ECO!X24),IF($C$2="Constant Exchange rate",IF(C.Claims_DATA!N20=0,0,C.Claims_DATA!N20/ECO!X59))))</f>
        <v>552.4434303099448</v>
      </c>
      <c r="P60" s="220">
        <f>IF($C$2="National Currency",IF(C.Claims_DATA!O20=0,0,C.Claims_DATA!O20),IF($C$2="Current Exchange rate",IF(C.Claims_DATA!O20=0,0,C.Claims_DATA!O20/ECO!Y24),IF($C$2="Constant Exchange rate",IF(C.Claims_DATA!O20=0,0,C.Claims_DATA!O20/ECO!Y59))))</f>
        <v>0</v>
      </c>
      <c r="Q60" s="48">
        <f t="shared" si="25"/>
        <v>1.673077557357152E-3</v>
      </c>
      <c r="R60" s="94">
        <f t="shared" si="26"/>
        <v>3.5929922981838835E-2</v>
      </c>
      <c r="S60" s="94">
        <f t="shared" si="27"/>
        <v>-0.28193573102763625</v>
      </c>
    </row>
    <row r="61" spans="3:35" ht="15" x14ac:dyDescent="0.25">
      <c r="C61" s="256"/>
      <c r="D61" s="257"/>
      <c r="E61" s="45" t="s">
        <v>15</v>
      </c>
      <c r="F61" s="74">
        <f>IF($C$2="National Currency",IF(C.Claims_DATA!E21=0,0,C.Claims_DATA!E21),IF($C$2="Current Exchange rate",IF(C.Claims_DATA!E21=0,0,C.Claims_DATA!E21/ECO!O25),IF($C$2="Constant Exchange rate",IF(C.Claims_DATA!E21=0,0,C.Claims_DATA!E21/ECO!O60))))</f>
        <v>2431</v>
      </c>
      <c r="G61" s="74">
        <f>IF($C$2="National Currency",IF(C.Claims_DATA!F21=0,0,C.Claims_DATA!F21),IF($C$2="Current Exchange rate",IF(C.Claims_DATA!F21=0,0,C.Claims_DATA!F21/ECO!P25),IF($C$2="Constant Exchange rate",IF(C.Claims_DATA!F21=0,0,C.Claims_DATA!F21/ECO!P60))))</f>
        <v>2066</v>
      </c>
      <c r="H61" s="74">
        <f>IF($C$2="National Currency",IF(C.Claims_DATA!G21=0,0,C.Claims_DATA!G21),IF($C$2="Current Exchange rate",IF(C.Claims_DATA!G21=0,0,C.Claims_DATA!G21/ECO!Q25),IF($C$2="Constant Exchange rate",IF(C.Claims_DATA!G21=0,0,C.Claims_DATA!G21/ECO!Q60))))</f>
        <v>2032</v>
      </c>
      <c r="I61" s="74">
        <f>IF($C$2="National Currency",IF(C.Claims_DATA!H21=0,0,C.Claims_DATA!H21),IF($C$2="Current Exchange rate",IF(C.Claims_DATA!H21=0,0,C.Claims_DATA!H21/ECO!R25),IF($C$2="Constant Exchange rate",IF(C.Claims_DATA!H21=0,0,C.Claims_DATA!H21/ECO!R60))))</f>
        <v>1858</v>
      </c>
      <c r="J61" s="74">
        <f>IF($C$2="National Currency",IF(C.Claims_DATA!I21=0,0,C.Claims_DATA!I21),IF($C$2="Current Exchange rate",IF(C.Claims_DATA!I21=0,0,C.Claims_DATA!I21/ECO!S25),IF($C$2="Constant Exchange rate",IF(C.Claims_DATA!I21=0,0,C.Claims_DATA!I21/ECO!S60))))</f>
        <v>2342</v>
      </c>
      <c r="K61" s="74">
        <f>IF($C$2="National Currency",IF(C.Claims_DATA!J21=0,0,C.Claims_DATA!J21),IF($C$2="Current Exchange rate",IF(C.Claims_DATA!J21=0,0,C.Claims_DATA!J21/ECO!T25),IF($C$2="Constant Exchange rate",IF(C.Claims_DATA!J21=0,0,C.Claims_DATA!J21/ECO!T60))))</f>
        <v>2750</v>
      </c>
      <c r="L61" s="74">
        <f>IF($C$2="National Currency",IF(C.Claims_DATA!K21=0,0,C.Claims_DATA!K21),IF($C$2="Current Exchange rate",IF(C.Claims_DATA!K21=0,0,C.Claims_DATA!K21/ECO!U25),IF($C$2="Constant Exchange rate",IF(C.Claims_DATA!K21=0,0,C.Claims_DATA!K21/ECO!U60))))</f>
        <v>2516</v>
      </c>
      <c r="M61" s="74">
        <f>IF($C$2="National Currency",IF(C.Claims_DATA!L21=0,0,C.Claims_DATA!L21),IF($C$2="Current Exchange rate",IF(C.Claims_DATA!L21=0,0,C.Claims_DATA!L21/ECO!V25),IF($C$2="Constant Exchange rate",IF(C.Claims_DATA!L21=0,0,C.Claims_DATA!L21/ECO!V60))))</f>
        <v>1791</v>
      </c>
      <c r="N61" s="74">
        <f>IF($C$2="National Currency",IF(C.Claims_DATA!M21=0,0,C.Claims_DATA!M21),IF($C$2="Current Exchange rate",IF(C.Claims_DATA!M21=0,0,C.Claims_DATA!M21/ECO!W25),IF($C$2="Constant Exchange rate",IF(C.Claims_DATA!M21=0,0,C.Claims_DATA!M21/ECO!W60))))</f>
        <v>1585</v>
      </c>
      <c r="O61" s="74">
        <f>IF($C$2="National Currency",IF(C.Claims_DATA!N21=0,0,C.Claims_DATA!N21),IF($C$2="Current Exchange rate",IF(C.Claims_DATA!N21=0,0,C.Claims_DATA!N21/ECO!X25),IF($C$2="Constant Exchange rate",IF(C.Claims_DATA!N21=0,0,C.Claims_DATA!N21/ECO!X60))))</f>
        <v>1585</v>
      </c>
      <c r="P61" s="220">
        <f>IF($C$2="National Currency",IF(C.Claims_DATA!O21=0,0,C.Claims_DATA!O21),IF($C$2="Current Exchange rate",IF(C.Claims_DATA!O21=0,0,C.Claims_DATA!O21/ECO!Y25),IF($C$2="Constant Exchange rate",IF(C.Claims_DATA!O21=0,0,C.Claims_DATA!O21/ECO!Y60))))</f>
        <v>0</v>
      </c>
      <c r="Q61" s="48">
        <f t="shared" si="25"/>
        <v>4.8001800418249066E-3</v>
      </c>
      <c r="R61" s="94">
        <f t="shared" si="26"/>
        <v>0</v>
      </c>
      <c r="S61" s="94">
        <f t="shared" si="27"/>
        <v>-0.34800493624023032</v>
      </c>
    </row>
    <row r="62" spans="3:35" ht="15" x14ac:dyDescent="0.25">
      <c r="C62" s="256"/>
      <c r="D62" s="257"/>
      <c r="E62" s="45" t="s">
        <v>16</v>
      </c>
      <c r="F62" s="74">
        <f>IF($C$2="National Currency",IF(C.Claims_DATA!E22=0,0,C.Claims_DATA!E22),IF($C$2="Current Exchange rate",IF(C.Claims_DATA!E22=0,0,C.Claims_DATA!E22/ECO!O26),IF($C$2="Constant Exchange rate",IF(C.Claims_DATA!E22=0,0,C.Claims_DATA!E22/ECO!O61))))</f>
        <v>0</v>
      </c>
      <c r="G62" s="74">
        <f>IF($C$2="National Currency",IF(C.Claims_DATA!F22=0,0,C.Claims_DATA!F22),IF($C$2="Current Exchange rate",IF(C.Claims_DATA!F22=0,0,C.Claims_DATA!F22/ECO!P26),IF($C$2="Constant Exchange rate",IF(C.Claims_DATA!F22=0,0,C.Claims_DATA!F22/ECO!P61))))</f>
        <v>0</v>
      </c>
      <c r="H62" s="74">
        <f>IF($C$2="National Currency",IF(C.Claims_DATA!G22=0,0,C.Claims_DATA!G22),IF($C$2="Current Exchange rate",IF(C.Claims_DATA!G22=0,0,C.Claims_DATA!G22/ECO!Q26),IF($C$2="Constant Exchange rate",IF(C.Claims_DATA!G22=0,0,C.Claims_DATA!G22/ECO!Q61))))</f>
        <v>0</v>
      </c>
      <c r="I62" s="74">
        <f>IF($C$2="National Currency",IF(C.Claims_DATA!H22=0,0,C.Claims_DATA!H22),IF($C$2="Current Exchange rate",IF(C.Claims_DATA!H22=0,0,C.Claims_DATA!H22/ECO!R26),IF($C$2="Constant Exchange rate",IF(C.Claims_DATA!H22=0,0,C.Claims_DATA!H22/ECO!R61))))</f>
        <v>167.40005192107995</v>
      </c>
      <c r="J62" s="74">
        <f>IF($C$2="National Currency",IF(C.Claims_DATA!I22=0,0,C.Claims_DATA!I22),IF($C$2="Current Exchange rate",IF(C.Claims_DATA!I22=0,0,C.Claims_DATA!I22/ECO!S26),IF($C$2="Constant Exchange rate",IF(C.Claims_DATA!I22=0,0,C.Claims_DATA!I22/ECO!S61))))</f>
        <v>206.93795430944962</v>
      </c>
      <c r="K62" s="74">
        <f>IF($C$2="National Currency",IF(C.Claims_DATA!J22=0,0,C.Claims_DATA!J22),IF($C$2="Current Exchange rate",IF(C.Claims_DATA!J22=0,0,C.Claims_DATA!J22/ECO!T26),IF($C$2="Constant Exchange rate",IF(C.Claims_DATA!J22=0,0,C.Claims_DATA!J22/ECO!T61))))</f>
        <v>227.33644859813083</v>
      </c>
      <c r="L62" s="74">
        <f>IF($C$2="National Currency",IF(C.Claims_DATA!K22=0,0,C.Claims_DATA!K22),IF($C$2="Current Exchange rate",IF(C.Claims_DATA!K22=0,0,C.Claims_DATA!K22/ECO!U26),IF($C$2="Constant Exchange rate",IF(C.Claims_DATA!K22=0,0,C.Claims_DATA!K22/ECO!U61))))</f>
        <v>194.76246105919</v>
      </c>
      <c r="M62" s="74">
        <f>IF($C$2="National Currency",IF(C.Claims_DATA!L22=0,0,C.Claims_DATA!L22),IF($C$2="Current Exchange rate",IF(C.Claims_DATA!L22=0,0,C.Claims_DATA!L22/ECO!V26),IF($C$2="Constant Exchange rate",IF(C.Claims_DATA!L22=0,0,C.Claims_DATA!L22/ECO!V61))))</f>
        <v>207.34683281412251</v>
      </c>
      <c r="N62" s="74">
        <f>IF($C$2="National Currency",IF(C.Claims_DATA!M22=0,0,C.Claims_DATA!M22),IF($C$2="Current Exchange rate",IF(C.Claims_DATA!M22=0,0,C.Claims_DATA!M22/ECO!W26),IF($C$2="Constant Exchange rate",IF(C.Claims_DATA!M22=0,0,C.Claims_DATA!M22/ECO!W61))))</f>
        <v>195.96313603322949</v>
      </c>
      <c r="O62" s="74">
        <f>IF($C$2="National Currency",IF(C.Claims_DATA!N22=0,0,C.Claims_DATA!N22),IF($C$2="Current Exchange rate",IF(C.Claims_DATA!N22=0,0,C.Claims_DATA!N22/ECO!X26),IF($C$2="Constant Exchange rate",IF(C.Claims_DATA!N22=0,0,C.Claims_DATA!N22/ECO!X61))))</f>
        <v>211.43561786085149</v>
      </c>
      <c r="P62" s="220">
        <f>IF($C$2="National Currency",IF(C.Claims_DATA!O22=0,0,C.Claims_DATA!O22),IF($C$2="Current Exchange rate",IF(C.Claims_DATA!O22=0,0,C.Claims_DATA!O22/ECO!Y26),IF($C$2="Constant Exchange rate",IF(C.Claims_DATA!O22=0,0,C.Claims_DATA!O22/ECO!Y61))))</f>
        <v>0</v>
      </c>
      <c r="Q62" s="48">
        <f t="shared" si="25"/>
        <v>6.4033377475493825E-4</v>
      </c>
      <c r="R62" s="94">
        <f t="shared" si="26"/>
        <v>7.8956083990196602E-2</v>
      </c>
      <c r="S62" s="94" t="str">
        <f t="shared" si="27"/>
        <v>-</v>
      </c>
    </row>
    <row r="63" spans="3:35" ht="15" x14ac:dyDescent="0.25">
      <c r="C63" s="256"/>
      <c r="D63" s="257"/>
      <c r="E63" s="45" t="s">
        <v>17</v>
      </c>
      <c r="F63" s="74">
        <f>IF($C$2="National Currency",IF(C.Claims_DATA!E23=0,0,C.Claims_DATA!E23),IF($C$2="Current Exchange rate",IF(C.Claims_DATA!E23=0,0,C.Claims_DATA!E23/ECO!O27),IF($C$2="Constant Exchange rate",IF(C.Claims_DATA!E23=0,0,C.Claims_DATA!E23/ECO!O62))))</f>
        <v>26312</v>
      </c>
      <c r="G63" s="74">
        <f>IF($C$2="National Currency",IF(C.Claims_DATA!F23=0,0,C.Claims_DATA!F23),IF($C$2="Current Exchange rate",IF(C.Claims_DATA!F23=0,0,C.Claims_DATA!F23/ECO!P27),IF($C$2="Constant Exchange rate",IF(C.Claims_DATA!F23=0,0,C.Claims_DATA!F23/ECO!P62))))</f>
        <v>25727</v>
      </c>
      <c r="H63" s="74">
        <f>IF($C$2="National Currency",IF(C.Claims_DATA!G23=0,0,C.Claims_DATA!G23),IF($C$2="Current Exchange rate",IF(C.Claims_DATA!G23=0,0,C.Claims_DATA!G23/ECO!Q27),IF($C$2="Constant Exchange rate",IF(C.Claims_DATA!G23=0,0,C.Claims_DATA!G23/ECO!Q62))))</f>
        <v>27214</v>
      </c>
      <c r="I63" s="74">
        <f>IF($C$2="National Currency",IF(C.Claims_DATA!H23=0,0,C.Claims_DATA!H23),IF($C$2="Current Exchange rate",IF(C.Claims_DATA!H23=0,0,C.Claims_DATA!H23/ECO!R27),IF($C$2="Constant Exchange rate",IF(C.Claims_DATA!H23=0,0,C.Claims_DATA!H23/ECO!R62))))</f>
        <v>26422</v>
      </c>
      <c r="J63" s="74">
        <f>IF($C$2="National Currency",IF(C.Claims_DATA!I23=0,0,C.Claims_DATA!I23),IF($C$2="Current Exchange rate",IF(C.Claims_DATA!I23=0,0,C.Claims_DATA!I23/ECO!S27),IF($C$2="Constant Exchange rate",IF(C.Claims_DATA!I23=0,0,C.Claims_DATA!I23/ECO!S62))))</f>
        <v>28193</v>
      </c>
      <c r="K63" s="74">
        <f>IF($C$2="National Currency",IF(C.Claims_DATA!J23=0,0,C.Claims_DATA!J23),IF($C$2="Current Exchange rate",IF(C.Claims_DATA!J23=0,0,C.Claims_DATA!J23/ECO!T27),IF($C$2="Constant Exchange rate",IF(C.Claims_DATA!J23=0,0,C.Claims_DATA!J23/ECO!T62))))</f>
        <v>33645</v>
      </c>
      <c r="L63" s="74">
        <f>IF($C$2="National Currency",IF(C.Claims_DATA!K23=0,0,C.Claims_DATA!K23),IF($C$2="Current Exchange rate",IF(C.Claims_DATA!K23=0,0,C.Claims_DATA!K23/ECO!U27),IF($C$2="Constant Exchange rate",IF(C.Claims_DATA!K23=0,0,C.Claims_DATA!K23/ECO!U62))))</f>
        <v>27528</v>
      </c>
      <c r="M63" s="74">
        <f>IF($C$2="National Currency",IF(C.Claims_DATA!L23=0,0,C.Claims_DATA!L23),IF($C$2="Current Exchange rate",IF(C.Claims_DATA!L23=0,0,C.Claims_DATA!L23/ECO!V27),IF($C$2="Constant Exchange rate",IF(C.Claims_DATA!L23=0,0,C.Claims_DATA!L23/ECO!V62))))</f>
        <v>27662</v>
      </c>
      <c r="N63" s="74">
        <f>IF($C$2="National Currency",IF(C.Claims_DATA!M23=0,0,C.Claims_DATA!M23),IF($C$2="Current Exchange rate",IF(C.Claims_DATA!M23=0,0,C.Claims_DATA!M23/ECO!W27),IF($C$2="Constant Exchange rate",IF(C.Claims_DATA!M23=0,0,C.Claims_DATA!M23/ECO!W62))))</f>
        <v>26301</v>
      </c>
      <c r="O63" s="74">
        <f>IF($C$2="National Currency",IF(C.Claims_DATA!N23=0,0,C.Claims_DATA!N23),IF($C$2="Current Exchange rate",IF(C.Claims_DATA!N23=0,0,C.Claims_DATA!N23/ECO!X27),IF($C$2="Constant Exchange rate",IF(C.Claims_DATA!N23=0,0,C.Claims_DATA!N23/ECO!X62))))</f>
        <v>22882</v>
      </c>
      <c r="P63" s="220">
        <f>IF($C$2="National Currency",IF(C.Claims_DATA!O23=0,0,C.Claims_DATA!O23),IF($C$2="Current Exchange rate",IF(C.Claims_DATA!O23=0,0,C.Claims_DATA!O23/ECO!Y27),IF($C$2="Constant Exchange rate",IF(C.Claims_DATA!O23=0,0,C.Claims_DATA!O23/ECO!Y62))))</f>
        <v>30418</v>
      </c>
      <c r="Q63" s="48">
        <f t="shared" si="25"/>
        <v>6.9298245878257114E-2</v>
      </c>
      <c r="R63" s="94">
        <f t="shared" si="26"/>
        <v>-0.12999505722215887</v>
      </c>
      <c r="S63" s="94">
        <f t="shared" si="27"/>
        <v>-0.13035877166311949</v>
      </c>
    </row>
    <row r="64" spans="3:35" ht="15" x14ac:dyDescent="0.25">
      <c r="C64" s="256"/>
      <c r="D64" s="257"/>
      <c r="E64" s="45" t="s">
        <v>18</v>
      </c>
      <c r="F64" s="74">
        <f>IF($C$2="National Currency",IF(C.Claims_DATA!E24=0,0,C.Claims_DATA!E24),IF($C$2="Current Exchange rate",IF(C.Claims_DATA!E24=0,0,C.Claims_DATA!E24/ECO!O28),IF($C$2="Constant Exchange rate",IF(C.Claims_DATA!E24=0,0,C.Claims_DATA!E24/ECO!O63))))</f>
        <v>0</v>
      </c>
      <c r="G64" s="74">
        <f>IF($C$2="National Currency",IF(C.Claims_DATA!F24=0,0,C.Claims_DATA!F24),IF($C$2="Current Exchange rate",IF(C.Claims_DATA!F24=0,0,C.Claims_DATA!F24/ECO!P28),IF($C$2="Constant Exchange rate",IF(C.Claims_DATA!F24=0,0,C.Claims_DATA!F24/ECO!P63))))</f>
        <v>0</v>
      </c>
      <c r="H64" s="74">
        <f>IF($C$2="National Currency",IF(C.Claims_DATA!G24=0,0,C.Claims_DATA!G24),IF($C$2="Current Exchange rate",IF(C.Claims_DATA!G24=0,0,C.Claims_DATA!G24/ECO!Q28),IF($C$2="Constant Exchange rate",IF(C.Claims_DATA!G24=0,0,C.Claims_DATA!G24/ECO!Q63))))</f>
        <v>0</v>
      </c>
      <c r="I64" s="74">
        <f>IF($C$2="National Currency",IF(C.Claims_DATA!H24=0,0,C.Claims_DATA!H24),IF($C$2="Current Exchange rate",IF(C.Claims_DATA!H24=0,0,C.Claims_DATA!H24/ECO!R28),IF($C$2="Constant Exchange rate",IF(C.Claims_DATA!H24=0,0,C.Claims_DATA!H24/ECO!R63))))</f>
        <v>0</v>
      </c>
      <c r="J64" s="74">
        <f>IF($C$2="National Currency",IF(C.Claims_DATA!I24=0,0,C.Claims_DATA!I24),IF($C$2="Current Exchange rate",IF(C.Claims_DATA!I24=0,0,C.Claims_DATA!I24/ECO!S28),IF($C$2="Constant Exchange rate",IF(C.Claims_DATA!I24=0,0,C.Claims_DATA!I24/ECO!S63))))</f>
        <v>0</v>
      </c>
      <c r="K64" s="74">
        <f>IF($C$2="National Currency",IF(C.Claims_DATA!J24=0,0,C.Claims_DATA!J24),IF($C$2="Current Exchange rate",IF(C.Claims_DATA!J24=0,0,C.Claims_DATA!J24/ECO!T28),IF($C$2="Constant Exchange rate",IF(C.Claims_DATA!J24=0,0,C.Claims_DATA!J24/ECO!T63))))</f>
        <v>0</v>
      </c>
      <c r="L64" s="74">
        <f>IF($C$2="National Currency",IF(C.Claims_DATA!K24=0,0,C.Claims_DATA!K24),IF($C$2="Current Exchange rate",IF(C.Claims_DATA!K24=0,0,C.Claims_DATA!K24/ECO!U28),IF($C$2="Constant Exchange rate",IF(C.Claims_DATA!K24=0,0,C.Claims_DATA!K24/ECO!U63))))</f>
        <v>0</v>
      </c>
      <c r="M64" s="74">
        <f>IF($C$2="National Currency",IF(C.Claims_DATA!L24=0,0,C.Claims_DATA!L24),IF($C$2="Current Exchange rate",IF(C.Claims_DATA!L24=0,0,C.Claims_DATA!L24/ECO!V28),IF($C$2="Constant Exchange rate",IF(C.Claims_DATA!L24=0,0,C.Claims_DATA!L24/ECO!V63))))</f>
        <v>0</v>
      </c>
      <c r="N64" s="74">
        <f>IF($C$2="National Currency",IF(C.Claims_DATA!M24=0,0,C.Claims_DATA!M24),IF($C$2="Current Exchange rate",IF(C.Claims_DATA!M24=0,0,C.Claims_DATA!M24/ECO!W28),IF($C$2="Constant Exchange rate",IF(C.Claims_DATA!M24=0,0,C.Claims_DATA!M24/ECO!W63))))</f>
        <v>0</v>
      </c>
      <c r="O64" s="74">
        <f>IF($C$2="National Currency",IF(C.Claims_DATA!N24=0,0,C.Claims_DATA!N24),IF($C$2="Current Exchange rate",IF(C.Claims_DATA!N24=0,0,C.Claims_DATA!N24/ECO!X28),IF($C$2="Constant Exchange rate",IF(C.Claims_DATA!N24=0,0,C.Claims_DATA!N24/ECO!X63))))</f>
        <v>0</v>
      </c>
      <c r="P64" s="220">
        <f>IF($C$2="National Currency",IF(C.Claims_DATA!O24=0,0,C.Claims_DATA!O24),IF($C$2="Current Exchange rate",IF(C.Claims_DATA!O24=0,0,C.Claims_DATA!O24/ECO!Y28),IF($C$2="Constant Exchange rate",IF(C.Claims_DATA!O24=0,0,C.Claims_DATA!O24/ECO!Y63))))</f>
        <v>0</v>
      </c>
      <c r="Q64" s="48">
        <f t="shared" si="25"/>
        <v>0</v>
      </c>
      <c r="R64" s="94" t="str">
        <f t="shared" si="26"/>
        <v>-</v>
      </c>
      <c r="S64" s="94" t="str">
        <f t="shared" si="27"/>
        <v>-</v>
      </c>
    </row>
    <row r="65" spans="3:20" ht="15" x14ac:dyDescent="0.25">
      <c r="C65" s="256"/>
      <c r="D65" s="257"/>
      <c r="E65" s="45" t="s">
        <v>19</v>
      </c>
      <c r="F65" s="74">
        <f>IF($C$2="National Currency",IF(C.Claims_DATA!E25=0,0,C.Claims_DATA!E25),IF($C$2="Current Exchange rate",IF(C.Claims_DATA!E25=0,0,C.Claims_DATA!E25/ECO!O29),IF($C$2="Constant Exchange rate",IF(C.Claims_DATA!E25=0,0,C.Claims_DATA!E25/ECO!O64))))</f>
        <v>0</v>
      </c>
      <c r="G65" s="74">
        <f>IF($C$2="National Currency",IF(C.Claims_DATA!F25=0,0,C.Claims_DATA!F25),IF($C$2="Current Exchange rate",IF(C.Claims_DATA!F25=0,0,C.Claims_DATA!F25/ECO!P29),IF($C$2="Constant Exchange rate",IF(C.Claims_DATA!F25=0,0,C.Claims_DATA!F25/ECO!P64))))</f>
        <v>0</v>
      </c>
      <c r="H65" s="74">
        <f>IF($C$2="National Currency",IF(C.Claims_DATA!G25=0,0,C.Claims_DATA!G25),IF($C$2="Current Exchange rate",IF(C.Claims_DATA!G25=0,0,C.Claims_DATA!G25/ECO!Q29),IF($C$2="Constant Exchange rate",IF(C.Claims_DATA!G25=0,0,C.Claims_DATA!G25/ECO!Q64))))</f>
        <v>0</v>
      </c>
      <c r="I65" s="74">
        <f>IF($C$2="National Currency",IF(C.Claims_DATA!H25=0,0,C.Claims_DATA!H25),IF($C$2="Current Exchange rate",IF(C.Claims_DATA!H25=0,0,C.Claims_DATA!H25/ECO!R29),IF($C$2="Constant Exchange rate",IF(C.Claims_DATA!H25=0,0,C.Claims_DATA!H25/ECO!R64))))</f>
        <v>0</v>
      </c>
      <c r="J65" s="74">
        <f>IF($C$2="National Currency",IF(C.Claims_DATA!I25=0,0,C.Claims_DATA!I25),IF($C$2="Current Exchange rate",IF(C.Claims_DATA!I25=0,0,C.Claims_DATA!I25/ECO!S29),IF($C$2="Constant Exchange rate",IF(C.Claims_DATA!I25=0,0,C.Claims_DATA!I25/ECO!S64))))</f>
        <v>0</v>
      </c>
      <c r="K65" s="74">
        <f>IF($C$2="National Currency",IF(C.Claims_DATA!J25=0,0,C.Claims_DATA!J25),IF($C$2="Current Exchange rate",IF(C.Claims_DATA!J25=0,0,C.Claims_DATA!J25/ECO!T29),IF($C$2="Constant Exchange rate",IF(C.Claims_DATA!J25=0,0,C.Claims_DATA!J25/ECO!T64))))</f>
        <v>0</v>
      </c>
      <c r="L65" s="74">
        <f>IF($C$2="National Currency",IF(C.Claims_DATA!K25=0,0,C.Claims_DATA!K25),IF($C$2="Current Exchange rate",IF(C.Claims_DATA!K25=0,0,C.Claims_DATA!K25/ECO!U29),IF($C$2="Constant Exchange rate",IF(C.Claims_DATA!K25=0,0,C.Claims_DATA!K25/ECO!U64))))</f>
        <v>1647</v>
      </c>
      <c r="M65" s="74">
        <f>IF($C$2="National Currency",IF(C.Claims_DATA!L25=0,0,C.Claims_DATA!L25),IF($C$2="Current Exchange rate",IF(C.Claims_DATA!L25=0,0,C.Claims_DATA!L25/ECO!V29),IF($C$2="Constant Exchange rate",IF(C.Claims_DATA!L25=0,0,C.Claims_DATA!L25/ECO!V64))))</f>
        <v>437</v>
      </c>
      <c r="N65" s="74">
        <f>IF($C$2="National Currency",IF(C.Claims_DATA!M25=0,0,C.Claims_DATA!M25),IF($C$2="Current Exchange rate",IF(C.Claims_DATA!M25=0,0,C.Claims_DATA!M25/ECO!W29),IF($C$2="Constant Exchange rate",IF(C.Claims_DATA!M25=0,0,C.Claims_DATA!M25/ECO!W64))))</f>
        <v>506</v>
      </c>
      <c r="O65" s="74">
        <f>IF($C$2="National Currency",IF(C.Claims_DATA!N25=0,0,C.Claims_DATA!N25),IF($C$2="Current Exchange rate",IF(C.Claims_DATA!N25=0,0,C.Claims_DATA!N25/ECO!X29),IF($C$2="Constant Exchange rate",IF(C.Claims_DATA!N25=0,0,C.Claims_DATA!N25/ECO!X64))))</f>
        <v>506</v>
      </c>
      <c r="P65" s="220">
        <f>IF($C$2="National Currency",IF(C.Claims_DATA!O25=0,0,C.Claims_DATA!O25),IF($C$2="Current Exchange rate",IF(C.Claims_DATA!O25=0,0,C.Claims_DATA!O25/ECO!Y29),IF($C$2="Constant Exchange rate",IF(C.Claims_DATA!O25=0,0,C.Claims_DATA!O25/ECO!Y64))))</f>
        <v>0</v>
      </c>
      <c r="Q65" s="48">
        <f t="shared" si="25"/>
        <v>1.5324234076740711E-3</v>
      </c>
      <c r="R65" s="94">
        <f t="shared" si="26"/>
        <v>0</v>
      </c>
      <c r="S65" s="94" t="str">
        <f t="shared" si="27"/>
        <v>-</v>
      </c>
    </row>
    <row r="66" spans="3:20" ht="15" x14ac:dyDescent="0.25">
      <c r="C66" s="256"/>
      <c r="D66" s="257"/>
      <c r="E66" s="45" t="s">
        <v>20</v>
      </c>
      <c r="F66" s="74">
        <f>IF($C$2="National Currency",IF(C.Claims_DATA!E26=0,0,C.Claims_DATA!E26),IF($C$2="Current Exchange rate",IF(C.Claims_DATA!E26=0,0,C.Claims_DATA!E26/ECO!O30),IF($C$2="Constant Exchange rate",IF(C.Claims_DATA!E26=0,0,C.Claims_DATA!E26/ECO!O65))))</f>
        <v>74.345475241889588</v>
      </c>
      <c r="G66" s="74">
        <f>IF($C$2="National Currency",IF(C.Claims_DATA!F26=0,0,C.Claims_DATA!F26),IF($C$2="Current Exchange rate",IF(C.Claims_DATA!F26=0,0,C.Claims_DATA!F26/ECO!P30),IF($C$2="Constant Exchange rate",IF(C.Claims_DATA!F26=0,0,C.Claims_DATA!F26/ECO!P65))))</f>
        <v>100.76835515082526</v>
      </c>
      <c r="H66" s="74">
        <f>IF($C$2="National Currency",IF(C.Claims_DATA!G26=0,0,C.Claims_DATA!G26),IF($C$2="Current Exchange rate",IF(C.Claims_DATA!G26=0,0,C.Claims_DATA!G26/ECO!Q30),IF($C$2="Constant Exchange rate",IF(C.Claims_DATA!G26=0,0,C.Claims_DATA!G26/ECO!Q65))))</f>
        <v>136.35458167330677</v>
      </c>
      <c r="I66" s="74">
        <f>IF($C$2="National Currency",IF(C.Claims_DATA!H26=0,0,C.Claims_DATA!H26),IF($C$2="Current Exchange rate",IF(C.Claims_DATA!H26=0,0,C.Claims_DATA!H26/ECO!R30),IF($C$2="Constant Exchange rate",IF(C.Claims_DATA!H26=0,0,C.Claims_DATA!H26/ECO!R65))))</f>
        <v>204.9800796812749</v>
      </c>
      <c r="J66" s="74">
        <f>IF($C$2="National Currency",IF(C.Claims_DATA!I26=0,0,C.Claims_DATA!I26),IF($C$2="Current Exchange rate",IF(C.Claims_DATA!I26=0,0,C.Claims_DATA!I26/ECO!S30),IF($C$2="Constant Exchange rate",IF(C.Claims_DATA!I26=0,0,C.Claims_DATA!I26/ECO!S65))))</f>
        <v>242.04610130904953</v>
      </c>
      <c r="K66" s="74">
        <f>IF($C$2="National Currency",IF(C.Claims_DATA!J26=0,0,C.Claims_DATA!J26),IF($C$2="Current Exchange rate",IF(C.Claims_DATA!J26=0,0,C.Claims_DATA!J26/ECO!T30),IF($C$2="Constant Exchange rate",IF(C.Claims_DATA!J26=0,0,C.Claims_DATA!J26/ECO!T65))))</f>
        <v>199.65850882185543</v>
      </c>
      <c r="L66" s="74">
        <f>IF($C$2="National Currency",IF(C.Claims_DATA!K26=0,0,C.Claims_DATA!K26),IF($C$2="Current Exchange rate",IF(C.Claims_DATA!K26=0,0,C.Claims_DATA!K26/ECO!U30),IF($C$2="Constant Exchange rate",IF(C.Claims_DATA!K26=0,0,C.Claims_DATA!K26/ECO!U65))))</f>
        <v>138.67387592487194</v>
      </c>
      <c r="M66" s="74">
        <f>IF($C$2="National Currency",IF(C.Claims_DATA!L26=0,0,C.Claims_DATA!L26),IF($C$2="Current Exchange rate",IF(C.Claims_DATA!L26=0,0,C.Claims_DATA!L26/ECO!V30),IF($C$2="Constant Exchange rate",IF(C.Claims_DATA!L26=0,0,C.Claims_DATA!L26/ECO!V65))))</f>
        <v>188.27546955036993</v>
      </c>
      <c r="N66" s="74">
        <f>IF($C$2="National Currency",IF(C.Claims_DATA!M26=0,0,C.Claims_DATA!M26),IF($C$2="Current Exchange rate",IF(C.Claims_DATA!M26=0,0,C.Claims_DATA!M26/ECO!W30),IF($C$2="Constant Exchange rate",IF(C.Claims_DATA!M26=0,0,C.Claims_DATA!M26/ECO!W65))))</f>
        <v>176.36596471257826</v>
      </c>
      <c r="O66" s="74">
        <f>IF($C$2="National Currency",IF(C.Claims_DATA!N26=0,0,C.Claims_DATA!N26),IF($C$2="Current Exchange rate",IF(C.Claims_DATA!N26=0,0,C.Claims_DATA!N26/ECO!X30),IF($C$2="Constant Exchange rate",IF(C.Claims_DATA!N26=0,0,C.Claims_DATA!N26/ECO!X65))))</f>
        <v>173.40637450199205</v>
      </c>
      <c r="P66" s="220">
        <f>IF($C$2="National Currency",IF(C.Claims_DATA!O26=0,0,C.Claims_DATA!O26),IF($C$2="Current Exchange rate",IF(C.Claims_DATA!O26=0,0,C.Claims_DATA!O26/ECO!Y30),IF($C$2="Constant Exchange rate",IF(C.Claims_DATA!O26=0,0,C.Claims_DATA!O26/ECO!Y65))))</f>
        <v>0</v>
      </c>
      <c r="Q66" s="48">
        <f t="shared" si="25"/>
        <v>5.2516203029001748E-4</v>
      </c>
      <c r="R66" s="94">
        <f t="shared" si="26"/>
        <v>-1.6780960064542105E-2</v>
      </c>
      <c r="S66" s="94">
        <f t="shared" si="27"/>
        <v>1.3324401913875601</v>
      </c>
    </row>
    <row r="67" spans="3:20" ht="15" x14ac:dyDescent="0.25">
      <c r="C67" s="256"/>
      <c r="D67" s="257"/>
      <c r="E67" s="45" t="s">
        <v>21</v>
      </c>
      <c r="F67" s="74">
        <f>IF($C$2="National Currency",IF(C.Claims_DATA!E27=0,0,C.Claims_DATA!E27),IF($C$2="Current Exchange rate",IF(C.Claims_DATA!E27=0,0,C.Claims_DATA!E27/ECO!O31),IF($C$2="Constant Exchange rate",IF(C.Claims_DATA!E27=0,0,C.Claims_DATA!E27/ECO!O66))))</f>
        <v>0</v>
      </c>
      <c r="G67" s="74">
        <f>IF($C$2="National Currency",IF(C.Claims_DATA!F27=0,0,C.Claims_DATA!F27),IF($C$2="Current Exchange rate",IF(C.Claims_DATA!F27=0,0,C.Claims_DATA!F27/ECO!P31),IF($C$2="Constant Exchange rate",IF(C.Claims_DATA!F27=0,0,C.Claims_DATA!F27/ECO!P66))))</f>
        <v>0</v>
      </c>
      <c r="H67" s="74">
        <f>IF($C$2="National Currency",IF(C.Claims_DATA!G27=0,0,C.Claims_DATA!G27),IF($C$2="Current Exchange rate",IF(C.Claims_DATA!G27=0,0,C.Claims_DATA!G27/ECO!Q31),IF($C$2="Constant Exchange rate",IF(C.Claims_DATA!G27=0,0,C.Claims_DATA!G27/ECO!Q66))))</f>
        <v>79.198695550896801</v>
      </c>
      <c r="I67" s="74">
        <f>IF($C$2="National Currency",IF(C.Claims_DATA!H27=0,0,C.Claims_DATA!H27),IF($C$2="Current Exchange rate",IF(C.Claims_DATA!H27=0,0,C.Claims_DATA!H27/ECO!R31),IF($C$2="Constant Exchange rate",IF(C.Claims_DATA!H27=0,0,C.Claims_DATA!H27/ECO!R66))))</f>
        <v>87.817377125553236</v>
      </c>
      <c r="J67" s="74">
        <f>IF($C$2="National Currency",IF(C.Claims_DATA!I27=0,0,C.Claims_DATA!I27),IF($C$2="Current Exchange rate",IF(C.Claims_DATA!I27=0,0,C.Claims_DATA!I27/ECO!S31),IF($C$2="Constant Exchange rate",IF(C.Claims_DATA!I27=0,0,C.Claims_DATA!I27/ECO!S66))))</f>
        <v>40.599999999999994</v>
      </c>
      <c r="K67" s="74">
        <f>IF($C$2="National Currency",IF(C.Claims_DATA!J27=0,0,C.Claims_DATA!J27),IF($C$2="Current Exchange rate",IF(C.Claims_DATA!J27=0,0,C.Claims_DATA!J27/ECO!T31),IF($C$2="Constant Exchange rate",IF(C.Claims_DATA!J27=0,0,C.Claims_DATA!J27/ECO!T66))))</f>
        <v>44.5</v>
      </c>
      <c r="L67" s="74">
        <f>IF($C$2="National Currency",IF(C.Claims_DATA!K27=0,0,C.Claims_DATA!K27),IF($C$2="Current Exchange rate",IF(C.Claims_DATA!K27=0,0,C.Claims_DATA!K27/ECO!U31),IF($C$2="Constant Exchange rate",IF(C.Claims_DATA!K27=0,0,C.Claims_DATA!K27/ECO!U66))))</f>
        <v>45.9</v>
      </c>
      <c r="M67" s="74">
        <f>IF($C$2="National Currency",IF(C.Claims_DATA!L27=0,0,C.Claims_DATA!L27),IF($C$2="Current Exchange rate",IF(C.Claims_DATA!L27=0,0,C.Claims_DATA!L27/ECO!V31),IF($C$2="Constant Exchange rate",IF(C.Claims_DATA!L27=0,0,C.Claims_DATA!L27/ECO!V66))))</f>
        <v>44.800000000000011</v>
      </c>
      <c r="N67" s="74">
        <f>IF($C$2="National Currency",IF(C.Claims_DATA!M27=0,0,C.Claims_DATA!M27),IF($C$2="Current Exchange rate",IF(C.Claims_DATA!M27=0,0,C.Claims_DATA!M27/ECO!W31),IF($C$2="Constant Exchange rate",IF(C.Claims_DATA!M27=0,0,C.Claims_DATA!M27/ECO!W66))))</f>
        <v>46.1</v>
      </c>
      <c r="O67" s="74">
        <f>IF($C$2="National Currency",IF(C.Claims_DATA!N27=0,0,C.Claims_DATA!N27),IF($C$2="Current Exchange rate",IF(C.Claims_DATA!N27=0,0,C.Claims_DATA!N27/ECO!X31),IF($C$2="Constant Exchange rate",IF(C.Claims_DATA!N27=0,0,C.Claims_DATA!N27/ECO!X66))))</f>
        <v>50.800000000000004</v>
      </c>
      <c r="P67" s="220">
        <f>IF($C$2="National Currency",IF(C.Claims_DATA!O27=0,0,C.Claims_DATA!O27),IF($C$2="Current Exchange rate",IF(C.Claims_DATA!O27=0,0,C.Claims_DATA!O27/ECO!Y31),IF($C$2="Constant Exchange rate",IF(C.Claims_DATA!O27=0,0,C.Claims_DATA!O27/ECO!Y66))))</f>
        <v>50.8</v>
      </c>
      <c r="Q67" s="48">
        <f t="shared" si="25"/>
        <v>1.5384804171905697E-4</v>
      </c>
      <c r="R67" s="94">
        <f t="shared" si="26"/>
        <v>0.10195227765726678</v>
      </c>
      <c r="S67" s="94" t="str">
        <f t="shared" si="27"/>
        <v>-</v>
      </c>
    </row>
    <row r="68" spans="3:20" ht="15" x14ac:dyDescent="0.25">
      <c r="C68" s="256"/>
      <c r="D68" s="257"/>
      <c r="E68" s="45" t="s">
        <v>22</v>
      </c>
      <c r="F68" s="74">
        <f>IF($C$2="National Currency",IF(C.Claims_DATA!E28=0,0,C.Claims_DATA!E28),IF($C$2="Current Exchange rate",IF(C.Claims_DATA!E28=0,0,C.Claims_DATA!E28/ECO!O32),IF($C$2="Constant Exchange rate",IF(C.Claims_DATA!E28=0,0,C.Claims_DATA!E28/ECO!O67))))</f>
        <v>15976</v>
      </c>
      <c r="G68" s="74">
        <f>IF($C$2="National Currency",IF(C.Claims_DATA!F28=0,0,C.Claims_DATA!F28),IF($C$2="Current Exchange rate",IF(C.Claims_DATA!F28=0,0,C.Claims_DATA!F28/ECO!P32),IF($C$2="Constant Exchange rate",IF(C.Claims_DATA!F28=0,0,C.Claims_DATA!F28/ECO!P67))))</f>
        <v>15884</v>
      </c>
      <c r="H68" s="74">
        <f>IF($C$2="National Currency",IF(C.Claims_DATA!G28=0,0,C.Claims_DATA!G28),IF($C$2="Current Exchange rate",IF(C.Claims_DATA!G28=0,0,C.Claims_DATA!G28/ECO!Q32),IF($C$2="Constant Exchange rate",IF(C.Claims_DATA!G28=0,0,C.Claims_DATA!G28/ECO!Q67))))</f>
        <v>40354</v>
      </c>
      <c r="I68" s="74">
        <f>IF($C$2="National Currency",IF(C.Claims_DATA!H28=0,0,C.Claims_DATA!H28),IF($C$2="Current Exchange rate",IF(C.Claims_DATA!H28=0,0,C.Claims_DATA!H28/ECO!R32),IF($C$2="Constant Exchange rate",IF(C.Claims_DATA!H28=0,0,C.Claims_DATA!H28/ECO!R67))))</f>
        <v>40427</v>
      </c>
      <c r="J68" s="74">
        <f>IF($C$2="National Currency",IF(C.Claims_DATA!I28=0,0,C.Claims_DATA!I28),IF($C$2="Current Exchange rate",IF(C.Claims_DATA!I28=0,0,C.Claims_DATA!I28/ECO!S32),IF($C$2="Constant Exchange rate",IF(C.Claims_DATA!I28=0,0,C.Claims_DATA!I28/ECO!S67))))</f>
        <v>43679</v>
      </c>
      <c r="K68" s="74">
        <f>IF($C$2="National Currency",IF(C.Claims_DATA!J28=0,0,C.Claims_DATA!J28),IF($C$2="Current Exchange rate",IF(C.Claims_DATA!J28=0,0,C.Claims_DATA!J28/ECO!T32),IF($C$2="Constant Exchange rate",IF(C.Claims_DATA!J28=0,0,C.Claims_DATA!J28/ECO!T67))))</f>
        <v>45091</v>
      </c>
      <c r="L68" s="74">
        <f>IF($C$2="National Currency",IF(C.Claims_DATA!K28=0,0,C.Claims_DATA!K28),IF($C$2="Current Exchange rate",IF(C.Claims_DATA!K28=0,0,C.Claims_DATA!K28/ECO!U32),IF($C$2="Constant Exchange rate",IF(C.Claims_DATA!K28=0,0,C.Claims_DATA!K28/ECO!U67))))</f>
        <v>48100</v>
      </c>
      <c r="M68" s="74">
        <f>IF($C$2="National Currency",IF(C.Claims_DATA!L28=0,0,C.Claims_DATA!L28),IF($C$2="Current Exchange rate",IF(C.Claims_DATA!L28=0,0,C.Claims_DATA!L28/ECO!V32),IF($C$2="Constant Exchange rate",IF(C.Claims_DATA!L28=0,0,C.Claims_DATA!L28/ECO!V67))))</f>
        <v>49457</v>
      </c>
      <c r="N68" s="74">
        <f>IF($C$2="National Currency",IF(C.Claims_DATA!M28=0,0,C.Claims_DATA!M28),IF($C$2="Current Exchange rate",IF(C.Claims_DATA!M28=0,0,C.Claims_DATA!M28/ECO!W32),IF($C$2="Constant Exchange rate",IF(C.Claims_DATA!M28=0,0,C.Claims_DATA!M28/ECO!W67))))</f>
        <v>48546</v>
      </c>
      <c r="O68" s="74">
        <f>IF($C$2="National Currency",IF(C.Claims_DATA!N28=0,0,C.Claims_DATA!N28),IF($C$2="Current Exchange rate",IF(C.Claims_DATA!N28=0,0,C.Claims_DATA!N28/ECO!X32),IF($C$2="Constant Exchange rate",IF(C.Claims_DATA!N28=0,0,C.Claims_DATA!N28/ECO!X67))))</f>
        <v>49316</v>
      </c>
      <c r="P68" s="220">
        <f>IF($C$2="National Currency",IF(C.Claims_DATA!O28=0,0,C.Claims_DATA!O28),IF($C$2="Current Exchange rate",IF(C.Claims_DATA!O28=0,0,C.Claims_DATA!O28/ECO!Y32),IF($C$2="Constant Exchange rate",IF(C.Claims_DATA!O28=0,0,C.Claims_DATA!O28/ECO!Y67))))</f>
        <v>48355</v>
      </c>
      <c r="Q68" s="48">
        <f t="shared" si="25"/>
        <v>0.1493537406578152</v>
      </c>
      <c r="R68" s="94">
        <f t="shared" si="26"/>
        <v>1.5861245004737734E-2</v>
      </c>
      <c r="S68" s="94">
        <f>IF(OR(O68=0, F68=0),"-", O68/F68-1)</f>
        <v>2.0868803204807209</v>
      </c>
      <c r="T68" t="s">
        <v>45</v>
      </c>
    </row>
    <row r="69" spans="3:20" ht="15" x14ac:dyDescent="0.25">
      <c r="C69" s="256"/>
      <c r="D69" s="257"/>
      <c r="E69" s="45" t="s">
        <v>23</v>
      </c>
      <c r="F69" s="74">
        <f>IF($C$2="National Currency",IF(C.Claims_DATA!E29=0,0,C.Claims_DATA!E29),IF($C$2="Current Exchange rate",IF(C.Claims_DATA!E29=0,0,C.Claims_DATA!E29/ECO!O33),IF($C$2="Constant Exchange rate",IF(C.Claims_DATA!E29=0,0,C.Claims_DATA!E29/ECO!O68))))</f>
        <v>2348.4848484848485</v>
      </c>
      <c r="G69" s="74">
        <f>IF($C$2="National Currency",IF(C.Claims_DATA!F29=0,0,C.Claims_DATA!F29),IF($C$2="Current Exchange rate",IF(C.Claims_DATA!F29=0,0,C.Claims_DATA!F29/ECO!P33),IF($C$2="Constant Exchange rate",IF(C.Claims_DATA!F29=0,0,C.Claims_DATA!F29/ECO!P68))))</f>
        <v>2354.235788542358</v>
      </c>
      <c r="H69" s="74">
        <f>IF($C$2="National Currency",IF(C.Claims_DATA!G29=0,0,C.Claims_DATA!G29),IF($C$2="Current Exchange rate",IF(C.Claims_DATA!G29=0,0,C.Claims_DATA!G29/ECO!Q33),IF($C$2="Constant Exchange rate",IF(C.Claims_DATA!G29=0,0,C.Claims_DATA!G29/ECO!Q68))))</f>
        <v>2660.2521566025216</v>
      </c>
      <c r="I69" s="74">
        <f>IF($C$2="National Currency",IF(C.Claims_DATA!H29=0,0,C.Claims_DATA!H29),IF($C$2="Current Exchange rate",IF(C.Claims_DATA!H29=0,0,C.Claims_DATA!H29/ECO!R33),IF($C$2="Constant Exchange rate",IF(C.Claims_DATA!H29=0,0,C.Claims_DATA!H29/ECO!R68))))</f>
        <v>2796.6157929661581</v>
      </c>
      <c r="J69" s="74">
        <f>IF($C$2="National Currency",IF(C.Claims_DATA!I29=0,0,C.Claims_DATA!I29),IF($C$2="Current Exchange rate",IF(C.Claims_DATA!I29=0,0,C.Claims_DATA!I29/ECO!S33),IF($C$2="Constant Exchange rate",IF(C.Claims_DATA!I29=0,0,C.Claims_DATA!I29/ECO!S68))))</f>
        <v>3157.155496571555</v>
      </c>
      <c r="K69" s="74">
        <f>IF($C$2="National Currency",IF(C.Claims_DATA!J29=0,0,C.Claims_DATA!J29),IF($C$2="Current Exchange rate",IF(C.Claims_DATA!J29=0,0,C.Claims_DATA!J29/ECO!T33),IF($C$2="Constant Exchange rate",IF(C.Claims_DATA!J29=0,0,C.Claims_DATA!J29/ECO!T68))))</f>
        <v>3250.6082725060828</v>
      </c>
      <c r="L69" s="74">
        <f>IF($C$2="National Currency",IF(C.Claims_DATA!K29=0,0,C.Claims_DATA!K29),IF($C$2="Current Exchange rate",IF(C.Claims_DATA!K29=0,0,C.Claims_DATA!K29/ECO!U33),IF($C$2="Constant Exchange rate",IF(C.Claims_DATA!K29=0,0,C.Claims_DATA!K29/ECO!U68))))</f>
        <v>3659.6991815969918</v>
      </c>
      <c r="M69" s="74">
        <f>IF($C$2="National Currency",IF(C.Claims_DATA!L29=0,0,C.Claims_DATA!L29),IF($C$2="Current Exchange rate",IF(C.Claims_DATA!L29=0,0,C.Claims_DATA!L29/ECO!V33),IF($C$2="Constant Exchange rate",IF(C.Claims_DATA!L29=0,0,C.Claims_DATA!L29/ECO!V68))))</f>
        <v>3559.3895155938953</v>
      </c>
      <c r="N69" s="74">
        <f>IF($C$2="National Currency",IF(C.Claims_DATA!M29=0,0,C.Claims_DATA!M29),IF($C$2="Current Exchange rate",IF(C.Claims_DATA!M29=0,0,C.Claims_DATA!M29/ECO!W33),IF($C$2="Constant Exchange rate",IF(C.Claims_DATA!M29=0,0,C.Claims_DATA!M29/ECO!W68))))</f>
        <v>3439.7257243972572</v>
      </c>
      <c r="O69" s="74">
        <f>IF($C$2="National Currency",IF(C.Claims_DATA!N29=0,0,C.Claims_DATA!N29),IF($C$2="Current Exchange rate",IF(C.Claims_DATA!N29=0,0,C.Claims_DATA!N29/ECO!X33),IF($C$2="Constant Exchange rate",IF(C.Claims_DATA!N29=0,0,C.Claims_DATA!N29/ECO!X68))))</f>
        <v>3786.4410528644107</v>
      </c>
      <c r="P69" s="220">
        <f>IF($C$2="National Currency",IF(C.Claims_DATA!O29=0,0,C.Claims_DATA!O29),IF($C$2="Current Exchange rate",IF(C.Claims_DATA!O29=0,0,C.Claims_DATA!O29/ECO!Y33),IF($C$2="Constant Exchange rate",IF(C.Claims_DATA!O29=0,0,C.Claims_DATA!O29/ECO!Y68))))</f>
        <v>3957.5460034172861</v>
      </c>
      <c r="Q69" s="48">
        <f t="shared" si="25"/>
        <v>1.1467254745429799E-2</v>
      </c>
      <c r="R69" s="94">
        <f t="shared" si="26"/>
        <v>0.10079737637450981</v>
      </c>
      <c r="S69" s="94">
        <f t="shared" si="27"/>
        <v>0.61229102896162013</v>
      </c>
    </row>
    <row r="70" spans="3:20" ht="15" x14ac:dyDescent="0.25">
      <c r="C70" s="256"/>
      <c r="D70" s="257"/>
      <c r="E70" s="45" t="s">
        <v>24</v>
      </c>
      <c r="F70" s="74">
        <f>IF($C$2="National Currency",IF(C.Claims_DATA!E30=0,0,C.Claims_DATA!E30),IF($C$2="Current Exchange rate",IF(C.Claims_DATA!E30=0,0,C.Claims_DATA!E30/ECO!O34),IF($C$2="Constant Exchange rate",IF(C.Claims_DATA!E30=0,0,C.Claims_DATA!E30/ECO!O69))))</f>
        <v>1971.8243938968453</v>
      </c>
      <c r="G70" s="74">
        <f>IF($C$2="National Currency",IF(C.Claims_DATA!F30=0,0,C.Claims_DATA!F30),IF($C$2="Current Exchange rate",IF(C.Claims_DATA!F30=0,0,C.Claims_DATA!F30/ECO!P34),IF($C$2="Constant Exchange rate",IF(C.Claims_DATA!F30=0,0,C.Claims_DATA!F30/ECO!P69))))</f>
        <v>2116.9147243283719</v>
      </c>
      <c r="H70" s="74">
        <f>IF($C$2="National Currency",IF(C.Claims_DATA!G30=0,0,C.Claims_DATA!G30),IF($C$2="Current Exchange rate",IF(C.Claims_DATA!G30=0,0,C.Claims_DATA!G30/ECO!Q34),IF($C$2="Constant Exchange rate",IF(C.Claims_DATA!G30=0,0,C.Claims_DATA!G30/ECO!Q69))))</f>
        <v>2128.3815407657025</v>
      </c>
      <c r="I70" s="74">
        <f>IF($C$2="National Currency",IF(C.Claims_DATA!H30=0,0,C.Claims_DATA!H30),IF($C$2="Current Exchange rate",IF(C.Claims_DATA!H30=0,0,C.Claims_DATA!H30/ECO!R34),IF($C$2="Constant Exchange rate",IF(C.Claims_DATA!H30=0,0,C.Claims_DATA!H30/ECO!R69))))</f>
        <v>2213.797622390714</v>
      </c>
      <c r="J70" s="74">
        <f>IF($C$2="National Currency",IF(C.Claims_DATA!I30=0,0,C.Claims_DATA!I30),IF($C$2="Current Exchange rate",IF(C.Claims_DATA!I30=0,0,C.Claims_DATA!I30/ECO!S34),IF($C$2="Constant Exchange rate",IF(C.Claims_DATA!I30=0,0,C.Claims_DATA!I30/ECO!S69))))</f>
        <v>2690.9575961808482</v>
      </c>
      <c r="K70" s="74">
        <f>IF($C$2="National Currency",IF(C.Claims_DATA!J30=0,0,C.Claims_DATA!J30),IF($C$2="Current Exchange rate",IF(C.Claims_DATA!J30=0,0,C.Claims_DATA!J30/ECO!T34),IF($C$2="Constant Exchange rate",IF(C.Claims_DATA!J30=0,0,C.Claims_DATA!J30/ECO!T69))))</f>
        <v>3154.310586913788</v>
      </c>
      <c r="L70" s="74">
        <f>IF($C$2="National Currency",IF(C.Claims_DATA!K30=0,0,C.Claims_DATA!K30),IF($C$2="Current Exchange rate",IF(C.Claims_DATA!K30=0,0,C.Claims_DATA!K30/ECO!U34),IF($C$2="Constant Exchange rate",IF(C.Claims_DATA!K30=0,0,C.Claims_DATA!K30/ECO!U69))))</f>
        <v>3836.7031732659366</v>
      </c>
      <c r="M70" s="74">
        <f>IF($C$2="National Currency",IF(C.Claims_DATA!L30=0,0,C.Claims_DATA!L30),IF($C$2="Current Exchange rate",IF(C.Claims_DATA!L30=0,0,C.Claims_DATA!L30/ECO!V34),IF($C$2="Constant Exchange rate",IF(C.Claims_DATA!L30=0,0,C.Claims_DATA!L30/ECO!V69))))</f>
        <v>3519.8446129364411</v>
      </c>
      <c r="N70" s="74">
        <f>IF($C$2="National Currency",IF(C.Claims_DATA!M30=0,0,C.Claims_DATA!M30),IF($C$2="Current Exchange rate",IF(C.Claims_DATA!M30=0,0,C.Claims_DATA!M30/ECO!W34),IF($C$2="Constant Exchange rate",IF(C.Claims_DATA!M30=0,0,C.Claims_DATA!M30/ECO!W69))))</f>
        <v>3933.8200879902647</v>
      </c>
      <c r="O70" s="74">
        <f>IF($C$2="National Currency",IF(C.Claims_DATA!N30=0,0,C.Claims_DATA!N30),IF($C$2="Current Exchange rate",IF(C.Claims_DATA!N30=0,0,C.Claims_DATA!N30/ECO!X34),IF($C$2="Constant Exchange rate",IF(C.Claims_DATA!N30=0,0,C.Claims_DATA!N30/ECO!X69))))</f>
        <v>3933.8200879902647</v>
      </c>
      <c r="P70" s="220">
        <f>IF($C$2="National Currency",IF(C.Claims_DATA!O30=0,0,C.Claims_DATA!O30),IF($C$2="Current Exchange rate",IF(C.Claims_DATA!O30=0,0,C.Claims_DATA!O30/ECO!Y34),IF($C$2="Constant Exchange rate",IF(C.Claims_DATA!O30=0,0,C.Claims_DATA!O30/ECO!Y69))))</f>
        <v>0</v>
      </c>
      <c r="Q70" s="48">
        <f t="shared" si="25"/>
        <v>1.1913592854574617E-2</v>
      </c>
      <c r="R70" s="94">
        <f t="shared" si="26"/>
        <v>0</v>
      </c>
      <c r="S70" s="94">
        <f t="shared" si="27"/>
        <v>0.99501542843579394</v>
      </c>
    </row>
    <row r="71" spans="3:20" ht="15" x14ac:dyDescent="0.25">
      <c r="C71" s="256"/>
      <c r="D71" s="257"/>
      <c r="E71" s="45" t="s">
        <v>25</v>
      </c>
      <c r="F71" s="74">
        <f>IF($C$2="National Currency",IF(C.Claims_DATA!E31=0,0,C.Claims_DATA!E31),IF($C$2="Current Exchange rate",IF(C.Claims_DATA!E31=0,0,C.Claims_DATA!E31/ECO!O35),IF($C$2="Constant Exchange rate",IF(C.Claims_DATA!E31=0,0,C.Claims_DATA!E31/ECO!O70))))</f>
        <v>2800.0569999999998</v>
      </c>
      <c r="G71" s="74">
        <f>IF($C$2="National Currency",IF(C.Claims_DATA!F31=0,0,C.Claims_DATA!F31),IF($C$2="Current Exchange rate",IF(C.Claims_DATA!F31=0,0,C.Claims_DATA!F31/ECO!P35),IF($C$2="Constant Exchange rate",IF(C.Claims_DATA!F31=0,0,C.Claims_DATA!F31/ECO!P70))))</f>
        <v>2904.62</v>
      </c>
      <c r="H71" s="74">
        <f>IF($C$2="National Currency",IF(C.Claims_DATA!G31=0,0,C.Claims_DATA!G31),IF($C$2="Current Exchange rate",IF(C.Claims_DATA!G31=0,0,C.Claims_DATA!G31/ECO!Q35),IF($C$2="Constant Exchange rate",IF(C.Claims_DATA!G31=0,0,C.Claims_DATA!G31/ECO!Q70))))</f>
        <v>3037.346</v>
      </c>
      <c r="I71" s="74">
        <f>IF($C$2="National Currency",IF(C.Claims_DATA!H31=0,0,C.Claims_DATA!H31),IF($C$2="Current Exchange rate",IF(C.Claims_DATA!H31=0,0,C.Claims_DATA!H31/ECO!R35),IF($C$2="Constant Exchange rate",IF(C.Claims_DATA!H31=0,0,C.Claims_DATA!H31/ECO!R70))))</f>
        <v>3027.413</v>
      </c>
      <c r="J71" s="74">
        <f>IF($C$2="National Currency",IF(C.Claims_DATA!I31=0,0,C.Claims_DATA!I31),IF($C$2="Current Exchange rate",IF(C.Claims_DATA!I31=0,0,C.Claims_DATA!I31/ECO!S35),IF($C$2="Constant Exchange rate",IF(C.Claims_DATA!I31=0,0,C.Claims_DATA!I31/ECO!S70))))</f>
        <v>3197.3560000000002</v>
      </c>
      <c r="K71" s="74">
        <f>IF($C$2="National Currency",IF(C.Claims_DATA!J31=0,0,C.Claims_DATA!J31),IF($C$2="Current Exchange rate",IF(C.Claims_DATA!J31=0,0,C.Claims_DATA!J31/ECO!T35),IF($C$2="Constant Exchange rate",IF(C.Claims_DATA!J31=0,0,C.Claims_DATA!J31/ECO!T70))))</f>
        <v>3120.5650000000001</v>
      </c>
      <c r="L71" s="74">
        <f>IF($C$2="National Currency",IF(C.Claims_DATA!K31=0,0,C.Claims_DATA!K31),IF($C$2="Current Exchange rate",IF(C.Claims_DATA!K31=0,0,C.Claims_DATA!K31/ECO!U35),IF($C$2="Constant Exchange rate",IF(C.Claims_DATA!K31=0,0,C.Claims_DATA!K31/ECO!U70))))</f>
        <v>3313.7339999999999</v>
      </c>
      <c r="M71" s="74">
        <f>IF($C$2="National Currency",IF(C.Claims_DATA!L31=0,0,C.Claims_DATA!L31),IF($C$2="Current Exchange rate",IF(C.Claims_DATA!L31=0,0,C.Claims_DATA!L31/ECO!V35),IF($C$2="Constant Exchange rate",IF(C.Claims_DATA!L31=0,0,C.Claims_DATA!L31/ECO!V70))))</f>
        <v>3212.8330000000001</v>
      </c>
      <c r="N71" s="74">
        <f>IF($C$2="National Currency",IF(C.Claims_DATA!M31=0,0,C.Claims_DATA!M31),IF($C$2="Current Exchange rate",IF(C.Claims_DATA!M31=0,0,C.Claims_DATA!M31/ECO!W35),IF($C$2="Constant Exchange rate",IF(C.Claims_DATA!M31=0,0,C.Claims_DATA!M31/ECO!W70))))</f>
        <v>3258.9480000000003</v>
      </c>
      <c r="O71" s="74">
        <f>IF($C$2="National Currency",IF(C.Claims_DATA!N31=0,0,C.Claims_DATA!N31),IF($C$2="Current Exchange rate",IF(C.Claims_DATA!N31=0,0,C.Claims_DATA!N31/ECO!X35),IF($C$2="Constant Exchange rate",IF(C.Claims_DATA!N31=0,0,C.Claims_DATA!N31/ECO!X70))))</f>
        <v>3183.66398018785</v>
      </c>
      <c r="P71" s="220">
        <f>IF($C$2="National Currency",IF(C.Claims_DATA!O31=0,0,C.Claims_DATA!O31),IF($C$2="Current Exchange rate",IF(C.Claims_DATA!O31=0,0,C.Claims_DATA!O31/ECO!Y35),IF($C$2="Constant Exchange rate",IF(C.Claims_DATA!O31=0,0,C.Claims_DATA!O31/ECO!Y70))))</f>
        <v>3149.2330373813143</v>
      </c>
      <c r="Q71" s="48">
        <f t="shared" si="25"/>
        <v>9.6417415126653395E-3</v>
      </c>
      <c r="R71" s="94">
        <f t="shared" si="26"/>
        <v>-2.3100712196742701E-2</v>
      </c>
      <c r="S71" s="94">
        <f t="shared" si="27"/>
        <v>0.1369997040016866</v>
      </c>
    </row>
    <row r="72" spans="3:20" ht="15" x14ac:dyDescent="0.25">
      <c r="C72" s="256"/>
      <c r="D72" s="257"/>
      <c r="E72" s="45" t="s">
        <v>26</v>
      </c>
      <c r="F72" s="74">
        <f>IF($C$2="National Currency",IF(C.Claims_DATA!E32=0,0,C.Claims_DATA!E32),IF($C$2="Current Exchange rate",IF(C.Claims_DATA!E32=0,0,C.Claims_DATA!E32/ECO!O36),IF($C$2="Constant Exchange rate",IF(C.Claims_DATA!E32=0,0,C.Claims_DATA!E32/ECO!O71))))</f>
        <v>213.74825946483972</v>
      </c>
      <c r="G72" s="74">
        <f>IF($C$2="National Currency",IF(C.Claims_DATA!F32=0,0,C.Claims_DATA!F32),IF($C$2="Current Exchange rate",IF(C.Claims_DATA!F32=0,0,C.Claims_DATA!F32/ECO!P36),IF($C$2="Constant Exchange rate",IF(C.Claims_DATA!F32=0,0,C.Claims_DATA!F32/ECO!P71))))</f>
        <v>345.84468591576393</v>
      </c>
      <c r="H72" s="74">
        <f>IF($C$2="National Currency",IF(C.Claims_DATA!G32=0,0,C.Claims_DATA!G32),IF($C$2="Current Exchange rate",IF(C.Claims_DATA!G32=0,0,C.Claims_DATA!G32/ECO!Q36),IF($C$2="Constant Exchange rate",IF(C.Claims_DATA!G32=0,0,C.Claims_DATA!G32/ECO!Q71))))</f>
        <v>477.94111236668817</v>
      </c>
      <c r="I72" s="74">
        <f>IF($C$2="National Currency",IF(C.Claims_DATA!H32=0,0,C.Claims_DATA!H32),IF($C$2="Current Exchange rate",IF(C.Claims_DATA!H32=0,0,C.Claims_DATA!H32/ECO!R36),IF($C$2="Constant Exchange rate",IF(C.Claims_DATA!H32=0,0,C.Claims_DATA!H32/ECO!R71))))</f>
        <v>610.03753881761247</v>
      </c>
      <c r="J72" s="74">
        <f>IF($C$2="National Currency",IF(C.Claims_DATA!I32=0,0,C.Claims_DATA!I32),IF($C$2="Current Exchange rate",IF(C.Claims_DATA!I32=0,0,C.Claims_DATA!I32/ECO!S36),IF($C$2="Constant Exchange rate",IF(C.Claims_DATA!I32=0,0,C.Claims_DATA!I32/ECO!S71))))</f>
        <v>742.13396526853671</v>
      </c>
      <c r="K72" s="74">
        <f>IF($C$2="National Currency",IF(C.Claims_DATA!J32=0,0,C.Claims_DATA!J32),IF($C$2="Current Exchange rate",IF(C.Claims_DATA!J32=0,0,C.Claims_DATA!J32/ECO!T36),IF($C$2="Constant Exchange rate",IF(C.Claims_DATA!J32=0,0,C.Claims_DATA!J32/ECO!T71))))</f>
        <v>874.23039171946107</v>
      </c>
      <c r="L72" s="74">
        <f>IF($C$2="National Currency",IF(C.Claims_DATA!K32=0,0,C.Claims_DATA!K32),IF($C$2="Current Exchange rate",IF(C.Claims_DATA!K32=0,0,C.Claims_DATA!K32/ECO!U36),IF($C$2="Constant Exchange rate",IF(C.Claims_DATA!K32=0,0,C.Claims_DATA!K32/ECO!U71))))</f>
        <v>937.80672793789597</v>
      </c>
      <c r="M72" s="74">
        <f>IF($C$2="National Currency",IF(C.Claims_DATA!L32=0,0,C.Claims_DATA!L32),IF($C$2="Current Exchange rate",IF(C.Claims_DATA!L32=0,0,C.Claims_DATA!L32/ECO!V36),IF($C$2="Constant Exchange rate",IF(C.Claims_DATA!L32=0,0,C.Claims_DATA!L32/ECO!V71))))</f>
        <v>1097.7514053716427</v>
      </c>
      <c r="N72" s="74">
        <f>IF($C$2="National Currency",IF(C.Claims_DATA!M32=0,0,C.Claims_DATA!M32),IF($C$2="Current Exchange rate",IF(C.Claims_DATA!M32=0,0,C.Claims_DATA!M32/ECO!W36),IF($C$2="Constant Exchange rate",IF(C.Claims_DATA!M32=0,0,C.Claims_DATA!M32/ECO!W71))))</f>
        <v>971.26795752654584</v>
      </c>
      <c r="O72" s="74">
        <f>IF($C$2="National Currency",IF(C.Claims_DATA!N32=0,0,C.Claims_DATA!N32),IF($C$2="Current Exchange rate",IF(C.Claims_DATA!N32=0,0,C.Claims_DATA!N32/ECO!X36),IF($C$2="Constant Exchange rate",IF(C.Claims_DATA!N32=0,0,C.Claims_DATA!N32/ECO!X71))))</f>
        <v>971.26795752654584</v>
      </c>
      <c r="P72" s="220">
        <f>IF($C$2="National Currency",IF(C.Claims_DATA!O32=0,0,C.Claims_DATA!O32),IF($C$2="Current Exchange rate",IF(C.Claims_DATA!O32=0,0,C.Claims_DATA!O32/ECO!Y36),IF($C$2="Constant Exchange rate",IF(C.Claims_DATA!O32=0,0,C.Claims_DATA!O32/ECO!Y71))))</f>
        <v>0</v>
      </c>
      <c r="Q72" s="48">
        <f t="shared" si="25"/>
        <v>2.9414896309040801E-3</v>
      </c>
      <c r="R72" s="94">
        <f t="shared" si="26"/>
        <v>0</v>
      </c>
      <c r="S72" s="94">
        <f t="shared" si="27"/>
        <v>3.5439806619165175</v>
      </c>
    </row>
    <row r="73" spans="3:20" ht="15" x14ac:dyDescent="0.25">
      <c r="C73" s="256"/>
      <c r="D73" s="257"/>
      <c r="E73" s="45" t="s">
        <v>27</v>
      </c>
      <c r="F73" s="74">
        <f>IF($C$2="National Currency",IF(C.Claims_DATA!E33=0,0,C.Claims_DATA!E33),IF($C$2="Current Exchange rate",IF(C.Claims_DATA!E33=0,0,C.Claims_DATA!E33/ECO!O37),IF($C$2="Constant Exchange rate",IF(C.Claims_DATA!E33=0,0,C.Claims_DATA!E33/ECO!O72))))</f>
        <v>6040.3491962099433</v>
      </c>
      <c r="G73" s="74">
        <f>IF($C$2="National Currency",IF(C.Claims_DATA!F33=0,0,C.Claims_DATA!F33),IF($C$2="Current Exchange rate",IF(C.Claims_DATA!F33=0,0,C.Claims_DATA!F33/ECO!P37),IF($C$2="Constant Exchange rate",IF(C.Claims_DATA!F33=0,0,C.Claims_DATA!F33/ECO!P72))))</f>
        <v>6600.8729905248583</v>
      </c>
      <c r="H73" s="74">
        <f>IF($C$2="National Currency",IF(C.Claims_DATA!G33=0,0,C.Claims_DATA!G33),IF($C$2="Current Exchange rate",IF(C.Claims_DATA!G33=0,0,C.Claims_DATA!G33/ECO!Q37),IF($C$2="Constant Exchange rate",IF(C.Claims_DATA!G33=0,0,C.Claims_DATA!G33/ECO!Q72))))</f>
        <v>5814.5427445970399</v>
      </c>
      <c r="I73" s="74">
        <f>IF($C$2="National Currency",IF(C.Claims_DATA!H33=0,0,C.Claims_DATA!H33),IF($C$2="Current Exchange rate",IF(C.Claims_DATA!H33=0,0,C.Claims_DATA!H33/ECO!R37),IF($C$2="Constant Exchange rate",IF(C.Claims_DATA!H33=0,0,C.Claims_DATA!H33/ECO!R72))))</f>
        <v>5604.5991695943785</v>
      </c>
      <c r="J73" s="74">
        <f>IF($C$2="National Currency",IF(C.Claims_DATA!I33=0,0,C.Claims_DATA!I33),IF($C$2="Current Exchange rate",IF(C.Claims_DATA!I33=0,0,C.Claims_DATA!I33/ECO!S37),IF($C$2="Constant Exchange rate",IF(C.Claims_DATA!I33=0,0,C.Claims_DATA!I33/ECO!S72))))</f>
        <v>3847.652507186202</v>
      </c>
      <c r="K73" s="74">
        <f>IF($C$2="National Currency",IF(C.Claims_DATA!J33=0,0,C.Claims_DATA!J33),IF($C$2="Current Exchange rate",IF(C.Claims_DATA!J33=0,0,C.Claims_DATA!J33/ECO!T37),IF($C$2="Constant Exchange rate",IF(C.Claims_DATA!J33=0,0,C.Claims_DATA!J33/ECO!T72))))</f>
        <v>5381.7736612370909</v>
      </c>
      <c r="L73" s="74">
        <f>IF($C$2="National Currency",IF(C.Claims_DATA!K33=0,0,C.Claims_DATA!K33),IF($C$2="Current Exchange rate",IF(C.Claims_DATA!K33=0,0,C.Claims_DATA!K33/ECO!U37),IF($C$2="Constant Exchange rate",IF(C.Claims_DATA!K33=0,0,C.Claims_DATA!K33/ECO!U72))))</f>
        <v>5669.3282231448948</v>
      </c>
      <c r="M73" s="74">
        <f>IF($C$2="National Currency",IF(C.Claims_DATA!L33=0,0,C.Claims_DATA!L33),IF($C$2="Current Exchange rate",IF(C.Claims_DATA!L33=0,0,C.Claims_DATA!L33/ECO!V37),IF($C$2="Constant Exchange rate",IF(C.Claims_DATA!L33=0,0,C.Claims_DATA!L33/ECO!V72))))</f>
        <v>5449.5901203023523</v>
      </c>
      <c r="N73" s="74">
        <f>IF($C$2="National Currency",IF(C.Claims_DATA!M33=0,0,C.Claims_DATA!M33),IF($C$2="Current Exchange rate",IF(C.Claims_DATA!M33=0,0,C.Claims_DATA!M33/ECO!W37),IF($C$2="Constant Exchange rate",IF(C.Claims_DATA!M33=0,0,C.Claims_DATA!M33/ECO!W72))))</f>
        <v>6796.550622804215</v>
      </c>
      <c r="O73" s="74">
        <f>IF($C$2="National Currency",IF(C.Claims_DATA!N33=0,0,C.Claims_DATA!N33),IF($C$2="Current Exchange rate",IF(C.Claims_DATA!N33=0,0,C.Claims_DATA!N33/ECO!X37),IF($C$2="Constant Exchange rate",IF(C.Claims_DATA!N33=0,0,C.Claims_DATA!N33/ECO!X72))))</f>
        <v>6383.7964441605445</v>
      </c>
      <c r="P73" s="220">
        <f>IF($C$2="National Currency",IF(C.Claims_DATA!O33=0,0,C.Claims_DATA!O33),IF($C$2="Current Exchange rate",IF(C.Claims_DATA!O33=0,0,C.Claims_DATA!O33/ECO!Y37),IF($C$2="Constant Exchange rate",IF(C.Claims_DATA!O33=0,0,C.Claims_DATA!O33/ECO!Y72))))</f>
        <v>0</v>
      </c>
      <c r="Q73" s="48">
        <f t="shared" si="25"/>
        <v>1.9333357906834232E-2</v>
      </c>
      <c r="R73" s="94">
        <f t="shared" si="26"/>
        <v>-6.0729949874686717E-2</v>
      </c>
      <c r="S73" s="94">
        <f t="shared" si="27"/>
        <v>5.6858839910463921E-2</v>
      </c>
    </row>
    <row r="74" spans="3:20" ht="15" x14ac:dyDescent="0.25">
      <c r="C74" s="256"/>
      <c r="D74" s="257"/>
      <c r="E74" s="45" t="s">
        <v>28</v>
      </c>
      <c r="F74" s="74">
        <f>IF($C$2="National Currency",IF(C.Claims_DATA!E34=0,0,C.Claims_DATA!E34),IF($C$2="Current Exchange rate",IF(C.Claims_DATA!E34=0,0,C.Claims_DATA!E34/ECO!O38),IF($C$2="Constant Exchange rate",IF(C.Claims_DATA!E34=0,0,C.Claims_DATA!E34/ECO!O73))))</f>
        <v>747.97195793690537</v>
      </c>
      <c r="G74" s="74">
        <f>IF($C$2="National Currency",IF(C.Claims_DATA!F34=0,0,C.Claims_DATA!F34),IF($C$2="Current Exchange rate",IF(C.Claims_DATA!F34=0,0,C.Claims_DATA!F34/ECO!P38),IF($C$2="Constant Exchange rate",IF(C.Claims_DATA!F34=0,0,C.Claims_DATA!F34/ECO!P73))))</f>
        <v>821.98714738774834</v>
      </c>
      <c r="H74" s="74">
        <f>IF($C$2="National Currency",IF(C.Claims_DATA!G34=0,0,C.Claims_DATA!G34),IF($C$2="Current Exchange rate",IF(C.Claims_DATA!G34=0,0,C.Claims_DATA!G34/ECO!Q38),IF($C$2="Constant Exchange rate",IF(C.Claims_DATA!G34=0,0,C.Claims_DATA!G34/ECO!Q73))))</f>
        <v>893.65297946920384</v>
      </c>
      <c r="I74" s="74">
        <f>IF($C$2="National Currency",IF(C.Claims_DATA!H34=0,0,C.Claims_DATA!H34),IF($C$2="Current Exchange rate",IF(C.Claims_DATA!H34=0,0,C.Claims_DATA!H34/ECO!R38),IF($C$2="Constant Exchange rate",IF(C.Claims_DATA!H34=0,0,C.Claims_DATA!H34/ECO!R73))))</f>
        <v>951</v>
      </c>
      <c r="J74" s="74">
        <f>IF($C$2="National Currency",IF(C.Claims_DATA!I34=0,0,C.Claims_DATA!I34),IF($C$2="Current Exchange rate",IF(C.Claims_DATA!I34=0,0,C.Claims_DATA!I34/ECO!S38),IF($C$2="Constant Exchange rate",IF(C.Claims_DATA!I34=0,0,C.Claims_DATA!I34/ECO!S73))))</f>
        <v>1115</v>
      </c>
      <c r="K74" s="74">
        <f>IF($C$2="National Currency",IF(C.Claims_DATA!J34=0,0,C.Claims_DATA!J34),IF($C$2="Current Exchange rate",IF(C.Claims_DATA!J34=0,0,C.Claims_DATA!J34/ECO!T38),IF($C$2="Constant Exchange rate",IF(C.Claims_DATA!J34=0,0,C.Claims_DATA!J34/ECO!T73))))</f>
        <v>1112</v>
      </c>
      <c r="L74" s="74">
        <f>IF($C$2="National Currency",IF(C.Claims_DATA!K34=0,0,C.Claims_DATA!K34),IF($C$2="Current Exchange rate",IF(C.Claims_DATA!K34=0,0,C.Claims_DATA!K34/ECO!U38),IF($C$2="Constant Exchange rate",IF(C.Claims_DATA!K34=0,0,C.Claims_DATA!K34/ECO!U73))))</f>
        <v>991</v>
      </c>
      <c r="M74" s="74">
        <f>IF($C$2="National Currency",IF(C.Claims_DATA!L34=0,0,C.Claims_DATA!L34),IF($C$2="Current Exchange rate",IF(C.Claims_DATA!L34=0,0,C.Claims_DATA!L34/ECO!V38),IF($C$2="Constant Exchange rate",IF(C.Claims_DATA!L34=0,0,C.Claims_DATA!L34/ECO!V73))))</f>
        <v>944</v>
      </c>
      <c r="N74" s="74">
        <f>IF($C$2="National Currency",IF(C.Claims_DATA!M34=0,0,C.Claims_DATA!M34),IF($C$2="Current Exchange rate",IF(C.Claims_DATA!M34=0,0,C.Claims_DATA!M34/ECO!W38),IF($C$2="Constant Exchange rate",IF(C.Claims_DATA!M34=0,0,C.Claims_DATA!M34/ECO!W73))))</f>
        <v>978</v>
      </c>
      <c r="O74" s="74">
        <f>IF($C$2="National Currency",IF(C.Claims_DATA!N34=0,0,C.Claims_DATA!N34),IF($C$2="Current Exchange rate",IF(C.Claims_DATA!N34=0,0,C.Claims_DATA!N34/ECO!X38),IF($C$2="Constant Exchange rate",IF(C.Claims_DATA!N34=0,0,C.Claims_DATA!N34/ECO!X73))))</f>
        <v>940.8</v>
      </c>
      <c r="P74" s="220">
        <f>IF($C$2="National Currency",IF(C.Claims_DATA!O34=0,0,C.Claims_DATA!O34),IF($C$2="Current Exchange rate",IF(C.Claims_DATA!O34=0,0,C.Claims_DATA!O34/ECO!Y38),IF($C$2="Constant Exchange rate",IF(C.Claims_DATA!O34=0,0,C.Claims_DATA!O34/ECO!Y73))))</f>
        <v>0</v>
      </c>
      <c r="Q74" s="48">
        <f t="shared" si="25"/>
        <v>2.8492172765608027E-3</v>
      </c>
      <c r="R74" s="94">
        <f t="shared" si="26"/>
        <v>-3.8036809815950923E-2</v>
      </c>
      <c r="S74" s="94">
        <f t="shared" si="27"/>
        <v>0.25780116489254867</v>
      </c>
    </row>
    <row r="75" spans="3:20" ht="15" x14ac:dyDescent="0.25">
      <c r="C75" s="256"/>
      <c r="D75" s="257"/>
      <c r="E75" s="45" t="s">
        <v>43</v>
      </c>
      <c r="F75" s="74">
        <f>IF($C$2="National Currency",IF(C.Claims_DATA!E35=0,0,C.Claims_DATA!E35),IF($C$2="Current Exchange rate",IF(C.Claims_DATA!E35=0,0,C.Claims_DATA!E35/ECO!O39),IF($C$2="Constant Exchange rate",IF(C.Claims_DATA!E35=0,0,C.Claims_DATA!E35/ECO!O74))))</f>
        <v>464.01779194051647</v>
      </c>
      <c r="G75" s="74">
        <f>IF($C$2="National Currency",IF(C.Claims_DATA!F35=0,0,C.Claims_DATA!F35),IF($C$2="Current Exchange rate",IF(C.Claims_DATA!F35=0,0,C.Claims_DATA!F35/ECO!P39),IF($C$2="Constant Exchange rate",IF(C.Claims_DATA!F35=0,0,C.Claims_DATA!F35/ECO!P74))))</f>
        <v>365.76379207329217</v>
      </c>
      <c r="H75" s="74">
        <f>IF($C$2="National Currency",IF(C.Claims_DATA!G35=0,0,C.Claims_DATA!G35),IF($C$2="Current Exchange rate",IF(C.Claims_DATA!G35=0,0,C.Claims_DATA!G35/ECO!Q39),IF($C$2="Constant Exchange rate",IF(C.Claims_DATA!G35=0,0,C.Claims_DATA!G35/ECO!Q74))))</f>
        <v>401.94516364602003</v>
      </c>
      <c r="I75" s="74">
        <f>IF($C$2="National Currency",IF(C.Claims_DATA!H35=0,0,C.Claims_DATA!H35),IF($C$2="Current Exchange rate",IF(C.Claims_DATA!H35=0,0,C.Claims_DATA!H35/ECO!R39),IF($C$2="Constant Exchange rate",IF(C.Claims_DATA!H35=0,0,C.Claims_DATA!H35/ECO!R74))))</f>
        <v>438.1265352187479</v>
      </c>
      <c r="J75" s="74">
        <f>IF($C$2="National Currency",IF(C.Claims_DATA!I35=0,0,C.Claims_DATA!I35),IF($C$2="Current Exchange rate",IF(C.Claims_DATA!I35=0,0,C.Claims_DATA!I35/ECO!S39),IF($C$2="Constant Exchange rate",IF(C.Claims_DATA!I35=0,0,C.Claims_DATA!I35/ECO!S74))))</f>
        <v>0</v>
      </c>
      <c r="K75" s="74">
        <f>IF($C$2="National Currency",IF(C.Claims_DATA!J35=0,0,C.Claims_DATA!J35),IF($C$2="Current Exchange rate",IF(C.Claims_DATA!J35=0,0,C.Claims_DATA!J35/ECO!T39),IF($C$2="Constant Exchange rate",IF(C.Claims_DATA!J35=0,0,C.Claims_DATA!J35/ECO!T74))))</f>
        <v>0</v>
      </c>
      <c r="L75" s="74">
        <f>IF($C$2="National Currency",IF(C.Claims_DATA!K35=0,0,C.Claims_DATA!K35),IF($C$2="Current Exchange rate",IF(C.Claims_DATA!K35=0,0,C.Claims_DATA!K35/ECO!U39),IF($C$2="Constant Exchange rate",IF(C.Claims_DATA!K35=0,0,C.Claims_DATA!K35/ECO!U74))))</f>
        <v>0</v>
      </c>
      <c r="M75" s="74">
        <f>IF($C$2="National Currency",IF(C.Claims_DATA!L35=0,0,C.Claims_DATA!L35),IF($C$2="Current Exchange rate",IF(C.Claims_DATA!L35=0,0,C.Claims_DATA!L35/ECO!V39),IF($C$2="Constant Exchange rate",IF(C.Claims_DATA!L35=0,0,C.Claims_DATA!L35/ECO!V74))))</f>
        <v>0</v>
      </c>
      <c r="N75" s="74">
        <f>IF($C$2="National Currency",IF(C.Claims_DATA!M35=0,0,C.Claims_DATA!M35),IF($C$2="Current Exchange rate",IF(C.Claims_DATA!M35=0,0,C.Claims_DATA!M35/ECO!W39),IF($C$2="Constant Exchange rate",IF(C.Claims_DATA!M35=0,0,C.Claims_DATA!M35/ECO!W74))))</f>
        <v>0</v>
      </c>
      <c r="O75" s="74">
        <f>IF($C$2="National Currency",IF(C.Claims_DATA!N35=0,0,C.Claims_DATA!N35),IF($C$2="Current Exchange rate",IF(C.Claims_DATA!N35=0,0,C.Claims_DATA!N35/ECO!X39),IF($C$2="Constant Exchange rate",IF(C.Claims_DATA!N35=0,0,C.Claims_DATA!N35/ECO!X74))))</f>
        <v>0</v>
      </c>
      <c r="P75" s="220">
        <f>IF($C$2="National Currency",IF(C.Claims_DATA!O35=0,0,C.Claims_DATA!O35),IF($C$2="Current Exchange rate",IF(C.Claims_DATA!O35=0,0,C.Claims_DATA!O35/ECO!Y39),IF($C$2="Constant Exchange rate",IF(C.Claims_DATA!O35=0,0,C.Claims_DATA!O35/ECO!Y74))))</f>
        <v>0</v>
      </c>
      <c r="Q75" s="48">
        <f t="shared" si="25"/>
        <v>0</v>
      </c>
      <c r="R75" s="94" t="str">
        <f t="shared" si="26"/>
        <v>-</v>
      </c>
      <c r="S75" s="94" t="str">
        <f t="shared" si="27"/>
        <v>-</v>
      </c>
    </row>
    <row r="76" spans="3:20" ht="15" x14ac:dyDescent="0.25">
      <c r="C76" s="256"/>
      <c r="D76" s="257"/>
      <c r="E76" s="45" t="s">
        <v>30</v>
      </c>
      <c r="F76" s="74">
        <f>IF($C$2="National Currency",IF(C.Claims_DATA!E36=0,0,C.Claims_DATA!E36),IF($C$2="Current Exchange rate",IF(C.Claims_DATA!E36=0,0,C.Claims_DATA!E36/ECO!O40),IF($C$2="Constant Exchange rate",IF(C.Claims_DATA!E36=0,0,C.Claims_DATA!E36/ECO!O75))))</f>
        <v>1006.9731638418079</v>
      </c>
      <c r="G76" s="74">
        <f>IF($C$2="National Currency",IF(C.Claims_DATA!F36=0,0,C.Claims_DATA!F36),IF($C$2="Current Exchange rate",IF(C.Claims_DATA!F36=0,0,C.Claims_DATA!F36/ECO!P40),IF($C$2="Constant Exchange rate",IF(C.Claims_DATA!F36=0,0,C.Claims_DATA!F36/ECO!P75))))</f>
        <v>1320.268361581921</v>
      </c>
      <c r="H76" s="74">
        <f>IF($C$2="National Currency",IF(C.Claims_DATA!G36=0,0,C.Claims_DATA!G36),IF($C$2="Current Exchange rate",IF(C.Claims_DATA!G36=0,0,C.Claims_DATA!G36/ECO!Q40),IF($C$2="Constant Exchange rate",IF(C.Claims_DATA!G36=0,0,C.Claims_DATA!G36/ECO!Q75))))</f>
        <v>1883.4745762711866</v>
      </c>
      <c r="I76" s="74">
        <f>IF($C$2="National Currency",IF(C.Claims_DATA!H36=0,0,C.Claims_DATA!H36),IF($C$2="Current Exchange rate",IF(C.Claims_DATA!H36=0,0,C.Claims_DATA!H36/ECO!R40),IF($C$2="Constant Exchange rate",IF(C.Claims_DATA!H36=0,0,C.Claims_DATA!H36/ECO!R75))))</f>
        <v>2039.9011299435028</v>
      </c>
      <c r="J76" s="74">
        <f>IF($C$2="National Currency",IF(C.Claims_DATA!I36=0,0,C.Claims_DATA!I36),IF($C$2="Current Exchange rate",IF(C.Claims_DATA!I36=0,0,C.Claims_DATA!I36/ECO!S40),IF($C$2="Constant Exchange rate",IF(C.Claims_DATA!I36=0,0,C.Claims_DATA!I36/ECO!S75))))</f>
        <v>2362.2881355932204</v>
      </c>
      <c r="K76" s="74">
        <f>IF($C$2="National Currency",IF(C.Claims_DATA!J36=0,0,C.Claims_DATA!J36),IF($C$2="Current Exchange rate",IF(C.Claims_DATA!J36=0,0,C.Claims_DATA!J36/ECO!T40),IF($C$2="Constant Exchange rate",IF(C.Claims_DATA!J36=0,0,C.Claims_DATA!J36/ECO!T75))))</f>
        <v>2659.9576271186443</v>
      </c>
      <c r="L76" s="74">
        <f>IF($C$2="National Currency",IF(C.Claims_DATA!K36=0,0,C.Claims_DATA!K36),IF($C$2="Current Exchange rate",IF(C.Claims_DATA!K36=0,0,C.Claims_DATA!K36/ECO!U40),IF($C$2="Constant Exchange rate",IF(C.Claims_DATA!K36=0,0,C.Claims_DATA!K36/ECO!U75))))</f>
        <v>2659.6045197740114</v>
      </c>
      <c r="M76" s="74">
        <f>IF($C$2="National Currency",IF(C.Claims_DATA!L36=0,0,C.Claims_DATA!L36),IF($C$2="Current Exchange rate",IF(C.Claims_DATA!L36=0,0,C.Claims_DATA!L36/ECO!V40),IF($C$2="Constant Exchange rate",IF(C.Claims_DATA!L36=0,0,C.Claims_DATA!L36/ECO!V75))))</f>
        <v>3056.8502824858761</v>
      </c>
      <c r="N76" s="74">
        <f>IF($C$2="National Currency",IF(C.Claims_DATA!M36=0,0,C.Claims_DATA!M36),IF($C$2="Current Exchange rate",IF(C.Claims_DATA!M36=0,0,C.Claims_DATA!M36/ECO!W40),IF($C$2="Constant Exchange rate",IF(C.Claims_DATA!M36=0,0,C.Claims_DATA!M36/ECO!W75))))</f>
        <v>3772.5988700564972</v>
      </c>
      <c r="O76" s="74">
        <f>IF($C$2="National Currency",IF(C.Claims_DATA!N36=0,0,C.Claims_DATA!N36),IF($C$2="Current Exchange rate",IF(C.Claims_DATA!N36=0,0,C.Claims_DATA!N36/ECO!X40),IF($C$2="Constant Exchange rate",IF(C.Claims_DATA!N36=0,0,C.Claims_DATA!N36/ECO!X75))))</f>
        <v>4201.2711864406783</v>
      </c>
      <c r="P76" s="220">
        <f>IF($C$2="National Currency",IF(C.Claims_DATA!O36=0,0,C.Claims_DATA!O36),IF($C$2="Current Exchange rate",IF(C.Claims_DATA!O36=0,0,C.Claims_DATA!O36/ECO!Y40),IF($C$2="Constant Exchange rate",IF(C.Claims_DATA!O36=0,0,C.Claims_DATA!O36/ECO!Y75))))</f>
        <v>0</v>
      </c>
      <c r="Q76" s="48">
        <f t="shared" si="25"/>
        <v>1.2723569778830657E-2</v>
      </c>
      <c r="R76" s="94">
        <f t="shared" si="26"/>
        <v>0.11362785473605408</v>
      </c>
      <c r="S76" s="94">
        <f t="shared" si="27"/>
        <v>3.1721779063227187</v>
      </c>
    </row>
    <row r="77" spans="3:20" ht="15" x14ac:dyDescent="0.25">
      <c r="C77" s="256"/>
      <c r="D77" s="257"/>
      <c r="E77" s="45" t="s">
        <v>41</v>
      </c>
      <c r="F77" s="75">
        <f>IF($C$2="National Currency",IF(C.Claims_DATA!E37=0,0,C.Claims_DATA!E37),IF($C$2="Current Exchange rate",IF(C.Claims_DATA!E37=0,0,C.Claims_DATA!E37/ECO!O41),IF($C$2="Constant Exchange rate",IF(C.Claims_DATA!E37=0,0,C.Claims_DATA!E37/ECO!O76))))</f>
        <v>37997.012648974625</v>
      </c>
      <c r="G77" s="75">
        <f>IF($C$2="National Currency",IF(C.Claims_DATA!F37=0,0,C.Claims_DATA!F37),IF($C$2="Current Exchange rate",IF(C.Claims_DATA!F37=0,0,C.Claims_DATA!F37/ECO!P41),IF($C$2="Constant Exchange rate",IF(C.Claims_DATA!F37=0,0,C.Claims_DATA!F37/ECO!P76))))</f>
        <v>41269.109658737769</v>
      </c>
      <c r="H77" s="75">
        <f>IF($C$2="National Currency",IF(C.Claims_DATA!G37=0,0,C.Claims_DATA!G37),IF($C$2="Current Exchange rate",IF(C.Claims_DATA!G37=0,0,C.Claims_DATA!G37/ECO!Q41),IF($C$2="Constant Exchange rate",IF(C.Claims_DATA!G37=0,0,C.Claims_DATA!G37/ECO!Q76))))</f>
        <v>38323.468315534556</v>
      </c>
      <c r="I77" s="75">
        <f>IF($C$2="National Currency",IF(C.Claims_DATA!H37=0,0,C.Claims_DATA!H37),IF($C$2="Current Exchange rate",IF(C.Claims_DATA!H37=0,0,C.Claims_DATA!H37/ECO!R41),IF($C$2="Constant Exchange rate",IF(C.Claims_DATA!H37=0,0,C.Claims_DATA!H37/ECO!R76))))</f>
        <v>42091.235185193516</v>
      </c>
      <c r="J77" s="75">
        <f>IF($C$2="National Currency",IF(C.Claims_DATA!I37=0,0,C.Claims_DATA!I37),IF($C$2="Current Exchange rate",IF(C.Claims_DATA!I37=0,0,C.Claims_DATA!I37/ECO!S41),IF($C$2="Constant Exchange rate",IF(C.Claims_DATA!I37=0,0,C.Claims_DATA!I37/ECO!S76))))</f>
        <v>39989.510593706895</v>
      </c>
      <c r="K77" s="75">
        <f>IF($C$2="National Currency",IF(C.Claims_DATA!J37=0,0,C.Claims_DATA!J37),IF($C$2="Current Exchange rate",IF(C.Claims_DATA!J37=0,0,C.Claims_DATA!J37/ECO!T41),IF($C$2="Constant Exchange rate",IF(C.Claims_DATA!J37=0,0,C.Claims_DATA!J37/ECO!T76))))</f>
        <v>41151.426113687892</v>
      </c>
      <c r="L77" s="75">
        <f>IF($C$2="National Currency",IF(C.Claims_DATA!K37=0,0,C.Claims_DATA!K37),IF($C$2="Current Exchange rate",IF(C.Claims_DATA!K37=0,0,C.Claims_DATA!K37/ECO!U41),IF($C$2="Constant Exchange rate",IF(C.Claims_DATA!K37=0,0,C.Claims_DATA!K37/ECO!U76))))</f>
        <v>55436.166167797404</v>
      </c>
      <c r="M77" s="75">
        <f>IF($C$2="National Currency",IF(C.Claims_DATA!L37=0,0,C.Claims_DATA!L37),IF($C$2="Current Exchange rate",IF(C.Claims_DATA!L37=0,0,C.Claims_DATA!L37/ECO!V41),IF($C$2="Constant Exchange rate",IF(C.Claims_DATA!L37=0,0,C.Claims_DATA!L37/ECO!V76))))</f>
        <v>45951.857694535604</v>
      </c>
      <c r="N77" s="75">
        <f>IF($C$2="National Currency",IF(C.Claims_DATA!M37=0,0,C.Claims_DATA!M37),IF($C$2="Current Exchange rate",IF(C.Claims_DATA!M37=0,0,C.Claims_DATA!M37/ECO!W41),IF($C$2="Constant Exchange rate",IF(C.Claims_DATA!M37=0,0,C.Claims_DATA!M37/ECO!W76))))</f>
        <v>46741.363776456303</v>
      </c>
      <c r="O77" s="75">
        <f>IF($C$2="National Currency",IF(C.Claims_DATA!N37=0,0,C.Claims_DATA!N37),IF($C$2="Current Exchange rate",IF(C.Claims_DATA!N37=0,0,C.Claims_DATA!N37/ECO!X41),IF($C$2="Constant Exchange rate",IF(C.Claims_DATA!N37=0,0,C.Claims_DATA!N37/ECO!X76))))</f>
        <v>34850.689965646445</v>
      </c>
      <c r="P77" s="221">
        <f>IF($C$2="National Currency",IF(C.Claims_DATA!O37=0,0,C.Claims_DATA!O37),IF($C$2="Current Exchange rate",IF(C.Claims_DATA!O37=0,0,C.Claims_DATA!O37/ECO!Y41),IF($C$2="Constant Exchange rate",IF(C.Claims_DATA!O37=0,0,C.Claims_DATA!O37/ECO!Y76))))</f>
        <v>0</v>
      </c>
      <c r="Q77" s="48">
        <f t="shared" si="25"/>
        <v>0.10554548038922626</v>
      </c>
      <c r="R77" s="94">
        <f t="shared" si="26"/>
        <v>-0.25439295840142362</v>
      </c>
      <c r="S77" s="94">
        <f t="shared" si="27"/>
        <v>-8.2804474983195431E-2</v>
      </c>
    </row>
    <row r="78" spans="3:20" ht="15.75" thickBot="1" x14ac:dyDescent="0.3">
      <c r="C78" s="258"/>
      <c r="D78" s="259"/>
      <c r="E78" s="55" t="s">
        <v>85</v>
      </c>
      <c r="F78" s="64">
        <f>SUM(F46:F77)</f>
        <v>250564.29535144306</v>
      </c>
      <c r="G78" s="64">
        <f t="shared" ref="G78:O78" si="28">SUM(G46:G77)</f>
        <v>261730.04020083696</v>
      </c>
      <c r="H78" s="64">
        <f t="shared" si="28"/>
        <v>286095.15795239672</v>
      </c>
      <c r="I78" s="64">
        <f t="shared" si="28"/>
        <v>299547.28525001608</v>
      </c>
      <c r="J78" s="64">
        <f t="shared" si="28"/>
        <v>306357.76694698678</v>
      </c>
      <c r="K78" s="64">
        <f t="shared" si="28"/>
        <v>322895.14540295955</v>
      </c>
      <c r="L78" s="64">
        <f t="shared" si="28"/>
        <v>338526.6140451564</v>
      </c>
      <c r="M78" s="64">
        <f t="shared" si="28"/>
        <v>329462.92158826359</v>
      </c>
      <c r="N78" s="64">
        <f t="shared" si="28"/>
        <v>332721.17817973054</v>
      </c>
      <c r="O78" s="64">
        <f t="shared" si="28"/>
        <v>330195.94810810953</v>
      </c>
      <c r="P78" s="64" t="s">
        <v>355</v>
      </c>
      <c r="Q78" s="48">
        <f t="shared" si="25"/>
        <v>1</v>
      </c>
    </row>
    <row r="79" spans="3:20" ht="16.5" thickTop="1" thickBot="1" x14ac:dyDescent="0.3">
      <c r="C79" s="260"/>
      <c r="D79" s="261"/>
      <c r="E79" s="57" t="s">
        <v>86</v>
      </c>
      <c r="F79" s="64">
        <v>249968.875</v>
      </c>
      <c r="G79" s="64">
        <v>261206.40625</v>
      </c>
      <c r="H79" s="64">
        <v>285451.53125</v>
      </c>
      <c r="I79" s="64">
        <v>298395.5</v>
      </c>
      <c r="J79" s="64">
        <v>305519.78125</v>
      </c>
      <c r="K79" s="64">
        <v>322010.4375</v>
      </c>
      <c r="L79" s="64">
        <v>335799.4375</v>
      </c>
      <c r="M79" s="64">
        <v>327833.25</v>
      </c>
      <c r="N79" s="64">
        <v>331973.125</v>
      </c>
      <c r="O79" s="64">
        <v>329427.6875</v>
      </c>
      <c r="P79" s="64" t="s">
        <v>355</v>
      </c>
      <c r="Q79" s="48">
        <f t="shared" si="25"/>
        <v>0.99767331909276491</v>
      </c>
      <c r="R79" s="94">
        <f t="shared" si="26"/>
        <v>-7.6676011047580594E-3</v>
      </c>
      <c r="S79" s="94">
        <f t="shared" si="27"/>
        <v>0.31787482541576417</v>
      </c>
    </row>
    <row r="80" spans="3:20" ht="15.75" thickTop="1" x14ac:dyDescent="0.25">
      <c r="E80" s="57" t="s">
        <v>87</v>
      </c>
      <c r="F80" s="85"/>
      <c r="G80" s="85">
        <f t="shared" ref="G80:O80" si="29">G79/F79-1</f>
        <v>4.4955721987387509E-2</v>
      </c>
      <c r="H80" s="85">
        <f t="shared" si="29"/>
        <v>9.2819794690621293E-2</v>
      </c>
      <c r="I80" s="85">
        <f t="shared" si="29"/>
        <v>4.5345592273819735E-2</v>
      </c>
      <c r="J80" s="85">
        <f t="shared" si="29"/>
        <v>2.3875297214602798E-2</v>
      </c>
      <c r="K80" s="85">
        <f t="shared" si="29"/>
        <v>5.3975739909639664E-2</v>
      </c>
      <c r="L80" s="85">
        <f t="shared" si="29"/>
        <v>4.2821593321800355E-2</v>
      </c>
      <c r="M80" s="85">
        <f t="shared" si="29"/>
        <v>-2.3723051948233209E-2</v>
      </c>
      <c r="N80" s="85">
        <f t="shared" si="29"/>
        <v>1.262798999186332E-2</v>
      </c>
      <c r="O80" s="85">
        <f t="shared" si="29"/>
        <v>-7.6676011047580594E-3</v>
      </c>
      <c r="P80" s="86"/>
    </row>
    <row r="81" spans="3:34" ht="15" x14ac:dyDescent="0.25">
      <c r="F81" s="68"/>
      <c r="G81" s="68"/>
      <c r="H81" s="68"/>
      <c r="I81" s="68"/>
      <c r="J81" s="68"/>
      <c r="K81" s="68"/>
      <c r="L81" s="68"/>
      <c r="M81" s="68"/>
      <c r="N81" s="68"/>
      <c r="O81" s="68"/>
      <c r="P81" s="68"/>
      <c r="Q81" s="81"/>
      <c r="R81" s="98"/>
      <c r="S81" s="98"/>
    </row>
    <row r="83" spans="3:34" ht="18.75" x14ac:dyDescent="0.15">
      <c r="C83" s="264" t="s">
        <v>216</v>
      </c>
      <c r="D83" s="265"/>
      <c r="E83" s="272" t="s">
        <v>128</v>
      </c>
      <c r="F83" s="273"/>
      <c r="G83" s="273"/>
      <c r="H83" s="273"/>
      <c r="I83" s="273"/>
      <c r="J83" s="273"/>
      <c r="K83" s="273"/>
      <c r="L83" s="273"/>
      <c r="M83" s="273"/>
      <c r="N83" s="273"/>
      <c r="O83" s="273"/>
      <c r="P83" s="274"/>
    </row>
    <row r="84" spans="3:34" ht="15" x14ac:dyDescent="0.15">
      <c r="C84" s="262" t="s">
        <v>93</v>
      </c>
      <c r="D84" s="263"/>
      <c r="E84" s="43">
        <v>3</v>
      </c>
      <c r="F84" s="44">
        <v>2004</v>
      </c>
      <c r="G84" s="44">
        <f t="shared" ref="G84:P84" si="30">F84+1</f>
        <v>2005</v>
      </c>
      <c r="H84" s="44">
        <f t="shared" si="30"/>
        <v>2006</v>
      </c>
      <c r="I84" s="44">
        <f t="shared" si="30"/>
        <v>2007</v>
      </c>
      <c r="J84" s="44">
        <f t="shared" si="30"/>
        <v>2008</v>
      </c>
      <c r="K84" s="44">
        <f t="shared" si="30"/>
        <v>2009</v>
      </c>
      <c r="L84" s="44">
        <f t="shared" si="30"/>
        <v>2010</v>
      </c>
      <c r="M84" s="44">
        <f t="shared" si="30"/>
        <v>2011</v>
      </c>
      <c r="N84" s="44">
        <f t="shared" si="30"/>
        <v>2012</v>
      </c>
      <c r="O84" s="120">
        <f t="shared" si="30"/>
        <v>2013</v>
      </c>
      <c r="P84" s="120">
        <f t="shared" si="30"/>
        <v>2014</v>
      </c>
      <c r="Q84" s="46" t="s">
        <v>82</v>
      </c>
      <c r="R84" s="47" t="s">
        <v>88</v>
      </c>
      <c r="S84" s="46" t="s">
        <v>89</v>
      </c>
    </row>
    <row r="85" spans="3:34" ht="15" x14ac:dyDescent="0.25">
      <c r="C85" s="256"/>
      <c r="D85" s="257"/>
      <c r="E85" s="45" t="s">
        <v>0</v>
      </c>
      <c r="F85" s="73">
        <f>IF($C$2="National Currency",IF(C.Claims_DATA!E44=0,0,C.Claims_DATA!E44),IF($C$2="Current Exchange rate",IF(C.Claims_DATA!E44=0,0,C.Claims_DATA!E44/ECO!O10),IF($C$2="Constant Exchange rate",IF(C.Claims_DATA!E44=0,0,C.Claims_DATA!E44/ECO!O45))))</f>
        <v>2017</v>
      </c>
      <c r="G85" s="73">
        <f>IF($C$2="National Currency",IF(C.Claims_DATA!F44=0,0,C.Claims_DATA!F44),IF($C$2="Current Exchange rate",IF(C.Claims_DATA!F44=0,0,C.Claims_DATA!F44/ECO!P10),IF($C$2="Constant Exchange rate",IF(C.Claims_DATA!F44=0,0,C.Claims_DATA!F44/ECO!P45))))</f>
        <v>1975</v>
      </c>
      <c r="H85" s="73">
        <f>IF($C$2="National Currency",IF(C.Claims_DATA!G44=0,0,C.Claims_DATA!G44),IF($C$2="Current Exchange rate",IF(C.Claims_DATA!G44=0,0,C.Claims_DATA!G44/ECO!Q10),IF($C$2="Constant Exchange rate",IF(C.Claims_DATA!G44=0,0,C.Claims_DATA!G44/ECO!Q45))))</f>
        <v>1923</v>
      </c>
      <c r="I85" s="73">
        <f>IF($C$2="National Currency",IF(C.Claims_DATA!H44=0,0,C.Claims_DATA!H44),IF($C$2="Current Exchange rate",IF(C.Claims_DATA!H44=0,0,C.Claims_DATA!H44/ECO!R10),IF($C$2="Constant Exchange rate",IF(C.Claims_DATA!H44=0,0,C.Claims_DATA!H44/ECO!R45))))</f>
        <v>1961</v>
      </c>
      <c r="J85" s="73">
        <f>IF($C$2="National Currency",IF(C.Claims_DATA!I44=0,0,C.Claims_DATA!I44),IF($C$2="Current Exchange rate",IF(C.Claims_DATA!I44=0,0,C.Claims_DATA!I44/ECO!S10),IF($C$2="Constant Exchange rate",IF(C.Claims_DATA!I44=0,0,C.Claims_DATA!I44/ECO!S45))))</f>
        <v>1952</v>
      </c>
      <c r="K85" s="73">
        <f>IF($C$2="National Currency",IF(C.Claims_DATA!J44=0,0,C.Claims_DATA!J44),IF($C$2="Current Exchange rate",IF(C.Claims_DATA!J44=0,0,C.Claims_DATA!J44/ECO!T10),IF($C$2="Constant Exchange rate",IF(C.Claims_DATA!J44=0,0,C.Claims_DATA!J44/ECO!T45))))</f>
        <v>2003</v>
      </c>
      <c r="L85" s="73">
        <f>IF($C$2="National Currency",IF(C.Claims_DATA!K44=0,0,C.Claims_DATA!K44),IF($C$2="Current Exchange rate",IF(C.Claims_DATA!K44=0,0,C.Claims_DATA!K44/ECO!U10),IF($C$2="Constant Exchange rate",IF(C.Claims_DATA!K44=0,0,C.Claims_DATA!K44/ECO!U45))))</f>
        <v>2027</v>
      </c>
      <c r="M85" s="73">
        <f>IF($C$2="National Currency",IF(C.Claims_DATA!L44=0,0,C.Claims_DATA!L44),IF($C$2="Current Exchange rate",IF(C.Claims_DATA!L44=0,0,C.Claims_DATA!L44/ECO!V10),IF($C$2="Constant Exchange rate",IF(C.Claims_DATA!L44=0,0,C.Claims_DATA!L44/ECO!V45))))</f>
        <v>2032</v>
      </c>
      <c r="N85" s="73">
        <f>IF($C$2="National Currency",IF(C.Claims_DATA!M44=0,0,C.Claims_DATA!M44),IF($C$2="Current Exchange rate",IF(C.Claims_DATA!M44=0,0,C.Claims_DATA!M44/ECO!W10),IF($C$2="Constant Exchange rate",IF(C.Claims_DATA!M44=0,0,C.Claims_DATA!M44/ECO!W45))))</f>
        <v>2104</v>
      </c>
      <c r="O85" s="73">
        <f>IF($C$2="National Currency",IF(C.Claims_DATA!N44=0,0,C.Claims_DATA!N44),IF($C$2="Current Exchange rate",IF(C.Claims_DATA!N44=0,0,C.Claims_DATA!N44/ECO!X10),IF($C$2="Constant Exchange rate",IF(C.Claims_DATA!N44=0,0,C.Claims_DATA!N44/ECO!X45))))</f>
        <v>2116</v>
      </c>
      <c r="P85" s="219">
        <f>IF($C$2="National Currency",IF(C.Claims_DATA!O44=0,0,C.Claims_DATA!O44),IF($C$2="Current Exchange rate",IF(C.Claims_DATA!O44=0,0,C.Claims_DATA!O44/ECO!Y10),IF($C$2="Constant Exchange rate",IF(C.Claims_DATA!O44=0,0,C.Claims_DATA!O44/ECO!Y45))))</f>
        <v>2174</v>
      </c>
      <c r="Q85" s="48">
        <f>O85/$O$117</f>
        <v>2.1725891387324694E-2</v>
      </c>
      <c r="R85" s="94">
        <f>IF(OR(O85=0, N85=0),"-",O85/N85-1)</f>
        <v>5.7034220532319324E-3</v>
      </c>
      <c r="S85" s="94">
        <f>IF(OR(O85=0, F85=0),"-",O85/F85-1)</f>
        <v>4.9082796232027714E-2</v>
      </c>
      <c r="T85" t="s">
        <v>45</v>
      </c>
    </row>
    <row r="86" spans="3:34" ht="15" x14ac:dyDescent="0.25">
      <c r="C86" s="256"/>
      <c r="D86" s="257"/>
      <c r="E86" s="45" t="s">
        <v>1</v>
      </c>
      <c r="F86" s="74">
        <f>IF($C$2="National Currency",IF(C.Claims_DATA!E45=0,0,C.Claims_DATA!E45),IF($C$2="Current Exchange rate",IF(C.Claims_DATA!E45=0,0,C.Claims_DATA!E45/ECO!O11),IF($C$2="Constant Exchange rate",IF(C.Claims_DATA!E45=0,0,C.Claims_DATA!E45/ECO!O46))))</f>
        <v>1924.3524628699995</v>
      </c>
      <c r="G86" s="74">
        <f>IF($C$2="National Currency",IF(C.Claims_DATA!F45=0,0,C.Claims_DATA!F45),IF($C$2="Current Exchange rate",IF(C.Claims_DATA!F45=0,0,C.Claims_DATA!F45/ECO!P11),IF($C$2="Constant Exchange rate",IF(C.Claims_DATA!F45=0,0,C.Claims_DATA!F45/ECO!P46))))</f>
        <v>2123.5332137700007</v>
      </c>
      <c r="H86" s="74">
        <f>IF($C$2="National Currency",IF(C.Claims_DATA!G45=0,0,C.Claims_DATA!G45),IF($C$2="Current Exchange rate",IF(C.Claims_DATA!G45=0,0,C.Claims_DATA!G45/ECO!Q11),IF($C$2="Constant Exchange rate",IF(C.Claims_DATA!G45=0,0,C.Claims_DATA!G45/ECO!Q46))))</f>
        <v>1908.6567838500009</v>
      </c>
      <c r="I86" s="74">
        <f>IF($C$2="National Currency",IF(C.Claims_DATA!H45=0,0,C.Claims_DATA!H45),IF($C$2="Current Exchange rate",IF(C.Claims_DATA!H45=0,0,C.Claims_DATA!H45/ECO!R11),IF($C$2="Constant Exchange rate",IF(C.Claims_DATA!H45=0,0,C.Claims_DATA!H45/ECO!R46))))</f>
        <v>2160.5450170899994</v>
      </c>
      <c r="J86" s="74">
        <f>IF($C$2="National Currency",IF(C.Claims_DATA!I45=0,0,C.Claims_DATA!I45),IF($C$2="Current Exchange rate",IF(C.Claims_DATA!I45=0,0,C.Claims_DATA!I45/ECO!S11),IF($C$2="Constant Exchange rate",IF(C.Claims_DATA!I45=0,0,C.Claims_DATA!I45/ECO!S46))))</f>
        <v>2611.9960802099999</v>
      </c>
      <c r="K86" s="74">
        <f>IF($C$2="National Currency",IF(C.Claims_DATA!J45=0,0,C.Claims_DATA!J45),IF($C$2="Current Exchange rate",IF(C.Claims_DATA!J45=0,0,C.Claims_DATA!J45/ECO!T11),IF($C$2="Constant Exchange rate",IF(C.Claims_DATA!J45=0,0,C.Claims_DATA!J45/ECO!T46))))</f>
        <v>2090.7708599799989</v>
      </c>
      <c r="L86" s="74">
        <f>IF($C$2="National Currency",IF(C.Claims_DATA!K45=0,0,C.Claims_DATA!K45),IF($C$2="Current Exchange rate",IF(C.Claims_DATA!K45=0,0,C.Claims_DATA!K45/ECO!U11),IF($C$2="Constant Exchange rate",IF(C.Claims_DATA!K45=0,0,C.Claims_DATA!K45/ECO!U46))))</f>
        <v>2206.7665455300007</v>
      </c>
      <c r="M86" s="74">
        <f>IF($C$2="National Currency",IF(C.Claims_DATA!L45=0,0,C.Claims_DATA!L45),IF($C$2="Current Exchange rate",IF(C.Claims_DATA!L45=0,0,C.Claims_DATA!L45/ECO!V11),IF($C$2="Constant Exchange rate",IF(C.Claims_DATA!L45=0,0,C.Claims_DATA!L45/ECO!V46))))</f>
        <v>2209.1183541000009</v>
      </c>
      <c r="N86" s="74">
        <f>IF($C$2="National Currency",IF(C.Claims_DATA!M45=0,0,C.Claims_DATA!M45),IF($C$2="Current Exchange rate",IF(C.Claims_DATA!M45=0,0,C.Claims_DATA!M45/ECO!W11),IF($C$2="Constant Exchange rate",IF(C.Claims_DATA!M45=0,0,C.Claims_DATA!M45/ECO!W46))))</f>
        <v>2459.6941196899993</v>
      </c>
      <c r="O86" s="74">
        <f>IF($C$2="National Currency",IF(C.Claims_DATA!N45=0,0,C.Claims_DATA!N45),IF($C$2="Current Exchange rate",IF(C.Claims_DATA!N45=0,0,C.Claims_DATA!N45/ECO!X11),IF($C$2="Constant Exchange rate",IF(C.Claims_DATA!N45=0,0,C.Claims_DATA!N45/ECO!X46))))</f>
        <v>2566.7598342500019</v>
      </c>
      <c r="P86" s="220">
        <f>IF($C$2="National Currency",IF(C.Claims_DATA!O45=0,0,C.Claims_DATA!O45),IF($C$2="Current Exchange rate",IF(C.Claims_DATA!O45=0,0,C.Claims_DATA!O45/ECO!Y11),IF($C$2="Constant Exchange rate",IF(C.Claims_DATA!O45=0,0,C.Claims_DATA!O45/ECO!Y46))))</f>
        <v>2385.619784179999</v>
      </c>
      <c r="Q86" s="48">
        <f t="shared" ref="Q86:Q117" si="31">O86/$O$117</f>
        <v>2.6354038457591246E-2</v>
      </c>
      <c r="R86" s="94">
        <f t="shared" ref="R86:R116" si="32">IF(OR(O86=0, N86=0),"-",O86/N86-1)</f>
        <v>4.3528060543355895E-2</v>
      </c>
      <c r="S86" s="94">
        <f t="shared" ref="S86:S116" si="33">IF(OR(O86=0, F86=0),"-",O86/F86-1)</f>
        <v>0.33383040985221046</v>
      </c>
    </row>
    <row r="87" spans="3:34" ht="15" x14ac:dyDescent="0.25">
      <c r="C87" s="256"/>
      <c r="D87" s="257"/>
      <c r="E87" s="45" t="s">
        <v>2</v>
      </c>
      <c r="F87" s="74">
        <f>IF($C$2="National Currency",IF(C.Claims_DATA!E46=0,0,C.Claims_DATA!E46),IF($C$2="Current Exchange rate",IF(C.Claims_DATA!E46=0,0,C.Claims_DATA!E46/ECO!O12),IF($C$2="Constant Exchange rate",IF(C.Claims_DATA!E46=0,0,C.Claims_DATA!E46/ECO!O47))))</f>
        <v>0</v>
      </c>
      <c r="G87" s="74">
        <f>IF($C$2="National Currency",IF(C.Claims_DATA!F46=0,0,C.Claims_DATA!F46),IF($C$2="Current Exchange rate",IF(C.Claims_DATA!F46=0,0,C.Claims_DATA!F46/ECO!P12),IF($C$2="Constant Exchange rate",IF(C.Claims_DATA!F46=0,0,C.Claims_DATA!F46/ECO!P47))))</f>
        <v>0</v>
      </c>
      <c r="H87" s="74">
        <f>IF($C$2="National Currency",IF(C.Claims_DATA!G46=0,0,C.Claims_DATA!G46),IF($C$2="Current Exchange rate",IF(C.Claims_DATA!G46=0,0,C.Claims_DATA!G46/ECO!Q12),IF($C$2="Constant Exchange rate",IF(C.Claims_DATA!G46=0,0,C.Claims_DATA!G46/ECO!Q47))))</f>
        <v>0</v>
      </c>
      <c r="I87" s="74">
        <f>IF($C$2="National Currency",IF(C.Claims_DATA!H46=0,0,C.Claims_DATA!H46),IF($C$2="Current Exchange rate",IF(C.Claims_DATA!H46=0,0,C.Claims_DATA!H46/ECO!R12),IF($C$2="Constant Exchange rate",IF(C.Claims_DATA!H46=0,0,C.Claims_DATA!H46/ECO!R47))))</f>
        <v>244.18560179977501</v>
      </c>
      <c r="J87" s="74">
        <f>IF($C$2="National Currency",IF(C.Claims_DATA!I46=0,0,C.Claims_DATA!I46),IF($C$2="Current Exchange rate",IF(C.Claims_DATA!I46=0,0,C.Claims_DATA!I46/ECO!S12),IF($C$2="Constant Exchange rate",IF(C.Claims_DATA!I46=0,0,C.Claims_DATA!I46/ECO!S47))))</f>
        <v>339.05900398813782</v>
      </c>
      <c r="K87" s="74">
        <f>IF($C$2="National Currency",IF(C.Claims_DATA!J46=0,0,C.Claims_DATA!J46),IF($C$2="Current Exchange rate",IF(C.Claims_DATA!J46=0,0,C.Claims_DATA!J46/ECO!T12),IF($C$2="Constant Exchange rate",IF(C.Claims_DATA!J46=0,0,C.Claims_DATA!J46/ECO!T47))))</f>
        <v>346.043153696697</v>
      </c>
      <c r="L87" s="74">
        <f>IF($C$2="National Currency",IF(C.Claims_DATA!K46=0,0,C.Claims_DATA!K46),IF($C$2="Current Exchange rate",IF(C.Claims_DATA!K46=0,0,C.Claims_DATA!K46/ECO!U12),IF($C$2="Constant Exchange rate",IF(C.Claims_DATA!K46=0,0,C.Claims_DATA!K46/ECO!U47))))</f>
        <v>321.34559619527136</v>
      </c>
      <c r="M87" s="74">
        <f>IF($C$2="National Currency",IF(C.Claims_DATA!L46=0,0,C.Claims_DATA!L46),IF($C$2="Current Exchange rate",IF(C.Claims_DATA!L46=0,0,C.Claims_DATA!L46/ECO!V12),IF($C$2="Constant Exchange rate",IF(C.Claims_DATA!L46=0,0,C.Claims_DATA!L46/ECO!V47))))</f>
        <v>308.62562634216181</v>
      </c>
      <c r="N87" s="74">
        <f>IF($C$2="National Currency",IF(C.Claims_DATA!M46=0,0,C.Claims_DATA!M46),IF($C$2="Current Exchange rate",IF(C.Claims_DATA!M46=0,0,C.Claims_DATA!M46/ECO!W12),IF($C$2="Constant Exchange rate",IF(C.Claims_DATA!M46=0,0,C.Claims_DATA!M46/ECO!W47))))</f>
        <v>323.65272522752838</v>
      </c>
      <c r="O87" s="74">
        <f>IF($C$2="National Currency",IF(C.Claims_DATA!N46=0,0,C.Claims_DATA!N46),IF($C$2="Current Exchange rate",IF(C.Claims_DATA!N46=0,0,C.Claims_DATA!N46/ECO!X12),IF($C$2="Constant Exchange rate",IF(C.Claims_DATA!N46=0,0,C.Claims_DATA!N46/ECO!X47))))</f>
        <v>323.65272522752838</v>
      </c>
      <c r="P87" s="220">
        <f>IF($C$2="National Currency",IF(C.Claims_DATA!O46=0,0,C.Claims_DATA!O46),IF($C$2="Current Exchange rate",IF(C.Claims_DATA!O46=0,0,C.Claims_DATA!O46/ECO!Y12),IF($C$2="Constant Exchange rate",IF(C.Claims_DATA!O46=0,0,C.Claims_DATA!O46/ECO!Y47))))</f>
        <v>0</v>
      </c>
      <c r="Q87" s="48">
        <f t="shared" si="31"/>
        <v>3.3230831547754842E-3</v>
      </c>
      <c r="R87" s="94">
        <f t="shared" si="32"/>
        <v>0</v>
      </c>
      <c r="S87" s="94" t="str">
        <f t="shared" si="33"/>
        <v>-</v>
      </c>
      <c r="X87" s="28"/>
      <c r="Y87" s="28"/>
      <c r="Z87" s="28"/>
      <c r="AA87" s="28"/>
      <c r="AB87" s="28"/>
      <c r="AC87" s="28"/>
      <c r="AD87" s="28"/>
      <c r="AE87" s="28"/>
      <c r="AF87" s="28"/>
      <c r="AG87" s="28"/>
      <c r="AH87" s="28"/>
    </row>
    <row r="88" spans="3:34" ht="15" x14ac:dyDescent="0.25">
      <c r="C88" s="256"/>
      <c r="D88" s="257"/>
      <c r="E88" s="45" t="s">
        <v>3</v>
      </c>
      <c r="F88" s="74">
        <f>IF($C$2="National Currency",IF(C.Claims_DATA!E47=0,0,C.Claims_DATA!E47),IF($C$2="Current Exchange rate",IF(C.Claims_DATA!E47=0,0,C.Claims_DATA!E47/ECO!O13),IF($C$2="Constant Exchange rate",IF(C.Claims_DATA!E47=0,0,C.Claims_DATA!E47/ECO!O48))))</f>
        <v>3295.2711244178313</v>
      </c>
      <c r="G88" s="74">
        <f>IF($C$2="National Currency",IF(C.Claims_DATA!F47=0,0,C.Claims_DATA!F47),IF($C$2="Current Exchange rate",IF(C.Claims_DATA!F47=0,0,C.Claims_DATA!F47/ECO!P13),IF($C$2="Constant Exchange rate",IF(C.Claims_DATA!F47=0,0,C.Claims_DATA!F47/ECO!P48))))</f>
        <v>3322.8850632069198</v>
      </c>
      <c r="H88" s="74">
        <f>IF($C$2="National Currency",IF(C.Claims_DATA!G47=0,0,C.Claims_DATA!G47),IF($C$2="Current Exchange rate",IF(C.Claims_DATA!G47=0,0,C.Claims_DATA!G47/ECO!Q13),IF($C$2="Constant Exchange rate",IF(C.Claims_DATA!G47=0,0,C.Claims_DATA!G47/ECO!Q48))))</f>
        <v>3075.9181636726548</v>
      </c>
      <c r="I88" s="74">
        <f>IF($C$2="National Currency",IF(C.Claims_DATA!H47=0,0,C.Claims_DATA!H47),IF($C$2="Current Exchange rate",IF(C.Claims_DATA!H47=0,0,C.Claims_DATA!H47/ECO!R13),IF($C$2="Constant Exchange rate",IF(C.Claims_DATA!H47=0,0,C.Claims_DATA!H47/ECO!R48))))</f>
        <v>3047.5332667997341</v>
      </c>
      <c r="J88" s="74">
        <f>IF($C$2="National Currency",IF(C.Claims_DATA!I47=0,0,C.Claims_DATA!I47),IF($C$2="Current Exchange rate",IF(C.Claims_DATA!I47=0,0,C.Claims_DATA!I47/ECO!S13),IF($C$2="Constant Exchange rate",IF(C.Claims_DATA!I47=0,0,C.Claims_DATA!I47/ECO!S48))))</f>
        <v>2726.3849318030607</v>
      </c>
      <c r="K88" s="74">
        <f>IF($C$2="National Currency",IF(C.Claims_DATA!J47=0,0,C.Claims_DATA!J47),IF($C$2="Current Exchange rate",IF(C.Claims_DATA!J47=0,0,C.Claims_DATA!J47/ECO!T13),IF($C$2="Constant Exchange rate",IF(C.Claims_DATA!J47=0,0,C.Claims_DATA!J47/ECO!T48))))</f>
        <v>3276.1707959081841</v>
      </c>
      <c r="L88" s="74">
        <f>IF($C$2="National Currency",IF(C.Claims_DATA!K47=0,0,C.Claims_DATA!K47),IF($C$2="Current Exchange rate",IF(C.Claims_DATA!K47=0,0,C.Claims_DATA!K47/ECO!U13),IF($C$2="Constant Exchange rate",IF(C.Claims_DATA!K47=0,0,C.Claims_DATA!K47/ECO!U48))))</f>
        <v>2812.5055522288758</v>
      </c>
      <c r="M88" s="74">
        <f>IF($C$2="National Currency",IF(C.Claims_DATA!L47=0,0,C.Claims_DATA!L47),IF($C$2="Current Exchange rate",IF(C.Claims_DATA!L47=0,0,C.Claims_DATA!L47/ECO!V13),IF($C$2="Constant Exchange rate",IF(C.Claims_DATA!L47=0,0,C.Claims_DATA!L47/ECO!V48))))</f>
        <v>2750.1616666666669</v>
      </c>
      <c r="N88" s="74">
        <f>IF($C$2="National Currency",IF(C.Claims_DATA!M47=0,0,C.Claims_DATA!M47),IF($C$2="Current Exchange rate",IF(C.Claims_DATA!M47=0,0,C.Claims_DATA!M47/ECO!W13),IF($C$2="Constant Exchange rate",IF(C.Claims_DATA!M47=0,0,C.Claims_DATA!M47/ECO!W48))))</f>
        <v>2643.3765394211578</v>
      </c>
      <c r="O88" s="74">
        <f>IF($C$2="National Currency",IF(C.Claims_DATA!N47=0,0,C.Claims_DATA!N47),IF($C$2="Current Exchange rate",IF(C.Claims_DATA!N47=0,0,C.Claims_DATA!N47/ECO!X13),IF($C$2="Constant Exchange rate",IF(C.Claims_DATA!N47=0,0,C.Claims_DATA!N47/ECO!X48))))</f>
        <v>2748.0840377578179</v>
      </c>
      <c r="P88" s="220">
        <f>IF($C$2="National Currency",IF(C.Claims_DATA!O47=0,0,C.Claims_DATA!O47),IF($C$2="Current Exchange rate",IF(C.Claims_DATA!O47=0,0,C.Claims_DATA!O47/ECO!Y13),IF($C$2="Constant Exchange rate",IF(C.Claims_DATA!O47=0,0,C.Claims_DATA!O47/ECO!Y48))))</f>
        <v>2737.2663007318697</v>
      </c>
      <c r="Q88" s="48">
        <f t="shared" si="31"/>
        <v>2.8215772839114861E-2</v>
      </c>
      <c r="R88" s="94">
        <f t="shared" si="32"/>
        <v>3.9611268684252243E-2</v>
      </c>
      <c r="S88" s="94">
        <f t="shared" si="33"/>
        <v>-0.16605222028784772</v>
      </c>
      <c r="X88" s="28"/>
      <c r="Y88" s="28"/>
      <c r="Z88" s="28"/>
      <c r="AA88" s="28"/>
      <c r="AB88" s="28"/>
      <c r="AC88" s="28"/>
      <c r="AD88" s="28"/>
      <c r="AE88" s="28"/>
      <c r="AF88" s="28"/>
      <c r="AG88" s="28"/>
      <c r="AH88" s="28"/>
    </row>
    <row r="89" spans="3:34" ht="15" x14ac:dyDescent="0.25">
      <c r="C89" s="256"/>
      <c r="D89" s="257"/>
      <c r="E89" s="45" t="s">
        <v>4</v>
      </c>
      <c r="F89" s="74">
        <f>IF($C$2="National Currency",IF(C.Claims_DATA!E48=0,0,C.Claims_DATA!E48),IF($C$2="Current Exchange rate",IF(C.Claims_DATA!E48=0,0,C.Claims_DATA!E48/ECO!O14),IF($C$2="Constant Exchange rate",IF(C.Claims_DATA!E48=0,0,C.Claims_DATA!E48/ECO!O49))))</f>
        <v>79.279648709142791</v>
      </c>
      <c r="G89" s="74">
        <f>IF($C$2="National Currency",IF(C.Claims_DATA!F48=0,0,C.Claims_DATA!F48),IF($C$2="Current Exchange rate",IF(C.Claims_DATA!F48=0,0,C.Claims_DATA!F48/ECO!P14),IF($C$2="Constant Exchange rate",IF(C.Claims_DATA!F48=0,0,C.Claims_DATA!F48/ECO!P49))))</f>
        <v>83.551181505971613</v>
      </c>
      <c r="H89" s="74">
        <f>IF($C$2="National Currency",IF(C.Claims_DATA!G48=0,0,C.Claims_DATA!G48),IF($C$2="Current Exchange rate",IF(C.Claims_DATA!G48=0,0,C.Claims_DATA!G48/ECO!Q14),IF($C$2="Constant Exchange rate",IF(C.Claims_DATA!G48=0,0,C.Claims_DATA!G48/ECO!Q49))))</f>
        <v>90.898217916517169</v>
      </c>
      <c r="I89" s="74">
        <f>IF($C$2="National Currency",IF(C.Claims_DATA!H48=0,0,C.Claims_DATA!H48),IF($C$2="Current Exchange rate",IF(C.Claims_DATA!H48=0,0,C.Claims_DATA!H48/ECO!R14),IF($C$2="Constant Exchange rate",IF(C.Claims_DATA!H48=0,0,C.Claims_DATA!H48/ECO!R49))))</f>
        <v>100.46645138141371</v>
      </c>
      <c r="J89" s="74">
        <f>IF($C$2="National Currency",IF(C.Claims_DATA!I48=0,0,C.Claims_DATA!I48),IF($C$2="Current Exchange rate",IF(C.Claims_DATA!I48=0,0,C.Claims_DATA!I48/ECO!S14),IF($C$2="Constant Exchange rate",IF(C.Claims_DATA!I48=0,0,C.Claims_DATA!I48/ECO!S49))))</f>
        <v>120</v>
      </c>
      <c r="K89" s="74">
        <f>IF($C$2="National Currency",IF(C.Claims_DATA!J48=0,0,C.Claims_DATA!J48),IF($C$2="Current Exchange rate",IF(C.Claims_DATA!J48=0,0,C.Claims_DATA!J48/ECO!T14),IF($C$2="Constant Exchange rate",IF(C.Claims_DATA!J48=0,0,C.Claims_DATA!J48/ECO!T49))))</f>
        <v>126</v>
      </c>
      <c r="L89" s="74">
        <f>IF($C$2="National Currency",IF(C.Claims_DATA!K48=0,0,C.Claims_DATA!K48),IF($C$2="Current Exchange rate",IF(C.Claims_DATA!K48=0,0,C.Claims_DATA!K48/ECO!U14),IF($C$2="Constant Exchange rate",IF(C.Claims_DATA!K48=0,0,C.Claims_DATA!K48/ECO!U49))))</f>
        <v>126</v>
      </c>
      <c r="M89" s="74">
        <f>IF($C$2="National Currency",IF(C.Claims_DATA!L48=0,0,C.Claims_DATA!L48),IF($C$2="Current Exchange rate",IF(C.Claims_DATA!L48=0,0,C.Claims_DATA!L48/ECO!V14),IF($C$2="Constant Exchange rate",IF(C.Claims_DATA!L48=0,0,C.Claims_DATA!L48/ECO!V49))))</f>
        <v>126</v>
      </c>
      <c r="N89" s="74">
        <f>IF($C$2="National Currency",IF(C.Claims_DATA!M48=0,0,C.Claims_DATA!M48),IF($C$2="Current Exchange rate",IF(C.Claims_DATA!M48=0,0,C.Claims_DATA!M48/ECO!W14),IF($C$2="Constant Exchange rate",IF(C.Claims_DATA!M48=0,0,C.Claims_DATA!M48/ECO!W49))))</f>
        <v>0</v>
      </c>
      <c r="O89" s="74">
        <f>IF($C$2="National Currency",IF(C.Claims_DATA!N48=0,0,C.Claims_DATA!N48),IF($C$2="Current Exchange rate",IF(C.Claims_DATA!N48=0,0,C.Claims_DATA!N48/ECO!X14),IF($C$2="Constant Exchange rate",IF(C.Claims_DATA!N48=0,0,C.Claims_DATA!N48/ECO!X49))))</f>
        <v>0</v>
      </c>
      <c r="P89" s="220">
        <f>IF($C$2="National Currency",IF(C.Claims_DATA!O48=0,0,C.Claims_DATA!O48),IF($C$2="Current Exchange rate",IF(C.Claims_DATA!O48=0,0,C.Claims_DATA!O48/ECO!Y14),IF($C$2="Constant Exchange rate",IF(C.Claims_DATA!O48=0,0,C.Claims_DATA!O48/ECO!Y49))))</f>
        <v>0</v>
      </c>
      <c r="Q89" s="48">
        <f t="shared" si="31"/>
        <v>0</v>
      </c>
      <c r="R89" s="94" t="str">
        <f t="shared" si="32"/>
        <v>-</v>
      </c>
      <c r="S89" s="94" t="str">
        <f t="shared" si="33"/>
        <v>-</v>
      </c>
      <c r="X89" s="28"/>
      <c r="Y89" s="28"/>
      <c r="Z89" s="28"/>
      <c r="AA89" s="28"/>
      <c r="AB89" s="28"/>
      <c r="AC89" s="28"/>
      <c r="AD89" s="28"/>
      <c r="AE89" s="28"/>
      <c r="AF89" s="28"/>
      <c r="AG89" s="28"/>
      <c r="AH89" s="28"/>
    </row>
    <row r="90" spans="3:34" ht="15" x14ac:dyDescent="0.25">
      <c r="C90" s="256"/>
      <c r="D90" s="257"/>
      <c r="E90" s="45" t="s">
        <v>44</v>
      </c>
      <c r="F90" s="74">
        <f>IF($C$2="National Currency",IF(C.Claims_DATA!E49=0,0,C.Claims_DATA!E49),IF($C$2="Current Exchange rate",IF(C.Claims_DATA!E49=0,0,C.Claims_DATA!E49/ECO!O15),IF($C$2="Constant Exchange rate",IF(C.Claims_DATA!E49=0,0,C.Claims_DATA!E49/ECO!O50))))</f>
        <v>334.16261042004686</v>
      </c>
      <c r="G90" s="74">
        <f>IF($C$2="National Currency",IF(C.Claims_DATA!F49=0,0,C.Claims_DATA!F49),IF($C$2="Current Exchange rate",IF(C.Claims_DATA!F49=0,0,C.Claims_DATA!F49/ECO!P15),IF($C$2="Constant Exchange rate",IF(C.Claims_DATA!F49=0,0,C.Claims_DATA!F49/ECO!P50))))</f>
        <v>687.1101496304309</v>
      </c>
      <c r="H90" s="74">
        <f>IF($C$2="National Currency",IF(C.Claims_DATA!G49=0,0,C.Claims_DATA!G49),IF($C$2="Current Exchange rate",IF(C.Claims_DATA!G49=0,0,C.Claims_DATA!G49/ECO!Q15),IF($C$2="Constant Exchange rate",IF(C.Claims_DATA!G49=0,0,C.Claims_DATA!G49/ECO!Q50))))</f>
        <v>727.60050477735717</v>
      </c>
      <c r="I90" s="74">
        <f>IF($C$2="National Currency",IF(C.Claims_DATA!H49=0,0,C.Claims_DATA!H49),IF($C$2="Current Exchange rate",IF(C.Claims_DATA!H49=0,0,C.Claims_DATA!H49/ECO!R15),IF($C$2="Constant Exchange rate",IF(C.Claims_DATA!H49=0,0,C.Claims_DATA!H49/ECO!R50))))</f>
        <v>701.02758247701456</v>
      </c>
      <c r="J90" s="74">
        <f>IF($C$2="National Currency",IF(C.Claims_DATA!I49=0,0,C.Claims_DATA!I49),IF($C$2="Current Exchange rate",IF(C.Claims_DATA!I49=0,0,C.Claims_DATA!I49/ECO!S15),IF($C$2="Constant Exchange rate",IF(C.Claims_DATA!I49=0,0,C.Claims_DATA!I49/ECO!S50))))</f>
        <v>737.01099693528033</v>
      </c>
      <c r="K90" s="74">
        <f>IF($C$2="National Currency",IF(C.Claims_DATA!J49=0,0,C.Claims_DATA!J49),IF($C$2="Current Exchange rate",IF(C.Claims_DATA!J49=0,0,C.Claims_DATA!J49/ECO!T15),IF($C$2="Constant Exchange rate",IF(C.Claims_DATA!J49=0,0,C.Claims_DATA!J49/ECO!T50))))</f>
        <v>753.66864972056965</v>
      </c>
      <c r="L90" s="74">
        <f>IF($C$2="National Currency",IF(C.Claims_DATA!K49=0,0,C.Claims_DATA!K49),IF($C$2="Current Exchange rate",IF(C.Claims_DATA!K49=0,0,C.Claims_DATA!K49/ECO!U15),IF($C$2="Constant Exchange rate",IF(C.Claims_DATA!K49=0,0,C.Claims_DATA!K49/ECO!U50))))</f>
        <v>821.81359293311698</v>
      </c>
      <c r="M90" s="74">
        <f>IF($C$2="National Currency",IF(C.Claims_DATA!L49=0,0,C.Claims_DATA!L49),IF($C$2="Current Exchange rate",IF(C.Claims_DATA!L49=0,0,C.Claims_DATA!L49/ECO!V15),IF($C$2="Constant Exchange rate",IF(C.Claims_DATA!L49=0,0,C.Claims_DATA!L49/ECO!V50))))</f>
        <v>717.28862448170185</v>
      </c>
      <c r="N90" s="74">
        <f>IF($C$2="National Currency",IF(C.Claims_DATA!M49=0,0,C.Claims_DATA!M49),IF($C$2="Current Exchange rate",IF(C.Claims_DATA!M49=0,0,C.Claims_DATA!M49/ECO!W15),IF($C$2="Constant Exchange rate",IF(C.Claims_DATA!M49=0,0,C.Claims_DATA!M49/ECO!W50))))</f>
        <v>714.90895979808909</v>
      </c>
      <c r="O90" s="74">
        <f>IF($C$2="National Currency",IF(C.Claims_DATA!N49=0,0,C.Claims_DATA!N49),IF($C$2="Current Exchange rate",IF(C.Claims_DATA!N49=0,0,C.Claims_DATA!N49/ECO!X15),IF($C$2="Constant Exchange rate",IF(C.Claims_DATA!N49=0,0,C.Claims_DATA!N49/ECO!X50))))</f>
        <v>718.8029565530918</v>
      </c>
      <c r="P90" s="220">
        <f>IF($C$2="National Currency",IF(C.Claims_DATA!O49=0,0,C.Claims_DATA!O49),IF($C$2="Current Exchange rate",IF(C.Claims_DATA!O49=0,0,C.Claims_DATA!O49/ECO!Y15),IF($C$2="Constant Exchange rate",IF(C.Claims_DATA!O49=0,0,C.Claims_DATA!O49/ECO!Y50))))</f>
        <v>725.14872904272579</v>
      </c>
      <c r="Q90" s="48">
        <f t="shared" si="31"/>
        <v>7.3802622698300301E-3</v>
      </c>
      <c r="R90" s="94">
        <f t="shared" si="32"/>
        <v>5.4468428484970577E-3</v>
      </c>
      <c r="S90" s="94">
        <f t="shared" si="33"/>
        <v>1.1510574018126891</v>
      </c>
      <c r="X90" s="28"/>
      <c r="Y90" s="28"/>
      <c r="Z90" s="28"/>
      <c r="AA90" s="28"/>
      <c r="AB90" s="28"/>
      <c r="AC90" s="28"/>
      <c r="AD90" s="28"/>
      <c r="AE90" s="28"/>
      <c r="AF90" s="28"/>
      <c r="AG90" s="28"/>
      <c r="AH90" s="28"/>
    </row>
    <row r="91" spans="3:34" ht="15" x14ac:dyDescent="0.25">
      <c r="C91" s="256"/>
      <c r="D91" s="257"/>
      <c r="E91" s="45" t="s">
        <v>6</v>
      </c>
      <c r="F91" s="74">
        <f>IF($C$2="National Currency",IF(C.Claims_DATA!E50=0,0,C.Claims_DATA!E50),IF($C$2="Current Exchange rate",IF(C.Claims_DATA!E50=0,0,C.Claims_DATA!E50/ECO!O16),IF($C$2="Constant Exchange rate",IF(C.Claims_DATA!E50=0,0,C.Claims_DATA!E50/ECO!O51))))</f>
        <v>19222.968199999999</v>
      </c>
      <c r="G91" s="74">
        <f>IF($C$2="National Currency",IF(C.Claims_DATA!F50=0,0,C.Claims_DATA!F50),IF($C$2="Current Exchange rate",IF(C.Claims_DATA!F50=0,0,C.Claims_DATA!F50/ECO!P16),IF($C$2="Constant Exchange rate",IF(C.Claims_DATA!F50=0,0,C.Claims_DATA!F50/ECO!P51))))</f>
        <v>18952.946400000001</v>
      </c>
      <c r="H91" s="74">
        <f>IF($C$2="National Currency",IF(C.Claims_DATA!G50=0,0,C.Claims_DATA!G50),IF($C$2="Current Exchange rate",IF(C.Claims_DATA!G50=0,0,C.Claims_DATA!G50/ECO!Q16),IF($C$2="Constant Exchange rate",IF(C.Claims_DATA!G50=0,0,C.Claims_DATA!G50/ECO!Q51))))</f>
        <v>18788.876899999999</v>
      </c>
      <c r="I91" s="74">
        <f>IF($C$2="National Currency",IF(C.Claims_DATA!H50=0,0,C.Claims_DATA!H50),IF($C$2="Current Exchange rate",IF(C.Claims_DATA!H50=0,0,C.Claims_DATA!H50/ECO!R16),IF($C$2="Constant Exchange rate",IF(C.Claims_DATA!H50=0,0,C.Claims_DATA!H50/ECO!R51))))</f>
        <v>19094.453600000001</v>
      </c>
      <c r="J91" s="74">
        <f>IF($C$2="National Currency",IF(C.Claims_DATA!I50=0,0,C.Claims_DATA!I50),IF($C$2="Current Exchange rate",IF(C.Claims_DATA!I50=0,0,C.Claims_DATA!I50/ECO!S16),IF($C$2="Constant Exchange rate",IF(C.Claims_DATA!I50=0,0,C.Claims_DATA!I50/ECO!S51))))</f>
        <v>19560.717499999999</v>
      </c>
      <c r="K91" s="74">
        <f>IF($C$2="National Currency",IF(C.Claims_DATA!J50=0,0,C.Claims_DATA!J50),IF($C$2="Current Exchange rate",IF(C.Claims_DATA!J50=0,0,C.Claims_DATA!J50/ECO!T16),IF($C$2="Constant Exchange rate",IF(C.Claims_DATA!J50=0,0,C.Claims_DATA!J50/ECO!T51))))</f>
        <v>19419.986799999999</v>
      </c>
      <c r="L91" s="74">
        <f>IF($C$2="National Currency",IF(C.Claims_DATA!K50=0,0,C.Claims_DATA!K50),IF($C$2="Current Exchange rate",IF(C.Claims_DATA!K50=0,0,C.Claims_DATA!K50/ECO!U16),IF($C$2="Constant Exchange rate",IF(C.Claims_DATA!K50=0,0,C.Claims_DATA!K50/ECO!U51))))</f>
        <v>20060.150699999998</v>
      </c>
      <c r="M91" s="74">
        <f>IF($C$2="National Currency",IF(C.Claims_DATA!L50=0,0,C.Claims_DATA!L50),IF($C$2="Current Exchange rate",IF(C.Claims_DATA!L50=0,0,C.Claims_DATA!L50/ECO!V16),IF($C$2="Constant Exchange rate",IF(C.Claims_DATA!L50=0,0,C.Claims_DATA!L50/ECO!V51))))</f>
        <v>20444.123500000002</v>
      </c>
      <c r="N91" s="74">
        <f>IF($C$2="National Currency",IF(C.Claims_DATA!M50=0,0,C.Claims_DATA!M50),IF($C$2="Current Exchange rate",IF(C.Claims_DATA!M50=0,0,C.Claims_DATA!M50/ECO!W16),IF($C$2="Constant Exchange rate",IF(C.Claims_DATA!M50=0,0,C.Claims_DATA!M50/ECO!W51))))</f>
        <v>20221.554599999999</v>
      </c>
      <c r="O91" s="74">
        <f>IF($C$2="National Currency",IF(C.Claims_DATA!N50=0,0,C.Claims_DATA!N50),IF($C$2="Current Exchange rate",IF(C.Claims_DATA!N50=0,0,C.Claims_DATA!N50/ECO!X16),IF($C$2="Constant Exchange rate",IF(C.Claims_DATA!N50=0,0,C.Claims_DATA!N50/ECO!X51))))</f>
        <v>21770.416499999999</v>
      </c>
      <c r="P91" s="220">
        <f>IF($C$2="National Currency",IF(C.Claims_DATA!O50=0,0,C.Claims_DATA!O50),IF($C$2="Current Exchange rate",IF(C.Claims_DATA!O50=0,0,C.Claims_DATA!O50/ECO!Y16),IF($C$2="Constant Exchange rate",IF(C.Claims_DATA!O50=0,0,C.Claims_DATA!O50/ECO!Y51))))</f>
        <v>20656</v>
      </c>
      <c r="Q91" s="48">
        <f t="shared" si="31"/>
        <v>0.22352632530048269</v>
      </c>
      <c r="R91" s="94">
        <f t="shared" si="32"/>
        <v>7.6594600694053439E-2</v>
      </c>
      <c r="S91" s="94">
        <f t="shared" si="33"/>
        <v>0.13252106924881657</v>
      </c>
      <c r="X91" s="28"/>
      <c r="Y91" s="28"/>
      <c r="Z91" s="28"/>
      <c r="AA91" s="28"/>
      <c r="AB91" s="28"/>
      <c r="AC91" s="28"/>
      <c r="AD91" s="28"/>
      <c r="AE91" s="28"/>
      <c r="AF91" s="28"/>
      <c r="AG91" s="28"/>
      <c r="AH91" s="28"/>
    </row>
    <row r="92" spans="3:34" ht="15" x14ac:dyDescent="0.25">
      <c r="C92" s="256"/>
      <c r="D92" s="257"/>
      <c r="E92" s="45" t="s">
        <v>7</v>
      </c>
      <c r="F92" s="74">
        <f>IF($C$2="National Currency",IF(C.Claims_DATA!E51=0,0,C.Claims_DATA!E51),IF($C$2="Current Exchange rate",IF(C.Claims_DATA!E51=0,0,C.Claims_DATA!E51/ECO!O17),IF($C$2="Constant Exchange rate",IF(C.Claims_DATA!E51=0,0,C.Claims_DATA!E51/ECO!O52))))</f>
        <v>1135.8794138584074</v>
      </c>
      <c r="G92" s="74">
        <f>IF($C$2="National Currency",IF(C.Claims_DATA!F51=0,0,C.Claims_DATA!F51),IF($C$2="Current Exchange rate",IF(C.Claims_DATA!F51=0,0,C.Claims_DATA!F51/ECO!P17),IF($C$2="Constant Exchange rate",IF(C.Claims_DATA!F51=0,0,C.Claims_DATA!F51/ECO!P52))))</f>
        <v>1132.3922474581279</v>
      </c>
      <c r="H92" s="74">
        <f>IF($C$2="National Currency",IF(C.Claims_DATA!G51=0,0,C.Claims_DATA!G51),IF($C$2="Current Exchange rate",IF(C.Claims_DATA!G51=0,0,C.Claims_DATA!G51/ECO!Q17),IF($C$2="Constant Exchange rate",IF(C.Claims_DATA!G51=0,0,C.Claims_DATA!G51/ECO!Q52))))</f>
        <v>925.81897304339657</v>
      </c>
      <c r="I92" s="74">
        <f>IF($C$2="National Currency",IF(C.Claims_DATA!H51=0,0,C.Claims_DATA!H51),IF($C$2="Current Exchange rate",IF(C.Claims_DATA!H51=0,0,C.Claims_DATA!H51/ECO!R17),IF($C$2="Constant Exchange rate",IF(C.Claims_DATA!H51=0,0,C.Claims_DATA!H51/ECO!R52))))</f>
        <v>981.29020993109748</v>
      </c>
      <c r="J92" s="74">
        <f>IF($C$2="National Currency",IF(C.Claims_DATA!I51=0,0,C.Claims_DATA!I51),IF($C$2="Current Exchange rate",IF(C.Claims_DATA!I51=0,0,C.Claims_DATA!I51/ECO!S17),IF($C$2="Constant Exchange rate",IF(C.Claims_DATA!I51=0,0,C.Claims_DATA!I51/ECO!S52))))</f>
        <v>1025.0762225833748</v>
      </c>
      <c r="K92" s="74">
        <f>IF($C$2="National Currency",IF(C.Claims_DATA!J51=0,0,C.Claims_DATA!J51),IF($C$2="Current Exchange rate",IF(C.Claims_DATA!J51=0,0,C.Claims_DATA!J51/ECO!T17),IF($C$2="Constant Exchange rate",IF(C.Claims_DATA!J51=0,0,C.Claims_DATA!J51/ECO!T52))))</f>
        <v>1188.8036748015527</v>
      </c>
      <c r="L92" s="74">
        <f>IF($C$2="National Currency",IF(C.Claims_DATA!K51=0,0,C.Claims_DATA!K51),IF($C$2="Current Exchange rate",IF(C.Claims_DATA!K51=0,0,C.Claims_DATA!K51/ECO!U17),IF($C$2="Constant Exchange rate",IF(C.Claims_DATA!K51=0,0,C.Claims_DATA!K51/ECO!U52))))</f>
        <v>1274.091843176232</v>
      </c>
      <c r="M92" s="74">
        <f>IF($C$2="National Currency",IF(C.Claims_DATA!L51=0,0,C.Claims_DATA!L51),IF($C$2="Current Exchange rate",IF(C.Claims_DATA!L51=0,0,C.Claims_DATA!L51/ECO!V17),IF($C$2="Constant Exchange rate",IF(C.Claims_DATA!L51=0,0,C.Claims_DATA!L51/ECO!V52))))</f>
        <v>1556.1495171450447</v>
      </c>
      <c r="N92" s="74">
        <f>IF($C$2="National Currency",IF(C.Claims_DATA!M51=0,0,C.Claims_DATA!M51),IF($C$2="Current Exchange rate",IF(C.Claims_DATA!M51=0,0,C.Claims_DATA!M51/ECO!W17),IF($C$2="Constant Exchange rate",IF(C.Claims_DATA!M51=0,0,C.Claims_DATA!M51/ECO!W52))))</f>
        <v>1343.1292224624931</v>
      </c>
      <c r="O92" s="74">
        <f>IF($C$2="National Currency",IF(C.Claims_DATA!N51=0,0,C.Claims_DATA!N51),IF($C$2="Current Exchange rate",IF(C.Claims_DATA!N51=0,0,C.Claims_DATA!N51/ECO!X17),IF($C$2="Constant Exchange rate",IF(C.Claims_DATA!N51=0,0,C.Claims_DATA!N51/ECO!X52))))</f>
        <v>1343.1292224624931</v>
      </c>
      <c r="P92" s="220">
        <f>IF($C$2="National Currency",IF(C.Claims_DATA!O51=0,0,C.Claims_DATA!O51),IF($C$2="Current Exchange rate",IF(C.Claims_DATA!O51=0,0,C.Claims_DATA!O51/ECO!Y17),IF($C$2="Constant Exchange rate",IF(C.Claims_DATA!O51=0,0,C.Claims_DATA!O51/ECO!Y52))))</f>
        <v>0</v>
      </c>
      <c r="Q92" s="48">
        <f t="shared" si="31"/>
        <v>1.3790491307354439E-2</v>
      </c>
      <c r="R92" s="94">
        <f t="shared" si="32"/>
        <v>0</v>
      </c>
      <c r="S92" s="94">
        <f t="shared" si="33"/>
        <v>0.18245757962994502</v>
      </c>
      <c r="X92" s="28"/>
      <c r="Y92" s="28"/>
      <c r="Z92" s="28"/>
      <c r="AA92" s="28"/>
      <c r="AB92" s="28"/>
      <c r="AC92" s="28"/>
      <c r="AD92" s="28"/>
      <c r="AE92" s="28"/>
      <c r="AF92" s="28"/>
      <c r="AG92" s="28"/>
      <c r="AH92" s="28"/>
    </row>
    <row r="93" spans="3:34" ht="15" x14ac:dyDescent="0.25">
      <c r="C93" s="256"/>
      <c r="D93" s="257"/>
      <c r="E93" s="45" t="s">
        <v>8</v>
      </c>
      <c r="F93" s="74">
        <f>IF($C$2="National Currency",IF(C.Claims_DATA!E52=0,0,C.Claims_DATA!E52),IF($C$2="Current Exchange rate",IF(C.Claims_DATA!E52=0,0,C.Claims_DATA!E52/ECO!O18),IF($C$2="Constant Exchange rate",IF(C.Claims_DATA!E52=0,0,C.Claims_DATA!E52/ECO!O53))))</f>
        <v>0</v>
      </c>
      <c r="G93" s="74">
        <f>IF($C$2="National Currency",IF(C.Claims_DATA!F52=0,0,C.Claims_DATA!F52),IF($C$2="Current Exchange rate",IF(C.Claims_DATA!F52=0,0,C.Claims_DATA!F52/ECO!P18),IF($C$2="Constant Exchange rate",IF(C.Claims_DATA!F52=0,0,C.Claims_DATA!F52/ECO!P53))))</f>
        <v>0</v>
      </c>
      <c r="H93" s="74">
        <f>IF($C$2="National Currency",IF(C.Claims_DATA!G52=0,0,C.Claims_DATA!G52),IF($C$2="Current Exchange rate",IF(C.Claims_DATA!G52=0,0,C.Claims_DATA!G52/ECO!Q18),IF($C$2="Constant Exchange rate",IF(C.Claims_DATA!G52=0,0,C.Claims_DATA!G52/ECO!Q53))))</f>
        <v>0</v>
      </c>
      <c r="I93" s="74">
        <f>IF($C$2="National Currency",IF(C.Claims_DATA!H52=0,0,C.Claims_DATA!H52),IF($C$2="Current Exchange rate",IF(C.Claims_DATA!H52=0,0,C.Claims_DATA!H52/ECO!R18),IF($C$2="Constant Exchange rate",IF(C.Claims_DATA!H52=0,0,C.Claims_DATA!H52/ECO!R53))))</f>
        <v>0</v>
      </c>
      <c r="J93" s="74">
        <f>IF($C$2="National Currency",IF(C.Claims_DATA!I52=0,0,C.Claims_DATA!I52),IF($C$2="Current Exchange rate",IF(C.Claims_DATA!I52=0,0,C.Claims_DATA!I52/ECO!S18),IF($C$2="Constant Exchange rate",IF(C.Claims_DATA!I52=0,0,C.Claims_DATA!I52/ECO!S53))))</f>
        <v>0</v>
      </c>
      <c r="K93" s="74">
        <f>IF($C$2="National Currency",IF(C.Claims_DATA!J52=0,0,C.Claims_DATA!J52),IF($C$2="Current Exchange rate",IF(C.Claims_DATA!J52=0,0,C.Claims_DATA!J52/ECO!T18),IF($C$2="Constant Exchange rate",IF(C.Claims_DATA!J52=0,0,C.Claims_DATA!J52/ECO!T53))))</f>
        <v>0</v>
      </c>
      <c r="L93" s="74">
        <f>IF($C$2="National Currency",IF(C.Claims_DATA!K52=0,0,C.Claims_DATA!K52),IF($C$2="Current Exchange rate",IF(C.Claims_DATA!K52=0,0,C.Claims_DATA!K52/ECO!U18),IF($C$2="Constant Exchange rate",IF(C.Claims_DATA!K52=0,0,C.Claims_DATA!K52/ECO!U53))))</f>
        <v>0</v>
      </c>
      <c r="M93" s="74">
        <f>IF($C$2="National Currency",IF(C.Claims_DATA!L52=0,0,C.Claims_DATA!L52),IF($C$2="Current Exchange rate",IF(C.Claims_DATA!L52=0,0,C.Claims_DATA!L52/ECO!V18),IF($C$2="Constant Exchange rate",IF(C.Claims_DATA!L52=0,0,C.Claims_DATA!L52/ECO!V53))))</f>
        <v>0</v>
      </c>
      <c r="N93" s="74">
        <f>IF($C$2="National Currency",IF(C.Claims_DATA!M52=0,0,C.Claims_DATA!M52),IF($C$2="Current Exchange rate",IF(C.Claims_DATA!M52=0,0,C.Claims_DATA!M52/ECO!W18),IF($C$2="Constant Exchange rate",IF(C.Claims_DATA!M52=0,0,C.Claims_DATA!M52/ECO!W53))))</f>
        <v>0</v>
      </c>
      <c r="O93" s="74">
        <f>IF($C$2="National Currency",IF(C.Claims_DATA!N52=0,0,C.Claims_DATA!N52),IF($C$2="Current Exchange rate",IF(C.Claims_DATA!N52=0,0,C.Claims_DATA!N52/ECO!X18),IF($C$2="Constant Exchange rate",IF(C.Claims_DATA!N52=0,0,C.Claims_DATA!N52/ECO!X53))))</f>
        <v>0</v>
      </c>
      <c r="P93" s="220">
        <f>IF($C$2="National Currency",IF(C.Claims_DATA!O52=0,0,C.Claims_DATA!O52),IF($C$2="Current Exchange rate",IF(C.Claims_DATA!O52=0,0,C.Claims_DATA!O52/ECO!Y18),IF($C$2="Constant Exchange rate",IF(C.Claims_DATA!O52=0,0,C.Claims_DATA!O52/ECO!Y53))))</f>
        <v>0</v>
      </c>
      <c r="Q93" s="48">
        <f t="shared" si="31"/>
        <v>0</v>
      </c>
      <c r="R93" s="94" t="str">
        <f t="shared" si="32"/>
        <v>-</v>
      </c>
      <c r="S93" s="94" t="str">
        <f t="shared" si="33"/>
        <v>-</v>
      </c>
      <c r="X93" s="28"/>
      <c r="Y93" s="28"/>
      <c r="Z93" s="28"/>
      <c r="AA93" s="28"/>
      <c r="AB93" s="28"/>
      <c r="AC93" s="28"/>
      <c r="AD93" s="28"/>
      <c r="AE93" s="28"/>
      <c r="AF93" s="28"/>
      <c r="AG93" s="28"/>
      <c r="AH93" s="28"/>
    </row>
    <row r="94" spans="3:34" ht="15" x14ac:dyDescent="0.25">
      <c r="C94" s="256"/>
      <c r="D94" s="257"/>
      <c r="E94" s="45" t="s">
        <v>9</v>
      </c>
      <c r="F94" s="74">
        <f>IF($C$2="National Currency",IF(C.Claims_DATA!E53=0,0,C.Claims_DATA!E53),IF($C$2="Current Exchange rate",IF(C.Claims_DATA!E53=0,0,C.Claims_DATA!E53/ECO!O19),IF($C$2="Constant Exchange rate",IF(C.Claims_DATA!E53=0,0,C.Claims_DATA!E53/ECO!O54))))</f>
        <v>7767.3003760000001</v>
      </c>
      <c r="G94" s="74">
        <f>IF($C$2="National Currency",IF(C.Claims_DATA!F53=0,0,C.Claims_DATA!F53),IF($C$2="Current Exchange rate",IF(C.Claims_DATA!F53=0,0,C.Claims_DATA!F53/ECO!P19),IF($C$2="Constant Exchange rate",IF(C.Claims_DATA!F53=0,0,C.Claims_DATA!F53/ECO!P54))))</f>
        <v>8259.5775659999999</v>
      </c>
      <c r="H94" s="74">
        <f>IF($C$2="National Currency",IF(C.Claims_DATA!G53=0,0,C.Claims_DATA!G53),IF($C$2="Current Exchange rate",IF(C.Claims_DATA!G53=0,0,C.Claims_DATA!G53/ECO!Q19),IF($C$2="Constant Exchange rate",IF(C.Claims_DATA!G53=0,0,C.Claims_DATA!G53/ECO!Q54))))</f>
        <v>8693.7426571700016</v>
      </c>
      <c r="I94" s="74">
        <f>IF($C$2="National Currency",IF(C.Claims_DATA!H53=0,0,C.Claims_DATA!H53),IF($C$2="Current Exchange rate",IF(C.Claims_DATA!H53=0,0,C.Claims_DATA!H53/ECO!R19),IF($C$2="Constant Exchange rate",IF(C.Claims_DATA!H53=0,0,C.Claims_DATA!H53/ECO!R54))))</f>
        <v>8941.4312937000013</v>
      </c>
      <c r="J94" s="74">
        <f>IF($C$2="National Currency",IF(C.Claims_DATA!I53=0,0,C.Claims_DATA!I53),IF($C$2="Current Exchange rate",IF(C.Claims_DATA!I53=0,0,C.Claims_DATA!I53/ECO!S19),IF($C$2="Constant Exchange rate",IF(C.Claims_DATA!I53=0,0,C.Claims_DATA!I53/ECO!S54))))</f>
        <v>9018.1174608000019</v>
      </c>
      <c r="K94" s="74">
        <f>IF($C$2="National Currency",IF(C.Claims_DATA!J53=0,0,C.Claims_DATA!J53),IF($C$2="Current Exchange rate",IF(C.Claims_DATA!J53=0,0,C.Claims_DATA!J53/ECO!T19),IF($C$2="Constant Exchange rate",IF(C.Claims_DATA!J53=0,0,C.Claims_DATA!J53/ECO!T54))))</f>
        <v>9087.9531229695986</v>
      </c>
      <c r="L94" s="74">
        <f>IF($C$2="National Currency",IF(C.Claims_DATA!K53=0,0,C.Claims_DATA!K53),IF($C$2="Current Exchange rate",IF(C.Claims_DATA!K53=0,0,C.Claims_DATA!K53/ECO!U19),IF($C$2="Constant Exchange rate",IF(C.Claims_DATA!K53=0,0,C.Claims_DATA!K53/ECO!U54))))</f>
        <v>8404.030610680602</v>
      </c>
      <c r="M94" s="74">
        <f>IF($C$2="National Currency",IF(C.Claims_DATA!L53=0,0,C.Claims_DATA!L53),IF($C$2="Current Exchange rate",IF(C.Claims_DATA!L53=0,0,C.Claims_DATA!L53/ECO!V19),IF($C$2="Constant Exchange rate",IF(C.Claims_DATA!L53=0,0,C.Claims_DATA!L53/ECO!V54))))</f>
        <v>8170.7238604059994</v>
      </c>
      <c r="N94" s="74">
        <f>IF($C$2="National Currency",IF(C.Claims_DATA!M53=0,0,C.Claims_DATA!M53),IF($C$2="Current Exchange rate",IF(C.Claims_DATA!M53=0,0,C.Claims_DATA!M53/ECO!W19),IF($C$2="Constant Exchange rate",IF(C.Claims_DATA!M53=0,0,C.Claims_DATA!M53/ECO!W54))))</f>
        <v>7914.1765740493001</v>
      </c>
      <c r="O94" s="74">
        <f>IF($C$2="National Currency",IF(C.Claims_DATA!N53=0,0,C.Claims_DATA!N53),IF($C$2="Current Exchange rate",IF(C.Claims_DATA!N53=0,0,C.Claims_DATA!N53/ECO!X19),IF($C$2="Constant Exchange rate",IF(C.Claims_DATA!N53=0,0,C.Claims_DATA!N53/ECO!X54))))</f>
        <v>7592.7417300059988</v>
      </c>
      <c r="P94" s="220">
        <f>IF($C$2="National Currency",IF(C.Claims_DATA!O53=0,0,C.Claims_DATA!O53),IF($C$2="Current Exchange rate",IF(C.Claims_DATA!O53=0,0,C.Claims_DATA!O53/ECO!Y19),IF($C$2="Constant Exchange rate",IF(C.Claims_DATA!O53=0,0,C.Claims_DATA!O53/ECO!Y54))))</f>
        <v>7308.8328358617</v>
      </c>
      <c r="Q94" s="48">
        <f t="shared" si="31"/>
        <v>7.7957978335594577E-2</v>
      </c>
      <c r="R94" s="94">
        <f t="shared" si="32"/>
        <v>-4.0615071073507591E-2</v>
      </c>
      <c r="S94" s="94">
        <f t="shared" si="33"/>
        <v>-2.2473528451837144E-2</v>
      </c>
      <c r="X94" s="28"/>
      <c r="Y94" s="28"/>
      <c r="Z94" s="28"/>
      <c r="AA94" s="28"/>
      <c r="AB94" s="28"/>
      <c r="AC94" s="28"/>
      <c r="AD94" s="28"/>
      <c r="AE94" s="28"/>
      <c r="AF94" s="28"/>
      <c r="AG94" s="28"/>
      <c r="AH94" s="28"/>
    </row>
    <row r="95" spans="3:34" ht="15" x14ac:dyDescent="0.25">
      <c r="C95" s="256"/>
      <c r="D95" s="257"/>
      <c r="E95" s="45" t="s">
        <v>10</v>
      </c>
      <c r="F95" s="74">
        <f>IF($C$2="National Currency",IF(C.Claims_DATA!E54=0,0,C.Claims_DATA!E54),IF($C$2="Current Exchange rate",IF(C.Claims_DATA!E54=0,0,C.Claims_DATA!E54/ECO!O20),IF($C$2="Constant Exchange rate",IF(C.Claims_DATA!E54=0,0,C.Claims_DATA!E54/ECO!O55))))</f>
        <v>753</v>
      </c>
      <c r="G95" s="74">
        <f>IF($C$2="National Currency",IF(C.Claims_DATA!F54=0,0,C.Claims_DATA!F54),IF($C$2="Current Exchange rate",IF(C.Claims_DATA!F54=0,0,C.Claims_DATA!F54/ECO!P20),IF($C$2="Constant Exchange rate",IF(C.Claims_DATA!F54=0,0,C.Claims_DATA!F54/ECO!P55))))</f>
        <v>910</v>
      </c>
      <c r="H95" s="74">
        <f>IF($C$2="National Currency",IF(C.Claims_DATA!G54=0,0,C.Claims_DATA!G54),IF($C$2="Current Exchange rate",IF(C.Claims_DATA!G54=0,0,C.Claims_DATA!G54/ECO!Q20),IF($C$2="Constant Exchange rate",IF(C.Claims_DATA!G54=0,0,C.Claims_DATA!G54/ECO!Q55))))</f>
        <v>909</v>
      </c>
      <c r="I95" s="74">
        <f>IF($C$2="National Currency",IF(C.Claims_DATA!H54=0,0,C.Claims_DATA!H54),IF($C$2="Current Exchange rate",IF(C.Claims_DATA!H54=0,0,C.Claims_DATA!H54/ECO!R20),IF($C$2="Constant Exchange rate",IF(C.Claims_DATA!H54=0,0,C.Claims_DATA!H54/ECO!R55))))</f>
        <v>887</v>
      </c>
      <c r="J95" s="74">
        <f>IF($C$2="National Currency",IF(C.Claims_DATA!I54=0,0,C.Claims_DATA!I54),IF($C$2="Current Exchange rate",IF(C.Claims_DATA!I54=0,0,C.Claims_DATA!I54/ECO!S20),IF($C$2="Constant Exchange rate",IF(C.Claims_DATA!I54=0,0,C.Claims_DATA!I54/ECO!S55))))</f>
        <v>921</v>
      </c>
      <c r="K95" s="74">
        <f>IF($C$2="National Currency",IF(C.Claims_DATA!J54=0,0,C.Claims_DATA!J54),IF($C$2="Current Exchange rate",IF(C.Claims_DATA!J54=0,0,C.Claims_DATA!J54/ECO!T20),IF($C$2="Constant Exchange rate",IF(C.Claims_DATA!J54=0,0,C.Claims_DATA!J54/ECO!T55))))</f>
        <v>894</v>
      </c>
      <c r="L95" s="74">
        <f>IF($C$2="National Currency",IF(C.Claims_DATA!K54=0,0,C.Claims_DATA!K54),IF($C$2="Current Exchange rate",IF(C.Claims_DATA!K54=0,0,C.Claims_DATA!K54/ECO!U20),IF($C$2="Constant Exchange rate",IF(C.Claims_DATA!K54=0,0,C.Claims_DATA!K54/ECO!U55))))</f>
        <v>945</v>
      </c>
      <c r="M95" s="74">
        <f>IF($C$2="National Currency",IF(C.Claims_DATA!L54=0,0,C.Claims_DATA!L54),IF($C$2="Current Exchange rate",IF(C.Claims_DATA!L54=0,0,C.Claims_DATA!L54/ECO!V20),IF($C$2="Constant Exchange rate",IF(C.Claims_DATA!L54=0,0,C.Claims_DATA!L54/ECO!V55))))</f>
        <v>1040</v>
      </c>
      <c r="N95" s="74">
        <f>IF($C$2="National Currency",IF(C.Claims_DATA!M54=0,0,C.Claims_DATA!M54),IF($C$2="Current Exchange rate",IF(C.Claims_DATA!M54=0,0,C.Claims_DATA!M54/ECO!W20),IF($C$2="Constant Exchange rate",IF(C.Claims_DATA!M54=0,0,C.Claims_DATA!M54/ECO!W55))))</f>
        <v>998</v>
      </c>
      <c r="O95" s="74">
        <f>IF($C$2="National Currency",IF(C.Claims_DATA!N54=0,0,C.Claims_DATA!N54),IF($C$2="Current Exchange rate",IF(C.Claims_DATA!N54=0,0,C.Claims_DATA!N54/ECO!X20),IF($C$2="Constant Exchange rate",IF(C.Claims_DATA!N54=0,0,C.Claims_DATA!N54/ECO!X55))))</f>
        <v>1090</v>
      </c>
      <c r="P95" s="220">
        <f>IF($C$2="National Currency",IF(C.Claims_DATA!O54=0,0,C.Claims_DATA!O54),IF($C$2="Current Exchange rate",IF(C.Claims_DATA!O54=0,0,C.Claims_DATA!O54/ECO!Y20),IF($C$2="Constant Exchange rate",IF(C.Claims_DATA!O54=0,0,C.Claims_DATA!O54/ECO!Y55))))</f>
        <v>1183</v>
      </c>
      <c r="Q95" s="48">
        <f t="shared" si="31"/>
        <v>1.1191503597440415E-2</v>
      </c>
      <c r="R95" s="94">
        <f t="shared" si="32"/>
        <v>9.2184368737475042E-2</v>
      </c>
      <c r="S95" s="94">
        <f t="shared" si="33"/>
        <v>0.4475431606905711</v>
      </c>
      <c r="X95" s="28"/>
      <c r="Y95" s="28"/>
      <c r="Z95" s="28"/>
      <c r="AA95" s="28"/>
      <c r="AB95" s="28"/>
      <c r="AC95" s="28"/>
      <c r="AD95" s="28"/>
      <c r="AE95" s="28"/>
      <c r="AF95" s="28"/>
      <c r="AG95" s="28"/>
      <c r="AH95" s="28"/>
    </row>
    <row r="96" spans="3:34" ht="15" x14ac:dyDescent="0.25">
      <c r="C96" s="256"/>
      <c r="D96" s="257"/>
      <c r="E96" s="45" t="s">
        <v>11</v>
      </c>
      <c r="F96" s="74">
        <f>IF($C$2="National Currency",IF(C.Claims_DATA!E55=0,0,C.Claims_DATA!E55),IF($C$2="Current Exchange rate",IF(C.Claims_DATA!E55=0,0,C.Claims_DATA!E55/ECO!O21),IF($C$2="Constant Exchange rate",IF(C.Claims_DATA!E55=0,0,C.Claims_DATA!E55/ECO!O56))))</f>
        <v>12290</v>
      </c>
      <c r="G96" s="74">
        <f>IF($C$2="National Currency",IF(C.Claims_DATA!F55=0,0,C.Claims_DATA!F55),IF($C$2="Current Exchange rate",IF(C.Claims_DATA!F55=0,0,C.Claims_DATA!F55/ECO!P21),IF($C$2="Constant Exchange rate",IF(C.Claims_DATA!F55=0,0,C.Claims_DATA!F55/ECO!P56))))</f>
        <v>12453</v>
      </c>
      <c r="H96" s="74">
        <f>IF($C$2="National Currency",IF(C.Claims_DATA!G55=0,0,C.Claims_DATA!G55),IF($C$2="Current Exchange rate",IF(C.Claims_DATA!G55=0,0,C.Claims_DATA!G55/ECO!Q21),IF($C$2="Constant Exchange rate",IF(C.Claims_DATA!G55=0,0,C.Claims_DATA!G55/ECO!Q56))))</f>
        <v>12595</v>
      </c>
      <c r="I96" s="74">
        <f>IF($C$2="National Currency",IF(C.Claims_DATA!H55=0,0,C.Claims_DATA!H55),IF($C$2="Current Exchange rate",IF(C.Claims_DATA!H55=0,0,C.Claims_DATA!H55/ECO!R21),IF($C$2="Constant Exchange rate",IF(C.Claims_DATA!H55=0,0,C.Claims_DATA!H55/ECO!R56))))</f>
        <v>12688</v>
      </c>
      <c r="J96" s="74">
        <f>IF($C$2="National Currency",IF(C.Claims_DATA!I55=0,0,C.Claims_DATA!I55),IF($C$2="Current Exchange rate",IF(C.Claims_DATA!I55=0,0,C.Claims_DATA!I55/ECO!S21),IF($C$2="Constant Exchange rate",IF(C.Claims_DATA!I55=0,0,C.Claims_DATA!I55/ECO!S56))))</f>
        <v>12638</v>
      </c>
      <c r="K96" s="74">
        <f>IF($C$2="National Currency",IF(C.Claims_DATA!J55=0,0,C.Claims_DATA!J55),IF($C$2="Current Exchange rate",IF(C.Claims_DATA!J55=0,0,C.Claims_DATA!J55/ECO!T21),IF($C$2="Constant Exchange rate",IF(C.Claims_DATA!J55=0,0,C.Claims_DATA!J55/ECO!T56))))</f>
        <v>13741</v>
      </c>
      <c r="L96" s="74">
        <f>IF($C$2="National Currency",IF(C.Claims_DATA!K55=0,0,C.Claims_DATA!K55),IF($C$2="Current Exchange rate",IF(C.Claims_DATA!K55=0,0,C.Claims_DATA!K55/ECO!U21),IF($C$2="Constant Exchange rate",IF(C.Claims_DATA!K55=0,0,C.Claims_DATA!K55/ECO!U56))))</f>
        <v>13510</v>
      </c>
      <c r="M96" s="74">
        <f>IF($C$2="National Currency",IF(C.Claims_DATA!L55=0,0,C.Claims_DATA!L55),IF($C$2="Current Exchange rate",IF(C.Claims_DATA!L55=0,0,C.Claims_DATA!L55/ECO!V21),IF($C$2="Constant Exchange rate",IF(C.Claims_DATA!L55=0,0,C.Claims_DATA!L55/ECO!V56))))</f>
        <v>13635</v>
      </c>
      <c r="N96" s="74">
        <f>IF($C$2="National Currency",IF(C.Claims_DATA!M55=0,0,C.Claims_DATA!M55),IF($C$2="Current Exchange rate",IF(C.Claims_DATA!M55=0,0,C.Claims_DATA!M55/ECO!W21),IF($C$2="Constant Exchange rate",IF(C.Claims_DATA!M55=0,0,C.Claims_DATA!M55/ECO!W56))))</f>
        <v>13738</v>
      </c>
      <c r="O96" s="74">
        <f>IF($C$2="National Currency",IF(C.Claims_DATA!N55=0,0,C.Claims_DATA!N55),IF($C$2="Current Exchange rate",IF(C.Claims_DATA!N55=0,0,C.Claims_DATA!N55/ECO!X21),IF($C$2="Constant Exchange rate",IF(C.Claims_DATA!N55=0,0,C.Claims_DATA!N55/ECO!X56))))</f>
        <v>14014</v>
      </c>
      <c r="P96" s="220">
        <f>IF($C$2="National Currency",IF(C.Claims_DATA!O55=0,0,C.Claims_DATA!O55),IF($C$2="Current Exchange rate",IF(C.Claims_DATA!O55=0,0,C.Claims_DATA!O55/ECO!Y21),IF($C$2="Constant Exchange rate",IF(C.Claims_DATA!O55=0,0,C.Claims_DATA!O55/ECO!Y56))))</f>
        <v>0</v>
      </c>
      <c r="Q96" s="48">
        <f t="shared" si="31"/>
        <v>0.14388782698580732</v>
      </c>
      <c r="R96" s="94">
        <f t="shared" si="32"/>
        <v>2.0090260591061337E-2</v>
      </c>
      <c r="S96" s="94">
        <f t="shared" si="33"/>
        <v>0.14027664768104153</v>
      </c>
      <c r="X96" s="28"/>
      <c r="Y96" s="28"/>
      <c r="Z96" s="28"/>
      <c r="AA96" s="28"/>
      <c r="AB96" s="28"/>
      <c r="AC96" s="28"/>
      <c r="AD96" s="28"/>
      <c r="AE96" s="28"/>
      <c r="AF96" s="28"/>
      <c r="AG96" s="28"/>
      <c r="AH96" s="28"/>
    </row>
    <row r="97" spans="3:34" ht="15" x14ac:dyDescent="0.25">
      <c r="C97" s="256"/>
      <c r="D97" s="257"/>
      <c r="E97" s="45" t="s">
        <v>12</v>
      </c>
      <c r="F97" s="74">
        <f>IF($C$2="National Currency",IF(C.Claims_DATA!E56=0,0,C.Claims_DATA!E56),IF($C$2="Current Exchange rate",IF(C.Claims_DATA!E56=0,0,C.Claims_DATA!E56/ECO!O22),IF($C$2="Constant Exchange rate",IF(C.Claims_DATA!E56=0,0,C.Claims_DATA!E56/ECO!O57))))</f>
        <v>978</v>
      </c>
      <c r="G97" s="74">
        <f>IF($C$2="National Currency",IF(C.Claims_DATA!F56=0,0,C.Claims_DATA!F56),IF($C$2="Current Exchange rate",IF(C.Claims_DATA!F56=0,0,C.Claims_DATA!F56/ECO!P22),IF($C$2="Constant Exchange rate",IF(C.Claims_DATA!F56=0,0,C.Claims_DATA!F56/ECO!P57))))</f>
        <v>1044</v>
      </c>
      <c r="H97" s="74">
        <f>IF($C$2="National Currency",IF(C.Claims_DATA!G56=0,0,C.Claims_DATA!G56),IF($C$2="Current Exchange rate",IF(C.Claims_DATA!G56=0,0,C.Claims_DATA!G56/ECO!Q22),IF($C$2="Constant Exchange rate",IF(C.Claims_DATA!G56=0,0,C.Claims_DATA!G56/ECO!Q57))))</f>
        <v>997</v>
      </c>
      <c r="I97" s="74">
        <f>IF($C$2="National Currency",IF(C.Claims_DATA!H56=0,0,C.Claims_DATA!H56),IF($C$2="Current Exchange rate",IF(C.Claims_DATA!H56=0,0,C.Claims_DATA!H56/ECO!R22),IF($C$2="Constant Exchange rate",IF(C.Claims_DATA!H56=0,0,C.Claims_DATA!H56/ECO!R57))))</f>
        <v>1104</v>
      </c>
      <c r="J97" s="74">
        <f>IF($C$2="National Currency",IF(C.Claims_DATA!I56=0,0,C.Claims_DATA!I56),IF($C$2="Current Exchange rate",IF(C.Claims_DATA!I56=0,0,C.Claims_DATA!I56/ECO!S22),IF($C$2="Constant Exchange rate",IF(C.Claims_DATA!I56=0,0,C.Claims_DATA!I56/ECO!S57))))</f>
        <v>1224</v>
      </c>
      <c r="K97" s="74">
        <f>IF($C$2="National Currency",IF(C.Claims_DATA!J56=0,0,C.Claims_DATA!J56),IF($C$2="Current Exchange rate",IF(C.Claims_DATA!J56=0,0,C.Claims_DATA!J56/ECO!T22),IF($C$2="Constant Exchange rate",IF(C.Claims_DATA!J56=0,0,C.Claims_DATA!J56/ECO!T57))))</f>
        <v>1220</v>
      </c>
      <c r="L97" s="74">
        <f>IF($C$2="National Currency",IF(C.Claims_DATA!K56=0,0,C.Claims_DATA!K56),IF($C$2="Current Exchange rate",IF(C.Claims_DATA!K56=0,0,C.Claims_DATA!K56/ECO!U22),IF($C$2="Constant Exchange rate",IF(C.Claims_DATA!K56=0,0,C.Claims_DATA!K56/ECO!U57))))</f>
        <v>1207</v>
      </c>
      <c r="M97" s="74">
        <f>IF($C$2="National Currency",IF(C.Claims_DATA!L56=0,0,C.Claims_DATA!L56),IF($C$2="Current Exchange rate",IF(C.Claims_DATA!L56=0,0,C.Claims_DATA!L56/ECO!V22),IF($C$2="Constant Exchange rate",IF(C.Claims_DATA!L56=0,0,C.Claims_DATA!L56/ECO!V57))))</f>
        <v>1062</v>
      </c>
      <c r="N97" s="74">
        <f>IF($C$2="National Currency",IF(C.Claims_DATA!M56=0,0,C.Claims_DATA!M56),IF($C$2="Current Exchange rate",IF(C.Claims_DATA!M56=0,0,C.Claims_DATA!M56/ECO!W22),IF($C$2="Constant Exchange rate",IF(C.Claims_DATA!M56=0,0,C.Claims_DATA!M56/ECO!W57))))</f>
        <v>744</v>
      </c>
      <c r="O97" s="74">
        <f>IF($C$2="National Currency",IF(C.Claims_DATA!N56=0,0,C.Claims_DATA!N56),IF($C$2="Current Exchange rate",IF(C.Claims_DATA!N56=0,0,C.Claims_DATA!N56/ECO!X22),IF($C$2="Constant Exchange rate",IF(C.Claims_DATA!N56=0,0,C.Claims_DATA!N56/ECO!X57))))</f>
        <v>684</v>
      </c>
      <c r="P97" s="220">
        <f>IF($C$2="National Currency",IF(C.Claims_DATA!O56=0,0,C.Claims_DATA!O56),IF($C$2="Current Exchange rate",IF(C.Claims_DATA!O56=0,0,C.Claims_DATA!O56/ECO!Y22),IF($C$2="Constant Exchange rate",IF(C.Claims_DATA!O56=0,0,C.Claims_DATA!O56/ECO!Y57))))</f>
        <v>0</v>
      </c>
      <c r="Q97" s="48">
        <f t="shared" si="31"/>
        <v>7.0229251932561864E-3</v>
      </c>
      <c r="R97" s="94">
        <f t="shared" si="32"/>
        <v>-8.064516129032262E-2</v>
      </c>
      <c r="S97" s="94">
        <f t="shared" si="33"/>
        <v>-0.30061349693251538</v>
      </c>
      <c r="X97" s="28"/>
      <c r="Y97" s="28"/>
      <c r="Z97" s="28"/>
      <c r="AA97" s="28"/>
      <c r="AB97" s="28"/>
      <c r="AC97" s="28"/>
      <c r="AD97" s="28"/>
      <c r="AE97" s="28"/>
      <c r="AF97" s="28"/>
      <c r="AG97" s="28"/>
      <c r="AH97" s="28"/>
    </row>
    <row r="98" spans="3:34" ht="15" x14ac:dyDescent="0.25">
      <c r="C98" s="256"/>
      <c r="D98" s="257"/>
      <c r="E98" s="45" t="s">
        <v>13</v>
      </c>
      <c r="F98" s="74">
        <f>IF($C$2="National Currency",IF(C.Claims_DATA!E57=0,0,C.Claims_DATA!E57),IF($C$2="Current Exchange rate",IF(C.Claims_DATA!E57=0,0,C.Claims_DATA!E57/ECO!O23),IF($C$2="Constant Exchange rate",IF(C.Claims_DATA!E57=0,0,C.Claims_DATA!E57/ECO!O58))))</f>
        <v>248.36772003133976</v>
      </c>
      <c r="G98" s="74">
        <f>IF($C$2="National Currency",IF(C.Claims_DATA!F57=0,0,C.Claims_DATA!F57),IF($C$2="Current Exchange rate",IF(C.Claims_DATA!F57=0,0,C.Claims_DATA!F57/ECO!P23),IF($C$2="Constant Exchange rate",IF(C.Claims_DATA!F57=0,0,C.Claims_DATA!F57/ECO!P58))))</f>
        <v>259.85897101070776</v>
      </c>
      <c r="H98" s="74">
        <f>IF($C$2="National Currency",IF(C.Claims_DATA!G57=0,0,C.Claims_DATA!G57),IF($C$2="Current Exchange rate",IF(C.Claims_DATA!G57=0,0,C.Claims_DATA!G57/ECO!Q23),IF($C$2="Constant Exchange rate",IF(C.Claims_DATA!G57=0,0,C.Claims_DATA!G57/ECO!Q58))))</f>
        <v>322.01619221728907</v>
      </c>
      <c r="I98" s="74">
        <f>IF($C$2="National Currency",IF(C.Claims_DATA!H57=0,0,C.Claims_DATA!H57),IF($C$2="Current Exchange rate",IF(C.Claims_DATA!H57=0,0,C.Claims_DATA!H57/ECO!R23),IF($C$2="Constant Exchange rate",IF(C.Claims_DATA!H57=0,0,C.Claims_DATA!H57/ECO!R58))))</f>
        <v>355.70645077043611</v>
      </c>
      <c r="J98" s="74">
        <f>IF($C$2="National Currency",IF(C.Claims_DATA!I57=0,0,C.Claims_DATA!I57),IF($C$2="Current Exchange rate",IF(C.Claims_DATA!I57=0,0,C.Claims_DATA!I57/ECO!S23),IF($C$2="Constant Exchange rate",IF(C.Claims_DATA!I57=0,0,C.Claims_DATA!I57/ECO!S58))))</f>
        <v>362.62731783755549</v>
      </c>
      <c r="K98" s="74">
        <f>IF($C$2="National Currency",IF(C.Claims_DATA!J57=0,0,C.Claims_DATA!J57),IF($C$2="Current Exchange rate",IF(C.Claims_DATA!J57=0,0,C.Claims_DATA!J57/ECO!T23),IF($C$2="Constant Exchange rate",IF(C.Claims_DATA!J57=0,0,C.Claims_DATA!J57/ECO!T58))))</f>
        <v>320.31862104988244</v>
      </c>
      <c r="L98" s="74">
        <f>IF($C$2="National Currency",IF(C.Claims_DATA!K57=0,0,C.Claims_DATA!K57),IF($C$2="Current Exchange rate",IF(C.Claims_DATA!K57=0,0,C.Claims_DATA!K57/ECO!U23),IF($C$2="Constant Exchange rate",IF(C.Claims_DATA!K57=0,0,C.Claims_DATA!K57/ECO!U58))))</f>
        <v>278.5322538521807</v>
      </c>
      <c r="M98" s="74">
        <f>IF($C$2="National Currency",IF(C.Claims_DATA!L57=0,0,C.Claims_DATA!L57),IF($C$2="Current Exchange rate",IF(C.Claims_DATA!L57=0,0,C.Claims_DATA!L57/ECO!V23),IF($C$2="Constant Exchange rate",IF(C.Claims_DATA!L57=0,0,C.Claims_DATA!L57/ECO!V58))))</f>
        <v>234.65656829459388</v>
      </c>
      <c r="N98" s="74">
        <f>IF($C$2="National Currency",IF(C.Claims_DATA!M57=0,0,C.Claims_DATA!M57),IF($C$2="Current Exchange rate",IF(C.Claims_DATA!M57=0,0,C.Claims_DATA!M57/ECO!W23),IF($C$2="Constant Exchange rate",IF(C.Claims_DATA!M57=0,0,C.Claims_DATA!M57/ECO!W58))))</f>
        <v>237.79054583442152</v>
      </c>
      <c r="O98" s="74">
        <f>IF($C$2="National Currency",IF(C.Claims_DATA!N57=0,0,C.Claims_DATA!N57),IF($C$2="Current Exchange rate",IF(C.Claims_DATA!N57=0,0,C.Claims_DATA!N57/ECO!X23),IF($C$2="Constant Exchange rate",IF(C.Claims_DATA!N57=0,0,C.Claims_DATA!N57/ECO!X58))))</f>
        <v>195.74301384173413</v>
      </c>
      <c r="P98" s="220">
        <f>IF($C$2="National Currency",IF(C.Claims_DATA!O57=0,0,C.Claims_DATA!O57),IF($C$2="Current Exchange rate",IF(C.Claims_DATA!O57=0,0,C.Claims_DATA!O57/ECO!Y23),IF($C$2="Constant Exchange rate",IF(C.Claims_DATA!O57=0,0,C.Claims_DATA!O57/ECO!Y58))))</f>
        <v>0</v>
      </c>
      <c r="Q98" s="48">
        <f t="shared" si="31"/>
        <v>2.0097785720950426E-3</v>
      </c>
      <c r="R98" s="94">
        <f t="shared" si="32"/>
        <v>-0.17682591982427243</v>
      </c>
      <c r="S98" s="94">
        <f t="shared" si="33"/>
        <v>-0.21188222923238698</v>
      </c>
      <c r="X98" s="28"/>
      <c r="Y98" s="28"/>
      <c r="Z98" s="28"/>
      <c r="AA98" s="28"/>
      <c r="AB98" s="28"/>
      <c r="AC98" s="28"/>
      <c r="AD98" s="28"/>
      <c r="AE98" s="28"/>
      <c r="AF98" s="28"/>
      <c r="AG98" s="28"/>
      <c r="AH98" s="28"/>
    </row>
    <row r="99" spans="3:34" ht="15" x14ac:dyDescent="0.25">
      <c r="C99" s="256"/>
      <c r="D99" s="257"/>
      <c r="E99" s="45" t="s">
        <v>14</v>
      </c>
      <c r="F99" s="74">
        <f>IF($C$2="National Currency",IF(C.Claims_DATA!E58=0,0,C.Claims_DATA!E58),IF($C$2="Current Exchange rate",IF(C.Claims_DATA!E58=0,0,C.Claims_DATA!E58/ECO!O24),IF($C$2="Constant Exchange rate",IF(C.Claims_DATA!E58=0,0,C.Claims_DATA!E58/ECO!O59))))</f>
        <v>456.94682132217781</v>
      </c>
      <c r="G99" s="74">
        <f>IF($C$2="National Currency",IF(C.Claims_DATA!F58=0,0,C.Claims_DATA!F58),IF($C$2="Current Exchange rate",IF(C.Claims_DATA!F58=0,0,C.Claims_DATA!F58/ECO!P24),IF($C$2="Constant Exchange rate",IF(C.Claims_DATA!F58=0,0,C.Claims_DATA!F58/ECO!P59))))</f>
        <v>476.30728275337515</v>
      </c>
      <c r="H99" s="74">
        <f>IF($C$2="National Currency",IF(C.Claims_DATA!G58=0,0,C.Claims_DATA!G58),IF($C$2="Current Exchange rate",IF(C.Claims_DATA!G58=0,0,C.Claims_DATA!G58/ECO!Q24),IF($C$2="Constant Exchange rate",IF(C.Claims_DATA!G58=0,0,C.Claims_DATA!G58/ECO!Q59))))</f>
        <v>486.25213918996002</v>
      </c>
      <c r="I99" s="74">
        <f>IF($C$2="National Currency",IF(C.Claims_DATA!H58=0,0,C.Claims_DATA!H58),IF($C$2="Current Exchange rate",IF(C.Claims_DATA!H58=0,0,C.Claims_DATA!H58/ECO!R24),IF($C$2="Constant Exchange rate",IF(C.Claims_DATA!H58=0,0,C.Claims_DATA!H58/ECO!R59))))</f>
        <v>484.69607656715471</v>
      </c>
      <c r="J99" s="74">
        <f>IF($C$2="National Currency",IF(C.Claims_DATA!I58=0,0,C.Claims_DATA!I58),IF($C$2="Current Exchange rate",IF(C.Claims_DATA!I58=0,0,C.Claims_DATA!I58/ECO!S24),IF($C$2="Constant Exchange rate",IF(C.Claims_DATA!I58=0,0,C.Claims_DATA!I58/ECO!S59))))</f>
        <v>457.89123407491917</v>
      </c>
      <c r="K99" s="74">
        <f>IF($C$2="National Currency",IF(C.Claims_DATA!J58=0,0,C.Claims_DATA!J58),IF($C$2="Current Exchange rate",IF(C.Claims_DATA!J58=0,0,C.Claims_DATA!J58/ECO!T24),IF($C$2="Constant Exchange rate",IF(C.Claims_DATA!J58=0,0,C.Claims_DATA!J58/ECO!T59))))</f>
        <v>372.6563985548583</v>
      </c>
      <c r="L99" s="74">
        <f>IF($C$2="National Currency",IF(C.Claims_DATA!K58=0,0,C.Claims_DATA!K58),IF($C$2="Current Exchange rate",IF(C.Claims_DATA!K58=0,0,C.Claims_DATA!K58/ECO!U24),IF($C$2="Constant Exchange rate",IF(C.Claims_DATA!K58=0,0,C.Claims_DATA!K58/ECO!U59))))</f>
        <v>440.44495151169423</v>
      </c>
      <c r="M99" s="74">
        <f>IF($C$2="National Currency",IF(C.Claims_DATA!L58=0,0,C.Claims_DATA!L58),IF($C$2="Current Exchange rate",IF(C.Claims_DATA!L58=0,0,C.Claims_DATA!L58/ECO!V24),IF($C$2="Constant Exchange rate",IF(C.Claims_DATA!L58=0,0,C.Claims_DATA!L58/ECO!V59))))</f>
        <v>313.85561260062116</v>
      </c>
      <c r="N99" s="74">
        <f>IF($C$2="National Currency",IF(C.Claims_DATA!M58=0,0,C.Claims_DATA!M58),IF($C$2="Current Exchange rate",IF(C.Claims_DATA!M58=0,0,C.Claims_DATA!M58/ECO!W24),IF($C$2="Constant Exchange rate",IF(C.Claims_DATA!M58=0,0,C.Claims_DATA!M58/ECO!W59))))</f>
        <v>292.3147619953096</v>
      </c>
      <c r="O99" s="74">
        <f>IF($C$2="National Currency",IF(C.Claims_DATA!N58=0,0,C.Claims_DATA!N58),IF($C$2="Current Exchange rate",IF(C.Claims_DATA!N58=0,0,C.Claims_DATA!N58/ECO!X24),IF($C$2="Constant Exchange rate",IF(C.Claims_DATA!N58=0,0,C.Claims_DATA!N58/ECO!X59))))</f>
        <v>325.92381314571844</v>
      </c>
      <c r="P99" s="220">
        <f>IF($C$2="National Currency",IF(C.Claims_DATA!O58=0,0,C.Claims_DATA!O58),IF($C$2="Current Exchange rate",IF(C.Claims_DATA!O58=0,0,C.Claims_DATA!O58/ECO!Y24),IF($C$2="Constant Exchange rate",IF(C.Claims_DATA!O58=0,0,C.Claims_DATA!O58/ECO!Y59))))</f>
        <v>0</v>
      </c>
      <c r="Q99" s="48">
        <f t="shared" si="31"/>
        <v>3.3464014012034912E-3</v>
      </c>
      <c r="R99" s="94">
        <f t="shared" si="32"/>
        <v>0.11497555211032462</v>
      </c>
      <c r="S99" s="94">
        <f t="shared" si="33"/>
        <v>-0.28673579082428824</v>
      </c>
      <c r="X99" s="28"/>
      <c r="Y99" s="28"/>
      <c r="Z99" s="28"/>
      <c r="AA99" s="28"/>
      <c r="AB99" s="28"/>
      <c r="AC99" s="28"/>
      <c r="AD99" s="28"/>
      <c r="AE99" s="28"/>
      <c r="AF99" s="28"/>
      <c r="AG99" s="28"/>
      <c r="AH99" s="28"/>
    </row>
    <row r="100" spans="3:34" ht="15" x14ac:dyDescent="0.25">
      <c r="C100" s="256"/>
      <c r="D100" s="257"/>
      <c r="E100" s="45" t="s">
        <v>15</v>
      </c>
      <c r="F100" s="74">
        <f>IF($C$2="National Currency",IF(C.Claims_DATA!E59=0,0,C.Claims_DATA!E59),IF($C$2="Current Exchange rate",IF(C.Claims_DATA!E59=0,0,C.Claims_DATA!E59/ECO!O25),IF($C$2="Constant Exchange rate",IF(C.Claims_DATA!E59=0,0,C.Claims_DATA!E59/ECO!O60))))</f>
        <v>1141</v>
      </c>
      <c r="G100" s="74">
        <f>IF($C$2="National Currency",IF(C.Claims_DATA!F59=0,0,C.Claims_DATA!F59),IF($C$2="Current Exchange rate",IF(C.Claims_DATA!F59=0,0,C.Claims_DATA!F59/ECO!P25),IF($C$2="Constant Exchange rate",IF(C.Claims_DATA!F59=0,0,C.Claims_DATA!F59/ECO!P60))))</f>
        <v>897</v>
      </c>
      <c r="H100" s="74">
        <f>IF($C$2="National Currency",IF(C.Claims_DATA!G59=0,0,C.Claims_DATA!G59),IF($C$2="Current Exchange rate",IF(C.Claims_DATA!G59=0,0,C.Claims_DATA!G59/ECO!Q25),IF($C$2="Constant Exchange rate",IF(C.Claims_DATA!G59=0,0,C.Claims_DATA!G59/ECO!Q60))))</f>
        <v>1057</v>
      </c>
      <c r="I100" s="74">
        <f>IF($C$2="National Currency",IF(C.Claims_DATA!H59=0,0,C.Claims_DATA!H59),IF($C$2="Current Exchange rate",IF(C.Claims_DATA!H59=0,0,C.Claims_DATA!H59/ECO!R25),IF($C$2="Constant Exchange rate",IF(C.Claims_DATA!H59=0,0,C.Claims_DATA!H59/ECO!R60))))</f>
        <v>890</v>
      </c>
      <c r="J100" s="74">
        <f>IF($C$2="National Currency",IF(C.Claims_DATA!I59=0,0,C.Claims_DATA!I59),IF($C$2="Current Exchange rate",IF(C.Claims_DATA!I59=0,0,C.Claims_DATA!I59/ECO!S25),IF($C$2="Constant Exchange rate",IF(C.Claims_DATA!I59=0,0,C.Claims_DATA!I59/ECO!S60))))</f>
        <v>1105</v>
      </c>
      <c r="K100" s="74">
        <f>IF($C$2="National Currency",IF(C.Claims_DATA!J59=0,0,C.Claims_DATA!J59),IF($C$2="Current Exchange rate",IF(C.Claims_DATA!J59=0,0,C.Claims_DATA!J59/ECO!T25),IF($C$2="Constant Exchange rate",IF(C.Claims_DATA!J59=0,0,C.Claims_DATA!J59/ECO!T60))))</f>
        <v>1153</v>
      </c>
      <c r="L100" s="74">
        <f>IF($C$2="National Currency",IF(C.Claims_DATA!K59=0,0,C.Claims_DATA!K59),IF($C$2="Current Exchange rate",IF(C.Claims_DATA!K59=0,0,C.Claims_DATA!K59/ECO!U25),IF($C$2="Constant Exchange rate",IF(C.Claims_DATA!K59=0,0,C.Claims_DATA!K59/ECO!U60))))</f>
        <v>1113</v>
      </c>
      <c r="M100" s="74">
        <f>IF($C$2="National Currency",IF(C.Claims_DATA!L59=0,0,C.Claims_DATA!L59),IF($C$2="Current Exchange rate",IF(C.Claims_DATA!L59=0,0,C.Claims_DATA!L59/ECO!V25),IF($C$2="Constant Exchange rate",IF(C.Claims_DATA!L59=0,0,C.Claims_DATA!L59/ECO!V60))))</f>
        <v>883</v>
      </c>
      <c r="N100" s="74">
        <f>IF($C$2="National Currency",IF(C.Claims_DATA!M59=0,0,C.Claims_DATA!M59),IF($C$2="Current Exchange rate",IF(C.Claims_DATA!M59=0,0,C.Claims_DATA!M59/ECO!W25),IF($C$2="Constant Exchange rate",IF(C.Claims_DATA!M59=0,0,C.Claims_DATA!M59/ECO!W60))))</f>
        <v>716</v>
      </c>
      <c r="O100" s="74">
        <f>IF($C$2="National Currency",IF(C.Claims_DATA!N59=0,0,C.Claims_DATA!N59),IF($C$2="Current Exchange rate",IF(C.Claims_DATA!N59=0,0,C.Claims_DATA!N59/ECO!X25),IF($C$2="Constant Exchange rate",IF(C.Claims_DATA!N59=0,0,C.Claims_DATA!N59/ECO!X60))))</f>
        <v>716</v>
      </c>
      <c r="P100" s="220">
        <f>IF($C$2="National Currency",IF(C.Claims_DATA!O59=0,0,C.Claims_DATA!O59),IF($C$2="Current Exchange rate",IF(C.Claims_DATA!O59=0,0,C.Claims_DATA!O59/ECO!Y25),IF($C$2="Constant Exchange rate",IF(C.Claims_DATA!O59=0,0,C.Claims_DATA!O59/ECO!Y60))))</f>
        <v>0</v>
      </c>
      <c r="Q100" s="48">
        <f t="shared" si="31"/>
        <v>7.3514830970342537E-3</v>
      </c>
      <c r="R100" s="94">
        <f t="shared" si="32"/>
        <v>0</v>
      </c>
      <c r="S100" s="94">
        <f t="shared" si="33"/>
        <v>-0.37248028045574055</v>
      </c>
      <c r="X100" s="28"/>
      <c r="Y100" s="28"/>
      <c r="Z100" s="28"/>
      <c r="AA100" s="28"/>
      <c r="AB100" s="28"/>
      <c r="AC100" s="28"/>
      <c r="AD100" s="28"/>
      <c r="AE100" s="28"/>
      <c r="AF100" s="28"/>
      <c r="AG100" s="28"/>
      <c r="AH100" s="28"/>
    </row>
    <row r="101" spans="3:34" ht="15" x14ac:dyDescent="0.25">
      <c r="C101" s="256"/>
      <c r="D101" s="257"/>
      <c r="E101" s="45" t="s">
        <v>16</v>
      </c>
      <c r="F101" s="74">
        <f>IF($C$2="National Currency",IF(C.Claims_DATA!E60=0,0,C.Claims_DATA!E60),IF($C$2="Current Exchange rate",IF(C.Claims_DATA!E60=0,0,C.Claims_DATA!E60/ECO!O26),IF($C$2="Constant Exchange rate",IF(C.Claims_DATA!E60=0,0,C.Claims_DATA!E60/ECO!O61))))</f>
        <v>69.132917964693661</v>
      </c>
      <c r="G101" s="74">
        <f>IF($C$2="National Currency",IF(C.Claims_DATA!F60=0,0,C.Claims_DATA!F60),IF($C$2="Current Exchange rate",IF(C.Claims_DATA!F60=0,0,C.Claims_DATA!F60/ECO!P26),IF($C$2="Constant Exchange rate",IF(C.Claims_DATA!F60=0,0,C.Claims_DATA!F60/ECO!P61))))</f>
        <v>73.968068535825537</v>
      </c>
      <c r="H101" s="74">
        <f>IF($C$2="National Currency",IF(C.Claims_DATA!G60=0,0,C.Claims_DATA!G60),IF($C$2="Current Exchange rate",IF(C.Claims_DATA!G60=0,0,C.Claims_DATA!G60/ECO!Q26),IF($C$2="Constant Exchange rate",IF(C.Claims_DATA!G60=0,0,C.Claims_DATA!G60/ECO!Q61))))</f>
        <v>86.889778037383181</v>
      </c>
      <c r="I101" s="74">
        <f>IF($C$2="National Currency",IF(C.Claims_DATA!H60=0,0,C.Claims_DATA!H60),IF($C$2="Current Exchange rate",IF(C.Claims_DATA!H60=0,0,C.Claims_DATA!H60/ECO!R26),IF($C$2="Constant Exchange rate",IF(C.Claims_DATA!H60=0,0,C.Claims_DATA!H60/ECO!R61))))</f>
        <v>92.640186915887838</v>
      </c>
      <c r="J101" s="74">
        <f>IF($C$2="National Currency",IF(C.Claims_DATA!I60=0,0,C.Claims_DATA!I60),IF($C$2="Current Exchange rate",IF(C.Claims_DATA!I60=0,0,C.Claims_DATA!I60/ECO!S26),IF($C$2="Constant Exchange rate",IF(C.Claims_DATA!I60=0,0,C.Claims_DATA!I60/ECO!S61))))</f>
        <v>107.94392523364485</v>
      </c>
      <c r="K101" s="74">
        <f>IF($C$2="National Currency",IF(C.Claims_DATA!J60=0,0,C.Claims_DATA!J60),IF($C$2="Current Exchange rate",IF(C.Claims_DATA!J60=0,0,C.Claims_DATA!J60/ECO!T26),IF($C$2="Constant Exchange rate",IF(C.Claims_DATA!J60=0,0,C.Claims_DATA!J60/ECO!T61))))</f>
        <v>113.72014537902388</v>
      </c>
      <c r="L101" s="74">
        <f>IF($C$2="National Currency",IF(C.Claims_DATA!K60=0,0,C.Claims_DATA!K60),IF($C$2="Current Exchange rate",IF(C.Claims_DATA!K60=0,0,C.Claims_DATA!K60/ECO!U26),IF($C$2="Constant Exchange rate",IF(C.Claims_DATA!K60=0,0,C.Claims_DATA!K60/ECO!U61))))</f>
        <v>105.10773624091381</v>
      </c>
      <c r="M101" s="74">
        <f>IF($C$2="National Currency",IF(C.Claims_DATA!L60=0,0,C.Claims_DATA!L60),IF($C$2="Current Exchange rate",IF(C.Claims_DATA!L60=0,0,C.Claims_DATA!L60/ECO!V26),IF($C$2="Constant Exchange rate",IF(C.Claims_DATA!L60=0,0,C.Claims_DATA!L60/ECO!V61))))</f>
        <v>105.45820353063343</v>
      </c>
      <c r="N101" s="74">
        <f>IF($C$2="National Currency",IF(C.Claims_DATA!M60=0,0,C.Claims_DATA!M60),IF($C$2="Current Exchange rate",IF(C.Claims_DATA!M60=0,0,C.Claims_DATA!M60/ECO!W26),IF($C$2="Constant Exchange rate",IF(C.Claims_DATA!M60=0,0,C.Claims_DATA!M60/ECO!W61))))</f>
        <v>103.48520249221183</v>
      </c>
      <c r="O101" s="74">
        <f>IF($C$2="National Currency",IF(C.Claims_DATA!N60=0,0,C.Claims_DATA!N60),IF($C$2="Current Exchange rate",IF(C.Claims_DATA!N60=0,0,C.Claims_DATA!N60/ECO!X26),IF($C$2="Constant Exchange rate",IF(C.Claims_DATA!N60=0,0,C.Claims_DATA!N60/ECO!X61))))</f>
        <v>103.4592419522326</v>
      </c>
      <c r="P101" s="220">
        <f>IF($C$2="National Currency",IF(C.Claims_DATA!O60=0,0,C.Claims_DATA!O60),IF($C$2="Current Exchange rate",IF(C.Claims_DATA!O60=0,0,C.Claims_DATA!O60/ECO!Y26),IF($C$2="Constant Exchange rate",IF(C.Claims_DATA!O60=0,0,C.Claims_DATA!O60/ECO!Y61))))</f>
        <v>0</v>
      </c>
      <c r="Q101" s="48">
        <f t="shared" si="31"/>
        <v>1.0622609894466691E-3</v>
      </c>
      <c r="R101" s="94">
        <f t="shared" si="32"/>
        <v>-2.508623392912801E-4</v>
      </c>
      <c r="S101" s="94">
        <f t="shared" si="33"/>
        <v>0.49652647390161486</v>
      </c>
      <c r="X101" s="28"/>
      <c r="Y101" s="28"/>
      <c r="Z101" s="28"/>
      <c r="AA101" s="28"/>
      <c r="AB101" s="28"/>
      <c r="AC101" s="28"/>
      <c r="AD101" s="28"/>
      <c r="AE101" s="28"/>
      <c r="AF101" s="28"/>
      <c r="AG101" s="28"/>
      <c r="AH101" s="28"/>
    </row>
    <row r="102" spans="3:34" ht="15" x14ac:dyDescent="0.25">
      <c r="C102" s="256"/>
      <c r="D102" s="257"/>
      <c r="E102" s="45" t="s">
        <v>17</v>
      </c>
      <c r="F102" s="74">
        <f>IF($C$2="National Currency",IF(C.Claims_DATA!E61=0,0,C.Claims_DATA!E61),IF($C$2="Current Exchange rate",IF(C.Claims_DATA!E61=0,0,C.Claims_DATA!E61/ECO!O27),IF($C$2="Constant Exchange rate",IF(C.Claims_DATA!E61=0,0,C.Claims_DATA!E61/ECO!O62))))</f>
        <v>15620.980999999998</v>
      </c>
      <c r="G102" s="74">
        <f>IF($C$2="National Currency",IF(C.Claims_DATA!F61=0,0,C.Claims_DATA!F61),IF($C$2="Current Exchange rate",IF(C.Claims_DATA!F61=0,0,C.Claims_DATA!F61/ECO!P27),IF($C$2="Constant Exchange rate",IF(C.Claims_DATA!F61=0,0,C.Claims_DATA!F61/ECO!P62))))</f>
        <v>15676.847999999998</v>
      </c>
      <c r="H102" s="74">
        <f>IF($C$2="National Currency",IF(C.Claims_DATA!G61=0,0,C.Claims_DATA!G61),IF($C$2="Current Exchange rate",IF(C.Claims_DATA!G61=0,0,C.Claims_DATA!G61/ECO!Q27),IF($C$2="Constant Exchange rate",IF(C.Claims_DATA!G61=0,0,C.Claims_DATA!G61/ECO!Q62))))</f>
        <v>16049.234</v>
      </c>
      <c r="I102" s="74">
        <f>IF($C$2="National Currency",IF(C.Claims_DATA!H61=0,0,C.Claims_DATA!H61),IF($C$2="Current Exchange rate",IF(C.Claims_DATA!H61=0,0,C.Claims_DATA!H61/ECO!R27),IF($C$2="Constant Exchange rate",IF(C.Claims_DATA!H61=0,0,C.Claims_DATA!H61/ECO!R62))))</f>
        <v>16288.588</v>
      </c>
      <c r="J102" s="74">
        <f>IF($C$2="National Currency",IF(C.Claims_DATA!I61=0,0,C.Claims_DATA!I61),IF($C$2="Current Exchange rate",IF(C.Claims_DATA!I61=0,0,C.Claims_DATA!I61/ECO!S27),IF($C$2="Constant Exchange rate",IF(C.Claims_DATA!I61=0,0,C.Claims_DATA!I61/ECO!S62))))</f>
        <v>16574.377</v>
      </c>
      <c r="K102" s="74">
        <f>IF($C$2="National Currency",IF(C.Claims_DATA!J61=0,0,C.Claims_DATA!J61),IF($C$2="Current Exchange rate",IF(C.Claims_DATA!J61=0,0,C.Claims_DATA!J61/ECO!T27),IF($C$2="Constant Exchange rate",IF(C.Claims_DATA!J61=0,0,C.Claims_DATA!J61/ECO!T62))))</f>
        <v>17197.032999999999</v>
      </c>
      <c r="L102" s="74">
        <f>IF($C$2="National Currency",IF(C.Claims_DATA!K61=0,0,C.Claims_DATA!K61),IF($C$2="Current Exchange rate",IF(C.Claims_DATA!K61=0,0,C.Claims_DATA!K61/ECO!U27),IF($C$2="Constant Exchange rate",IF(C.Claims_DATA!K61=0,0,C.Claims_DATA!K61/ECO!U62))))</f>
        <v>16277.717000000001</v>
      </c>
      <c r="M102" s="74">
        <f>IF($C$2="National Currency",IF(C.Claims_DATA!L61=0,0,C.Claims_DATA!L61),IF($C$2="Current Exchange rate",IF(C.Claims_DATA!L61=0,0,C.Claims_DATA!L61/ECO!V27),IF($C$2="Constant Exchange rate",IF(C.Claims_DATA!L61=0,0,C.Claims_DATA!L61/ECO!V62))))</f>
        <v>16581.877</v>
      </c>
      <c r="N102" s="74">
        <f>IF($C$2="National Currency",IF(C.Claims_DATA!M61=0,0,C.Claims_DATA!M61),IF($C$2="Current Exchange rate",IF(C.Claims_DATA!M61=0,0,C.Claims_DATA!M61/ECO!W27),IF($C$2="Constant Exchange rate",IF(C.Claims_DATA!M61=0,0,C.Claims_DATA!M61/ECO!W62))))</f>
        <v>14702.535</v>
      </c>
      <c r="O102" s="74">
        <f>IF($C$2="National Currency",IF(C.Claims_DATA!N61=0,0,C.Claims_DATA!N61),IF($C$2="Current Exchange rate",IF(C.Claims_DATA!N61=0,0,C.Claims_DATA!N61/ECO!X27),IF($C$2="Constant Exchange rate",IF(C.Claims_DATA!N61=0,0,C.Claims_DATA!N61/ECO!X62))))</f>
        <v>13182.165000000001</v>
      </c>
      <c r="P102" s="220">
        <f>IF($C$2="National Currency",IF(C.Claims_DATA!O61=0,0,C.Claims_DATA!O61),IF($C$2="Current Exchange rate",IF(C.Claims_DATA!O61=0,0,C.Claims_DATA!O61/ECO!Y27),IF($C$2="Constant Exchange rate",IF(C.Claims_DATA!O61=0,0,C.Claims_DATA!O61/ECO!Y62))))</f>
        <v>12244</v>
      </c>
      <c r="Q102" s="48">
        <f t="shared" si="31"/>
        <v>0.13534701561426893</v>
      </c>
      <c r="R102" s="94">
        <f t="shared" si="32"/>
        <v>-0.10340869788781315</v>
      </c>
      <c r="S102" s="94">
        <f t="shared" si="33"/>
        <v>-0.15612438168896037</v>
      </c>
      <c r="X102" s="28"/>
      <c r="Y102" s="28"/>
      <c r="Z102" s="28"/>
      <c r="AA102" s="28"/>
      <c r="AB102" s="28"/>
      <c r="AC102" s="28"/>
      <c r="AD102" s="28"/>
      <c r="AE102" s="28"/>
      <c r="AF102" s="28"/>
      <c r="AG102" s="28"/>
      <c r="AH102" s="28"/>
    </row>
    <row r="103" spans="3:34" ht="15" x14ac:dyDescent="0.25">
      <c r="C103" s="256"/>
      <c r="D103" s="257"/>
      <c r="E103" s="45" t="s">
        <v>18</v>
      </c>
      <c r="F103" s="74">
        <f>IF($C$2="National Currency",IF(C.Claims_DATA!E62=0,0,C.Claims_DATA!E62),IF($C$2="Current Exchange rate",IF(C.Claims_DATA!E62=0,0,C.Claims_DATA!E62/ECO!O28),IF($C$2="Constant Exchange rate",IF(C.Claims_DATA!E62=0,0,C.Claims_DATA!E62/ECO!O63))))</f>
        <v>0</v>
      </c>
      <c r="G103" s="74">
        <f>IF($C$2="National Currency",IF(C.Claims_DATA!F62=0,0,C.Claims_DATA!F62),IF($C$2="Current Exchange rate",IF(C.Claims_DATA!F62=0,0,C.Claims_DATA!F62/ECO!P28),IF($C$2="Constant Exchange rate",IF(C.Claims_DATA!F62=0,0,C.Claims_DATA!F62/ECO!P63))))</f>
        <v>0</v>
      </c>
      <c r="H103" s="74">
        <f>IF($C$2="National Currency",IF(C.Claims_DATA!G62=0,0,C.Claims_DATA!G62),IF($C$2="Current Exchange rate",IF(C.Claims_DATA!G62=0,0,C.Claims_DATA!G62/ECO!Q28),IF($C$2="Constant Exchange rate",IF(C.Claims_DATA!G62=0,0,C.Claims_DATA!G62/ECO!Q63))))</f>
        <v>0</v>
      </c>
      <c r="I103" s="74">
        <f>IF($C$2="National Currency",IF(C.Claims_DATA!H62=0,0,C.Claims_DATA!H62),IF($C$2="Current Exchange rate",IF(C.Claims_DATA!H62=0,0,C.Claims_DATA!H62/ECO!R28),IF($C$2="Constant Exchange rate",IF(C.Claims_DATA!H62=0,0,C.Claims_DATA!H62/ECO!R63))))</f>
        <v>0</v>
      </c>
      <c r="J103" s="74">
        <f>IF($C$2="National Currency",IF(C.Claims_DATA!I62=0,0,C.Claims_DATA!I62),IF($C$2="Current Exchange rate",IF(C.Claims_DATA!I62=0,0,C.Claims_DATA!I62/ECO!S28),IF($C$2="Constant Exchange rate",IF(C.Claims_DATA!I62=0,0,C.Claims_DATA!I62/ECO!S63))))</f>
        <v>0</v>
      </c>
      <c r="K103" s="74">
        <f>IF($C$2="National Currency",IF(C.Claims_DATA!J62=0,0,C.Claims_DATA!J62),IF($C$2="Current Exchange rate",IF(C.Claims_DATA!J62=0,0,C.Claims_DATA!J62/ECO!T28),IF($C$2="Constant Exchange rate",IF(C.Claims_DATA!J62=0,0,C.Claims_DATA!J62/ECO!T63))))</f>
        <v>0</v>
      </c>
      <c r="L103" s="74">
        <f>IF($C$2="National Currency",IF(C.Claims_DATA!K62=0,0,C.Claims_DATA!K62),IF($C$2="Current Exchange rate",IF(C.Claims_DATA!K62=0,0,C.Claims_DATA!K62/ECO!U28),IF($C$2="Constant Exchange rate",IF(C.Claims_DATA!K62=0,0,C.Claims_DATA!K62/ECO!U63))))</f>
        <v>0</v>
      </c>
      <c r="M103" s="74">
        <f>IF($C$2="National Currency",IF(C.Claims_DATA!L62=0,0,C.Claims_DATA!L62),IF($C$2="Current Exchange rate",IF(C.Claims_DATA!L62=0,0,C.Claims_DATA!L62/ECO!V28),IF($C$2="Constant Exchange rate",IF(C.Claims_DATA!L62=0,0,C.Claims_DATA!L62/ECO!V63))))</f>
        <v>0</v>
      </c>
      <c r="N103" s="74">
        <f>IF($C$2="National Currency",IF(C.Claims_DATA!M62=0,0,C.Claims_DATA!M62),IF($C$2="Current Exchange rate",IF(C.Claims_DATA!M62=0,0,C.Claims_DATA!M62/ECO!W28),IF($C$2="Constant Exchange rate",IF(C.Claims_DATA!M62=0,0,C.Claims_DATA!M62/ECO!W63))))</f>
        <v>0</v>
      </c>
      <c r="O103" s="74">
        <f>IF($C$2="National Currency",IF(C.Claims_DATA!N62=0,0,C.Claims_DATA!N62),IF($C$2="Current Exchange rate",IF(C.Claims_DATA!N62=0,0,C.Claims_DATA!N62/ECO!X28),IF($C$2="Constant Exchange rate",IF(C.Claims_DATA!N62=0,0,C.Claims_DATA!N62/ECO!X63))))</f>
        <v>0</v>
      </c>
      <c r="P103" s="220">
        <f>IF($C$2="National Currency",IF(C.Claims_DATA!O62=0,0,C.Claims_DATA!O62),IF($C$2="Current Exchange rate",IF(C.Claims_DATA!O62=0,0,C.Claims_DATA!O62/ECO!Y28),IF($C$2="Constant Exchange rate",IF(C.Claims_DATA!O62=0,0,C.Claims_DATA!O62/ECO!Y63))))</f>
        <v>0</v>
      </c>
      <c r="Q103" s="48">
        <f t="shared" si="31"/>
        <v>0</v>
      </c>
      <c r="R103" s="94" t="str">
        <f t="shared" si="32"/>
        <v>-</v>
      </c>
      <c r="S103" s="94" t="str">
        <f t="shared" si="33"/>
        <v>-</v>
      </c>
    </row>
    <row r="104" spans="3:34" ht="15" x14ac:dyDescent="0.25">
      <c r="C104" s="256"/>
      <c r="D104" s="257"/>
      <c r="E104" s="45" t="s">
        <v>19</v>
      </c>
      <c r="F104" s="74">
        <f>IF($C$2="National Currency",IF(C.Claims_DATA!E63=0,0,C.Claims_DATA!E63),IF($C$2="Current Exchange rate",IF(C.Claims_DATA!E63=0,0,C.Claims_DATA!E63/ECO!O29),IF($C$2="Constant Exchange rate",IF(C.Claims_DATA!E63=0,0,C.Claims_DATA!E63/ECO!O64))))</f>
        <v>228</v>
      </c>
      <c r="G104" s="74">
        <f>IF($C$2="National Currency",IF(C.Claims_DATA!F63=0,0,C.Claims_DATA!F63),IF($C$2="Current Exchange rate",IF(C.Claims_DATA!F63=0,0,C.Claims_DATA!F63/ECO!P29),IF($C$2="Constant Exchange rate",IF(C.Claims_DATA!F63=0,0,C.Claims_DATA!F63/ECO!P64))))</f>
        <v>240</v>
      </c>
      <c r="H104" s="74">
        <f>IF($C$2="National Currency",IF(C.Claims_DATA!G63=0,0,C.Claims_DATA!G63),IF($C$2="Current Exchange rate",IF(C.Claims_DATA!G63=0,0,C.Claims_DATA!G63/ECO!Q29),IF($C$2="Constant Exchange rate",IF(C.Claims_DATA!G63=0,0,C.Claims_DATA!G63/ECO!Q64))))</f>
        <v>198</v>
      </c>
      <c r="I104" s="74">
        <f>IF($C$2="National Currency",IF(C.Claims_DATA!H63=0,0,C.Claims_DATA!H63),IF($C$2="Current Exchange rate",IF(C.Claims_DATA!H63=0,0,C.Claims_DATA!H63/ECO!R29),IF($C$2="Constant Exchange rate",IF(C.Claims_DATA!H63=0,0,C.Claims_DATA!H63/ECO!R64))))</f>
        <v>234</v>
      </c>
      <c r="J104" s="74">
        <f>IF($C$2="National Currency",IF(C.Claims_DATA!I63=0,0,C.Claims_DATA!I63),IF($C$2="Current Exchange rate",IF(C.Claims_DATA!I63=0,0,C.Claims_DATA!I63/ECO!S29),IF($C$2="Constant Exchange rate",IF(C.Claims_DATA!I63=0,0,C.Claims_DATA!I63/ECO!S64))))</f>
        <v>157</v>
      </c>
      <c r="K104" s="74">
        <f>IF($C$2="National Currency",IF(C.Claims_DATA!J63=0,0,C.Claims_DATA!J63),IF($C$2="Current Exchange rate",IF(C.Claims_DATA!J63=0,0,C.Claims_DATA!J63/ECO!T29),IF($C$2="Constant Exchange rate",IF(C.Claims_DATA!J63=0,0,C.Claims_DATA!J63/ECO!T64))))</f>
        <v>273</v>
      </c>
      <c r="L104" s="74">
        <f>IF($C$2="National Currency",IF(C.Claims_DATA!K63=0,0,C.Claims_DATA!K63),IF($C$2="Current Exchange rate",IF(C.Claims_DATA!K63=0,0,C.Claims_DATA!K63/ECO!U29),IF($C$2="Constant Exchange rate",IF(C.Claims_DATA!K63=0,0,C.Claims_DATA!K63/ECO!U64))))</f>
        <v>309</v>
      </c>
      <c r="M104" s="74">
        <f>IF($C$2="National Currency",IF(C.Claims_DATA!L63=0,0,C.Claims_DATA!L63),IF($C$2="Current Exchange rate",IF(C.Claims_DATA!L63=0,0,C.Claims_DATA!L63/ECO!V29),IF($C$2="Constant Exchange rate",IF(C.Claims_DATA!L63=0,0,C.Claims_DATA!L63/ECO!V64))))</f>
        <v>239</v>
      </c>
      <c r="N104" s="74">
        <f>IF($C$2="National Currency",IF(C.Claims_DATA!M63=0,0,C.Claims_DATA!M63),IF($C$2="Current Exchange rate",IF(C.Claims_DATA!M63=0,0,C.Claims_DATA!M63/ECO!W29),IF($C$2="Constant Exchange rate",IF(C.Claims_DATA!M63=0,0,C.Claims_DATA!M63/ECO!W64))))</f>
        <v>227</v>
      </c>
      <c r="O104" s="74">
        <f>IF($C$2="National Currency",IF(C.Claims_DATA!N63=0,0,C.Claims_DATA!N63),IF($C$2="Current Exchange rate",IF(C.Claims_DATA!N63=0,0,C.Claims_DATA!N63/ECO!X29),IF($C$2="Constant Exchange rate",IF(C.Claims_DATA!N63=0,0,C.Claims_DATA!N63/ECO!X64))))</f>
        <v>227</v>
      </c>
      <c r="P104" s="220">
        <f>IF($C$2="National Currency",IF(C.Claims_DATA!O63=0,0,C.Claims_DATA!O63),IF($C$2="Current Exchange rate",IF(C.Claims_DATA!O63=0,0,C.Claims_DATA!O63/ECO!Y29),IF($C$2="Constant Exchange rate",IF(C.Claims_DATA!O63=0,0,C.Claims_DATA!O63/ECO!Y64))))</f>
        <v>0</v>
      </c>
      <c r="Q104" s="48">
        <f t="shared" si="31"/>
        <v>2.3307076299256642E-3</v>
      </c>
      <c r="R104" s="94">
        <f t="shared" si="32"/>
        <v>0</v>
      </c>
      <c r="S104" s="94">
        <f t="shared" si="33"/>
        <v>-4.3859649122807154E-3</v>
      </c>
    </row>
    <row r="105" spans="3:34" ht="15" x14ac:dyDescent="0.25">
      <c r="C105" s="256"/>
      <c r="D105" s="257"/>
      <c r="E105" s="45" t="s">
        <v>20</v>
      </c>
      <c r="F105" s="74">
        <f>IF($C$2="National Currency",IF(C.Claims_DATA!E64=0,0,C.Claims_DATA!E64),IF($C$2="Current Exchange rate",IF(C.Claims_DATA!E64=0,0,C.Claims_DATA!E64/ECO!O30),IF($C$2="Constant Exchange rate",IF(C.Claims_DATA!E64=0,0,C.Claims_DATA!E64/ECO!O65))))</f>
        <v>43.511667615253273</v>
      </c>
      <c r="G105" s="74">
        <f>IF($C$2="National Currency",IF(C.Claims_DATA!F64=0,0,C.Claims_DATA!F64),IF($C$2="Current Exchange rate",IF(C.Claims_DATA!F64=0,0,C.Claims_DATA!F64/ECO!P30),IF($C$2="Constant Exchange rate",IF(C.Claims_DATA!F64=0,0,C.Claims_DATA!F64/ECO!P65))))</f>
        <v>54.923164484917478</v>
      </c>
      <c r="H105" s="74">
        <f>IF($C$2="National Currency",IF(C.Claims_DATA!G64=0,0,C.Claims_DATA!G64),IF($C$2="Current Exchange rate",IF(C.Claims_DATA!G64=0,0,C.Claims_DATA!G64/ECO!Q30),IF($C$2="Constant Exchange rate",IF(C.Claims_DATA!G64=0,0,C.Claims_DATA!G64/ECO!Q65))))</f>
        <v>86.781445645987489</v>
      </c>
      <c r="I105" s="74">
        <f>IF($C$2="National Currency",IF(C.Claims_DATA!H64=0,0,C.Claims_DATA!H64),IF($C$2="Current Exchange rate",IF(C.Claims_DATA!H64=0,0,C.Claims_DATA!H64/ECO!R30),IF($C$2="Constant Exchange rate",IF(C.Claims_DATA!H64=0,0,C.Claims_DATA!H64/ECO!R65))))</f>
        <v>140.05406943653958</v>
      </c>
      <c r="J105" s="74">
        <f>IF($C$2="National Currency",IF(C.Claims_DATA!I64=0,0,C.Claims_DATA!I64),IF($C$2="Current Exchange rate",IF(C.Claims_DATA!I64=0,0,C.Claims_DATA!I64/ECO!S30),IF($C$2="Constant Exchange rate",IF(C.Claims_DATA!I64=0,0,C.Claims_DATA!I64/ECO!S65))))</f>
        <v>165.63745019920319</v>
      </c>
      <c r="K105" s="74">
        <f>IF($C$2="National Currency",IF(C.Claims_DATA!J64=0,0,C.Claims_DATA!J64),IF($C$2="Current Exchange rate",IF(C.Claims_DATA!J64=0,0,C.Claims_DATA!J64/ECO!T30),IF($C$2="Constant Exchange rate",IF(C.Claims_DATA!J64=0,0,C.Claims_DATA!J64/ECO!T65))))</f>
        <v>115.32441661923734</v>
      </c>
      <c r="L105" s="74">
        <f>IF($C$2="National Currency",IF(C.Claims_DATA!K64=0,0,C.Claims_DATA!K64),IF($C$2="Current Exchange rate",IF(C.Claims_DATA!K64=0,0,C.Claims_DATA!K64/ECO!U30),IF($C$2="Constant Exchange rate",IF(C.Claims_DATA!K64=0,0,C.Claims_DATA!K64/ECO!U65))))</f>
        <v>92.302219692657943</v>
      </c>
      <c r="M105" s="74">
        <f>IF($C$2="National Currency",IF(C.Claims_DATA!L64=0,0,C.Claims_DATA!L64),IF($C$2="Current Exchange rate",IF(C.Claims_DATA!L64=0,0,C.Claims_DATA!L64/ECO!V30),IF($C$2="Constant Exchange rate",IF(C.Claims_DATA!L64=0,0,C.Claims_DATA!L64/ECO!V65))))</f>
        <v>0</v>
      </c>
      <c r="N105" s="74">
        <f>IF($C$2="National Currency",IF(C.Claims_DATA!M64=0,0,C.Claims_DATA!M64),IF($C$2="Current Exchange rate",IF(C.Claims_DATA!M64=0,0,C.Claims_DATA!M64/ECO!W30),IF($C$2="Constant Exchange rate",IF(C.Claims_DATA!M64=0,0,C.Claims_DATA!M64/ECO!W65))))</f>
        <v>0</v>
      </c>
      <c r="O105" s="74">
        <f>IF($C$2="National Currency",IF(C.Claims_DATA!N64=0,0,C.Claims_DATA!N64),IF($C$2="Current Exchange rate",IF(C.Claims_DATA!N64=0,0,C.Claims_DATA!N64/ECO!X30),IF($C$2="Constant Exchange rate",IF(C.Claims_DATA!N64=0,0,C.Claims_DATA!N64/ECO!X65))))</f>
        <v>0</v>
      </c>
      <c r="P105" s="220">
        <f>IF($C$2="National Currency",IF(C.Claims_DATA!O64=0,0,C.Claims_DATA!O64),IF($C$2="Current Exchange rate",IF(C.Claims_DATA!O64=0,0,C.Claims_DATA!O64/ECO!Y30),IF($C$2="Constant Exchange rate",IF(C.Claims_DATA!O64=0,0,C.Claims_DATA!O64/ECO!Y65))))</f>
        <v>0</v>
      </c>
      <c r="Q105" s="48">
        <f t="shared" si="31"/>
        <v>0</v>
      </c>
      <c r="R105" s="94" t="str">
        <f t="shared" si="32"/>
        <v>-</v>
      </c>
      <c r="S105" s="94" t="str">
        <f t="shared" si="33"/>
        <v>-</v>
      </c>
    </row>
    <row r="106" spans="3:34" ht="15" x14ac:dyDescent="0.25">
      <c r="C106" s="256"/>
      <c r="D106" s="257"/>
      <c r="E106" s="45" t="s">
        <v>21</v>
      </c>
      <c r="F106" s="74">
        <f>IF($C$2="National Currency",IF(C.Claims_DATA!E65=0,0,C.Claims_DATA!E65),IF($C$2="Current Exchange rate",IF(C.Claims_DATA!E65=0,0,C.Claims_DATA!E65/ECO!O31),IF($C$2="Constant Exchange rate",IF(C.Claims_DATA!E65=0,0,C.Claims_DATA!E65/ECO!O66))))</f>
        <v>0</v>
      </c>
      <c r="G106" s="74">
        <f>IF($C$2="National Currency",IF(C.Claims_DATA!F65=0,0,C.Claims_DATA!F65),IF($C$2="Current Exchange rate",IF(C.Claims_DATA!F65=0,0,C.Claims_DATA!F65/ECO!P31),IF($C$2="Constant Exchange rate",IF(C.Claims_DATA!F65=0,0,C.Claims_DATA!F65/ECO!P66))))</f>
        <v>0</v>
      </c>
      <c r="H106" s="74">
        <f>IF($C$2="National Currency",IF(C.Claims_DATA!G65=0,0,C.Claims_DATA!G65),IF($C$2="Current Exchange rate",IF(C.Claims_DATA!G65=0,0,C.Claims_DATA!G65/ECO!Q31),IF($C$2="Constant Exchange rate",IF(C.Claims_DATA!G65=0,0,C.Claims_DATA!G65/ECO!Q66))))</f>
        <v>59.166084323317023</v>
      </c>
      <c r="I106" s="74">
        <f>IF($C$2="National Currency",IF(C.Claims_DATA!H65=0,0,C.Claims_DATA!H65),IF($C$2="Current Exchange rate",IF(C.Claims_DATA!H65=0,0,C.Claims_DATA!H65/ECO!R31),IF($C$2="Constant Exchange rate",IF(C.Claims_DATA!H65=0,0,C.Claims_DATA!H65/ECO!R66))))</f>
        <v>64.989517819706492</v>
      </c>
      <c r="J106" s="74">
        <f>IF($C$2="National Currency",IF(C.Claims_DATA!I65=0,0,C.Claims_DATA!I65),IF($C$2="Current Exchange rate",IF(C.Claims_DATA!I65=0,0,C.Claims_DATA!I65/ECO!S31),IF($C$2="Constant Exchange rate",IF(C.Claims_DATA!I65=0,0,C.Claims_DATA!I65/ECO!S66))))</f>
        <v>28.9</v>
      </c>
      <c r="K106" s="74">
        <f>IF($C$2="National Currency",IF(C.Claims_DATA!J65=0,0,C.Claims_DATA!J65),IF($C$2="Current Exchange rate",IF(C.Claims_DATA!J65=0,0,C.Claims_DATA!J65/ECO!T31),IF($C$2="Constant Exchange rate",IF(C.Claims_DATA!J65=0,0,C.Claims_DATA!J65/ECO!T66))))</f>
        <v>30.6</v>
      </c>
      <c r="L106" s="74">
        <f>IF($C$2="National Currency",IF(C.Claims_DATA!K65=0,0,C.Claims_DATA!K65),IF($C$2="Current Exchange rate",IF(C.Claims_DATA!K65=0,0,C.Claims_DATA!K65/ECO!U31),IF($C$2="Constant Exchange rate",IF(C.Claims_DATA!K65=0,0,C.Claims_DATA!K65/ECO!U66))))</f>
        <v>32.6</v>
      </c>
      <c r="M106" s="74">
        <f>IF($C$2="National Currency",IF(C.Claims_DATA!L65=0,0,C.Claims_DATA!L65),IF($C$2="Current Exchange rate",IF(C.Claims_DATA!L65=0,0,C.Claims_DATA!L65/ECO!V31),IF($C$2="Constant Exchange rate",IF(C.Claims_DATA!L65=0,0,C.Claims_DATA!L65/ECO!V66))))</f>
        <v>32.200000000000003</v>
      </c>
      <c r="N106" s="74">
        <f>IF($C$2="National Currency",IF(C.Claims_DATA!M65=0,0,C.Claims_DATA!M65),IF($C$2="Current Exchange rate",IF(C.Claims_DATA!M65=0,0,C.Claims_DATA!M65/ECO!W31),IF($C$2="Constant Exchange rate",IF(C.Claims_DATA!M65=0,0,C.Claims_DATA!M65/ECO!W66))))</f>
        <v>32.700000000000003</v>
      </c>
      <c r="O106" s="74">
        <f>IF($C$2="National Currency",IF(C.Claims_DATA!N65=0,0,C.Claims_DATA!N65),IF($C$2="Current Exchange rate",IF(C.Claims_DATA!N65=0,0,C.Claims_DATA!N65/ECO!X31),IF($C$2="Constant Exchange rate",IF(C.Claims_DATA!N65=0,0,C.Claims_DATA!N65/ECO!X66))))</f>
        <v>36.5</v>
      </c>
      <c r="P106" s="220">
        <f>IF($C$2="National Currency",IF(C.Claims_DATA!O65=0,0,C.Claims_DATA!O65),IF($C$2="Current Exchange rate",IF(C.Claims_DATA!O65=0,0,C.Claims_DATA!O65/ECO!Y31),IF($C$2="Constant Exchange rate",IF(C.Claims_DATA!O65=0,0,C.Claims_DATA!O65/ECO!Y66))))</f>
        <v>36.299999999999997</v>
      </c>
      <c r="Q106" s="48">
        <f t="shared" si="31"/>
        <v>3.7476135899685789E-4</v>
      </c>
      <c r="R106" s="94">
        <f t="shared" si="32"/>
        <v>0.11620795107033621</v>
      </c>
      <c r="S106" s="94" t="str">
        <f t="shared" si="33"/>
        <v>-</v>
      </c>
    </row>
    <row r="107" spans="3:34" ht="15" x14ac:dyDescent="0.25">
      <c r="C107" s="256"/>
      <c r="D107" s="257"/>
      <c r="E107" s="45" t="s">
        <v>22</v>
      </c>
      <c r="F107" s="74">
        <f>IF($C$2="National Currency",IF(C.Claims_DATA!E66=0,0,C.Claims_DATA!E66),IF($C$2="Current Exchange rate",IF(C.Claims_DATA!E66=0,0,C.Claims_DATA!E66/ECO!O32),IF($C$2="Constant Exchange rate",IF(C.Claims_DATA!E66=0,0,C.Claims_DATA!E66/ECO!O67))))</f>
        <v>3240</v>
      </c>
      <c r="G107" s="74">
        <f>IF($C$2="National Currency",IF(C.Claims_DATA!F66=0,0,C.Claims_DATA!F66),IF($C$2="Current Exchange rate",IF(C.Claims_DATA!F66=0,0,C.Claims_DATA!F66/ECO!P32),IF($C$2="Constant Exchange rate",IF(C.Claims_DATA!F66=0,0,C.Claims_DATA!F66/ECO!P67))))</f>
        <v>3091</v>
      </c>
      <c r="H107" s="74">
        <f>IF($C$2="National Currency",IF(C.Claims_DATA!G66=0,0,C.Claims_DATA!G66),IF($C$2="Current Exchange rate",IF(C.Claims_DATA!G66=0,0,C.Claims_DATA!G66/ECO!Q32),IF($C$2="Constant Exchange rate",IF(C.Claims_DATA!G66=0,0,C.Claims_DATA!G66/ECO!Q67))))</f>
        <v>2994</v>
      </c>
      <c r="I107" s="74">
        <f>IF($C$2="National Currency",IF(C.Claims_DATA!H66=0,0,C.Claims_DATA!H66),IF($C$2="Current Exchange rate",IF(C.Claims_DATA!H66=0,0,C.Claims_DATA!H66/ECO!R32),IF($C$2="Constant Exchange rate",IF(C.Claims_DATA!H66=0,0,C.Claims_DATA!H66/ECO!R67))))</f>
        <v>3032</v>
      </c>
      <c r="J107" s="74">
        <f>IF($C$2="National Currency",IF(C.Claims_DATA!I66=0,0,C.Claims_DATA!I66),IF($C$2="Current Exchange rate",IF(C.Claims_DATA!I66=0,0,C.Claims_DATA!I66/ECO!S32),IF($C$2="Constant Exchange rate",IF(C.Claims_DATA!I66=0,0,C.Claims_DATA!I66/ECO!S67))))</f>
        <v>3326</v>
      </c>
      <c r="K107" s="74">
        <f>IF($C$2="National Currency",IF(C.Claims_DATA!J66=0,0,C.Claims_DATA!J66),IF($C$2="Current Exchange rate",IF(C.Claims_DATA!J66=0,0,C.Claims_DATA!J66/ECO!T32),IF($C$2="Constant Exchange rate",IF(C.Claims_DATA!J66=0,0,C.Claims_DATA!J66/ECO!T67))))</f>
        <v>3358</v>
      </c>
      <c r="L107" s="74">
        <f>IF($C$2="National Currency",IF(C.Claims_DATA!K66=0,0,C.Claims_DATA!K66),IF($C$2="Current Exchange rate",IF(C.Claims_DATA!K66=0,0,C.Claims_DATA!K66/ECO!U32),IF($C$2="Constant Exchange rate",IF(C.Claims_DATA!K66=0,0,C.Claims_DATA!K66/ECO!U67))))</f>
        <v>3388</v>
      </c>
      <c r="M107" s="74">
        <f>IF($C$2="National Currency",IF(C.Claims_DATA!L66=0,0,C.Claims_DATA!L66),IF($C$2="Current Exchange rate",IF(C.Claims_DATA!L66=0,0,C.Claims_DATA!L66/ECO!V32),IF($C$2="Constant Exchange rate",IF(C.Claims_DATA!L66=0,0,C.Claims_DATA!L66/ECO!V67))))</f>
        <v>3230</v>
      </c>
      <c r="N107" s="74">
        <f>IF($C$2="National Currency",IF(C.Claims_DATA!M66=0,0,C.Claims_DATA!M66),IF($C$2="Current Exchange rate",IF(C.Claims_DATA!M66=0,0,C.Claims_DATA!M66/ECO!W32),IF($C$2="Constant Exchange rate",IF(C.Claims_DATA!M66=0,0,C.Claims_DATA!M66/ECO!W67))))</f>
        <v>3229</v>
      </c>
      <c r="O107" s="74">
        <f>IF($C$2="National Currency",IF(C.Claims_DATA!N66=0,0,C.Claims_DATA!N66),IF($C$2="Current Exchange rate",IF(C.Claims_DATA!N66=0,0,C.Claims_DATA!N66/ECO!X32),IF($C$2="Constant Exchange rate",IF(C.Claims_DATA!N66=0,0,C.Claims_DATA!N66/ECO!X67))))</f>
        <v>3206</v>
      </c>
      <c r="P107" s="220">
        <f>IF($C$2="National Currency",IF(C.Claims_DATA!O66=0,0,C.Claims_DATA!O66),IF($C$2="Current Exchange rate",IF(C.Claims_DATA!O66=0,0,C.Claims_DATA!O66/ECO!Y32),IF($C$2="Constant Exchange rate",IF(C.Claims_DATA!O66=0,0,C.Claims_DATA!O66/ECO!Y67))))</f>
        <v>3034</v>
      </c>
      <c r="Q107" s="48">
        <f t="shared" si="31"/>
        <v>3.2917394984765105E-2</v>
      </c>
      <c r="R107" s="94">
        <f t="shared" si="32"/>
        <v>-7.1229482812016354E-3</v>
      </c>
      <c r="S107" s="94">
        <f t="shared" si="33"/>
        <v>-1.0493827160493852E-2</v>
      </c>
    </row>
    <row r="108" spans="3:34" ht="15" x14ac:dyDescent="0.25">
      <c r="C108" s="256"/>
      <c r="D108" s="257"/>
      <c r="E108" s="45" t="s">
        <v>23</v>
      </c>
      <c r="F108" s="74">
        <f>IF($C$2="National Currency",IF(C.Claims_DATA!E67=0,0,C.Claims_DATA!E67),IF($C$2="Current Exchange rate",IF(C.Claims_DATA!E67=0,0,C.Claims_DATA!E67/ECO!O33),IF($C$2="Constant Exchange rate",IF(C.Claims_DATA!E67=0,0,C.Claims_DATA!E67/ECO!O68))))</f>
        <v>978.43397478433974</v>
      </c>
      <c r="G108" s="74">
        <f>IF($C$2="National Currency",IF(C.Claims_DATA!F67=0,0,C.Claims_DATA!F67),IF($C$2="Current Exchange rate",IF(C.Claims_DATA!F67=0,0,C.Claims_DATA!F67/ECO!P33),IF($C$2="Constant Exchange rate",IF(C.Claims_DATA!F67=0,0,C.Claims_DATA!F67/ECO!P68))))</f>
        <v>954.10307454103076</v>
      </c>
      <c r="H108" s="74">
        <f>IF($C$2="National Currency",IF(C.Claims_DATA!G67=0,0,C.Claims_DATA!G67),IF($C$2="Current Exchange rate",IF(C.Claims_DATA!G67=0,0,C.Claims_DATA!G67/ECO!Q33),IF($C$2="Constant Exchange rate",IF(C.Claims_DATA!G67=0,0,C.Claims_DATA!G67/ECO!Q68))))</f>
        <v>1074.3198407431985</v>
      </c>
      <c r="I108" s="74">
        <f>IF($C$2="National Currency",IF(C.Claims_DATA!H67=0,0,C.Claims_DATA!H67),IF($C$2="Current Exchange rate",IF(C.Claims_DATA!H67=0,0,C.Claims_DATA!H67/ECO!R33),IF($C$2="Constant Exchange rate",IF(C.Claims_DATA!H67=0,0,C.Claims_DATA!H67/ECO!R68))))</f>
        <v>1138.4649413846494</v>
      </c>
      <c r="J108" s="74">
        <f>IF($C$2="National Currency",IF(C.Claims_DATA!I67=0,0,C.Claims_DATA!I67),IF($C$2="Current Exchange rate",IF(C.Claims_DATA!I67=0,0,C.Claims_DATA!I67/ECO!S33),IF($C$2="Constant Exchange rate",IF(C.Claims_DATA!I67=0,0,C.Claims_DATA!I67/ECO!S68))))</f>
        <v>1227.9362972793631</v>
      </c>
      <c r="K108" s="74">
        <f>IF($C$2="National Currency",IF(C.Claims_DATA!J67=0,0,C.Claims_DATA!J67),IF($C$2="Current Exchange rate",IF(C.Claims_DATA!J67=0,0,C.Claims_DATA!J67/ECO!T33),IF($C$2="Constant Exchange rate",IF(C.Claims_DATA!J67=0,0,C.Claims_DATA!J67/ECO!T68))))</f>
        <v>1276.8192877681929</v>
      </c>
      <c r="L108" s="74">
        <f>IF($C$2="National Currency",IF(C.Claims_DATA!K67=0,0,C.Claims_DATA!K67),IF($C$2="Current Exchange rate",IF(C.Claims_DATA!K67=0,0,C.Claims_DATA!K67/ECO!U33),IF($C$2="Constant Exchange rate",IF(C.Claims_DATA!K67=0,0,C.Claims_DATA!K67/ECO!U68))))</f>
        <v>1354.6781685467818</v>
      </c>
      <c r="M108" s="74">
        <f>IF($C$2="National Currency",IF(C.Claims_DATA!L67=0,0,C.Claims_DATA!L67),IF($C$2="Current Exchange rate",IF(C.Claims_DATA!L67=0,0,C.Claims_DATA!L67/ECO!V33),IF($C$2="Constant Exchange rate",IF(C.Claims_DATA!L67=0,0,C.Claims_DATA!L67/ECO!V68))))</f>
        <v>1308.5600530856007</v>
      </c>
      <c r="N108" s="74">
        <f>IF($C$2="National Currency",IF(C.Claims_DATA!M67=0,0,C.Claims_DATA!M67),IF($C$2="Current Exchange rate",IF(C.Claims_DATA!M67=0,0,C.Claims_DATA!M67/ECO!W33),IF($C$2="Constant Exchange rate",IF(C.Claims_DATA!M67=0,0,C.Claims_DATA!M67/ECO!W68))))</f>
        <v>1330.7896483078964</v>
      </c>
      <c r="O108" s="74">
        <f>IF($C$2="National Currency",IF(C.Claims_DATA!N67=0,0,C.Claims_DATA!N67),IF($C$2="Current Exchange rate",IF(C.Claims_DATA!N67=0,0,C.Claims_DATA!N67/ECO!X33),IF($C$2="Constant Exchange rate",IF(C.Claims_DATA!N67=0,0,C.Claims_DATA!N67/ECO!X68))))</f>
        <v>1391.3957089139572</v>
      </c>
      <c r="P108" s="220">
        <f>IF($C$2="National Currency",IF(C.Claims_DATA!O67=0,0,C.Claims_DATA!O67),IF($C$2="Current Exchange rate",IF(C.Claims_DATA!O67=0,0,C.Claims_DATA!O67/ECO!Y33),IF($C$2="Constant Exchange rate",IF(C.Claims_DATA!O67=0,0,C.Claims_DATA!O67/ECO!Y68))))</f>
        <v>1396.1486064031033</v>
      </c>
      <c r="Q108" s="48">
        <f t="shared" si="31"/>
        <v>1.4286064295205236E-2</v>
      </c>
      <c r="R108" s="94">
        <f t="shared" si="32"/>
        <v>4.5541427740380724E-2</v>
      </c>
      <c r="S108" s="94">
        <f t="shared" si="33"/>
        <v>0.42206397648920535</v>
      </c>
    </row>
    <row r="109" spans="3:34" ht="15" x14ac:dyDescent="0.25">
      <c r="C109" s="256"/>
      <c r="D109" s="257"/>
      <c r="E109" s="45" t="s">
        <v>24</v>
      </c>
      <c r="F109" s="74">
        <f>IF($C$2="National Currency",IF(C.Claims_DATA!E68=0,0,C.Claims_DATA!E68),IF($C$2="Current Exchange rate",IF(C.Claims_DATA!E68=0,0,C.Claims_DATA!E68/ECO!O34),IF($C$2="Constant Exchange rate",IF(C.Claims_DATA!E68=0,0,C.Claims_DATA!E68/ECO!O69))))</f>
        <v>1512.4496864176729</v>
      </c>
      <c r="G109" s="74">
        <f>IF($C$2="National Currency",IF(C.Claims_DATA!F68=0,0,C.Claims_DATA!F68),IF($C$2="Current Exchange rate",IF(C.Claims_DATA!F68=0,0,C.Claims_DATA!F68/ECO!P34),IF($C$2="Constant Exchange rate",IF(C.Claims_DATA!F68=0,0,C.Claims_DATA!F68/ECO!P69))))</f>
        <v>1588.5051015632312</v>
      </c>
      <c r="H109" s="74">
        <f>IF($C$2="National Currency",IF(C.Claims_DATA!G68=0,0,C.Claims_DATA!G68),IF($C$2="Current Exchange rate",IF(C.Claims_DATA!G68=0,0,C.Claims_DATA!G68/ECO!Q34),IF($C$2="Constant Exchange rate",IF(C.Claims_DATA!G68=0,0,C.Claims_DATA!G68/ECO!Q69))))</f>
        <v>1623.8416175231675</v>
      </c>
      <c r="I109" s="74">
        <f>IF($C$2="National Currency",IF(C.Claims_DATA!H68=0,0,C.Claims_DATA!H68),IF($C$2="Current Exchange rate",IF(C.Claims_DATA!H68=0,0,C.Claims_DATA!H68/ECO!R34),IF($C$2="Constant Exchange rate",IF(C.Claims_DATA!H68=0,0,C.Claims_DATA!H68/ECO!R69))))</f>
        <v>1669.9428999344752</v>
      </c>
      <c r="J109" s="74">
        <f>IF($C$2="National Currency",IF(C.Claims_DATA!I68=0,0,C.Claims_DATA!I68),IF($C$2="Current Exchange rate",IF(C.Claims_DATA!I68=0,0,C.Claims_DATA!I68/ECO!S34),IF($C$2="Constant Exchange rate",IF(C.Claims_DATA!I68=0,0,C.Claims_DATA!I68/ECO!S69))))</f>
        <v>1831.6484133670317</v>
      </c>
      <c r="K109" s="74">
        <f>IF($C$2="National Currency",IF(C.Claims_DATA!J68=0,0,C.Claims_DATA!J68),IF($C$2="Current Exchange rate",IF(C.Claims_DATA!J68=0,0,C.Claims_DATA!J68/ECO!T34),IF($C$2="Constant Exchange rate",IF(C.Claims_DATA!J68=0,0,C.Claims_DATA!J68/ECO!T69))))</f>
        <v>2131.657774033511</v>
      </c>
      <c r="L109" s="74">
        <f>IF($C$2="National Currency",IF(C.Claims_DATA!K68=0,0,C.Claims_DATA!K68),IF($C$2="Current Exchange rate",IF(C.Claims_DATA!K68=0,0,C.Claims_DATA!K68/ECO!U34),IF($C$2="Constant Exchange rate",IF(C.Claims_DATA!K68=0,0,C.Claims_DATA!K68/ECO!U69))))</f>
        <v>2403.1171019376579</v>
      </c>
      <c r="M109" s="74">
        <f>IF($C$2="National Currency",IF(C.Claims_DATA!L68=0,0,C.Claims_DATA!L68),IF($C$2="Current Exchange rate",IF(C.Claims_DATA!L68=0,0,C.Claims_DATA!L68/ECO!V34),IF($C$2="Constant Exchange rate",IF(C.Claims_DATA!L68=0,0,C.Claims_DATA!L68/ECO!V69))))</f>
        <v>2440.5597678554714</v>
      </c>
      <c r="N109" s="74">
        <f>IF($C$2="National Currency",IF(C.Claims_DATA!M68=0,0,C.Claims_DATA!M68),IF($C$2="Current Exchange rate",IF(C.Claims_DATA!M68=0,0,C.Claims_DATA!M68/ECO!W34),IF($C$2="Constant Exchange rate",IF(C.Claims_DATA!M68=0,0,C.Claims_DATA!M68/ECO!W69))))</f>
        <v>2532.0602826921277</v>
      </c>
      <c r="O109" s="74">
        <f>IF($C$2="National Currency",IF(C.Claims_DATA!N68=0,0,C.Claims_DATA!N68),IF($C$2="Current Exchange rate",IF(C.Claims_DATA!N68=0,0,C.Claims_DATA!N68/ECO!X34),IF($C$2="Constant Exchange rate",IF(C.Claims_DATA!N68=0,0,C.Claims_DATA!N68/ECO!X69))))</f>
        <v>2532.0602826921277</v>
      </c>
      <c r="P109" s="220">
        <f>IF($C$2="National Currency",IF(C.Claims_DATA!O68=0,0,C.Claims_DATA!O68),IF($C$2="Current Exchange rate",IF(C.Claims_DATA!O68=0,0,C.Claims_DATA!O68/ECO!Y34),IF($C$2="Constant Exchange rate",IF(C.Claims_DATA!O68=0,0,C.Claims_DATA!O68/ECO!Y69))))</f>
        <v>0</v>
      </c>
      <c r="Q109" s="48">
        <f t="shared" si="31"/>
        <v>2.5997763085032054E-2</v>
      </c>
      <c r="R109" s="94">
        <f t="shared" si="32"/>
        <v>0</v>
      </c>
      <c r="S109" s="94">
        <f t="shared" si="33"/>
        <v>0.67414513383877472</v>
      </c>
    </row>
    <row r="110" spans="3:34" ht="15" x14ac:dyDescent="0.25">
      <c r="C110" s="256"/>
      <c r="D110" s="257"/>
      <c r="E110" s="45" t="s">
        <v>25</v>
      </c>
      <c r="F110" s="74">
        <f>IF($C$2="National Currency",IF(C.Claims_DATA!E69=0,0,C.Claims_DATA!E69),IF($C$2="Current Exchange rate",IF(C.Claims_DATA!E69=0,0,C.Claims_DATA!E69/ECO!O35),IF($C$2="Constant Exchange rate",IF(C.Claims_DATA!E69=0,0,C.Claims_DATA!E69/ECO!O70))))</f>
        <v>1423.8770000000002</v>
      </c>
      <c r="G110" s="74">
        <f>IF($C$2="National Currency",IF(C.Claims_DATA!F69=0,0,C.Claims_DATA!F69),IF($C$2="Current Exchange rate",IF(C.Claims_DATA!F69=0,0,C.Claims_DATA!F69/ECO!P35),IF($C$2="Constant Exchange rate",IF(C.Claims_DATA!F69=0,0,C.Claims_DATA!F69/ECO!P70))))</f>
        <v>1405.671</v>
      </c>
      <c r="H110" s="74">
        <f>IF($C$2="National Currency",IF(C.Claims_DATA!G69=0,0,C.Claims_DATA!G69),IF($C$2="Current Exchange rate",IF(C.Claims_DATA!G69=0,0,C.Claims_DATA!G69/ECO!Q35),IF($C$2="Constant Exchange rate",IF(C.Claims_DATA!G69=0,0,C.Claims_DATA!G69/ECO!Q70))))</f>
        <v>1355.2429999999999</v>
      </c>
      <c r="I110" s="74">
        <f>IF($C$2="National Currency",IF(C.Claims_DATA!H69=0,0,C.Claims_DATA!H69),IF($C$2="Current Exchange rate",IF(C.Claims_DATA!H69=0,0,C.Claims_DATA!H69/ECO!R35),IF($C$2="Constant Exchange rate",IF(C.Claims_DATA!H69=0,0,C.Claims_DATA!H69/ECO!R70))))</f>
        <v>1326.971</v>
      </c>
      <c r="J110" s="74">
        <f>IF($C$2="National Currency",IF(C.Claims_DATA!I69=0,0,C.Claims_DATA!I69),IF($C$2="Current Exchange rate",IF(C.Claims_DATA!I69=0,0,C.Claims_DATA!I69/ECO!S35),IF($C$2="Constant Exchange rate",IF(C.Claims_DATA!I69=0,0,C.Claims_DATA!I69/ECO!S70))))</f>
        <v>1231.7249999999999</v>
      </c>
      <c r="K110" s="74">
        <f>IF($C$2="National Currency",IF(C.Claims_DATA!J69=0,0,C.Claims_DATA!J69),IF($C$2="Current Exchange rate",IF(C.Claims_DATA!J69=0,0,C.Claims_DATA!J69/ECO!T35),IF($C$2="Constant Exchange rate",IF(C.Claims_DATA!J69=0,0,C.Claims_DATA!J69/ECO!T70))))</f>
        <v>1163.527</v>
      </c>
      <c r="L110" s="74">
        <f>IF($C$2="National Currency",IF(C.Claims_DATA!K69=0,0,C.Claims_DATA!K69),IF($C$2="Current Exchange rate",IF(C.Claims_DATA!K69=0,0,C.Claims_DATA!K69/ECO!U35),IF($C$2="Constant Exchange rate",IF(C.Claims_DATA!K69=0,0,C.Claims_DATA!K69/ECO!U70))))</f>
        <v>1241.556</v>
      </c>
      <c r="M110" s="74">
        <f>IF($C$2="National Currency",IF(C.Claims_DATA!L69=0,0,C.Claims_DATA!L69),IF($C$2="Current Exchange rate",IF(C.Claims_DATA!L69=0,0,C.Claims_DATA!L69/ECO!V35),IF($C$2="Constant Exchange rate",IF(C.Claims_DATA!L69=0,0,C.Claims_DATA!L69/ECO!V70))))</f>
        <v>1210.1410000000001</v>
      </c>
      <c r="N110" s="74">
        <f>IF($C$2="National Currency",IF(C.Claims_DATA!M69=0,0,C.Claims_DATA!M69),IF($C$2="Current Exchange rate",IF(C.Claims_DATA!M69=0,0,C.Claims_DATA!M69/ECO!W35),IF($C$2="Constant Exchange rate",IF(C.Claims_DATA!M69=0,0,C.Claims_DATA!M69/ECO!W70))))</f>
        <v>1103.4059999999999</v>
      </c>
      <c r="O110" s="74">
        <f>IF($C$2="National Currency",IF(C.Claims_DATA!N69=0,0,C.Claims_DATA!N69),IF($C$2="Current Exchange rate",IF(C.Claims_DATA!N69=0,0,C.Claims_DATA!N69/ECO!X35),IF($C$2="Constant Exchange rate",IF(C.Claims_DATA!N69=0,0,C.Claims_DATA!N69/ECO!X70))))</f>
        <v>997.01799999999992</v>
      </c>
      <c r="P110" s="220">
        <f>IF($C$2="National Currency",IF(C.Claims_DATA!O69=0,0,C.Claims_DATA!O69),IF($C$2="Current Exchange rate",IF(C.Claims_DATA!O69=0,0,C.Claims_DATA!O69/ECO!Y35),IF($C$2="Constant Exchange rate",IF(C.Claims_DATA!O69=0,0,C.Claims_DATA!O69/ECO!Y70))))</f>
        <v>992.22185415970148</v>
      </c>
      <c r="Q110" s="48">
        <f t="shared" si="31"/>
        <v>1.0236817003406281E-2</v>
      </c>
      <c r="R110" s="94">
        <f t="shared" si="32"/>
        <v>-9.6417819007690753E-2</v>
      </c>
      <c r="S110" s="94">
        <f t="shared" si="33"/>
        <v>-0.29978642818164791</v>
      </c>
    </row>
    <row r="111" spans="3:34" ht="15" x14ac:dyDescent="0.25">
      <c r="C111" s="256"/>
      <c r="D111" s="257"/>
      <c r="E111" s="45" t="s">
        <v>26</v>
      </c>
      <c r="F111" s="74">
        <f>IF($C$2="National Currency",IF(C.Claims_DATA!E70=0,0,C.Claims_DATA!E70),IF($C$2="Current Exchange rate",IF(C.Claims_DATA!E70=0,0,C.Claims_DATA!E70/ECO!O36),IF($C$2="Constant Exchange rate",IF(C.Claims_DATA!E70=0,0,C.Claims_DATA!E70/ECO!O71))))</f>
        <v>176.59556130958441</v>
      </c>
      <c r="G111" s="74">
        <f>IF($C$2="National Currency",IF(C.Claims_DATA!F70=0,0,C.Claims_DATA!F70),IF($C$2="Current Exchange rate",IF(C.Claims_DATA!F70=0,0,C.Claims_DATA!F70/ECO!P36),IF($C$2="Constant Exchange rate",IF(C.Claims_DATA!F70=0,0,C.Claims_DATA!F70/ECO!P71))))</f>
        <v>304.12109971243058</v>
      </c>
      <c r="H111" s="74">
        <f>IF($C$2="National Currency",IF(C.Claims_DATA!G70=0,0,C.Claims_DATA!G70),IF($C$2="Current Exchange rate",IF(C.Claims_DATA!G70=0,0,C.Claims_DATA!G70/ECO!Q36),IF($C$2="Constant Exchange rate",IF(C.Claims_DATA!G70=0,0,C.Claims_DATA!G70/ECO!Q71))))</f>
        <v>431.6466381152768</v>
      </c>
      <c r="I111" s="74">
        <f>IF($C$2="National Currency",IF(C.Claims_DATA!H70=0,0,C.Claims_DATA!H70),IF($C$2="Current Exchange rate",IF(C.Claims_DATA!H70=0,0,C.Claims_DATA!H70/ECO!R36),IF($C$2="Constant Exchange rate",IF(C.Claims_DATA!H70=0,0,C.Claims_DATA!H70/ECO!R71))))</f>
        <v>559.17217651812302</v>
      </c>
      <c r="J111" s="74">
        <f>IF($C$2="National Currency",IF(C.Claims_DATA!I70=0,0,C.Claims_DATA!I70),IF($C$2="Current Exchange rate",IF(C.Claims_DATA!I70=0,0,C.Claims_DATA!I70/ECO!S36),IF($C$2="Constant Exchange rate",IF(C.Claims_DATA!I70=0,0,C.Claims_DATA!I70/ECO!S71))))</f>
        <v>686.69771492096913</v>
      </c>
      <c r="K111" s="74">
        <f>IF($C$2="National Currency",IF(C.Claims_DATA!J70=0,0,C.Claims_DATA!J70),IF($C$2="Current Exchange rate",IF(C.Claims_DATA!J70=0,0,C.Claims_DATA!J70/ECO!T36),IF($C$2="Constant Exchange rate",IF(C.Claims_DATA!J70=0,0,C.Claims_DATA!J70/ECO!T71))))</f>
        <v>814.22325332381547</v>
      </c>
      <c r="L111" s="74">
        <f>IF($C$2="National Currency",IF(C.Claims_DATA!K70=0,0,C.Claims_DATA!K70),IF($C$2="Current Exchange rate",IF(C.Claims_DATA!K70=0,0,C.Claims_DATA!K70/ECO!U36),IF($C$2="Constant Exchange rate",IF(C.Claims_DATA!K70=0,0,C.Claims_DATA!K70/ECO!U71))))</f>
        <v>693.76282680467568</v>
      </c>
      <c r="M111" s="74">
        <f>IF($C$2="National Currency",IF(C.Claims_DATA!L70=0,0,C.Claims_DATA!L70),IF($C$2="Current Exchange rate",IF(C.Claims_DATA!L70=0,0,C.Claims_DATA!L70/ECO!V36),IF($C$2="Constant Exchange rate",IF(C.Claims_DATA!L70=0,0,C.Claims_DATA!L70/ECO!V71))))</f>
        <v>980.63710181136787</v>
      </c>
      <c r="N111" s="74">
        <f>IF($C$2="National Currency",IF(C.Claims_DATA!M70=0,0,C.Claims_DATA!M70),IF($C$2="Current Exchange rate",IF(C.Claims_DATA!M70=0,0,C.Claims_DATA!M70/ECO!W36),IF($C$2="Constant Exchange rate",IF(C.Claims_DATA!M70=0,0,C.Claims_DATA!M70/ECO!W71))))</f>
        <v>813.77710359596676</v>
      </c>
      <c r="O111" s="74">
        <f>IF($C$2="National Currency",IF(C.Claims_DATA!N70=0,0,C.Claims_DATA!N70),IF($C$2="Current Exchange rate",IF(C.Claims_DATA!N70=0,0,C.Claims_DATA!N70/ECO!X36),IF($C$2="Constant Exchange rate",IF(C.Claims_DATA!N70=0,0,C.Claims_DATA!N70/ECO!X71))))</f>
        <v>813.77710359596676</v>
      </c>
      <c r="P111" s="220">
        <f>IF($C$2="National Currency",IF(C.Claims_DATA!O70=0,0,C.Claims_DATA!O70),IF($C$2="Current Exchange rate",IF(C.Claims_DATA!O70=0,0,C.Claims_DATA!O70/ECO!Y36),IF($C$2="Constant Exchange rate",IF(C.Claims_DATA!O70=0,0,C.Claims_DATA!O70/ECO!Y71))))</f>
        <v>0</v>
      </c>
      <c r="Q111" s="48">
        <f t="shared" si="31"/>
        <v>8.3554031031274345E-3</v>
      </c>
      <c r="R111" s="94">
        <f t="shared" si="32"/>
        <v>0</v>
      </c>
      <c r="S111" s="94">
        <f t="shared" si="33"/>
        <v>3.6081401908474833</v>
      </c>
    </row>
    <row r="112" spans="3:34" ht="15" x14ac:dyDescent="0.25">
      <c r="C112" s="256"/>
      <c r="D112" s="257"/>
      <c r="E112" s="45" t="s">
        <v>27</v>
      </c>
      <c r="F112" s="74">
        <f>IF($C$2="National Currency",IF(C.Claims_DATA!E71=0,0,C.Claims_DATA!E71),IF($C$2="Current Exchange rate",IF(C.Claims_DATA!E71=0,0,C.Claims_DATA!E71/ECO!O37),IF($C$2="Constant Exchange rate",IF(C.Claims_DATA!E71=0,0,C.Claims_DATA!E71/ECO!O72))))</f>
        <v>1767.4864260619609</v>
      </c>
      <c r="G112" s="74">
        <f>IF($C$2="National Currency",IF(C.Claims_DATA!F71=0,0,C.Claims_DATA!F71),IF($C$2="Current Exchange rate",IF(C.Claims_DATA!F71=0,0,C.Claims_DATA!F71/ECO!P37),IF($C$2="Constant Exchange rate",IF(C.Claims_DATA!F71=0,0,C.Claims_DATA!F71/ECO!P72))))</f>
        <v>1883.6367507718512</v>
      </c>
      <c r="H112" s="74">
        <f>IF($C$2="National Currency",IF(C.Claims_DATA!G71=0,0,C.Claims_DATA!G71),IF($C$2="Current Exchange rate",IF(C.Claims_DATA!G71=0,0,C.Claims_DATA!G71/ECO!Q37),IF($C$2="Constant Exchange rate",IF(C.Claims_DATA!G71=0,0,C.Claims_DATA!G71/ECO!Q72))))</f>
        <v>2079.8466943468538</v>
      </c>
      <c r="I112" s="74">
        <f>IF($C$2="National Currency",IF(C.Claims_DATA!H71=0,0,C.Claims_DATA!H71),IF($C$2="Current Exchange rate",IF(C.Claims_DATA!H71=0,0,C.Claims_DATA!H71/ECO!R37),IF($C$2="Constant Exchange rate",IF(C.Claims_DATA!H71=0,0,C.Claims_DATA!H71/ECO!R72))))</f>
        <v>2352.7094644948365</v>
      </c>
      <c r="J112" s="74">
        <f>IF($C$2="National Currency",IF(C.Claims_DATA!I71=0,0,C.Claims_DATA!I71),IF($C$2="Current Exchange rate",IF(C.Claims_DATA!I71=0,0,C.Claims_DATA!I71/ECO!S37),IF($C$2="Constant Exchange rate",IF(C.Claims_DATA!I71=0,0,C.Claims_DATA!I71/ECO!S72))))</f>
        <v>2709.7838816139679</v>
      </c>
      <c r="K112" s="74">
        <f>IF($C$2="National Currency",IF(C.Claims_DATA!J71=0,0,C.Claims_DATA!J71),IF($C$2="Current Exchange rate",IF(C.Claims_DATA!J71=0,0,C.Claims_DATA!J71/ECO!T37),IF($C$2="Constant Exchange rate",IF(C.Claims_DATA!J71=0,0,C.Claims_DATA!J71/ECO!T72))))</f>
        <v>1987.5439156818907</v>
      </c>
      <c r="L112" s="74">
        <f>IF($C$2="National Currency",IF(C.Claims_DATA!K71=0,0,C.Claims_DATA!K71),IF($C$2="Current Exchange rate",IF(C.Claims_DATA!K71=0,0,C.Claims_DATA!K71/ECO!U37),IF($C$2="Constant Exchange rate",IF(C.Claims_DATA!K71=0,0,C.Claims_DATA!K71/ECO!U72))))</f>
        <v>1824.6566592143083</v>
      </c>
      <c r="M112" s="74">
        <f>IF($C$2="National Currency",IF(C.Claims_DATA!L71=0,0,C.Claims_DATA!L71),IF($C$2="Current Exchange rate",IF(C.Claims_DATA!L71=0,0,C.Claims_DATA!L71/ECO!V37),IF($C$2="Constant Exchange rate",IF(C.Claims_DATA!L71=0,0,C.Claims_DATA!L71/ECO!V72))))</f>
        <v>1656.0204407537526</v>
      </c>
      <c r="N112" s="74">
        <f>IF($C$2="National Currency",IF(C.Claims_DATA!M71=0,0,C.Claims_DATA!M71),IF($C$2="Current Exchange rate",IF(C.Claims_DATA!M71=0,0,C.Claims_DATA!M71/ECO!W37),IF($C$2="Constant Exchange rate",IF(C.Claims_DATA!M71=0,0,C.Claims_DATA!M71/ECO!W72))))</f>
        <v>1360.2682848930053</v>
      </c>
      <c r="O112" s="74">
        <f>IF($C$2="National Currency",IF(C.Claims_DATA!N71=0,0,C.Claims_DATA!N71),IF($C$2="Current Exchange rate",IF(C.Claims_DATA!N71=0,0,C.Claims_DATA!N71/ECO!X37),IF($C$2="Constant Exchange rate",IF(C.Claims_DATA!N71=0,0,C.Claims_DATA!N71/ECO!X72))))</f>
        <v>1299.1589481528797</v>
      </c>
      <c r="P112" s="220">
        <f>IF($C$2="National Currency",IF(C.Claims_DATA!O71=0,0,C.Claims_DATA!O71),IF($C$2="Current Exchange rate",IF(C.Claims_DATA!O71=0,0,C.Claims_DATA!O71/ECO!Y37),IF($C$2="Constant Exchange rate",IF(C.Claims_DATA!O71=0,0,C.Claims_DATA!O71/ECO!Y72))))</f>
        <v>0</v>
      </c>
      <c r="Q112" s="48">
        <f t="shared" si="31"/>
        <v>1.3339029396238402E-2</v>
      </c>
      <c r="R112" s="94">
        <f t="shared" si="32"/>
        <v>-4.4924473663614295E-2</v>
      </c>
      <c r="S112" s="94">
        <f t="shared" si="33"/>
        <v>-0.26496807613540541</v>
      </c>
    </row>
    <row r="113" spans="3:19" ht="15" x14ac:dyDescent="0.25">
      <c r="C113" s="256"/>
      <c r="D113" s="257"/>
      <c r="E113" s="45" t="s">
        <v>28</v>
      </c>
      <c r="F113" s="74">
        <f>IF($C$2="National Currency",IF(C.Claims_DATA!E72=0,0,C.Claims_DATA!E72),IF($C$2="Current Exchange rate",IF(C.Claims_DATA!E72=0,0,C.Claims_DATA!E72/ECO!O38),IF($C$2="Constant Exchange rate",IF(C.Claims_DATA!E72=0,0,C.Claims_DATA!E72/ECO!O73))))</f>
        <v>333.4710398931731</v>
      </c>
      <c r="G113" s="74">
        <f>IF($C$2="National Currency",IF(C.Claims_DATA!F72=0,0,C.Claims_DATA!F72),IF($C$2="Current Exchange rate",IF(C.Claims_DATA!F72=0,0,C.Claims_DATA!F72/ECO!P38),IF($C$2="Constant Exchange rate",IF(C.Claims_DATA!F72=0,0,C.Claims_DATA!F72/ECO!P73))))</f>
        <v>325.04172926055753</v>
      </c>
      <c r="H113" s="74">
        <f>IF($C$2="National Currency",IF(C.Claims_DATA!G72=0,0,C.Claims_DATA!G72),IF($C$2="Current Exchange rate",IF(C.Claims_DATA!G72=0,0,C.Claims_DATA!G72/ECO!Q38),IF($C$2="Constant Exchange rate",IF(C.Claims_DATA!G72=0,0,C.Claims_DATA!G72/ECO!Q73))))</f>
        <v>352.2199966616592</v>
      </c>
      <c r="I113" s="74">
        <f>IF($C$2="National Currency",IF(C.Claims_DATA!H72=0,0,C.Claims_DATA!H72),IF($C$2="Current Exchange rate",IF(C.Claims_DATA!H72=0,0,C.Claims_DATA!H72/ECO!R38),IF($C$2="Constant Exchange rate",IF(C.Claims_DATA!H72=0,0,C.Claims_DATA!H72/ECO!R73))))</f>
        <v>377</v>
      </c>
      <c r="J113" s="74">
        <f>IF($C$2="National Currency",IF(C.Claims_DATA!I72=0,0,C.Claims_DATA!I72),IF($C$2="Current Exchange rate",IF(C.Claims_DATA!I72=0,0,C.Claims_DATA!I72/ECO!S38),IF($C$2="Constant Exchange rate",IF(C.Claims_DATA!I72=0,0,C.Claims_DATA!I72/ECO!S73))))</f>
        <v>408</v>
      </c>
      <c r="K113" s="74">
        <f>IF($C$2="National Currency",IF(C.Claims_DATA!J72=0,0,C.Claims_DATA!J72),IF($C$2="Current Exchange rate",IF(C.Claims_DATA!J72=0,0,C.Claims_DATA!J72/ECO!T38),IF($C$2="Constant Exchange rate",IF(C.Claims_DATA!J72=0,0,C.Claims_DATA!J72/ECO!T73))))</f>
        <v>423</v>
      </c>
      <c r="L113" s="74">
        <f>IF($C$2="National Currency",IF(C.Claims_DATA!K72=0,0,C.Claims_DATA!K72),IF($C$2="Current Exchange rate",IF(C.Claims_DATA!K72=0,0,C.Claims_DATA!K72/ECO!U38),IF($C$2="Constant Exchange rate",IF(C.Claims_DATA!K72=0,0,C.Claims_DATA!K72/ECO!U73))))</f>
        <v>368</v>
      </c>
      <c r="M113" s="74">
        <f>IF($C$2="National Currency",IF(C.Claims_DATA!L72=0,0,C.Claims_DATA!L72),IF($C$2="Current Exchange rate",IF(C.Claims_DATA!L72=0,0,C.Claims_DATA!L72/ECO!V38),IF($C$2="Constant Exchange rate",IF(C.Claims_DATA!L72=0,0,C.Claims_DATA!L72/ECO!V73))))</f>
        <v>348</v>
      </c>
      <c r="N113" s="74">
        <f>IF($C$2="National Currency",IF(C.Claims_DATA!M72=0,0,C.Claims_DATA!M72),IF($C$2="Current Exchange rate",IF(C.Claims_DATA!M72=0,0,C.Claims_DATA!M72/ECO!W38),IF($C$2="Constant Exchange rate",IF(C.Claims_DATA!M72=0,0,C.Claims_DATA!M72/ECO!W73))))</f>
        <v>299</v>
      </c>
      <c r="O113" s="74">
        <f>IF($C$2="National Currency",IF(C.Claims_DATA!N72=0,0,C.Claims_DATA!N72),IF($C$2="Current Exchange rate",IF(C.Claims_DATA!N72=0,0,C.Claims_DATA!N72/ECO!X38),IF($C$2="Constant Exchange rate",IF(C.Claims_DATA!N72=0,0,C.Claims_DATA!N72/ECO!X73))))</f>
        <v>303.89999999999998</v>
      </c>
      <c r="P113" s="220">
        <f>IF($C$2="National Currency",IF(C.Claims_DATA!O72=0,0,C.Claims_DATA!O72),IF($C$2="Current Exchange rate",IF(C.Claims_DATA!O72=0,0,C.Claims_DATA!O72/ECO!Y38),IF($C$2="Constant Exchange rate",IF(C.Claims_DATA!O72=0,0,C.Claims_DATA!O72/ECO!Y73))))</f>
        <v>0</v>
      </c>
      <c r="Q113" s="48">
        <f t="shared" si="31"/>
        <v>3.1202733424423317E-3</v>
      </c>
      <c r="R113" s="94">
        <f t="shared" si="32"/>
        <v>1.6387959866220658E-2</v>
      </c>
      <c r="S113" s="94">
        <f t="shared" si="33"/>
        <v>-8.8676485678175099E-2</v>
      </c>
    </row>
    <row r="114" spans="3:19" ht="15" x14ac:dyDescent="0.25">
      <c r="C114" s="256"/>
      <c r="D114" s="257"/>
      <c r="E114" s="45" t="s">
        <v>43</v>
      </c>
      <c r="F114" s="74">
        <f>IF($C$2="National Currency",IF(C.Claims_DATA!E73=0,0,C.Claims_DATA!E73),IF($C$2="Current Exchange rate",IF(C.Claims_DATA!E73=0,0,C.Claims_DATA!E73/ECO!O39),IF($C$2="Constant Exchange rate",IF(C.Claims_DATA!E73=0,0,C.Claims_DATA!E73/ECO!O74))))</f>
        <v>264.55553342627627</v>
      </c>
      <c r="G114" s="74">
        <f>IF($C$2="National Currency",IF(C.Claims_DATA!F73=0,0,C.Claims_DATA!F73),IF($C$2="Current Exchange rate",IF(C.Claims_DATA!F73=0,0,C.Claims_DATA!F73/ECO!P39),IF($C$2="Constant Exchange rate",IF(C.Claims_DATA!F73=0,0,C.Claims_DATA!F73/ECO!P74))))</f>
        <v>256.88773816636791</v>
      </c>
      <c r="H114" s="74">
        <f>IF($C$2="National Currency",IF(C.Claims_DATA!G73=0,0,C.Claims_DATA!G73),IF($C$2="Current Exchange rate",IF(C.Claims_DATA!G73=0,0,C.Claims_DATA!G73/ECO!Q39),IF($C$2="Constant Exchange rate",IF(C.Claims_DATA!G73=0,0,C.Claims_DATA!G73/ECO!Q74))))</f>
        <v>300.57093540463387</v>
      </c>
      <c r="I114" s="74">
        <f>IF($C$2="National Currency",IF(C.Claims_DATA!H73=0,0,C.Claims_DATA!H73),IF($C$2="Current Exchange rate",IF(C.Claims_DATA!H73=0,0,C.Claims_DATA!H73/ECO!R39),IF($C$2="Constant Exchange rate",IF(C.Claims_DATA!H73=0,0,C.Claims_DATA!H73/ECO!R74))))</f>
        <v>329.01812387970523</v>
      </c>
      <c r="J114" s="74">
        <f>IF($C$2="National Currency",IF(C.Claims_DATA!I73=0,0,C.Claims_DATA!I73),IF($C$2="Current Exchange rate",IF(C.Claims_DATA!I73=0,0,C.Claims_DATA!I73/ECO!S39),IF($C$2="Constant Exchange rate",IF(C.Claims_DATA!I73=0,0,C.Claims_DATA!I73/ECO!S74))))</f>
        <v>320.62006240456748</v>
      </c>
      <c r="K114" s="74">
        <f>IF($C$2="National Currency",IF(C.Claims_DATA!J73=0,0,C.Claims_DATA!J73),IF($C$2="Current Exchange rate",IF(C.Claims_DATA!J73=0,0,C.Claims_DATA!J73/ECO!T39),IF($C$2="Constant Exchange rate",IF(C.Claims_DATA!J73=0,0,C.Claims_DATA!J73/ECO!T74))))</f>
        <v>0</v>
      </c>
      <c r="L114" s="74">
        <f>IF($C$2="National Currency",IF(C.Claims_DATA!K73=0,0,C.Claims_DATA!K73),IF($C$2="Current Exchange rate",IF(C.Claims_DATA!K73=0,0,C.Claims_DATA!K73/ECO!U39),IF($C$2="Constant Exchange rate",IF(C.Claims_DATA!K73=0,0,C.Claims_DATA!K73/ECO!U74))))</f>
        <v>0</v>
      </c>
      <c r="M114" s="74">
        <f>IF($C$2="National Currency",IF(C.Claims_DATA!L73=0,0,C.Claims_DATA!L73),IF($C$2="Current Exchange rate",IF(C.Claims_DATA!L73=0,0,C.Claims_DATA!L73/ECO!V39),IF($C$2="Constant Exchange rate",IF(C.Claims_DATA!L73=0,0,C.Claims_DATA!L73/ECO!V74))))</f>
        <v>0</v>
      </c>
      <c r="N114" s="74">
        <f>IF($C$2="National Currency",IF(C.Claims_DATA!M73=0,0,C.Claims_DATA!M73),IF($C$2="Current Exchange rate",IF(C.Claims_DATA!M73=0,0,C.Claims_DATA!M73/ECO!W39),IF($C$2="Constant Exchange rate",IF(C.Claims_DATA!M73=0,0,C.Claims_DATA!M73/ECO!W74))))</f>
        <v>0</v>
      </c>
      <c r="O114" s="74">
        <f>IF($C$2="National Currency",IF(C.Claims_DATA!N73=0,0,C.Claims_DATA!N73),IF($C$2="Current Exchange rate",IF(C.Claims_DATA!N73=0,0,C.Claims_DATA!N73/ECO!X39),IF($C$2="Constant Exchange rate",IF(C.Claims_DATA!N73=0,0,C.Claims_DATA!N73/ECO!X74))))</f>
        <v>0</v>
      </c>
      <c r="P114" s="220">
        <f>IF($C$2="National Currency",IF(C.Claims_DATA!O73=0,0,C.Claims_DATA!O73),IF($C$2="Current Exchange rate",IF(C.Claims_DATA!O73=0,0,C.Claims_DATA!O73/ECO!Y39),IF($C$2="Constant Exchange rate",IF(C.Claims_DATA!O73=0,0,C.Claims_DATA!O73/ECO!Y74))))</f>
        <v>0</v>
      </c>
      <c r="Q114" s="48">
        <f t="shared" si="31"/>
        <v>0</v>
      </c>
      <c r="R114" s="94" t="str">
        <f t="shared" si="32"/>
        <v>-</v>
      </c>
      <c r="S114" s="94" t="str">
        <f t="shared" si="33"/>
        <v>-</v>
      </c>
    </row>
    <row r="115" spans="3:19" ht="15" x14ac:dyDescent="0.25">
      <c r="C115" s="256"/>
      <c r="D115" s="257"/>
      <c r="E115" s="45" t="s">
        <v>30</v>
      </c>
      <c r="F115" s="74">
        <f>IF($C$2="National Currency",IF(C.Claims_DATA!E74=0,0,C.Claims_DATA!E74),IF($C$2="Current Exchange rate",IF(C.Claims_DATA!E74=0,0,C.Claims_DATA!E74/ECO!O40),IF($C$2="Constant Exchange rate",IF(C.Claims_DATA!E74=0,0,C.Claims_DATA!E74/ECO!O75))))</f>
        <v>583.76765536723167</v>
      </c>
      <c r="G115" s="74">
        <f>IF($C$2="National Currency",IF(C.Claims_DATA!F74=0,0,C.Claims_DATA!F74),IF($C$2="Current Exchange rate",IF(C.Claims_DATA!F74=0,0,C.Claims_DATA!F74/ECO!P40),IF($C$2="Constant Exchange rate",IF(C.Claims_DATA!F74=0,0,C.Claims_DATA!F74/ECO!P75))))</f>
        <v>837.78853001412426</v>
      </c>
      <c r="H115" s="74">
        <f>IF($C$2="National Currency",IF(C.Claims_DATA!G74=0,0,C.Claims_DATA!G74),IF($C$2="Current Exchange rate",IF(C.Claims_DATA!G74=0,0,C.Claims_DATA!G74/ECO!Q40),IF($C$2="Constant Exchange rate",IF(C.Claims_DATA!G74=0,0,C.Claims_DATA!G74/ECO!Q75))))</f>
        <v>1163.1355932203389</v>
      </c>
      <c r="I115" s="74">
        <f>IF($C$2="National Currency",IF(C.Claims_DATA!H74=0,0,C.Claims_DATA!H74),IF($C$2="Current Exchange rate",IF(C.Claims_DATA!H74=0,0,C.Claims_DATA!H74/ECO!R40),IF($C$2="Constant Exchange rate",IF(C.Claims_DATA!H74=0,0,C.Claims_DATA!H74/ECO!R75))))</f>
        <v>1243.6440677966102</v>
      </c>
      <c r="J115" s="74">
        <f>IF($C$2="National Currency",IF(C.Claims_DATA!I74=0,0,C.Claims_DATA!I74),IF($C$2="Current Exchange rate",IF(C.Claims_DATA!I74=0,0,C.Claims_DATA!I74/ECO!S40),IF($C$2="Constant Exchange rate",IF(C.Claims_DATA!I74=0,0,C.Claims_DATA!I74/ECO!S75))))</f>
        <v>1444.5621468926554</v>
      </c>
      <c r="K115" s="74">
        <f>IF($C$2="National Currency",IF(C.Claims_DATA!J74=0,0,C.Claims_DATA!J74),IF($C$2="Current Exchange rate",IF(C.Claims_DATA!J74=0,0,C.Claims_DATA!J74/ECO!T40),IF($C$2="Constant Exchange rate",IF(C.Claims_DATA!J74=0,0,C.Claims_DATA!J74/ECO!T75))))</f>
        <v>1444.9152542372883</v>
      </c>
      <c r="L115" s="74">
        <f>IF($C$2="National Currency",IF(C.Claims_DATA!K74=0,0,C.Claims_DATA!K74),IF($C$2="Current Exchange rate",IF(C.Claims_DATA!K74=0,0,C.Claims_DATA!K74/ECO!U40),IF($C$2="Constant Exchange rate",IF(C.Claims_DATA!K74=0,0,C.Claims_DATA!K74/ECO!U75))))</f>
        <v>1609.4632768361582</v>
      </c>
      <c r="M115" s="74">
        <f>IF($C$2="National Currency",IF(C.Claims_DATA!L74=0,0,C.Claims_DATA!L74),IF($C$2="Current Exchange rate",IF(C.Claims_DATA!L74=0,0,C.Claims_DATA!L74/ECO!V40),IF($C$2="Constant Exchange rate",IF(C.Claims_DATA!L74=0,0,C.Claims_DATA!L74/ECO!V75))))</f>
        <v>1787.4293785310736</v>
      </c>
      <c r="N115" s="74">
        <f>IF($C$2="National Currency",IF(C.Claims_DATA!M74=0,0,C.Claims_DATA!M74),IF($C$2="Current Exchange rate",IF(C.Claims_DATA!M74=0,0,C.Claims_DATA!M74/ECO!W40),IF($C$2="Constant Exchange rate",IF(C.Claims_DATA!M74=0,0,C.Claims_DATA!M74/ECO!W75))))</f>
        <v>2259.5338983050847</v>
      </c>
      <c r="O115" s="74">
        <f>IF($C$2="National Currency",IF(C.Claims_DATA!N74=0,0,C.Claims_DATA!N74),IF($C$2="Current Exchange rate",IF(C.Claims_DATA!N74=0,0,C.Claims_DATA!N74/ECO!X40),IF($C$2="Constant Exchange rate",IF(C.Claims_DATA!N74=0,0,C.Claims_DATA!N74/ECO!X75))))</f>
        <v>2474.9293785310738</v>
      </c>
      <c r="P115" s="220">
        <f>IF($C$2="National Currency",IF(C.Claims_DATA!O74=0,0,C.Claims_DATA!O74),IF($C$2="Current Exchange rate",IF(C.Claims_DATA!O74=0,0,C.Claims_DATA!O74/ECO!Y40),IF($C$2="Constant Exchange rate",IF(C.Claims_DATA!O74=0,0,C.Claims_DATA!O74/ECO!Y75))))</f>
        <v>0</v>
      </c>
      <c r="Q115" s="48">
        <f t="shared" si="31"/>
        <v>2.541117526902888E-2</v>
      </c>
      <c r="R115" s="94">
        <f t="shared" si="32"/>
        <v>9.5327394905454055E-2</v>
      </c>
      <c r="S115" s="94">
        <f t="shared" si="33"/>
        <v>3.2395794898471477</v>
      </c>
    </row>
    <row r="116" spans="3:19" ht="15" x14ac:dyDescent="0.25">
      <c r="C116" s="256"/>
      <c r="D116" s="257"/>
      <c r="E116" s="45" t="s">
        <v>41</v>
      </c>
      <c r="F116" s="75">
        <f>IF($C$2="National Currency",IF(C.Claims_DATA!E75=0,0,C.Claims_DATA!E75),IF($C$2="Current Exchange rate",IF(C.Claims_DATA!E75=0,0,C.Claims_DATA!E75/ECO!O41),IF($C$2="Constant Exchange rate",IF(C.Claims_DATA!E75=0,0,C.Claims_DATA!E75/ECO!O76))))</f>
        <v>12998.507946368656</v>
      </c>
      <c r="G116" s="75">
        <f>IF($C$2="National Currency",IF(C.Claims_DATA!F75=0,0,C.Claims_DATA!F75),IF($C$2="Current Exchange rate",IF(C.Claims_DATA!F75=0,0,C.Claims_DATA!F75/ECO!P41),IF($C$2="Constant Exchange rate",IF(C.Claims_DATA!F75=0,0,C.Claims_DATA!F75/ECO!P76))))</f>
        <v>13542.288001901714</v>
      </c>
      <c r="H116" s="75">
        <f>IF($C$2="National Currency",IF(C.Claims_DATA!G75=0,0,C.Claims_DATA!G75),IF($C$2="Current Exchange rate",IF(C.Claims_DATA!G75=0,0,C.Claims_DATA!G75/ECO!Q41),IF($C$2="Constant Exchange rate",IF(C.Claims_DATA!G75=0,0,C.Claims_DATA!G75/ECO!Q76))))</f>
        <v>12839.834905280757</v>
      </c>
      <c r="I116" s="75">
        <f>IF($C$2="National Currency",IF(C.Claims_DATA!H75=0,0,C.Claims_DATA!H75),IF($C$2="Current Exchange rate",IF(C.Claims_DATA!H75=0,0,C.Claims_DATA!H75/ECO!R41),IF($C$2="Constant Exchange rate",IF(C.Claims_DATA!H75=0,0,C.Claims_DATA!H75/ECO!R76))))</f>
        <v>13383.308770085958</v>
      </c>
      <c r="J116" s="75">
        <f>IF($C$2="National Currency",IF(C.Claims_DATA!I75=0,0,C.Claims_DATA!I75),IF($C$2="Current Exchange rate",IF(C.Claims_DATA!I75=0,0,C.Claims_DATA!I75/ECO!S41),IF($C$2="Constant Exchange rate",IF(C.Claims_DATA!I75=0,0,C.Claims_DATA!I75/ECO!S76))))</f>
        <v>13375.928565381297</v>
      </c>
      <c r="K116" s="75">
        <f>IF($C$2="National Currency",IF(C.Claims_DATA!J75=0,0,C.Claims_DATA!J75),IF($C$2="Current Exchange rate",IF(C.Claims_DATA!J75=0,0,C.Claims_DATA!J75/ECO!T41),IF($C$2="Constant Exchange rate",IF(C.Claims_DATA!J75=0,0,C.Claims_DATA!J75/ECO!T76))))</f>
        <v>15039.15778662216</v>
      </c>
      <c r="L116" s="75">
        <f>IF($C$2="National Currency",IF(C.Claims_DATA!K75=0,0,C.Claims_DATA!K75),IF($C$2="Current Exchange rate",IF(C.Claims_DATA!K75=0,0,C.Claims_DATA!K75/ECO!U41),IF($C$2="Constant Exchange rate",IF(C.Claims_DATA!K75=0,0,C.Claims_DATA!K75/ECO!U76))))</f>
        <v>17322.223648735395</v>
      </c>
      <c r="M116" s="75">
        <f>IF($C$2="National Currency",IF(C.Claims_DATA!L75=0,0,C.Claims_DATA!L75),IF($C$2="Current Exchange rate",IF(C.Claims_DATA!L75=0,0,C.Claims_DATA!L75/ECO!V41),IF($C$2="Constant Exchange rate",IF(C.Claims_DATA!L75=0,0,C.Claims_DATA!L75/ECO!V76))))</f>
        <v>16100.63413386355</v>
      </c>
      <c r="N116" s="75">
        <f>IF($C$2="National Currency",IF(C.Claims_DATA!M75=0,0,C.Claims_DATA!M75),IF($C$2="Current Exchange rate",IF(C.Claims_DATA!M75=0,0,C.Claims_DATA!M75/ECO!W41),IF($C$2="Constant Exchange rate",IF(C.Claims_DATA!M75=0,0,C.Claims_DATA!M75/ECO!W76))))</f>
        <v>16149.266058972054</v>
      </c>
      <c r="O116" s="75">
        <f>IF($C$2="National Currency",IF(C.Claims_DATA!N75=0,0,C.Claims_DATA!N75),IF($C$2="Current Exchange rate",IF(C.Claims_DATA!N75=0,0,C.Claims_DATA!N75/ECO!X41),IF($C$2="Constant Exchange rate",IF(C.Claims_DATA!N75=0,0,C.Claims_DATA!N75/ECO!X76))))</f>
        <v>14622.695877010545</v>
      </c>
      <c r="P116" s="221">
        <f>IF($C$2="National Currency",IF(C.Claims_DATA!O75=0,0,C.Claims_DATA!O75),IF($C$2="Current Exchange rate",IF(C.Claims_DATA!O75=0,0,C.Claims_DATA!O75/ECO!Y41),IF($C$2="Constant Exchange rate",IF(C.Claims_DATA!O75=0,0,C.Claims_DATA!O75/ECO!Y76))))</f>
        <v>0</v>
      </c>
      <c r="Q116" s="48">
        <f t="shared" si="31"/>
        <v>0.15013757202921157</v>
      </c>
      <c r="R116" s="94">
        <f t="shared" si="32"/>
        <v>-9.4528765356082123E-2</v>
      </c>
      <c r="S116" s="94">
        <f t="shared" si="33"/>
        <v>0.12495187427227994</v>
      </c>
    </row>
    <row r="117" spans="3:19" ht="15.75" thickBot="1" x14ac:dyDescent="0.3">
      <c r="C117" s="258"/>
      <c r="D117" s="259"/>
      <c r="E117" s="55" t="s">
        <v>85</v>
      </c>
      <c r="F117" s="64">
        <f t="shared" ref="F117:O117" si="34">SUM(F85:F116)</f>
        <v>90884.298786837797</v>
      </c>
      <c r="G117" s="64">
        <f t="shared" si="34"/>
        <v>92811.944334287575</v>
      </c>
      <c r="H117" s="64">
        <f t="shared" si="34"/>
        <v>93195.511061139739</v>
      </c>
      <c r="I117" s="64">
        <f t="shared" si="34"/>
        <v>95873.838768783142</v>
      </c>
      <c r="J117" s="64">
        <f t="shared" si="34"/>
        <v>98395.64120552504</v>
      </c>
      <c r="K117" s="64">
        <f t="shared" si="34"/>
        <v>101361.89391034645</v>
      </c>
      <c r="L117" s="64">
        <f t="shared" si="34"/>
        <v>102569.86628411655</v>
      </c>
      <c r="M117" s="64">
        <f t="shared" si="34"/>
        <v>101503.22040946825</v>
      </c>
      <c r="N117" s="64">
        <f t="shared" si="34"/>
        <v>98593.419527736638</v>
      </c>
      <c r="O117" s="64">
        <f t="shared" si="34"/>
        <v>97395.313374093152</v>
      </c>
      <c r="P117" s="76" t="s">
        <v>355</v>
      </c>
      <c r="Q117" s="48">
        <f t="shared" si="31"/>
        <v>1</v>
      </c>
    </row>
    <row r="118" spans="3:19" ht="16.5" thickTop="1" thickBot="1" x14ac:dyDescent="0.3">
      <c r="C118" s="260"/>
      <c r="D118" s="261"/>
      <c r="E118" s="57" t="s">
        <v>86</v>
      </c>
      <c r="F118" s="64">
        <v>90496.9453125</v>
      </c>
      <c r="G118" s="64">
        <v>92416.5859375</v>
      </c>
      <c r="H118" s="64">
        <v>92658.09375</v>
      </c>
      <c r="I118" s="64">
        <v>94995.125</v>
      </c>
      <c r="J118" s="64">
        <v>97421.4296875</v>
      </c>
      <c r="K118" s="64">
        <v>100743.921875</v>
      </c>
      <c r="L118" s="64">
        <v>101997.625</v>
      </c>
      <c r="M118" s="64">
        <v>101036.40625</v>
      </c>
      <c r="N118" s="64">
        <v>98237.0625</v>
      </c>
      <c r="O118" s="64">
        <v>97035.15625</v>
      </c>
      <c r="P118" s="76" t="s">
        <v>355</v>
      </c>
      <c r="Q118" s="48">
        <f>O118/$O$117</f>
        <v>0.996302110321163</v>
      </c>
      <c r="R118" s="94">
        <f>IF(OR(O118=0, N118=0),"-",O118/N118-1)</f>
        <v>-1.2234753558515665E-2</v>
      </c>
      <c r="S118" s="94">
        <f>IF(OR(O118=0, F118=0),"-",O118/F118-1)</f>
        <v>7.2247863338619212E-2</v>
      </c>
    </row>
    <row r="119" spans="3:19" ht="15.75" thickTop="1" x14ac:dyDescent="0.25">
      <c r="E119" s="57" t="s">
        <v>87</v>
      </c>
      <c r="F119" s="85"/>
      <c r="G119" s="85">
        <f t="shared" ref="G119:N119" si="35">G118/F118-1</f>
        <v>2.1212214604273916E-2</v>
      </c>
      <c r="H119" s="85">
        <f t="shared" si="35"/>
        <v>2.6132518319095244E-3</v>
      </c>
      <c r="I119" s="85">
        <f t="shared" si="35"/>
        <v>2.5222095074667994E-2</v>
      </c>
      <c r="J119" s="85">
        <f t="shared" si="35"/>
        <v>2.5541360017158787E-2</v>
      </c>
      <c r="K119" s="85">
        <f t="shared" si="35"/>
        <v>3.4104325897881038E-2</v>
      </c>
      <c r="L119" s="85">
        <f t="shared" si="35"/>
        <v>1.2444454232738211E-2</v>
      </c>
      <c r="M119" s="85">
        <f t="shared" si="35"/>
        <v>-9.4239326650987776E-3</v>
      </c>
      <c r="N119" s="85">
        <f t="shared" si="35"/>
        <v>-2.7706287801581464E-2</v>
      </c>
      <c r="O119" s="86">
        <f>O118/N118-1</f>
        <v>-1.2234753558515665E-2</v>
      </c>
      <c r="P119" s="86"/>
    </row>
    <row r="120" spans="3:19" x14ac:dyDescent="0.15">
      <c r="F120" s="22"/>
      <c r="G120" s="22"/>
      <c r="H120" s="22"/>
      <c r="I120" s="22"/>
      <c r="J120" s="22"/>
      <c r="K120" s="22"/>
      <c r="L120" s="22"/>
      <c r="M120" s="22"/>
      <c r="N120" s="22"/>
      <c r="O120" s="22"/>
      <c r="P120" s="22"/>
      <c r="Q120" s="23"/>
    </row>
    <row r="122" spans="3:19" ht="18.75" hidden="1" x14ac:dyDescent="0.15">
      <c r="C122" s="264" t="s">
        <v>216</v>
      </c>
      <c r="D122" s="265"/>
      <c r="E122" s="272" t="s">
        <v>129</v>
      </c>
      <c r="F122" s="273"/>
      <c r="G122" s="273"/>
      <c r="H122" s="273"/>
      <c r="I122" s="273"/>
      <c r="J122" s="273"/>
      <c r="K122" s="273"/>
      <c r="L122" s="273"/>
      <c r="M122" s="273"/>
      <c r="N122" s="273"/>
      <c r="O122" s="273"/>
      <c r="P122" s="274"/>
    </row>
    <row r="123" spans="3:19" ht="15" hidden="1" x14ac:dyDescent="0.15">
      <c r="C123" s="262" t="s">
        <v>93</v>
      </c>
      <c r="D123" s="263"/>
      <c r="E123" s="43">
        <v>3</v>
      </c>
      <c r="F123" s="44">
        <v>2004</v>
      </c>
      <c r="G123" s="44">
        <f t="shared" ref="G123:P123" si="36">F123+1</f>
        <v>2005</v>
      </c>
      <c r="H123" s="44">
        <f t="shared" si="36"/>
        <v>2006</v>
      </c>
      <c r="I123" s="44">
        <f t="shared" si="36"/>
        <v>2007</v>
      </c>
      <c r="J123" s="44">
        <f t="shared" si="36"/>
        <v>2008</v>
      </c>
      <c r="K123" s="44">
        <f t="shared" si="36"/>
        <v>2009</v>
      </c>
      <c r="L123" s="44">
        <f t="shared" si="36"/>
        <v>2010</v>
      </c>
      <c r="M123" s="44">
        <f t="shared" si="36"/>
        <v>2011</v>
      </c>
      <c r="N123" s="44">
        <f t="shared" si="36"/>
        <v>2012</v>
      </c>
      <c r="O123" s="120">
        <f t="shared" si="36"/>
        <v>2013</v>
      </c>
      <c r="P123" s="120">
        <f t="shared" si="36"/>
        <v>2014</v>
      </c>
      <c r="Q123" s="46" t="s">
        <v>82</v>
      </c>
      <c r="R123" s="96" t="s">
        <v>88</v>
      </c>
      <c r="S123" s="97" t="s">
        <v>89</v>
      </c>
    </row>
    <row r="124" spans="3:19" ht="15" hidden="1" x14ac:dyDescent="0.25">
      <c r="C124" s="256"/>
      <c r="D124" s="257"/>
      <c r="E124" s="45" t="s">
        <v>0</v>
      </c>
      <c r="F124" s="73">
        <f>IF($C$2="National Currency",IF(C.Claims_DATA!E82=0,0,C.Claims_DATA!E82),IF($C$2="Current Exchange rate",IF(C.Claims_DATA!E82=0,0,C.Claims_DATA!E82/ECO!O10),IF($C$2="Constant Exchange rate",IF(C.Claims_DATA!E82=0,0,C.Claims_DATA!E82/ECO!O45))))</f>
        <v>971</v>
      </c>
      <c r="G124" s="73">
        <f>IF($C$2="National Currency",IF(C.Claims_DATA!F82=0,0,C.Claims_DATA!F82),IF($C$2="Current Exchange rate",IF(C.Claims_DATA!F82=0,0,C.Claims_DATA!F82/ECO!P10),IF($C$2="Constant Exchange rate",IF(C.Claims_DATA!F82=0,0,C.Claims_DATA!F82/ECO!P45))))</f>
        <v>989</v>
      </c>
      <c r="H124" s="73">
        <f>IF($C$2="National Currency",IF(C.Claims_DATA!G82=0,0,C.Claims_DATA!G82),IF($C$2="Current Exchange rate",IF(C.Claims_DATA!G82=0,0,C.Claims_DATA!G82/ECO!Q10),IF($C$2="Constant Exchange rate",IF(C.Claims_DATA!G82=0,0,C.Claims_DATA!G82/ECO!Q45))))</f>
        <v>1040</v>
      </c>
      <c r="I124" s="73">
        <f>IF($C$2="National Currency",IF(C.Claims_DATA!H82=0,0,C.Claims_DATA!H82),IF($C$2="Current Exchange rate",IF(C.Claims_DATA!H82=0,0,C.Claims_DATA!H82/ECO!R10),IF($C$2="Constant Exchange rate",IF(C.Claims_DATA!H82=0,0,C.Claims_DATA!H82/ECO!R45))))</f>
        <v>1024</v>
      </c>
      <c r="J124" s="73">
        <f>IF($C$2="National Currency",IF(C.Claims_DATA!I82=0,0,C.Claims_DATA!I82),IF($C$2="Current Exchange rate",IF(C.Claims_DATA!I82=0,0,C.Claims_DATA!I82/ECO!S10),IF($C$2="Constant Exchange rate",IF(C.Claims_DATA!I82=0,0,C.Claims_DATA!I82/ECO!S45))))</f>
        <v>1047</v>
      </c>
      <c r="K124" s="73">
        <f>IF($C$2="National Currency",IF(C.Claims_DATA!J82=0,0,C.Claims_DATA!J82),IF($C$2="Current Exchange rate",IF(C.Claims_DATA!J82=0,0,C.Claims_DATA!J82/ECO!T10),IF($C$2="Constant Exchange rate",IF(C.Claims_DATA!J82=0,0,C.Claims_DATA!J82/ECO!T45))))</f>
        <v>1056</v>
      </c>
      <c r="L124" s="73">
        <f>IF($C$2="National Currency",IF(C.Claims_DATA!K82=0,0,C.Claims_DATA!K82),IF($C$2="Current Exchange rate",IF(C.Claims_DATA!K82=0,0,C.Claims_DATA!K82/ECO!U10),IF($C$2="Constant Exchange rate",IF(C.Claims_DATA!K82=0,0,C.Claims_DATA!K82/ECO!U45))))</f>
        <v>1085</v>
      </c>
      <c r="M124" s="73">
        <f>IF($C$2="National Currency",IF(C.Claims_DATA!L82=0,0,C.Claims_DATA!L82),IF($C$2="Current Exchange rate",IF(C.Claims_DATA!L82=0,0,C.Claims_DATA!L82/ECO!V10),IF($C$2="Constant Exchange rate",IF(C.Claims_DATA!L82=0,0,C.Claims_DATA!L82/ECO!V45))))</f>
        <v>1103</v>
      </c>
      <c r="N124" s="73">
        <f>IF($C$2="National Currency",IF(C.Claims_DATA!M82=0,0,C.Claims_DATA!M82),IF($C$2="Current Exchange rate",IF(C.Claims_DATA!M82=0,0,C.Claims_DATA!M82/ECO!W10),IF($C$2="Constant Exchange rate",IF(C.Claims_DATA!M82=0,0,C.Claims_DATA!M82/ECO!W45))))</f>
        <v>1138</v>
      </c>
      <c r="O124" s="73">
        <f>IF($C$2="National Currency",IF(C.Claims_DATA!N82=0,0,C.Claims_DATA!N82),IF($C$2="Current Exchange rate",IF(C.Claims_DATA!N82=0,0,C.Claims_DATA!N82/ECO!X10),IF($C$2="Constant Exchange rate",IF(C.Claims_DATA!N82=0,0,C.Claims_DATA!N82/ECO!X45))))</f>
        <v>1184</v>
      </c>
      <c r="P124" s="73"/>
      <c r="Q124" s="48">
        <f>O124/$O$156</f>
        <v>1.0745737697289159E-2</v>
      </c>
      <c r="R124" s="94">
        <f>IF(OR(O124=0, N124=0),"-",O124/N124-1)</f>
        <v>4.0421792618629215E-2</v>
      </c>
      <c r="S124" s="94">
        <f>IF(OR(F124=0, O124=0),"-",O124/F124-1)</f>
        <v>0.21936148300720903</v>
      </c>
    </row>
    <row r="125" spans="3:19" ht="15" hidden="1" x14ac:dyDescent="0.25">
      <c r="C125" s="256"/>
      <c r="D125" s="257"/>
      <c r="E125" s="45" t="s">
        <v>1</v>
      </c>
      <c r="F125" s="74">
        <f>IF($C$2="National Currency",IF(C.Claims_DATA!E83=0,0,C.Claims_DATA!E83),IF($C$2="Current Exchange rate",IF(C.Claims_DATA!E83=0,0,C.Claims_DATA!E83/ECO!O11),IF($C$2="Constant Exchange rate",IF(C.Claims_DATA!E83=0,0,C.Claims_DATA!E83/ECO!O46))))</f>
        <v>642.5555164000001</v>
      </c>
      <c r="G125" s="74">
        <f>IF($C$2="National Currency",IF(C.Claims_DATA!F83=0,0,C.Claims_DATA!F83),IF($C$2="Current Exchange rate",IF(C.Claims_DATA!F83=0,0,C.Claims_DATA!F83/ECO!P11),IF($C$2="Constant Exchange rate",IF(C.Claims_DATA!F83=0,0,C.Claims_DATA!F83/ECO!P46))))</f>
        <v>701.92227779000007</v>
      </c>
      <c r="H125" s="74">
        <f>IF($C$2="National Currency",IF(C.Claims_DATA!G83=0,0,C.Claims_DATA!G83),IF($C$2="Current Exchange rate",IF(C.Claims_DATA!G83=0,0,C.Claims_DATA!G83/ECO!Q11),IF($C$2="Constant Exchange rate",IF(C.Claims_DATA!G83=0,0,C.Claims_DATA!G83/ECO!Q46))))</f>
        <v>735.49967661999995</v>
      </c>
      <c r="I125" s="74">
        <f>IF($C$2="National Currency",IF(C.Claims_DATA!H83=0,0,C.Claims_DATA!H83),IF($C$2="Current Exchange rate",IF(C.Claims_DATA!H83=0,0,C.Claims_DATA!H83/ECO!R11),IF($C$2="Constant Exchange rate",IF(C.Claims_DATA!H83=0,0,C.Claims_DATA!H83/ECO!R46))))</f>
        <v>759.40591857999993</v>
      </c>
      <c r="J125" s="74">
        <f>IF($C$2="National Currency",IF(C.Claims_DATA!I83=0,0,C.Claims_DATA!I83),IF($C$2="Current Exchange rate",IF(C.Claims_DATA!I83=0,0,C.Claims_DATA!I83/ECO!S11),IF($C$2="Constant Exchange rate",IF(C.Claims_DATA!I83=0,0,C.Claims_DATA!I83/ECO!S46))))</f>
        <v>946.05345259000023</v>
      </c>
      <c r="K125" s="74">
        <f>IF($C$2="National Currency",IF(C.Claims_DATA!J83=0,0,C.Claims_DATA!J83),IF($C$2="Current Exchange rate",IF(C.Claims_DATA!J83=0,0,C.Claims_DATA!J83/ECO!T11),IF($C$2="Constant Exchange rate",IF(C.Claims_DATA!J83=0,0,C.Claims_DATA!J83/ECO!T46))))</f>
        <v>871.16055818999985</v>
      </c>
      <c r="L125" s="74">
        <f>IF($C$2="National Currency",IF(C.Claims_DATA!K83=0,0,C.Claims_DATA!K83),IF($C$2="Current Exchange rate",IF(C.Claims_DATA!K83=0,0,C.Claims_DATA!K83/ECO!U11),IF($C$2="Constant Exchange rate",IF(C.Claims_DATA!K83=0,0,C.Claims_DATA!K83/ECO!U46))))</f>
        <v>887.02194865000013</v>
      </c>
      <c r="M125" s="74">
        <f>IF($C$2="National Currency",IF(C.Claims_DATA!L83=0,0,C.Claims_DATA!L83),IF($C$2="Current Exchange rate",IF(C.Claims_DATA!L83=0,0,C.Claims_DATA!L83/ECO!V11),IF($C$2="Constant Exchange rate",IF(C.Claims_DATA!L83=0,0,C.Claims_DATA!L83/ECO!V46))))</f>
        <v>888.20849575</v>
      </c>
      <c r="N125" s="74">
        <f>IF($C$2="National Currency",IF(C.Claims_DATA!M83=0,0,C.Claims_DATA!M83),IF($C$2="Current Exchange rate",IF(C.Claims_DATA!M83=0,0,C.Claims_DATA!M83/ECO!W11),IF($C$2="Constant Exchange rate",IF(C.Claims_DATA!M83=0,0,C.Claims_DATA!M83/ECO!W46))))</f>
        <v>892.61031967000008</v>
      </c>
      <c r="O125" s="74">
        <f>IF($C$2="National Currency",IF(C.Claims_DATA!N83=0,0,C.Claims_DATA!N83),IF($C$2="Current Exchange rate",IF(C.Claims_DATA!N83=0,0,C.Claims_DATA!N83/ECO!X11),IF($C$2="Constant Exchange rate",IF(C.Claims_DATA!N83=0,0,C.Claims_DATA!N83/ECO!X46))))</f>
        <v>1003.2466639800001</v>
      </c>
      <c r="P125" s="74"/>
      <c r="Q125" s="48">
        <f t="shared" ref="Q125:Q156" si="37">O125/$O$156</f>
        <v>9.1052580209539501E-3</v>
      </c>
      <c r="R125" s="94">
        <f t="shared" ref="R125:R155" si="38">IF(OR(O125=0, N125=0),"-",O125/N125-1)</f>
        <v>0.12394696977164954</v>
      </c>
      <c r="S125" s="94">
        <f t="shared" ref="S125:S157" si="39">IF(OR(F125=0, O125=0),"-",O125/F125-1)</f>
        <v>0.56133849663421853</v>
      </c>
    </row>
    <row r="126" spans="3:19" ht="15" hidden="1" x14ac:dyDescent="0.25">
      <c r="C126" s="256"/>
      <c r="D126" s="257"/>
      <c r="E126" s="45" t="s">
        <v>2</v>
      </c>
      <c r="F126" s="74">
        <f>IF($C$2="National Currency",IF(C.Claims_DATA!E84=0,0,C.Claims_DATA!E84),IF($C$2="Current Exchange rate",IF(C.Claims_DATA!E84=0,0,C.Claims_DATA!E84/ECO!O12),IF($C$2="Constant Exchange rate",IF(C.Claims_DATA!E84=0,0,C.Claims_DATA!E84/ECO!O47))))</f>
        <v>0</v>
      </c>
      <c r="G126" s="74">
        <f>IF($C$2="National Currency",IF(C.Claims_DATA!F84=0,0,C.Claims_DATA!F84),IF($C$2="Current Exchange rate",IF(C.Claims_DATA!F84=0,0,C.Claims_DATA!F84/ECO!P12),IF($C$2="Constant Exchange rate",IF(C.Claims_DATA!F84=0,0,C.Claims_DATA!F84/ECO!P47))))</f>
        <v>0</v>
      </c>
      <c r="H126" s="74">
        <f>IF($C$2="National Currency",IF(C.Claims_DATA!G84=0,0,C.Claims_DATA!G84),IF($C$2="Current Exchange rate",IF(C.Claims_DATA!G84=0,0,C.Claims_DATA!G84/ECO!Q12),IF($C$2="Constant Exchange rate",IF(C.Claims_DATA!G84=0,0,C.Claims_DATA!G84/ECO!Q47))))</f>
        <v>0</v>
      </c>
      <c r="I126" s="74">
        <f>IF($C$2="National Currency",IF(C.Claims_DATA!H84=0,0,C.Claims_DATA!H84),IF($C$2="Current Exchange rate",IF(C.Claims_DATA!H84=0,0,C.Claims_DATA!H84/ECO!R12),IF($C$2="Constant Exchange rate",IF(C.Claims_DATA!H84=0,0,C.Claims_DATA!H84/ECO!R47))))</f>
        <v>1.7366555701765801E-2</v>
      </c>
      <c r="J126" s="74">
        <f>IF($C$2="National Currency",IF(C.Claims_DATA!I84=0,0,C.Claims_DATA!I84),IF($C$2="Current Exchange rate",IF(C.Claims_DATA!I84=0,0,C.Claims_DATA!I84/ECO!S12),IF($C$2="Constant Exchange rate",IF(C.Claims_DATA!I84=0,0,C.Claims_DATA!I84/ECO!S47))))</f>
        <v>8.4508082372835528E-3</v>
      </c>
      <c r="K126" s="74">
        <f>IF($C$2="National Currency",IF(C.Claims_DATA!J84=0,0,C.Claims_DATA!J84),IF($C$2="Current Exchange rate",IF(C.Claims_DATA!J84=0,0,C.Claims_DATA!J84/ECO!T12),IF($C$2="Constant Exchange rate",IF(C.Claims_DATA!J84=0,0,C.Claims_DATA!J84/ECO!T47))))</f>
        <v>1.1899470771150276E-2</v>
      </c>
      <c r="L126" s="74">
        <f>IF($C$2="National Currency",IF(C.Claims_DATA!K84=0,0,C.Claims_DATA!K84),IF($C$2="Current Exchange rate",IF(C.Claims_DATA!K84=0,0,C.Claims_DATA!K84/ECO!U12),IF($C$2="Constant Exchange rate",IF(C.Claims_DATA!K84=0,0,C.Claims_DATA!K84/ECO!U47))))</f>
        <v>8.8301462317210335E-3</v>
      </c>
      <c r="M126" s="74">
        <f>IF($C$2="National Currency",IF(C.Claims_DATA!L84=0,0,C.Claims_DATA!L84),IF($C$2="Current Exchange rate",IF(C.Claims_DATA!L84=0,0,C.Claims_DATA!L84/ECO!V12),IF($C$2="Constant Exchange rate",IF(C.Claims_DATA!L84=0,0,C.Claims_DATA!L84/ECO!V47))))</f>
        <v>1.0686164229471317E-2</v>
      </c>
      <c r="N126" s="74">
        <f>IF($C$2="National Currency",IF(C.Claims_DATA!M84=0,0,C.Claims_DATA!M84),IF($C$2="Current Exchange rate",IF(C.Claims_DATA!M84=0,0,C.Claims_DATA!M84/ECO!W12),IF($C$2="Constant Exchange rate",IF(C.Claims_DATA!M84=0,0,C.Claims_DATA!M84/ECO!W47))))</f>
        <v>0</v>
      </c>
      <c r="O126" s="74">
        <f>IF($C$2="National Currency",IF(C.Claims_DATA!N84=0,0,C.Claims_DATA!N84),IF($C$2="Current Exchange rate",IF(C.Claims_DATA!N84=0,0,C.Claims_DATA!N84/ECO!X12),IF($C$2="Constant Exchange rate",IF(C.Claims_DATA!N84=0,0,C.Claims_DATA!N84/ECO!X47))))</f>
        <v>0</v>
      </c>
      <c r="P126" s="74"/>
      <c r="Q126" s="48">
        <f t="shared" si="37"/>
        <v>0</v>
      </c>
      <c r="R126" s="94" t="str">
        <f t="shared" si="38"/>
        <v>-</v>
      </c>
      <c r="S126" s="94" t="str">
        <f t="shared" si="39"/>
        <v>-</v>
      </c>
    </row>
    <row r="127" spans="3:19" ht="15" hidden="1" x14ac:dyDescent="0.25">
      <c r="C127" s="256"/>
      <c r="D127" s="257"/>
      <c r="E127" s="45" t="s">
        <v>3</v>
      </c>
      <c r="F127" s="74">
        <f>IF($C$2="National Currency",IF(C.Claims_DATA!E85=0,0,C.Claims_DATA!E85),IF($C$2="Current Exchange rate",IF(C.Claims_DATA!E85=0,0,C.Claims_DATA!E85/ECO!O13),IF($C$2="Constant Exchange rate",IF(C.Claims_DATA!E85=0,0,C.Claims_DATA!E85/ECO!O48))))</f>
        <v>4969.3097139055226</v>
      </c>
      <c r="G127" s="74">
        <f>IF($C$2="National Currency",IF(C.Claims_DATA!F85=0,0,C.Claims_DATA!F85),IF($C$2="Current Exchange rate",IF(C.Claims_DATA!F85=0,0,C.Claims_DATA!F85/ECO!P13),IF($C$2="Constant Exchange rate",IF(C.Claims_DATA!F85=0,0,C.Claims_DATA!F85/ECO!P48))))</f>
        <v>4951.2075848303402</v>
      </c>
      <c r="H127" s="74">
        <f>IF($C$2="National Currency",IF(C.Claims_DATA!G85=0,0,C.Claims_DATA!G85),IF($C$2="Current Exchange rate",IF(C.Claims_DATA!G85=0,0,C.Claims_DATA!G85/ECO!Q13),IF($C$2="Constant Exchange rate",IF(C.Claims_DATA!G85=0,0,C.Claims_DATA!G85/ECO!Q48))))</f>
        <v>4920.158017298736</v>
      </c>
      <c r="I127" s="74">
        <f>IF($C$2="National Currency",IF(C.Claims_DATA!H85=0,0,C.Claims_DATA!H85),IF($C$2="Current Exchange rate",IF(C.Claims_DATA!H85=0,0,C.Claims_DATA!H85/ECO!R13),IF($C$2="Constant Exchange rate",IF(C.Claims_DATA!H85=0,0,C.Claims_DATA!H85/ECO!R48))))</f>
        <v>4964.0577178975391</v>
      </c>
      <c r="J127" s="74">
        <f>IF($C$2="National Currency",IF(C.Claims_DATA!I85=0,0,C.Claims_DATA!I85),IF($C$2="Current Exchange rate",IF(C.Claims_DATA!I85=0,0,C.Claims_DATA!I85/ECO!S13),IF($C$2="Constant Exchange rate",IF(C.Claims_DATA!I85=0,0,C.Claims_DATA!I85/ECO!S48))))</f>
        <v>5257.1385745176322</v>
      </c>
      <c r="K127" s="74">
        <f>IF($C$2="National Currency",IF(C.Claims_DATA!J85=0,0,C.Claims_DATA!J85),IF($C$2="Current Exchange rate",IF(C.Claims_DATA!J85=0,0,C.Claims_DATA!J85/ECO!T13),IF($C$2="Constant Exchange rate",IF(C.Claims_DATA!J85=0,0,C.Claims_DATA!J85/ECO!T48))))</f>
        <v>5489.3713439787098</v>
      </c>
      <c r="L127" s="74">
        <f>IF($C$2="National Currency",IF(C.Claims_DATA!K85=0,0,C.Claims_DATA!K85),IF($C$2="Current Exchange rate",IF(C.Claims_DATA!K85=0,0,C.Claims_DATA!K85/ECO!U13),IF($C$2="Constant Exchange rate",IF(C.Claims_DATA!K85=0,0,C.Claims_DATA!K85/ECO!U48))))</f>
        <v>5668.5638132069198</v>
      </c>
      <c r="M127" s="74">
        <f>IF($C$2="National Currency",IF(C.Claims_DATA!L85=0,0,C.Claims_DATA!L85),IF($C$2="Current Exchange rate",IF(C.Claims_DATA!L85=0,0,C.Claims_DATA!L85/ECO!V13),IF($C$2="Constant Exchange rate",IF(C.Claims_DATA!L85=0,0,C.Claims_DATA!L85/ECO!V48))))</f>
        <v>5877.4701671656685</v>
      </c>
      <c r="N127" s="74">
        <f>IF($C$2="National Currency",IF(C.Claims_DATA!M85=0,0,C.Claims_DATA!M85),IF($C$2="Current Exchange rate",IF(C.Claims_DATA!M85=0,0,C.Claims_DATA!M85/ECO!W13),IF($C$2="Constant Exchange rate",IF(C.Claims_DATA!M85=0,0,C.Claims_DATA!M85/ECO!W48))))</f>
        <v>5614.8752054224888</v>
      </c>
      <c r="O127" s="74">
        <f>IF($C$2="National Currency",IF(C.Claims_DATA!N85=0,0,C.Claims_DATA!N85),IF($C$2="Current Exchange rate",IF(C.Claims_DATA!N85=0,0,C.Claims_DATA!N85/ECO!X13),IF($C$2="Constant Exchange rate",IF(C.Claims_DATA!N85=0,0,C.Claims_DATA!N85/ECO!X48))))</f>
        <v>5416.2419386227548</v>
      </c>
      <c r="P127" s="74"/>
      <c r="Q127" s="48">
        <f t="shared" si="37"/>
        <v>4.9156685116129265E-2</v>
      </c>
      <c r="R127" s="94">
        <f t="shared" si="38"/>
        <v>-3.5376256734594325E-2</v>
      </c>
      <c r="S127" s="94">
        <f t="shared" si="39"/>
        <v>8.9938492556942196E-2</v>
      </c>
    </row>
    <row r="128" spans="3:19" ht="15" hidden="1" x14ac:dyDescent="0.25">
      <c r="C128" s="256"/>
      <c r="D128" s="257"/>
      <c r="E128" s="45" t="s">
        <v>4</v>
      </c>
      <c r="F128" s="74">
        <f>IF($C$2="National Currency",IF(C.Claims_DATA!E86=0,0,C.Claims_DATA!E86),IF($C$2="Current Exchange rate",IF(C.Claims_DATA!E86=0,0,C.Claims_DATA!E86/ECO!O14),IF($C$2="Constant Exchange rate",IF(C.Claims_DATA!E86=0,0,C.Claims_DATA!E86/ECO!O49))))</f>
        <v>0</v>
      </c>
      <c r="G128" s="74">
        <f>IF($C$2="National Currency",IF(C.Claims_DATA!F86=0,0,C.Claims_DATA!F86),IF($C$2="Current Exchange rate",IF(C.Claims_DATA!F86=0,0,C.Claims_DATA!F86/ECO!P14),IF($C$2="Constant Exchange rate",IF(C.Claims_DATA!F86=0,0,C.Claims_DATA!F86/ECO!P49))))</f>
        <v>0</v>
      </c>
      <c r="H128" s="74">
        <f>IF($C$2="National Currency",IF(C.Claims_DATA!G86=0,0,C.Claims_DATA!G86),IF($C$2="Current Exchange rate",IF(C.Claims_DATA!G86=0,0,C.Claims_DATA!G86/ECO!Q14),IF($C$2="Constant Exchange rate",IF(C.Claims_DATA!G86=0,0,C.Claims_DATA!G86/ECO!Q49))))</f>
        <v>0</v>
      </c>
      <c r="I128" s="74">
        <f>IF($C$2="National Currency",IF(C.Claims_DATA!H86=0,0,C.Claims_DATA!H86),IF($C$2="Current Exchange rate",IF(C.Claims_DATA!H86=0,0,C.Claims_DATA!H86/ECO!R14),IF($C$2="Constant Exchange rate",IF(C.Claims_DATA!H86=0,0,C.Claims_DATA!H86/ECO!R49))))</f>
        <v>0</v>
      </c>
      <c r="J128" s="74">
        <f>IF($C$2="National Currency",IF(C.Claims_DATA!I86=0,0,C.Claims_DATA!I86),IF($C$2="Current Exchange rate",IF(C.Claims_DATA!I86=0,0,C.Claims_DATA!I86/ECO!S14),IF($C$2="Constant Exchange rate",IF(C.Claims_DATA!I86=0,0,C.Claims_DATA!I86/ECO!S49))))</f>
        <v>0</v>
      </c>
      <c r="K128" s="74">
        <f>IF($C$2="National Currency",IF(C.Claims_DATA!J86=0,0,C.Claims_DATA!J86),IF($C$2="Current Exchange rate",IF(C.Claims_DATA!J86=0,0,C.Claims_DATA!J86/ECO!T14),IF($C$2="Constant Exchange rate",IF(C.Claims_DATA!J86=0,0,C.Claims_DATA!J86/ECO!T49))))</f>
        <v>0</v>
      </c>
      <c r="L128" s="74">
        <f>IF($C$2="National Currency",IF(C.Claims_DATA!K86=0,0,C.Claims_DATA!K86),IF($C$2="Current Exchange rate",IF(C.Claims_DATA!K86=0,0,C.Claims_DATA!K86/ECO!U14),IF($C$2="Constant Exchange rate",IF(C.Claims_DATA!K86=0,0,C.Claims_DATA!K86/ECO!U49))))</f>
        <v>0</v>
      </c>
      <c r="M128" s="74">
        <f>IF($C$2="National Currency",IF(C.Claims_DATA!L86=0,0,C.Claims_DATA!L86),IF($C$2="Current Exchange rate",IF(C.Claims_DATA!L86=0,0,C.Claims_DATA!L86/ECO!V14),IF($C$2="Constant Exchange rate",IF(C.Claims_DATA!L86=0,0,C.Claims_DATA!L86/ECO!V49))))</f>
        <v>65</v>
      </c>
      <c r="N128" s="74">
        <f>IF($C$2="National Currency",IF(C.Claims_DATA!M86=0,0,C.Claims_DATA!M86),IF($C$2="Current Exchange rate",IF(C.Claims_DATA!M86=0,0,C.Claims_DATA!M86/ECO!W14),IF($C$2="Constant Exchange rate",IF(C.Claims_DATA!M86=0,0,C.Claims_DATA!M86/ECO!W49))))</f>
        <v>0</v>
      </c>
      <c r="O128" s="74">
        <f>IF($C$2="National Currency",IF(C.Claims_DATA!N86=0,0,C.Claims_DATA!N86),IF($C$2="Current Exchange rate",IF(C.Claims_DATA!N86=0,0,C.Claims_DATA!N86/ECO!X14),IF($C$2="Constant Exchange rate",IF(C.Claims_DATA!N86=0,0,C.Claims_DATA!N86/ECO!X49))))</f>
        <v>0</v>
      </c>
      <c r="P128" s="74"/>
      <c r="Q128" s="48">
        <f t="shared" si="37"/>
        <v>0</v>
      </c>
      <c r="R128" s="94" t="str">
        <f t="shared" si="38"/>
        <v>-</v>
      </c>
      <c r="S128" s="94" t="str">
        <f t="shared" si="39"/>
        <v>-</v>
      </c>
    </row>
    <row r="129" spans="3:40" ht="15" hidden="1" x14ac:dyDescent="0.25">
      <c r="C129" s="256"/>
      <c r="D129" s="257"/>
      <c r="E129" s="45" t="s">
        <v>44</v>
      </c>
      <c r="F129" s="74">
        <f>IF($C$2="National Currency",IF(C.Claims_DATA!E87=0,0,C.Claims_DATA!E87),IF($C$2="Current Exchange rate",IF(C.Claims_DATA!E87=0,0,C.Claims_DATA!E87/ECO!O15),IF($C$2="Constant Exchange rate",IF(C.Claims_DATA!E87=0,0,C.Claims_DATA!E87/ECO!O50))))</f>
        <v>0</v>
      </c>
      <c r="G129" s="74">
        <f>IF($C$2="National Currency",IF(C.Claims_DATA!F87=0,0,C.Claims_DATA!F87),IF($C$2="Current Exchange rate",IF(C.Claims_DATA!F87=0,0,C.Claims_DATA!F87/ECO!P15),IF($C$2="Constant Exchange rate",IF(C.Claims_DATA!F87=0,0,C.Claims_DATA!F87/ECO!P50))))</f>
        <v>0</v>
      </c>
      <c r="H129" s="74">
        <f>IF($C$2="National Currency",IF(C.Claims_DATA!G87=0,0,C.Claims_DATA!G87),IF($C$2="Current Exchange rate",IF(C.Claims_DATA!G87=0,0,C.Claims_DATA!G87/ECO!Q15),IF($C$2="Constant Exchange rate",IF(C.Claims_DATA!G87=0,0,C.Claims_DATA!G87/ECO!Q50))))</f>
        <v>0</v>
      </c>
      <c r="I129" s="74">
        <f>IF($C$2="National Currency",IF(C.Claims_DATA!H87=0,0,C.Claims_DATA!H87),IF($C$2="Current Exchange rate",IF(C.Claims_DATA!H87=0,0,C.Claims_DATA!H87/ECO!R15),IF($C$2="Constant Exchange rate",IF(C.Claims_DATA!H87=0,0,C.Claims_DATA!H87/ECO!R50))))</f>
        <v>0</v>
      </c>
      <c r="J129" s="74">
        <f>IF($C$2="National Currency",IF(C.Claims_DATA!I87=0,0,C.Claims_DATA!I87),IF($C$2="Current Exchange rate",IF(C.Claims_DATA!I87=0,0,C.Claims_DATA!I87/ECO!S15),IF($C$2="Constant Exchange rate",IF(C.Claims_DATA!I87=0,0,C.Claims_DATA!I87/ECO!S50))))</f>
        <v>12.006489994591671</v>
      </c>
      <c r="K129" s="74">
        <f>IF($C$2="National Currency",IF(C.Claims_DATA!J87=0,0,C.Claims_DATA!J87),IF($C$2="Current Exchange rate",IF(C.Claims_DATA!J87=0,0,C.Claims_DATA!J87/ECO!T15),IF($C$2="Constant Exchange rate",IF(C.Claims_DATA!J87=0,0,C.Claims_DATA!J87/ECO!T50))))</f>
        <v>14.818820984315847</v>
      </c>
      <c r="L129" s="74">
        <f>IF($C$2="National Currency",IF(C.Claims_DATA!K87=0,0,C.Claims_DATA!K87),IF($C$2="Current Exchange rate",IF(C.Claims_DATA!K87=0,0,C.Claims_DATA!K87/ECO!U15),IF($C$2="Constant Exchange rate",IF(C.Claims_DATA!K87=0,0,C.Claims_DATA!K87/ECO!U50))))</f>
        <v>19.866594555615649</v>
      </c>
      <c r="M129" s="74">
        <f>IF($C$2="National Currency",IF(C.Claims_DATA!L87=0,0,C.Claims_DATA!L87),IF($C$2="Current Exchange rate",IF(C.Claims_DATA!L87=0,0,C.Claims_DATA!L87/ECO!V15),IF($C$2="Constant Exchange rate",IF(C.Claims_DATA!L87=0,0,C.Claims_DATA!L87/ECO!V50))))</f>
        <v>23.688480259599785</v>
      </c>
      <c r="N129" s="74">
        <f>IF($C$2="National Currency",IF(C.Claims_DATA!M87=0,0,C.Claims_DATA!M87),IF($C$2="Current Exchange rate",IF(C.Claims_DATA!M87=0,0,C.Claims_DATA!M87/ECO!W15),IF($C$2="Constant Exchange rate",IF(C.Claims_DATA!M87=0,0,C.Claims_DATA!M87/ECO!W50))))</f>
        <v>23.868757887146206</v>
      </c>
      <c r="O129" s="74">
        <f>IF($C$2="National Currency",IF(C.Claims_DATA!N87=0,0,C.Claims_DATA!N87),IF($C$2="Current Exchange rate",IF(C.Claims_DATA!N87=0,0,C.Claims_DATA!N87/ECO!X15),IF($C$2="Constant Exchange rate",IF(C.Claims_DATA!N87=0,0,C.Claims_DATA!N87/ECO!X50))))</f>
        <v>24.806201550387598</v>
      </c>
      <c r="P129" s="74"/>
      <c r="Q129" s="48">
        <f t="shared" si="37"/>
        <v>2.2513592493796688E-4</v>
      </c>
      <c r="R129" s="94">
        <f t="shared" si="38"/>
        <v>3.92749244712991E-2</v>
      </c>
      <c r="S129" s="94" t="str">
        <f t="shared" si="39"/>
        <v>-</v>
      </c>
    </row>
    <row r="130" spans="3:40" ht="15" hidden="1" x14ac:dyDescent="0.25">
      <c r="C130" s="256"/>
      <c r="D130" s="257"/>
      <c r="E130" s="45" t="s">
        <v>6</v>
      </c>
      <c r="F130" s="74">
        <f>IF($C$2="National Currency",IF(C.Claims_DATA!E88=0,0,C.Claims_DATA!E88),IF($C$2="Current Exchange rate",IF(C.Claims_DATA!E88=0,0,C.Claims_DATA!E88/ECO!O16),IF($C$2="Constant Exchange rate",IF(C.Claims_DATA!E88=0,0,C.Claims_DATA!E88/ECO!O51))))</f>
        <v>28562.3</v>
      </c>
      <c r="G130" s="74">
        <f>IF($C$2="National Currency",IF(C.Claims_DATA!F88=0,0,C.Claims_DATA!F88),IF($C$2="Current Exchange rate",IF(C.Claims_DATA!F88=0,0,C.Claims_DATA!F88/ECO!P16),IF($C$2="Constant Exchange rate",IF(C.Claims_DATA!F88=0,0,C.Claims_DATA!F88/ECO!P51))))</f>
        <v>30454.799999999999</v>
      </c>
      <c r="H130" s="74">
        <f>IF($C$2="National Currency",IF(C.Claims_DATA!G88=0,0,C.Claims_DATA!G88),IF($C$2="Current Exchange rate",IF(C.Claims_DATA!G88=0,0,C.Claims_DATA!G88/ECO!Q16),IF($C$2="Constant Exchange rate",IF(C.Claims_DATA!G88=0,0,C.Claims_DATA!G88/ECO!Q51))))</f>
        <v>31757.599999999999</v>
      </c>
      <c r="I130" s="74">
        <f>IF($C$2="National Currency",IF(C.Claims_DATA!H88=0,0,C.Claims_DATA!H88),IF($C$2="Current Exchange rate",IF(C.Claims_DATA!H88=0,0,C.Claims_DATA!H88/ECO!R16),IF($C$2="Constant Exchange rate",IF(C.Claims_DATA!H88=0,0,C.Claims_DATA!H88/ECO!R51))))</f>
        <v>33006.1</v>
      </c>
      <c r="J130" s="74">
        <f>IF($C$2="National Currency",IF(C.Claims_DATA!I88=0,0,C.Claims_DATA!I88),IF($C$2="Current Exchange rate",IF(C.Claims_DATA!I88=0,0,C.Claims_DATA!I88/ECO!S16),IF($C$2="Constant Exchange rate",IF(C.Claims_DATA!I88=0,0,C.Claims_DATA!I88/ECO!S51))))</f>
        <v>33648</v>
      </c>
      <c r="K130" s="74">
        <f>IF($C$2="National Currency",IF(C.Claims_DATA!J88=0,0,C.Claims_DATA!J88),IF($C$2="Current Exchange rate",IF(C.Claims_DATA!J88=0,0,C.Claims_DATA!J88/ECO!T16),IF($C$2="Constant Exchange rate",IF(C.Claims_DATA!J88=0,0,C.Claims_DATA!J88/ECO!T51))))</f>
        <v>35191.4</v>
      </c>
      <c r="L130" s="74">
        <f>IF($C$2="National Currency",IF(C.Claims_DATA!K88=0,0,C.Claims_DATA!K88),IF($C$2="Current Exchange rate",IF(C.Claims_DATA!K88=0,0,C.Claims_DATA!K88/ECO!U16),IF($C$2="Constant Exchange rate",IF(C.Claims_DATA!K88=0,0,C.Claims_DATA!K88/ECO!U51))))</f>
        <v>38611.699999999997</v>
      </c>
      <c r="M130" s="74">
        <f>IF($C$2="National Currency",IF(C.Claims_DATA!L88=0,0,C.Claims_DATA!L88),IF($C$2="Current Exchange rate",IF(C.Claims_DATA!L88=0,0,C.Claims_DATA!L88/ECO!V16),IF($C$2="Constant Exchange rate",IF(C.Claims_DATA!L88=0,0,C.Claims_DATA!L88/ECO!V51))))</f>
        <v>38484.1</v>
      </c>
      <c r="N130" s="74">
        <f>IF($C$2="National Currency",IF(C.Claims_DATA!M88=0,0,C.Claims_DATA!M88),IF($C$2="Current Exchange rate",IF(C.Claims_DATA!M88=0,0,C.Claims_DATA!M88/ECO!W16),IF($C$2="Constant Exchange rate",IF(C.Claims_DATA!M88=0,0,C.Claims_DATA!M88/ECO!W51))))</f>
        <v>40728.800000000003</v>
      </c>
      <c r="O130" s="74">
        <f>IF($C$2="National Currency",IF(C.Claims_DATA!N88=0,0,C.Claims_DATA!N88),IF($C$2="Current Exchange rate",IF(C.Claims_DATA!N88=0,0,C.Claims_DATA!N88/ECO!X16),IF($C$2="Constant Exchange rate",IF(C.Claims_DATA!N88=0,0,C.Claims_DATA!N88/ECO!X51))))</f>
        <v>41695</v>
      </c>
      <c r="P130" s="74"/>
      <c r="Q130" s="48">
        <f t="shared" si="37"/>
        <v>0.37841514635850632</v>
      </c>
      <c r="R130" s="94">
        <f t="shared" si="38"/>
        <v>2.3722771110368912E-2</v>
      </c>
      <c r="S130" s="94">
        <f t="shared" si="39"/>
        <v>0.45979140335337143</v>
      </c>
    </row>
    <row r="131" spans="3:40" ht="15" hidden="1" x14ac:dyDescent="0.25">
      <c r="C131" s="256"/>
      <c r="D131" s="257"/>
      <c r="E131" s="45" t="s">
        <v>7</v>
      </c>
      <c r="F131" s="74">
        <f>IF($C$2="National Currency",IF(C.Claims_DATA!E89=0,0,C.Claims_DATA!E89),IF($C$2="Current Exchange rate",IF(C.Claims_DATA!E89=0,0,C.Claims_DATA!E89/ECO!O17),IF($C$2="Constant Exchange rate",IF(C.Claims_DATA!E89=0,0,C.Claims_DATA!E89/ECO!O52))))</f>
        <v>0</v>
      </c>
      <c r="G131" s="74">
        <f>IF($C$2="National Currency",IF(C.Claims_DATA!F89=0,0,C.Claims_DATA!F89),IF($C$2="Current Exchange rate",IF(C.Claims_DATA!F89=0,0,C.Claims_DATA!F89/ECO!P17),IF($C$2="Constant Exchange rate",IF(C.Claims_DATA!F89=0,0,C.Claims_DATA!F89/ECO!P52))))</f>
        <v>0</v>
      </c>
      <c r="H131" s="74">
        <f>IF($C$2="National Currency",IF(C.Claims_DATA!G89=0,0,C.Claims_DATA!G89),IF($C$2="Current Exchange rate",IF(C.Claims_DATA!G89=0,0,C.Claims_DATA!G89/ECO!Q17),IF($C$2="Constant Exchange rate",IF(C.Claims_DATA!G89=0,0,C.Claims_DATA!G89/ECO!Q52))))</f>
        <v>0</v>
      </c>
      <c r="I131" s="74">
        <f>IF($C$2="National Currency",IF(C.Claims_DATA!H89=0,0,C.Claims_DATA!H89),IF($C$2="Current Exchange rate",IF(C.Claims_DATA!H89=0,0,C.Claims_DATA!H89/ECO!R17),IF($C$2="Constant Exchange rate",IF(C.Claims_DATA!H89=0,0,C.Claims_DATA!H89/ECO!R52))))</f>
        <v>0</v>
      </c>
      <c r="J131" s="74">
        <f>IF($C$2="National Currency",IF(C.Claims_DATA!I89=0,0,C.Claims_DATA!I89),IF($C$2="Current Exchange rate",IF(C.Claims_DATA!I89=0,0,C.Claims_DATA!I89/ECO!S17),IF($C$2="Constant Exchange rate",IF(C.Claims_DATA!I89=0,0,C.Claims_DATA!I89/ECO!S52))))</f>
        <v>0</v>
      </c>
      <c r="K131" s="74">
        <f>IF($C$2="National Currency",IF(C.Claims_DATA!J89=0,0,C.Claims_DATA!J89),IF($C$2="Current Exchange rate",IF(C.Claims_DATA!J89=0,0,C.Claims_DATA!J89/ECO!T17),IF($C$2="Constant Exchange rate",IF(C.Claims_DATA!J89=0,0,C.Claims_DATA!J89/ECO!T52))))</f>
        <v>0</v>
      </c>
      <c r="L131" s="74">
        <f>IF($C$2="National Currency",IF(C.Claims_DATA!K89=0,0,C.Claims_DATA!K89),IF($C$2="Current Exchange rate",IF(C.Claims_DATA!K89=0,0,C.Claims_DATA!K89/ECO!U17),IF($C$2="Constant Exchange rate",IF(C.Claims_DATA!K89=0,0,C.Claims_DATA!K89/ECO!U52))))</f>
        <v>0</v>
      </c>
      <c r="M131" s="74">
        <f>IF($C$2="National Currency",IF(C.Claims_DATA!L89=0,0,C.Claims_DATA!L89),IF($C$2="Current Exchange rate",IF(C.Claims_DATA!L89=0,0,C.Claims_DATA!L89/ECO!V17),IF($C$2="Constant Exchange rate",IF(C.Claims_DATA!L89=0,0,C.Claims_DATA!L89/ECO!V52))))</f>
        <v>104.89839227432071</v>
      </c>
      <c r="N131" s="74">
        <f>IF($C$2="National Currency",IF(C.Claims_DATA!M89=0,0,C.Claims_DATA!M89),IF($C$2="Current Exchange rate",IF(C.Claims_DATA!M89=0,0,C.Claims_DATA!M89/ECO!W17),IF($C$2="Constant Exchange rate",IF(C.Claims_DATA!M89=0,0,C.Claims_DATA!M89/ECO!W52))))</f>
        <v>121.01594294387064</v>
      </c>
      <c r="O131" s="74">
        <f>IF($C$2="National Currency",IF(C.Claims_DATA!N89=0,0,C.Claims_DATA!N89),IF($C$2="Current Exchange rate",IF(C.Claims_DATA!N89=0,0,C.Claims_DATA!N89/ECO!X17),IF($C$2="Constant Exchange rate",IF(C.Claims_DATA!N89=0,0,C.Claims_DATA!N89/ECO!X52))))</f>
        <v>121.01594294387064</v>
      </c>
      <c r="P131" s="74"/>
      <c r="Q131" s="48">
        <f t="shared" si="37"/>
        <v>1.0983155237035006E-3</v>
      </c>
      <c r="R131" s="94">
        <f t="shared" si="38"/>
        <v>0</v>
      </c>
      <c r="S131" s="94" t="str">
        <f t="shared" si="39"/>
        <v>-</v>
      </c>
    </row>
    <row r="132" spans="3:40" ht="15" hidden="1" x14ac:dyDescent="0.25">
      <c r="C132" s="256"/>
      <c r="D132" s="257"/>
      <c r="E132" s="45" t="s">
        <v>8</v>
      </c>
      <c r="F132" s="74">
        <f>IF($C$2="National Currency",IF(C.Claims_DATA!E90=0,0,C.Claims_DATA!E90),IF($C$2="Current Exchange rate",IF(C.Claims_DATA!E90=0,0,C.Claims_DATA!E90/ECO!O18),IF($C$2="Constant Exchange rate",IF(C.Claims_DATA!E90=0,0,C.Claims_DATA!E90/ECO!O53))))</f>
        <v>0</v>
      </c>
      <c r="G132" s="74">
        <f>IF($C$2="National Currency",IF(C.Claims_DATA!F90=0,0,C.Claims_DATA!F90),IF($C$2="Current Exchange rate",IF(C.Claims_DATA!F90=0,0,C.Claims_DATA!F90/ECO!P18),IF($C$2="Constant Exchange rate",IF(C.Claims_DATA!F90=0,0,C.Claims_DATA!F90/ECO!P53))))</f>
        <v>0</v>
      </c>
      <c r="H132" s="74">
        <f>IF($C$2="National Currency",IF(C.Claims_DATA!G90=0,0,C.Claims_DATA!G90),IF($C$2="Current Exchange rate",IF(C.Claims_DATA!G90=0,0,C.Claims_DATA!G90/ECO!Q18),IF($C$2="Constant Exchange rate",IF(C.Claims_DATA!G90=0,0,C.Claims_DATA!G90/ECO!Q53))))</f>
        <v>0</v>
      </c>
      <c r="I132" s="74">
        <f>IF($C$2="National Currency",IF(C.Claims_DATA!H90=0,0,C.Claims_DATA!H90),IF($C$2="Current Exchange rate",IF(C.Claims_DATA!H90=0,0,C.Claims_DATA!H90/ECO!R18),IF($C$2="Constant Exchange rate",IF(C.Claims_DATA!H90=0,0,C.Claims_DATA!H90/ECO!R53))))</f>
        <v>0</v>
      </c>
      <c r="J132" s="74">
        <f>IF($C$2="National Currency",IF(C.Claims_DATA!I90=0,0,C.Claims_DATA!I90),IF($C$2="Current Exchange rate",IF(C.Claims_DATA!I90=0,0,C.Claims_DATA!I90/ECO!S18),IF($C$2="Constant Exchange rate",IF(C.Claims_DATA!I90=0,0,C.Claims_DATA!I90/ECO!S53))))</f>
        <v>0</v>
      </c>
      <c r="K132" s="74">
        <f>IF($C$2="National Currency",IF(C.Claims_DATA!J90=0,0,C.Claims_DATA!J90),IF($C$2="Current Exchange rate",IF(C.Claims_DATA!J90=0,0,C.Claims_DATA!J90/ECO!T18),IF($C$2="Constant Exchange rate",IF(C.Claims_DATA!J90=0,0,C.Claims_DATA!J90/ECO!T53))))</f>
        <v>0</v>
      </c>
      <c r="L132" s="74">
        <f>IF($C$2="National Currency",IF(C.Claims_DATA!K90=0,0,C.Claims_DATA!K90),IF($C$2="Current Exchange rate",IF(C.Claims_DATA!K90=0,0,C.Claims_DATA!K90/ECO!U18),IF($C$2="Constant Exchange rate",IF(C.Claims_DATA!K90=0,0,C.Claims_DATA!K90/ECO!U53))))</f>
        <v>0</v>
      </c>
      <c r="M132" s="74">
        <f>IF($C$2="National Currency",IF(C.Claims_DATA!L90=0,0,C.Claims_DATA!L90),IF($C$2="Current Exchange rate",IF(C.Claims_DATA!L90=0,0,C.Claims_DATA!L90/ECO!V18),IF($C$2="Constant Exchange rate",IF(C.Claims_DATA!L90=0,0,C.Claims_DATA!L90/ECO!V53))))</f>
        <v>0</v>
      </c>
      <c r="N132" s="74">
        <f>IF($C$2="National Currency",IF(C.Claims_DATA!M90=0,0,C.Claims_DATA!M90),IF($C$2="Current Exchange rate",IF(C.Claims_DATA!M90=0,0,C.Claims_DATA!M90/ECO!W18),IF($C$2="Constant Exchange rate",IF(C.Claims_DATA!M90=0,0,C.Claims_DATA!M90/ECO!W53))))</f>
        <v>0</v>
      </c>
      <c r="O132" s="74">
        <f>IF($C$2="National Currency",IF(C.Claims_DATA!N90=0,0,C.Claims_DATA!N90),IF($C$2="Current Exchange rate",IF(C.Claims_DATA!N90=0,0,C.Claims_DATA!N90/ECO!X18),IF($C$2="Constant Exchange rate",IF(C.Claims_DATA!N90=0,0,C.Claims_DATA!N90/ECO!X53))))</f>
        <v>0</v>
      </c>
      <c r="P132" s="74"/>
      <c r="Q132" s="48">
        <f t="shared" si="37"/>
        <v>0</v>
      </c>
      <c r="R132" s="94" t="str">
        <f t="shared" si="38"/>
        <v>-</v>
      </c>
      <c r="S132" s="94" t="str">
        <f t="shared" si="39"/>
        <v>-</v>
      </c>
    </row>
    <row r="133" spans="3:40" ht="15" hidden="1" x14ac:dyDescent="0.25">
      <c r="C133" s="256"/>
      <c r="D133" s="257"/>
      <c r="E133" s="45" t="s">
        <v>9</v>
      </c>
      <c r="F133" s="74">
        <f>IF($C$2="National Currency",IF(C.Claims_DATA!E91=0,0,C.Claims_DATA!E91),IF($C$2="Current Exchange rate",IF(C.Claims_DATA!E91=0,0,C.Claims_DATA!E91/ECO!O19),IF($C$2="Constant Exchange rate",IF(C.Claims_DATA!E91=0,0,C.Claims_DATA!E91/ECO!O54))))</f>
        <v>3267.657463</v>
      </c>
      <c r="G133" s="74">
        <f>IF($C$2="National Currency",IF(C.Claims_DATA!F91=0,0,C.Claims_DATA!F91),IF($C$2="Current Exchange rate",IF(C.Claims_DATA!F91=0,0,C.Claims_DATA!F91/ECO!P19),IF($C$2="Constant Exchange rate",IF(C.Claims_DATA!F91=0,0,C.Claims_DATA!F91/ECO!P54))))</f>
        <v>3739.413669</v>
      </c>
      <c r="H133" s="74">
        <f>IF($C$2="National Currency",IF(C.Claims_DATA!G91=0,0,C.Claims_DATA!G91),IF($C$2="Current Exchange rate",IF(C.Claims_DATA!G91=0,0,C.Claims_DATA!G91/ECO!Q19),IF($C$2="Constant Exchange rate",IF(C.Claims_DATA!G91=0,0,C.Claims_DATA!G91/ECO!Q54))))</f>
        <v>3748.6601405700003</v>
      </c>
      <c r="I133" s="74">
        <f>IF($C$2="National Currency",IF(C.Claims_DATA!H91=0,0,C.Claims_DATA!H91),IF($C$2="Current Exchange rate",IF(C.Claims_DATA!H91=0,0,C.Claims_DATA!H91/ECO!R19),IF($C$2="Constant Exchange rate",IF(C.Claims_DATA!H91=0,0,C.Claims_DATA!H91/ECO!R54))))</f>
        <v>4314.0625524800007</v>
      </c>
      <c r="J133" s="74">
        <f>IF($C$2="National Currency",IF(C.Claims_DATA!I91=0,0,C.Claims_DATA!I91),IF($C$2="Current Exchange rate",IF(C.Claims_DATA!I91=0,0,C.Claims_DATA!I91/ECO!S19),IF($C$2="Constant Exchange rate",IF(C.Claims_DATA!I91=0,0,C.Claims_DATA!I91/ECO!S54))))</f>
        <v>5265.1600520199991</v>
      </c>
      <c r="K133" s="74">
        <f>IF($C$2="National Currency",IF(C.Claims_DATA!J91=0,0,C.Claims_DATA!J91),IF($C$2="Current Exchange rate",IF(C.Claims_DATA!J91=0,0,C.Claims_DATA!J91/ECO!T19),IF($C$2="Constant Exchange rate",IF(C.Claims_DATA!J91=0,0,C.Claims_DATA!J91/ECO!T54))))</f>
        <v>5054.0230399463026</v>
      </c>
      <c r="L133" s="74">
        <f>IF($C$2="National Currency",IF(C.Claims_DATA!K91=0,0,C.Claims_DATA!K91),IF($C$2="Current Exchange rate",IF(C.Claims_DATA!K91=0,0,C.Claims_DATA!K91/ECO!U19),IF($C$2="Constant Exchange rate",IF(C.Claims_DATA!K91=0,0,C.Claims_DATA!K91/ECO!U54))))</f>
        <v>4619.8161619967004</v>
      </c>
      <c r="M133" s="74">
        <f>IF($C$2="National Currency",IF(C.Claims_DATA!L91=0,0,C.Claims_DATA!L91),IF($C$2="Current Exchange rate",IF(C.Claims_DATA!L91=0,0,C.Claims_DATA!L91/ECO!V19),IF($C$2="Constant Exchange rate",IF(C.Claims_DATA!L91=0,0,C.Claims_DATA!L91/ECO!V54))))</f>
        <v>5313.5713396823012</v>
      </c>
      <c r="N133" s="74">
        <f>IF($C$2="National Currency",IF(C.Claims_DATA!M91=0,0,C.Claims_DATA!M91),IF($C$2="Current Exchange rate",IF(C.Claims_DATA!M91=0,0,C.Claims_DATA!M91/ECO!W19),IF($C$2="Constant Exchange rate",IF(C.Claims_DATA!M91=0,0,C.Claims_DATA!M91/ECO!W54))))</f>
        <v>5491.7074389544996</v>
      </c>
      <c r="O133" s="74">
        <f>IF($C$2="National Currency",IF(C.Claims_DATA!N91=0,0,C.Claims_DATA!N91),IF($C$2="Current Exchange rate",IF(C.Claims_DATA!N91=0,0,C.Claims_DATA!N91/ECO!X19),IF($C$2="Constant Exchange rate",IF(C.Claims_DATA!N91=0,0,C.Claims_DATA!N91/ECO!X54))))</f>
        <v>5630.1634629830987</v>
      </c>
      <c r="P133" s="74"/>
      <c r="Q133" s="48">
        <f t="shared" si="37"/>
        <v>5.1098192369997936E-2</v>
      </c>
      <c r="R133" s="94">
        <f t="shared" si="38"/>
        <v>2.5211835402316751E-2</v>
      </c>
      <c r="S133" s="94">
        <f t="shared" si="39"/>
        <v>0.72299683388910307</v>
      </c>
    </row>
    <row r="134" spans="3:40" ht="15" hidden="1" x14ac:dyDescent="0.25">
      <c r="C134" s="256"/>
      <c r="D134" s="257"/>
      <c r="E134" s="45" t="s">
        <v>10</v>
      </c>
      <c r="F134" s="74">
        <f>IF($C$2="National Currency",IF(C.Claims_DATA!E92=0,0,C.Claims_DATA!E92),IF($C$2="Current Exchange rate",IF(C.Claims_DATA!E92=0,0,C.Claims_DATA!E92/ECO!O20),IF($C$2="Constant Exchange rate",IF(C.Claims_DATA!E92=0,0,C.Claims_DATA!E92/ECO!O55))))</f>
        <v>85</v>
      </c>
      <c r="G134" s="74">
        <f>IF($C$2="National Currency",IF(C.Claims_DATA!F92=0,0,C.Claims_DATA!F92),IF($C$2="Current Exchange rate",IF(C.Claims_DATA!F92=0,0,C.Claims_DATA!F92/ECO!P20),IF($C$2="Constant Exchange rate",IF(C.Claims_DATA!F92=0,0,C.Claims_DATA!F92/ECO!P55))))</f>
        <v>105</v>
      </c>
      <c r="H134" s="74">
        <f>IF($C$2="National Currency",IF(C.Claims_DATA!G92=0,0,C.Claims_DATA!G92),IF($C$2="Current Exchange rate",IF(C.Claims_DATA!G92=0,0,C.Claims_DATA!G92/ECO!Q20),IF($C$2="Constant Exchange rate",IF(C.Claims_DATA!G92=0,0,C.Claims_DATA!G92/ECO!Q55))))</f>
        <v>98</v>
      </c>
      <c r="I134" s="74">
        <f>IF($C$2="National Currency",IF(C.Claims_DATA!H92=0,0,C.Claims_DATA!H92),IF($C$2="Current Exchange rate",IF(C.Claims_DATA!H92=0,0,C.Claims_DATA!H92/ECO!R20),IF($C$2="Constant Exchange rate",IF(C.Claims_DATA!H92=0,0,C.Claims_DATA!H92/ECO!R55))))</f>
        <v>99</v>
      </c>
      <c r="J134" s="74">
        <f>IF($C$2="National Currency",IF(C.Claims_DATA!I92=0,0,C.Claims_DATA!I92),IF($C$2="Current Exchange rate",IF(C.Claims_DATA!I92=0,0,C.Claims_DATA!I92/ECO!S20),IF($C$2="Constant Exchange rate",IF(C.Claims_DATA!I92=0,0,C.Claims_DATA!I92/ECO!S55))))</f>
        <v>140</v>
      </c>
      <c r="K134" s="74">
        <f>IF($C$2="National Currency",IF(C.Claims_DATA!J92=0,0,C.Claims_DATA!J92),IF($C$2="Current Exchange rate",IF(C.Claims_DATA!J92=0,0,C.Claims_DATA!J92/ECO!T20),IF($C$2="Constant Exchange rate",IF(C.Claims_DATA!J92=0,0,C.Claims_DATA!J92/ECO!T55))))</f>
        <v>156</v>
      </c>
      <c r="L134" s="74">
        <f>IF($C$2="National Currency",IF(C.Claims_DATA!K92=0,0,C.Claims_DATA!K92),IF($C$2="Current Exchange rate",IF(C.Claims_DATA!K92=0,0,C.Claims_DATA!K92/ECO!U20),IF($C$2="Constant Exchange rate",IF(C.Claims_DATA!K92=0,0,C.Claims_DATA!K92/ECO!U55))))</f>
        <v>162</v>
      </c>
      <c r="M134" s="74">
        <f>IF($C$2="National Currency",IF(C.Claims_DATA!L92=0,0,C.Claims_DATA!L92),IF($C$2="Current Exchange rate",IF(C.Claims_DATA!L92=0,0,C.Claims_DATA!L92/ECO!V20),IF($C$2="Constant Exchange rate",IF(C.Claims_DATA!L92=0,0,C.Claims_DATA!L92/ECO!V55))))</f>
        <v>196</v>
      </c>
      <c r="N134" s="74">
        <f>IF($C$2="National Currency",IF(C.Claims_DATA!M92=0,0,C.Claims_DATA!M92),IF($C$2="Current Exchange rate",IF(C.Claims_DATA!M92=0,0,C.Claims_DATA!M92/ECO!W20),IF($C$2="Constant Exchange rate",IF(C.Claims_DATA!M92=0,0,C.Claims_DATA!M92/ECO!W55))))</f>
        <v>212</v>
      </c>
      <c r="O134" s="74">
        <f>IF($C$2="National Currency",IF(C.Claims_DATA!N92=0,0,C.Claims_DATA!N92),IF($C$2="Current Exchange rate",IF(C.Claims_DATA!N92=0,0,C.Claims_DATA!N92/ECO!X20),IF($C$2="Constant Exchange rate",IF(C.Claims_DATA!N92=0,0,C.Claims_DATA!N92/ECO!X55))))</f>
        <v>228</v>
      </c>
      <c r="P134" s="74"/>
      <c r="Q134" s="48">
        <f t="shared" si="37"/>
        <v>2.0692805700860879E-3</v>
      </c>
      <c r="R134" s="94">
        <f t="shared" si="38"/>
        <v>7.547169811320753E-2</v>
      </c>
      <c r="S134" s="94">
        <f t="shared" si="39"/>
        <v>1.6823529411764704</v>
      </c>
      <c r="AC134" s="28"/>
      <c r="AD134" s="28"/>
      <c r="AE134" s="28"/>
      <c r="AF134" s="28"/>
      <c r="AG134" s="28"/>
      <c r="AH134" s="28"/>
      <c r="AI134" s="28"/>
      <c r="AJ134" s="28"/>
      <c r="AK134" s="28"/>
      <c r="AL134" s="28"/>
      <c r="AM134" s="28"/>
      <c r="AN134" s="28"/>
    </row>
    <row r="135" spans="3:40" ht="15" hidden="1" x14ac:dyDescent="0.25">
      <c r="C135" s="256"/>
      <c r="D135" s="257"/>
      <c r="E135" s="45" t="s">
        <v>11</v>
      </c>
      <c r="F135" s="74">
        <f>IF($C$2="National Currency",IF(C.Claims_DATA!E93=0,0,C.Claims_DATA!E93),IF($C$2="Current Exchange rate",IF(C.Claims_DATA!E93=0,0,C.Claims_DATA!E93/ECO!O21),IF($C$2="Constant Exchange rate",IF(C.Claims_DATA!E93=0,0,C.Claims_DATA!E93/ECO!O56))))</f>
        <v>4859</v>
      </c>
      <c r="G135" s="74">
        <f>IF($C$2="National Currency",IF(C.Claims_DATA!F93=0,0,C.Claims_DATA!F93),IF($C$2="Current Exchange rate",IF(C.Claims_DATA!F93=0,0,C.Claims_DATA!F93/ECO!P21),IF($C$2="Constant Exchange rate",IF(C.Claims_DATA!F93=0,0,C.Claims_DATA!F93/ECO!P56))))</f>
        <v>5307.3510000000006</v>
      </c>
      <c r="H135" s="74">
        <f>IF($C$2="National Currency",IF(C.Claims_DATA!G93=0,0,C.Claims_DATA!G93),IF($C$2="Current Exchange rate",IF(C.Claims_DATA!G93=0,0,C.Claims_DATA!G93/ECO!Q21),IF($C$2="Constant Exchange rate",IF(C.Claims_DATA!G93=0,0,C.Claims_DATA!G93/ECO!Q56))))</f>
        <v>5535.9629999999997</v>
      </c>
      <c r="I135" s="74">
        <f>IF($C$2="National Currency",IF(C.Claims_DATA!H93=0,0,C.Claims_DATA!H93),IF($C$2="Current Exchange rate",IF(C.Claims_DATA!H93=0,0,C.Claims_DATA!H93/ECO!R21),IF($C$2="Constant Exchange rate",IF(C.Claims_DATA!H93=0,0,C.Claims_DATA!H93/ECO!R56))))</f>
        <v>5945.8969660263219</v>
      </c>
      <c r="J135" s="74">
        <f>IF($C$2="National Currency",IF(C.Claims_DATA!I93=0,0,C.Claims_DATA!I93),IF($C$2="Current Exchange rate",IF(C.Claims_DATA!I93=0,0,C.Claims_DATA!I93/ECO!S21),IF($C$2="Constant Exchange rate",IF(C.Claims_DATA!I93=0,0,C.Claims_DATA!I93/ECO!S56))))</f>
        <v>6158.3795727949509</v>
      </c>
      <c r="K135" s="74">
        <f>IF($C$2="National Currency",IF(C.Claims_DATA!J93=0,0,C.Claims_DATA!J93),IF($C$2="Current Exchange rate",IF(C.Claims_DATA!J93=0,0,C.Claims_DATA!J93/ECO!T21),IF($C$2="Constant Exchange rate",IF(C.Claims_DATA!J93=0,0,C.Claims_DATA!J93/ECO!T56))))</f>
        <v>6809.8888359261473</v>
      </c>
      <c r="L135" s="74">
        <f>IF($C$2="National Currency",IF(C.Claims_DATA!K93=0,0,C.Claims_DATA!K93),IF($C$2="Current Exchange rate",IF(C.Claims_DATA!K93=0,0,C.Claims_DATA!K93/ECO!U21),IF($C$2="Constant Exchange rate",IF(C.Claims_DATA!K93=0,0,C.Claims_DATA!K93/ECO!U56))))</f>
        <v>7261.5735768660197</v>
      </c>
      <c r="M135" s="74">
        <f>IF($C$2="National Currency",IF(C.Claims_DATA!L93=0,0,C.Claims_DATA!L93),IF($C$2="Current Exchange rate",IF(C.Claims_DATA!L93=0,0,C.Claims_DATA!L93/ECO!V21),IF($C$2="Constant Exchange rate",IF(C.Claims_DATA!L93=0,0,C.Claims_DATA!L93/ECO!V56))))</f>
        <v>7777.8071967781389</v>
      </c>
      <c r="N135" s="74">
        <f>IF($C$2="National Currency",IF(C.Claims_DATA!M93=0,0,C.Claims_DATA!M93),IF($C$2="Current Exchange rate",IF(C.Claims_DATA!M93=0,0,C.Claims_DATA!M93/ECO!W21),IF($C$2="Constant Exchange rate",IF(C.Claims_DATA!M93=0,0,C.Claims_DATA!M93/ECO!W56))))</f>
        <v>8249.8160158794108</v>
      </c>
      <c r="O135" s="74">
        <f>IF($C$2="National Currency",IF(C.Claims_DATA!N93=0,0,C.Claims_DATA!N93),IF($C$2="Current Exchange rate",IF(C.Claims_DATA!N93=0,0,C.Claims_DATA!N93/ECO!X21),IF($C$2="Constant Exchange rate",IF(C.Claims_DATA!N93=0,0,C.Claims_DATA!N93/ECO!X56))))</f>
        <v>8365</v>
      </c>
      <c r="P135" s="74"/>
      <c r="Q135" s="48">
        <f t="shared" si="37"/>
        <v>7.5918999863026859E-2</v>
      </c>
      <c r="R135" s="94">
        <f t="shared" si="38"/>
        <v>1.3962006413098305E-2</v>
      </c>
      <c r="S135" s="94">
        <f t="shared" si="39"/>
        <v>0.72154764354805523</v>
      </c>
      <c r="AC135" s="28"/>
      <c r="AD135" s="28"/>
      <c r="AE135" s="28"/>
      <c r="AF135" s="28"/>
      <c r="AG135" s="28"/>
      <c r="AH135" s="28"/>
      <c r="AI135" s="28"/>
      <c r="AJ135" s="28"/>
      <c r="AK135" s="28"/>
      <c r="AL135" s="28"/>
      <c r="AM135" s="28"/>
      <c r="AN135" s="28"/>
    </row>
    <row r="136" spans="3:40" ht="15" hidden="1" x14ac:dyDescent="0.25">
      <c r="C136" s="256"/>
      <c r="D136" s="257"/>
      <c r="E136" s="45" t="s">
        <v>12</v>
      </c>
      <c r="F136" s="74">
        <f>IF($C$2="National Currency",IF(C.Claims_DATA!E94=0,0,C.Claims_DATA!E94),IF($C$2="Current Exchange rate",IF(C.Claims_DATA!E94=0,0,C.Claims_DATA!E94/ECO!O22),IF($C$2="Constant Exchange rate",IF(C.Claims_DATA!E94=0,0,C.Claims_DATA!E94/ECO!O57))))</f>
        <v>0</v>
      </c>
      <c r="G136" s="74">
        <f>IF($C$2="National Currency",IF(C.Claims_DATA!F94=0,0,C.Claims_DATA!F94),IF($C$2="Current Exchange rate",IF(C.Claims_DATA!F94=0,0,C.Claims_DATA!F94/ECO!P22),IF($C$2="Constant Exchange rate",IF(C.Claims_DATA!F94=0,0,C.Claims_DATA!F94/ECO!P57))))</f>
        <v>0</v>
      </c>
      <c r="H136" s="74">
        <f>IF($C$2="National Currency",IF(C.Claims_DATA!G94=0,0,C.Claims_DATA!G94),IF($C$2="Current Exchange rate",IF(C.Claims_DATA!G94=0,0,C.Claims_DATA!G94/ECO!Q22),IF($C$2="Constant Exchange rate",IF(C.Claims_DATA!G94=0,0,C.Claims_DATA!G94/ECO!Q57))))</f>
        <v>0</v>
      </c>
      <c r="I136" s="74">
        <f>IF($C$2="National Currency",IF(C.Claims_DATA!H94=0,0,C.Claims_DATA!H94),IF($C$2="Current Exchange rate",IF(C.Claims_DATA!H94=0,0,C.Claims_DATA!H94/ECO!R22),IF($C$2="Constant Exchange rate",IF(C.Claims_DATA!H94=0,0,C.Claims_DATA!H94/ECO!R57))))</f>
        <v>0</v>
      </c>
      <c r="J136" s="74">
        <f>IF($C$2="National Currency",IF(C.Claims_DATA!I94=0,0,C.Claims_DATA!I94),IF($C$2="Current Exchange rate",IF(C.Claims_DATA!I94=0,0,C.Claims_DATA!I94/ECO!S22),IF($C$2="Constant Exchange rate",IF(C.Claims_DATA!I94=0,0,C.Claims_DATA!I94/ECO!S57))))</f>
        <v>0</v>
      </c>
      <c r="K136" s="74">
        <f>IF($C$2="National Currency",IF(C.Claims_DATA!J94=0,0,C.Claims_DATA!J94),IF($C$2="Current Exchange rate",IF(C.Claims_DATA!J94=0,0,C.Claims_DATA!J94/ECO!T22),IF($C$2="Constant Exchange rate",IF(C.Claims_DATA!J94=0,0,C.Claims_DATA!J94/ECO!T57))))</f>
        <v>0</v>
      </c>
      <c r="L136" s="74">
        <f>IF($C$2="National Currency",IF(C.Claims_DATA!K94=0,0,C.Claims_DATA!K94),IF($C$2="Current Exchange rate",IF(C.Claims_DATA!K94=0,0,C.Claims_DATA!K94/ECO!U22),IF($C$2="Constant Exchange rate",IF(C.Claims_DATA!K94=0,0,C.Claims_DATA!K94/ECO!U57))))</f>
        <v>0</v>
      </c>
      <c r="M136" s="74">
        <f>IF($C$2="National Currency",IF(C.Claims_DATA!L94=0,0,C.Claims_DATA!L94),IF($C$2="Current Exchange rate",IF(C.Claims_DATA!L94=0,0,C.Claims_DATA!L94/ECO!V22),IF($C$2="Constant Exchange rate",IF(C.Claims_DATA!L94=0,0,C.Claims_DATA!L94/ECO!V57))))</f>
        <v>0</v>
      </c>
      <c r="N136" s="74">
        <f>IF($C$2="National Currency",IF(C.Claims_DATA!M94=0,0,C.Claims_DATA!M94),IF($C$2="Current Exchange rate",IF(C.Claims_DATA!M94=0,0,C.Claims_DATA!M94/ECO!W22),IF($C$2="Constant Exchange rate",IF(C.Claims_DATA!M94=0,0,C.Claims_DATA!M94/ECO!W57))))</f>
        <v>0</v>
      </c>
      <c r="O136" s="74">
        <f>IF($C$2="National Currency",IF(C.Claims_DATA!N94=0,0,C.Claims_DATA!N94),IF($C$2="Current Exchange rate",IF(C.Claims_DATA!N94=0,0,C.Claims_DATA!N94/ECO!X22),IF($C$2="Constant Exchange rate",IF(C.Claims_DATA!N94=0,0,C.Claims_DATA!N94/ECO!X57))))</f>
        <v>0</v>
      </c>
      <c r="P136" s="74"/>
      <c r="Q136" s="48">
        <f t="shared" si="37"/>
        <v>0</v>
      </c>
      <c r="R136" s="94" t="str">
        <f t="shared" si="38"/>
        <v>-</v>
      </c>
      <c r="S136" s="94" t="str">
        <f t="shared" si="39"/>
        <v>-</v>
      </c>
      <c r="AC136" s="28"/>
      <c r="AD136" s="28"/>
      <c r="AE136" s="28"/>
      <c r="AF136" s="28"/>
      <c r="AG136" s="28"/>
      <c r="AH136" s="28"/>
      <c r="AI136" s="28"/>
      <c r="AJ136" s="28"/>
      <c r="AK136" s="28"/>
      <c r="AL136" s="28"/>
      <c r="AM136" s="28"/>
      <c r="AN136" s="28"/>
    </row>
    <row r="137" spans="3:40" ht="15" hidden="1" x14ac:dyDescent="0.25">
      <c r="C137" s="256"/>
      <c r="D137" s="257"/>
      <c r="E137" s="45" t="s">
        <v>13</v>
      </c>
      <c r="F137" s="74">
        <f>IF($C$2="National Currency",IF(C.Claims_DATA!E95=0,0,C.Claims_DATA!E95),IF($C$2="Current Exchange rate",IF(C.Claims_DATA!E95=0,0,C.Claims_DATA!E95/ECO!O23),IF($C$2="Constant Exchange rate",IF(C.Claims_DATA!E95=0,0,C.Claims_DATA!E95/ECO!O58))))</f>
        <v>0</v>
      </c>
      <c r="G137" s="74">
        <f>IF($C$2="National Currency",IF(C.Claims_DATA!F95=0,0,C.Claims_DATA!F95),IF($C$2="Current Exchange rate",IF(C.Claims_DATA!F95=0,0,C.Claims_DATA!F95/ECO!P23),IF($C$2="Constant Exchange rate",IF(C.Claims_DATA!F95=0,0,C.Claims_DATA!F95/ECO!P58))))</f>
        <v>11.099503786889526</v>
      </c>
      <c r="H137" s="74">
        <f>IF($C$2="National Currency",IF(C.Claims_DATA!G95=0,0,C.Claims_DATA!G95),IF($C$2="Current Exchange rate",IF(C.Claims_DATA!G95=0,0,C.Claims_DATA!G95/ECO!Q23),IF($C$2="Constant Exchange rate",IF(C.Claims_DATA!G95=0,0,C.Claims_DATA!G95/ECO!Q58))))</f>
        <v>16.192217289109426</v>
      </c>
      <c r="I137" s="74">
        <f>IF($C$2="National Currency",IF(C.Claims_DATA!H95=0,0,C.Claims_DATA!H95),IF($C$2="Current Exchange rate",IF(C.Claims_DATA!H95=0,0,C.Claims_DATA!H95/ECO!R23),IF($C$2="Constant Exchange rate",IF(C.Claims_DATA!H95=0,0,C.Claims_DATA!H95/ECO!R58))))</f>
        <v>21.415513188822146</v>
      </c>
      <c r="J137" s="74">
        <f>IF($C$2="National Currency",IF(C.Claims_DATA!I95=0,0,C.Claims_DATA!I95),IF($C$2="Current Exchange rate",IF(C.Claims_DATA!I95=0,0,C.Claims_DATA!I95/ECO!S23),IF($C$2="Constant Exchange rate",IF(C.Claims_DATA!I95=0,0,C.Claims_DATA!I95/ECO!S58))))</f>
        <v>22.329589971271872</v>
      </c>
      <c r="K137" s="74">
        <f>IF($C$2="National Currency",IF(C.Claims_DATA!J95=0,0,C.Claims_DATA!J95),IF($C$2="Current Exchange rate",IF(C.Claims_DATA!J95=0,0,C.Claims_DATA!J95/ECO!T23),IF($C$2="Constant Exchange rate",IF(C.Claims_DATA!J95=0,0,C.Claims_DATA!J95/ECO!T58))))</f>
        <v>25.724732306085137</v>
      </c>
      <c r="L137" s="74">
        <f>IF($C$2="National Currency",IF(C.Claims_DATA!K95=0,0,C.Claims_DATA!K95),IF($C$2="Current Exchange rate",IF(C.Claims_DATA!K95=0,0,C.Claims_DATA!K95/ECO!U23),IF($C$2="Constant Exchange rate",IF(C.Claims_DATA!K95=0,0,C.Claims_DATA!K95/ECO!U58))))</f>
        <v>24.549490728649776</v>
      </c>
      <c r="M137" s="74">
        <f>IF($C$2="National Currency",IF(C.Claims_DATA!L95=0,0,C.Claims_DATA!L95),IF($C$2="Current Exchange rate",IF(C.Claims_DATA!L95=0,0,C.Claims_DATA!L95/ECO!V23),IF($C$2="Constant Exchange rate",IF(C.Claims_DATA!L95=0,0,C.Claims_DATA!L95/ECO!V58))))</f>
        <v>24.810655523635411</v>
      </c>
      <c r="N137" s="74">
        <f>IF($C$2="National Currency",IF(C.Claims_DATA!M95=0,0,C.Claims_DATA!M95),IF($C$2="Current Exchange rate",IF(C.Claims_DATA!M95=0,0,C.Claims_DATA!M95/ECO!W23),IF($C$2="Constant Exchange rate",IF(C.Claims_DATA!M95=0,0,C.Claims_DATA!M95/ECO!W58))))</f>
        <v>23.896578741185689</v>
      </c>
      <c r="O137" s="74">
        <f>IF($C$2="National Currency",IF(C.Claims_DATA!N95=0,0,C.Claims_DATA!N95),IF($C$2="Current Exchange rate",IF(C.Claims_DATA!N95=0,0,C.Claims_DATA!N95/ECO!X23),IF($C$2="Constant Exchange rate",IF(C.Claims_DATA!N95=0,0,C.Claims_DATA!N95/ECO!X58))))</f>
        <v>21.154348393836511</v>
      </c>
      <c r="P137" s="74"/>
      <c r="Q137" s="48">
        <f t="shared" si="37"/>
        <v>1.9199246536928831E-4</v>
      </c>
      <c r="R137" s="94">
        <f t="shared" si="38"/>
        <v>-0.11475409836065575</v>
      </c>
      <c r="S137" s="94" t="str">
        <f t="shared" si="39"/>
        <v>-</v>
      </c>
      <c r="AC137" s="28"/>
      <c r="AD137" s="28"/>
      <c r="AE137" s="28"/>
      <c r="AF137" s="28"/>
      <c r="AG137" s="28"/>
      <c r="AH137" s="28"/>
      <c r="AI137" s="28"/>
      <c r="AJ137" s="28"/>
      <c r="AK137" s="28"/>
      <c r="AL137" s="28"/>
      <c r="AM137" s="28"/>
      <c r="AN137" s="28"/>
    </row>
    <row r="138" spans="3:40" ht="15" hidden="1" x14ac:dyDescent="0.25">
      <c r="C138" s="256"/>
      <c r="D138" s="257"/>
      <c r="E138" s="45" t="s">
        <v>14</v>
      </c>
      <c r="F138" s="74">
        <f>IF($C$2="National Currency",IF(C.Claims_DATA!E96=0,0,C.Claims_DATA!E96),IF($C$2="Current Exchange rate",IF(C.Claims_DATA!E96=0,0,C.Claims_DATA!E96/ECO!O24),IF($C$2="Constant Exchange rate",IF(C.Claims_DATA!E96=0,0,C.Claims_DATA!E96/ECO!O59))))</f>
        <v>6.3446789630474738</v>
      </c>
      <c r="G138" s="74">
        <f>IF($C$2="National Currency",IF(C.Claims_DATA!F96=0,0,C.Claims_DATA!F96),IF($C$2="Current Exchange rate",IF(C.Claims_DATA!F96=0,0,C.Claims_DATA!F96/ECO!P24),IF($C$2="Constant Exchange rate",IF(C.Claims_DATA!F96=0,0,C.Claims_DATA!F96/ECO!P59))))</f>
        <v>6.715471889459339</v>
      </c>
      <c r="H138" s="74">
        <f>IF($C$2="National Currency",IF(C.Claims_DATA!G96=0,0,C.Claims_DATA!G96),IF($C$2="Current Exchange rate",IF(C.Claims_DATA!G96=0,0,C.Claims_DATA!G96/ECO!Q24),IF($C$2="Constant Exchange rate",IF(C.Claims_DATA!G96=0,0,C.Claims_DATA!G96/ECO!Q59))))</f>
        <v>7.2051087025416738</v>
      </c>
      <c r="I138" s="74">
        <f>IF($C$2="National Currency",IF(C.Claims_DATA!H96=0,0,C.Claims_DATA!H96),IF($C$2="Current Exchange rate",IF(C.Claims_DATA!H96=0,0,C.Claims_DATA!H96/ECO!R24),IF($C$2="Constant Exchange rate",IF(C.Claims_DATA!H96=0,0,C.Claims_DATA!H96/ECO!R59))))</f>
        <v>7.6947455156240094</v>
      </c>
      <c r="J138" s="74">
        <f>IF($C$2="National Currency",IF(C.Claims_DATA!I96=0,0,C.Claims_DATA!I96),IF($C$2="Current Exchange rate",IF(C.Claims_DATA!I96=0,0,C.Claims_DATA!I96/ECO!S24),IF($C$2="Constant Exchange rate",IF(C.Claims_DATA!I96=0,0,C.Claims_DATA!I96/ECO!S59))))</f>
        <v>0</v>
      </c>
      <c r="K138" s="74">
        <f>IF($C$2="National Currency",IF(C.Claims_DATA!J96=0,0,C.Claims_DATA!J96),IF($C$2="Current Exchange rate",IF(C.Claims_DATA!J96=0,0,C.Claims_DATA!J96/ECO!T24),IF($C$2="Constant Exchange rate",IF(C.Claims_DATA!J96=0,0,C.Claims_DATA!J96/ECO!T59))))</f>
        <v>0</v>
      </c>
      <c r="L138" s="74">
        <f>IF($C$2="National Currency",IF(C.Claims_DATA!K96=0,0,C.Claims_DATA!K96),IF($C$2="Current Exchange rate",IF(C.Claims_DATA!K96=0,0,C.Claims_DATA!K96/ECO!U24),IF($C$2="Constant Exchange rate",IF(C.Claims_DATA!K96=0,0,C.Claims_DATA!K96/ECO!U59))))</f>
        <v>0</v>
      </c>
      <c r="M138" s="74">
        <f>IF($C$2="National Currency",IF(C.Claims_DATA!L96=0,0,C.Claims_DATA!L96),IF($C$2="Current Exchange rate",IF(C.Claims_DATA!L96=0,0,C.Claims_DATA!L96/ECO!V24),IF($C$2="Constant Exchange rate",IF(C.Claims_DATA!L96=0,0,C.Claims_DATA!L96/ECO!V59))))</f>
        <v>0</v>
      </c>
      <c r="N138" s="74">
        <f>IF($C$2="National Currency",IF(C.Claims_DATA!M96=0,0,C.Claims_DATA!M96),IF($C$2="Current Exchange rate",IF(C.Claims_DATA!M96=0,0,C.Claims_DATA!M96/ECO!W24),IF($C$2="Constant Exchange rate",IF(C.Claims_DATA!M96=0,0,C.Claims_DATA!M96/ECO!W59))))</f>
        <v>0</v>
      </c>
      <c r="O138" s="74">
        <f>IF($C$2="National Currency",IF(C.Claims_DATA!N96=0,0,C.Claims_DATA!N96),IF($C$2="Current Exchange rate",IF(C.Claims_DATA!N96=0,0,C.Claims_DATA!N96/ECO!X24),IF($C$2="Constant Exchange rate",IF(C.Claims_DATA!N96=0,0,C.Claims_DATA!N96/ECO!X59))))</f>
        <v>0</v>
      </c>
      <c r="P138" s="74"/>
      <c r="Q138" s="48">
        <f t="shared" si="37"/>
        <v>0</v>
      </c>
      <c r="R138" s="94" t="str">
        <f t="shared" si="38"/>
        <v>-</v>
      </c>
      <c r="S138" s="94" t="str">
        <f t="shared" si="39"/>
        <v>-</v>
      </c>
      <c r="AI138" s="28"/>
      <c r="AJ138" s="28"/>
      <c r="AK138" s="28"/>
      <c r="AL138" s="28"/>
      <c r="AM138" s="28"/>
      <c r="AN138" s="28"/>
    </row>
    <row r="139" spans="3:40" ht="15" hidden="1" x14ac:dyDescent="0.25">
      <c r="C139" s="256"/>
      <c r="D139" s="257"/>
      <c r="E139" s="45" t="s">
        <v>15</v>
      </c>
      <c r="F139" s="74">
        <f>IF($C$2="National Currency",IF(C.Claims_DATA!E97=0,0,C.Claims_DATA!E97),IF($C$2="Current Exchange rate",IF(C.Claims_DATA!E97=0,0,C.Claims_DATA!E97/ECO!O25),IF($C$2="Constant Exchange rate",IF(C.Claims_DATA!E97=0,0,C.Claims_DATA!E97/ECO!O60))))</f>
        <v>0</v>
      </c>
      <c r="G139" s="74">
        <f>IF($C$2="National Currency",IF(C.Claims_DATA!F97=0,0,C.Claims_DATA!F97),IF($C$2="Current Exchange rate",IF(C.Claims_DATA!F97=0,0,C.Claims_DATA!F97/ECO!P25),IF($C$2="Constant Exchange rate",IF(C.Claims_DATA!F97=0,0,C.Claims_DATA!F97/ECO!P60))))</f>
        <v>0</v>
      </c>
      <c r="H139" s="74">
        <f>IF($C$2="National Currency",IF(C.Claims_DATA!G97=0,0,C.Claims_DATA!G97),IF($C$2="Current Exchange rate",IF(C.Claims_DATA!G97=0,0,C.Claims_DATA!G97/ECO!Q25),IF($C$2="Constant Exchange rate",IF(C.Claims_DATA!G97=0,0,C.Claims_DATA!G97/ECO!Q60))))</f>
        <v>0</v>
      </c>
      <c r="I139" s="74">
        <f>IF($C$2="National Currency",IF(C.Claims_DATA!H97=0,0,C.Claims_DATA!H97),IF($C$2="Current Exchange rate",IF(C.Claims_DATA!H97=0,0,C.Claims_DATA!H97/ECO!R25),IF($C$2="Constant Exchange rate",IF(C.Claims_DATA!H97=0,0,C.Claims_DATA!H97/ECO!R60))))</f>
        <v>0</v>
      </c>
      <c r="J139" s="74">
        <f>IF($C$2="National Currency",IF(C.Claims_DATA!I97=0,0,C.Claims_DATA!I97),IF($C$2="Current Exchange rate",IF(C.Claims_DATA!I97=0,0,C.Claims_DATA!I97/ECO!S25),IF($C$2="Constant Exchange rate",IF(C.Claims_DATA!I97=0,0,C.Claims_DATA!I97/ECO!S60))))</f>
        <v>0</v>
      </c>
      <c r="K139" s="74">
        <f>IF($C$2="National Currency",IF(C.Claims_DATA!J97=0,0,C.Claims_DATA!J97),IF($C$2="Current Exchange rate",IF(C.Claims_DATA!J97=0,0,C.Claims_DATA!J97/ECO!T25),IF($C$2="Constant Exchange rate",IF(C.Claims_DATA!J97=0,0,C.Claims_DATA!J97/ECO!T60))))</f>
        <v>0</v>
      </c>
      <c r="L139" s="74">
        <f>IF($C$2="National Currency",IF(C.Claims_DATA!K97=0,0,C.Claims_DATA!K97),IF($C$2="Current Exchange rate",IF(C.Claims_DATA!K97=0,0,C.Claims_DATA!K97/ECO!U25),IF($C$2="Constant Exchange rate",IF(C.Claims_DATA!K97=0,0,C.Claims_DATA!K97/ECO!U60))))</f>
        <v>0</v>
      </c>
      <c r="M139" s="74">
        <f>IF($C$2="National Currency",IF(C.Claims_DATA!L97=0,0,C.Claims_DATA!L97),IF($C$2="Current Exchange rate",IF(C.Claims_DATA!L97=0,0,C.Claims_DATA!L97/ECO!V25),IF($C$2="Constant Exchange rate",IF(C.Claims_DATA!L97=0,0,C.Claims_DATA!L97/ECO!V60))))</f>
        <v>0</v>
      </c>
      <c r="N139" s="74">
        <f>IF($C$2="National Currency",IF(C.Claims_DATA!M97=0,0,C.Claims_DATA!M97),IF($C$2="Current Exchange rate",IF(C.Claims_DATA!M97=0,0,C.Claims_DATA!M97/ECO!W25),IF($C$2="Constant Exchange rate",IF(C.Claims_DATA!M97=0,0,C.Claims_DATA!M97/ECO!W60))))</f>
        <v>0</v>
      </c>
      <c r="O139" s="74">
        <f>IF($C$2="National Currency",IF(C.Claims_DATA!N97=0,0,C.Claims_DATA!N97),IF($C$2="Current Exchange rate",IF(C.Claims_DATA!N97=0,0,C.Claims_DATA!N97/ECO!X25),IF($C$2="Constant Exchange rate",IF(C.Claims_DATA!N97=0,0,C.Claims_DATA!N97/ECO!X60))))</f>
        <v>0</v>
      </c>
      <c r="P139" s="74"/>
      <c r="Q139" s="48">
        <f t="shared" si="37"/>
        <v>0</v>
      </c>
      <c r="R139" s="94" t="str">
        <f t="shared" si="38"/>
        <v>-</v>
      </c>
      <c r="S139" s="94" t="str">
        <f t="shared" si="39"/>
        <v>-</v>
      </c>
      <c r="AC139" s="28"/>
      <c r="AD139" s="28"/>
      <c r="AE139" s="28"/>
      <c r="AF139" s="28"/>
      <c r="AG139" s="28"/>
      <c r="AH139" s="28"/>
      <c r="AI139" s="28"/>
      <c r="AJ139" s="28"/>
      <c r="AK139" s="28"/>
      <c r="AL139" s="28"/>
      <c r="AM139" s="28"/>
      <c r="AN139" s="28"/>
    </row>
    <row r="140" spans="3:40" ht="15" hidden="1" x14ac:dyDescent="0.25">
      <c r="C140" s="256"/>
      <c r="D140" s="257"/>
      <c r="E140" s="45" t="s">
        <v>16</v>
      </c>
      <c r="F140" s="74">
        <f>IF($C$2="National Currency",IF(C.Claims_DATA!E98=0,0,C.Claims_DATA!E98),IF($C$2="Current Exchange rate",IF(C.Claims_DATA!E98=0,0,C.Claims_DATA!E98/ECO!O26),IF($C$2="Constant Exchange rate",IF(C.Claims_DATA!E98=0,0,C.Claims_DATA!E98/ECO!O61))))</f>
        <v>0</v>
      </c>
      <c r="G140" s="74">
        <f>IF($C$2="National Currency",IF(C.Claims_DATA!F98=0,0,C.Claims_DATA!F98),IF($C$2="Current Exchange rate",IF(C.Claims_DATA!F98=0,0,C.Claims_DATA!F98/ECO!P26),IF($C$2="Constant Exchange rate",IF(C.Claims_DATA!F98=0,0,C.Claims_DATA!F98/ECO!P61))))</f>
        <v>0</v>
      </c>
      <c r="H140" s="74">
        <f>IF($C$2="National Currency",IF(C.Claims_DATA!G98=0,0,C.Claims_DATA!G98),IF($C$2="Current Exchange rate",IF(C.Claims_DATA!G98=0,0,C.Claims_DATA!G98/ECO!Q26),IF($C$2="Constant Exchange rate",IF(C.Claims_DATA!G98=0,0,C.Claims_DATA!G98/ECO!Q61))))</f>
        <v>0</v>
      </c>
      <c r="I140" s="74">
        <f>IF($C$2="National Currency",IF(C.Claims_DATA!H98=0,0,C.Claims_DATA!H98),IF($C$2="Current Exchange rate",IF(C.Claims_DATA!H98=0,0,C.Claims_DATA!H98/ECO!R26),IF($C$2="Constant Exchange rate",IF(C.Claims_DATA!H98=0,0,C.Claims_DATA!H98/ECO!R61))))</f>
        <v>0</v>
      </c>
      <c r="J140" s="74">
        <f>IF($C$2="National Currency",IF(C.Claims_DATA!I98=0,0,C.Claims_DATA!I98),IF($C$2="Current Exchange rate",IF(C.Claims_DATA!I98=0,0,C.Claims_DATA!I98/ECO!S26),IF($C$2="Constant Exchange rate",IF(C.Claims_DATA!I98=0,0,C.Claims_DATA!I98/ECO!S61))))</f>
        <v>0</v>
      </c>
      <c r="K140" s="74">
        <f>IF($C$2="National Currency",IF(C.Claims_DATA!J98=0,0,C.Claims_DATA!J98),IF($C$2="Current Exchange rate",IF(C.Claims_DATA!J98=0,0,C.Claims_DATA!J98/ECO!T26),IF($C$2="Constant Exchange rate",IF(C.Claims_DATA!J98=0,0,C.Claims_DATA!J98/ECO!T61))))</f>
        <v>0</v>
      </c>
      <c r="L140" s="74">
        <f>IF($C$2="National Currency",IF(C.Claims_DATA!K98=0,0,C.Claims_DATA!K98),IF($C$2="Current Exchange rate",IF(C.Claims_DATA!K98=0,0,C.Claims_DATA!K98/ECO!U26),IF($C$2="Constant Exchange rate",IF(C.Claims_DATA!K98=0,0,C.Claims_DATA!K98/ECO!U61))))</f>
        <v>0</v>
      </c>
      <c r="M140" s="74">
        <f>IF($C$2="National Currency",IF(C.Claims_DATA!L98=0,0,C.Claims_DATA!L98),IF($C$2="Current Exchange rate",IF(C.Claims_DATA!L98=0,0,C.Claims_DATA!L98/ECO!V26),IF($C$2="Constant Exchange rate",IF(C.Claims_DATA!L98=0,0,C.Claims_DATA!L98/ECO!V61))))</f>
        <v>0</v>
      </c>
      <c r="N140" s="74">
        <f>IF($C$2="National Currency",IF(C.Claims_DATA!M98=0,0,C.Claims_DATA!M98),IF($C$2="Current Exchange rate",IF(C.Claims_DATA!M98=0,0,C.Claims_DATA!M98/ECO!W26),IF($C$2="Constant Exchange rate",IF(C.Claims_DATA!M98=0,0,C.Claims_DATA!M98/ECO!W61))))</f>
        <v>0</v>
      </c>
      <c r="O140" s="74">
        <f>IF($C$2="National Currency",IF(C.Claims_DATA!N98=0,0,C.Claims_DATA!N98),IF($C$2="Current Exchange rate",IF(C.Claims_DATA!N98=0,0,C.Claims_DATA!N98/ECO!X26),IF($C$2="Constant Exchange rate",IF(C.Claims_DATA!N98=0,0,C.Claims_DATA!N98/ECO!X61))))</f>
        <v>0</v>
      </c>
      <c r="P140" s="74"/>
      <c r="Q140" s="48">
        <f t="shared" si="37"/>
        <v>0</v>
      </c>
      <c r="R140" s="94" t="str">
        <f t="shared" si="38"/>
        <v>-</v>
      </c>
      <c r="S140" s="94" t="str">
        <f t="shared" si="39"/>
        <v>-</v>
      </c>
      <c r="AC140" s="28"/>
      <c r="AD140" s="28"/>
      <c r="AE140" s="28"/>
      <c r="AF140" s="28"/>
      <c r="AG140" s="28"/>
      <c r="AH140" s="28"/>
      <c r="AI140" s="28"/>
      <c r="AJ140" s="28"/>
      <c r="AK140" s="28"/>
      <c r="AL140" s="28"/>
      <c r="AM140" s="28"/>
      <c r="AN140" s="28"/>
    </row>
    <row r="141" spans="3:40" ht="15" hidden="1" x14ac:dyDescent="0.25">
      <c r="C141" s="256"/>
      <c r="D141" s="257"/>
      <c r="E141" s="45" t="s">
        <v>17</v>
      </c>
      <c r="F141" s="74">
        <f>IF($C$2="National Currency",IF(C.Claims_DATA!E99=0,0,C.Claims_DATA!E99),IF($C$2="Current Exchange rate",IF(C.Claims_DATA!E99=0,0,C.Claims_DATA!E99/ECO!O27),IF($C$2="Constant Exchange rate",IF(C.Claims_DATA!E99=0,0,C.Claims_DATA!E99/ECO!O62))))</f>
        <v>1230</v>
      </c>
      <c r="G141" s="74">
        <f>IF($C$2="National Currency",IF(C.Claims_DATA!F99=0,0,C.Claims_DATA!F99),IF($C$2="Current Exchange rate",IF(C.Claims_DATA!F99=0,0,C.Claims_DATA!F99/ECO!P27),IF($C$2="Constant Exchange rate",IF(C.Claims_DATA!F99=0,0,C.Claims_DATA!F99/ECO!P62))))</f>
        <v>1257</v>
      </c>
      <c r="H141" s="74">
        <f>IF($C$2="National Currency",IF(C.Claims_DATA!G99=0,0,C.Claims_DATA!G99),IF($C$2="Current Exchange rate",IF(C.Claims_DATA!G99=0,0,C.Claims_DATA!G99/ECO!Q27),IF($C$2="Constant Exchange rate",IF(C.Claims_DATA!G99=0,0,C.Claims_DATA!G99/ECO!Q62))))</f>
        <v>1336</v>
      </c>
      <c r="I141" s="74">
        <f>IF($C$2="National Currency",IF(C.Claims_DATA!H99=0,0,C.Claims_DATA!H99),IF($C$2="Current Exchange rate",IF(C.Claims_DATA!H99=0,0,C.Claims_DATA!H99/ECO!R27),IF($C$2="Constant Exchange rate",IF(C.Claims_DATA!H99=0,0,C.Claims_DATA!H99/ECO!R62))))</f>
        <v>1456</v>
      </c>
      <c r="J141" s="74">
        <f>IF($C$2="National Currency",IF(C.Claims_DATA!I99=0,0,C.Claims_DATA!I99),IF($C$2="Current Exchange rate",IF(C.Claims_DATA!I99=0,0,C.Claims_DATA!I99/ECO!S27),IF($C$2="Constant Exchange rate",IF(C.Claims_DATA!I99=0,0,C.Claims_DATA!I99/ECO!S62))))</f>
        <v>1513</v>
      </c>
      <c r="K141" s="74">
        <f>IF($C$2="National Currency",IF(C.Claims_DATA!J99=0,0,C.Claims_DATA!J99),IF($C$2="Current Exchange rate",IF(C.Claims_DATA!J99=0,0,C.Claims_DATA!J99/ECO!T27),IF($C$2="Constant Exchange rate",IF(C.Claims_DATA!J99=0,0,C.Claims_DATA!J99/ECO!T62))))</f>
        <v>1686</v>
      </c>
      <c r="L141" s="74">
        <f>IF($C$2="National Currency",IF(C.Claims_DATA!K99=0,0,C.Claims_DATA!K99),IF($C$2="Current Exchange rate",IF(C.Claims_DATA!K99=0,0,C.Claims_DATA!K99/ECO!U27),IF($C$2="Constant Exchange rate",IF(C.Claims_DATA!K99=0,0,C.Claims_DATA!K99/ECO!U62))))</f>
        <v>1560</v>
      </c>
      <c r="M141" s="74">
        <f>IF($C$2="National Currency",IF(C.Claims_DATA!L99=0,0,C.Claims_DATA!L99),IF($C$2="Current Exchange rate",IF(C.Claims_DATA!L99=0,0,C.Claims_DATA!L99/ECO!V27),IF($C$2="Constant Exchange rate",IF(C.Claims_DATA!L99=0,0,C.Claims_DATA!L99/ECO!V62))))</f>
        <v>1504</v>
      </c>
      <c r="N141" s="74">
        <f>IF($C$2="National Currency",IF(C.Claims_DATA!M99=0,0,C.Claims_DATA!M99),IF($C$2="Current Exchange rate",IF(C.Claims_DATA!M99=0,0,C.Claims_DATA!M99/ECO!W27),IF($C$2="Constant Exchange rate",IF(C.Claims_DATA!M99=0,0,C.Claims_DATA!M99/ECO!W62))))</f>
        <v>1543</v>
      </c>
      <c r="O141" s="74">
        <f>IF($C$2="National Currency",IF(C.Claims_DATA!N99=0,0,C.Claims_DATA!N99),IF($C$2="Current Exchange rate",IF(C.Claims_DATA!N99=0,0,C.Claims_DATA!N99/ECO!X27),IF($C$2="Constant Exchange rate",IF(C.Claims_DATA!N99=0,0,C.Claims_DATA!N99/ECO!X62))))</f>
        <v>1499</v>
      </c>
      <c r="P141" s="74"/>
      <c r="Q141" s="48">
        <f t="shared" si="37"/>
        <v>1.3604612169118622E-2</v>
      </c>
      <c r="R141" s="94">
        <f t="shared" si="38"/>
        <v>-2.8515878159429686E-2</v>
      </c>
      <c r="S141" s="94">
        <f t="shared" si="39"/>
        <v>0.21869918699186996</v>
      </c>
      <c r="AC141" s="28"/>
      <c r="AD141" s="28"/>
      <c r="AE141" s="28"/>
      <c r="AF141" s="28"/>
      <c r="AG141" s="28"/>
      <c r="AH141" s="28"/>
      <c r="AI141" s="28"/>
      <c r="AJ141" s="28"/>
      <c r="AK141" s="28"/>
      <c r="AL141" s="28"/>
      <c r="AM141" s="28"/>
      <c r="AN141" s="28"/>
    </row>
    <row r="142" spans="3:40" ht="15" hidden="1" x14ac:dyDescent="0.25">
      <c r="C142" s="256"/>
      <c r="D142" s="257"/>
      <c r="E142" s="45" t="s">
        <v>18</v>
      </c>
      <c r="F142" s="74">
        <f>IF($C$2="National Currency",IF(C.Claims_DATA!E100=0,0,C.Claims_DATA!E100),IF($C$2="Current Exchange rate",IF(C.Claims_DATA!E100=0,0,C.Claims_DATA!E100/ECO!O28),IF($C$2="Constant Exchange rate",IF(C.Claims_DATA!E100=0,0,C.Claims_DATA!E100/ECO!O63))))</f>
        <v>0</v>
      </c>
      <c r="G142" s="74">
        <f>IF($C$2="National Currency",IF(C.Claims_DATA!F100=0,0,C.Claims_DATA!F100),IF($C$2="Current Exchange rate",IF(C.Claims_DATA!F100=0,0,C.Claims_DATA!F100/ECO!P28),IF($C$2="Constant Exchange rate",IF(C.Claims_DATA!F100=0,0,C.Claims_DATA!F100/ECO!P63))))</f>
        <v>0</v>
      </c>
      <c r="H142" s="74">
        <f>IF($C$2="National Currency",IF(C.Claims_DATA!G100=0,0,C.Claims_DATA!G100),IF($C$2="Current Exchange rate",IF(C.Claims_DATA!G100=0,0,C.Claims_DATA!G100/ECO!Q28),IF($C$2="Constant Exchange rate",IF(C.Claims_DATA!G100=0,0,C.Claims_DATA!G100/ECO!Q63))))</f>
        <v>0</v>
      </c>
      <c r="I142" s="74">
        <f>IF($C$2="National Currency",IF(C.Claims_DATA!H100=0,0,C.Claims_DATA!H100),IF($C$2="Current Exchange rate",IF(C.Claims_DATA!H100=0,0,C.Claims_DATA!H100/ECO!R28),IF($C$2="Constant Exchange rate",IF(C.Claims_DATA!H100=0,0,C.Claims_DATA!H100/ECO!R63))))</f>
        <v>0</v>
      </c>
      <c r="J142" s="74">
        <f>IF($C$2="National Currency",IF(C.Claims_DATA!I100=0,0,C.Claims_DATA!I100),IF($C$2="Current Exchange rate",IF(C.Claims_DATA!I100=0,0,C.Claims_DATA!I100/ECO!S28),IF($C$2="Constant Exchange rate",IF(C.Claims_DATA!I100=0,0,C.Claims_DATA!I100/ECO!S63))))</f>
        <v>0</v>
      </c>
      <c r="K142" s="74">
        <f>IF($C$2="National Currency",IF(C.Claims_DATA!J100=0,0,C.Claims_DATA!J100),IF($C$2="Current Exchange rate",IF(C.Claims_DATA!J100=0,0,C.Claims_DATA!J100/ECO!T28),IF($C$2="Constant Exchange rate",IF(C.Claims_DATA!J100=0,0,C.Claims_DATA!J100/ECO!T63))))</f>
        <v>0</v>
      </c>
      <c r="L142" s="74">
        <f>IF($C$2="National Currency",IF(C.Claims_DATA!K100=0,0,C.Claims_DATA!K100),IF($C$2="Current Exchange rate",IF(C.Claims_DATA!K100=0,0,C.Claims_DATA!K100/ECO!U28),IF($C$2="Constant Exchange rate",IF(C.Claims_DATA!K100=0,0,C.Claims_DATA!K100/ECO!U63))))</f>
        <v>0</v>
      </c>
      <c r="M142" s="74">
        <f>IF($C$2="National Currency",IF(C.Claims_DATA!L100=0,0,C.Claims_DATA!L100),IF($C$2="Current Exchange rate",IF(C.Claims_DATA!L100=0,0,C.Claims_DATA!L100/ECO!V28),IF($C$2="Constant Exchange rate",IF(C.Claims_DATA!L100=0,0,C.Claims_DATA!L100/ECO!V63))))</f>
        <v>0</v>
      </c>
      <c r="N142" s="74">
        <f>IF($C$2="National Currency",IF(C.Claims_DATA!M100=0,0,C.Claims_DATA!M100),IF($C$2="Current Exchange rate",IF(C.Claims_DATA!M100=0,0,C.Claims_DATA!M100/ECO!W28),IF($C$2="Constant Exchange rate",IF(C.Claims_DATA!M100=0,0,C.Claims_DATA!M100/ECO!W63))))</f>
        <v>0</v>
      </c>
      <c r="O142" s="74">
        <f>IF($C$2="National Currency",IF(C.Claims_DATA!N100=0,0,C.Claims_DATA!N100),IF($C$2="Current Exchange rate",IF(C.Claims_DATA!N100=0,0,C.Claims_DATA!N100/ECO!X28),IF($C$2="Constant Exchange rate",IF(C.Claims_DATA!N100=0,0,C.Claims_DATA!N100/ECO!X63))))</f>
        <v>0</v>
      </c>
      <c r="P142" s="74"/>
      <c r="Q142" s="48">
        <f t="shared" si="37"/>
        <v>0</v>
      </c>
      <c r="R142" s="94" t="str">
        <f t="shared" si="38"/>
        <v>-</v>
      </c>
      <c r="S142" s="94" t="str">
        <f t="shared" si="39"/>
        <v>-</v>
      </c>
      <c r="AC142" s="28"/>
      <c r="AD142" s="28"/>
      <c r="AE142" s="28"/>
      <c r="AF142" s="28"/>
      <c r="AG142" s="28"/>
      <c r="AH142" s="28"/>
      <c r="AI142" s="28"/>
      <c r="AJ142" s="28"/>
      <c r="AK142" s="28"/>
      <c r="AL142" s="28"/>
      <c r="AM142" s="28"/>
      <c r="AN142" s="28"/>
    </row>
    <row r="143" spans="3:40" ht="15" hidden="1" x14ac:dyDescent="0.25">
      <c r="C143" s="256"/>
      <c r="D143" s="257"/>
      <c r="E143" s="45" t="s">
        <v>19</v>
      </c>
      <c r="F143" s="74">
        <f>IF($C$2="National Currency",IF(C.Claims_DATA!E101=0,0,C.Claims_DATA!E101),IF($C$2="Current Exchange rate",IF(C.Claims_DATA!E101=0,0,C.Claims_DATA!E101/ECO!O29),IF($C$2="Constant Exchange rate",IF(C.Claims_DATA!E101=0,0,C.Claims_DATA!E101/ECO!O64))))</f>
        <v>12.000375</v>
      </c>
      <c r="G143" s="74">
        <f>IF($C$2="National Currency",IF(C.Claims_DATA!F101=0,0,C.Claims_DATA!F101),IF($C$2="Current Exchange rate",IF(C.Claims_DATA!F101=0,0,C.Claims_DATA!F101/ECO!P29),IF($C$2="Constant Exchange rate",IF(C.Claims_DATA!F101=0,0,C.Claims_DATA!F101/ECO!P64))))</f>
        <v>13.000159</v>
      </c>
      <c r="H143" s="74">
        <f>IF($C$2="National Currency",IF(C.Claims_DATA!G101=0,0,C.Claims_DATA!G101),IF($C$2="Current Exchange rate",IF(C.Claims_DATA!G101=0,0,C.Claims_DATA!G101/ECO!Q29),IF($C$2="Constant Exchange rate",IF(C.Claims_DATA!G101=0,0,C.Claims_DATA!G101/ECO!Q64))))</f>
        <v>16</v>
      </c>
      <c r="I143" s="74">
        <f>IF($C$2="National Currency",IF(C.Claims_DATA!H101=0,0,C.Claims_DATA!H101),IF($C$2="Current Exchange rate",IF(C.Claims_DATA!H101=0,0,C.Claims_DATA!H101/ECO!R29),IF($C$2="Constant Exchange rate",IF(C.Claims_DATA!H101=0,0,C.Claims_DATA!H101/ECO!R64))))</f>
        <v>18</v>
      </c>
      <c r="J143" s="74">
        <f>IF($C$2="National Currency",IF(C.Claims_DATA!I101=0,0,C.Claims_DATA!I101),IF($C$2="Current Exchange rate",IF(C.Claims_DATA!I101=0,0,C.Claims_DATA!I101/ECO!S29),IF($C$2="Constant Exchange rate",IF(C.Claims_DATA!I101=0,0,C.Claims_DATA!I101/ECO!S64))))</f>
        <v>25</v>
      </c>
      <c r="K143" s="74">
        <f>IF($C$2="National Currency",IF(C.Claims_DATA!J101=0,0,C.Claims_DATA!J101),IF($C$2="Current Exchange rate",IF(C.Claims_DATA!J101=0,0,C.Claims_DATA!J101/ECO!T29),IF($C$2="Constant Exchange rate",IF(C.Claims_DATA!J101=0,0,C.Claims_DATA!J101/ECO!T64))))</f>
        <v>32</v>
      </c>
      <c r="L143" s="74">
        <f>IF($C$2="National Currency",IF(C.Claims_DATA!K101=0,0,C.Claims_DATA!K101),IF($C$2="Current Exchange rate",IF(C.Claims_DATA!K101=0,0,C.Claims_DATA!K101/ECO!U29),IF($C$2="Constant Exchange rate",IF(C.Claims_DATA!K101=0,0,C.Claims_DATA!K101/ECO!U64))))</f>
        <v>36</v>
      </c>
      <c r="M143" s="74">
        <f>IF($C$2="National Currency",IF(C.Claims_DATA!L101=0,0,C.Claims_DATA!L101),IF($C$2="Current Exchange rate",IF(C.Claims_DATA!L101=0,0,C.Claims_DATA!L101/ECO!V29),IF($C$2="Constant Exchange rate",IF(C.Claims_DATA!L101=0,0,C.Claims_DATA!L101/ECO!V64))))</f>
        <v>48</v>
      </c>
      <c r="N143" s="74">
        <f>IF($C$2="National Currency",IF(C.Claims_DATA!M101=0,0,C.Claims_DATA!M101),IF($C$2="Current Exchange rate",IF(C.Claims_DATA!M101=0,0,C.Claims_DATA!M101/ECO!W29),IF($C$2="Constant Exchange rate",IF(C.Claims_DATA!M101=0,0,C.Claims_DATA!M101/ECO!W64))))</f>
        <v>34</v>
      </c>
      <c r="O143" s="74">
        <f>IF($C$2="National Currency",IF(C.Claims_DATA!N101=0,0,C.Claims_DATA!N101),IF($C$2="Current Exchange rate",IF(C.Claims_DATA!N101=0,0,C.Claims_DATA!N101/ECO!X29),IF($C$2="Constant Exchange rate",IF(C.Claims_DATA!N101=0,0,C.Claims_DATA!N101/ECO!X64))))</f>
        <v>34</v>
      </c>
      <c r="P143" s="74"/>
      <c r="Q143" s="48">
        <f t="shared" si="37"/>
        <v>3.0857692711810085E-4</v>
      </c>
      <c r="R143" s="94">
        <f t="shared" si="38"/>
        <v>0</v>
      </c>
      <c r="S143" s="94">
        <f t="shared" si="39"/>
        <v>1.8332447944335071</v>
      </c>
      <c r="AC143" s="28"/>
      <c r="AD143" s="28"/>
      <c r="AE143" s="28"/>
      <c r="AF143" s="28"/>
      <c r="AG143" s="28"/>
      <c r="AH143" s="28"/>
      <c r="AI143" s="28"/>
      <c r="AJ143" s="28"/>
      <c r="AK143" s="28"/>
      <c r="AL143" s="28"/>
      <c r="AM143" s="28"/>
      <c r="AN143" s="28"/>
    </row>
    <row r="144" spans="3:40" ht="15" hidden="1" x14ac:dyDescent="0.25">
      <c r="C144" s="256"/>
      <c r="D144" s="257"/>
      <c r="E144" s="45" t="s">
        <v>20</v>
      </c>
      <c r="F144" s="74">
        <f>IF($C$2="National Currency",IF(C.Claims_DATA!E102=0,0,C.Claims_DATA!E102),IF($C$2="Current Exchange rate",IF(C.Claims_DATA!E102=0,0,C.Claims_DATA!E102/ECO!O30),IF($C$2="Constant Exchange rate",IF(C.Claims_DATA!E102=0,0,C.Claims_DATA!E102/ECO!O65))))</f>
        <v>17.800227660785431</v>
      </c>
      <c r="G144" s="74">
        <f>IF($C$2="National Currency",IF(C.Claims_DATA!F102=0,0,C.Claims_DATA!F102),IF($C$2="Current Exchange rate",IF(C.Claims_DATA!F102=0,0,C.Claims_DATA!F102/ECO!P30),IF($C$2="Constant Exchange rate",IF(C.Claims_DATA!F102=0,0,C.Claims_DATA!F102/ECO!P65))))</f>
        <v>17.672168468981219</v>
      </c>
      <c r="H144" s="74">
        <f>IF($C$2="National Currency",IF(C.Claims_DATA!G102=0,0,C.Claims_DATA!G102),IF($C$2="Current Exchange rate",IF(C.Claims_DATA!G102=0,0,C.Claims_DATA!G102/ECO!Q30),IF($C$2="Constant Exchange rate",IF(C.Claims_DATA!G102=0,0,C.Claims_DATA!G102/ECO!Q65))))</f>
        <v>23.491747296528175</v>
      </c>
      <c r="I144" s="74">
        <f>IF($C$2="National Currency",IF(C.Claims_DATA!H102=0,0,C.Claims_DATA!H102),IF($C$2="Current Exchange rate",IF(C.Claims_DATA!H102=0,0,C.Claims_DATA!H102/ECO!R30),IF($C$2="Constant Exchange rate",IF(C.Claims_DATA!H102=0,0,C.Claims_DATA!H102/ECO!R65))))</f>
        <v>27.048947068867392</v>
      </c>
      <c r="J144" s="74">
        <f>IF($C$2="National Currency",IF(C.Claims_DATA!I102=0,0,C.Claims_DATA!I102),IF($C$2="Current Exchange rate",IF(C.Claims_DATA!I102=0,0,C.Claims_DATA!I102/ECO!S30),IF($C$2="Constant Exchange rate",IF(C.Claims_DATA!I102=0,0,C.Claims_DATA!I102/ECO!S65))))</f>
        <v>41.562322140011382</v>
      </c>
      <c r="K144" s="74">
        <f>IF($C$2="National Currency",IF(C.Claims_DATA!J102=0,0,C.Claims_DATA!J102),IF($C$2="Current Exchange rate",IF(C.Claims_DATA!J102=0,0,C.Claims_DATA!J102/ECO!T30),IF($C$2="Constant Exchange rate",IF(C.Claims_DATA!J102=0,0,C.Claims_DATA!J102/ECO!T65))))</f>
        <v>54.36824132043256</v>
      </c>
      <c r="L144" s="74">
        <f>IF($C$2="National Currency",IF(C.Claims_DATA!K102=0,0,C.Claims_DATA!K102),IF($C$2="Current Exchange rate",IF(C.Claims_DATA!K102=0,0,C.Claims_DATA!K102/ECO!U30),IF($C$2="Constant Exchange rate",IF(C.Claims_DATA!K102=0,0,C.Claims_DATA!K102/ECO!U65))))</f>
        <v>19.109277177006259</v>
      </c>
      <c r="M144" s="74">
        <f>IF($C$2="National Currency",IF(C.Claims_DATA!L102=0,0,C.Claims_DATA!L102),IF($C$2="Current Exchange rate",IF(C.Claims_DATA!L102=0,0,C.Claims_DATA!L102/ECO!V30),IF($C$2="Constant Exchange rate",IF(C.Claims_DATA!L102=0,0,C.Claims_DATA!L102/ECO!V65))))</f>
        <v>0</v>
      </c>
      <c r="N144" s="74">
        <f>IF($C$2="National Currency",IF(C.Claims_DATA!M102=0,0,C.Claims_DATA!M102),IF($C$2="Current Exchange rate",IF(C.Claims_DATA!M102=0,0,C.Claims_DATA!M102/ECO!W30),IF($C$2="Constant Exchange rate",IF(C.Claims_DATA!M102=0,0,C.Claims_DATA!M102/ECO!W65))))</f>
        <v>0</v>
      </c>
      <c r="O144" s="74">
        <f>IF($C$2="National Currency",IF(C.Claims_DATA!N102=0,0,C.Claims_DATA!N102),IF($C$2="Current Exchange rate",IF(C.Claims_DATA!N102=0,0,C.Claims_DATA!N102/ECO!X30),IF($C$2="Constant Exchange rate",IF(C.Claims_DATA!N102=0,0,C.Claims_DATA!N102/ECO!X65))))</f>
        <v>0</v>
      </c>
      <c r="P144" s="74"/>
      <c r="Q144" s="48">
        <f t="shared" si="37"/>
        <v>0</v>
      </c>
      <c r="R144" s="94" t="str">
        <f t="shared" si="38"/>
        <v>-</v>
      </c>
      <c r="S144" s="94" t="str">
        <f t="shared" si="39"/>
        <v>-</v>
      </c>
      <c r="AC144" s="28"/>
      <c r="AD144" s="28"/>
      <c r="AE144" s="28"/>
      <c r="AF144" s="28"/>
      <c r="AG144" s="28"/>
      <c r="AH144" s="28"/>
      <c r="AI144" s="28"/>
      <c r="AJ144" s="28"/>
      <c r="AK144" s="28"/>
      <c r="AL144" s="28"/>
      <c r="AM144" s="28"/>
      <c r="AN144" s="28"/>
    </row>
    <row r="145" spans="3:40" ht="15" hidden="1" x14ac:dyDescent="0.25">
      <c r="C145" s="256"/>
      <c r="D145" s="257"/>
      <c r="E145" s="45" t="s">
        <v>21</v>
      </c>
      <c r="F145" s="74">
        <f>IF($C$2="National Currency",IF(C.Claims_DATA!E103=0,0,C.Claims_DATA!E103),IF($C$2="Current Exchange rate",IF(C.Claims_DATA!E103=0,0,C.Claims_DATA!E103/ECO!O31),IF($C$2="Constant Exchange rate",IF(C.Claims_DATA!E103=0,0,C.Claims_DATA!E103/ECO!O66))))</f>
        <v>0</v>
      </c>
      <c r="G145" s="74">
        <f>IF($C$2="National Currency",IF(C.Claims_DATA!F103=0,0,C.Claims_DATA!F103),IF($C$2="Current Exchange rate",IF(C.Claims_DATA!F103=0,0,C.Claims_DATA!F103/ECO!P31),IF($C$2="Constant Exchange rate",IF(C.Claims_DATA!F103=0,0,C.Claims_DATA!F103/ECO!P66))))</f>
        <v>0</v>
      </c>
      <c r="H145" s="74">
        <f>IF($C$2="National Currency",IF(C.Claims_DATA!G103=0,0,C.Claims_DATA!G103),IF($C$2="Current Exchange rate",IF(C.Claims_DATA!G103=0,0,C.Claims_DATA!G103/ECO!Q31),IF($C$2="Constant Exchange rate",IF(C.Claims_DATA!G103=0,0,C.Claims_DATA!G103/ECO!Q66))))</f>
        <v>4.1928721174004195</v>
      </c>
      <c r="I145" s="74">
        <f>IF($C$2="National Currency",IF(C.Claims_DATA!H103=0,0,C.Claims_DATA!H103),IF($C$2="Current Exchange rate",IF(C.Claims_DATA!H103=0,0,C.Claims_DATA!H103/ECO!R31),IF($C$2="Constant Exchange rate",IF(C.Claims_DATA!H103=0,0,C.Claims_DATA!H103/ECO!R66))))</f>
        <v>6.0563708362450503</v>
      </c>
      <c r="J145" s="74">
        <f>IF($C$2="National Currency",IF(C.Claims_DATA!I103=0,0,C.Claims_DATA!I103),IF($C$2="Current Exchange rate",IF(C.Claims_DATA!I103=0,0,C.Claims_DATA!I103/ECO!S31),IF($C$2="Constant Exchange rate",IF(C.Claims_DATA!I103=0,0,C.Claims_DATA!I103/ECO!S66))))</f>
        <v>2.5</v>
      </c>
      <c r="K145" s="74">
        <f>IF($C$2="National Currency",IF(C.Claims_DATA!J103=0,0,C.Claims_DATA!J103),IF($C$2="Current Exchange rate",IF(C.Claims_DATA!J103=0,0,C.Claims_DATA!J103/ECO!T31),IF($C$2="Constant Exchange rate",IF(C.Claims_DATA!J103=0,0,C.Claims_DATA!J103/ECO!T66))))</f>
        <v>2.6</v>
      </c>
      <c r="L145" s="74">
        <f>IF($C$2="National Currency",IF(C.Claims_DATA!K103=0,0,C.Claims_DATA!K103),IF($C$2="Current Exchange rate",IF(C.Claims_DATA!K103=0,0,C.Claims_DATA!K103/ECO!U31),IF($C$2="Constant Exchange rate",IF(C.Claims_DATA!K103=0,0,C.Claims_DATA!K103/ECO!U66))))</f>
        <v>3.3</v>
      </c>
      <c r="M145" s="74">
        <f>IF($C$2="National Currency",IF(C.Claims_DATA!L103=0,0,C.Claims_DATA!L103),IF($C$2="Current Exchange rate",IF(C.Claims_DATA!L103=0,0,C.Claims_DATA!L103/ECO!V31),IF($C$2="Constant Exchange rate",IF(C.Claims_DATA!L103=0,0,C.Claims_DATA!L103/ECO!V66))))</f>
        <v>3.1</v>
      </c>
      <c r="N145" s="74">
        <f>IF($C$2="National Currency",IF(C.Claims_DATA!M103=0,0,C.Claims_DATA!M103),IF($C$2="Current Exchange rate",IF(C.Claims_DATA!M103=0,0,C.Claims_DATA!M103/ECO!W31),IF($C$2="Constant Exchange rate",IF(C.Claims_DATA!M103=0,0,C.Claims_DATA!M103/ECO!W66))))</f>
        <v>3.1</v>
      </c>
      <c r="O145" s="74">
        <f>IF($C$2="National Currency",IF(C.Claims_DATA!N103=0,0,C.Claims_DATA!N103),IF($C$2="Current Exchange rate",IF(C.Claims_DATA!N103=0,0,C.Claims_DATA!N103/ECO!X31),IF($C$2="Constant Exchange rate",IF(C.Claims_DATA!N103=0,0,C.Claims_DATA!N103/ECO!X66))))</f>
        <v>3.6</v>
      </c>
      <c r="P145" s="74"/>
      <c r="Q145" s="48">
        <f t="shared" si="37"/>
        <v>3.2672851106622444E-5</v>
      </c>
      <c r="R145" s="94">
        <f t="shared" si="38"/>
        <v>0.16129032258064524</v>
      </c>
      <c r="S145" s="94" t="str">
        <f t="shared" si="39"/>
        <v>-</v>
      </c>
      <c r="AC145" s="28"/>
      <c r="AD145" s="28"/>
      <c r="AE145" s="28"/>
      <c r="AF145" s="28"/>
      <c r="AG145" s="28"/>
      <c r="AH145" s="28"/>
      <c r="AI145" s="28"/>
      <c r="AJ145" s="28"/>
      <c r="AK145" s="28"/>
      <c r="AL145" s="28"/>
      <c r="AM145" s="28"/>
      <c r="AN145" s="28"/>
    </row>
    <row r="146" spans="3:40" ht="15" hidden="1" x14ac:dyDescent="0.25">
      <c r="C146" s="256"/>
      <c r="D146" s="257"/>
      <c r="E146" s="45" t="s">
        <v>22</v>
      </c>
      <c r="F146" s="74">
        <f>IF($C$2="National Currency",IF(C.Claims_DATA!E104=0,0,C.Claims_DATA!E104),IF($C$2="Current Exchange rate",IF(C.Claims_DATA!E104=0,0,C.Claims_DATA!E104/ECO!O32),IF($C$2="Constant Exchange rate",IF(C.Claims_DATA!E104=0,0,C.Claims_DATA!E104/ECO!O67))))</f>
        <v>0</v>
      </c>
      <c r="G146" s="74">
        <f>IF($C$2="National Currency",IF(C.Claims_DATA!F104=0,0,C.Claims_DATA!F104),IF($C$2="Current Exchange rate",IF(C.Claims_DATA!F104=0,0,C.Claims_DATA!F104/ECO!P32),IF($C$2="Constant Exchange rate",IF(C.Claims_DATA!F104=0,0,C.Claims_DATA!F104/ECO!P67))))</f>
        <v>0</v>
      </c>
      <c r="H146" s="74">
        <f>IF($C$2="National Currency",IF(C.Claims_DATA!G104=0,0,C.Claims_DATA!G104),IF($C$2="Current Exchange rate",IF(C.Claims_DATA!G104=0,0,C.Claims_DATA!G104/ECO!Q32),IF($C$2="Constant Exchange rate",IF(C.Claims_DATA!G104=0,0,C.Claims_DATA!G104/ECO!Q67))))</f>
        <v>0</v>
      </c>
      <c r="I146" s="74">
        <f>IF($C$2="National Currency",IF(C.Claims_DATA!H104=0,0,C.Claims_DATA!H104),IF($C$2="Current Exchange rate",IF(C.Claims_DATA!H104=0,0,C.Claims_DATA!H104/ECO!R32),IF($C$2="Constant Exchange rate",IF(C.Claims_DATA!H104=0,0,C.Claims_DATA!H104/ECO!R67))))</f>
        <v>31332</v>
      </c>
      <c r="J146" s="74">
        <f>IF($C$2="National Currency",IF(C.Claims_DATA!I104=0,0,C.Claims_DATA!I104),IF($C$2="Current Exchange rate",IF(C.Claims_DATA!I104=0,0,C.Claims_DATA!I104/ECO!S32),IF($C$2="Constant Exchange rate",IF(C.Claims_DATA!I104=0,0,C.Claims_DATA!I104/ECO!S67))))</f>
        <v>33188</v>
      </c>
      <c r="K146" s="74">
        <f>IF($C$2="National Currency",IF(C.Claims_DATA!J104=0,0,C.Claims_DATA!J104),IF($C$2="Current Exchange rate",IF(C.Claims_DATA!J104=0,0,C.Claims_DATA!J104/ECO!T32),IF($C$2="Constant Exchange rate",IF(C.Claims_DATA!J104=0,0,C.Claims_DATA!J104/ECO!T67))))</f>
        <v>34429</v>
      </c>
      <c r="L146" s="74">
        <f>IF($C$2="National Currency",IF(C.Claims_DATA!K104=0,0,C.Claims_DATA!K104),IF($C$2="Current Exchange rate",IF(C.Claims_DATA!K104=0,0,C.Claims_DATA!K104/ECO!U32),IF($C$2="Constant Exchange rate",IF(C.Claims_DATA!K104=0,0,C.Claims_DATA!K104/ECO!U67))))</f>
        <v>37509</v>
      </c>
      <c r="M146" s="74">
        <f>IF($C$2="National Currency",IF(C.Claims_DATA!L104=0,0,C.Claims_DATA!L104),IF($C$2="Current Exchange rate",IF(C.Claims_DATA!L104=0,0,C.Claims_DATA!L104/ECO!V32),IF($C$2="Constant Exchange rate",IF(C.Claims_DATA!L104=0,0,C.Claims_DATA!L104/ECO!V67))))</f>
        <v>38611</v>
      </c>
      <c r="N146" s="74">
        <f>IF($C$2="National Currency",IF(C.Claims_DATA!M104=0,0,C.Claims_DATA!M104),IF($C$2="Current Exchange rate",IF(C.Claims_DATA!M104=0,0,C.Claims_DATA!M104/ECO!W32),IF($C$2="Constant Exchange rate",IF(C.Claims_DATA!M104=0,0,C.Claims_DATA!M104/ECO!W67))))</f>
        <v>37069</v>
      </c>
      <c r="O146" s="74">
        <f>IF($C$2="National Currency",IF(C.Claims_DATA!N104=0,0,C.Claims_DATA!N104),IF($C$2="Current Exchange rate",IF(C.Claims_DATA!N104=0,0,C.Claims_DATA!N104/ECO!X32),IF($C$2="Constant Exchange rate",IF(C.Claims_DATA!N104=0,0,C.Claims_DATA!N104/ECO!X67))))</f>
        <v>38235</v>
      </c>
      <c r="P146" s="74"/>
      <c r="Q146" s="48">
        <f t="shared" si="37"/>
        <v>0.34701290612825253</v>
      </c>
      <c r="R146" s="94">
        <f t="shared" si="38"/>
        <v>3.145485446060059E-2</v>
      </c>
      <c r="S146" s="94" t="str">
        <f t="shared" si="39"/>
        <v>-</v>
      </c>
      <c r="AC146" s="28"/>
      <c r="AD146" s="28"/>
      <c r="AE146" s="28"/>
      <c r="AF146" s="28"/>
      <c r="AG146" s="28"/>
      <c r="AH146" s="28"/>
      <c r="AI146" s="28"/>
      <c r="AJ146" s="28"/>
      <c r="AK146" s="28"/>
      <c r="AL146" s="28"/>
      <c r="AM146" s="28"/>
      <c r="AN146" s="28"/>
    </row>
    <row r="147" spans="3:40" ht="15" hidden="1" x14ac:dyDescent="0.25">
      <c r="C147" s="256"/>
      <c r="D147" s="257"/>
      <c r="E147" s="45" t="s">
        <v>23</v>
      </c>
      <c r="F147" s="74">
        <f>IF($C$2="National Currency",IF(C.Claims_DATA!E105=0,0,C.Claims_DATA!E105),IF($C$2="Current Exchange rate",IF(C.Claims_DATA!E105=0,0,C.Claims_DATA!E105/ECO!O33),IF($C$2="Constant Exchange rate",IF(C.Claims_DATA!E105=0,0,C.Claims_DATA!E105/ECO!O68))))</f>
        <v>344.94580844945807</v>
      </c>
      <c r="G147" s="74">
        <f>IF($C$2="National Currency",IF(C.Claims_DATA!F105=0,0,C.Claims_DATA!F105),IF($C$2="Current Exchange rate",IF(C.Claims_DATA!F105=0,0,C.Claims_DATA!F105/ECO!P33),IF($C$2="Constant Exchange rate",IF(C.Claims_DATA!F105=0,0,C.Claims_DATA!F105/ECO!P68))))</f>
        <v>331.78500331785006</v>
      </c>
      <c r="H147" s="74">
        <f>IF($C$2="National Currency",IF(C.Claims_DATA!G105=0,0,C.Claims_DATA!G105),IF($C$2="Current Exchange rate",IF(C.Claims_DATA!G105=0,0,C.Claims_DATA!G105/ECO!Q33),IF($C$2="Constant Exchange rate",IF(C.Claims_DATA!G105=0,0,C.Claims_DATA!G105/ECO!Q68))))</f>
        <v>341.95974341959743</v>
      </c>
      <c r="I147" s="74">
        <f>IF($C$2="National Currency",IF(C.Claims_DATA!H105=0,0,C.Claims_DATA!H105),IF($C$2="Current Exchange rate",IF(C.Claims_DATA!H105=0,0,C.Claims_DATA!H105/ECO!R33),IF($C$2="Constant Exchange rate",IF(C.Claims_DATA!H105=0,0,C.Claims_DATA!H105/ECO!R68))))</f>
        <v>361.31386861313871</v>
      </c>
      <c r="J147" s="74">
        <f>IF($C$2="National Currency",IF(C.Claims_DATA!I105=0,0,C.Claims_DATA!I105),IF($C$2="Current Exchange rate",IF(C.Claims_DATA!I105=0,0,C.Claims_DATA!I105/ECO!S33),IF($C$2="Constant Exchange rate",IF(C.Claims_DATA!I105=0,0,C.Claims_DATA!I105/ECO!S68))))</f>
        <v>386.64012386640127</v>
      </c>
      <c r="K147" s="74">
        <f>IF($C$2="National Currency",IF(C.Claims_DATA!J105=0,0,C.Claims_DATA!J105),IF($C$2="Current Exchange rate",IF(C.Claims_DATA!J105=0,0,C.Claims_DATA!J105/ECO!T33),IF($C$2="Constant Exchange rate",IF(C.Claims_DATA!J105=0,0,C.Claims_DATA!J105/ECO!T68))))</f>
        <v>384.42822384428223</v>
      </c>
      <c r="L147" s="74">
        <f>IF($C$2="National Currency",IF(C.Claims_DATA!K105=0,0,C.Claims_DATA!K105),IF($C$2="Current Exchange rate",IF(C.Claims_DATA!K105=0,0,C.Claims_DATA!K105/ECO!U33),IF($C$2="Constant Exchange rate",IF(C.Claims_DATA!K105=0,0,C.Claims_DATA!K105/ECO!U68))))</f>
        <v>396.04069896040698</v>
      </c>
      <c r="M147" s="74">
        <f>IF($C$2="National Currency",IF(C.Claims_DATA!L105=0,0,C.Claims_DATA!L105),IF($C$2="Current Exchange rate",IF(C.Claims_DATA!L105=0,0,C.Claims_DATA!L105/ECO!V33),IF($C$2="Constant Exchange rate",IF(C.Claims_DATA!L105=0,0,C.Claims_DATA!L105/ECO!V68))))</f>
        <v>411.7451891174519</v>
      </c>
      <c r="N147" s="74">
        <f>IF($C$2="National Currency",IF(C.Claims_DATA!M105=0,0,C.Claims_DATA!M105),IF($C$2="Current Exchange rate",IF(C.Claims_DATA!M105=0,0,C.Claims_DATA!M105/ECO!W33),IF($C$2="Constant Exchange rate",IF(C.Claims_DATA!M105=0,0,C.Claims_DATA!M105/ECO!W68))))</f>
        <v>430.32514930325152</v>
      </c>
      <c r="O147" s="74">
        <f>IF($C$2="National Currency",IF(C.Claims_DATA!N105=0,0,C.Claims_DATA!N105),IF($C$2="Current Exchange rate",IF(C.Claims_DATA!N105=0,0,C.Claims_DATA!N105/ECO!X33),IF($C$2="Constant Exchange rate",IF(C.Claims_DATA!N105=0,0,C.Claims_DATA!N105/ECO!X68))))</f>
        <v>548.55120548551201</v>
      </c>
      <c r="P147" s="74"/>
      <c r="Q147" s="48">
        <f t="shared" si="37"/>
        <v>4.9785366281073287E-3</v>
      </c>
      <c r="R147" s="94">
        <f t="shared" si="38"/>
        <v>0.27473657157543041</v>
      </c>
      <c r="S147" s="94">
        <f t="shared" si="39"/>
        <v>0.59025328630971452</v>
      </c>
      <c r="T147" s="28"/>
      <c r="U147" s="28"/>
      <c r="V147" s="28"/>
      <c r="W147" s="28"/>
      <c r="X147" s="28"/>
      <c r="Y147" s="28"/>
      <c r="Z147" s="28"/>
      <c r="AA147" s="28"/>
      <c r="AB147" s="28"/>
      <c r="AC147" s="28"/>
      <c r="AD147" s="28"/>
      <c r="AE147" s="28"/>
      <c r="AF147" s="28"/>
      <c r="AG147" s="28"/>
      <c r="AH147" s="28"/>
      <c r="AI147" s="28"/>
      <c r="AJ147" s="28"/>
      <c r="AK147" s="28"/>
      <c r="AL147" s="28"/>
      <c r="AM147" s="28"/>
      <c r="AN147" s="28"/>
    </row>
    <row r="148" spans="3:40" ht="15" hidden="1" x14ac:dyDescent="0.25">
      <c r="C148" s="256"/>
      <c r="D148" s="257"/>
      <c r="E148" s="45" t="s">
        <v>24</v>
      </c>
      <c r="F148" s="74">
        <f>IF($C$2="National Currency",IF(C.Claims_DATA!E106=0,0,C.Claims_DATA!E106),IF($C$2="Current Exchange rate",IF(C.Claims_DATA!E106=0,0,C.Claims_DATA!E106/ECO!O34),IF($C$2="Constant Exchange rate",IF(C.Claims_DATA!E106=0,0,C.Claims_DATA!E106/ECO!O69))))</f>
        <v>13.806983057193673</v>
      </c>
      <c r="G148" s="74">
        <f>IF($C$2="National Currency",IF(C.Claims_DATA!F106=0,0,C.Claims_DATA!F106),IF($C$2="Current Exchange rate",IF(C.Claims_DATA!F106=0,0,C.Claims_DATA!F106/ECO!P34),IF($C$2="Constant Exchange rate",IF(C.Claims_DATA!F106=0,0,C.Claims_DATA!F106/ECO!P69))))</f>
        <v>14.743049705139006</v>
      </c>
      <c r="H148" s="74">
        <f>IF($C$2="National Currency",IF(C.Claims_DATA!G106=0,0,C.Claims_DATA!G106),IF($C$2="Current Exchange rate",IF(C.Claims_DATA!G106=0,0,C.Claims_DATA!G106/ECO!Q34),IF($C$2="Constant Exchange rate",IF(C.Claims_DATA!G106=0,0,C.Claims_DATA!G106/ECO!Q69))))</f>
        <v>15.679116353084339</v>
      </c>
      <c r="I148" s="74">
        <f>IF($C$2="National Currency",IF(C.Claims_DATA!H106=0,0,C.Claims_DATA!H106),IF($C$2="Current Exchange rate",IF(C.Claims_DATA!H106=0,0,C.Claims_DATA!H106/ECO!R34),IF($C$2="Constant Exchange rate",IF(C.Claims_DATA!H106=0,0,C.Claims_DATA!H106/ECO!R69))))</f>
        <v>16.615183001029674</v>
      </c>
      <c r="J148" s="74">
        <f>IF($C$2="National Currency",IF(C.Claims_DATA!I106=0,0,C.Claims_DATA!I106),IF($C$2="Current Exchange rate",IF(C.Claims_DATA!I106=0,0,C.Claims_DATA!I106/ECO!S34),IF($C$2="Constant Exchange rate",IF(C.Claims_DATA!I106=0,0,C.Claims_DATA!I106/ECO!S69))))</f>
        <v>22.231582888701674</v>
      </c>
      <c r="K148" s="74">
        <f>IF($C$2="National Currency",IF(C.Claims_DATA!J106=0,0,C.Claims_DATA!J106),IF($C$2="Current Exchange rate",IF(C.Claims_DATA!J106=0,0,C.Claims_DATA!J106/ECO!T34),IF($C$2="Constant Exchange rate",IF(C.Claims_DATA!J106=0,0,C.Claims_DATA!J106/ECO!T69))))</f>
        <v>28.316016100346342</v>
      </c>
      <c r="L148" s="74">
        <f>IF($C$2="National Currency",IF(C.Claims_DATA!K106=0,0,C.Claims_DATA!K106),IF($C$2="Current Exchange rate",IF(C.Claims_DATA!K106=0,0,C.Claims_DATA!K106/ECO!U34),IF($C$2="Constant Exchange rate",IF(C.Claims_DATA!K106=0,0,C.Claims_DATA!K106/ECO!U69))))</f>
        <v>32.99634934007301</v>
      </c>
      <c r="M148" s="74">
        <f>IF($C$2="National Currency",IF(C.Claims_DATA!L106=0,0,C.Claims_DATA!L106),IF($C$2="Current Exchange rate",IF(C.Claims_DATA!L106=0,0,C.Claims_DATA!L106/ECO!V34),IF($C$2="Constant Exchange rate",IF(C.Claims_DATA!L106=0,0,C.Claims_DATA!L106/ECO!V69))))</f>
        <v>42.591032481512684</v>
      </c>
      <c r="N148" s="74">
        <f>IF($C$2="National Currency",IF(C.Claims_DATA!M106=0,0,C.Claims_DATA!M106),IF($C$2="Current Exchange rate",IF(C.Claims_DATA!M106=0,0,C.Claims_DATA!M106/ECO!W34),IF($C$2="Constant Exchange rate",IF(C.Claims_DATA!M106=0,0,C.Claims_DATA!M106/ECO!W69))))</f>
        <v>39.080782551717682</v>
      </c>
      <c r="O148" s="74">
        <f>IF($C$2="National Currency",IF(C.Claims_DATA!N106=0,0,C.Claims_DATA!N106),IF($C$2="Current Exchange rate",IF(C.Claims_DATA!N106=0,0,C.Claims_DATA!N106/ECO!X34),IF($C$2="Constant Exchange rate",IF(C.Claims_DATA!N106=0,0,C.Claims_DATA!N106/ECO!X69))))</f>
        <v>39.080782551717682</v>
      </c>
      <c r="P148" s="74"/>
      <c r="Q148" s="48">
        <f t="shared" si="37"/>
        <v>3.5468905262293335E-4</v>
      </c>
      <c r="R148" s="94">
        <f t="shared" si="38"/>
        <v>0</v>
      </c>
      <c r="S148" s="94">
        <f t="shared" si="39"/>
        <v>1.8305084745762712</v>
      </c>
      <c r="AC148" s="28"/>
      <c r="AD148" s="28"/>
      <c r="AE148" s="28"/>
      <c r="AF148" s="28"/>
      <c r="AG148" s="28"/>
      <c r="AH148" s="28"/>
      <c r="AI148" s="28"/>
      <c r="AJ148" s="28"/>
      <c r="AK148" s="28"/>
      <c r="AL148" s="28"/>
      <c r="AM148" s="28"/>
      <c r="AN148" s="28"/>
    </row>
    <row r="149" spans="3:40" ht="15" hidden="1" x14ac:dyDescent="0.25">
      <c r="C149" s="256"/>
      <c r="D149" s="257"/>
      <c r="E149" s="45" t="s">
        <v>25</v>
      </c>
      <c r="F149" s="74">
        <f>IF($C$2="National Currency",IF(C.Claims_DATA!E107=0,0,C.Claims_DATA!E107),IF($C$2="Current Exchange rate",IF(C.Claims_DATA!E107=0,0,C.Claims_DATA!E107/ECO!O35),IF($C$2="Constant Exchange rate",IF(C.Claims_DATA!E107=0,0,C.Claims_DATA!E107/ECO!O70))))</f>
        <v>358.94899999999996</v>
      </c>
      <c r="G149" s="74">
        <f>IF($C$2="National Currency",IF(C.Claims_DATA!F107=0,0,C.Claims_DATA!F107),IF($C$2="Current Exchange rate",IF(C.Claims_DATA!F107=0,0,C.Claims_DATA!F107/ECO!P35),IF($C$2="Constant Exchange rate",IF(C.Claims_DATA!F107=0,0,C.Claims_DATA!F107/ECO!P70))))</f>
        <v>298.827</v>
      </c>
      <c r="H149" s="74">
        <f>IF($C$2="National Currency",IF(C.Claims_DATA!G107=0,0,C.Claims_DATA!G107),IF($C$2="Current Exchange rate",IF(C.Claims_DATA!G107=0,0,C.Claims_DATA!G107/ECO!Q35),IF($C$2="Constant Exchange rate",IF(C.Claims_DATA!G107=0,0,C.Claims_DATA!G107/ECO!Q70))))</f>
        <v>326.50400000000002</v>
      </c>
      <c r="I149" s="74">
        <f>IF($C$2="National Currency",IF(C.Claims_DATA!H107=0,0,C.Claims_DATA!H107),IF($C$2="Current Exchange rate",IF(C.Claims_DATA!H107=0,0,C.Claims_DATA!H107/ECO!R35),IF($C$2="Constant Exchange rate",IF(C.Claims_DATA!H107=0,0,C.Claims_DATA!H107/ECO!R70))))</f>
        <v>343.51500000000004</v>
      </c>
      <c r="J149" s="74">
        <f>IF($C$2="National Currency",IF(C.Claims_DATA!I107=0,0,C.Claims_DATA!I107),IF($C$2="Current Exchange rate",IF(C.Claims_DATA!I107=0,0,C.Claims_DATA!I107/ECO!S35),IF($C$2="Constant Exchange rate",IF(C.Claims_DATA!I107=0,0,C.Claims_DATA!I107/ECO!S70))))</f>
        <v>374.298</v>
      </c>
      <c r="K149" s="74">
        <f>IF($C$2="National Currency",IF(C.Claims_DATA!J107=0,0,C.Claims_DATA!J107),IF($C$2="Current Exchange rate",IF(C.Claims_DATA!J107=0,0,C.Claims_DATA!J107/ECO!T35),IF($C$2="Constant Exchange rate",IF(C.Claims_DATA!J107=0,0,C.Claims_DATA!J107/ECO!T70))))</f>
        <v>408.15899999999999</v>
      </c>
      <c r="L149" s="74">
        <f>IF($C$2="National Currency",IF(C.Claims_DATA!K107=0,0,C.Claims_DATA!K107),IF($C$2="Current Exchange rate",IF(C.Claims_DATA!K107=0,0,C.Claims_DATA!K107/ECO!U35),IF($C$2="Constant Exchange rate",IF(C.Claims_DATA!K107=0,0,C.Claims_DATA!K107/ECO!U70))))</f>
        <v>420.51400000000001</v>
      </c>
      <c r="M149" s="74">
        <f>IF($C$2="National Currency",IF(C.Claims_DATA!L107=0,0,C.Claims_DATA!L107),IF($C$2="Current Exchange rate",IF(C.Claims_DATA!L107=0,0,C.Claims_DATA!L107/ECO!V35),IF($C$2="Constant Exchange rate",IF(C.Claims_DATA!L107=0,0,C.Claims_DATA!L107/ECO!V70))))</f>
        <v>440.75699999999995</v>
      </c>
      <c r="N149" s="74">
        <f>IF($C$2="National Currency",IF(C.Claims_DATA!M107=0,0,C.Claims_DATA!M107),IF($C$2="Current Exchange rate",IF(C.Claims_DATA!M107=0,0,C.Claims_DATA!M107/ECO!W35),IF($C$2="Constant Exchange rate",IF(C.Claims_DATA!M107=0,0,C.Claims_DATA!M107/ECO!W70))))</f>
        <v>437.28199999999998</v>
      </c>
      <c r="O149" s="74">
        <f>IF($C$2="National Currency",IF(C.Claims_DATA!N107=0,0,C.Claims_DATA!N107),IF($C$2="Current Exchange rate",IF(C.Claims_DATA!N107=0,0,C.Claims_DATA!N107/ECO!X35),IF($C$2="Constant Exchange rate",IF(C.Claims_DATA!N107=0,0,C.Claims_DATA!N107/ECO!X70))))</f>
        <v>447.608</v>
      </c>
      <c r="P149" s="74"/>
      <c r="Q149" s="48">
        <f t="shared" si="37"/>
        <v>4.0623970939258494E-3</v>
      </c>
      <c r="R149" s="94">
        <f t="shared" si="38"/>
        <v>2.3614052259183005E-2</v>
      </c>
      <c r="S149" s="94">
        <f t="shared" si="39"/>
        <v>0.24699609136674039</v>
      </c>
      <c r="AC149" s="28"/>
      <c r="AD149" s="28"/>
      <c r="AE149" s="28"/>
      <c r="AF149" s="28"/>
      <c r="AG149" s="28"/>
      <c r="AH149" s="28"/>
      <c r="AI149" s="28"/>
      <c r="AJ149" s="28"/>
      <c r="AK149" s="28"/>
      <c r="AL149" s="28"/>
      <c r="AM149" s="28"/>
      <c r="AN149" s="28"/>
    </row>
    <row r="150" spans="3:40" ht="15" hidden="1" x14ac:dyDescent="0.25">
      <c r="C150" s="256"/>
      <c r="D150" s="257"/>
      <c r="E150" s="45" t="s">
        <v>26</v>
      </c>
      <c r="F150" s="74">
        <f>IF($C$2="National Currency",IF(C.Claims_DATA!E108=0,0,C.Claims_DATA!E108),IF($C$2="Current Exchange rate",IF(C.Claims_DATA!E108=0,0,C.Claims_DATA!E108/ECO!O36),IF($C$2="Constant Exchange rate",IF(C.Claims_DATA!E108=0,0,C.Claims_DATA!E108/ECO!O71))))</f>
        <v>0.73096462971334875</v>
      </c>
      <c r="G150" s="74">
        <f>IF($C$2="National Currency",IF(C.Claims_DATA!F108=0,0,C.Claims_DATA!F108),IF($C$2="Current Exchange rate",IF(C.Claims_DATA!F108=0,0,C.Claims_DATA!F108/ECO!P36),IF($C$2="Constant Exchange rate",IF(C.Claims_DATA!F108=0,0,C.Claims_DATA!F108/ECO!P71))))</f>
        <v>1.0755364044042117</v>
      </c>
      <c r="H150" s="74">
        <f>IF($C$2="National Currency",IF(C.Claims_DATA!G108=0,0,C.Claims_DATA!G108),IF($C$2="Current Exchange rate",IF(C.Claims_DATA!G108=0,0,C.Claims_DATA!G108/ECO!Q36),IF($C$2="Constant Exchange rate",IF(C.Claims_DATA!G108=0,0,C.Claims_DATA!G108/ECO!Q71))))</f>
        <v>1.4201081790950745</v>
      </c>
      <c r="I150" s="74">
        <f>IF($C$2="National Currency",IF(C.Claims_DATA!H108=0,0,C.Claims_DATA!H108),IF($C$2="Current Exchange rate",IF(C.Claims_DATA!H108=0,0,C.Claims_DATA!H108/ECO!R36),IF($C$2="Constant Exchange rate",IF(C.Claims_DATA!H108=0,0,C.Claims_DATA!H108/ECO!R71))))</f>
        <v>1.7646799537859374</v>
      </c>
      <c r="J150" s="74">
        <f>IF($C$2="National Currency",IF(C.Claims_DATA!I108=0,0,C.Claims_DATA!I108),IF($C$2="Current Exchange rate",IF(C.Claims_DATA!I108=0,0,C.Claims_DATA!I108/ECO!S36),IF($C$2="Constant Exchange rate",IF(C.Claims_DATA!I108=0,0,C.Claims_DATA!I108/ECO!S71))))</f>
        <v>2.1092517284768002</v>
      </c>
      <c r="K150" s="74">
        <f>IF($C$2="National Currency",IF(C.Claims_DATA!J108=0,0,C.Claims_DATA!J108),IF($C$2="Current Exchange rate",IF(C.Claims_DATA!J108=0,0,C.Claims_DATA!J108/ECO!T36),IF($C$2="Constant Exchange rate",IF(C.Claims_DATA!J108=0,0,C.Claims_DATA!J108/ECO!T71))))</f>
        <v>2.453823503167663</v>
      </c>
      <c r="L150" s="74">
        <f>IF($C$2="National Currency",IF(C.Claims_DATA!K108=0,0,C.Claims_DATA!K108),IF($C$2="Current Exchange rate",IF(C.Claims_DATA!K108=0,0,C.Claims_DATA!K108/ECO!U36),IF($C$2="Constant Exchange rate",IF(C.Claims_DATA!K108=0,0,C.Claims_DATA!K108/ECO!U71))))</f>
        <v>0.86999196930489864</v>
      </c>
      <c r="M150" s="74">
        <f>IF($C$2="National Currency",IF(C.Claims_DATA!L108=0,0,C.Claims_DATA!L108),IF($C$2="Current Exchange rate",IF(C.Claims_DATA!L108=0,0,C.Claims_DATA!L108/ECO!V36),IF($C$2="Constant Exchange rate",IF(C.Claims_DATA!L108=0,0,C.Claims_DATA!L108/ECO!V71))))</f>
        <v>1.494601588293031</v>
      </c>
      <c r="N150" s="74">
        <f>IF($C$2="National Currency",IF(C.Claims_DATA!M108=0,0,C.Claims_DATA!M108),IF($C$2="Current Exchange rate",IF(C.Claims_DATA!M108=0,0,C.Claims_DATA!M108/ECO!W36),IF($C$2="Constant Exchange rate",IF(C.Claims_DATA!M108=0,0,C.Claims_DATA!M108/ECO!W71))))</f>
        <v>2.23074863924333</v>
      </c>
      <c r="O150" s="74">
        <f>IF($C$2="National Currency",IF(C.Claims_DATA!N108=0,0,C.Claims_DATA!N108),IF($C$2="Current Exchange rate",IF(C.Claims_DATA!N108=0,0,C.Claims_DATA!N108/ECO!X36),IF($C$2="Constant Exchange rate",IF(C.Claims_DATA!N108=0,0,C.Claims_DATA!N108/ECO!X71))))</f>
        <v>2.23074863924333</v>
      </c>
      <c r="P150" s="74"/>
      <c r="Q150" s="48">
        <f t="shared" si="37"/>
        <v>2.0245810596193873E-5</v>
      </c>
      <c r="R150" s="94">
        <f t="shared" si="38"/>
        <v>0</v>
      </c>
      <c r="S150" s="94">
        <f t="shared" si="39"/>
        <v>2.0517873896554049</v>
      </c>
      <c r="AC150" s="28"/>
      <c r="AD150" s="28"/>
      <c r="AE150" s="28"/>
      <c r="AF150" s="28"/>
      <c r="AG150" s="28"/>
      <c r="AH150" s="28"/>
      <c r="AI150" s="28"/>
      <c r="AJ150" s="28"/>
      <c r="AK150" s="28"/>
      <c r="AL150" s="28"/>
      <c r="AM150" s="28"/>
      <c r="AN150" s="28"/>
    </row>
    <row r="151" spans="3:40" ht="15" hidden="1" x14ac:dyDescent="0.25">
      <c r="C151" s="256"/>
      <c r="D151" s="257"/>
      <c r="E151" s="45" t="s">
        <v>27</v>
      </c>
      <c r="F151" s="74">
        <f>IF($C$2="National Currency",IF(C.Claims_DATA!E109=0,0,C.Claims_DATA!E109),IF($C$2="Current Exchange rate",IF(C.Claims_DATA!E109=0,0,C.Claims_DATA!E109/ECO!O37),IF($C$2="Constant Exchange rate",IF(C.Claims_DATA!E109=0,0,C.Claims_DATA!E109/ECO!O72))))</f>
        <v>0</v>
      </c>
      <c r="G151" s="74">
        <f>IF($C$2="National Currency",IF(C.Claims_DATA!F109=0,0,C.Claims_DATA!F109),IF($C$2="Current Exchange rate",IF(C.Claims_DATA!F109=0,0,C.Claims_DATA!F109/ECO!P37),IF($C$2="Constant Exchange rate",IF(C.Claims_DATA!F109=0,0,C.Claims_DATA!F109/ECO!P72))))</f>
        <v>0</v>
      </c>
      <c r="H151" s="74">
        <f>IF($C$2="National Currency",IF(C.Claims_DATA!G109=0,0,C.Claims_DATA!G109),IF($C$2="Current Exchange rate",IF(C.Claims_DATA!G109=0,0,C.Claims_DATA!G109/ECO!Q37),IF($C$2="Constant Exchange rate",IF(C.Claims_DATA!G109=0,0,C.Claims_DATA!G109/ECO!Q72))))</f>
        <v>0</v>
      </c>
      <c r="I151" s="74">
        <f>IF($C$2="National Currency",IF(C.Claims_DATA!H109=0,0,C.Claims_DATA!H109),IF($C$2="Current Exchange rate",IF(C.Claims_DATA!H109=0,0,C.Claims_DATA!H109/ECO!R37),IF($C$2="Constant Exchange rate",IF(C.Claims_DATA!H109=0,0,C.Claims_DATA!H109/ECO!R72))))</f>
        <v>0</v>
      </c>
      <c r="J151" s="74">
        <f>IF($C$2="National Currency",IF(C.Claims_DATA!I109=0,0,C.Claims_DATA!I109),IF($C$2="Current Exchange rate",IF(C.Claims_DATA!I109=0,0,C.Claims_DATA!I109/ECO!S37),IF($C$2="Constant Exchange rate",IF(C.Claims_DATA!I109=0,0,C.Claims_DATA!I109/ECO!S72))))</f>
        <v>0</v>
      </c>
      <c r="K151" s="74">
        <f>IF($C$2="National Currency",IF(C.Claims_DATA!J109=0,0,C.Claims_DATA!J109),IF($C$2="Current Exchange rate",IF(C.Claims_DATA!J109=0,0,C.Claims_DATA!J109/ECO!T37),IF($C$2="Constant Exchange rate",IF(C.Claims_DATA!J109=0,0,C.Claims_DATA!J109/ECO!T72))))</f>
        <v>0</v>
      </c>
      <c r="L151" s="74">
        <f>IF($C$2="National Currency",IF(C.Claims_DATA!K109=0,0,C.Claims_DATA!K109),IF($C$2="Current Exchange rate",IF(C.Claims_DATA!K109=0,0,C.Claims_DATA!K109/ECO!U37),IF($C$2="Constant Exchange rate",IF(C.Claims_DATA!K109=0,0,C.Claims_DATA!K109/ECO!U72))))</f>
        <v>0</v>
      </c>
      <c r="M151" s="74">
        <f>IF($C$2="National Currency",IF(C.Claims_DATA!L109=0,0,C.Claims_DATA!L109),IF($C$2="Current Exchange rate",IF(C.Claims_DATA!L109=0,0,C.Claims_DATA!L109/ECO!V37),IF($C$2="Constant Exchange rate",IF(C.Claims_DATA!L109=0,0,C.Claims_DATA!L109/ECO!V72))))</f>
        <v>0</v>
      </c>
      <c r="N151" s="74">
        <f>IF($C$2="National Currency",IF(C.Claims_DATA!M109=0,0,C.Claims_DATA!M109),IF($C$2="Current Exchange rate",IF(C.Claims_DATA!M109=0,0,C.Claims_DATA!M109/ECO!W37),IF($C$2="Constant Exchange rate",IF(C.Claims_DATA!M109=0,0,C.Claims_DATA!M109/ECO!W72))))</f>
        <v>0</v>
      </c>
      <c r="O151" s="74">
        <f>IF($C$2="National Currency",IF(C.Claims_DATA!N109=0,0,C.Claims_DATA!N109),IF($C$2="Current Exchange rate",IF(C.Claims_DATA!N109=0,0,C.Claims_DATA!N109/ECO!X37),IF($C$2="Constant Exchange rate",IF(C.Claims_DATA!N109=0,0,C.Claims_DATA!N109/ECO!X72))))</f>
        <v>0</v>
      </c>
      <c r="P151" s="74"/>
      <c r="Q151" s="48">
        <f t="shared" si="37"/>
        <v>0</v>
      </c>
      <c r="R151" s="94" t="str">
        <f t="shared" si="38"/>
        <v>-</v>
      </c>
      <c r="S151" s="94" t="str">
        <f t="shared" si="39"/>
        <v>-</v>
      </c>
      <c r="AC151" s="28"/>
      <c r="AD151" s="28"/>
      <c r="AE151" s="28"/>
      <c r="AF151" s="28"/>
      <c r="AG151" s="28"/>
      <c r="AH151" s="28"/>
      <c r="AI151" s="28"/>
      <c r="AJ151" s="28"/>
      <c r="AK151" s="28"/>
      <c r="AL151" s="28"/>
      <c r="AM151" s="28"/>
      <c r="AN151" s="28"/>
    </row>
    <row r="152" spans="3:40" ht="15" hidden="1" x14ac:dyDescent="0.25">
      <c r="C152" s="256"/>
      <c r="D152" s="257"/>
      <c r="E152" s="45" t="s">
        <v>28</v>
      </c>
      <c r="F152" s="74">
        <f>IF($C$2="National Currency",IF(C.Claims_DATA!E110=0,0,C.Claims_DATA!E110),IF($C$2="Current Exchange rate",IF(C.Claims_DATA!E110=0,0,C.Claims_DATA!E110/ECO!O38),IF($C$2="Constant Exchange rate",IF(C.Claims_DATA!E110=0,0,C.Claims_DATA!E110/ECO!O73))))</f>
        <v>250.90135202804208</v>
      </c>
      <c r="G152" s="74">
        <f>IF($C$2="National Currency",IF(C.Claims_DATA!F110=0,0,C.Claims_DATA!F110),IF($C$2="Current Exchange rate",IF(C.Claims_DATA!F110=0,0,C.Claims_DATA!F110/ECO!P38),IF($C$2="Constant Exchange rate",IF(C.Claims_DATA!F110=0,0,C.Claims_DATA!F110/ECO!P73))))</f>
        <v>265.80704389918213</v>
      </c>
      <c r="H152" s="74">
        <f>IF($C$2="National Currency",IF(C.Claims_DATA!G110=0,0,C.Claims_DATA!G110),IF($C$2="Current Exchange rate",IF(C.Claims_DATA!G110=0,0,C.Claims_DATA!G110/ECO!Q38),IF($C$2="Constant Exchange rate",IF(C.Claims_DATA!G110=0,0,C.Claims_DATA!G110/ECO!Q73))))</f>
        <v>290.85711901185113</v>
      </c>
      <c r="I152" s="74">
        <f>IF($C$2="National Currency",IF(C.Claims_DATA!H110=0,0,C.Claims_DATA!H110),IF($C$2="Current Exchange rate",IF(C.Claims_DATA!H110=0,0,C.Claims_DATA!H110/ECO!R38),IF($C$2="Constant Exchange rate",IF(C.Claims_DATA!H110=0,0,C.Claims_DATA!H110/ECO!R73))))</f>
        <v>297</v>
      </c>
      <c r="J152" s="74">
        <f>IF($C$2="National Currency",IF(C.Claims_DATA!I110=0,0,C.Claims_DATA!I110),IF($C$2="Current Exchange rate",IF(C.Claims_DATA!I110=0,0,C.Claims_DATA!I110/ECO!S38),IF($C$2="Constant Exchange rate",IF(C.Claims_DATA!I110=0,0,C.Claims_DATA!I110/ECO!S73))))</f>
        <v>322</v>
      </c>
      <c r="K152" s="74">
        <f>IF($C$2="National Currency",IF(C.Claims_DATA!J110=0,0,C.Claims_DATA!J110),IF($C$2="Current Exchange rate",IF(C.Claims_DATA!J110=0,0,C.Claims_DATA!J110/ECO!T38),IF($C$2="Constant Exchange rate",IF(C.Claims_DATA!J110=0,0,C.Claims_DATA!J110/ECO!T73))))</f>
        <v>341</v>
      </c>
      <c r="L152" s="74">
        <f>IF($C$2="National Currency",IF(C.Claims_DATA!K110=0,0,C.Claims_DATA!K110),IF($C$2="Current Exchange rate",IF(C.Claims_DATA!K110=0,0,C.Claims_DATA!K110/ECO!U38),IF($C$2="Constant Exchange rate",IF(C.Claims_DATA!K110=0,0,C.Claims_DATA!K110/ECO!U73))))</f>
        <v>368</v>
      </c>
      <c r="M152" s="74">
        <f>IF($C$2="National Currency",IF(C.Claims_DATA!L110=0,0,C.Claims_DATA!L110),IF($C$2="Current Exchange rate",IF(C.Claims_DATA!L110=0,0,C.Claims_DATA!L110/ECO!V38),IF($C$2="Constant Exchange rate",IF(C.Claims_DATA!L110=0,0,C.Claims_DATA!L110/ECO!V73))))</f>
        <v>373</v>
      </c>
      <c r="N152" s="74">
        <f>IF($C$2="National Currency",IF(C.Claims_DATA!M110=0,0,C.Claims_DATA!M110),IF($C$2="Current Exchange rate",IF(C.Claims_DATA!M110=0,0,C.Claims_DATA!M110/ECO!W38),IF($C$2="Constant Exchange rate",IF(C.Claims_DATA!M110=0,0,C.Claims_DATA!M110/ECO!W73))))</f>
        <v>404</v>
      </c>
      <c r="O152" s="74">
        <f>IF($C$2="National Currency",IF(C.Claims_DATA!N110=0,0,C.Claims_DATA!N110),IF($C$2="Current Exchange rate",IF(C.Claims_DATA!N110=0,0,C.Claims_DATA!N110/ECO!X38),IF($C$2="Constant Exchange rate",IF(C.Claims_DATA!N110=0,0,C.Claims_DATA!N110/ECO!X73))))</f>
        <v>416.2</v>
      </c>
      <c r="P152" s="74"/>
      <c r="Q152" s="48">
        <f t="shared" si="37"/>
        <v>3.7773446196045163E-3</v>
      </c>
      <c r="R152" s="94">
        <f t="shared" si="38"/>
        <v>3.0198019801980225E-2</v>
      </c>
      <c r="S152" s="94">
        <f t="shared" si="39"/>
        <v>0.65881927951302255</v>
      </c>
    </row>
    <row r="153" spans="3:40" ht="15" hidden="1" x14ac:dyDescent="0.25">
      <c r="C153" s="256"/>
      <c r="D153" s="257"/>
      <c r="E153" s="45" t="s">
        <v>43</v>
      </c>
      <c r="F153" s="74">
        <f>IF($C$2="National Currency",IF(C.Claims_DATA!E111=0,0,C.Claims_DATA!E111),IF($C$2="Current Exchange rate",IF(C.Claims_DATA!E111=0,0,C.Claims_DATA!E111/ECO!O39),IF($C$2="Constant Exchange rate",IF(C.Claims_DATA!E111=0,0,C.Claims_DATA!E111/ECO!O74))))</f>
        <v>0</v>
      </c>
      <c r="G153" s="74">
        <f>IF($C$2="National Currency",IF(C.Claims_DATA!F111=0,0,C.Claims_DATA!F111),IF($C$2="Current Exchange rate",IF(C.Claims_DATA!F111=0,0,C.Claims_DATA!F111/ECO!P39),IF($C$2="Constant Exchange rate",IF(C.Claims_DATA!F111=0,0,C.Claims_DATA!F111/ECO!P74))))</f>
        <v>0</v>
      </c>
      <c r="H153" s="74">
        <f>IF($C$2="National Currency",IF(C.Claims_DATA!G111=0,0,C.Claims_DATA!G111),IF($C$2="Current Exchange rate",IF(C.Claims_DATA!G111=0,0,C.Claims_DATA!G111/ECO!Q39),IF($C$2="Constant Exchange rate",IF(C.Claims_DATA!G111=0,0,C.Claims_DATA!G111/ECO!Q74))))</f>
        <v>0</v>
      </c>
      <c r="I153" s="74">
        <f>IF($C$2="National Currency",IF(C.Claims_DATA!H111=0,0,C.Claims_DATA!H111),IF($C$2="Current Exchange rate",IF(C.Claims_DATA!H111=0,0,C.Claims_DATA!H111/ECO!R39),IF($C$2="Constant Exchange rate",IF(C.Claims_DATA!H111=0,0,C.Claims_DATA!H111/ECO!R74))))</f>
        <v>0</v>
      </c>
      <c r="J153" s="74">
        <f>IF($C$2="National Currency",IF(C.Claims_DATA!I111=0,0,C.Claims_DATA!I111),IF($C$2="Current Exchange rate",IF(C.Claims_DATA!I111=0,0,C.Claims_DATA!I111/ECO!S39),IF($C$2="Constant Exchange rate",IF(C.Claims_DATA!I111=0,0,C.Claims_DATA!I111/ECO!S74))))</f>
        <v>0</v>
      </c>
      <c r="K153" s="74">
        <f>IF($C$2="National Currency",IF(C.Claims_DATA!J111=0,0,C.Claims_DATA!J111),IF($C$2="Current Exchange rate",IF(C.Claims_DATA!J111=0,0,C.Claims_DATA!J111/ECO!T39),IF($C$2="Constant Exchange rate",IF(C.Claims_DATA!J111=0,0,C.Claims_DATA!J111/ECO!T74))))</f>
        <v>0</v>
      </c>
      <c r="L153" s="74">
        <f>IF($C$2="National Currency",IF(C.Claims_DATA!K111=0,0,C.Claims_DATA!K111),IF($C$2="Current Exchange rate",IF(C.Claims_DATA!K111=0,0,C.Claims_DATA!K111/ECO!U39),IF($C$2="Constant Exchange rate",IF(C.Claims_DATA!K111=0,0,C.Claims_DATA!K111/ECO!U74))))</f>
        <v>0</v>
      </c>
      <c r="M153" s="74">
        <f>IF($C$2="National Currency",IF(C.Claims_DATA!L111=0,0,C.Claims_DATA!L111),IF($C$2="Current Exchange rate",IF(C.Claims_DATA!L111=0,0,C.Claims_DATA!L111/ECO!V39),IF($C$2="Constant Exchange rate",IF(C.Claims_DATA!L111=0,0,C.Claims_DATA!L111/ECO!V74))))</f>
        <v>0</v>
      </c>
      <c r="N153" s="74">
        <f>IF($C$2="National Currency",IF(C.Claims_DATA!M111=0,0,C.Claims_DATA!M111),IF($C$2="Current Exchange rate",IF(C.Claims_DATA!M111=0,0,C.Claims_DATA!M111/ECO!W39),IF($C$2="Constant Exchange rate",IF(C.Claims_DATA!M111=0,0,C.Claims_DATA!M111/ECO!W74))))</f>
        <v>0</v>
      </c>
      <c r="O153" s="74">
        <f>IF($C$2="National Currency",IF(C.Claims_DATA!N111=0,0,C.Claims_DATA!N111),IF($C$2="Current Exchange rate",IF(C.Claims_DATA!N111=0,0,C.Claims_DATA!N111/ECO!X39),IF($C$2="Constant Exchange rate",IF(C.Claims_DATA!N111=0,0,C.Claims_DATA!N111/ECO!X74))))</f>
        <v>0</v>
      </c>
      <c r="P153" s="74"/>
      <c r="Q153" s="48">
        <f t="shared" si="37"/>
        <v>0</v>
      </c>
      <c r="R153" s="94" t="str">
        <f t="shared" si="38"/>
        <v>-</v>
      </c>
      <c r="S153" s="94" t="str">
        <f t="shared" si="39"/>
        <v>-</v>
      </c>
    </row>
    <row r="154" spans="3:40" ht="15" hidden="1" x14ac:dyDescent="0.25">
      <c r="C154" s="256"/>
      <c r="D154" s="257"/>
      <c r="E154" s="45" t="s">
        <v>30</v>
      </c>
      <c r="F154" s="74">
        <f>IF($C$2="National Currency",IF(C.Claims_DATA!E112=0,0,C.Claims_DATA!E112),IF($C$2="Current Exchange rate",IF(C.Claims_DATA!E112=0,0,C.Claims_DATA!E112/ECO!O40),IF($C$2="Constant Exchange rate",IF(C.Claims_DATA!E112=0,0,C.Claims_DATA!E112/ECO!O75))))</f>
        <v>264.47104519774012</v>
      </c>
      <c r="G154" s="74">
        <f>IF($C$2="National Currency",IF(C.Claims_DATA!F112=0,0,C.Claims_DATA!F112),IF($C$2="Current Exchange rate",IF(C.Claims_DATA!F112=0,0,C.Claims_DATA!F112/ECO!P40),IF($C$2="Constant Exchange rate",IF(C.Claims_DATA!F112=0,0,C.Claims_DATA!F112/ECO!P75))))</f>
        <v>312.5</v>
      </c>
      <c r="H154" s="74">
        <f>IF($C$2="National Currency",IF(C.Claims_DATA!G112=0,0,C.Claims_DATA!G112),IF($C$2="Current Exchange rate",IF(C.Claims_DATA!G112=0,0,C.Claims_DATA!G112/ECO!Q40),IF($C$2="Constant Exchange rate",IF(C.Claims_DATA!G112=0,0,C.Claims_DATA!G112/ECO!Q75))))</f>
        <v>267.30225988700568</v>
      </c>
      <c r="I154" s="74">
        <f>IF($C$2="National Currency",IF(C.Claims_DATA!H112=0,0,C.Claims_DATA!H112),IF($C$2="Current Exchange rate",IF(C.Claims_DATA!H112=0,0,C.Claims_DATA!H112/ECO!R40),IF($C$2="Constant Exchange rate",IF(C.Claims_DATA!H112=0,0,C.Claims_DATA!H112/ECO!R75))))</f>
        <v>317.4435028248588</v>
      </c>
      <c r="J154" s="74">
        <f>IF($C$2="National Currency",IF(C.Claims_DATA!I112=0,0,C.Claims_DATA!I112),IF($C$2="Current Exchange rate",IF(C.Claims_DATA!I112=0,0,C.Claims_DATA!I112/ECO!S40),IF($C$2="Constant Exchange rate",IF(C.Claims_DATA!I112=0,0,C.Claims_DATA!I112/ECO!S75))))</f>
        <v>369.70338983050851</v>
      </c>
      <c r="K154" s="74">
        <f>IF($C$2="National Currency",IF(C.Claims_DATA!J112=0,0,C.Claims_DATA!J112),IF($C$2="Current Exchange rate",IF(C.Claims_DATA!J112=0,0,C.Claims_DATA!J112/ECO!T40),IF($C$2="Constant Exchange rate",IF(C.Claims_DATA!J112=0,0,C.Claims_DATA!J112/ECO!T75))))</f>
        <v>438.9124293785311</v>
      </c>
      <c r="L154" s="74">
        <f>IF($C$2="National Currency",IF(C.Claims_DATA!K112=0,0,C.Claims_DATA!K112),IF($C$2="Current Exchange rate",IF(C.Claims_DATA!K112=0,0,C.Claims_DATA!K112/ECO!U40),IF($C$2="Constant Exchange rate",IF(C.Claims_DATA!K112=0,0,C.Claims_DATA!K112/ECO!U75))))</f>
        <v>479.51977401129943</v>
      </c>
      <c r="M154" s="74">
        <f>IF($C$2="National Currency",IF(C.Claims_DATA!L112=0,0,C.Claims_DATA!L112),IF($C$2="Current Exchange rate",IF(C.Claims_DATA!L112=0,0,C.Claims_DATA!L112/ECO!V40),IF($C$2="Constant Exchange rate",IF(C.Claims_DATA!L112=0,0,C.Claims_DATA!L112/ECO!V75))))</f>
        <v>534.25141242937855</v>
      </c>
      <c r="N154" s="74">
        <f>IF($C$2="National Currency",IF(C.Claims_DATA!M112=0,0,C.Claims_DATA!M112),IF($C$2="Current Exchange rate",IF(C.Claims_DATA!M112=0,0,C.Claims_DATA!M112/ECO!W40),IF($C$2="Constant Exchange rate",IF(C.Claims_DATA!M112=0,0,C.Claims_DATA!M112/ECO!W75))))</f>
        <v>545.19774011299432</v>
      </c>
      <c r="O154" s="74">
        <f>IF($C$2="National Currency",IF(C.Claims_DATA!N112=0,0,C.Claims_DATA!N112),IF($C$2="Current Exchange rate",IF(C.Claims_DATA!N112=0,0,C.Claims_DATA!N112/ECO!X40),IF($C$2="Constant Exchange rate",IF(C.Claims_DATA!N112=0,0,C.Claims_DATA!N112/ECO!X75))))</f>
        <v>624.29378531073451</v>
      </c>
      <c r="P154" s="74"/>
      <c r="Q154" s="48">
        <f t="shared" si="37"/>
        <v>5.6659605261798179E-3</v>
      </c>
      <c r="R154" s="94">
        <f t="shared" si="38"/>
        <v>0.14507772020725396</v>
      </c>
      <c r="S154" s="94">
        <f t="shared" si="39"/>
        <v>1.3605373693893847</v>
      </c>
    </row>
    <row r="155" spans="3:40" ht="15" hidden="1" x14ac:dyDescent="0.25">
      <c r="C155" s="256"/>
      <c r="D155" s="257"/>
      <c r="E155" s="45" t="s">
        <v>41</v>
      </c>
      <c r="F155" s="75">
        <f>IF($C$2="National Currency",IF(C.Claims_DATA!E113=0,0,C.Claims_DATA!E113),IF($C$2="Current Exchange rate",IF(C.Claims_DATA!E113=0,0,C.Claims_DATA!E113/ECO!O41),IF($C$2="Constant Exchange rate",IF(C.Claims_DATA!E113=0,0,C.Claims_DATA!E113/ECO!O76))))</f>
        <v>3310.412465637557</v>
      </c>
      <c r="G155" s="75">
        <f>IF($C$2="National Currency",IF(C.Claims_DATA!F113=0,0,C.Claims_DATA!F113),IF($C$2="Current Exchange rate",IF(C.Claims_DATA!F113=0,0,C.Claims_DATA!F113/ECO!P41),IF($C$2="Constant Exchange rate",IF(C.Claims_DATA!F113=0,0,C.Claims_DATA!F113/ECO!P76))))</f>
        <v>3549.0589893148313</v>
      </c>
      <c r="H155" s="75">
        <f>IF($C$2="National Currency",IF(C.Claims_DATA!G113=0,0,C.Claims_DATA!G113),IF($C$2="Current Exchange rate",IF(C.Claims_DATA!G113=0,0,C.Claims_DATA!G113/ECO!Q41),IF($C$2="Constant Exchange rate",IF(C.Claims_DATA!G113=0,0,C.Claims_DATA!G113/ECO!Q76))))</f>
        <v>3823.3706731856651</v>
      </c>
      <c r="I155" s="75">
        <f>IF($C$2="National Currency",IF(C.Claims_DATA!H113=0,0,C.Claims_DATA!H113),IF($C$2="Current Exchange rate",IF(C.Claims_DATA!H113=0,0,C.Claims_DATA!H113/ECO!R41),IF($C$2="Constant Exchange rate",IF(C.Claims_DATA!H113=0,0,C.Claims_DATA!H113/ECO!R76))))</f>
        <v>4058.8105009425676</v>
      </c>
      <c r="J155" s="75">
        <f>IF($C$2="National Currency",IF(C.Claims_DATA!I113=0,0,C.Claims_DATA!I113),IF($C$2="Current Exchange rate",IF(C.Claims_DATA!I113=0,0,C.Claims_DATA!I113/ECO!S41),IF($C$2="Constant Exchange rate",IF(C.Claims_DATA!I113=0,0,C.Claims_DATA!I113/ECO!S76))))</f>
        <v>3834.7249988287967</v>
      </c>
      <c r="K155" s="75">
        <f>IF($C$2="National Currency",IF(C.Claims_DATA!J113=0,0,C.Claims_DATA!J113),IF($C$2="Current Exchange rate",IF(C.Claims_DATA!J113=0,0,C.Claims_DATA!J113/ECO!T41),IF($C$2="Constant Exchange rate",IF(C.Claims_DATA!J113=0,0,C.Claims_DATA!J113/ECO!T76))))</f>
        <v>3938.3868719032544</v>
      </c>
      <c r="L155" s="75">
        <f>IF($C$2="National Currency",IF(C.Claims_DATA!K113=0,0,C.Claims_DATA!K113),IF($C$2="Current Exchange rate",IF(C.Claims_DATA!K113=0,0,C.Claims_DATA!K113/ECO!U41),IF($C$2="Constant Exchange rate",IF(C.Claims_DATA!K113=0,0,C.Claims_DATA!K113/ECO!U76))))</f>
        <v>4682.9628580240624</v>
      </c>
      <c r="M155" s="75">
        <f>IF($C$2="National Currency",IF(C.Claims_DATA!L113=0,0,C.Claims_DATA!L113),IF($C$2="Current Exchange rate",IF(C.Claims_DATA!L113=0,0,C.Claims_DATA!L113/ECO!V41),IF($C$2="Constant Exchange rate",IF(C.Claims_DATA!L113=0,0,C.Claims_DATA!L113/ECO!V76))))</f>
        <v>4585.1399630779042</v>
      </c>
      <c r="N155" s="75">
        <f>IF($C$2="National Currency",IF(C.Claims_DATA!M113=0,0,C.Claims_DATA!M113),IF($C$2="Current Exchange rate",IF(C.Claims_DATA!M113=0,0,C.Claims_DATA!M113/ECO!W41),IF($C$2="Constant Exchange rate",IF(C.Claims_DATA!M113=0,0,C.Claims_DATA!M113/ECO!W76))))</f>
        <v>4713.6383021738593</v>
      </c>
      <c r="O155" s="75">
        <f>IF($C$2="National Currency",IF(C.Claims_DATA!N113=0,0,C.Claims_DATA!N113),IF($C$2="Current Exchange rate",IF(C.Claims_DATA!N113=0,0,C.Claims_DATA!N113/ECO!X41),IF($C$2="Constant Exchange rate",IF(C.Claims_DATA!N113=0,0,C.Claims_DATA!N113/ECO!X76))))</f>
        <v>4645.0287097645369</v>
      </c>
      <c r="P155" s="75"/>
      <c r="Q155" s="48">
        <f t="shared" si="37"/>
        <v>4.2157314283367574E-2</v>
      </c>
      <c r="R155" s="94">
        <f t="shared" si="38"/>
        <v>-1.4555548816225561E-2</v>
      </c>
      <c r="S155" s="94">
        <f t="shared" si="39"/>
        <v>0.40315708630886404</v>
      </c>
    </row>
    <row r="156" spans="3:40" ht="15.75" hidden="1" thickBot="1" x14ac:dyDescent="0.3">
      <c r="C156" s="258"/>
      <c r="D156" s="259"/>
      <c r="E156" s="55" t="s">
        <v>85</v>
      </c>
      <c r="F156" s="64">
        <f t="shared" ref="F156:O156" si="40">SUM(F124:F155)</f>
        <v>49167.185593929062</v>
      </c>
      <c r="G156" s="64">
        <f t="shared" si="40"/>
        <v>52327.97845740708</v>
      </c>
      <c r="H156" s="64">
        <f t="shared" si="40"/>
        <v>54306.055799930618</v>
      </c>
      <c r="I156" s="64">
        <f t="shared" si="40"/>
        <v>88377.218833484512</v>
      </c>
      <c r="J156" s="64">
        <f t="shared" si="40"/>
        <v>92577.845851979553</v>
      </c>
      <c r="K156" s="64">
        <f t="shared" si="40"/>
        <v>96414.023836852342</v>
      </c>
      <c r="L156" s="64">
        <f t="shared" si="40"/>
        <v>103848.41336563228</v>
      </c>
      <c r="M156" s="64">
        <f t="shared" si="40"/>
        <v>106413.64461229244</v>
      </c>
      <c r="N156" s="64">
        <f t="shared" si="40"/>
        <v>107717.44498227967</v>
      </c>
      <c r="O156" s="64">
        <f t="shared" si="40"/>
        <v>110183.22179022565</v>
      </c>
      <c r="P156" s="64"/>
      <c r="Q156" s="48">
        <f t="shared" si="37"/>
        <v>1</v>
      </c>
    </row>
    <row r="157" spans="3:40" ht="16.5" hidden="1" thickTop="1" thickBot="1" x14ac:dyDescent="0.3">
      <c r="C157" s="260"/>
      <c r="D157" s="261"/>
      <c r="E157" s="57" t="s">
        <v>86</v>
      </c>
      <c r="F157" s="64">
        <v>49143.04296875</v>
      </c>
      <c r="G157" s="64">
        <v>52292.4921875</v>
      </c>
      <c r="H157" s="64">
        <v>54254.9765625</v>
      </c>
      <c r="I157" s="64">
        <v>56982.9921875</v>
      </c>
      <c r="J157" s="64">
        <v>59311.4375</v>
      </c>
      <c r="K157" s="64">
        <v>61887.50390625</v>
      </c>
      <c r="L157" s="64">
        <v>66272.578125</v>
      </c>
      <c r="M157" s="64">
        <v>67581.140625</v>
      </c>
      <c r="N157" s="64">
        <v>70476.5625</v>
      </c>
      <c r="O157" s="64">
        <v>71777.65625</v>
      </c>
      <c r="P157" s="64"/>
      <c r="Q157" s="48">
        <f>O157/$O$156</f>
        <v>0.65143907651071598</v>
      </c>
      <c r="R157" s="94">
        <f>IF(OR(O157=0, N157=0),"-",O157/N157-1)</f>
        <v>1.846136791929931E-2</v>
      </c>
      <c r="S157" s="94">
        <f t="shared" si="39"/>
        <v>0.4605863193218076</v>
      </c>
    </row>
    <row r="158" spans="3:40" ht="15.75" hidden="1" thickTop="1" x14ac:dyDescent="0.25">
      <c r="E158" s="57" t="s">
        <v>87</v>
      </c>
      <c r="F158" s="85"/>
      <c r="G158" s="85">
        <f t="shared" ref="G158:O158" si="41">G157/F157-1</f>
        <v>6.4087387115053795E-2</v>
      </c>
      <c r="H158" s="85">
        <f t="shared" si="41"/>
        <v>3.7528989208686303E-2</v>
      </c>
      <c r="I158" s="85">
        <f t="shared" si="41"/>
        <v>5.0281389797623754E-2</v>
      </c>
      <c r="J158" s="85">
        <f t="shared" si="41"/>
        <v>4.0862110308955923E-2</v>
      </c>
      <c r="K158" s="85">
        <f t="shared" si="41"/>
        <v>4.3432877617407328E-2</v>
      </c>
      <c r="L158" s="85">
        <f t="shared" si="41"/>
        <v>7.0855567634343641E-2</v>
      </c>
      <c r="M158" s="85">
        <f t="shared" si="41"/>
        <v>1.9745157605485897E-2</v>
      </c>
      <c r="N158" s="85">
        <f t="shared" si="41"/>
        <v>4.2843637266591239E-2</v>
      </c>
      <c r="O158" s="85">
        <f t="shared" si="41"/>
        <v>1.846136791929931E-2</v>
      </c>
      <c r="P158" s="86"/>
    </row>
    <row r="159" spans="3:40" hidden="1" x14ac:dyDescent="0.15">
      <c r="P159" t="s">
        <v>45</v>
      </c>
    </row>
    <row r="160" spans="3:40" hidden="1" x14ac:dyDescent="0.15"/>
    <row r="161" spans="3:19" ht="18.75" x14ac:dyDescent="0.15">
      <c r="C161" s="264" t="s">
        <v>224</v>
      </c>
      <c r="D161" s="265"/>
      <c r="E161" s="272" t="s">
        <v>130</v>
      </c>
      <c r="F161" s="273"/>
      <c r="G161" s="273"/>
      <c r="H161" s="273"/>
      <c r="I161" s="273"/>
      <c r="J161" s="273"/>
      <c r="K161" s="273"/>
      <c r="L161" s="273"/>
      <c r="M161" s="273"/>
      <c r="N161" s="273"/>
      <c r="O161" s="273"/>
      <c r="P161" s="274"/>
    </row>
    <row r="162" spans="3:19" ht="15" x14ac:dyDescent="0.15">
      <c r="C162" s="262" t="s">
        <v>93</v>
      </c>
      <c r="D162" s="263"/>
      <c r="E162" s="43">
        <v>4</v>
      </c>
      <c r="F162" s="44">
        <v>2004</v>
      </c>
      <c r="G162" s="44">
        <f t="shared" ref="G162:P162" si="42">F162+1</f>
        <v>2005</v>
      </c>
      <c r="H162" s="44">
        <f t="shared" si="42"/>
        <v>2006</v>
      </c>
      <c r="I162" s="44">
        <f t="shared" si="42"/>
        <v>2007</v>
      </c>
      <c r="J162" s="44">
        <f t="shared" si="42"/>
        <v>2008</v>
      </c>
      <c r="K162" s="44">
        <f t="shared" si="42"/>
        <v>2009</v>
      </c>
      <c r="L162" s="44">
        <f t="shared" si="42"/>
        <v>2010</v>
      </c>
      <c r="M162" s="44">
        <f t="shared" si="42"/>
        <v>2011</v>
      </c>
      <c r="N162" s="44">
        <f t="shared" si="42"/>
        <v>2012</v>
      </c>
      <c r="O162" s="120">
        <f t="shared" si="42"/>
        <v>2013</v>
      </c>
      <c r="P162" s="120">
        <f t="shared" si="42"/>
        <v>2014</v>
      </c>
      <c r="Q162" s="46" t="s">
        <v>82</v>
      </c>
      <c r="R162" s="47" t="s">
        <v>88</v>
      </c>
      <c r="S162" s="46" t="s">
        <v>89</v>
      </c>
    </row>
    <row r="163" spans="3:19" ht="15" x14ac:dyDescent="0.25">
      <c r="C163" s="256"/>
      <c r="D163" s="257"/>
      <c r="E163" s="45" t="s">
        <v>0</v>
      </c>
      <c r="F163" s="73">
        <f>IF($C$2="National Currency",IF(C.Claims_DATA!E119=0,0,C.Claims_DATA!E119),IF($C$2="Current Exchange rate",IF(C.Claims_DATA!E119=0,0,C.Claims_DATA!E119/ECO!O10),IF($C$2="Constant Exchange rate",IF(C.Claims_DATA!E119=0,0,C.Claims_DATA!E119/ECO!O45))))</f>
        <v>403</v>
      </c>
      <c r="G163" s="73">
        <f>IF($C$2="National Currency",IF(C.Claims_DATA!F119=0,0,C.Claims_DATA!F119),IF($C$2="Current Exchange rate",IF(C.Claims_DATA!F119=0,0,C.Claims_DATA!F119/ECO!P10),IF($C$2="Constant Exchange rate",IF(C.Claims_DATA!F119=0,0,C.Claims_DATA!F119/ECO!P45))))</f>
        <v>427</v>
      </c>
      <c r="H163" s="73">
        <f>IF($C$2="National Currency",IF(C.Claims_DATA!G119=0,0,C.Claims_DATA!G119),IF($C$2="Current Exchange rate",IF(C.Claims_DATA!G119=0,0,C.Claims_DATA!G119/ECO!Q10),IF($C$2="Constant Exchange rate",IF(C.Claims_DATA!G119=0,0,C.Claims_DATA!G119/ECO!Q45))))</f>
        <v>438</v>
      </c>
      <c r="I163" s="73">
        <f>IF($C$2="National Currency",IF(C.Claims_DATA!H119=0,0,C.Claims_DATA!H119),IF($C$2="Current Exchange rate",IF(C.Claims_DATA!H119=0,0,C.Claims_DATA!H119/ECO!R10),IF($C$2="Constant Exchange rate",IF(C.Claims_DATA!H119=0,0,C.Claims_DATA!H119/ECO!R45))))</f>
        <v>449</v>
      </c>
      <c r="J163" s="73">
        <f>IF($C$2="National Currency",IF(C.Claims_DATA!I119=0,0,C.Claims_DATA!I119),IF($C$2="Current Exchange rate",IF(C.Claims_DATA!I119=0,0,C.Claims_DATA!I119/ECO!S10),IF($C$2="Constant Exchange rate",IF(C.Claims_DATA!I119=0,0,C.Claims_DATA!I119/ECO!S45))))</f>
        <v>471</v>
      </c>
      <c r="K163" s="73">
        <f>IF($C$2="National Currency",IF(C.Claims_DATA!J119=0,0,C.Claims_DATA!J119),IF($C$2="Current Exchange rate",IF(C.Claims_DATA!J119=0,0,C.Claims_DATA!J119/ECO!T10),IF($C$2="Constant Exchange rate",IF(C.Claims_DATA!J119=0,0,C.Claims_DATA!J119/ECO!T45))))</f>
        <v>488</v>
      </c>
      <c r="L163" s="73">
        <f>IF($C$2="National Currency",IF(C.Claims_DATA!K119=0,0,C.Claims_DATA!K119),IF($C$2="Current Exchange rate",IF(C.Claims_DATA!K119=0,0,C.Claims_DATA!K119/ECO!U10),IF($C$2="Constant Exchange rate",IF(C.Claims_DATA!K119=0,0,C.Claims_DATA!K119/ECO!U45))))</f>
        <v>508</v>
      </c>
      <c r="M163" s="73">
        <f>IF($C$2="National Currency",IF(C.Claims_DATA!L119=0,0,C.Claims_DATA!L119),IF($C$2="Current Exchange rate",IF(C.Claims_DATA!L119=0,0,C.Claims_DATA!L119/ECO!V10),IF($C$2="Constant Exchange rate",IF(C.Claims_DATA!L119=0,0,C.Claims_DATA!L119/ECO!V45))))</f>
        <v>531</v>
      </c>
      <c r="N163" s="73">
        <f>IF($C$2="National Currency",IF(C.Claims_DATA!M119=0,0,C.Claims_DATA!M119),IF($C$2="Current Exchange rate",IF(C.Claims_DATA!M119=0,0,C.Claims_DATA!M119/ECO!W10),IF($C$2="Constant Exchange rate",IF(C.Claims_DATA!M119=0,0,C.Claims_DATA!M119/ECO!W45))))</f>
        <v>533</v>
      </c>
      <c r="O163" s="73">
        <f>IF($C$2="National Currency",IF(C.Claims_DATA!N119=0,0,C.Claims_DATA!N119),IF($C$2="Current Exchange rate",IF(C.Claims_DATA!N119=0,0,C.Claims_DATA!N119/ECO!X10),IF($C$2="Constant Exchange rate",IF(C.Claims_DATA!N119=0,0,C.Claims_DATA!N119/ECO!X45))))</f>
        <v>572</v>
      </c>
      <c r="P163" s="219">
        <f>IF($C$2="National Currency",IF(C.Claims_DATA!O119=0,0,C.Claims_DATA!O119),IF($C$2="Current Exchange rate",IF(C.Claims_DATA!O119=0,0,C.Claims_DATA!O119/ECO!Y10),IF($C$2="Constant Exchange rate",IF(C.Claims_DATA!O119=0,0,C.Claims_DATA!O119/ECO!Y45))))</f>
        <v>599</v>
      </c>
      <c r="Q163" s="48">
        <f>O163/$O$195</f>
        <v>2.8871026035790903E-2</v>
      </c>
      <c r="R163" s="94">
        <f>IF(OR(O163=0, N163=0),"-",O163/N163-1)</f>
        <v>7.3170731707317138E-2</v>
      </c>
      <c r="S163" s="94">
        <f>IF(OR(O163=0, F163=0),"-",O163/F163-1)</f>
        <v>0.41935483870967749</v>
      </c>
    </row>
    <row r="164" spans="3:19" ht="15" x14ac:dyDescent="0.25">
      <c r="C164" s="256"/>
      <c r="D164" s="257"/>
      <c r="E164" s="45" t="s">
        <v>1</v>
      </c>
      <c r="F164" s="74">
        <f>IF($C$2="National Currency",IF(C.Claims_DATA!E120=0,0,C.Claims_DATA!E120),IF($C$2="Current Exchange rate",IF(C.Claims_DATA!E120=0,0,C.Claims_DATA!E120/ECO!O11),IF($C$2="Constant Exchange rate",IF(C.Claims_DATA!E120=0,0,C.Claims_DATA!E120/ECO!O46))))</f>
        <v>960.97677464000003</v>
      </c>
      <c r="G164" s="74">
        <f>IF($C$2="National Currency",IF(C.Claims_DATA!F120=0,0,C.Claims_DATA!F120),IF($C$2="Current Exchange rate",IF(C.Claims_DATA!F120=0,0,C.Claims_DATA!F120/ECO!P11),IF($C$2="Constant Exchange rate",IF(C.Claims_DATA!F120=0,0,C.Claims_DATA!F120/ECO!P46))))</f>
        <v>1290.2751385899994</v>
      </c>
      <c r="H164" s="74">
        <f>IF($C$2="National Currency",IF(C.Claims_DATA!G120=0,0,C.Claims_DATA!G120),IF($C$2="Current Exchange rate",IF(C.Claims_DATA!G120=0,0,C.Claims_DATA!G120/ECO!Q11),IF($C$2="Constant Exchange rate",IF(C.Claims_DATA!G120=0,0,C.Claims_DATA!G120/ECO!Q46))))</f>
        <v>984.45975945999999</v>
      </c>
      <c r="I164" s="74">
        <f>IF($C$2="National Currency",IF(C.Claims_DATA!H120=0,0,C.Claims_DATA!H120),IF($C$2="Current Exchange rate",IF(C.Claims_DATA!H120=0,0,C.Claims_DATA!H120/ECO!R11),IF($C$2="Constant Exchange rate",IF(C.Claims_DATA!H120=0,0,C.Claims_DATA!H120/ECO!R46))))</f>
        <v>1190.7310047900003</v>
      </c>
      <c r="J164" s="74">
        <f>IF($C$2="National Currency",IF(C.Claims_DATA!I120=0,0,C.Claims_DATA!I120),IF($C$2="Current Exchange rate",IF(C.Claims_DATA!I120=0,0,C.Claims_DATA!I120/ECO!S11),IF($C$2="Constant Exchange rate",IF(C.Claims_DATA!I120=0,0,C.Claims_DATA!I120/ECO!S46))))</f>
        <v>2736.1844667699997</v>
      </c>
      <c r="K164" s="74">
        <f>IF($C$2="National Currency",IF(C.Claims_DATA!J120=0,0,C.Claims_DATA!J120),IF($C$2="Current Exchange rate",IF(C.Claims_DATA!J120=0,0,C.Claims_DATA!J120/ECO!T11),IF($C$2="Constant Exchange rate",IF(C.Claims_DATA!J120=0,0,C.Claims_DATA!J120/ECO!T46))))</f>
        <v>989.42703382000104</v>
      </c>
      <c r="L164" s="74">
        <f>IF($C$2="National Currency",IF(C.Claims_DATA!K120=0,0,C.Claims_DATA!K120),IF($C$2="Current Exchange rate",IF(C.Claims_DATA!K120=0,0,C.Claims_DATA!K120/ECO!U11),IF($C$2="Constant Exchange rate",IF(C.Claims_DATA!K120=0,0,C.Claims_DATA!K120/ECO!U46))))</f>
        <v>1021.1197465199998</v>
      </c>
      <c r="M164" s="74">
        <f>IF($C$2="National Currency",IF(C.Claims_DATA!L120=0,0,C.Claims_DATA!L120),IF($C$2="Current Exchange rate",IF(C.Claims_DATA!L120=0,0,C.Claims_DATA!L120/ECO!V11),IF($C$2="Constant Exchange rate",IF(C.Claims_DATA!L120=0,0,C.Claims_DATA!L120/ECO!V46))))</f>
        <v>975.98337442999878</v>
      </c>
      <c r="N164" s="74">
        <f>IF($C$2="National Currency",IF(C.Claims_DATA!M120=0,0,C.Claims_DATA!M120),IF($C$2="Current Exchange rate",IF(C.Claims_DATA!M120=0,0,C.Claims_DATA!M120/ECO!W11),IF($C$2="Constant Exchange rate",IF(C.Claims_DATA!M120=0,0,C.Claims_DATA!M120/ECO!W46))))</f>
        <v>1023.8475676100004</v>
      </c>
      <c r="O164" s="74">
        <f>IF($C$2="National Currency",IF(C.Claims_DATA!N120=0,0,C.Claims_DATA!N120),IF($C$2="Current Exchange rate",IF(C.Claims_DATA!N120=0,0,C.Claims_DATA!N120/ECO!X11),IF($C$2="Constant Exchange rate",IF(C.Claims_DATA!N120=0,0,C.Claims_DATA!N120/ECO!X46))))</f>
        <v>979.73994586999856</v>
      </c>
      <c r="P164" s="220">
        <f>IF($C$2="National Currency",IF(C.Claims_DATA!O120=0,0,C.Claims_DATA!O120),IF($C$2="Current Exchange rate",IF(C.Claims_DATA!O120=0,0,C.Claims_DATA!O120/ECO!Y11),IF($C$2="Constant Exchange rate",IF(C.Claims_DATA!O120=0,0,C.Claims_DATA!O120/ECO!Y46))))</f>
        <v>849.26431334999768</v>
      </c>
      <c r="Q164" s="48">
        <f t="shared" ref="Q164:Q195" si="43">O164/$O$195</f>
        <v>4.945121938027465E-2</v>
      </c>
      <c r="R164" s="94">
        <f t="shared" ref="R164:R194" si="44">IF(OR(O164=0, N164=0),"-",O164/N164-1)</f>
        <v>-4.3080262272794823E-2</v>
      </c>
      <c r="S164" s="94">
        <f t="shared" ref="S164:S194" si="45">IF(OR(O164=0, F164=0),"-",O164/F164-1)</f>
        <v>1.9525103753966988E-2</v>
      </c>
    </row>
    <row r="165" spans="3:19" ht="15" x14ac:dyDescent="0.25">
      <c r="C165" s="256"/>
      <c r="D165" s="257"/>
      <c r="E165" s="45" t="s">
        <v>2</v>
      </c>
      <c r="F165" s="74">
        <f>IF($C$2="National Currency",IF(C.Claims_DATA!E121=0,0,C.Claims_DATA!E121),IF($C$2="Current Exchange rate",IF(C.Claims_DATA!E121=0,0,C.Claims_DATA!E121/ECO!O12),IF($C$2="Constant Exchange rate",IF(C.Claims_DATA!E121=0,0,C.Claims_DATA!E121/ECO!O47))))</f>
        <v>0</v>
      </c>
      <c r="G165" s="74">
        <f>IF($C$2="National Currency",IF(C.Claims_DATA!F121=0,0,C.Claims_DATA!F121),IF($C$2="Current Exchange rate",IF(C.Claims_DATA!F121=0,0,C.Claims_DATA!F121/ECO!P12),IF($C$2="Constant Exchange rate",IF(C.Claims_DATA!F121=0,0,C.Claims_DATA!F121/ECO!P47))))</f>
        <v>0</v>
      </c>
      <c r="H165" s="74">
        <f>IF($C$2="National Currency",IF(C.Claims_DATA!G121=0,0,C.Claims_DATA!G121),IF($C$2="Current Exchange rate",IF(C.Claims_DATA!G121=0,0,C.Claims_DATA!G121/ECO!Q12),IF($C$2="Constant Exchange rate",IF(C.Claims_DATA!G121=0,0,C.Claims_DATA!G121/ECO!Q47))))</f>
        <v>0</v>
      </c>
      <c r="I165" s="74">
        <f>IF($C$2="National Currency",IF(C.Claims_DATA!H121=0,0,C.Claims_DATA!H121),IF($C$2="Current Exchange rate",IF(C.Claims_DATA!H121=0,0,C.Claims_DATA!H121/ECO!R12),IF($C$2="Constant Exchange rate",IF(C.Claims_DATA!H121=0,0,C.Claims_DATA!H121/ECO!R47))))</f>
        <v>4.6578893547397486</v>
      </c>
      <c r="J165" s="74">
        <f>IF($C$2="National Currency",IF(C.Claims_DATA!I121=0,0,C.Claims_DATA!I121),IF($C$2="Current Exchange rate",IF(C.Claims_DATA!I121=0,0,C.Claims_DATA!I121/ECO!S12),IF($C$2="Constant Exchange rate",IF(C.Claims_DATA!I121=0,0,C.Claims_DATA!I121/ECO!S47))))</f>
        <v>6.9538807649043877</v>
      </c>
      <c r="K165" s="74">
        <f>IF($C$2="National Currency",IF(C.Claims_DATA!J121=0,0,C.Claims_DATA!J121),IF($C$2="Current Exchange rate",IF(C.Claims_DATA!J121=0,0,C.Claims_DATA!J121/ECO!T12),IF($C$2="Constant Exchange rate",IF(C.Claims_DATA!J121=0,0,C.Claims_DATA!J121/ECO!T47))))</f>
        <v>4.9209019327129564</v>
      </c>
      <c r="L165" s="74">
        <f>IF($C$2="National Currency",IF(C.Claims_DATA!K121=0,0,C.Claims_DATA!K121),IF($C$2="Current Exchange rate",IF(C.Claims_DATA!K121=0,0,C.Claims_DATA!K121/ECO!U12),IF($C$2="Constant Exchange rate",IF(C.Claims_DATA!K121=0,0,C.Claims_DATA!K121/ECO!U47))))</f>
        <v>6.4250945904489214</v>
      </c>
      <c r="M165" s="74">
        <f>IF($C$2="National Currency",IF(C.Claims_DATA!L121=0,0,C.Claims_DATA!L121),IF($C$2="Current Exchange rate",IF(C.Claims_DATA!L121=0,0,C.Claims_DATA!L121/ECO!V12),IF($C$2="Constant Exchange rate",IF(C.Claims_DATA!L121=0,0,C.Claims_DATA!L121/ECO!V47))))</f>
        <v>6.0200429491768084</v>
      </c>
      <c r="N165" s="74">
        <f>IF($C$2="National Currency",IF(C.Claims_DATA!M121=0,0,C.Claims_DATA!M121),IF($C$2="Current Exchange rate",IF(C.Claims_DATA!M121=0,0,C.Claims_DATA!M121/ECO!W12),IF($C$2="Constant Exchange rate",IF(C.Claims_DATA!M121=0,0,C.Claims_DATA!M121/ECO!W47))))</f>
        <v>6.6468964106759385</v>
      </c>
      <c r="O165" s="74">
        <f>IF($C$2="National Currency",IF(C.Claims_DATA!N121=0,0,C.Claims_DATA!N121),IF($C$2="Current Exchange rate",IF(C.Claims_DATA!N121=0,0,C.Claims_DATA!N121/ECO!X12),IF($C$2="Constant Exchange rate",IF(C.Claims_DATA!N121=0,0,C.Claims_DATA!N121/ECO!X47))))</f>
        <v>6.6468964106759385</v>
      </c>
      <c r="P165" s="220">
        <f>IF($C$2="National Currency",IF(C.Claims_DATA!O121=0,0,C.Claims_DATA!O121),IF($C$2="Current Exchange rate",IF(C.Claims_DATA!O121=0,0,C.Claims_DATA!O121/ECO!Y12),IF($C$2="Constant Exchange rate",IF(C.Claims_DATA!O121=0,0,C.Claims_DATA!O121/ECO!Y47))))</f>
        <v>0</v>
      </c>
      <c r="Q165" s="48">
        <f t="shared" si="43"/>
        <v>3.3549426456264006E-4</v>
      </c>
      <c r="R165" s="94">
        <f t="shared" si="44"/>
        <v>0</v>
      </c>
      <c r="S165" s="94" t="str">
        <f t="shared" si="45"/>
        <v>-</v>
      </c>
    </row>
    <row r="166" spans="3:19" ht="15" x14ac:dyDescent="0.25">
      <c r="C166" s="256"/>
      <c r="D166" s="257"/>
      <c r="E166" s="45" t="s">
        <v>3</v>
      </c>
      <c r="F166" s="74">
        <f>IF($C$2="National Currency",IF(C.Claims_DATA!E122=0,0,C.Claims_DATA!E122),IF($C$2="Current Exchange rate",IF(C.Claims_DATA!E122=0,0,C.Claims_DATA!E122/ECO!O13),IF($C$2="Constant Exchange rate",IF(C.Claims_DATA!E122=0,0,C.Claims_DATA!E122/ECO!O48))))</f>
        <v>1673.522122421823</v>
      </c>
      <c r="G166" s="74">
        <f>IF($C$2="National Currency",IF(C.Claims_DATA!F122=0,0,C.Claims_DATA!F122),IF($C$2="Current Exchange rate",IF(C.Claims_DATA!F122=0,0,C.Claims_DATA!F122/ECO!P13),IF($C$2="Constant Exchange rate",IF(C.Claims_DATA!F122=0,0,C.Claims_DATA!F122/ECO!P48))))</f>
        <v>1704.5891550232868</v>
      </c>
      <c r="H166" s="74">
        <f>IF($C$2="National Currency",IF(C.Claims_DATA!G122=0,0,C.Claims_DATA!G122),IF($C$2="Current Exchange rate",IF(C.Claims_DATA!G122=0,0,C.Claims_DATA!G122/ECO!Q13),IF($C$2="Constant Exchange rate",IF(C.Claims_DATA!G122=0,0,C.Claims_DATA!G122/ECO!Q48))))</f>
        <v>1743.6884564204925</v>
      </c>
      <c r="I166" s="74">
        <f>IF($C$2="National Currency",IF(C.Claims_DATA!H122=0,0,C.Claims_DATA!H122),IF($C$2="Current Exchange rate",IF(C.Claims_DATA!H122=0,0,C.Claims_DATA!H122/ECO!R13),IF($C$2="Constant Exchange rate",IF(C.Claims_DATA!H122=0,0,C.Claims_DATA!H122/ECO!R48))))</f>
        <v>1758.1744843646043</v>
      </c>
      <c r="J166" s="74">
        <f>IF($C$2="National Currency",IF(C.Claims_DATA!I122=0,0,C.Claims_DATA!I122),IF($C$2="Current Exchange rate",IF(C.Claims_DATA!I122=0,0,C.Claims_DATA!I122/ECO!S13),IF($C$2="Constant Exchange rate",IF(C.Claims_DATA!I122=0,0,C.Claims_DATA!I122/ECO!S48))))</f>
        <v>1734.3518654357954</v>
      </c>
      <c r="K166" s="74">
        <f>IF($C$2="National Currency",IF(C.Claims_DATA!J122=0,0,C.Claims_DATA!J122),IF($C$2="Current Exchange rate",IF(C.Claims_DATA!J122=0,0,C.Claims_DATA!J122/ECO!T13),IF($C$2="Constant Exchange rate",IF(C.Claims_DATA!J122=0,0,C.Claims_DATA!J122/ECO!T48))))</f>
        <v>1679.0944236526948</v>
      </c>
      <c r="L166" s="74">
        <f>IF($C$2="National Currency",IF(C.Claims_DATA!K122=0,0,C.Claims_DATA!K122),IF($C$2="Current Exchange rate",IF(C.Claims_DATA!K122=0,0,C.Claims_DATA!K122/ECO!U13),IF($C$2="Constant Exchange rate",IF(C.Claims_DATA!K122=0,0,C.Claims_DATA!K122/ECO!U48))))</f>
        <v>1746.8959672322026</v>
      </c>
      <c r="M166" s="74">
        <f>IF($C$2="National Currency",IF(C.Claims_DATA!L122=0,0,C.Claims_DATA!L122),IF($C$2="Current Exchange rate",IF(C.Claims_DATA!L122=0,0,C.Claims_DATA!L122/ECO!V13),IF($C$2="Constant Exchange rate",IF(C.Claims_DATA!L122=0,0,C.Claims_DATA!L122/ECO!V48))))</f>
        <v>1627.3657917498338</v>
      </c>
      <c r="N166" s="74">
        <f>IF($C$2="National Currency",IF(C.Claims_DATA!M122=0,0,C.Claims_DATA!M122),IF($C$2="Current Exchange rate",IF(C.Claims_DATA!M122=0,0,C.Claims_DATA!M122/ECO!W13),IF($C$2="Constant Exchange rate",IF(C.Claims_DATA!M122=0,0,C.Claims_DATA!M122/ECO!W48))))</f>
        <v>1545.1845342648037</v>
      </c>
      <c r="O166" s="74">
        <f>IF($C$2="National Currency",IF(C.Claims_DATA!N122=0,0,C.Claims_DATA!N122),IF($C$2="Current Exchange rate",IF(C.Claims_DATA!N122=0,0,C.Claims_DATA!N122/ECO!X13),IF($C$2="Constant Exchange rate",IF(C.Claims_DATA!N122=0,0,C.Claims_DATA!N122/ECO!X48))))</f>
        <v>1778.0980738522953</v>
      </c>
      <c r="P166" s="220">
        <f>IF($C$2="National Currency",IF(C.Claims_DATA!O122=0,0,C.Claims_DATA!O122),IF($C$2="Current Exchange rate",IF(C.Claims_DATA!O122=0,0,C.Claims_DATA!O122/ECO!Y13),IF($C$2="Constant Exchange rate",IF(C.Claims_DATA!O122=0,0,C.Claims_DATA!O122/ECO!Y48))))</f>
        <v>1571.7307052561544</v>
      </c>
      <c r="Q166" s="48">
        <f t="shared" si="43"/>
        <v>8.9747405217446286E-2</v>
      </c>
      <c r="R166" s="94">
        <f t="shared" si="44"/>
        <v>0.15073509630894111</v>
      </c>
      <c r="S166" s="94">
        <f t="shared" si="45"/>
        <v>6.2488538412110106E-2</v>
      </c>
    </row>
    <row r="167" spans="3:19" ht="15" x14ac:dyDescent="0.25">
      <c r="C167" s="256"/>
      <c r="D167" s="257"/>
      <c r="E167" s="45" t="s">
        <v>4</v>
      </c>
      <c r="F167" s="74">
        <f>IF($C$2="National Currency",IF(C.Claims_DATA!E123=0,0,C.Claims_DATA!E123),IF($C$2="Current Exchange rate",IF(C.Claims_DATA!E123=0,0,C.Claims_DATA!E123/ECO!O14),IF($C$2="Constant Exchange rate",IF(C.Claims_DATA!E123=0,0,C.Claims_DATA!E123/ECO!O49))))</f>
        <v>0</v>
      </c>
      <c r="G167" s="74">
        <f>IF($C$2="National Currency",IF(C.Claims_DATA!F123=0,0,C.Claims_DATA!F123),IF($C$2="Current Exchange rate",IF(C.Claims_DATA!F123=0,0,C.Claims_DATA!F123/ECO!P14),IF($C$2="Constant Exchange rate",IF(C.Claims_DATA!F123=0,0,C.Claims_DATA!F123/ECO!P49))))</f>
        <v>0</v>
      </c>
      <c r="H167" s="74">
        <f>IF($C$2="National Currency",IF(C.Claims_DATA!G123=0,0,C.Claims_DATA!G123),IF($C$2="Current Exchange rate",IF(C.Claims_DATA!G123=0,0,C.Claims_DATA!G123/ECO!Q14),IF($C$2="Constant Exchange rate",IF(C.Claims_DATA!G123=0,0,C.Claims_DATA!G123/ECO!Q49))))</f>
        <v>0</v>
      </c>
      <c r="I167" s="74">
        <f>IF($C$2="National Currency",IF(C.Claims_DATA!H123=0,0,C.Claims_DATA!H123),IF($C$2="Current Exchange rate",IF(C.Claims_DATA!H123=0,0,C.Claims_DATA!H123/ECO!R14),IF($C$2="Constant Exchange rate",IF(C.Claims_DATA!H123=0,0,C.Claims_DATA!H123/ECO!R49))))</f>
        <v>0</v>
      </c>
      <c r="J167" s="74">
        <f>IF($C$2="National Currency",IF(C.Claims_DATA!I123=0,0,C.Claims_DATA!I123),IF($C$2="Current Exchange rate",IF(C.Claims_DATA!I123=0,0,C.Claims_DATA!I123/ECO!S14),IF($C$2="Constant Exchange rate",IF(C.Claims_DATA!I123=0,0,C.Claims_DATA!I123/ECO!S49))))</f>
        <v>0</v>
      </c>
      <c r="K167" s="74">
        <f>IF($C$2="National Currency",IF(C.Claims_DATA!J123=0,0,C.Claims_DATA!J123),IF($C$2="Current Exchange rate",IF(C.Claims_DATA!J123=0,0,C.Claims_DATA!J123/ECO!T14),IF($C$2="Constant Exchange rate",IF(C.Claims_DATA!J123=0,0,C.Claims_DATA!J123/ECO!T49))))</f>
        <v>0</v>
      </c>
      <c r="L167" s="74">
        <f>IF($C$2="National Currency",IF(C.Claims_DATA!K123=0,0,C.Claims_DATA!K123),IF($C$2="Current Exchange rate",IF(C.Claims_DATA!K123=0,0,C.Claims_DATA!K123/ECO!U14),IF($C$2="Constant Exchange rate",IF(C.Claims_DATA!K123=0,0,C.Claims_DATA!K123/ECO!U49))))</f>
        <v>0</v>
      </c>
      <c r="M167" s="74">
        <f>IF($C$2="National Currency",IF(C.Claims_DATA!L123=0,0,C.Claims_DATA!L123),IF($C$2="Current Exchange rate",IF(C.Claims_DATA!L123=0,0,C.Claims_DATA!L123/ECO!V14),IF($C$2="Constant Exchange rate",IF(C.Claims_DATA!L123=0,0,C.Claims_DATA!L123/ECO!V49))))</f>
        <v>0</v>
      </c>
      <c r="N167" s="74">
        <f>IF($C$2="National Currency",IF(C.Claims_DATA!M123=0,0,C.Claims_DATA!M123),IF($C$2="Current Exchange rate",IF(C.Claims_DATA!M123=0,0,C.Claims_DATA!M123/ECO!W14),IF($C$2="Constant Exchange rate",IF(C.Claims_DATA!M123=0,0,C.Claims_DATA!M123/ECO!W49))))</f>
        <v>0</v>
      </c>
      <c r="O167" s="74">
        <f>IF($C$2="National Currency",IF(C.Claims_DATA!N123=0,0,C.Claims_DATA!N123),IF($C$2="Current Exchange rate",IF(C.Claims_DATA!N123=0,0,C.Claims_DATA!N123/ECO!X14),IF($C$2="Constant Exchange rate",IF(C.Claims_DATA!N123=0,0,C.Claims_DATA!N123/ECO!X49))))</f>
        <v>0</v>
      </c>
      <c r="P167" s="220">
        <f>IF($C$2="National Currency",IF(C.Claims_DATA!O123=0,0,C.Claims_DATA!O123),IF($C$2="Current Exchange rate",IF(C.Claims_DATA!O123=0,0,C.Claims_DATA!O123/ECO!Y14),IF($C$2="Constant Exchange rate",IF(C.Claims_DATA!O123=0,0,C.Claims_DATA!O123/ECO!Y49))))</f>
        <v>0</v>
      </c>
      <c r="Q167" s="48">
        <f t="shared" si="43"/>
        <v>0</v>
      </c>
      <c r="R167" s="94" t="str">
        <f t="shared" si="44"/>
        <v>-</v>
      </c>
      <c r="S167" s="94" t="str">
        <f t="shared" si="45"/>
        <v>-</v>
      </c>
    </row>
    <row r="168" spans="3:19" ht="15" x14ac:dyDescent="0.25">
      <c r="C168" s="256"/>
      <c r="D168" s="257"/>
      <c r="E168" s="45" t="s">
        <v>5</v>
      </c>
      <c r="F168" s="74">
        <f>IF($C$2="National Currency",IF(C.Claims_DATA!E124=0,0,C.Claims_DATA!E124),IF($C$2="Current Exchange rate",IF(C.Claims_DATA!E124=0,0,C.Claims_DATA!E124/ECO!O15),IF($C$2="Constant Exchange rate",IF(C.Claims_DATA!E124=0,0,C.Claims_DATA!E124/ECO!O50))))</f>
        <v>0</v>
      </c>
      <c r="G168" s="74">
        <f>IF($C$2="National Currency",IF(C.Claims_DATA!F124=0,0,C.Claims_DATA!F124),IF($C$2="Current Exchange rate",IF(C.Claims_DATA!F124=0,0,C.Claims_DATA!F124/ECO!P15),IF($C$2="Constant Exchange rate",IF(C.Claims_DATA!F124=0,0,C.Claims_DATA!F124/ECO!P50))))</f>
        <v>0</v>
      </c>
      <c r="H168" s="74">
        <f>IF($C$2="National Currency",IF(C.Claims_DATA!G124=0,0,C.Claims_DATA!G124),IF($C$2="Current Exchange rate",IF(C.Claims_DATA!G124=0,0,C.Claims_DATA!G124/ECO!Q15),IF($C$2="Constant Exchange rate",IF(C.Claims_DATA!G124=0,0,C.Claims_DATA!G124/ECO!Q50))))</f>
        <v>0</v>
      </c>
      <c r="I168" s="74">
        <f>IF($C$2="National Currency",IF(C.Claims_DATA!H124=0,0,C.Claims_DATA!H124),IF($C$2="Current Exchange rate",IF(C.Claims_DATA!H124=0,0,C.Claims_DATA!H124/ECO!R15),IF($C$2="Constant Exchange rate",IF(C.Claims_DATA!H124=0,0,C.Claims_DATA!H124/ECO!R50))))</f>
        <v>0</v>
      </c>
      <c r="J168" s="74">
        <f>IF($C$2="National Currency",IF(C.Claims_DATA!I124=0,0,C.Claims_DATA!I124),IF($C$2="Current Exchange rate",IF(C.Claims_DATA!I124=0,0,C.Claims_DATA!I124/ECO!S15),IF($C$2="Constant Exchange rate",IF(C.Claims_DATA!I124=0,0,C.Claims_DATA!I124/ECO!S50))))</f>
        <v>21.705426356589147</v>
      </c>
      <c r="K168" s="74">
        <f>IF($C$2="National Currency",IF(C.Claims_DATA!J124=0,0,C.Claims_DATA!J124),IF($C$2="Current Exchange rate",IF(C.Claims_DATA!J124=0,0,C.Claims_DATA!J124/ECO!T15),IF($C$2="Constant Exchange rate",IF(C.Claims_DATA!J124=0,0,C.Claims_DATA!J124/ECO!T50))))</f>
        <v>26.248422570758969</v>
      </c>
      <c r="L168" s="74">
        <f>IF($C$2="National Currency",IF(C.Claims_DATA!K124=0,0,C.Claims_DATA!K124),IF($C$2="Current Exchange rate",IF(C.Claims_DATA!K124=0,0,C.Claims_DATA!K124/ECO!U15),IF($C$2="Constant Exchange rate",IF(C.Claims_DATA!K124=0,0,C.Claims_DATA!K124/ECO!U50))))</f>
        <v>28.267531999278891</v>
      </c>
      <c r="M168" s="74">
        <f>IF($C$2="National Currency",IF(C.Claims_DATA!L124=0,0,C.Claims_DATA!L124),IF($C$2="Current Exchange rate",IF(C.Claims_DATA!L124=0,0,C.Claims_DATA!L124/ECO!V15),IF($C$2="Constant Exchange rate",IF(C.Claims_DATA!L124=0,0,C.Claims_DATA!L124/ECO!V50))))</f>
        <v>31.837029024698037</v>
      </c>
      <c r="N168" s="74">
        <f>IF($C$2="National Currency",IF(C.Claims_DATA!M124=0,0,C.Claims_DATA!M124),IF($C$2="Current Exchange rate",IF(C.Claims_DATA!M124=0,0,C.Claims_DATA!M124/ECO!W15),IF($C$2="Constant Exchange rate",IF(C.Claims_DATA!M124=0,0,C.Claims_DATA!M124/ECO!W50))))</f>
        <v>32.449972958355872</v>
      </c>
      <c r="O168" s="74">
        <f>IF($C$2="National Currency",IF(C.Claims_DATA!N124=0,0,C.Claims_DATA!N124),IF($C$2="Current Exchange rate",IF(C.Claims_DATA!N124=0,0,C.Claims_DATA!N124/ECO!X15),IF($C$2="Constant Exchange rate",IF(C.Claims_DATA!N124=0,0,C.Claims_DATA!N124/ECO!X50))))</f>
        <v>35.803136830719311</v>
      </c>
      <c r="P168" s="220">
        <f>IF($C$2="National Currency",IF(C.Claims_DATA!O124=0,0,C.Claims_DATA!O124),IF($C$2="Current Exchange rate",IF(C.Claims_DATA!O124=0,0,C.Claims_DATA!O124/ECO!Y15),IF($C$2="Constant Exchange rate",IF(C.Claims_DATA!O124=0,0,C.Claims_DATA!O124/ECO!Y50))))</f>
        <v>35.118081846042905</v>
      </c>
      <c r="Q168" s="48">
        <f t="shared" si="43"/>
        <v>1.8071211461585339E-3</v>
      </c>
      <c r="R168" s="94">
        <f t="shared" si="44"/>
        <v>0.10333333333333328</v>
      </c>
      <c r="S168" s="94" t="str">
        <f t="shared" si="45"/>
        <v>-</v>
      </c>
    </row>
    <row r="169" spans="3:19" ht="15" x14ac:dyDescent="0.25">
      <c r="C169" s="256"/>
      <c r="D169" s="257"/>
      <c r="E169" s="45" t="s">
        <v>6</v>
      </c>
      <c r="F169" s="74">
        <f>IF($C$2="National Currency",IF(C.Claims_DATA!E125=0,0,C.Claims_DATA!E125),IF($C$2="Current Exchange rate",IF(C.Claims_DATA!E125=0,0,C.Claims_DATA!E125/ECO!O16),IF($C$2="Constant Exchange rate",IF(C.Claims_DATA!E125=0,0,C.Claims_DATA!E125/ECO!O51))))</f>
        <v>2586</v>
      </c>
      <c r="G169" s="74">
        <f>IF($C$2="National Currency",IF(C.Claims_DATA!F125=0,0,C.Claims_DATA!F125),IF($C$2="Current Exchange rate",IF(C.Claims_DATA!F125=0,0,C.Claims_DATA!F125/ECO!P16),IF($C$2="Constant Exchange rate",IF(C.Claims_DATA!F125=0,0,C.Claims_DATA!F125/ECO!P51))))</f>
        <v>2661</v>
      </c>
      <c r="H169" s="74">
        <f>IF($C$2="National Currency",IF(C.Claims_DATA!G125=0,0,C.Claims_DATA!G125),IF($C$2="Current Exchange rate",IF(C.Claims_DATA!G125=0,0,C.Claims_DATA!G125/ECO!Q16),IF($C$2="Constant Exchange rate",IF(C.Claims_DATA!G125=0,0,C.Claims_DATA!G125/ECO!Q51))))</f>
        <v>2795</v>
      </c>
      <c r="I169" s="74">
        <f>IF($C$2="National Currency",IF(C.Claims_DATA!H125=0,0,C.Claims_DATA!H125),IF($C$2="Current Exchange rate",IF(C.Claims_DATA!H125=0,0,C.Claims_DATA!H125/ECO!R16),IF($C$2="Constant Exchange rate",IF(C.Claims_DATA!H125=0,0,C.Claims_DATA!H125/ECO!R51))))</f>
        <v>2813</v>
      </c>
      <c r="J169" s="74">
        <f>IF($C$2="National Currency",IF(C.Claims_DATA!I125=0,0,C.Claims_DATA!I125),IF($C$2="Current Exchange rate",IF(C.Claims_DATA!I125=0,0,C.Claims_DATA!I125/ECO!S16),IF($C$2="Constant Exchange rate",IF(C.Claims_DATA!I125=0,0,C.Claims_DATA!I125/ECO!S51))))</f>
        <v>2856</v>
      </c>
      <c r="K169" s="74">
        <f>IF($C$2="National Currency",IF(C.Claims_DATA!J125=0,0,C.Claims_DATA!J125),IF($C$2="Current Exchange rate",IF(C.Claims_DATA!J125=0,0,C.Claims_DATA!J125/ECO!T16),IF($C$2="Constant Exchange rate",IF(C.Claims_DATA!J125=0,0,C.Claims_DATA!J125/ECO!T51))))</f>
        <v>2928</v>
      </c>
      <c r="L169" s="74">
        <f>IF($C$2="National Currency",IF(C.Claims_DATA!K125=0,0,C.Claims_DATA!K125),IF($C$2="Current Exchange rate",IF(C.Claims_DATA!K125=0,0,C.Claims_DATA!K125/ECO!U16),IF($C$2="Constant Exchange rate",IF(C.Claims_DATA!K125=0,0,C.Claims_DATA!K125/ECO!U51))))</f>
        <v>3037</v>
      </c>
      <c r="M169" s="74">
        <f>IF($C$2="National Currency",IF(C.Claims_DATA!L125=0,0,C.Claims_DATA!L125),IF($C$2="Current Exchange rate",IF(C.Claims_DATA!L125=0,0,C.Claims_DATA!L125/ECO!V16),IF($C$2="Constant Exchange rate",IF(C.Claims_DATA!L125=0,0,C.Claims_DATA!L125/ECO!V51))))</f>
        <v>3070</v>
      </c>
      <c r="N169" s="74">
        <f>IF($C$2="National Currency",IF(C.Claims_DATA!M125=0,0,C.Claims_DATA!M125),IF($C$2="Current Exchange rate",IF(C.Claims_DATA!M125=0,0,C.Claims_DATA!M125/ECO!W16),IF($C$2="Constant Exchange rate",IF(C.Claims_DATA!M125=0,0,C.Claims_DATA!M125/ECO!W51))))</f>
        <v>3038</v>
      </c>
      <c r="O169" s="74">
        <f>IF($C$2="National Currency",IF(C.Claims_DATA!N125=0,0,C.Claims_DATA!N125),IF($C$2="Current Exchange rate",IF(C.Claims_DATA!N125=0,0,C.Claims_DATA!N125/ECO!X16),IF($C$2="Constant Exchange rate",IF(C.Claims_DATA!N125=0,0,C.Claims_DATA!N125/ECO!X51))))</f>
        <v>3092</v>
      </c>
      <c r="P169" s="220">
        <f>IF($C$2="National Currency",IF(C.Claims_DATA!O125=0,0,C.Claims_DATA!O125),IF($C$2="Current Exchange rate",IF(C.Claims_DATA!O125=0,0,C.Claims_DATA!O125/ECO!Y16),IF($C$2="Constant Exchange rate",IF(C.Claims_DATA!O125=0,0,C.Claims_DATA!O125/ECO!Y51))))</f>
        <v>3167</v>
      </c>
      <c r="Q169" s="48">
        <f t="shared" si="43"/>
        <v>0.15606505682284172</v>
      </c>
      <c r="R169" s="94">
        <f t="shared" si="44"/>
        <v>1.7774851876234399E-2</v>
      </c>
      <c r="S169" s="94">
        <f t="shared" si="45"/>
        <v>0.19566898685228162</v>
      </c>
    </row>
    <row r="170" spans="3:19" ht="15" x14ac:dyDescent="0.25">
      <c r="C170" s="256"/>
      <c r="D170" s="257"/>
      <c r="E170" s="45" t="s">
        <v>7</v>
      </c>
      <c r="F170" s="74">
        <f>IF($C$2="National Currency",IF(C.Claims_DATA!E126=0,0,C.Claims_DATA!E126),IF($C$2="Current Exchange rate",IF(C.Claims_DATA!E126=0,0,C.Claims_DATA!E126/ECO!O17),IF($C$2="Constant Exchange rate",IF(C.Claims_DATA!E126=0,0,C.Claims_DATA!E126/ECO!O52))))</f>
        <v>0</v>
      </c>
      <c r="G170" s="74">
        <f>IF($C$2="National Currency",IF(C.Claims_DATA!F126=0,0,C.Claims_DATA!F126),IF($C$2="Current Exchange rate",IF(C.Claims_DATA!F126=0,0,C.Claims_DATA!F126/ECO!P17),IF($C$2="Constant Exchange rate",IF(C.Claims_DATA!F126=0,0,C.Claims_DATA!F126/ECO!P52))))</f>
        <v>0</v>
      </c>
      <c r="H170" s="74">
        <f>IF($C$2="National Currency",IF(C.Claims_DATA!G126=0,0,C.Claims_DATA!G126),IF($C$2="Current Exchange rate",IF(C.Claims_DATA!G126=0,0,C.Claims_DATA!G126/ECO!Q17),IF($C$2="Constant Exchange rate",IF(C.Claims_DATA!G126=0,0,C.Claims_DATA!G126/ECO!Q52))))</f>
        <v>0</v>
      </c>
      <c r="I170" s="74">
        <f>IF($C$2="National Currency",IF(C.Claims_DATA!H126=0,0,C.Claims_DATA!H126),IF($C$2="Current Exchange rate",IF(C.Claims_DATA!H126=0,0,C.Claims_DATA!H126/ECO!R17),IF($C$2="Constant Exchange rate",IF(C.Claims_DATA!H126=0,0,C.Claims_DATA!H126/ECO!R52))))</f>
        <v>0</v>
      </c>
      <c r="J170" s="74">
        <f>IF($C$2="National Currency",IF(C.Claims_DATA!I126=0,0,C.Claims_DATA!I126),IF($C$2="Current Exchange rate",IF(C.Claims_DATA!I126=0,0,C.Claims_DATA!I126/ECO!S17),IF($C$2="Constant Exchange rate",IF(C.Claims_DATA!I126=0,0,C.Claims_DATA!I126/ECO!S52))))</f>
        <v>0</v>
      </c>
      <c r="K170" s="74">
        <f>IF($C$2="National Currency",IF(C.Claims_DATA!J126=0,0,C.Claims_DATA!J126),IF($C$2="Current Exchange rate",IF(C.Claims_DATA!J126=0,0,C.Claims_DATA!J126/ECO!T17),IF($C$2="Constant Exchange rate",IF(C.Claims_DATA!J126=0,0,C.Claims_DATA!J126/ECO!T52))))</f>
        <v>0</v>
      </c>
      <c r="L170" s="74">
        <f>IF($C$2="National Currency",IF(C.Claims_DATA!K126=0,0,C.Claims_DATA!K126),IF($C$2="Current Exchange rate",IF(C.Claims_DATA!K126=0,0,C.Claims_DATA!K126/ECO!U17),IF($C$2="Constant Exchange rate",IF(C.Claims_DATA!K126=0,0,C.Claims_DATA!K126/ECO!U52))))</f>
        <v>0</v>
      </c>
      <c r="M170" s="74">
        <f>IF($C$2="National Currency",IF(C.Claims_DATA!L126=0,0,C.Claims_DATA!L126),IF($C$2="Current Exchange rate",IF(C.Claims_DATA!L126=0,0,C.Claims_DATA!L126/ECO!V17),IF($C$2="Constant Exchange rate",IF(C.Claims_DATA!L126=0,0,C.Claims_DATA!L126/ECO!V52))))</f>
        <v>0</v>
      </c>
      <c r="N170" s="74">
        <f>IF($C$2="National Currency",IF(C.Claims_DATA!M126=0,0,C.Claims_DATA!M126),IF($C$2="Current Exchange rate",IF(C.Claims_DATA!M126=0,0,C.Claims_DATA!M126/ECO!W17),IF($C$2="Constant Exchange rate",IF(C.Claims_DATA!M126=0,0,C.Claims_DATA!M126/ECO!W52))))</f>
        <v>0</v>
      </c>
      <c r="O170" s="74">
        <f>IF($C$2="National Currency",IF(C.Claims_DATA!N126=0,0,C.Claims_DATA!N126),IF($C$2="Current Exchange rate",IF(C.Claims_DATA!N126=0,0,C.Claims_DATA!N126/ECO!X17),IF($C$2="Constant Exchange rate",IF(C.Claims_DATA!N126=0,0,C.Claims_DATA!N126/ECO!X52))))</f>
        <v>0</v>
      </c>
      <c r="P170" s="220">
        <f>IF($C$2="National Currency",IF(C.Claims_DATA!O126=0,0,C.Claims_DATA!O126),IF($C$2="Current Exchange rate",IF(C.Claims_DATA!O126=0,0,C.Claims_DATA!O126/ECO!Y17),IF($C$2="Constant Exchange rate",IF(C.Claims_DATA!O126=0,0,C.Claims_DATA!O126/ECO!Y52))))</f>
        <v>0</v>
      </c>
      <c r="Q170" s="48">
        <f t="shared" si="43"/>
        <v>0</v>
      </c>
      <c r="R170" s="94" t="str">
        <f t="shared" si="44"/>
        <v>-</v>
      </c>
      <c r="S170" s="94" t="str">
        <f t="shared" si="45"/>
        <v>-</v>
      </c>
    </row>
    <row r="171" spans="3:19" ht="15" x14ac:dyDescent="0.25">
      <c r="C171" s="256"/>
      <c r="D171" s="257"/>
      <c r="E171" s="45" t="s">
        <v>8</v>
      </c>
      <c r="F171" s="74">
        <f>IF($C$2="National Currency",IF(C.Claims_DATA!E127=0,0,C.Claims_DATA!E127),IF($C$2="Current Exchange rate",IF(C.Claims_DATA!E127=0,0,C.Claims_DATA!E127/ECO!O18),IF($C$2="Constant Exchange rate",IF(C.Claims_DATA!E127=0,0,C.Claims_DATA!E127/ECO!O53))))</f>
        <v>1.1376273439597102</v>
      </c>
      <c r="G171" s="74">
        <f>IF($C$2="National Currency",IF(C.Claims_DATA!F127=0,0,C.Claims_DATA!F127),IF($C$2="Current Exchange rate",IF(C.Claims_DATA!F127=0,0,C.Claims_DATA!F127/ECO!P18),IF($C$2="Constant Exchange rate",IF(C.Claims_DATA!F127=0,0,C.Claims_DATA!F127/ECO!P53))))</f>
        <v>0.88198074981146068</v>
      </c>
      <c r="H171" s="74">
        <f>IF($C$2="National Currency",IF(C.Claims_DATA!G127=0,0,C.Claims_DATA!G127),IF($C$2="Current Exchange rate",IF(C.Claims_DATA!G127=0,0,C.Claims_DATA!G127/ECO!Q18),IF($C$2="Constant Exchange rate",IF(C.Claims_DATA!G127=0,0,C.Claims_DATA!G127/ECO!Q53))))</f>
        <v>0.96506589290964173</v>
      </c>
      <c r="I171" s="74">
        <f>IF($C$2="National Currency",IF(C.Claims_DATA!H127=0,0,C.Claims_DATA!H127),IF($C$2="Current Exchange rate",IF(C.Claims_DATA!H127=0,0,C.Claims_DATA!H127/ECO!R18),IF($C$2="Constant Exchange rate",IF(C.Claims_DATA!H127=0,0,C.Claims_DATA!H127/ECO!R53))))</f>
        <v>0.93311006864111057</v>
      </c>
      <c r="J171" s="74">
        <f>IF($C$2="National Currency",IF(C.Claims_DATA!I127=0,0,C.Claims_DATA!I127),IF($C$2="Current Exchange rate",IF(C.Claims_DATA!I127=0,0,C.Claims_DATA!I127/ECO!S18),IF($C$2="Constant Exchange rate",IF(C.Claims_DATA!I127=0,0,C.Claims_DATA!I127/ECO!S53))))</f>
        <v>1.2569503917784057</v>
      </c>
      <c r="K171" s="74">
        <f>IF($C$2="National Currency",IF(C.Claims_DATA!J127=0,0,C.Claims_DATA!J127),IF($C$2="Current Exchange rate",IF(C.Claims_DATA!J127=0,0,C.Claims_DATA!J127/ECO!T18),IF($C$2="Constant Exchange rate",IF(C.Claims_DATA!J127=0,0,C.Claims_DATA!J127/ECO!T53))))</f>
        <v>1.4605089923689489</v>
      </c>
      <c r="L171" s="74">
        <f>IF($C$2="National Currency",IF(C.Claims_DATA!K127=0,0,C.Claims_DATA!K127),IF($C$2="Current Exchange rate",IF(C.Claims_DATA!K127=0,0,C.Claims_DATA!K127/ECO!U18),IF($C$2="Constant Exchange rate",IF(C.Claims_DATA!K127=0,0,C.Claims_DATA!K127/ECO!U53))))</f>
        <v>1.850817429984789</v>
      </c>
      <c r="M171" s="74">
        <f>IF($C$2="National Currency",IF(C.Claims_DATA!L127=0,0,C.Claims_DATA!L127),IF($C$2="Current Exchange rate",IF(C.Claims_DATA!L127=0,0,C.Claims_DATA!L127/ECO!V18),IF($C$2="Constant Exchange rate",IF(C.Claims_DATA!L127=0,0,C.Claims_DATA!L127/ECO!V53))))</f>
        <v>1.23</v>
      </c>
      <c r="N171" s="74">
        <f>IF($C$2="National Currency",IF(C.Claims_DATA!M127=0,0,C.Claims_DATA!M127),IF($C$2="Current Exchange rate",IF(C.Claims_DATA!M127=0,0,C.Claims_DATA!M127/ECO!W18),IF($C$2="Constant Exchange rate",IF(C.Claims_DATA!M127=0,0,C.Claims_DATA!M127/ECO!W53))))</f>
        <v>1.2509999999999999</v>
      </c>
      <c r="O171" s="74">
        <f>IF($C$2="National Currency",IF(C.Claims_DATA!N127=0,0,C.Claims_DATA!N127),IF($C$2="Current Exchange rate",IF(C.Claims_DATA!N127=0,0,C.Claims_DATA!N127/ECO!X18),IF($C$2="Constant Exchange rate",IF(C.Claims_DATA!N127=0,0,C.Claims_DATA!N127/ECO!X53))))</f>
        <v>1.2509999999999999</v>
      </c>
      <c r="P171" s="220">
        <f>IF($C$2="National Currency",IF(C.Claims_DATA!O127=0,0,C.Claims_DATA!O127),IF($C$2="Current Exchange rate",IF(C.Claims_DATA!O127=0,0,C.Claims_DATA!O127/ECO!Y18),IF($C$2="Constant Exchange rate",IF(C.Claims_DATA!O127=0,0,C.Claims_DATA!O127/ECO!Y53))))</f>
        <v>0</v>
      </c>
      <c r="Q171" s="48">
        <f t="shared" si="43"/>
        <v>6.3142750997857366E-5</v>
      </c>
      <c r="R171" s="94">
        <f t="shared" si="44"/>
        <v>0</v>
      </c>
      <c r="S171" s="94">
        <f t="shared" si="45"/>
        <v>9.9657112359550437E-2</v>
      </c>
    </row>
    <row r="172" spans="3:19" ht="15" x14ac:dyDescent="0.25">
      <c r="C172" s="256"/>
      <c r="D172" s="257"/>
      <c r="E172" s="45" t="s">
        <v>9</v>
      </c>
      <c r="F172" s="74">
        <f>IF($C$2="National Currency",IF(C.Claims_DATA!E128=0,0,C.Claims_DATA!E128),IF($C$2="Current Exchange rate",IF(C.Claims_DATA!E128=0,0,C.Claims_DATA!E128/ECO!O19),IF($C$2="Constant Exchange rate",IF(C.Claims_DATA!E128=0,0,C.Claims_DATA!E128/ECO!O54))))</f>
        <v>403.18315899999999</v>
      </c>
      <c r="G172" s="74">
        <f>IF($C$2="National Currency",IF(C.Claims_DATA!F128=0,0,C.Claims_DATA!F128),IF($C$2="Current Exchange rate",IF(C.Claims_DATA!F128=0,0,C.Claims_DATA!F128/ECO!P19),IF($C$2="Constant Exchange rate",IF(C.Claims_DATA!F128=0,0,C.Claims_DATA!F128/ECO!P54))))</f>
        <v>389.062456</v>
      </c>
      <c r="H172" s="74">
        <f>IF($C$2="National Currency",IF(C.Claims_DATA!G128=0,0,C.Claims_DATA!G128),IF($C$2="Current Exchange rate",IF(C.Claims_DATA!G128=0,0,C.Claims_DATA!G128/ECO!Q19),IF($C$2="Constant Exchange rate",IF(C.Claims_DATA!G128=0,0,C.Claims_DATA!G128/ECO!Q54))))</f>
        <v>452.02853689</v>
      </c>
      <c r="I172" s="74">
        <f>IF($C$2="National Currency",IF(C.Claims_DATA!H128=0,0,C.Claims_DATA!H128),IF($C$2="Current Exchange rate",IF(C.Claims_DATA!H128=0,0,C.Claims_DATA!H128/ECO!R19),IF($C$2="Constant Exchange rate",IF(C.Claims_DATA!H128=0,0,C.Claims_DATA!H128/ECO!R54))))</f>
        <v>480.78680337000009</v>
      </c>
      <c r="J172" s="74">
        <f>IF($C$2="National Currency",IF(C.Claims_DATA!I128=0,0,C.Claims_DATA!I128),IF($C$2="Current Exchange rate",IF(C.Claims_DATA!I128=0,0,C.Claims_DATA!I128/ECO!S19),IF($C$2="Constant Exchange rate",IF(C.Claims_DATA!I128=0,0,C.Claims_DATA!I128/ECO!S54))))</f>
        <v>382.49392449999999</v>
      </c>
      <c r="K172" s="74">
        <f>IF($C$2="National Currency",IF(C.Claims_DATA!J128=0,0,C.Claims_DATA!J128),IF($C$2="Current Exchange rate",IF(C.Claims_DATA!J128=0,0,C.Claims_DATA!J128/ECO!T19),IF($C$2="Constant Exchange rate",IF(C.Claims_DATA!J128=0,0,C.Claims_DATA!J128/ECO!T54))))</f>
        <v>336.99341612500001</v>
      </c>
      <c r="L172" s="74">
        <f>IF($C$2="National Currency",IF(C.Claims_DATA!K128=0,0,C.Claims_DATA!K128),IF($C$2="Current Exchange rate",IF(C.Claims_DATA!K128=0,0,C.Claims_DATA!K128/ECO!U19),IF($C$2="Constant Exchange rate",IF(C.Claims_DATA!K128=0,0,C.Claims_DATA!K128/ECO!U54))))</f>
        <v>335.57552253339986</v>
      </c>
      <c r="M172" s="74">
        <f>IF($C$2="National Currency",IF(C.Claims_DATA!L128=0,0,C.Claims_DATA!L128),IF($C$2="Current Exchange rate",IF(C.Claims_DATA!L128=0,0,C.Claims_DATA!L128/ECO!V19),IF($C$2="Constant Exchange rate",IF(C.Claims_DATA!L128=0,0,C.Claims_DATA!L128/ECO!V54))))</f>
        <v>352.21017810609982</v>
      </c>
      <c r="N172" s="74">
        <f>IF($C$2="National Currency",IF(C.Claims_DATA!M128=0,0,C.Claims_DATA!M128),IF($C$2="Current Exchange rate",IF(C.Claims_DATA!M128=0,0,C.Claims_DATA!M128/ECO!W19),IF($C$2="Constant Exchange rate",IF(C.Claims_DATA!M128=0,0,C.Claims_DATA!M128/ECO!W54))))</f>
        <v>294.38342295809997</v>
      </c>
      <c r="O172" s="74">
        <f>IF($C$2="National Currency",IF(C.Claims_DATA!N128=0,0,C.Claims_DATA!N128),IF($C$2="Current Exchange rate",IF(C.Claims_DATA!N128=0,0,C.Claims_DATA!N128/ECO!X19),IF($C$2="Constant Exchange rate",IF(C.Claims_DATA!N128=0,0,C.Claims_DATA!N128/ECO!X54))))</f>
        <v>325.20931466339994</v>
      </c>
      <c r="P172" s="220">
        <f>IF($C$2="National Currency",IF(C.Claims_DATA!O128=0,0,C.Claims_DATA!O128),IF($C$2="Current Exchange rate",IF(C.Claims_DATA!O128=0,0,C.Claims_DATA!O128/ECO!Y19),IF($C$2="Constant Exchange rate",IF(C.Claims_DATA!O128=0,0,C.Claims_DATA!O128/ECO!Y54))))</f>
        <v>319.65862471410026</v>
      </c>
      <c r="Q172" s="48">
        <f t="shared" si="43"/>
        <v>1.641455697679849E-2</v>
      </c>
      <c r="R172" s="94">
        <f t="shared" si="44"/>
        <v>0.10471340877671453</v>
      </c>
      <c r="S172" s="94">
        <f t="shared" si="45"/>
        <v>-0.19339558857070227</v>
      </c>
    </row>
    <row r="173" spans="3:19" ht="15" x14ac:dyDescent="0.25">
      <c r="C173" s="256"/>
      <c r="D173" s="257"/>
      <c r="E173" s="45" t="s">
        <v>10</v>
      </c>
      <c r="F173" s="74">
        <f>IF($C$2="National Currency",IF(C.Claims_DATA!E129=0,0,C.Claims_DATA!E129),IF($C$2="Current Exchange rate",IF(C.Claims_DATA!E129=0,0,C.Claims_DATA!E129/ECO!O20),IF($C$2="Constant Exchange rate",IF(C.Claims_DATA!E129=0,0,C.Claims_DATA!E129/ECO!O55))))</f>
        <v>651</v>
      </c>
      <c r="G173" s="74">
        <f>IF($C$2="National Currency",IF(C.Claims_DATA!F129=0,0,C.Claims_DATA!F129),IF($C$2="Current Exchange rate",IF(C.Claims_DATA!F129=0,0,C.Claims_DATA!F129/ECO!P20),IF($C$2="Constant Exchange rate",IF(C.Claims_DATA!F129=0,0,C.Claims_DATA!F129/ECO!P55))))</f>
        <v>709</v>
      </c>
      <c r="H173" s="74">
        <f>IF($C$2="National Currency",IF(C.Claims_DATA!G129=0,0,C.Claims_DATA!G129),IF($C$2="Current Exchange rate",IF(C.Claims_DATA!G129=0,0,C.Claims_DATA!G129/ECO!Q20),IF($C$2="Constant Exchange rate",IF(C.Claims_DATA!G129=0,0,C.Claims_DATA!G129/ECO!Q55))))</f>
        <v>712</v>
      </c>
      <c r="I173" s="74">
        <f>IF($C$2="National Currency",IF(C.Claims_DATA!H129=0,0,C.Claims_DATA!H129),IF($C$2="Current Exchange rate",IF(C.Claims_DATA!H129=0,0,C.Claims_DATA!H129/ECO!R20),IF($C$2="Constant Exchange rate",IF(C.Claims_DATA!H129=0,0,C.Claims_DATA!H129/ECO!R55))))</f>
        <v>581</v>
      </c>
      <c r="J173" s="74">
        <f>IF($C$2="National Currency",IF(C.Claims_DATA!I129=0,0,C.Claims_DATA!I129),IF($C$2="Current Exchange rate",IF(C.Claims_DATA!I129=0,0,C.Claims_DATA!I129/ECO!S20),IF($C$2="Constant Exchange rate",IF(C.Claims_DATA!I129=0,0,C.Claims_DATA!I129/ECO!S55))))</f>
        <v>573</v>
      </c>
      <c r="K173" s="74">
        <f>IF($C$2="National Currency",IF(C.Claims_DATA!J129=0,0,C.Claims_DATA!J129),IF($C$2="Current Exchange rate",IF(C.Claims_DATA!J129=0,0,C.Claims_DATA!J129/ECO!T20),IF($C$2="Constant Exchange rate",IF(C.Claims_DATA!J129=0,0,C.Claims_DATA!J129/ECO!T55))))</f>
        <v>587</v>
      </c>
      <c r="L173" s="74">
        <f>IF($C$2="National Currency",IF(C.Claims_DATA!K129=0,0,C.Claims_DATA!K129),IF($C$2="Current Exchange rate",IF(C.Claims_DATA!K129=0,0,C.Claims_DATA!K129/ECO!U20),IF($C$2="Constant Exchange rate",IF(C.Claims_DATA!K129=0,0,C.Claims_DATA!K129/ECO!U55))))</f>
        <v>633</v>
      </c>
      <c r="M173" s="74">
        <f>IF($C$2="National Currency",IF(C.Claims_DATA!L129=0,0,C.Claims_DATA!L129),IF($C$2="Current Exchange rate",IF(C.Claims_DATA!L129=0,0,C.Claims_DATA!L129/ECO!V20),IF($C$2="Constant Exchange rate",IF(C.Claims_DATA!L129=0,0,C.Claims_DATA!L129/ECO!V55))))</f>
        <v>756</v>
      </c>
      <c r="N173" s="74">
        <f>IF($C$2="National Currency",IF(C.Claims_DATA!M129=0,0,C.Claims_DATA!M129),IF($C$2="Current Exchange rate",IF(C.Claims_DATA!M129=0,0,C.Claims_DATA!M129/ECO!W20),IF($C$2="Constant Exchange rate",IF(C.Claims_DATA!M129=0,0,C.Claims_DATA!M129/ECO!W55))))</f>
        <v>678</v>
      </c>
      <c r="O173" s="74">
        <f>IF($C$2="National Currency",IF(C.Claims_DATA!N129=0,0,C.Claims_DATA!N129),IF($C$2="Current Exchange rate",IF(C.Claims_DATA!N129=0,0,C.Claims_DATA!N129/ECO!X20),IF($C$2="Constant Exchange rate",IF(C.Claims_DATA!N129=0,0,C.Claims_DATA!N129/ECO!X55))))</f>
        <v>631</v>
      </c>
      <c r="P173" s="220">
        <f>IF($C$2="National Currency",IF(C.Claims_DATA!O129=0,0,C.Claims_DATA!O129),IF($C$2="Current Exchange rate",IF(C.Claims_DATA!O129=0,0,C.Claims_DATA!O129/ECO!Y20),IF($C$2="Constant Exchange rate",IF(C.Claims_DATA!O129=0,0,C.Claims_DATA!O129/ECO!Y55))))</f>
        <v>698</v>
      </c>
      <c r="Q173" s="48">
        <f t="shared" si="43"/>
        <v>3.18489815185036E-2</v>
      </c>
      <c r="R173" s="94">
        <f t="shared" si="44"/>
        <v>-6.9321533923303869E-2</v>
      </c>
      <c r="S173" s="94">
        <f t="shared" si="45"/>
        <v>-3.0721966205837226E-2</v>
      </c>
    </row>
    <row r="174" spans="3:19" ht="15" x14ac:dyDescent="0.25">
      <c r="C174" s="256"/>
      <c r="D174" s="257"/>
      <c r="E174" s="45" t="s">
        <v>11</v>
      </c>
      <c r="F174" s="74">
        <f>IF($C$2="National Currency",IF(C.Claims_DATA!E130=0,0,C.Claims_DATA!E130),IF($C$2="Current Exchange rate",IF(C.Claims_DATA!E130=0,0,C.Claims_DATA!E130/ECO!O21),IF($C$2="Constant Exchange rate",IF(C.Claims_DATA!E130=0,0,C.Claims_DATA!E130/ECO!O56))))</f>
        <v>4740</v>
      </c>
      <c r="G174" s="74">
        <f>IF($C$2="National Currency",IF(C.Claims_DATA!F130=0,0,C.Claims_DATA!F130),IF($C$2="Current Exchange rate",IF(C.Claims_DATA!F130=0,0,C.Claims_DATA!F130/ECO!P21),IF($C$2="Constant Exchange rate",IF(C.Claims_DATA!F130=0,0,C.Claims_DATA!F130/ECO!P56))))</f>
        <v>4785.6489999999994</v>
      </c>
      <c r="H174" s="74">
        <f>IF($C$2="National Currency",IF(C.Claims_DATA!G130=0,0,C.Claims_DATA!G130),IF($C$2="Current Exchange rate",IF(C.Claims_DATA!G130=0,0,C.Claims_DATA!G130/ECO!Q21),IF($C$2="Constant Exchange rate",IF(C.Claims_DATA!G130=0,0,C.Claims_DATA!G130/ECO!Q56))))</f>
        <v>4285.0370000000003</v>
      </c>
      <c r="I174" s="74">
        <f>IF($C$2="National Currency",IF(C.Claims_DATA!H130=0,0,C.Claims_DATA!H130),IF($C$2="Current Exchange rate",IF(C.Claims_DATA!H130=0,0,C.Claims_DATA!H130/ECO!R21),IF($C$2="Constant Exchange rate",IF(C.Claims_DATA!H130=0,0,C.Claims_DATA!H130/ECO!R56))))</f>
        <v>4561.1030339736781</v>
      </c>
      <c r="J174" s="74">
        <f>IF($C$2="National Currency",IF(C.Claims_DATA!I130=0,0,C.Claims_DATA!I130),IF($C$2="Current Exchange rate",IF(C.Claims_DATA!I130=0,0,C.Claims_DATA!I130/ECO!S21),IF($C$2="Constant Exchange rate",IF(C.Claims_DATA!I130=0,0,C.Claims_DATA!I130/ECO!S56))))</f>
        <v>4437.6204272050491</v>
      </c>
      <c r="K174" s="74">
        <f>IF($C$2="National Currency",IF(C.Claims_DATA!J130=0,0,C.Claims_DATA!J130),IF($C$2="Current Exchange rate",IF(C.Claims_DATA!J130=0,0,C.Claims_DATA!J130/ECO!T21),IF($C$2="Constant Exchange rate",IF(C.Claims_DATA!J130=0,0,C.Claims_DATA!J130/ECO!T56))))</f>
        <v>4551.1111640738527</v>
      </c>
      <c r="L174" s="74">
        <f>IF($C$2="National Currency",IF(C.Claims_DATA!K130=0,0,C.Claims_DATA!K130),IF($C$2="Current Exchange rate",IF(C.Claims_DATA!K130=0,0,C.Claims_DATA!K130/ECO!U21),IF($C$2="Constant Exchange rate",IF(C.Claims_DATA!K130=0,0,C.Claims_DATA!K130/ECO!U56))))</f>
        <v>4836.4264231339803</v>
      </c>
      <c r="M174" s="74">
        <f>IF($C$2="National Currency",IF(C.Claims_DATA!L130=0,0,C.Claims_DATA!L130),IF($C$2="Current Exchange rate",IF(C.Claims_DATA!L130=0,0,C.Claims_DATA!L130/ECO!V21),IF($C$2="Constant Exchange rate",IF(C.Claims_DATA!L130=0,0,C.Claims_DATA!L130/ECO!V56))))</f>
        <v>5066.1928032218611</v>
      </c>
      <c r="N174" s="74">
        <f>IF($C$2="National Currency",IF(C.Claims_DATA!M130=0,0,C.Claims_DATA!M130),IF($C$2="Current Exchange rate",IF(C.Claims_DATA!M130=0,0,C.Claims_DATA!M130/ECO!W21),IF($C$2="Constant Exchange rate",IF(C.Claims_DATA!M130=0,0,C.Claims_DATA!M130/ECO!W56))))</f>
        <v>5541.1839841205929</v>
      </c>
      <c r="O174" s="74">
        <f>IF($C$2="National Currency",IF(C.Claims_DATA!N130=0,0,C.Claims_DATA!N130),IF($C$2="Current Exchange rate",IF(C.Claims_DATA!N130=0,0,C.Claims_DATA!N130/ECO!X21),IF($C$2="Constant Exchange rate",IF(C.Claims_DATA!N130=0,0,C.Claims_DATA!N130/ECO!X56))))</f>
        <v>6356</v>
      </c>
      <c r="P174" s="220">
        <f>IF($C$2="National Currency",IF(C.Claims_DATA!O130=0,0,C.Claims_DATA!O130),IF($C$2="Current Exchange rate",IF(C.Claims_DATA!O130=0,0,C.Claims_DATA!O130/ECO!Y21),IF($C$2="Constant Exchange rate",IF(C.Claims_DATA!O130=0,0,C.Claims_DATA!O130/ECO!Y56))))</f>
        <v>0</v>
      </c>
      <c r="Q174" s="48">
        <f t="shared" si="43"/>
        <v>0.32081161098511707</v>
      </c>
      <c r="R174" s="94">
        <f t="shared" si="44"/>
        <v>0.14704727693836395</v>
      </c>
      <c r="S174" s="94">
        <f t="shared" si="45"/>
        <v>0.34092827004219406</v>
      </c>
    </row>
    <row r="175" spans="3:19" ht="15" x14ac:dyDescent="0.25">
      <c r="C175" s="256"/>
      <c r="D175" s="257"/>
      <c r="E175" s="45" t="s">
        <v>12</v>
      </c>
      <c r="F175" s="74">
        <f>IF($C$2="National Currency",IF(C.Claims_DATA!E131=0,0,C.Claims_DATA!E131),IF($C$2="Current Exchange rate",IF(C.Claims_DATA!E131=0,0,C.Claims_DATA!E131/ECO!O22),IF($C$2="Constant Exchange rate",IF(C.Claims_DATA!E131=0,0,C.Claims_DATA!E131/ECO!O57))))</f>
        <v>0</v>
      </c>
      <c r="G175" s="74">
        <f>IF($C$2="National Currency",IF(C.Claims_DATA!F131=0,0,C.Claims_DATA!F131),IF($C$2="Current Exchange rate",IF(C.Claims_DATA!F131=0,0,C.Claims_DATA!F131/ECO!P22),IF($C$2="Constant Exchange rate",IF(C.Claims_DATA!F131=0,0,C.Claims_DATA!F131/ECO!P57))))</f>
        <v>0</v>
      </c>
      <c r="H175" s="74">
        <f>IF($C$2="National Currency",IF(C.Claims_DATA!G131=0,0,C.Claims_DATA!G131),IF($C$2="Current Exchange rate",IF(C.Claims_DATA!G131=0,0,C.Claims_DATA!G131/ECO!Q22),IF($C$2="Constant Exchange rate",IF(C.Claims_DATA!G131=0,0,C.Claims_DATA!G131/ECO!Q57))))</f>
        <v>0</v>
      </c>
      <c r="I175" s="74">
        <f>IF($C$2="National Currency",IF(C.Claims_DATA!H131=0,0,C.Claims_DATA!H131),IF($C$2="Current Exchange rate",IF(C.Claims_DATA!H131=0,0,C.Claims_DATA!H131/ECO!R22),IF($C$2="Constant Exchange rate",IF(C.Claims_DATA!H131=0,0,C.Claims_DATA!H131/ECO!R57))))</f>
        <v>0</v>
      </c>
      <c r="J175" s="74">
        <f>IF($C$2="National Currency",IF(C.Claims_DATA!I131=0,0,C.Claims_DATA!I131),IF($C$2="Current Exchange rate",IF(C.Claims_DATA!I131=0,0,C.Claims_DATA!I131/ECO!S22),IF($C$2="Constant Exchange rate",IF(C.Claims_DATA!I131=0,0,C.Claims_DATA!I131/ECO!S57))))</f>
        <v>0</v>
      </c>
      <c r="K175" s="74">
        <f>IF($C$2="National Currency",IF(C.Claims_DATA!J131=0,0,C.Claims_DATA!J131),IF($C$2="Current Exchange rate",IF(C.Claims_DATA!J131=0,0,C.Claims_DATA!J131/ECO!T22),IF($C$2="Constant Exchange rate",IF(C.Claims_DATA!J131=0,0,C.Claims_DATA!J131/ECO!T57))))</f>
        <v>0</v>
      </c>
      <c r="L175" s="74">
        <f>IF($C$2="National Currency",IF(C.Claims_DATA!K131=0,0,C.Claims_DATA!K131),IF($C$2="Current Exchange rate",IF(C.Claims_DATA!K131=0,0,C.Claims_DATA!K131/ECO!U22),IF($C$2="Constant Exchange rate",IF(C.Claims_DATA!K131=0,0,C.Claims_DATA!K131/ECO!U57))))</f>
        <v>0</v>
      </c>
      <c r="M175" s="74">
        <f>IF($C$2="National Currency",IF(C.Claims_DATA!L131=0,0,C.Claims_DATA!L131),IF($C$2="Current Exchange rate",IF(C.Claims_DATA!L131=0,0,C.Claims_DATA!L131/ECO!V22),IF($C$2="Constant Exchange rate",IF(C.Claims_DATA!L131=0,0,C.Claims_DATA!L131/ECO!V57))))</f>
        <v>0</v>
      </c>
      <c r="N175" s="74">
        <f>IF($C$2="National Currency",IF(C.Claims_DATA!M131=0,0,C.Claims_DATA!M131),IF($C$2="Current Exchange rate",IF(C.Claims_DATA!M131=0,0,C.Claims_DATA!M131/ECO!W22),IF($C$2="Constant Exchange rate",IF(C.Claims_DATA!M131=0,0,C.Claims_DATA!M131/ECO!W57))))</f>
        <v>0</v>
      </c>
      <c r="O175" s="74">
        <f>IF($C$2="National Currency",IF(C.Claims_DATA!N131=0,0,C.Claims_DATA!N131),IF($C$2="Current Exchange rate",IF(C.Claims_DATA!N131=0,0,C.Claims_DATA!N131/ECO!X22),IF($C$2="Constant Exchange rate",IF(C.Claims_DATA!N131=0,0,C.Claims_DATA!N131/ECO!X57))))</f>
        <v>0</v>
      </c>
      <c r="P175" s="220">
        <f>IF($C$2="National Currency",IF(C.Claims_DATA!O131=0,0,C.Claims_DATA!O131),IF($C$2="Current Exchange rate",IF(C.Claims_DATA!O131=0,0,C.Claims_DATA!O131/ECO!Y22),IF($C$2="Constant Exchange rate",IF(C.Claims_DATA!O131=0,0,C.Claims_DATA!O131/ECO!Y57))))</f>
        <v>0</v>
      </c>
      <c r="Q175" s="48">
        <f t="shared" si="43"/>
        <v>0</v>
      </c>
      <c r="R175" s="94" t="str">
        <f t="shared" si="44"/>
        <v>-</v>
      </c>
      <c r="S175" s="94" t="str">
        <f t="shared" si="45"/>
        <v>-</v>
      </c>
    </row>
    <row r="176" spans="3:19" ht="15" x14ac:dyDescent="0.25">
      <c r="C176" s="256"/>
      <c r="D176" s="257"/>
      <c r="E176" s="45" t="s">
        <v>13</v>
      </c>
      <c r="F176" s="74">
        <f>IF($C$2="National Currency",IF(C.Claims_DATA!E132=0,0,C.Claims_DATA!E132),IF($C$2="Current Exchange rate",IF(C.Claims_DATA!E132=0,0,C.Claims_DATA!E132/ECO!O23),IF($C$2="Constant Exchange rate",IF(C.Claims_DATA!E132=0,0,C.Claims_DATA!E132/ECO!O58))))</f>
        <v>0</v>
      </c>
      <c r="G176" s="74">
        <f>IF($C$2="National Currency",IF(C.Claims_DATA!F132=0,0,C.Claims_DATA!F132),IF($C$2="Current Exchange rate",IF(C.Claims_DATA!F132=0,0,C.Claims_DATA!F132/ECO!P23),IF($C$2="Constant Exchange rate",IF(C.Claims_DATA!F132=0,0,C.Claims_DATA!F132/ECO!P58))))</f>
        <v>20.109689213893965</v>
      </c>
      <c r="H176" s="74">
        <f>IF($C$2="National Currency",IF(C.Claims_DATA!G132=0,0,C.Claims_DATA!G132),IF($C$2="Current Exchange rate",IF(C.Claims_DATA!G132=0,0,C.Claims_DATA!G132/ECO!Q23),IF($C$2="Constant Exchange rate",IF(C.Claims_DATA!G132=0,0,C.Claims_DATA!G132/ECO!Q58))))</f>
        <v>21.546095586314962</v>
      </c>
      <c r="I176" s="74">
        <f>IF($C$2="National Currency",IF(C.Claims_DATA!H132=0,0,C.Claims_DATA!H132),IF($C$2="Current Exchange rate",IF(C.Claims_DATA!H132=0,0,C.Claims_DATA!H132/ECO!R23),IF($C$2="Constant Exchange rate",IF(C.Claims_DATA!H132=0,0,C.Claims_DATA!H132/ECO!R58))))</f>
        <v>24.810655523635411</v>
      </c>
      <c r="J176" s="74">
        <f>IF($C$2="National Currency",IF(C.Claims_DATA!I132=0,0,C.Claims_DATA!I132),IF($C$2="Current Exchange rate",IF(C.Claims_DATA!I132=0,0,C.Claims_DATA!I132/ECO!S23),IF($C$2="Constant Exchange rate",IF(C.Claims_DATA!I132=0,0,C.Claims_DATA!I132/ECO!S58))))</f>
        <v>22.329589971271872</v>
      </c>
      <c r="K176" s="74">
        <f>IF($C$2="National Currency",IF(C.Claims_DATA!J132=0,0,C.Claims_DATA!J132),IF($C$2="Current Exchange rate",IF(C.Claims_DATA!J132=0,0,C.Claims_DATA!J132/ECO!T23),IF($C$2="Constant Exchange rate",IF(C.Claims_DATA!J132=0,0,C.Claims_DATA!J132/ECO!T58))))</f>
        <v>21.023765996343691</v>
      </c>
      <c r="L176" s="74">
        <f>IF($C$2="National Currency",IF(C.Claims_DATA!K132=0,0,C.Claims_DATA!K132),IF($C$2="Current Exchange rate",IF(C.Claims_DATA!K132=0,0,C.Claims_DATA!K132/ECO!U23),IF($C$2="Constant Exchange rate",IF(C.Claims_DATA!K132=0,0,C.Claims_DATA!K132/ECO!U58))))</f>
        <v>18.020370854008878</v>
      </c>
      <c r="M176" s="74">
        <f>IF($C$2="National Currency",IF(C.Claims_DATA!L132=0,0,C.Claims_DATA!L132),IF($C$2="Current Exchange rate",IF(C.Claims_DATA!L132=0,0,C.Claims_DATA!L132/ECO!V23),IF($C$2="Constant Exchange rate",IF(C.Claims_DATA!L132=0,0,C.Claims_DATA!L132/ECO!V58))))</f>
        <v>14.233481326717158</v>
      </c>
      <c r="N176" s="74">
        <f>IF($C$2="National Currency",IF(C.Claims_DATA!M132=0,0,C.Claims_DATA!M132),IF($C$2="Current Exchange rate",IF(C.Claims_DATA!M132=0,0,C.Claims_DATA!M132/ECO!W23),IF($C$2="Constant Exchange rate",IF(C.Claims_DATA!M132=0,0,C.Claims_DATA!M132/ECO!W58))))</f>
        <v>15.147558109166884</v>
      </c>
      <c r="O176" s="74">
        <f>IF($C$2="National Currency",IF(C.Claims_DATA!N132=0,0,C.Claims_DATA!N132),IF($C$2="Current Exchange rate",IF(C.Claims_DATA!N132=0,0,C.Claims_DATA!N132/ECO!X23),IF($C$2="Constant Exchange rate",IF(C.Claims_DATA!N132=0,0,C.Claims_DATA!N132/ECO!X58))))</f>
        <v>14.494646121702793</v>
      </c>
      <c r="P176" s="220">
        <f>IF($C$2="National Currency",IF(C.Claims_DATA!O132=0,0,C.Claims_DATA!O132),IF($C$2="Current Exchange rate",IF(C.Claims_DATA!O132=0,0,C.Claims_DATA!O132/ECO!Y23),IF($C$2="Constant Exchange rate",IF(C.Claims_DATA!O132=0,0,C.Claims_DATA!O132/ECO!Y58))))</f>
        <v>0</v>
      </c>
      <c r="Q176" s="48">
        <f t="shared" si="43"/>
        <v>7.3160018454415557E-4</v>
      </c>
      <c r="R176" s="94">
        <f t="shared" si="44"/>
        <v>-4.31034482758621E-2</v>
      </c>
      <c r="S176" s="94" t="str">
        <f t="shared" si="45"/>
        <v>-</v>
      </c>
    </row>
    <row r="177" spans="3:28" ht="15" x14ac:dyDescent="0.25">
      <c r="C177" s="256"/>
      <c r="D177" s="257"/>
      <c r="E177" s="45" t="s">
        <v>14</v>
      </c>
      <c r="F177" s="74">
        <f>IF($C$2="National Currency",IF(C.Claims_DATA!E133=0,0,C.Claims_DATA!E133),IF($C$2="Current Exchange rate",IF(C.Claims_DATA!E133=0,0,C.Claims_DATA!E133/ECO!O24),IF($C$2="Constant Exchange rate",IF(C.Claims_DATA!E133=0,0,C.Claims_DATA!E133/ECO!O59))))</f>
        <v>6.7566711035051021</v>
      </c>
      <c r="G177" s="74">
        <f>IF($C$2="National Currency",IF(C.Claims_DATA!F133=0,0,C.Claims_DATA!F133),IF($C$2="Current Exchange rate",IF(C.Claims_DATA!F133=0,0,C.Claims_DATA!F133/ECO!P24),IF($C$2="Constant Exchange rate",IF(C.Claims_DATA!F133=0,0,C.Claims_DATA!F133/ECO!P59))))</f>
        <v>4.4970526716105717</v>
      </c>
      <c r="H177" s="74">
        <f>IF($C$2="National Currency",IF(C.Claims_DATA!G133=0,0,C.Claims_DATA!G133),IF($C$2="Current Exchange rate",IF(C.Claims_DATA!G133=0,0,C.Claims_DATA!G133/ECO!Q24),IF($C$2="Constant Exchange rate",IF(C.Claims_DATA!G133=0,0,C.Claims_DATA!G133/ECO!Q59))))</f>
        <v>6.0943145084616841</v>
      </c>
      <c r="I177" s="74">
        <f>IF($C$2="National Currency",IF(C.Claims_DATA!H133=0,0,C.Claims_DATA!H133),IF($C$2="Current Exchange rate",IF(C.Claims_DATA!H133=0,0,C.Claims_DATA!H133/ECO!R24),IF($C$2="Constant Exchange rate",IF(C.Claims_DATA!H133=0,0,C.Claims_DATA!H133/ECO!R59))))</f>
        <v>5.0009507510933631</v>
      </c>
      <c r="J177" s="74">
        <f>IF($C$2="National Currency",IF(C.Claims_DATA!I133=0,0,C.Claims_DATA!I133),IF($C$2="Current Exchange rate",IF(C.Claims_DATA!I133=0,0,C.Claims_DATA!I133/ECO!S24),IF($C$2="Constant Exchange rate",IF(C.Claims_DATA!I133=0,0,C.Claims_DATA!I133/ECO!S59))))</f>
        <v>8.9370602776193184</v>
      </c>
      <c r="K177" s="74">
        <f>IF($C$2="National Currency",IF(C.Claims_DATA!J133=0,0,C.Claims_DATA!J133),IF($C$2="Current Exchange rate",IF(C.Claims_DATA!J133=0,0,C.Claims_DATA!J133/ECO!T24),IF($C$2="Constant Exchange rate",IF(C.Claims_DATA!J133=0,0,C.Claims_DATA!J133/ECO!T59))))</f>
        <v>10.312480192685554</v>
      </c>
      <c r="L177" s="74">
        <f>IF($C$2="National Currency",IF(C.Claims_DATA!K133=0,0,C.Claims_DATA!K133),IF($C$2="Current Exchange rate",IF(C.Claims_DATA!K133=0,0,C.Claims_DATA!K133/ECO!U24),IF($C$2="Constant Exchange rate",IF(C.Claims_DATA!K133=0,0,C.Claims_DATA!K133/ECO!U59))))</f>
        <v>9.5360334664384858</v>
      </c>
      <c r="M177" s="74">
        <f>IF($C$2="National Currency",IF(C.Claims_DATA!L133=0,0,C.Claims_DATA!L133),IF($C$2="Current Exchange rate",IF(C.Claims_DATA!L133=0,0,C.Claims_DATA!L133/ECO!V24),IF($C$2="Constant Exchange rate",IF(C.Claims_DATA!L133=0,0,C.Claims_DATA!L133/ECO!V59))))</f>
        <v>13.06965836344045</v>
      </c>
      <c r="N177" s="74">
        <f>IF($C$2="National Currency",IF(C.Claims_DATA!M133=0,0,C.Claims_DATA!M133),IF($C$2="Current Exchange rate",IF(C.Claims_DATA!M133=0,0,C.Claims_DATA!M133/ECO!W24),IF($C$2="Constant Exchange rate",IF(C.Claims_DATA!M133=0,0,C.Claims_DATA!M133/ECO!W59))))</f>
        <v>16.28319705900995</v>
      </c>
      <c r="O177" s="74">
        <f>IF($C$2="National Currency",IF(C.Claims_DATA!N133=0,0,C.Claims_DATA!N133),IF($C$2="Current Exchange rate",IF(C.Claims_DATA!N133=0,0,C.Claims_DATA!N133/ECO!X24),IF($C$2="Constant Exchange rate",IF(C.Claims_DATA!N133=0,0,C.Claims_DATA!N133/ECO!X59))))</f>
        <v>16.28319705900995</v>
      </c>
      <c r="P177" s="220">
        <f>IF($C$2="National Currency",IF(C.Claims_DATA!O133=0,0,C.Claims_DATA!O133),IF($C$2="Current Exchange rate",IF(C.Claims_DATA!O133=0,0,C.Claims_DATA!O133/ECO!Y24),IF($C$2="Constant Exchange rate",IF(C.Claims_DATA!O133=0,0,C.Claims_DATA!O133/ECO!Y59))))</f>
        <v>0</v>
      </c>
      <c r="Q177" s="48">
        <f t="shared" si="43"/>
        <v>8.2187518572830439E-4</v>
      </c>
      <c r="R177" s="94">
        <f t="shared" si="44"/>
        <v>0</v>
      </c>
      <c r="S177" s="94">
        <f t="shared" si="45"/>
        <v>1.4099437148217637</v>
      </c>
      <c r="T177" s="28"/>
      <c r="U177" s="28"/>
      <c r="V177" s="28"/>
      <c r="W177" s="28"/>
      <c r="X177" s="28"/>
      <c r="Y177" s="28"/>
      <c r="Z177" s="28"/>
      <c r="AA177" s="28"/>
      <c r="AB177" s="28"/>
    </row>
    <row r="178" spans="3:28" ht="15" x14ac:dyDescent="0.25">
      <c r="C178" s="256"/>
      <c r="D178" s="257"/>
      <c r="E178" s="45" t="s">
        <v>15</v>
      </c>
      <c r="F178" s="74">
        <f>IF($C$2="National Currency",IF(C.Claims_DATA!E134=0,0,C.Claims_DATA!E134),IF($C$2="Current Exchange rate",IF(C.Claims_DATA!E134=0,0,C.Claims_DATA!E134/ECO!O25),IF($C$2="Constant Exchange rate",IF(C.Claims_DATA!E134=0,0,C.Claims_DATA!E134/ECO!O60))))</f>
        <v>0</v>
      </c>
      <c r="G178" s="74">
        <f>IF($C$2="National Currency",IF(C.Claims_DATA!F134=0,0,C.Claims_DATA!F134),IF($C$2="Current Exchange rate",IF(C.Claims_DATA!F134=0,0,C.Claims_DATA!F134/ECO!P25),IF($C$2="Constant Exchange rate",IF(C.Claims_DATA!F134=0,0,C.Claims_DATA!F134/ECO!P60))))</f>
        <v>0</v>
      </c>
      <c r="H178" s="74">
        <f>IF($C$2="National Currency",IF(C.Claims_DATA!G134=0,0,C.Claims_DATA!G134),IF($C$2="Current Exchange rate",IF(C.Claims_DATA!G134=0,0,C.Claims_DATA!G134/ECO!Q25),IF($C$2="Constant Exchange rate",IF(C.Claims_DATA!G134=0,0,C.Claims_DATA!G134/ECO!Q60))))</f>
        <v>0</v>
      </c>
      <c r="I178" s="74">
        <f>IF($C$2="National Currency",IF(C.Claims_DATA!H134=0,0,C.Claims_DATA!H134),IF($C$2="Current Exchange rate",IF(C.Claims_DATA!H134=0,0,C.Claims_DATA!H134/ECO!R25),IF($C$2="Constant Exchange rate",IF(C.Claims_DATA!H134=0,0,C.Claims_DATA!H134/ECO!R60))))</f>
        <v>0</v>
      </c>
      <c r="J178" s="74">
        <f>IF($C$2="National Currency",IF(C.Claims_DATA!I134=0,0,C.Claims_DATA!I134),IF($C$2="Current Exchange rate",IF(C.Claims_DATA!I134=0,0,C.Claims_DATA!I134/ECO!S25),IF($C$2="Constant Exchange rate",IF(C.Claims_DATA!I134=0,0,C.Claims_DATA!I134/ECO!S60))))</f>
        <v>0</v>
      </c>
      <c r="K178" s="74">
        <f>IF($C$2="National Currency",IF(C.Claims_DATA!J134=0,0,C.Claims_DATA!J134),IF($C$2="Current Exchange rate",IF(C.Claims_DATA!J134=0,0,C.Claims_DATA!J134/ECO!T25),IF($C$2="Constant Exchange rate",IF(C.Claims_DATA!J134=0,0,C.Claims_DATA!J134/ECO!T60))))</f>
        <v>0</v>
      </c>
      <c r="L178" s="74">
        <f>IF($C$2="National Currency",IF(C.Claims_DATA!K134=0,0,C.Claims_DATA!K134),IF($C$2="Current Exchange rate",IF(C.Claims_DATA!K134=0,0,C.Claims_DATA!K134/ECO!U25),IF($C$2="Constant Exchange rate",IF(C.Claims_DATA!K134=0,0,C.Claims_DATA!K134/ECO!U60))))</f>
        <v>0</v>
      </c>
      <c r="M178" s="74">
        <f>IF($C$2="National Currency",IF(C.Claims_DATA!L134=0,0,C.Claims_DATA!L134),IF($C$2="Current Exchange rate",IF(C.Claims_DATA!L134=0,0,C.Claims_DATA!L134/ECO!V25),IF($C$2="Constant Exchange rate",IF(C.Claims_DATA!L134=0,0,C.Claims_DATA!L134/ECO!V60))))</f>
        <v>0</v>
      </c>
      <c r="N178" s="74">
        <f>IF($C$2="National Currency",IF(C.Claims_DATA!M134=0,0,C.Claims_DATA!M134),IF($C$2="Current Exchange rate",IF(C.Claims_DATA!M134=0,0,C.Claims_DATA!M134/ECO!W25),IF($C$2="Constant Exchange rate",IF(C.Claims_DATA!M134=0,0,C.Claims_DATA!M134/ECO!W60))))</f>
        <v>0</v>
      </c>
      <c r="O178" s="74">
        <f>IF($C$2="National Currency",IF(C.Claims_DATA!N134=0,0,C.Claims_DATA!N134),IF($C$2="Current Exchange rate",IF(C.Claims_DATA!N134=0,0,C.Claims_DATA!N134/ECO!X25),IF($C$2="Constant Exchange rate",IF(C.Claims_DATA!N134=0,0,C.Claims_DATA!N134/ECO!X60))))</f>
        <v>0</v>
      </c>
      <c r="P178" s="220">
        <f>IF($C$2="National Currency",IF(C.Claims_DATA!O134=0,0,C.Claims_DATA!O134),IF($C$2="Current Exchange rate",IF(C.Claims_DATA!O134=0,0,C.Claims_DATA!O134/ECO!Y25),IF($C$2="Constant Exchange rate",IF(C.Claims_DATA!O134=0,0,C.Claims_DATA!O134/ECO!Y60))))</f>
        <v>0</v>
      </c>
      <c r="Q178" s="48">
        <f t="shared" si="43"/>
        <v>0</v>
      </c>
      <c r="R178" s="94" t="str">
        <f t="shared" si="44"/>
        <v>-</v>
      </c>
      <c r="S178" s="94" t="str">
        <f t="shared" si="45"/>
        <v>-</v>
      </c>
      <c r="T178" s="28"/>
      <c r="U178" s="28"/>
      <c r="V178" s="28"/>
      <c r="W178" s="28"/>
      <c r="X178" s="28"/>
      <c r="Y178" s="28"/>
      <c r="Z178" s="28"/>
      <c r="AA178" s="28"/>
      <c r="AB178" s="28"/>
    </row>
    <row r="179" spans="3:28" ht="15" x14ac:dyDescent="0.25">
      <c r="C179" s="256"/>
      <c r="D179" s="257"/>
      <c r="E179" s="45" t="s">
        <v>16</v>
      </c>
      <c r="F179" s="74">
        <f>IF($C$2="National Currency",IF(C.Claims_DATA!E135=0,0,C.Claims_DATA!E135),IF($C$2="Current Exchange rate",IF(C.Claims_DATA!E135=0,0,C.Claims_DATA!E135/ECO!O26),IF($C$2="Constant Exchange rate",IF(C.Claims_DATA!E135=0,0,C.Claims_DATA!E135/ECO!O61))))</f>
        <v>0</v>
      </c>
      <c r="G179" s="74">
        <f>IF($C$2="National Currency",IF(C.Claims_DATA!F135=0,0,C.Claims_DATA!F135),IF($C$2="Current Exchange rate",IF(C.Claims_DATA!F135=0,0,C.Claims_DATA!F135/ECO!P26),IF($C$2="Constant Exchange rate",IF(C.Claims_DATA!F135=0,0,C.Claims_DATA!F135/ECO!P61))))</f>
        <v>0</v>
      </c>
      <c r="H179" s="74">
        <f>IF($C$2="National Currency",IF(C.Claims_DATA!G135=0,0,C.Claims_DATA!G135),IF($C$2="Current Exchange rate",IF(C.Claims_DATA!G135=0,0,C.Claims_DATA!G135/ECO!Q26),IF($C$2="Constant Exchange rate",IF(C.Claims_DATA!G135=0,0,C.Claims_DATA!G135/ECO!Q61))))</f>
        <v>0</v>
      </c>
      <c r="I179" s="74">
        <f>IF($C$2="National Currency",IF(C.Claims_DATA!H135=0,0,C.Claims_DATA!H135),IF($C$2="Current Exchange rate",IF(C.Claims_DATA!H135=0,0,C.Claims_DATA!H135/ECO!R26),IF($C$2="Constant Exchange rate",IF(C.Claims_DATA!H135=0,0,C.Claims_DATA!H135/ECO!R61))))</f>
        <v>21.748442367601243</v>
      </c>
      <c r="J179" s="74">
        <f>IF($C$2="National Currency",IF(C.Claims_DATA!I135=0,0,C.Claims_DATA!I135),IF($C$2="Current Exchange rate",IF(C.Claims_DATA!I135=0,0,C.Claims_DATA!I135/ECO!S26),IF($C$2="Constant Exchange rate",IF(C.Claims_DATA!I135=0,0,C.Claims_DATA!I135/ECO!S61))))</f>
        <v>27.226116303219104</v>
      </c>
      <c r="K179" s="74">
        <f>IF($C$2="National Currency",IF(C.Claims_DATA!J135=0,0,C.Claims_DATA!J135),IF($C$2="Current Exchange rate",IF(C.Claims_DATA!J135=0,0,C.Claims_DATA!J135/ECO!T26),IF($C$2="Constant Exchange rate",IF(C.Claims_DATA!J135=0,0,C.Claims_DATA!J135/ECO!T61))))</f>
        <v>27.927050882658357</v>
      </c>
      <c r="L179" s="74">
        <f>IF($C$2="National Currency",IF(C.Claims_DATA!K135=0,0,C.Claims_DATA!K135),IF($C$2="Current Exchange rate",IF(C.Claims_DATA!K135=0,0,C.Claims_DATA!K135/ECO!U26),IF($C$2="Constant Exchange rate",IF(C.Claims_DATA!K135=0,0,C.Claims_DATA!K135/ECO!U61))))</f>
        <v>27.557113187954307</v>
      </c>
      <c r="M179" s="74">
        <f>IF($C$2="National Currency",IF(C.Claims_DATA!L135=0,0,C.Claims_DATA!L135),IF($C$2="Current Exchange rate",IF(C.Claims_DATA!L135=0,0,C.Claims_DATA!L135/ECO!V26),IF($C$2="Constant Exchange rate",IF(C.Claims_DATA!L135=0,0,C.Claims_DATA!L135/ECO!V61))))</f>
        <v>29.406801661474557</v>
      </c>
      <c r="N179" s="74">
        <f>IF($C$2="National Currency",IF(C.Claims_DATA!M135=0,0,C.Claims_DATA!M135),IF($C$2="Current Exchange rate",IF(C.Claims_DATA!M135=0,0,C.Claims_DATA!M135/ECO!W26),IF($C$2="Constant Exchange rate",IF(C.Claims_DATA!M135=0,0,C.Claims_DATA!M135/ECO!W61))))</f>
        <v>29.906542056074763</v>
      </c>
      <c r="O179" s="74">
        <f>IF($C$2="National Currency",IF(C.Claims_DATA!N135=0,0,C.Claims_DATA!N135),IF($C$2="Current Exchange rate",IF(C.Claims_DATA!N135=0,0,C.Claims_DATA!N135/ECO!X26),IF($C$2="Constant Exchange rate",IF(C.Claims_DATA!N135=0,0,C.Claims_DATA!N135/ECO!X61))))</f>
        <v>31.587487019730009</v>
      </c>
      <c r="P179" s="220">
        <f>IF($C$2="National Currency",IF(C.Claims_DATA!O135=0,0,C.Claims_DATA!O135),IF($C$2="Current Exchange rate",IF(C.Claims_DATA!O135=0,0,C.Claims_DATA!O135/ECO!Y26),IF($C$2="Constant Exchange rate",IF(C.Claims_DATA!O135=0,0,C.Claims_DATA!O135/ECO!Y61))))</f>
        <v>0</v>
      </c>
      <c r="Q179" s="48">
        <f t="shared" si="43"/>
        <v>1.5943411890766298E-3</v>
      </c>
      <c r="R179" s="94">
        <f t="shared" si="44"/>
        <v>5.6206597222222321E-2</v>
      </c>
      <c r="S179" s="94" t="str">
        <f t="shared" si="45"/>
        <v>-</v>
      </c>
      <c r="T179" s="28"/>
      <c r="U179" s="28"/>
      <c r="V179" s="28"/>
      <c r="W179" s="28"/>
      <c r="X179" s="28"/>
      <c r="Y179" s="28"/>
      <c r="Z179" s="28"/>
      <c r="AA179" s="28"/>
      <c r="AB179" s="28"/>
    </row>
    <row r="180" spans="3:28" ht="15" x14ac:dyDescent="0.25">
      <c r="C180" s="256"/>
      <c r="D180" s="257"/>
      <c r="E180" s="45" t="s">
        <v>17</v>
      </c>
      <c r="F180" s="74">
        <f>IF($C$2="National Currency",IF(C.Claims_DATA!E136=0,0,C.Claims_DATA!E136),IF($C$2="Current Exchange rate",IF(C.Claims_DATA!E136=0,0,C.Claims_DATA!E136/ECO!O27),IF($C$2="Constant Exchange rate",IF(C.Claims_DATA!E136=0,0,C.Claims_DATA!E136/ECO!O62))))</f>
        <v>1502</v>
      </c>
      <c r="G180" s="74">
        <f>IF($C$2="National Currency",IF(C.Claims_DATA!F136=0,0,C.Claims_DATA!F136),IF($C$2="Current Exchange rate",IF(C.Claims_DATA!F136=0,0,C.Claims_DATA!F136/ECO!P27),IF($C$2="Constant Exchange rate",IF(C.Claims_DATA!F136=0,0,C.Claims_DATA!F136/ECO!P62))))</f>
        <v>1413</v>
      </c>
      <c r="H180" s="74">
        <f>IF($C$2="National Currency",IF(C.Claims_DATA!G136=0,0,C.Claims_DATA!G136),IF($C$2="Current Exchange rate",IF(C.Claims_DATA!G136=0,0,C.Claims_DATA!G136/ECO!Q27),IF($C$2="Constant Exchange rate",IF(C.Claims_DATA!G136=0,0,C.Claims_DATA!G136/ECO!Q62))))</f>
        <v>1550</v>
      </c>
      <c r="I180" s="74">
        <f>IF($C$2="National Currency",IF(C.Claims_DATA!H136=0,0,C.Claims_DATA!H136),IF($C$2="Current Exchange rate",IF(C.Claims_DATA!H136=0,0,C.Claims_DATA!H136/ECO!R27),IF($C$2="Constant Exchange rate",IF(C.Claims_DATA!H136=0,0,C.Claims_DATA!H136/ECO!R62))))</f>
        <v>1511</v>
      </c>
      <c r="J180" s="74">
        <f>IF($C$2="National Currency",IF(C.Claims_DATA!I136=0,0,C.Claims_DATA!I136),IF($C$2="Current Exchange rate",IF(C.Claims_DATA!I136=0,0,C.Claims_DATA!I136/ECO!S27),IF($C$2="Constant Exchange rate",IF(C.Claims_DATA!I136=0,0,C.Claims_DATA!I136/ECO!S62))))</f>
        <v>1570</v>
      </c>
      <c r="K180" s="74">
        <f>IF($C$2="National Currency",IF(C.Claims_DATA!J136=0,0,C.Claims_DATA!J136),IF($C$2="Current Exchange rate",IF(C.Claims_DATA!J136=0,0,C.Claims_DATA!J136/ECO!T27),IF($C$2="Constant Exchange rate",IF(C.Claims_DATA!J136=0,0,C.Claims_DATA!J136/ECO!T62))))</f>
        <v>1912</v>
      </c>
      <c r="L180" s="74">
        <f>IF($C$2="National Currency",IF(C.Claims_DATA!K136=0,0,C.Claims_DATA!K136),IF($C$2="Current Exchange rate",IF(C.Claims_DATA!K136=0,0,C.Claims_DATA!K136/ECO!U27),IF($C$2="Constant Exchange rate",IF(C.Claims_DATA!K136=0,0,C.Claims_DATA!K136/ECO!U62))))</f>
        <v>1571</v>
      </c>
      <c r="M180" s="74">
        <f>IF($C$2="National Currency",IF(C.Claims_DATA!L136=0,0,C.Claims_DATA!L136),IF($C$2="Current Exchange rate",IF(C.Claims_DATA!L136=0,0,C.Claims_DATA!L136/ECO!V27),IF($C$2="Constant Exchange rate",IF(C.Claims_DATA!L136=0,0,C.Claims_DATA!L136/ECO!V62))))</f>
        <v>1499</v>
      </c>
      <c r="N180" s="74">
        <f>IF($C$2="National Currency",IF(C.Claims_DATA!M136=0,0,C.Claims_DATA!M136),IF($C$2="Current Exchange rate",IF(C.Claims_DATA!M136=0,0,C.Claims_DATA!M136/ECO!W27),IF($C$2="Constant Exchange rate",IF(C.Claims_DATA!M136=0,0,C.Claims_DATA!M136/ECO!W62))))</f>
        <v>1402</v>
      </c>
      <c r="O180" s="74">
        <f>IF($C$2="National Currency",IF(C.Claims_DATA!N136=0,0,C.Claims_DATA!N136),IF($C$2="Current Exchange rate",IF(C.Claims_DATA!N136=0,0,C.Claims_DATA!N136/ECO!X27),IF($C$2="Constant Exchange rate",IF(C.Claims_DATA!N136=0,0,C.Claims_DATA!N136/ECO!X62))))</f>
        <v>1264</v>
      </c>
      <c r="P180" s="220">
        <f>IF($C$2="National Currency",IF(C.Claims_DATA!O136=0,0,C.Claims_DATA!O136),IF($C$2="Current Exchange rate",IF(C.Claims_DATA!O136=0,0,C.Claims_DATA!O136/ECO!Y27),IF($C$2="Constant Exchange rate",IF(C.Claims_DATA!O136=0,0,C.Claims_DATA!O136/ECO!Y62))))</f>
        <v>1545</v>
      </c>
      <c r="Q180" s="48">
        <f t="shared" si="43"/>
        <v>6.3798910680488985E-2</v>
      </c>
      <c r="R180" s="94">
        <f t="shared" si="44"/>
        <v>-9.8430813124108396E-2</v>
      </c>
      <c r="S180" s="94">
        <f t="shared" si="45"/>
        <v>-0.1584553928095872</v>
      </c>
      <c r="T180" s="28"/>
      <c r="U180" s="28"/>
      <c r="V180" s="28"/>
      <c r="W180" s="28"/>
      <c r="X180" s="28"/>
      <c r="Y180" s="28"/>
      <c r="Z180" s="28"/>
      <c r="AA180" s="28"/>
      <c r="AB180" s="28"/>
    </row>
    <row r="181" spans="3:28" ht="15" x14ac:dyDescent="0.25">
      <c r="C181" s="256"/>
      <c r="D181" s="257"/>
      <c r="E181" s="45" t="s">
        <v>18</v>
      </c>
      <c r="F181" s="74">
        <f>IF($C$2="National Currency",IF(C.Claims_DATA!E137=0,0,C.Claims_DATA!E137),IF($C$2="Current Exchange rate",IF(C.Claims_DATA!E137=0,0,C.Claims_DATA!E137/ECO!O28),IF($C$2="Constant Exchange rate",IF(C.Claims_DATA!E137=0,0,C.Claims_DATA!E137/ECO!O63))))</f>
        <v>0</v>
      </c>
      <c r="G181" s="74">
        <f>IF($C$2="National Currency",IF(C.Claims_DATA!F137=0,0,C.Claims_DATA!F137),IF($C$2="Current Exchange rate",IF(C.Claims_DATA!F137=0,0,C.Claims_DATA!F137/ECO!P28),IF($C$2="Constant Exchange rate",IF(C.Claims_DATA!F137=0,0,C.Claims_DATA!F137/ECO!P63))))</f>
        <v>0</v>
      </c>
      <c r="H181" s="74">
        <f>IF($C$2="National Currency",IF(C.Claims_DATA!G137=0,0,C.Claims_DATA!G137),IF($C$2="Current Exchange rate",IF(C.Claims_DATA!G137=0,0,C.Claims_DATA!G137/ECO!Q28),IF($C$2="Constant Exchange rate",IF(C.Claims_DATA!G137=0,0,C.Claims_DATA!G137/ECO!Q63))))</f>
        <v>0</v>
      </c>
      <c r="I181" s="74">
        <f>IF($C$2="National Currency",IF(C.Claims_DATA!H137=0,0,C.Claims_DATA!H137),IF($C$2="Current Exchange rate",IF(C.Claims_DATA!H137=0,0,C.Claims_DATA!H137/ECO!R28),IF($C$2="Constant Exchange rate",IF(C.Claims_DATA!H137=0,0,C.Claims_DATA!H137/ECO!R63))))</f>
        <v>0</v>
      </c>
      <c r="J181" s="74">
        <f>IF($C$2="National Currency",IF(C.Claims_DATA!I137=0,0,C.Claims_DATA!I137),IF($C$2="Current Exchange rate",IF(C.Claims_DATA!I137=0,0,C.Claims_DATA!I137/ECO!S28),IF($C$2="Constant Exchange rate",IF(C.Claims_DATA!I137=0,0,C.Claims_DATA!I137/ECO!S63))))</f>
        <v>0</v>
      </c>
      <c r="K181" s="74">
        <f>IF($C$2="National Currency",IF(C.Claims_DATA!J137=0,0,C.Claims_DATA!J137),IF($C$2="Current Exchange rate",IF(C.Claims_DATA!J137=0,0,C.Claims_DATA!J137/ECO!T28),IF($C$2="Constant Exchange rate",IF(C.Claims_DATA!J137=0,0,C.Claims_DATA!J137/ECO!T63))))</f>
        <v>0</v>
      </c>
      <c r="L181" s="74">
        <f>IF($C$2="National Currency",IF(C.Claims_DATA!K137=0,0,C.Claims_DATA!K137),IF($C$2="Current Exchange rate",IF(C.Claims_DATA!K137=0,0,C.Claims_DATA!K137/ECO!U28),IF($C$2="Constant Exchange rate",IF(C.Claims_DATA!K137=0,0,C.Claims_DATA!K137/ECO!U63))))</f>
        <v>0</v>
      </c>
      <c r="M181" s="74">
        <f>IF($C$2="National Currency",IF(C.Claims_DATA!L137=0,0,C.Claims_DATA!L137),IF($C$2="Current Exchange rate",IF(C.Claims_DATA!L137=0,0,C.Claims_DATA!L137/ECO!V28),IF($C$2="Constant Exchange rate",IF(C.Claims_DATA!L137=0,0,C.Claims_DATA!L137/ECO!V63))))</f>
        <v>0</v>
      </c>
      <c r="N181" s="74">
        <f>IF($C$2="National Currency",IF(C.Claims_DATA!M137=0,0,C.Claims_DATA!M137),IF($C$2="Current Exchange rate",IF(C.Claims_DATA!M137=0,0,C.Claims_DATA!M137/ECO!W28),IF($C$2="Constant Exchange rate",IF(C.Claims_DATA!M137=0,0,C.Claims_DATA!M137/ECO!W63))))</f>
        <v>0</v>
      </c>
      <c r="O181" s="74">
        <f>IF($C$2="National Currency",IF(C.Claims_DATA!N137=0,0,C.Claims_DATA!N137),IF($C$2="Current Exchange rate",IF(C.Claims_DATA!N137=0,0,C.Claims_DATA!N137/ECO!X28),IF($C$2="Constant Exchange rate",IF(C.Claims_DATA!N137=0,0,C.Claims_DATA!N137/ECO!X63))))</f>
        <v>0</v>
      </c>
      <c r="P181" s="220">
        <f>IF($C$2="National Currency",IF(C.Claims_DATA!O137=0,0,C.Claims_DATA!O137),IF($C$2="Current Exchange rate",IF(C.Claims_DATA!O137=0,0,C.Claims_DATA!O137/ECO!Y28),IF($C$2="Constant Exchange rate",IF(C.Claims_DATA!O137=0,0,C.Claims_DATA!O137/ECO!Y63))))</f>
        <v>0</v>
      </c>
      <c r="Q181" s="48">
        <f t="shared" si="43"/>
        <v>0</v>
      </c>
      <c r="R181" s="94" t="str">
        <f t="shared" si="44"/>
        <v>-</v>
      </c>
      <c r="S181" s="94" t="str">
        <f t="shared" si="45"/>
        <v>-</v>
      </c>
      <c r="T181" s="28"/>
      <c r="U181" s="28"/>
      <c r="V181" s="28"/>
      <c r="W181" s="28"/>
      <c r="X181" s="28"/>
      <c r="Y181" s="28"/>
      <c r="Z181" s="28"/>
      <c r="AA181" s="28"/>
      <c r="AB181" s="28"/>
    </row>
    <row r="182" spans="3:28" ht="15" x14ac:dyDescent="0.25">
      <c r="C182" s="256"/>
      <c r="D182" s="257"/>
      <c r="E182" s="45" t="s">
        <v>19</v>
      </c>
      <c r="F182" s="74">
        <f>IF($C$2="National Currency",IF(C.Claims_DATA!E138=0,0,C.Claims_DATA!E138),IF($C$2="Current Exchange rate",IF(C.Claims_DATA!E138=0,0,C.Claims_DATA!E138/ECO!O29),IF($C$2="Constant Exchange rate",IF(C.Claims_DATA!E138=0,0,C.Claims_DATA!E138/ECO!O64))))</f>
        <v>4.0006700000000004</v>
      </c>
      <c r="G182" s="74">
        <f>IF($C$2="National Currency",IF(C.Claims_DATA!F138=0,0,C.Claims_DATA!F138),IF($C$2="Current Exchange rate",IF(C.Claims_DATA!F138=0,0,C.Claims_DATA!F138/ECO!P29),IF($C$2="Constant Exchange rate",IF(C.Claims_DATA!F138=0,0,C.Claims_DATA!F138/ECO!P64))))</f>
        <v>7</v>
      </c>
      <c r="H182" s="74">
        <f>IF($C$2="National Currency",IF(C.Claims_DATA!G138=0,0,C.Claims_DATA!G138),IF($C$2="Current Exchange rate",IF(C.Claims_DATA!G138=0,0,C.Claims_DATA!G138/ECO!Q29),IF($C$2="Constant Exchange rate",IF(C.Claims_DATA!G138=0,0,C.Claims_DATA!G138/ECO!Q64))))</f>
        <v>4.0003799999999998</v>
      </c>
      <c r="I182" s="74">
        <f>IF($C$2="National Currency",IF(C.Claims_DATA!H138=0,0,C.Claims_DATA!H138),IF($C$2="Current Exchange rate",IF(C.Claims_DATA!H138=0,0,C.Claims_DATA!H138/ECO!R29),IF($C$2="Constant Exchange rate",IF(C.Claims_DATA!H138=0,0,C.Claims_DATA!H138/ECO!R64))))</f>
        <v>4.0004650000000002</v>
      </c>
      <c r="J182" s="74">
        <f>IF($C$2="National Currency",IF(C.Claims_DATA!I138=0,0,C.Claims_DATA!I138),IF($C$2="Current Exchange rate",IF(C.Claims_DATA!I138=0,0,C.Claims_DATA!I138/ECO!S29),IF($C$2="Constant Exchange rate",IF(C.Claims_DATA!I138=0,0,C.Claims_DATA!I138/ECO!S64))))</f>
        <v>6</v>
      </c>
      <c r="K182" s="74">
        <f>IF($C$2="National Currency",IF(C.Claims_DATA!J138=0,0,C.Claims_DATA!J138),IF($C$2="Current Exchange rate",IF(C.Claims_DATA!J138=0,0,C.Claims_DATA!J138/ECO!T29),IF($C$2="Constant Exchange rate",IF(C.Claims_DATA!J138=0,0,C.Claims_DATA!J138/ECO!T64))))</f>
        <v>6</v>
      </c>
      <c r="L182" s="74">
        <f>IF($C$2="National Currency",IF(C.Claims_DATA!K138=0,0,C.Claims_DATA!K138),IF($C$2="Current Exchange rate",IF(C.Claims_DATA!K138=0,0,C.Claims_DATA!K138/ECO!U29),IF($C$2="Constant Exchange rate",IF(C.Claims_DATA!K138=0,0,C.Claims_DATA!K138/ECO!U64))))</f>
        <v>3</v>
      </c>
      <c r="M182" s="74">
        <f>IF($C$2="National Currency",IF(C.Claims_DATA!L138=0,0,C.Claims_DATA!L138),IF($C$2="Current Exchange rate",IF(C.Claims_DATA!L138=0,0,C.Claims_DATA!L138/ECO!V29),IF($C$2="Constant Exchange rate",IF(C.Claims_DATA!L138=0,0,C.Claims_DATA!L138/ECO!V64))))</f>
        <v>2</v>
      </c>
      <c r="N182" s="74">
        <f>IF($C$2="National Currency",IF(C.Claims_DATA!M138=0,0,C.Claims_DATA!M138),IF($C$2="Current Exchange rate",IF(C.Claims_DATA!M138=0,0,C.Claims_DATA!M138/ECO!W29),IF($C$2="Constant Exchange rate",IF(C.Claims_DATA!M138=0,0,C.Claims_DATA!M138/ECO!W64))))</f>
        <v>4.0002639999999996</v>
      </c>
      <c r="O182" s="74">
        <f>IF($C$2="National Currency",IF(C.Claims_DATA!N138=0,0,C.Claims_DATA!N138),IF($C$2="Current Exchange rate",IF(C.Claims_DATA!N138=0,0,C.Claims_DATA!N138/ECO!X29),IF($C$2="Constant Exchange rate",IF(C.Claims_DATA!N138=0,0,C.Claims_DATA!N138/ECO!X64))))</f>
        <v>4.0002639999999996</v>
      </c>
      <c r="P182" s="220">
        <f>IF($C$2="National Currency",IF(C.Claims_DATA!O138=0,0,C.Claims_DATA!O138),IF($C$2="Current Exchange rate",IF(C.Claims_DATA!O138=0,0,C.Claims_DATA!O138/ECO!Y29),IF($C$2="Constant Exchange rate",IF(C.Claims_DATA!O138=0,0,C.Claims_DATA!O138/ECO!Y64))))</f>
        <v>0</v>
      </c>
      <c r="Q182" s="48">
        <f t="shared" si="43"/>
        <v>2.0190861205251232E-4</v>
      </c>
      <c r="R182" s="94">
        <f t="shared" si="44"/>
        <v>0</v>
      </c>
      <c r="S182" s="94">
        <f t="shared" si="45"/>
        <v>-1.014830015974022E-4</v>
      </c>
      <c r="T182" s="28"/>
      <c r="U182" s="28"/>
      <c r="V182" s="28"/>
      <c r="W182" s="28"/>
      <c r="X182" s="28"/>
      <c r="Y182" s="28"/>
      <c r="Z182" s="28"/>
      <c r="AA182" s="28"/>
      <c r="AB182" s="28"/>
    </row>
    <row r="183" spans="3:28" ht="15" x14ac:dyDescent="0.25">
      <c r="C183" s="256"/>
      <c r="D183" s="257"/>
      <c r="E183" s="45" t="s">
        <v>20</v>
      </c>
      <c r="F183" s="74">
        <f>IF($C$2="National Currency",IF(C.Claims_DATA!E139=0,0,C.Claims_DATA!E139),IF($C$2="Current Exchange rate",IF(C.Claims_DATA!E139=0,0,C.Claims_DATA!E139/ECO!O30),IF($C$2="Constant Exchange rate",IF(C.Claims_DATA!E139=0,0,C.Claims_DATA!E139/ECO!O65))))</f>
        <v>0.92487194080819579</v>
      </c>
      <c r="G183" s="74">
        <f>IF($C$2="National Currency",IF(C.Claims_DATA!F139=0,0,C.Claims_DATA!F139),IF($C$2="Current Exchange rate",IF(C.Claims_DATA!F139=0,0,C.Claims_DATA!F139/ECO!P30),IF($C$2="Constant Exchange rate",IF(C.Claims_DATA!F139=0,0,C.Claims_DATA!F139/ECO!P65))))</f>
        <v>1.3659647125782584</v>
      </c>
      <c r="H183" s="74">
        <f>IF($C$2="National Currency",IF(C.Claims_DATA!G139=0,0,C.Claims_DATA!G139),IF($C$2="Current Exchange rate",IF(C.Claims_DATA!G139=0,0,C.Claims_DATA!G139/ECO!Q30),IF($C$2="Constant Exchange rate",IF(C.Claims_DATA!G139=0,0,C.Claims_DATA!G139/ECO!Q65))))</f>
        <v>2.0204894706886738</v>
      </c>
      <c r="I183" s="74">
        <f>IF($C$2="National Currency",IF(C.Claims_DATA!H139=0,0,C.Claims_DATA!H139),IF($C$2="Current Exchange rate",IF(C.Claims_DATA!H139=0,0,C.Claims_DATA!H139/ECO!R30),IF($C$2="Constant Exchange rate",IF(C.Claims_DATA!H139=0,0,C.Claims_DATA!H139/ECO!R65))))</f>
        <v>1.4513375071143997</v>
      </c>
      <c r="J183" s="74">
        <f>IF($C$2="National Currency",IF(C.Claims_DATA!I139=0,0,C.Claims_DATA!I139),IF($C$2="Current Exchange rate",IF(C.Claims_DATA!I139=0,0,C.Claims_DATA!I139/ECO!S30),IF($C$2="Constant Exchange rate",IF(C.Claims_DATA!I139=0,0,C.Claims_DATA!I139/ECO!S65))))</f>
        <v>2.4473534433693795</v>
      </c>
      <c r="K183" s="74">
        <f>IF($C$2="National Currency",IF(C.Claims_DATA!J139=0,0,C.Claims_DATA!J139),IF($C$2="Current Exchange rate",IF(C.Claims_DATA!J139=0,0,C.Claims_DATA!J139/ECO!T30),IF($C$2="Constant Exchange rate",IF(C.Claims_DATA!J139=0,0,C.Claims_DATA!J139/ECO!T65))))</f>
        <v>1.8782014797951054</v>
      </c>
      <c r="L183" s="74">
        <f>IF($C$2="National Currency",IF(C.Claims_DATA!K139=0,0,C.Claims_DATA!K139),IF($C$2="Current Exchange rate",IF(C.Claims_DATA!K139=0,0,C.Claims_DATA!K139/ECO!U30),IF($C$2="Constant Exchange rate",IF(C.Claims_DATA!K139=0,0,C.Claims_DATA!K139/ECO!U65))))</f>
        <v>2.0631758679567445</v>
      </c>
      <c r="M183" s="74">
        <f>IF($C$2="National Currency",IF(C.Claims_DATA!L139=0,0,C.Claims_DATA!L139),IF($C$2="Current Exchange rate",IF(C.Claims_DATA!L139=0,0,C.Claims_DATA!L139/ECO!V30),IF($C$2="Constant Exchange rate",IF(C.Claims_DATA!L139=0,0,C.Claims_DATA!L139/ECO!V65))))</f>
        <v>0</v>
      </c>
      <c r="N183" s="74">
        <f>IF($C$2="National Currency",IF(C.Claims_DATA!M139=0,0,C.Claims_DATA!M139),IF($C$2="Current Exchange rate",IF(C.Claims_DATA!M139=0,0,C.Claims_DATA!M139/ECO!W30),IF($C$2="Constant Exchange rate",IF(C.Claims_DATA!M139=0,0,C.Claims_DATA!M139/ECO!W65))))</f>
        <v>0</v>
      </c>
      <c r="O183" s="74">
        <f>IF($C$2="National Currency",IF(C.Claims_DATA!N139=0,0,C.Claims_DATA!N139),IF($C$2="Current Exchange rate",IF(C.Claims_DATA!N139=0,0,C.Claims_DATA!N139/ECO!X30),IF($C$2="Constant Exchange rate",IF(C.Claims_DATA!N139=0,0,C.Claims_DATA!N139/ECO!X65))))</f>
        <v>0</v>
      </c>
      <c r="P183" s="220">
        <f>IF($C$2="National Currency",IF(C.Claims_DATA!O139=0,0,C.Claims_DATA!O139),IF($C$2="Current Exchange rate",IF(C.Claims_DATA!O139=0,0,C.Claims_DATA!O139/ECO!Y30),IF($C$2="Constant Exchange rate",IF(C.Claims_DATA!O139=0,0,C.Claims_DATA!O139/ECO!Y65))))</f>
        <v>0</v>
      </c>
      <c r="Q183" s="48">
        <f t="shared" si="43"/>
        <v>0</v>
      </c>
      <c r="R183" s="94" t="str">
        <f t="shared" si="44"/>
        <v>-</v>
      </c>
      <c r="S183" s="94" t="str">
        <f t="shared" si="45"/>
        <v>-</v>
      </c>
      <c r="T183" s="28"/>
      <c r="U183" s="28"/>
      <c r="V183" s="28"/>
      <c r="W183" s="28"/>
      <c r="X183" s="28"/>
      <c r="Y183" s="28"/>
      <c r="Z183" s="28"/>
      <c r="AA183" s="28"/>
      <c r="AB183" s="28"/>
    </row>
    <row r="184" spans="3:28" ht="15" x14ac:dyDescent="0.25">
      <c r="C184" s="256"/>
      <c r="D184" s="257"/>
      <c r="E184" s="45" t="s">
        <v>21</v>
      </c>
      <c r="F184" s="74">
        <f>IF($C$2="National Currency",IF(C.Claims_DATA!E140=0,0,C.Claims_DATA!E140),IF($C$2="Current Exchange rate",IF(C.Claims_DATA!E140=0,0,C.Claims_DATA!E140/ECO!O31),IF($C$2="Constant Exchange rate",IF(C.Claims_DATA!E140=0,0,C.Claims_DATA!E140/ECO!O66))))</f>
        <v>0</v>
      </c>
      <c r="G184" s="74">
        <f>IF($C$2="National Currency",IF(C.Claims_DATA!F140=0,0,C.Claims_DATA!F140),IF($C$2="Current Exchange rate",IF(C.Claims_DATA!F140=0,0,C.Claims_DATA!F140/ECO!P31),IF($C$2="Constant Exchange rate",IF(C.Claims_DATA!F140=0,0,C.Claims_DATA!F140/ECO!P66))))</f>
        <v>0</v>
      </c>
      <c r="H184" s="74">
        <f>IF($C$2="National Currency",IF(C.Claims_DATA!G140=0,0,C.Claims_DATA!G140),IF($C$2="Current Exchange rate",IF(C.Claims_DATA!G140=0,0,C.Claims_DATA!G140/ECO!Q31),IF($C$2="Constant Exchange rate",IF(C.Claims_DATA!G140=0,0,C.Claims_DATA!G140/ECO!Q66))))</f>
        <v>5.3575588166783126</v>
      </c>
      <c r="I184" s="74">
        <f>IF($C$2="National Currency",IF(C.Claims_DATA!H140=0,0,C.Claims_DATA!H140),IF($C$2="Current Exchange rate",IF(C.Claims_DATA!H140=0,0,C.Claims_DATA!H140/ECO!R31),IF($C$2="Constant Exchange rate",IF(C.Claims_DATA!H140=0,0,C.Claims_DATA!H140/ECO!R66))))</f>
        <v>5.5904961565338924</v>
      </c>
      <c r="J184" s="74">
        <f>IF($C$2="National Currency",IF(C.Claims_DATA!I140=0,0,C.Claims_DATA!I140),IF($C$2="Current Exchange rate",IF(C.Claims_DATA!I140=0,0,C.Claims_DATA!I140/ECO!S31),IF($C$2="Constant Exchange rate",IF(C.Claims_DATA!I140=0,0,C.Claims_DATA!I140/ECO!S66))))</f>
        <v>2</v>
      </c>
      <c r="K184" s="74">
        <f>IF($C$2="National Currency",IF(C.Claims_DATA!J140=0,0,C.Claims_DATA!J140),IF($C$2="Current Exchange rate",IF(C.Claims_DATA!J140=0,0,C.Claims_DATA!J140/ECO!T31),IF($C$2="Constant Exchange rate",IF(C.Claims_DATA!J140=0,0,C.Claims_DATA!J140/ECO!T66))))</f>
        <v>2.6</v>
      </c>
      <c r="L184" s="74">
        <f>IF($C$2="National Currency",IF(C.Claims_DATA!K140=0,0,C.Claims_DATA!K140),IF($C$2="Current Exchange rate",IF(C.Claims_DATA!K140=0,0,C.Claims_DATA!K140/ECO!U31),IF($C$2="Constant Exchange rate",IF(C.Claims_DATA!K140=0,0,C.Claims_DATA!K140/ECO!U66))))</f>
        <v>2.7</v>
      </c>
      <c r="M184" s="74">
        <f>IF($C$2="National Currency",IF(C.Claims_DATA!L140=0,0,C.Claims_DATA!L140),IF($C$2="Current Exchange rate",IF(C.Claims_DATA!L140=0,0,C.Claims_DATA!L140/ECO!V31),IF($C$2="Constant Exchange rate",IF(C.Claims_DATA!L140=0,0,C.Claims_DATA!L140/ECO!V66))))</f>
        <v>2.6</v>
      </c>
      <c r="N184" s="74">
        <f>IF($C$2="National Currency",IF(C.Claims_DATA!M140=0,0,C.Claims_DATA!M140),IF($C$2="Current Exchange rate",IF(C.Claims_DATA!M140=0,0,C.Claims_DATA!M140/ECO!W31),IF($C$2="Constant Exchange rate",IF(C.Claims_DATA!M140=0,0,C.Claims_DATA!M140/ECO!W66))))</f>
        <v>2.2999999999999998</v>
      </c>
      <c r="O184" s="74">
        <f>IF($C$2="National Currency",IF(C.Claims_DATA!N140=0,0,C.Claims_DATA!N140),IF($C$2="Current Exchange rate",IF(C.Claims_DATA!N140=0,0,C.Claims_DATA!N140/ECO!X31),IF($C$2="Constant Exchange rate",IF(C.Claims_DATA!N140=0,0,C.Claims_DATA!N140/ECO!X66))))</f>
        <v>2.7</v>
      </c>
      <c r="P184" s="220">
        <f>IF($C$2="National Currency",IF(C.Claims_DATA!O140=0,0,C.Claims_DATA!O140),IF($C$2="Current Exchange rate",IF(C.Claims_DATA!O140=0,0,C.Claims_DATA!O140/ECO!Y31),IF($C$2="Constant Exchange rate",IF(C.Claims_DATA!O140=0,0,C.Claims_DATA!O140/ECO!Y66))))</f>
        <v>2.7</v>
      </c>
      <c r="Q184" s="48">
        <f t="shared" si="43"/>
        <v>1.362793187004116E-4</v>
      </c>
      <c r="R184" s="94">
        <f t="shared" si="44"/>
        <v>0.17391304347826098</v>
      </c>
      <c r="S184" s="94" t="str">
        <f t="shared" si="45"/>
        <v>-</v>
      </c>
      <c r="T184" s="28"/>
      <c r="U184" s="28"/>
      <c r="V184" s="28"/>
      <c r="W184" s="28"/>
      <c r="X184" s="28"/>
      <c r="Y184" s="28"/>
      <c r="Z184" s="28"/>
      <c r="AA184" s="28"/>
      <c r="AB184" s="28"/>
    </row>
    <row r="185" spans="3:28" ht="15" x14ac:dyDescent="0.25">
      <c r="C185" s="256"/>
      <c r="D185" s="257"/>
      <c r="E185" s="45" t="s">
        <v>22</v>
      </c>
      <c r="F185" s="74">
        <f>IF($C$2="National Currency",IF(C.Claims_DATA!E141=0,0,C.Claims_DATA!E141),IF($C$2="Current Exchange rate",IF(C.Claims_DATA!E141=0,0,C.Claims_DATA!E141/ECO!O32),IF($C$2="Constant Exchange rate",IF(C.Claims_DATA!E141=0,0,C.Claims_DATA!E141/ECO!O67))))</f>
        <v>0</v>
      </c>
      <c r="G185" s="74">
        <f>IF($C$2="National Currency",IF(C.Claims_DATA!F141=0,0,C.Claims_DATA!F141),IF($C$2="Current Exchange rate",IF(C.Claims_DATA!F141=0,0,C.Claims_DATA!F141/ECO!P32),IF($C$2="Constant Exchange rate",IF(C.Claims_DATA!F141=0,0,C.Claims_DATA!F141/ECO!P67))))</f>
        <v>0</v>
      </c>
      <c r="H185" s="74">
        <f>IF($C$2="National Currency",IF(C.Claims_DATA!G141=0,0,C.Claims_DATA!G141),IF($C$2="Current Exchange rate",IF(C.Claims_DATA!G141=0,0,C.Claims_DATA!G141/ECO!Q32),IF($C$2="Constant Exchange rate",IF(C.Claims_DATA!G141=0,0,C.Claims_DATA!G141/ECO!Q67))))</f>
        <v>0</v>
      </c>
      <c r="I185" s="74">
        <f>IF($C$2="National Currency",IF(C.Claims_DATA!H141=0,0,C.Claims_DATA!H141),IF($C$2="Current Exchange rate",IF(C.Claims_DATA!H141=0,0,C.Claims_DATA!H141/ECO!R32),IF($C$2="Constant Exchange rate",IF(C.Claims_DATA!H141=0,0,C.Claims_DATA!H141/ECO!R67))))</f>
        <v>1714</v>
      </c>
      <c r="J185" s="74">
        <f>IF($C$2="National Currency",IF(C.Claims_DATA!I141=0,0,C.Claims_DATA!I141),IF($C$2="Current Exchange rate",IF(C.Claims_DATA!I141=0,0,C.Claims_DATA!I141/ECO!S32),IF($C$2="Constant Exchange rate",IF(C.Claims_DATA!I141=0,0,C.Claims_DATA!I141/ECO!S67))))</f>
        <v>2221</v>
      </c>
      <c r="K185" s="74">
        <f>IF($C$2="National Currency",IF(C.Claims_DATA!J141=0,0,C.Claims_DATA!J141),IF($C$2="Current Exchange rate",IF(C.Claims_DATA!J141=0,0,C.Claims_DATA!J141/ECO!T32),IF($C$2="Constant Exchange rate",IF(C.Claims_DATA!J141=0,0,C.Claims_DATA!J141/ECO!T67))))</f>
        <v>2532</v>
      </c>
      <c r="L185" s="74">
        <f>IF($C$2="National Currency",IF(C.Claims_DATA!K141=0,0,C.Claims_DATA!K141),IF($C$2="Current Exchange rate",IF(C.Claims_DATA!K141=0,0,C.Claims_DATA!K141/ECO!U32),IF($C$2="Constant Exchange rate",IF(C.Claims_DATA!K141=0,0,C.Claims_DATA!K141/ECO!U67))))</f>
        <v>2719</v>
      </c>
      <c r="M185" s="74">
        <f>IF($C$2="National Currency",IF(C.Claims_DATA!L141=0,0,C.Claims_DATA!L141),IF($C$2="Current Exchange rate",IF(C.Claims_DATA!L141=0,0,C.Claims_DATA!L141/ECO!V32),IF($C$2="Constant Exchange rate",IF(C.Claims_DATA!L141=0,0,C.Claims_DATA!L141/ECO!V67))))</f>
        <v>3144</v>
      </c>
      <c r="N185" s="74">
        <f>IF($C$2="National Currency",IF(C.Claims_DATA!M141=0,0,C.Claims_DATA!M141),IF($C$2="Current Exchange rate",IF(C.Claims_DATA!M141=0,0,C.Claims_DATA!M141/ECO!W32),IF($C$2="Constant Exchange rate",IF(C.Claims_DATA!M141=0,0,C.Claims_DATA!M141/ECO!W67))))</f>
        <v>3732</v>
      </c>
      <c r="O185" s="74">
        <f>IF($C$2="National Currency",IF(C.Claims_DATA!N141=0,0,C.Claims_DATA!N141),IF($C$2="Current Exchange rate",IF(C.Claims_DATA!N141=0,0,C.Claims_DATA!N141/ECO!X32),IF($C$2="Constant Exchange rate",IF(C.Claims_DATA!N141=0,0,C.Claims_DATA!N141/ECO!X67))))</f>
        <v>3169</v>
      </c>
      <c r="P185" s="220">
        <f>IF($C$2="National Currency",IF(C.Claims_DATA!O141=0,0,C.Claims_DATA!O141),IF($C$2="Current Exchange rate",IF(C.Claims_DATA!O141=0,0,C.Claims_DATA!O141/ECO!Y32),IF($C$2="Constant Exchange rate",IF(C.Claims_DATA!O141=0,0,C.Claims_DATA!O141/ECO!Y67))))</f>
        <v>2932</v>
      </c>
      <c r="Q185" s="48">
        <f>O185/$O$195</f>
        <v>0.1599515410968905</v>
      </c>
      <c r="R185" s="94">
        <f t="shared" si="44"/>
        <v>-0.15085744908896037</v>
      </c>
      <c r="S185" s="94" t="str">
        <f t="shared" si="45"/>
        <v>-</v>
      </c>
      <c r="T185" s="28"/>
      <c r="U185" s="28"/>
      <c r="V185" s="28"/>
      <c r="W185" s="28"/>
      <c r="X185" s="28"/>
      <c r="Y185" s="28"/>
      <c r="Z185" s="28"/>
      <c r="AA185" s="28"/>
      <c r="AB185" s="28"/>
    </row>
    <row r="186" spans="3:28" ht="15" x14ac:dyDescent="0.25">
      <c r="C186" s="256"/>
      <c r="D186" s="257"/>
      <c r="E186" s="45" t="s">
        <v>23</v>
      </c>
      <c r="F186" s="74">
        <f>IF($C$2="National Currency",IF(C.Claims_DATA!E142=0,0,C.Claims_DATA!E142),IF($C$2="Current Exchange rate",IF(C.Claims_DATA!E142=0,0,C.Claims_DATA!E142/ECO!O33),IF($C$2="Constant Exchange rate",IF(C.Claims_DATA!E142=0,0,C.Claims_DATA!E142/ECO!O68))))</f>
        <v>64.587480645874805</v>
      </c>
      <c r="G186" s="74">
        <f>IF($C$2="National Currency",IF(C.Claims_DATA!F142=0,0,C.Claims_DATA!F142),IF($C$2="Current Exchange rate",IF(C.Claims_DATA!F142=0,0,C.Claims_DATA!F142/ECO!P33),IF($C$2="Constant Exchange rate",IF(C.Claims_DATA!F142=0,0,C.Claims_DATA!F142/ECO!P68))))</f>
        <v>70.780800707808012</v>
      </c>
      <c r="H186" s="74">
        <f>IF($C$2="National Currency",IF(C.Claims_DATA!G142=0,0,C.Claims_DATA!G142),IF($C$2="Current Exchange rate",IF(C.Claims_DATA!G142=0,0,C.Claims_DATA!G142/ECO!Q33),IF($C$2="Constant Exchange rate",IF(C.Claims_DATA!G142=0,0,C.Claims_DATA!G142/ECO!Q68))))</f>
        <v>85.15815085158151</v>
      </c>
      <c r="I186" s="74">
        <f>IF($C$2="National Currency",IF(C.Claims_DATA!H142=0,0,C.Claims_DATA!H142),IF($C$2="Current Exchange rate",IF(C.Claims_DATA!H142=0,0,C.Claims_DATA!H142/ECO!R33),IF($C$2="Constant Exchange rate",IF(C.Claims_DATA!H142=0,0,C.Claims_DATA!H142/ECO!R68))))</f>
        <v>66.799380667993802</v>
      </c>
      <c r="J186" s="74">
        <f>IF($C$2="National Currency",IF(C.Claims_DATA!I142=0,0,C.Claims_DATA!I142),IF($C$2="Current Exchange rate",IF(C.Claims_DATA!I142=0,0,C.Claims_DATA!I142/ECO!S33),IF($C$2="Constant Exchange rate",IF(C.Claims_DATA!I142=0,0,C.Claims_DATA!I142/ECO!S68))))</f>
        <v>60.163680601636806</v>
      </c>
      <c r="K186" s="74">
        <f>IF($C$2="National Currency",IF(C.Claims_DATA!J142=0,0,C.Claims_DATA!J142),IF($C$2="Current Exchange rate",IF(C.Claims_DATA!J142=0,0,C.Claims_DATA!J142/ECO!T33),IF($C$2="Constant Exchange rate",IF(C.Claims_DATA!J142=0,0,C.Claims_DATA!J142/ECO!T68))))</f>
        <v>66.799380667993802</v>
      </c>
      <c r="L186" s="74">
        <f>IF($C$2="National Currency",IF(C.Claims_DATA!K142=0,0,C.Claims_DATA!K142),IF($C$2="Current Exchange rate",IF(C.Claims_DATA!K142=0,0,C.Claims_DATA!K142/ECO!U33),IF($C$2="Constant Exchange rate",IF(C.Claims_DATA!K142=0,0,C.Claims_DATA!K142/ECO!U68))))</f>
        <v>65.029860650298602</v>
      </c>
      <c r="M186" s="74">
        <f>IF($C$2="National Currency",IF(C.Claims_DATA!L142=0,0,C.Claims_DATA!L142),IF($C$2="Current Exchange rate",IF(C.Claims_DATA!L142=0,0,C.Claims_DATA!L142/ECO!V33),IF($C$2="Constant Exchange rate",IF(C.Claims_DATA!L142=0,0,C.Claims_DATA!L142/ECO!V68))))</f>
        <v>69.121875691218762</v>
      </c>
      <c r="N186" s="74">
        <f>IF($C$2="National Currency",IF(C.Claims_DATA!M142=0,0,C.Claims_DATA!M142),IF($C$2="Current Exchange rate",IF(C.Claims_DATA!M142=0,0,C.Claims_DATA!M142/ECO!W33),IF($C$2="Constant Exchange rate",IF(C.Claims_DATA!M142=0,0,C.Claims_DATA!M142/ECO!W68))))</f>
        <v>67.905330679053307</v>
      </c>
      <c r="O186" s="74">
        <f>IF($C$2="National Currency",IF(C.Claims_DATA!N142=0,0,C.Claims_DATA!N142),IF($C$2="Current Exchange rate",IF(C.Claims_DATA!N142=0,0,C.Claims_DATA!N142/ECO!X33),IF($C$2="Constant Exchange rate",IF(C.Claims_DATA!N142=0,0,C.Claims_DATA!N142/ECO!X68))))</f>
        <v>69.232470692324711</v>
      </c>
      <c r="P186" s="220">
        <f>IF($C$2="National Currency",IF(C.Claims_DATA!O142=0,0,C.Claims_DATA!O142),IF($C$2="Current Exchange rate",IF(C.Claims_DATA!O142=0,0,C.Claims_DATA!O142/ECO!Y33),IF($C$2="Constant Exchange rate",IF(C.Claims_DATA!O142=0,0,C.Claims_DATA!O142/ECO!Y68))))</f>
        <v>71.218154832610935</v>
      </c>
      <c r="Q186" s="48">
        <f t="shared" si="43"/>
        <v>3.4944273844060092E-3</v>
      </c>
      <c r="R186" s="94">
        <f t="shared" si="44"/>
        <v>1.9543973941368087E-2</v>
      </c>
      <c r="S186" s="94">
        <f t="shared" si="45"/>
        <v>7.1917808219178259E-2</v>
      </c>
      <c r="T186" s="28"/>
      <c r="U186" s="28"/>
      <c r="V186" s="28"/>
      <c r="W186" s="28"/>
      <c r="X186" s="28"/>
      <c r="Y186" s="28"/>
      <c r="Z186" s="28"/>
      <c r="AA186" s="28"/>
      <c r="AB186" s="28"/>
    </row>
    <row r="187" spans="3:28" ht="15" x14ac:dyDescent="0.25">
      <c r="C187" s="256"/>
      <c r="D187" s="257"/>
      <c r="E187" s="45" t="s">
        <v>24</v>
      </c>
      <c r="F187" s="74">
        <f>IF($C$2="National Currency",IF(C.Claims_DATA!E143=0,0,C.Claims_DATA!E143),IF($C$2="Current Exchange rate",IF(C.Claims_DATA!E143=0,0,C.Claims_DATA!E143/ECO!O34),IF($C$2="Constant Exchange rate",IF(C.Claims_DATA!E143=0,0,C.Claims_DATA!E143/ECO!O69))))</f>
        <v>58.504165496583354</v>
      </c>
      <c r="G187" s="74">
        <f>IF($C$2="National Currency",IF(C.Claims_DATA!F143=0,0,C.Claims_DATA!F143),IF($C$2="Current Exchange rate",IF(C.Claims_DATA!F143=0,0,C.Claims_DATA!F143/ECO!P34),IF($C$2="Constant Exchange rate",IF(C.Claims_DATA!F143=0,0,C.Claims_DATA!F143/ECO!P69))))</f>
        <v>55.695965552747353</v>
      </c>
      <c r="H187" s="74">
        <f>IF($C$2="National Currency",IF(C.Claims_DATA!G143=0,0,C.Claims_DATA!G143),IF($C$2="Current Exchange rate",IF(C.Claims_DATA!G143=0,0,C.Claims_DATA!G143/ECO!Q34),IF($C$2="Constant Exchange rate",IF(C.Claims_DATA!G143=0,0,C.Claims_DATA!G143/ECO!Q69))))</f>
        <v>53.355798932884021</v>
      </c>
      <c r="I187" s="74">
        <f>IF($C$2="National Currency",IF(C.Claims_DATA!H143=0,0,C.Claims_DATA!H143),IF($C$2="Current Exchange rate",IF(C.Claims_DATA!H143=0,0,C.Claims_DATA!H143/ECO!R34),IF($C$2="Constant Exchange rate",IF(C.Claims_DATA!H143=0,0,C.Claims_DATA!H143/ECO!R69))))</f>
        <v>51.717682298979689</v>
      </c>
      <c r="J187" s="74">
        <f>IF($C$2="National Currency",IF(C.Claims_DATA!I143=0,0,C.Claims_DATA!I143),IF($C$2="Current Exchange rate",IF(C.Claims_DATA!I143=0,0,C.Claims_DATA!I143/ECO!S34),IF($C$2="Constant Exchange rate",IF(C.Claims_DATA!I143=0,0,C.Claims_DATA!I143/ECO!S69))))</f>
        <v>53.355798932884021</v>
      </c>
      <c r="K187" s="74">
        <f>IF($C$2="National Currency",IF(C.Claims_DATA!J143=0,0,C.Claims_DATA!J143),IF($C$2="Current Exchange rate",IF(C.Claims_DATA!J143=0,0,C.Claims_DATA!J143/ECO!T34),IF($C$2="Constant Exchange rate",IF(C.Claims_DATA!J143=0,0,C.Claims_DATA!J143/ECO!T69))))</f>
        <v>62.482448750351026</v>
      </c>
      <c r="L187" s="74">
        <f>IF($C$2="National Currency",IF(C.Claims_DATA!K143=0,0,C.Claims_DATA!K143),IF($C$2="Current Exchange rate",IF(C.Claims_DATA!K143=0,0,C.Claims_DATA!K143/ECO!U34),IF($C$2="Constant Exchange rate",IF(C.Claims_DATA!K143=0,0,C.Claims_DATA!K143/ECO!U69))))</f>
        <v>66.928765328091359</v>
      </c>
      <c r="M187" s="74">
        <f>IF($C$2="National Currency",IF(C.Claims_DATA!L143=0,0,C.Claims_DATA!L143),IF($C$2="Current Exchange rate",IF(C.Claims_DATA!L143=0,0,C.Claims_DATA!L143/ECO!V34),IF($C$2="Constant Exchange rate",IF(C.Claims_DATA!L143=0,0,C.Claims_DATA!L143/ECO!V69))))</f>
        <v>77.225498455490026</v>
      </c>
      <c r="N187" s="74">
        <f>IF($C$2="National Currency",IF(C.Claims_DATA!M143=0,0,C.Claims_DATA!M143),IF($C$2="Current Exchange rate",IF(C.Claims_DATA!M143=0,0,C.Claims_DATA!M143/ECO!W34),IF($C$2="Constant Exchange rate",IF(C.Claims_DATA!M143=0,0,C.Claims_DATA!M143/ECO!W69))))</f>
        <v>82.841898343162029</v>
      </c>
      <c r="O187" s="74">
        <f>IF($C$2="National Currency",IF(C.Claims_DATA!N143=0,0,C.Claims_DATA!N143),IF($C$2="Current Exchange rate",IF(C.Claims_DATA!N143=0,0,C.Claims_DATA!N143/ECO!X34),IF($C$2="Constant Exchange rate",IF(C.Claims_DATA!N143=0,0,C.Claims_DATA!N143/ECO!X69))))</f>
        <v>82.841898343162029</v>
      </c>
      <c r="P187" s="220">
        <f>IF($C$2="National Currency",IF(C.Claims_DATA!O143=0,0,C.Claims_DATA!O143),IF($C$2="Current Exchange rate",IF(C.Claims_DATA!O143=0,0,C.Claims_DATA!O143/ECO!Y34),IF($C$2="Constant Exchange rate",IF(C.Claims_DATA!O143=0,0,C.Claims_DATA!O143/ECO!Y69))))</f>
        <v>0</v>
      </c>
      <c r="Q187" s="48">
        <f t="shared" si="43"/>
        <v>4.1813472096499547E-3</v>
      </c>
      <c r="R187" s="94">
        <f t="shared" si="44"/>
        <v>0</v>
      </c>
      <c r="S187" s="94">
        <f t="shared" si="45"/>
        <v>0.41599999999999993</v>
      </c>
      <c r="T187" s="28"/>
      <c r="U187" s="28"/>
      <c r="V187" s="28"/>
      <c r="W187" s="28"/>
      <c r="X187" s="28"/>
      <c r="Y187" s="28"/>
      <c r="Z187" s="28"/>
      <c r="AA187" s="28"/>
      <c r="AB187" s="28"/>
    </row>
    <row r="188" spans="3:28" ht="15" x14ac:dyDescent="0.25">
      <c r="C188" s="256"/>
      <c r="D188" s="257"/>
      <c r="E188" s="45" t="s">
        <v>25</v>
      </c>
      <c r="F188" s="74">
        <f>IF($C$2="National Currency",IF(C.Claims_DATA!E144=0,0,C.Claims_DATA!E144),IF($C$2="Current Exchange rate",IF(C.Claims_DATA!E144=0,0,C.Claims_DATA!E144/ECO!O35),IF($C$2="Constant Exchange rate",IF(C.Claims_DATA!E144=0,0,C.Claims_DATA!E144/ECO!O70))))</f>
        <v>582.55999999999995</v>
      </c>
      <c r="G188" s="74">
        <f>IF($C$2="National Currency",IF(C.Claims_DATA!F144=0,0,C.Claims_DATA!F144),IF($C$2="Current Exchange rate",IF(C.Claims_DATA!F144=0,0,C.Claims_DATA!F144/ECO!P35),IF($C$2="Constant Exchange rate",IF(C.Claims_DATA!F144=0,0,C.Claims_DATA!F144/ECO!P70))))</f>
        <v>306.94500000000005</v>
      </c>
      <c r="H188" s="74">
        <f>IF($C$2="National Currency",IF(C.Claims_DATA!G144=0,0,C.Claims_DATA!G144),IF($C$2="Current Exchange rate",IF(C.Claims_DATA!G144=0,0,C.Claims_DATA!G144/ECO!Q35),IF($C$2="Constant Exchange rate",IF(C.Claims_DATA!G144=0,0,C.Claims_DATA!G144/ECO!Q70))))</f>
        <v>336.84500000000003</v>
      </c>
      <c r="I188" s="74">
        <f>IF($C$2="National Currency",IF(C.Claims_DATA!H144=0,0,C.Claims_DATA!H144),IF($C$2="Current Exchange rate",IF(C.Claims_DATA!H144=0,0,C.Claims_DATA!H144/ECO!R35),IF($C$2="Constant Exchange rate",IF(C.Claims_DATA!H144=0,0,C.Claims_DATA!H144/ECO!R70))))</f>
        <v>687.27099999999996</v>
      </c>
      <c r="J188" s="74">
        <f>IF($C$2="National Currency",IF(C.Claims_DATA!I144=0,0,C.Claims_DATA!I144),IF($C$2="Current Exchange rate",IF(C.Claims_DATA!I144=0,0,C.Claims_DATA!I144/ECO!S35),IF($C$2="Constant Exchange rate",IF(C.Claims_DATA!I144=0,0,C.Claims_DATA!I144/ECO!S70))))</f>
        <v>686.05499999999995</v>
      </c>
      <c r="K188" s="74">
        <f>IF($C$2="National Currency",IF(C.Claims_DATA!J144=0,0,C.Claims_DATA!J144),IF($C$2="Current Exchange rate",IF(C.Claims_DATA!J144=0,0,C.Claims_DATA!J144/ECO!T35),IF($C$2="Constant Exchange rate",IF(C.Claims_DATA!J144=0,0,C.Claims_DATA!J144/ECO!T70))))</f>
        <v>576.25300000000004</v>
      </c>
      <c r="L188" s="74">
        <f>IF($C$2="National Currency",IF(C.Claims_DATA!K144=0,0,C.Claims_DATA!K144),IF($C$2="Current Exchange rate",IF(C.Claims_DATA!K144=0,0,C.Claims_DATA!K144/ECO!U35),IF($C$2="Constant Exchange rate",IF(C.Claims_DATA!K144=0,0,C.Claims_DATA!K144/ECO!U70))))</f>
        <v>579</v>
      </c>
      <c r="M188" s="74">
        <f>IF($C$2="National Currency",IF(C.Claims_DATA!L144=0,0,C.Claims_DATA!L144),IF($C$2="Current Exchange rate",IF(C.Claims_DATA!L144=0,0,C.Claims_DATA!L144/ECO!V35),IF($C$2="Constant Exchange rate",IF(C.Claims_DATA!L144=0,0,C.Claims_DATA!L144/ECO!V70))))</f>
        <v>617.65200000000004</v>
      </c>
      <c r="N188" s="74">
        <f>IF($C$2="National Currency",IF(C.Claims_DATA!M144=0,0,C.Claims_DATA!M144),IF($C$2="Current Exchange rate",IF(C.Claims_DATA!M144=0,0,C.Claims_DATA!M144/ECO!W35),IF($C$2="Constant Exchange rate",IF(C.Claims_DATA!M144=0,0,C.Claims_DATA!M144/ECO!W70))))</f>
        <v>680.50100000000009</v>
      </c>
      <c r="O188" s="74">
        <f>IF($C$2="National Currency",IF(C.Claims_DATA!N144=0,0,C.Claims_DATA!N144),IF($C$2="Current Exchange rate",IF(C.Claims_DATA!N144=0,0,C.Claims_DATA!N144/ECO!X35),IF($C$2="Constant Exchange rate",IF(C.Claims_DATA!N144=0,0,C.Claims_DATA!N144/ECO!X70))))</f>
        <v>596.73599999999999</v>
      </c>
      <c r="P188" s="220">
        <f>IF($C$2="National Currency",IF(C.Claims_DATA!O144=0,0,C.Claims_DATA!O144),IF($C$2="Current Exchange rate",IF(C.Claims_DATA!O144=0,0,C.Claims_DATA!O144/ECO!Y35),IF($C$2="Constant Exchange rate",IF(C.Claims_DATA!O144=0,0,C.Claims_DATA!O144/ECO!Y70))))</f>
        <v>647.11816867177959</v>
      </c>
      <c r="Q188" s="48">
        <f t="shared" si="43"/>
        <v>3.0119546490373635E-2</v>
      </c>
      <c r="R188" s="94">
        <f t="shared" si="44"/>
        <v>-0.12309313285358892</v>
      </c>
      <c r="S188" s="94">
        <f t="shared" si="45"/>
        <v>2.433397418291694E-2</v>
      </c>
      <c r="T188" s="28"/>
      <c r="U188" s="28"/>
      <c r="V188" s="28"/>
      <c r="W188" s="28"/>
      <c r="X188" s="28"/>
      <c r="Y188" s="28"/>
      <c r="Z188" s="28"/>
      <c r="AA188" s="28"/>
      <c r="AB188" s="28"/>
    </row>
    <row r="189" spans="3:28" ht="15" x14ac:dyDescent="0.25">
      <c r="C189" s="256"/>
      <c r="D189" s="257"/>
      <c r="E189" s="45" t="s">
        <v>26</v>
      </c>
      <c r="F189" s="74">
        <f>IF($C$2="National Currency",IF(C.Claims_DATA!E145=0,0,C.Claims_DATA!E145),IF($C$2="Current Exchange rate",IF(C.Claims_DATA!E145=0,0,C.Claims_DATA!E145/ECO!O36),IF($C$2="Constant Exchange rate",IF(C.Claims_DATA!E145=0,0,C.Claims_DATA!E145/ECO!O71))))</f>
        <v>1.9099458258703228</v>
      </c>
      <c r="G189" s="74">
        <f>IF($C$2="National Currency",IF(C.Claims_DATA!F145=0,0,C.Claims_DATA!F145),IF($C$2="Current Exchange rate",IF(C.Claims_DATA!F145=0,0,C.Claims_DATA!F145/ECO!P36),IF($C$2="Constant Exchange rate",IF(C.Claims_DATA!F145=0,0,C.Claims_DATA!F145/ECO!P71))))</f>
        <v>2.0321058531652509</v>
      </c>
      <c r="H189" s="74">
        <f>IF($C$2="National Currency",IF(C.Claims_DATA!G145=0,0,C.Claims_DATA!G145),IF($C$2="Current Exchange rate",IF(C.Claims_DATA!G145=0,0,C.Claims_DATA!G145/ECO!Q36),IF($C$2="Constant Exchange rate",IF(C.Claims_DATA!G145=0,0,C.Claims_DATA!G145/ECO!Q71))))</f>
        <v>2.1542658804601791</v>
      </c>
      <c r="I189" s="74">
        <f>IF($C$2="National Currency",IF(C.Claims_DATA!H145=0,0,C.Claims_DATA!H145),IF($C$2="Current Exchange rate",IF(C.Claims_DATA!H145=0,0,C.Claims_DATA!H145/ECO!R36),IF($C$2="Constant Exchange rate",IF(C.Claims_DATA!H145=0,0,C.Claims_DATA!H145/ECO!R71))))</f>
        <v>2.2764259077551068</v>
      </c>
      <c r="J189" s="74">
        <f>IF($C$2="National Currency",IF(C.Claims_DATA!I145=0,0,C.Claims_DATA!I145),IF($C$2="Current Exchange rate",IF(C.Claims_DATA!I145=0,0,C.Claims_DATA!I145/ECO!S36),IF($C$2="Constant Exchange rate",IF(C.Claims_DATA!I145=0,0,C.Claims_DATA!I145/ECO!S71))))</f>
        <v>2.3985859350500349</v>
      </c>
      <c r="K189" s="74">
        <f>IF($C$2="National Currency",IF(C.Claims_DATA!J145=0,0,C.Claims_DATA!J145),IF($C$2="Current Exchange rate",IF(C.Claims_DATA!J145=0,0,C.Claims_DATA!J145/ECO!T36),IF($C$2="Constant Exchange rate",IF(C.Claims_DATA!J145=0,0,C.Claims_DATA!J145/ECO!T71))))</f>
        <v>2.5207459623449631</v>
      </c>
      <c r="L189" s="74">
        <f>IF($C$2="National Currency",IF(C.Claims_DATA!K145=0,0,C.Claims_DATA!K145),IF($C$2="Current Exchange rate",IF(C.Claims_DATA!K145=0,0,C.Claims_DATA!K145/ECO!U36),IF($C$2="Constant Exchange rate",IF(C.Claims_DATA!K145=0,0,C.Claims_DATA!K145/ECO!U71))))</f>
        <v>2.0656732399393234</v>
      </c>
      <c r="M189" s="74">
        <f>IF($C$2="National Currency",IF(C.Claims_DATA!L145=0,0,C.Claims_DATA!L145),IF($C$2="Current Exchange rate",IF(C.Claims_DATA!L145=0,0,C.Claims_DATA!L145/ECO!V36),IF($C$2="Constant Exchange rate",IF(C.Claims_DATA!L145=0,0,C.Claims_DATA!L145/ECO!V71))))</f>
        <v>2.5207459623449626</v>
      </c>
      <c r="N189" s="74">
        <f>IF($C$2="National Currency",IF(C.Claims_DATA!M145=0,0,C.Claims_DATA!M145),IF($C$2="Current Exchange rate",IF(C.Claims_DATA!M145=0,0,C.Claims_DATA!M145/ECO!W36),IF($C$2="Constant Exchange rate",IF(C.Claims_DATA!M145=0,0,C.Claims_DATA!M145/ECO!W71))))</f>
        <v>3.2345855269028285</v>
      </c>
      <c r="O189" s="74">
        <f>IF($C$2="National Currency",IF(C.Claims_DATA!N145=0,0,C.Claims_DATA!N145),IF($C$2="Current Exchange rate",IF(C.Claims_DATA!N145=0,0,C.Claims_DATA!N145/ECO!X36),IF($C$2="Constant Exchange rate",IF(C.Claims_DATA!N145=0,0,C.Claims_DATA!N145/ECO!X71))))</f>
        <v>3.2345855269028285</v>
      </c>
      <c r="P189" s="220">
        <f>IF($C$2="National Currency",IF(C.Claims_DATA!O145=0,0,C.Claims_DATA!O145),IF($C$2="Current Exchange rate",IF(C.Claims_DATA!O145=0,0,C.Claims_DATA!O145/ECO!Y36),IF($C$2="Constant Exchange rate",IF(C.Claims_DATA!O145=0,0,C.Claims_DATA!O145/ECO!Y71))))</f>
        <v>0</v>
      </c>
      <c r="Q189" s="48">
        <f t="shared" si="43"/>
        <v>1.6326189329056643E-4</v>
      </c>
      <c r="R189" s="94">
        <f t="shared" si="44"/>
        <v>0</v>
      </c>
      <c r="S189" s="94">
        <f t="shared" si="45"/>
        <v>0.69354831068514455</v>
      </c>
    </row>
    <row r="190" spans="3:28" ht="15" x14ac:dyDescent="0.25">
      <c r="C190" s="256"/>
      <c r="D190" s="257"/>
      <c r="E190" s="45" t="s">
        <v>27</v>
      </c>
      <c r="F190" s="74">
        <f>IF($C$2="National Currency",IF(C.Claims_DATA!E146=0,0,C.Claims_DATA!E146),IF($C$2="Current Exchange rate",IF(C.Claims_DATA!E146=0,0,C.Claims_DATA!E146/ECO!O37),IF($C$2="Constant Exchange rate",IF(C.Claims_DATA!E146=0,0,C.Claims_DATA!E146/ECO!O72))))</f>
        <v>0</v>
      </c>
      <c r="G190" s="74">
        <f>IF($C$2="National Currency",IF(C.Claims_DATA!F146=0,0,C.Claims_DATA!F146),IF($C$2="Current Exchange rate",IF(C.Claims_DATA!F146=0,0,C.Claims_DATA!F146/ECO!P37),IF($C$2="Constant Exchange rate",IF(C.Claims_DATA!F146=0,0,C.Claims_DATA!F146/ECO!P72))))</f>
        <v>0</v>
      </c>
      <c r="H190" s="74">
        <f>IF($C$2="National Currency",IF(C.Claims_DATA!G146=0,0,C.Claims_DATA!G146),IF($C$2="Current Exchange rate",IF(C.Claims_DATA!G146=0,0,C.Claims_DATA!G146/ECO!Q37),IF($C$2="Constant Exchange rate",IF(C.Claims_DATA!G146=0,0,C.Claims_DATA!G146/ECO!Q72))))</f>
        <v>0</v>
      </c>
      <c r="I190" s="74">
        <f>IF($C$2="National Currency",IF(C.Claims_DATA!H146=0,0,C.Claims_DATA!H146),IF($C$2="Current Exchange rate",IF(C.Claims_DATA!H146=0,0,C.Claims_DATA!H146/ECO!R37),IF($C$2="Constant Exchange rate",IF(C.Claims_DATA!H146=0,0,C.Claims_DATA!H146/ECO!R72))))</f>
        <v>0</v>
      </c>
      <c r="J190" s="74">
        <f>IF($C$2="National Currency",IF(C.Claims_DATA!I146=0,0,C.Claims_DATA!I146),IF($C$2="Current Exchange rate",IF(C.Claims_DATA!I146=0,0,C.Claims_DATA!I146/ECO!S37),IF($C$2="Constant Exchange rate",IF(C.Claims_DATA!I146=0,0,C.Claims_DATA!I146/ECO!S72))))</f>
        <v>0</v>
      </c>
      <c r="K190" s="74">
        <f>IF($C$2="National Currency",IF(C.Claims_DATA!J146=0,0,C.Claims_DATA!J146),IF($C$2="Current Exchange rate",IF(C.Claims_DATA!J146=0,0,C.Claims_DATA!J146/ECO!T37),IF($C$2="Constant Exchange rate",IF(C.Claims_DATA!J146=0,0,C.Claims_DATA!J146/ECO!T72))))</f>
        <v>0</v>
      </c>
      <c r="L190" s="74">
        <f>IF($C$2="National Currency",IF(C.Claims_DATA!K146=0,0,C.Claims_DATA!K146),IF($C$2="Current Exchange rate",IF(C.Claims_DATA!K146=0,0,C.Claims_DATA!K146/ECO!U37),IF($C$2="Constant Exchange rate",IF(C.Claims_DATA!K146=0,0,C.Claims_DATA!K146/ECO!U72))))</f>
        <v>0</v>
      </c>
      <c r="M190" s="74">
        <f>IF($C$2="National Currency",IF(C.Claims_DATA!L146=0,0,C.Claims_DATA!L146),IF($C$2="Current Exchange rate",IF(C.Claims_DATA!L146=0,0,C.Claims_DATA!L146/ECO!V37),IF($C$2="Constant Exchange rate",IF(C.Claims_DATA!L146=0,0,C.Claims_DATA!L146/ECO!V72))))</f>
        <v>0</v>
      </c>
      <c r="N190" s="74">
        <f>IF($C$2="National Currency",IF(C.Claims_DATA!M146=0,0,C.Claims_DATA!M146),IF($C$2="Current Exchange rate",IF(C.Claims_DATA!M146=0,0,C.Claims_DATA!M146/ECO!W37),IF($C$2="Constant Exchange rate",IF(C.Claims_DATA!M146=0,0,C.Claims_DATA!M146/ECO!W72))))</f>
        <v>0</v>
      </c>
      <c r="O190" s="74">
        <f>IF($C$2="National Currency",IF(C.Claims_DATA!N146=0,0,C.Claims_DATA!N146),IF($C$2="Current Exchange rate",IF(C.Claims_DATA!N146=0,0,C.Claims_DATA!N146/ECO!X37),IF($C$2="Constant Exchange rate",IF(C.Claims_DATA!N146=0,0,C.Claims_DATA!N146/ECO!X72))))</f>
        <v>0</v>
      </c>
      <c r="P190" s="220">
        <f>IF($C$2="National Currency",IF(C.Claims_DATA!O146=0,0,C.Claims_DATA!O146),IF($C$2="Current Exchange rate",IF(C.Claims_DATA!O146=0,0,C.Claims_DATA!O146/ECO!Y37),IF($C$2="Constant Exchange rate",IF(C.Claims_DATA!O146=0,0,C.Claims_DATA!O146/ECO!Y72))))</f>
        <v>0</v>
      </c>
      <c r="Q190" s="48">
        <f t="shared" si="43"/>
        <v>0</v>
      </c>
      <c r="R190" s="94" t="str">
        <f t="shared" si="44"/>
        <v>-</v>
      </c>
      <c r="S190" s="94" t="str">
        <f t="shared" si="45"/>
        <v>-</v>
      </c>
    </row>
    <row r="191" spans="3:28" ht="15" x14ac:dyDescent="0.25">
      <c r="C191" s="256"/>
      <c r="D191" s="257"/>
      <c r="E191" s="45" t="s">
        <v>28</v>
      </c>
      <c r="F191" s="74">
        <f>IF($C$2="National Currency",IF(C.Claims_DATA!E147=0,0,C.Claims_DATA!E147),IF($C$2="Current Exchange rate",IF(C.Claims_DATA!E147=0,0,C.Claims_DATA!E147/ECO!O38),IF($C$2="Constant Exchange rate",IF(C.Claims_DATA!E147=0,0,C.Claims_DATA!E147/ECO!O73))))</f>
        <v>71.765982306793532</v>
      </c>
      <c r="G191" s="74">
        <f>IF($C$2="National Currency",IF(C.Claims_DATA!F147=0,0,C.Claims_DATA!F147),IF($C$2="Current Exchange rate",IF(C.Claims_DATA!F147=0,0,C.Claims_DATA!F147/ECO!P38),IF($C$2="Constant Exchange rate",IF(C.Claims_DATA!F147=0,0,C.Claims_DATA!F147/ECO!P73))))</f>
        <v>56.65581705892172</v>
      </c>
      <c r="H191" s="74">
        <f>IF($C$2="National Currency",IF(C.Claims_DATA!G147=0,0,C.Claims_DATA!G147),IF($C$2="Current Exchange rate",IF(C.Claims_DATA!G147=0,0,C.Claims_DATA!G147/ECO!Q38),IF($C$2="Constant Exchange rate",IF(C.Claims_DATA!G147=0,0,C.Claims_DATA!G147/ECO!Q73))))</f>
        <v>40.101819395760309</v>
      </c>
      <c r="I191" s="74">
        <f>IF($C$2="National Currency",IF(C.Claims_DATA!H147=0,0,C.Claims_DATA!H147),IF($C$2="Current Exchange rate",IF(C.Claims_DATA!H147=0,0,C.Claims_DATA!H147/ECO!R38),IF($C$2="Constant Exchange rate",IF(C.Claims_DATA!H147=0,0,C.Claims_DATA!H147/ECO!R73))))</f>
        <v>47</v>
      </c>
      <c r="J191" s="74">
        <f>IF($C$2="National Currency",IF(C.Claims_DATA!I147=0,0,C.Claims_DATA!I147),IF($C$2="Current Exchange rate",IF(C.Claims_DATA!I147=0,0,C.Claims_DATA!I147/ECO!S38),IF($C$2="Constant Exchange rate",IF(C.Claims_DATA!I147=0,0,C.Claims_DATA!I147/ECO!S73))))</f>
        <v>49</v>
      </c>
      <c r="K191" s="74">
        <f>IF($C$2="National Currency",IF(C.Claims_DATA!J147=0,0,C.Claims_DATA!J147),IF($C$2="Current Exchange rate",IF(C.Claims_DATA!J147=0,0,C.Claims_DATA!J147/ECO!T38),IF($C$2="Constant Exchange rate",IF(C.Claims_DATA!J147=0,0,C.Claims_DATA!J147/ECO!T73))))</f>
        <v>43</v>
      </c>
      <c r="L191" s="74">
        <f>IF($C$2="National Currency",IF(C.Claims_DATA!K147=0,0,C.Claims_DATA!K147),IF($C$2="Current Exchange rate",IF(C.Claims_DATA!K147=0,0,C.Claims_DATA!K147/ECO!U38),IF($C$2="Constant Exchange rate",IF(C.Claims_DATA!K147=0,0,C.Claims_DATA!K147/ECO!U73))))</f>
        <v>37</v>
      </c>
      <c r="M191" s="74">
        <f>IF($C$2="National Currency",IF(C.Claims_DATA!L147=0,0,C.Claims_DATA!L147),IF($C$2="Current Exchange rate",IF(C.Claims_DATA!L147=0,0,C.Claims_DATA!L147/ECO!V38),IF($C$2="Constant Exchange rate",IF(C.Claims_DATA!L147=0,0,C.Claims_DATA!L147/ECO!V73))))</f>
        <v>34</v>
      </c>
      <c r="N191" s="74">
        <f>IF($C$2="National Currency",IF(C.Claims_DATA!M147=0,0,C.Claims_DATA!M147),IF($C$2="Current Exchange rate",IF(C.Claims_DATA!M147=0,0,C.Claims_DATA!M147/ECO!W38),IF($C$2="Constant Exchange rate",IF(C.Claims_DATA!M147=0,0,C.Claims_DATA!M147/ECO!W73))))</f>
        <v>34</v>
      </c>
      <c r="O191" s="74">
        <f>IF($C$2="National Currency",IF(C.Claims_DATA!N147=0,0,C.Claims_DATA!N147),IF($C$2="Current Exchange rate",IF(C.Claims_DATA!N147=0,0,C.Claims_DATA!N147/ECO!X38),IF($C$2="Constant Exchange rate",IF(C.Claims_DATA!N147=0,0,C.Claims_DATA!N147/ECO!X73))))</f>
        <v>28.2</v>
      </c>
      <c r="P191" s="220">
        <f>IF($C$2="National Currency",IF(C.Claims_DATA!O147=0,0,C.Claims_DATA!O147),IF($C$2="Current Exchange rate",IF(C.Claims_DATA!O147=0,0,C.Claims_DATA!O147/ECO!Y38),IF($C$2="Constant Exchange rate",IF(C.Claims_DATA!O147=0,0,C.Claims_DATA!O147/ECO!Y73))))</f>
        <v>0</v>
      </c>
      <c r="Q191" s="48">
        <f t="shared" si="43"/>
        <v>1.4233617730931877E-3</v>
      </c>
      <c r="R191" s="94">
        <f t="shared" si="44"/>
        <v>-0.17058823529411771</v>
      </c>
      <c r="S191" s="94">
        <f t="shared" si="45"/>
        <v>-0.60705616932201423</v>
      </c>
    </row>
    <row r="192" spans="3:28" ht="15" x14ac:dyDescent="0.25">
      <c r="C192" s="256"/>
      <c r="D192" s="257"/>
      <c r="E192" s="45" t="s">
        <v>29</v>
      </c>
      <c r="F192" s="74">
        <f>IF($C$2="National Currency",IF(C.Claims_DATA!E148=0,0,C.Claims_DATA!E148),IF($C$2="Current Exchange rate",IF(C.Claims_DATA!E148=0,0,C.Claims_DATA!E148/ECO!O39),IF($C$2="Constant Exchange rate",IF(C.Claims_DATA!E148=0,0,C.Claims_DATA!E148/ECO!O74))))</f>
        <v>3.4853614817765384</v>
      </c>
      <c r="G192" s="74">
        <f>IF($C$2="National Currency",IF(C.Claims_DATA!F148=0,0,C.Claims_DATA!F148),IF($C$2="Current Exchange rate",IF(C.Claims_DATA!F148=0,0,C.Claims_DATA!F148/ECO!P39),IF($C$2="Constant Exchange rate",IF(C.Claims_DATA!F148=0,0,C.Claims_DATA!F148/ECO!P74))))</f>
        <v>3.7177189138949744</v>
      </c>
      <c r="H192" s="74">
        <f>IF($C$2="National Currency",IF(C.Claims_DATA!G148=0,0,C.Claims_DATA!G148),IF($C$2="Current Exchange rate",IF(C.Claims_DATA!G148=0,0,C.Claims_DATA!G148/ECO!Q39),IF($C$2="Constant Exchange rate",IF(C.Claims_DATA!G148=0,0,C.Claims_DATA!G148/ECO!Q74))))</f>
        <v>4.2820155347540325</v>
      </c>
      <c r="I192" s="74">
        <f>IF($C$2="National Currency",IF(C.Claims_DATA!H148=0,0,C.Claims_DATA!H148),IF($C$2="Current Exchange rate",IF(C.Claims_DATA!H148=0,0,C.Claims_DATA!H148/ECO!R39),IF($C$2="Constant Exchange rate",IF(C.Claims_DATA!H148=0,0,C.Claims_DATA!H148/ECO!R74))))</f>
        <v>4.8463121556130915</v>
      </c>
      <c r="J192" s="74">
        <f>IF($C$2="National Currency",IF(C.Claims_DATA!I148=0,0,C.Claims_DATA!I148),IF($C$2="Current Exchange rate",IF(C.Claims_DATA!I148=0,0,C.Claims_DATA!I148/ECO!S39),IF($C$2="Constant Exchange rate",IF(C.Claims_DATA!I148=0,0,C.Claims_DATA!I148/ECO!S74))))</f>
        <v>5.0454756688574651</v>
      </c>
      <c r="K192" s="74">
        <f>IF($C$2="National Currency",IF(C.Claims_DATA!J148=0,0,C.Claims_DATA!J148),IF($C$2="Current Exchange rate",IF(C.Claims_DATA!J148=0,0,C.Claims_DATA!J148/ECO!T39),IF($C$2="Constant Exchange rate",IF(C.Claims_DATA!J148=0,0,C.Claims_DATA!J148/ECO!T74))))</f>
        <v>0</v>
      </c>
      <c r="L192" s="74">
        <f>IF($C$2="National Currency",IF(C.Claims_DATA!K148=0,0,C.Claims_DATA!K148),IF($C$2="Current Exchange rate",IF(C.Claims_DATA!K148=0,0,C.Claims_DATA!K148/ECO!U39),IF($C$2="Constant Exchange rate",IF(C.Claims_DATA!K148=0,0,C.Claims_DATA!K148/ECO!U74))))</f>
        <v>0</v>
      </c>
      <c r="M192" s="74">
        <f>IF($C$2="National Currency",IF(C.Claims_DATA!L148=0,0,C.Claims_DATA!L148),IF($C$2="Current Exchange rate",IF(C.Claims_DATA!L148=0,0,C.Claims_DATA!L148/ECO!V39),IF($C$2="Constant Exchange rate",IF(C.Claims_DATA!L148=0,0,C.Claims_DATA!L148/ECO!V74))))</f>
        <v>0</v>
      </c>
      <c r="N192" s="74">
        <f>IF($C$2="National Currency",IF(C.Claims_DATA!M148=0,0,C.Claims_DATA!M148),IF($C$2="Current Exchange rate",IF(C.Claims_DATA!M148=0,0,C.Claims_DATA!M148/ECO!W39),IF($C$2="Constant Exchange rate",IF(C.Claims_DATA!M148=0,0,C.Claims_DATA!M148/ECO!W74))))</f>
        <v>0</v>
      </c>
      <c r="O192" s="74">
        <f>IF($C$2="National Currency",IF(C.Claims_DATA!N148=0,0,C.Claims_DATA!N148),IF($C$2="Current Exchange rate",IF(C.Claims_DATA!N148=0,0,C.Claims_DATA!N148/ECO!X39),IF($C$2="Constant Exchange rate",IF(C.Claims_DATA!N148=0,0,C.Claims_DATA!N148/ECO!X74))))</f>
        <v>0</v>
      </c>
      <c r="P192" s="220">
        <f>IF($C$2="National Currency",IF(C.Claims_DATA!O148=0,0,C.Claims_DATA!O148),IF($C$2="Current Exchange rate",IF(C.Claims_DATA!O148=0,0,C.Claims_DATA!O148/ECO!Y39),IF($C$2="Constant Exchange rate",IF(C.Claims_DATA!O148=0,0,C.Claims_DATA!O148/ECO!Y74))))</f>
        <v>0</v>
      </c>
      <c r="Q192" s="48">
        <f t="shared" si="43"/>
        <v>0</v>
      </c>
      <c r="R192" s="94" t="str">
        <f t="shared" si="44"/>
        <v>-</v>
      </c>
      <c r="S192" s="94" t="str">
        <f t="shared" si="45"/>
        <v>-</v>
      </c>
    </row>
    <row r="193" spans="3:34" ht="15" x14ac:dyDescent="0.25">
      <c r="C193" s="256"/>
      <c r="D193" s="257"/>
      <c r="E193" s="45" t="s">
        <v>30</v>
      </c>
      <c r="F193" s="74">
        <f>IF($C$2="National Currency",IF(C.Claims_DATA!E149=0,0,C.Claims_DATA!E149),IF($C$2="Current Exchange rate",IF(C.Claims_DATA!E149=0,0,C.Claims_DATA!E149/ECO!O40),IF($C$2="Constant Exchange rate",IF(C.Claims_DATA!E149=0,0,C.Claims_DATA!E149/ECO!O75))))</f>
        <v>6.5211864406779663</v>
      </c>
      <c r="G193" s="74">
        <f>IF($C$2="National Currency",IF(C.Claims_DATA!F149=0,0,C.Claims_DATA!F149),IF($C$2="Current Exchange rate",IF(C.Claims_DATA!F149=0,0,C.Claims_DATA!F149/ECO!P40),IF($C$2="Constant Exchange rate",IF(C.Claims_DATA!F149=0,0,C.Claims_DATA!F149/ECO!P75))))</f>
        <v>39.901129943502823</v>
      </c>
      <c r="H193" s="74">
        <f>IF($C$2="National Currency",IF(C.Claims_DATA!G149=0,0,C.Claims_DATA!G149),IF($C$2="Current Exchange rate",IF(C.Claims_DATA!G149=0,0,C.Claims_DATA!G149/ECO!Q40),IF($C$2="Constant Exchange rate",IF(C.Claims_DATA!G149=0,0,C.Claims_DATA!G149/ECO!Q75))))</f>
        <v>48.022598870056498</v>
      </c>
      <c r="I193" s="74">
        <f>IF($C$2="National Currency",IF(C.Claims_DATA!H149=0,0,C.Claims_DATA!H149),IF($C$2="Current Exchange rate",IF(C.Claims_DATA!H149=0,0,C.Claims_DATA!H149/ECO!R40),IF($C$2="Constant Exchange rate",IF(C.Claims_DATA!H149=0,0,C.Claims_DATA!H149/ECO!R75))))</f>
        <v>44.491525423728817</v>
      </c>
      <c r="J193" s="74">
        <f>IF($C$2="National Currency",IF(C.Claims_DATA!I149=0,0,C.Claims_DATA!I149),IF($C$2="Current Exchange rate",IF(C.Claims_DATA!I149=0,0,C.Claims_DATA!I149/ECO!S40),IF($C$2="Constant Exchange rate",IF(C.Claims_DATA!I149=0,0,C.Claims_DATA!I149/ECO!S75))))</f>
        <v>33.898305084745765</v>
      </c>
      <c r="K193" s="74">
        <f>IF($C$2="National Currency",IF(C.Claims_DATA!J149=0,0,C.Claims_DATA!J149),IF($C$2="Current Exchange rate",IF(C.Claims_DATA!J149=0,0,C.Claims_DATA!J149/ECO!T40),IF($C$2="Constant Exchange rate",IF(C.Claims_DATA!J149=0,0,C.Claims_DATA!J149/ECO!T75))))</f>
        <v>45.197740112994353</v>
      </c>
      <c r="L193" s="74">
        <f>IF($C$2="National Currency",IF(C.Claims_DATA!K149=0,0,C.Claims_DATA!K149),IF($C$2="Current Exchange rate",IF(C.Claims_DATA!K149=0,0,C.Claims_DATA!K149/ECO!U40),IF($C$2="Constant Exchange rate",IF(C.Claims_DATA!K149=0,0,C.Claims_DATA!K149/ECO!U75))))</f>
        <v>39.901129943502823</v>
      </c>
      <c r="M193" s="74">
        <f>IF($C$2="National Currency",IF(C.Claims_DATA!L149=0,0,C.Claims_DATA!L149),IF($C$2="Current Exchange rate",IF(C.Claims_DATA!L149=0,0,C.Claims_DATA!L149/ECO!V40),IF($C$2="Constant Exchange rate",IF(C.Claims_DATA!L149=0,0,C.Claims_DATA!L149/ECO!V75))))</f>
        <v>52.259887005649723</v>
      </c>
      <c r="N193" s="74">
        <f>IF($C$2="National Currency",IF(C.Claims_DATA!M149=0,0,C.Claims_DATA!M149),IF($C$2="Current Exchange rate",IF(C.Claims_DATA!M149=0,0,C.Claims_DATA!M149/ECO!W40),IF($C$2="Constant Exchange rate",IF(C.Claims_DATA!M149=0,0,C.Claims_DATA!M149/ECO!W75))))</f>
        <v>75.564971751412429</v>
      </c>
      <c r="O193" s="74">
        <f>IF($C$2="National Currency",IF(C.Claims_DATA!N149=0,0,C.Claims_DATA!N149),IF($C$2="Current Exchange rate",IF(C.Claims_DATA!N149=0,0,C.Claims_DATA!N149/ECO!X40),IF($C$2="Constant Exchange rate",IF(C.Claims_DATA!N149=0,0,C.Claims_DATA!N149/ECO!X75))))</f>
        <v>60.028248587570623</v>
      </c>
      <c r="P193" s="220">
        <f>IF($C$2="National Currency",IF(C.Claims_DATA!O149=0,0,C.Claims_DATA!O149),IF($C$2="Current Exchange rate",IF(C.Claims_DATA!O149=0,0,C.Claims_DATA!O149/ECO!Y40),IF($C$2="Constant Exchange rate",IF(C.Claims_DATA!O149=0,0,C.Claims_DATA!O149/ECO!Y75))))</f>
        <v>0</v>
      </c>
      <c r="Q193" s="48">
        <f t="shared" si="43"/>
        <v>3.0298551186270627E-3</v>
      </c>
      <c r="R193" s="94">
        <f t="shared" si="44"/>
        <v>-0.20560747663551404</v>
      </c>
      <c r="S193" s="94">
        <f t="shared" si="45"/>
        <v>8.20511154429283</v>
      </c>
    </row>
    <row r="194" spans="3:34" ht="15" x14ac:dyDescent="0.25">
      <c r="C194" s="256"/>
      <c r="D194" s="257"/>
      <c r="E194" s="45" t="s">
        <v>41</v>
      </c>
      <c r="F194" s="75">
        <f>IF($C$2="National Currency",IF(C.Claims_DATA!E150=0,0,C.Claims_DATA!E150),IF($C$2="Current Exchange rate",IF(C.Claims_DATA!E150=0,0,C.Claims_DATA!E150/ECO!O41),IF($C$2="Constant Exchange rate",IF(C.Claims_DATA!E150=0,0,C.Claims_DATA!E150/ECO!O76))))</f>
        <v>1200.3066796344701</v>
      </c>
      <c r="G194" s="75">
        <f>IF($C$2="National Currency",IF(C.Claims_DATA!F150=0,0,C.Claims_DATA!F150),IF($C$2="Current Exchange rate",IF(C.Claims_DATA!F150=0,0,C.Claims_DATA!F150/ECO!P41),IF($C$2="Constant Exchange rate",IF(C.Claims_DATA!F150=0,0,C.Claims_DATA!F150/ECO!P76))))</f>
        <v>799.75289809854212</v>
      </c>
      <c r="H194" s="75">
        <f>IF($C$2="National Currency",IF(C.Claims_DATA!G150=0,0,C.Claims_DATA!G150),IF($C$2="Current Exchange rate",IF(C.Claims_DATA!G150=0,0,C.Claims_DATA!G150/ECO!Q41),IF($C$2="Constant Exchange rate",IF(C.Claims_DATA!G150=0,0,C.Claims_DATA!G150/ECO!Q76))))</f>
        <v>954.13768755919398</v>
      </c>
      <c r="I194" s="75">
        <f>IF($C$2="National Currency",IF(C.Claims_DATA!H150=0,0,C.Claims_DATA!H150),IF($C$2="Current Exchange rate",IF(C.Claims_DATA!H150=0,0,C.Claims_DATA!H150/ECO!R41),IF($C$2="Constant Exchange rate",IF(C.Claims_DATA!H150=0,0,C.Claims_DATA!H150/ECO!R76))))</f>
        <v>877.40096274851931</v>
      </c>
      <c r="J194" s="75">
        <f>IF($C$2="National Currency",IF(C.Claims_DATA!I150=0,0,C.Claims_DATA!I150),IF($C$2="Current Exchange rate",IF(C.Claims_DATA!I150=0,0,C.Claims_DATA!I150/ECO!S41),IF($C$2="Constant Exchange rate",IF(C.Claims_DATA!I150=0,0,C.Claims_DATA!I150/ECO!S76))))</f>
        <v>787.96201803885958</v>
      </c>
      <c r="K194" s="75">
        <f>IF($C$2="National Currency",IF(C.Claims_DATA!J150=0,0,C.Claims_DATA!J150),IF($C$2="Current Exchange rate",IF(C.Claims_DATA!J150=0,0,C.Claims_DATA!J150/ECO!T41),IF($C$2="Constant Exchange rate",IF(C.Claims_DATA!J150=0,0,C.Claims_DATA!J150/ECO!T76))))</f>
        <v>713.16079618432536</v>
      </c>
      <c r="L194" s="75">
        <f>IF($C$2="National Currency",IF(C.Claims_DATA!K150=0,0,C.Claims_DATA!K150),IF($C$2="Current Exchange rate",IF(C.Claims_DATA!K150=0,0,C.Claims_DATA!K150/ECO!U41),IF($C$2="Constant Exchange rate",IF(C.Claims_DATA!K150=0,0,C.Claims_DATA!K150/ECO!U76))))</f>
        <v>874.42034836189544</v>
      </c>
      <c r="M194" s="75">
        <f>IF($C$2="National Currency",IF(C.Claims_DATA!L150=0,0,C.Claims_DATA!L150),IF($C$2="Current Exchange rate",IF(C.Claims_DATA!L150=0,0,C.Claims_DATA!L150/ECO!V41),IF($C$2="Constant Exchange rate",IF(C.Claims_DATA!L150=0,0,C.Claims_DATA!L150/ECO!V76))))</f>
        <v>778.18124043559806</v>
      </c>
      <c r="N194" s="75">
        <f>IF($C$2="National Currency",IF(C.Claims_DATA!M150=0,0,C.Claims_DATA!M150),IF($C$2="Current Exchange rate",IF(C.Claims_DATA!M150=0,0,C.Claims_DATA!M150/ECO!W41),IF($C$2="Constant Exchange rate",IF(C.Claims_DATA!M150=0,0,C.Claims_DATA!M150/ECO!W76))))</f>
        <v>598.18104813308435</v>
      </c>
      <c r="O194" s="75">
        <f>IF($C$2="National Currency",IF(C.Claims_DATA!N150=0,0,C.Claims_DATA!N150),IF($C$2="Current Exchange rate",IF(C.Claims_DATA!N150=0,0,C.Claims_DATA!N150/ECO!X41),IF($C$2="Constant Exchange rate",IF(C.Claims_DATA!N150=0,0,C.Claims_DATA!N150/ECO!X76))))</f>
        <v>692.16333456837378</v>
      </c>
      <c r="P194" s="221">
        <f>IF($C$2="National Currency",IF(C.Claims_DATA!O150=0,0,C.Claims_DATA!O150),IF($C$2="Current Exchange rate",IF(C.Claims_DATA!O150=0,0,C.Claims_DATA!O150/ECO!Y41),IF($C$2="Constant Exchange rate",IF(C.Claims_DATA!O150=0,0,C.Claims_DATA!O150/ECO!Y76))))</f>
        <v>0</v>
      </c>
      <c r="Q194" s="48">
        <f t="shared" si="43"/>
        <v>3.4936128764586308E-2</v>
      </c>
      <c r="R194" s="94">
        <f t="shared" si="44"/>
        <v>0.15711344705521335</v>
      </c>
      <c r="S194" s="94">
        <f t="shared" si="45"/>
        <v>-0.42334459491706022</v>
      </c>
    </row>
    <row r="195" spans="3:34" ht="15.75" thickBot="1" x14ac:dyDescent="0.3">
      <c r="C195" s="258"/>
      <c r="D195" s="259"/>
      <c r="E195" s="55" t="s">
        <v>85</v>
      </c>
      <c r="F195" s="64">
        <f t="shared" ref="F195:O195" si="46">SUM(F163:F194)</f>
        <v>14922.142698282139</v>
      </c>
      <c r="G195" s="64">
        <f t="shared" si="46"/>
        <v>14748.911873089761</v>
      </c>
      <c r="H195" s="64">
        <f t="shared" si="46"/>
        <v>14524.254994070237</v>
      </c>
      <c r="I195" s="64">
        <f t="shared" si="46"/>
        <v>16908.79196243023</v>
      </c>
      <c r="J195" s="64">
        <f t="shared" si="46"/>
        <v>18758.385925681625</v>
      </c>
      <c r="K195" s="64">
        <f t="shared" si="46"/>
        <v>17615.411481396881</v>
      </c>
      <c r="L195" s="64">
        <f t="shared" si="46"/>
        <v>18171.783574339384</v>
      </c>
      <c r="M195" s="64">
        <f t="shared" si="46"/>
        <v>18753.110408383607</v>
      </c>
      <c r="N195" s="64">
        <f t="shared" si="46"/>
        <v>19437.813773980393</v>
      </c>
      <c r="O195" s="64">
        <f t="shared" si="46"/>
        <v>19812.250499545866</v>
      </c>
      <c r="P195" s="64" t="s">
        <v>355</v>
      </c>
      <c r="Q195" s="48">
        <f t="shared" si="43"/>
        <v>1</v>
      </c>
    </row>
    <row r="196" spans="3:34" ht="16.5" thickTop="1" thickBot="1" x14ac:dyDescent="0.3">
      <c r="C196" s="260"/>
      <c r="D196" s="261"/>
      <c r="E196" s="57" t="s">
        <v>86</v>
      </c>
      <c r="F196" s="64">
        <v>14917.7333984375</v>
      </c>
      <c r="G196" s="64">
        <v>14723.7197265625</v>
      </c>
      <c r="H196" s="64">
        <v>14491.0478515625</v>
      </c>
      <c r="I196" s="64">
        <v>15131.6865234375</v>
      </c>
      <c r="J196" s="64">
        <v>16449.6796875</v>
      </c>
      <c r="K196" s="64">
        <v>14998.8134765625</v>
      </c>
      <c r="L196" s="64">
        <v>15367.75</v>
      </c>
      <c r="M196" s="64">
        <v>15525.013671875</v>
      </c>
      <c r="N196" s="64">
        <v>15619.3623046875</v>
      </c>
      <c r="O196" s="64">
        <v>16552.01953125</v>
      </c>
      <c r="P196" s="64" t="s">
        <v>355</v>
      </c>
      <c r="Q196" s="48">
        <f>O196/$O$195</f>
        <v>0.83544368327209484</v>
      </c>
      <c r="R196" s="94">
        <f>IF(OR(O196=0, N196=0),"-",O196/N196-1)</f>
        <v>5.9711607194270711E-2</v>
      </c>
      <c r="S196" s="94">
        <f>IF(OR(O196=0, F196=0),"-",O196/F196-1)</f>
        <v>0.10955324707597192</v>
      </c>
    </row>
    <row r="197" spans="3:34" ht="15.75" thickTop="1" x14ac:dyDescent="0.25">
      <c r="E197" s="57" t="s">
        <v>87</v>
      </c>
      <c r="F197" s="85"/>
      <c r="G197" s="85">
        <f t="shared" ref="G197:O197" si="47">G196/F196-1</f>
        <v>-1.3005573078234578E-2</v>
      </c>
      <c r="H197" s="85">
        <f t="shared" si="47"/>
        <v>-1.580251996920623E-2</v>
      </c>
      <c r="I197" s="85">
        <f t="shared" si="47"/>
        <v>4.4209271712944087E-2</v>
      </c>
      <c r="J197" s="85">
        <f t="shared" si="47"/>
        <v>8.7101537691853359E-2</v>
      </c>
      <c r="K197" s="85">
        <f t="shared" si="47"/>
        <v>-8.8200271281878129E-2</v>
      </c>
      <c r="L197" s="85">
        <f t="shared" si="47"/>
        <v>2.4597713946773681E-2</v>
      </c>
      <c r="M197" s="85">
        <f t="shared" si="47"/>
        <v>1.0233356989474807E-2</v>
      </c>
      <c r="N197" s="85">
        <f t="shared" si="47"/>
        <v>6.0772012705805345E-3</v>
      </c>
      <c r="O197" s="85">
        <f t="shared" si="47"/>
        <v>5.9711607194270711E-2</v>
      </c>
      <c r="P197" s="86"/>
    </row>
    <row r="200" spans="3:34" ht="18.75" x14ac:dyDescent="0.15">
      <c r="C200" s="264" t="s">
        <v>225</v>
      </c>
      <c r="D200" s="265"/>
      <c r="E200" s="272" t="s">
        <v>144</v>
      </c>
      <c r="F200" s="273"/>
      <c r="G200" s="273"/>
      <c r="H200" s="273"/>
      <c r="I200" s="273"/>
      <c r="J200" s="273"/>
      <c r="K200" s="273"/>
      <c r="L200" s="273"/>
      <c r="M200" s="273"/>
      <c r="N200" s="273"/>
      <c r="O200" s="273"/>
      <c r="P200" s="274"/>
    </row>
    <row r="201" spans="3:34" ht="15" x14ac:dyDescent="0.15">
      <c r="C201" s="262" t="s">
        <v>93</v>
      </c>
      <c r="D201" s="263"/>
      <c r="E201" s="43">
        <v>5</v>
      </c>
      <c r="F201" s="44">
        <v>2004</v>
      </c>
      <c r="G201" s="44">
        <f t="shared" ref="G201:P201" si="48">F201+1</f>
        <v>2005</v>
      </c>
      <c r="H201" s="44">
        <f t="shared" si="48"/>
        <v>2006</v>
      </c>
      <c r="I201" s="44">
        <f t="shared" si="48"/>
        <v>2007</v>
      </c>
      <c r="J201" s="44">
        <f t="shared" si="48"/>
        <v>2008</v>
      </c>
      <c r="K201" s="44">
        <f t="shared" si="48"/>
        <v>2009</v>
      </c>
      <c r="L201" s="44">
        <f t="shared" si="48"/>
        <v>2010</v>
      </c>
      <c r="M201" s="44">
        <f t="shared" si="48"/>
        <v>2011</v>
      </c>
      <c r="N201" s="44">
        <f t="shared" si="48"/>
        <v>2012</v>
      </c>
      <c r="O201" s="120">
        <f t="shared" si="48"/>
        <v>2013</v>
      </c>
      <c r="P201" s="120">
        <f t="shared" si="48"/>
        <v>2014</v>
      </c>
      <c r="Q201" s="46" t="s">
        <v>82</v>
      </c>
      <c r="R201" s="47" t="s">
        <v>88</v>
      </c>
      <c r="S201" s="46" t="s">
        <v>89</v>
      </c>
    </row>
    <row r="202" spans="3:34" ht="15" x14ac:dyDescent="0.25">
      <c r="C202" s="256"/>
      <c r="D202" s="257"/>
      <c r="E202" s="45" t="s">
        <v>0</v>
      </c>
      <c r="F202" s="73">
        <f>IF($C$2="National Currency",IF(C.Claims_DATA!E156=0,0,C.Claims_DATA!E156),IF($C$2="Current Exchange rate",IF(C.Claims_DATA!E156=0,0,C.Claims_DATA!E156/ECO!O10),IF($C$2="Constant Exchange rate",IF(C.Claims_DATA!E156=0,0,C.Claims_DATA!E156/ECO!O45))))</f>
        <v>404</v>
      </c>
      <c r="G202" s="73">
        <f>IF($C$2="National Currency",IF(C.Claims_DATA!F156=0,0,C.Claims_DATA!F156),IF($C$2="Current Exchange rate",IF(C.Claims_DATA!F156=0,0,C.Claims_DATA!F156/ECO!P10),IF($C$2="Constant Exchange rate",IF(C.Claims_DATA!F156=0,0,C.Claims_DATA!F156/ECO!P45))))</f>
        <v>407</v>
      </c>
      <c r="H202" s="73">
        <f>IF($C$2="National Currency",IF(C.Claims_DATA!G156=0,0,C.Claims_DATA!G156),IF($C$2="Current Exchange rate",IF(C.Claims_DATA!G156=0,0,C.Claims_DATA!G156/ECO!Q10),IF($C$2="Constant Exchange rate",IF(C.Claims_DATA!G156=0,0,C.Claims_DATA!G156/ECO!Q45))))</f>
        <v>463</v>
      </c>
      <c r="I202" s="73">
        <f>IF($C$2="National Currency",IF(C.Claims_DATA!H156=0,0,C.Claims_DATA!H156),IF($C$2="Current Exchange rate",IF(C.Claims_DATA!H156=0,0,C.Claims_DATA!H156/ECO!R10),IF($C$2="Constant Exchange rate",IF(C.Claims_DATA!H156=0,0,C.Claims_DATA!H156/ECO!R45))))</f>
        <v>425</v>
      </c>
      <c r="J202" s="73">
        <f>IF($C$2="National Currency",IF(C.Claims_DATA!I156=0,0,C.Claims_DATA!I156),IF($C$2="Current Exchange rate",IF(C.Claims_DATA!I156=0,0,C.Claims_DATA!I156/ECO!S10),IF($C$2="Constant Exchange rate",IF(C.Claims_DATA!I156=0,0,C.Claims_DATA!I156/ECO!S45))))</f>
        <v>626</v>
      </c>
      <c r="K202" s="73">
        <f>IF($C$2="National Currency",IF(C.Claims_DATA!J156=0,0,C.Claims_DATA!J156),IF($C$2="Current Exchange rate",IF(C.Claims_DATA!J156=0,0,C.Claims_DATA!J156/ECO!T10),IF($C$2="Constant Exchange rate",IF(C.Claims_DATA!J156=0,0,C.Claims_DATA!J156/ECO!T45))))</f>
        <v>2160</v>
      </c>
      <c r="L202" s="73">
        <f>IF($C$2="National Currency",IF(C.Claims_DATA!K156=0,0,C.Claims_DATA!K156),IF($C$2="Current Exchange rate",IF(C.Claims_DATA!K156=0,0,C.Claims_DATA!K156/ECO!U10),IF($C$2="Constant Exchange rate",IF(C.Claims_DATA!K156=0,0,C.Claims_DATA!K156/ECO!U45))))</f>
        <v>1560</v>
      </c>
      <c r="M202" s="73">
        <f>IF($C$2="National Currency",IF(C.Claims_DATA!L156=0,0,C.Claims_DATA!L156),IF($C$2="Current Exchange rate",IF(C.Claims_DATA!L156=0,0,C.Claims_DATA!L156/ECO!V10),IF($C$2="Constant Exchange rate",IF(C.Claims_DATA!L156=0,0,C.Claims_DATA!L156/ECO!V45))))</f>
        <v>1608</v>
      </c>
      <c r="N202" s="73">
        <f>IF($C$2="National Currency",IF(C.Claims_DATA!M156=0,0,C.Claims_DATA!M156),IF($C$2="Current Exchange rate",IF(C.Claims_DATA!M156=0,0,C.Claims_DATA!M156/ECO!W10),IF($C$2="Constant Exchange rate",IF(C.Claims_DATA!M156=0,0,C.Claims_DATA!M156/ECO!W45))))</f>
        <v>1896</v>
      </c>
      <c r="O202" s="73">
        <f>IF($C$2="National Currency",IF(C.Claims_DATA!N156=0,0,C.Claims_DATA!N156),IF($C$2="Current Exchange rate",IF(C.Claims_DATA!N156=0,0,C.Claims_DATA!N156/ECO!X10),IF($C$2="Constant Exchange rate",IF(C.Claims_DATA!N156=0,0,C.Claims_DATA!N156/ECO!X45))))</f>
        <v>1896</v>
      </c>
      <c r="P202" s="219">
        <f>IF($C$2="National Currency",IF(C.Claims_DATA!O156=0,0,C.Claims_DATA!O156),IF($C$2="Current Exchange rate",IF(C.Claims_DATA!O156=0,0,C.Claims_DATA!O156/ECO!Y10),IF($C$2="Constant Exchange rate",IF(C.Claims_DATA!O156=0,0,C.Claims_DATA!O156/ECO!Y45))))</f>
        <v>0</v>
      </c>
      <c r="Q202" s="48">
        <f>O202/$O$234</f>
        <v>4.1828092610877388E-2</v>
      </c>
      <c r="R202" s="94">
        <f>IF(OR(N202=0, O202=0),"-",O202/N202-1)</f>
        <v>0</v>
      </c>
      <c r="S202" s="94">
        <f>IF(OR(O202=0, F202=0),"-",O202/F202-1)</f>
        <v>3.6930693069306928</v>
      </c>
    </row>
    <row r="203" spans="3:34" ht="15" x14ac:dyDescent="0.25">
      <c r="C203" s="256"/>
      <c r="D203" s="257"/>
      <c r="E203" s="45" t="s">
        <v>1</v>
      </c>
      <c r="F203" s="74">
        <f>IF($C$2="National Currency",IF(C.Claims_DATA!E157=0,0,C.Claims_DATA!E157),IF($C$2="Current Exchange rate",IF(C.Claims_DATA!E157=0,0,C.Claims_DATA!E157/ECO!O11),IF($C$2="Constant Exchange rate",IF(C.Claims_DATA!E157=0,0,C.Claims_DATA!E157/ECO!O46))))</f>
        <v>728.25852152000004</v>
      </c>
      <c r="G203" s="74">
        <f>IF($C$2="National Currency",IF(C.Claims_DATA!F157=0,0,C.Claims_DATA!F157),IF($C$2="Current Exchange rate",IF(C.Claims_DATA!F157=0,0,C.Claims_DATA!F157/ECO!P11),IF($C$2="Constant Exchange rate",IF(C.Claims_DATA!F157=0,0,C.Claims_DATA!F157/ECO!P46))))</f>
        <v>839.59954782999978</v>
      </c>
      <c r="H203" s="74">
        <f>IF($C$2="National Currency",IF(C.Claims_DATA!G157=0,0,C.Claims_DATA!G157),IF($C$2="Current Exchange rate",IF(C.Claims_DATA!G157=0,0,C.Claims_DATA!G157/ECO!Q11),IF($C$2="Constant Exchange rate",IF(C.Claims_DATA!G157=0,0,C.Claims_DATA!G157/ECO!Q46))))</f>
        <v>845.9309215400001</v>
      </c>
      <c r="I203" s="74">
        <f>IF($C$2="National Currency",IF(C.Claims_DATA!H157=0,0,C.Claims_DATA!H157),IF($C$2="Current Exchange rate",IF(C.Claims_DATA!H157=0,0,C.Claims_DATA!H157/ECO!R11),IF($C$2="Constant Exchange rate",IF(C.Claims_DATA!H157=0,0,C.Claims_DATA!H157/ECO!R46))))</f>
        <v>1056.1614982600001</v>
      </c>
      <c r="J203" s="74">
        <f>IF($C$2="National Currency",IF(C.Claims_DATA!I157=0,0,C.Claims_DATA!I157),IF($C$2="Current Exchange rate",IF(C.Claims_DATA!I157=0,0,C.Claims_DATA!I157/ECO!S11),IF($C$2="Constant Exchange rate",IF(C.Claims_DATA!I157=0,0,C.Claims_DATA!I157/ECO!S46))))</f>
        <v>1261.49211584</v>
      </c>
      <c r="K203" s="74">
        <f>IF($C$2="National Currency",IF(C.Claims_DATA!J157=0,0,C.Claims_DATA!J157),IF($C$2="Current Exchange rate",IF(C.Claims_DATA!J157=0,0,C.Claims_DATA!J157/ECO!T11),IF($C$2="Constant Exchange rate",IF(C.Claims_DATA!J157=0,0,C.Claims_DATA!J157/ECO!T46))))</f>
        <v>1210.5292192899999</v>
      </c>
      <c r="L203" s="74">
        <f>IF($C$2="National Currency",IF(C.Claims_DATA!K157=0,0,C.Claims_DATA!K157),IF($C$2="Current Exchange rate",IF(C.Claims_DATA!K157=0,0,C.Claims_DATA!K157/ECO!U11),IF($C$2="Constant Exchange rate",IF(C.Claims_DATA!K157=0,0,C.Claims_DATA!K157/ECO!U46))))</f>
        <v>1460.9432962700002</v>
      </c>
      <c r="M203" s="74">
        <f>IF($C$2="National Currency",IF(C.Claims_DATA!L157=0,0,C.Claims_DATA!L157),IF($C$2="Current Exchange rate",IF(C.Claims_DATA!L157=0,0,C.Claims_DATA!L157/ECO!V11),IF($C$2="Constant Exchange rate",IF(C.Claims_DATA!L157=0,0,C.Claims_DATA!L157/ECO!V46))))</f>
        <v>1365.6536177399998</v>
      </c>
      <c r="N203" s="74">
        <f>IF($C$2="National Currency",IF(C.Claims_DATA!M157=0,0,C.Claims_DATA!M157),IF($C$2="Current Exchange rate",IF(C.Claims_DATA!M157=0,0,C.Claims_DATA!M157/ECO!W11),IF($C$2="Constant Exchange rate",IF(C.Claims_DATA!M157=0,0,C.Claims_DATA!M157/ECO!W46))))</f>
        <v>1186.30680785</v>
      </c>
      <c r="O203" s="74">
        <f>IF($C$2="National Currency",IF(C.Claims_DATA!N157=0,0,C.Claims_DATA!N157),IF($C$2="Current Exchange rate",IF(C.Claims_DATA!N157=0,0,C.Claims_DATA!N157/ECO!X11),IF($C$2="Constant Exchange rate",IF(C.Claims_DATA!N157=0,0,C.Claims_DATA!N157/ECO!X46))))</f>
        <v>1197.2156582099999</v>
      </c>
      <c r="P203" s="220">
        <f>IF($C$2="National Currency",IF(C.Claims_DATA!O157=0,0,C.Claims_DATA!O157),IF($C$2="Current Exchange rate",IF(C.Claims_DATA!O157=0,0,C.Claims_DATA!O157/ECO!Y11),IF($C$2="Constant Exchange rate",IF(C.Claims_DATA!O157=0,0,C.Claims_DATA!O157/ECO!Y46))))</f>
        <v>1525.1597955499999</v>
      </c>
      <c r="Q203" s="48">
        <f t="shared" ref="Q203:Q233" si="49">O203/$O$234</f>
        <v>2.6412050330590933E-2</v>
      </c>
      <c r="R203" s="94">
        <f t="shared" ref="R203:R233" si="50">IF(OR(N203=0, O203=0),"-",O203/N203-1)</f>
        <v>9.195640021463225E-3</v>
      </c>
      <c r="S203" s="94">
        <f t="shared" ref="S203:S233" si="51">IF(OR(O203=0, F203=0),"-",O203/F203-1)</f>
        <v>0.64394321910742103</v>
      </c>
    </row>
    <row r="204" spans="3:34" ht="15" x14ac:dyDescent="0.25">
      <c r="C204" s="256"/>
      <c r="D204" s="257"/>
      <c r="E204" s="45" t="s">
        <v>2</v>
      </c>
      <c r="F204" s="74">
        <f>IF($C$2="National Currency",IF(C.Claims_DATA!E158=0,0,C.Claims_DATA!E158),IF($C$2="Current Exchange rate",IF(C.Claims_DATA!E158=0,0,C.Claims_DATA!E158/ECO!O12),IF($C$2="Constant Exchange rate",IF(C.Claims_DATA!E158=0,0,C.Claims_DATA!E158/ECO!O47))))</f>
        <v>0</v>
      </c>
      <c r="G204" s="74">
        <f>IF($C$2="National Currency",IF(C.Claims_DATA!F158=0,0,C.Claims_DATA!F158),IF($C$2="Current Exchange rate",IF(C.Claims_DATA!F158=0,0,C.Claims_DATA!F158/ECO!P12),IF($C$2="Constant Exchange rate",IF(C.Claims_DATA!F158=0,0,C.Claims_DATA!F158/ECO!P47))))</f>
        <v>0</v>
      </c>
      <c r="H204" s="74">
        <f>IF($C$2="National Currency",IF(C.Claims_DATA!G158=0,0,C.Claims_DATA!G158),IF($C$2="Current Exchange rate",IF(C.Claims_DATA!G158=0,0,C.Claims_DATA!G158/ECO!Q12),IF($C$2="Constant Exchange rate",IF(C.Claims_DATA!G158=0,0,C.Claims_DATA!G158/ECO!Q47))))</f>
        <v>0</v>
      </c>
      <c r="I204" s="74">
        <f>IF($C$2="National Currency",IF(C.Claims_DATA!H158=0,0,C.Claims_DATA!H158),IF($C$2="Current Exchange rate",IF(C.Claims_DATA!H158=0,0,C.Claims_DATA!H158/ECO!R12),IF($C$2="Constant Exchange rate",IF(C.Claims_DATA!H158=0,0,C.Claims_DATA!H158/ECO!R47))))</f>
        <v>19.543358216586565</v>
      </c>
      <c r="J204" s="74">
        <f>IF($C$2="National Currency",IF(C.Claims_DATA!I158=0,0,C.Claims_DATA!I158),IF($C$2="Current Exchange rate",IF(C.Claims_DATA!I158=0,0,C.Claims_DATA!I158/ECO!S12),IF($C$2="Constant Exchange rate",IF(C.Claims_DATA!I158=0,0,C.Claims_DATA!I158/ECO!S47))))</f>
        <v>19.518355660087945</v>
      </c>
      <c r="K204" s="74">
        <f>IF($C$2="National Currency",IF(C.Claims_DATA!J158=0,0,C.Claims_DATA!J158),IF($C$2="Current Exchange rate",IF(C.Claims_DATA!J158=0,0,C.Claims_DATA!J158/ECO!T12),IF($C$2="Constant Exchange rate",IF(C.Claims_DATA!J158=0,0,C.Claims_DATA!J158/ECO!T47))))</f>
        <v>22.371169546988448</v>
      </c>
      <c r="L204" s="74">
        <f>IF($C$2="National Currency",IF(C.Claims_DATA!K158=0,0,C.Claims_DATA!K158),IF($C$2="Current Exchange rate",IF(C.Claims_DATA!K158=0,0,C.Claims_DATA!K158/ECO!U12),IF($C$2="Constant Exchange rate",IF(C.Claims_DATA!K158=0,0,C.Claims_DATA!K158/ECO!U47))))</f>
        <v>39.236821087095251</v>
      </c>
      <c r="M204" s="74">
        <f>IF($C$2="National Currency",IF(C.Claims_DATA!L158=0,0,C.Claims_DATA!L158),IF($C$2="Current Exchange rate",IF(C.Claims_DATA!L158=0,0,C.Claims_DATA!L158/ECO!V12),IF($C$2="Constant Exchange rate",IF(C.Claims_DATA!L158=0,0,C.Claims_DATA!L158/ECO!V47))))</f>
        <v>24.100112485939256</v>
      </c>
      <c r="N204" s="74">
        <f>IF($C$2="National Currency",IF(C.Claims_DATA!M158=0,0,C.Claims_DATA!M158),IF($C$2="Current Exchange rate",IF(C.Claims_DATA!M158=0,0,C.Claims_DATA!M158/ECO!W12),IF($C$2="Constant Exchange rate",IF(C.Claims_DATA!M158=0,0,C.Claims_DATA!M158/ECO!W47))))</f>
        <v>44.994375703037122</v>
      </c>
      <c r="O204" s="74">
        <f>IF($C$2="National Currency",IF(C.Claims_DATA!N158=0,0,C.Claims_DATA!N158),IF($C$2="Current Exchange rate",IF(C.Claims_DATA!N158=0,0,C.Claims_DATA!N158/ECO!X12),IF($C$2="Constant Exchange rate",IF(C.Claims_DATA!N158=0,0,C.Claims_DATA!N158/ECO!X47))))</f>
        <v>44.994375703037122</v>
      </c>
      <c r="P204" s="220">
        <f>IF($C$2="National Currency",IF(C.Claims_DATA!O158=0,0,C.Claims_DATA!O158),IF($C$2="Current Exchange rate",IF(C.Claims_DATA!O158=0,0,C.Claims_DATA!O158/ECO!Y12),IF($C$2="Constant Exchange rate",IF(C.Claims_DATA!O158=0,0,C.Claims_DATA!O158/ECO!Y47))))</f>
        <v>0</v>
      </c>
      <c r="Q204" s="48">
        <f t="shared" si="49"/>
        <v>9.9263128368947697E-4</v>
      </c>
      <c r="R204" s="94">
        <f t="shared" si="50"/>
        <v>0</v>
      </c>
      <c r="S204" s="94" t="str">
        <f t="shared" si="51"/>
        <v>-</v>
      </c>
    </row>
    <row r="205" spans="3:34" ht="15" x14ac:dyDescent="0.25">
      <c r="C205" s="256"/>
      <c r="D205" s="257"/>
      <c r="E205" s="45" t="s">
        <v>3</v>
      </c>
      <c r="F205" s="74">
        <f>IF($C$2="National Currency",IF(C.Claims_DATA!E159=0,0,C.Claims_DATA!E159),IF($C$2="Current Exchange rate",IF(C.Claims_DATA!E159=0,0,C.Claims_DATA!E159/ECO!O13),IF($C$2="Constant Exchange rate",IF(C.Claims_DATA!E159=0,0,C.Claims_DATA!E159/ECO!O48))))</f>
        <v>1224.8087159015304</v>
      </c>
      <c r="G205" s="74">
        <f>IF($C$2="National Currency",IF(C.Claims_DATA!F159=0,0,C.Claims_DATA!F159),IF($C$2="Current Exchange rate",IF(C.Claims_DATA!F159=0,0,C.Claims_DATA!F159/ECO!P13),IF($C$2="Constant Exchange rate",IF(C.Claims_DATA!F159=0,0,C.Claims_DATA!F159/ECO!P48))))</f>
        <v>2520.0108117099139</v>
      </c>
      <c r="H205" s="74">
        <f>IF($C$2="National Currency",IF(C.Claims_DATA!G159=0,0,C.Claims_DATA!G159),IF($C$2="Current Exchange rate",IF(C.Claims_DATA!G159=0,0,C.Claims_DATA!G159/ECO!Q13),IF($C$2="Constant Exchange rate",IF(C.Claims_DATA!G159=0,0,C.Claims_DATA!G159/ECO!Q48))))</f>
        <v>1271.288256819694</v>
      </c>
      <c r="I205" s="74">
        <f>IF($C$2="National Currency",IF(C.Claims_DATA!H159=0,0,C.Claims_DATA!H159),IF($C$2="Current Exchange rate",IF(C.Claims_DATA!H159=0,0,C.Claims_DATA!H159/ECO!R13),IF($C$2="Constant Exchange rate",IF(C.Claims_DATA!H159=0,0,C.Claims_DATA!H159/ECO!R48))))</f>
        <v>1637.7453426480372</v>
      </c>
      <c r="J205" s="74">
        <f>IF($C$2="National Currency",IF(C.Claims_DATA!I159=0,0,C.Claims_DATA!I159),IF($C$2="Current Exchange rate",IF(C.Claims_DATA!I159=0,0,C.Claims_DATA!I159/ECO!S13),IF($C$2="Constant Exchange rate",IF(C.Claims_DATA!I159=0,0,C.Claims_DATA!I159/ECO!S48))))</f>
        <v>1295.8111302395212</v>
      </c>
      <c r="K205" s="74">
        <f>IF($C$2="National Currency",IF(C.Claims_DATA!J159=0,0,C.Claims_DATA!J159),IF($C$2="Current Exchange rate",IF(C.Claims_DATA!J159=0,0,C.Claims_DATA!J159/ECO!T13),IF($C$2="Constant Exchange rate",IF(C.Claims_DATA!J159=0,0,C.Claims_DATA!J159/ECO!T48))))</f>
        <v>1490.3902270459082</v>
      </c>
      <c r="L205" s="74">
        <f>IF($C$2="National Currency",IF(C.Claims_DATA!K159=0,0,C.Claims_DATA!K159),IF($C$2="Current Exchange rate",IF(C.Claims_DATA!K159=0,0,C.Claims_DATA!K159/ECO!U13),IF($C$2="Constant Exchange rate",IF(C.Claims_DATA!K159=0,0,C.Claims_DATA!K159/ECO!U48))))</f>
        <v>1600.6809015302731</v>
      </c>
      <c r="M205" s="74">
        <f>IF($C$2="National Currency",IF(C.Claims_DATA!L159=0,0,C.Claims_DATA!L159),IF($C$2="Current Exchange rate",IF(C.Claims_DATA!L159=0,0,C.Claims_DATA!L159/ECO!V13),IF($C$2="Constant Exchange rate",IF(C.Claims_DATA!L159=0,0,C.Claims_DATA!L159/ECO!V48))))</f>
        <v>1765.0404274783768</v>
      </c>
      <c r="N205" s="74">
        <f>IF($C$2="National Currency",IF(C.Claims_DATA!M159=0,0,C.Claims_DATA!M159),IF($C$2="Current Exchange rate",IF(C.Claims_DATA!M159=0,0,C.Claims_DATA!M159/ECO!W13),IF($C$2="Constant Exchange rate",IF(C.Claims_DATA!M159=0,0,C.Claims_DATA!M159/ECO!W48))))</f>
        <v>1714.1274342980707</v>
      </c>
      <c r="O205" s="74">
        <f>IF($C$2="National Currency",IF(C.Claims_DATA!N159=0,0,C.Claims_DATA!N159),IF($C$2="Current Exchange rate",IF(C.Claims_DATA!N159=0,0,C.Claims_DATA!N159/ECO!X13),IF($C$2="Constant Exchange rate",IF(C.Claims_DATA!N159=0,0,C.Claims_DATA!N159/ECO!X48))))</f>
        <v>1672.8467024284764</v>
      </c>
      <c r="P205" s="220">
        <f>IF($C$2="National Currency",IF(C.Claims_DATA!O159=0,0,C.Claims_DATA!O159),IF($C$2="Current Exchange rate",IF(C.Claims_DATA!O159=0,0,C.Claims_DATA!O159/ECO!Y13),IF($C$2="Constant Exchange rate",IF(C.Claims_DATA!O159=0,0,C.Claims_DATA!O159/ECO!Y48))))</f>
        <v>2144.642381902861</v>
      </c>
      <c r="Q205" s="48">
        <f t="shared" si="49"/>
        <v>3.6905056325410954E-2</v>
      </c>
      <c r="R205" s="94">
        <f t="shared" si="50"/>
        <v>-2.4082650474874789E-2</v>
      </c>
      <c r="S205" s="94">
        <f t="shared" si="51"/>
        <v>0.36580241527524082</v>
      </c>
    </row>
    <row r="206" spans="3:34" ht="15" x14ac:dyDescent="0.25">
      <c r="C206" s="256"/>
      <c r="D206" s="257"/>
      <c r="E206" s="45" t="s">
        <v>4</v>
      </c>
      <c r="F206" s="74">
        <f>IF($C$2="National Currency",IF(C.Claims_DATA!E160=0,0,C.Claims_DATA!E160),IF($C$2="Current Exchange rate",IF(C.Claims_DATA!E160=0,0,C.Claims_DATA!E160/ECO!O14),IF($C$2="Constant Exchange rate",IF(C.Claims_DATA!E160=0,0,C.Claims_DATA!E160/ECO!O49))))</f>
        <v>11.105985271754918</v>
      </c>
      <c r="G206" s="74">
        <f>IF($C$2="National Currency",IF(C.Claims_DATA!F160=0,0,C.Claims_DATA!F160),IF($C$2="Current Exchange rate",IF(C.Claims_DATA!F160=0,0,C.Claims_DATA!F160/ECO!P14),IF($C$2="Constant Exchange rate",IF(C.Claims_DATA!F160=0,0,C.Claims_DATA!F160/ECO!P49))))</f>
        <v>31.267620072786922</v>
      </c>
      <c r="H206" s="74">
        <f>IF($C$2="National Currency",IF(C.Claims_DATA!G160=0,0,C.Claims_DATA!G160),IF($C$2="Current Exchange rate",IF(C.Claims_DATA!G160=0,0,C.Claims_DATA!G160/ECO!Q14),IF($C$2="Constant Exchange rate",IF(C.Claims_DATA!G160=0,0,C.Claims_DATA!G160/ECO!Q49))))</f>
        <v>27.166948587831261</v>
      </c>
      <c r="I206" s="74">
        <f>IF($C$2="National Currency",IF(C.Claims_DATA!H160=0,0,C.Claims_DATA!H160),IF($C$2="Current Exchange rate",IF(C.Claims_DATA!H160=0,0,C.Claims_DATA!H160/ECO!R14),IF($C$2="Constant Exchange rate",IF(C.Claims_DATA!H160=0,0,C.Claims_DATA!H160/ECO!R49))))</f>
        <v>9.7390947767696971</v>
      </c>
      <c r="J206" s="74">
        <f>IF($C$2="National Currency",IF(C.Claims_DATA!I160=0,0,C.Claims_DATA!I160),IF($C$2="Current Exchange rate",IF(C.Claims_DATA!I160=0,0,C.Claims_DATA!I160/ECO!S14),IF($C$2="Constant Exchange rate",IF(C.Claims_DATA!I160=0,0,C.Claims_DATA!I160/ECO!S49))))</f>
        <v>18</v>
      </c>
      <c r="K206" s="74">
        <f>IF($C$2="National Currency",IF(C.Claims_DATA!J160=0,0,C.Claims_DATA!J160),IF($C$2="Current Exchange rate",IF(C.Claims_DATA!J160=0,0,C.Claims_DATA!J160/ECO!T14),IF($C$2="Constant Exchange rate",IF(C.Claims_DATA!J160=0,0,C.Claims_DATA!J160/ECO!T49))))</f>
        <v>22</v>
      </c>
      <c r="L206" s="74">
        <f>IF($C$2="National Currency",IF(C.Claims_DATA!K160=0,0,C.Claims_DATA!K160),IF($C$2="Current Exchange rate",IF(C.Claims_DATA!K160=0,0,C.Claims_DATA!K160/ECO!U14),IF($C$2="Constant Exchange rate",IF(C.Claims_DATA!K160=0,0,C.Claims_DATA!K160/ECO!U49))))</f>
        <v>17.5</v>
      </c>
      <c r="M206" s="74">
        <f>IF($C$2="National Currency",IF(C.Claims_DATA!L160=0,0,C.Claims_DATA!L160),IF($C$2="Current Exchange rate",IF(C.Claims_DATA!L160=0,0,C.Claims_DATA!L160/ECO!V14),IF($C$2="Constant Exchange rate",IF(C.Claims_DATA!L160=0,0,C.Claims_DATA!L160/ECO!V49))))</f>
        <v>13</v>
      </c>
      <c r="N206" s="74">
        <f>IF($C$2="National Currency",IF(C.Claims_DATA!M160=0,0,C.Claims_DATA!M160),IF($C$2="Current Exchange rate",IF(C.Claims_DATA!M160=0,0,C.Claims_DATA!M160/ECO!W14),IF($C$2="Constant Exchange rate",IF(C.Claims_DATA!M160=0,0,C.Claims_DATA!M160/ECO!W49))))</f>
        <v>0</v>
      </c>
      <c r="O206" s="74">
        <f>IF($C$2="National Currency",IF(C.Claims_DATA!N160=0,0,C.Claims_DATA!N160),IF($C$2="Current Exchange rate",IF(C.Claims_DATA!N160=0,0,C.Claims_DATA!N160/ECO!X14),IF($C$2="Constant Exchange rate",IF(C.Claims_DATA!N160=0,0,C.Claims_DATA!N160/ECO!X49))))</f>
        <v>0</v>
      </c>
      <c r="P206" s="220">
        <f>IF($C$2="National Currency",IF(C.Claims_DATA!O160=0,0,C.Claims_DATA!O160),IF($C$2="Current Exchange rate",IF(C.Claims_DATA!O160=0,0,C.Claims_DATA!O160/ECO!Y14),IF($C$2="Constant Exchange rate",IF(C.Claims_DATA!O160=0,0,C.Claims_DATA!O160/ECO!Y49))))</f>
        <v>0</v>
      </c>
      <c r="Q206" s="48">
        <f t="shared" si="49"/>
        <v>0</v>
      </c>
      <c r="R206" s="94" t="str">
        <f t="shared" si="50"/>
        <v>-</v>
      </c>
      <c r="S206" s="94" t="str">
        <f t="shared" si="51"/>
        <v>-</v>
      </c>
    </row>
    <row r="207" spans="3:34" ht="15" x14ac:dyDescent="0.25">
      <c r="C207" s="256"/>
      <c r="D207" s="257"/>
      <c r="E207" s="45" t="s">
        <v>44</v>
      </c>
      <c r="F207" s="74">
        <f>IF($C$2="National Currency",IF(C.Claims_DATA!E161=0,0,C.Claims_DATA!E161),IF($C$2="Current Exchange rate",IF(C.Claims_DATA!E161=0,0,C.Claims_DATA!E161/ECO!O15),IF($C$2="Constant Exchange rate",IF(C.Claims_DATA!E161=0,0,C.Claims_DATA!E161/ECO!O50))))</f>
        <v>0</v>
      </c>
      <c r="G207" s="74">
        <f>IF($C$2="National Currency",IF(C.Claims_DATA!F161=0,0,C.Claims_DATA!F161),IF($C$2="Current Exchange rate",IF(C.Claims_DATA!F161=0,0,C.Claims_DATA!F161/ECO!P15),IF($C$2="Constant Exchange rate",IF(C.Claims_DATA!F161=0,0,C.Claims_DATA!F161/ECO!P50))))</f>
        <v>0</v>
      </c>
      <c r="H207" s="74">
        <f>IF($C$2="National Currency",IF(C.Claims_DATA!G161=0,0,C.Claims_DATA!G161),IF($C$2="Current Exchange rate",IF(C.Claims_DATA!G161=0,0,C.Claims_DATA!G161/ECO!Q15),IF($C$2="Constant Exchange rate",IF(C.Claims_DATA!G161=0,0,C.Claims_DATA!G161/ECO!Q50))))</f>
        <v>0</v>
      </c>
      <c r="I207" s="74">
        <f>IF($C$2="National Currency",IF(C.Claims_DATA!H161=0,0,C.Claims_DATA!H161),IF($C$2="Current Exchange rate",IF(C.Claims_DATA!H161=0,0,C.Claims_DATA!H161/ECO!R15),IF($C$2="Constant Exchange rate",IF(C.Claims_DATA!H161=0,0,C.Claims_DATA!H161/ECO!R50))))</f>
        <v>0</v>
      </c>
      <c r="J207" s="74">
        <f>IF($C$2="National Currency",IF(C.Claims_DATA!I161=0,0,C.Claims_DATA!I161),IF($C$2="Current Exchange rate",IF(C.Claims_DATA!I161=0,0,C.Claims_DATA!I161/ECO!S15),IF($C$2="Constant Exchange rate",IF(C.Claims_DATA!I161=0,0,C.Claims_DATA!I161/ECO!S50))))</f>
        <v>312.31296196142057</v>
      </c>
      <c r="K207" s="74">
        <f>IF($C$2="National Currency",IF(C.Claims_DATA!J161=0,0,C.Claims_DATA!J161),IF($C$2="Current Exchange rate",IF(C.Claims_DATA!J161=0,0,C.Claims_DATA!J161/ECO!T15),IF($C$2="Constant Exchange rate",IF(C.Claims_DATA!J161=0,0,C.Claims_DATA!J161/ECO!T50))))</f>
        <v>360.15864431224088</v>
      </c>
      <c r="L207" s="74">
        <f>IF($C$2="National Currency",IF(C.Claims_DATA!K161=0,0,C.Claims_DATA!K161),IF($C$2="Current Exchange rate",IF(C.Claims_DATA!K161=0,0,C.Claims_DATA!K161/ECO!U15),IF($C$2="Constant Exchange rate",IF(C.Claims_DATA!K161=0,0,C.Claims_DATA!K161/ECO!U50))))</f>
        <v>438.50730124391566</v>
      </c>
      <c r="M207" s="74">
        <f>IF($C$2="National Currency",IF(C.Claims_DATA!L161=0,0,C.Claims_DATA!L161),IF($C$2="Current Exchange rate",IF(C.Claims_DATA!L161=0,0,C.Claims_DATA!L161/ECO!V15),IF($C$2="Constant Exchange rate",IF(C.Claims_DATA!L161=0,0,C.Claims_DATA!L161/ECO!V50))))</f>
        <v>264.25094645754461</v>
      </c>
      <c r="N207" s="74">
        <f>IF($C$2="National Currency",IF(C.Claims_DATA!M161=0,0,C.Claims_DATA!M161),IF($C$2="Current Exchange rate",IF(C.Claims_DATA!M161=0,0,C.Claims_DATA!M161/ECO!W15),IF($C$2="Constant Exchange rate",IF(C.Claims_DATA!M161=0,0,C.Claims_DATA!M161/ECO!W50))))</f>
        <v>321.36289886425095</v>
      </c>
      <c r="O207" s="74">
        <f>IF($C$2="National Currency",IF(C.Claims_DATA!N161=0,0,C.Claims_DATA!N161),IF($C$2="Current Exchange rate",IF(C.Claims_DATA!N161=0,0,C.Claims_DATA!N161/ECO!X15),IF($C$2="Constant Exchange rate",IF(C.Claims_DATA!N161=0,0,C.Claims_DATA!N161/ECO!X50))))</f>
        <v>494.93419866594559</v>
      </c>
      <c r="P207" s="220">
        <f>IF($C$2="National Currency",IF(C.Claims_DATA!O161=0,0,C.Claims_DATA!O161),IF($C$2="Current Exchange rate",IF(C.Claims_DATA!O161=0,0,C.Claims_DATA!O161/ECO!Y15),IF($C$2="Constant Exchange rate",IF(C.Claims_DATA!O161=0,0,C.Claims_DATA!O161/ECO!Y50))))</f>
        <v>366.39625022534705</v>
      </c>
      <c r="Q207" s="48">
        <f t="shared" si="49"/>
        <v>1.0918857330216013E-2</v>
      </c>
      <c r="R207" s="94">
        <f t="shared" si="50"/>
        <v>0.54010995175586229</v>
      </c>
      <c r="S207" s="94" t="str">
        <f t="shared" si="51"/>
        <v>-</v>
      </c>
      <c r="T207" s="28"/>
      <c r="U207" s="28"/>
      <c r="V207" s="28"/>
      <c r="W207" s="28"/>
      <c r="X207" s="28"/>
      <c r="Y207" s="28"/>
      <c r="Z207" s="28"/>
      <c r="AA207" s="28"/>
      <c r="AB207" s="28"/>
      <c r="AC207" s="28"/>
      <c r="AD207" s="28"/>
      <c r="AE207" s="28"/>
      <c r="AF207" s="28"/>
      <c r="AG207" s="28"/>
      <c r="AH207" s="28"/>
    </row>
    <row r="208" spans="3:34" ht="15" x14ac:dyDescent="0.25">
      <c r="C208" s="256"/>
      <c r="D208" s="257"/>
      <c r="E208" s="45" t="s">
        <v>6</v>
      </c>
      <c r="F208" s="74">
        <f>IF($C$2="National Currency",IF(C.Claims_DATA!E162=0,0,C.Claims_DATA!E162),IF($C$2="Current Exchange rate",IF(C.Claims_DATA!E162=0,0,C.Claims_DATA!E162/ECO!O16),IF($C$2="Constant Exchange rate",IF(C.Claims_DATA!E162=0,0,C.Claims_DATA!E162/ECO!O51))))</f>
        <v>9001.3529999999992</v>
      </c>
      <c r="G208" s="74">
        <f>IF($C$2="National Currency",IF(C.Claims_DATA!F162=0,0,C.Claims_DATA!F162),IF($C$2="Current Exchange rate",IF(C.Claims_DATA!F162=0,0,C.Claims_DATA!F162/ECO!P16),IF($C$2="Constant Exchange rate",IF(C.Claims_DATA!F162=0,0,C.Claims_DATA!F162/ECO!P51))))</f>
        <v>9279.9249999999993</v>
      </c>
      <c r="H208" s="74">
        <f>IF($C$2="National Currency",IF(C.Claims_DATA!G162=0,0,C.Claims_DATA!G162),IF($C$2="Current Exchange rate",IF(C.Claims_DATA!G162=0,0,C.Claims_DATA!G162/ECO!Q16),IF($C$2="Constant Exchange rate",IF(C.Claims_DATA!G162=0,0,C.Claims_DATA!G162/ECO!Q51))))</f>
        <v>9677.4830000000002</v>
      </c>
      <c r="I208" s="74">
        <f>IF($C$2="National Currency",IF(C.Claims_DATA!H162=0,0,C.Claims_DATA!H162),IF($C$2="Current Exchange rate",IF(C.Claims_DATA!H162=0,0,C.Claims_DATA!H162/ECO!R16),IF($C$2="Constant Exchange rate",IF(C.Claims_DATA!H162=0,0,C.Claims_DATA!H162/ECO!R51))))</f>
        <v>11399.486999999999</v>
      </c>
      <c r="J208" s="74">
        <f>IF($C$2="National Currency",IF(C.Claims_DATA!I162=0,0,C.Claims_DATA!I162),IF($C$2="Current Exchange rate",IF(C.Claims_DATA!I162=0,0,C.Claims_DATA!I162/ECO!S16),IF($C$2="Constant Exchange rate",IF(C.Claims_DATA!I162=0,0,C.Claims_DATA!I162/ECO!S51))))</f>
        <v>10320.826999999999</v>
      </c>
      <c r="K208" s="74">
        <f>IF($C$2="National Currency",IF(C.Claims_DATA!J162=0,0,C.Claims_DATA!J162),IF($C$2="Current Exchange rate",IF(C.Claims_DATA!J162=0,0,C.Claims_DATA!J162/ECO!T16),IF($C$2="Constant Exchange rate",IF(C.Claims_DATA!J162=0,0,C.Claims_DATA!J162/ECO!T51))))</f>
        <v>10153.324000000001</v>
      </c>
      <c r="L208" s="74">
        <f>IF($C$2="National Currency",IF(C.Claims_DATA!K162=0,0,C.Claims_DATA!K162),IF($C$2="Current Exchange rate",IF(C.Claims_DATA!K162=0,0,C.Claims_DATA!K162/ECO!U16),IF($C$2="Constant Exchange rate",IF(C.Claims_DATA!K162=0,0,C.Claims_DATA!K162/ECO!U51))))</f>
        <v>11149.553</v>
      </c>
      <c r="M208" s="74">
        <f>IF($C$2="National Currency",IF(C.Claims_DATA!L162=0,0,C.Claims_DATA!L162),IF($C$2="Current Exchange rate",IF(C.Claims_DATA!L162=0,0,C.Claims_DATA!L162/ECO!V16),IF($C$2="Constant Exchange rate",IF(C.Claims_DATA!L162=0,0,C.Claims_DATA!L162/ECO!V51))))</f>
        <v>11171.102999999999</v>
      </c>
      <c r="N208" s="74">
        <f>IF($C$2="National Currency",IF(C.Claims_DATA!M162=0,0,C.Claims_DATA!M162),IF($C$2="Current Exchange rate",IF(C.Claims_DATA!M162=0,0,C.Claims_DATA!M162/ECO!W16),IF($C$2="Constant Exchange rate",IF(C.Claims_DATA!M162=0,0,C.Claims_DATA!M162/ECO!W51))))</f>
        <v>11656.395</v>
      </c>
      <c r="O208" s="74">
        <f>IF($C$2="National Currency",IF(C.Claims_DATA!N162=0,0,C.Claims_DATA!N162),IF($C$2="Current Exchange rate",IF(C.Claims_DATA!N162=0,0,C.Claims_DATA!N162/ECO!X16),IF($C$2="Constant Exchange rate",IF(C.Claims_DATA!N162=0,0,C.Claims_DATA!N162/ECO!X51))))</f>
        <v>15108.63</v>
      </c>
      <c r="P208" s="220">
        <f>IF($C$2="National Currency",IF(C.Claims_DATA!O162=0,0,C.Claims_DATA!O162),IF($C$2="Current Exchange rate",IF(C.Claims_DATA!O162=0,0,C.Claims_DATA!O162/ECO!Y16),IF($C$2="Constant Exchange rate",IF(C.Claims_DATA!O162=0,0,C.Claims_DATA!O162/ECO!Y51))))</f>
        <v>12177</v>
      </c>
      <c r="Q208" s="48">
        <f t="shared" si="49"/>
        <v>0.33331496564529556</v>
      </c>
      <c r="R208" s="94">
        <f t="shared" si="50"/>
        <v>0.29616661068881056</v>
      </c>
      <c r="S208" s="94">
        <f t="shared" si="51"/>
        <v>0.6784843345217102</v>
      </c>
      <c r="X208" s="28"/>
      <c r="Y208" s="28"/>
      <c r="Z208" s="28"/>
      <c r="AA208" s="28"/>
      <c r="AB208" s="28"/>
      <c r="AC208" s="28"/>
      <c r="AD208" s="28"/>
      <c r="AE208" s="28"/>
      <c r="AF208" s="28"/>
      <c r="AG208" s="28"/>
      <c r="AH208" s="28"/>
    </row>
    <row r="209" spans="3:34" ht="15" x14ac:dyDescent="0.25">
      <c r="C209" s="256"/>
      <c r="D209" s="257"/>
      <c r="E209" s="45" t="s">
        <v>7</v>
      </c>
      <c r="F209" s="74">
        <f>IF($C$2="National Currency",IF(C.Claims_DATA!E163=0,0,C.Claims_DATA!E163),IF($C$2="Current Exchange rate",IF(C.Claims_DATA!E163=0,0,C.Claims_DATA!E163/ECO!O17),IF($C$2="Constant Exchange rate",IF(C.Claims_DATA!E163=0,0,C.Claims_DATA!E163/ECO!O52))))</f>
        <v>0</v>
      </c>
      <c r="G209" s="74">
        <f>IF($C$2="National Currency",IF(C.Claims_DATA!F163=0,0,C.Claims_DATA!F163),IF($C$2="Current Exchange rate",IF(C.Claims_DATA!F163=0,0,C.Claims_DATA!F163/ECO!P17),IF($C$2="Constant Exchange rate",IF(C.Claims_DATA!F163=0,0,C.Claims_DATA!F163/ECO!P52))))</f>
        <v>0</v>
      </c>
      <c r="H209" s="74">
        <f>IF($C$2="National Currency",IF(C.Claims_DATA!G163=0,0,C.Claims_DATA!G163),IF($C$2="Current Exchange rate",IF(C.Claims_DATA!G163=0,0,C.Claims_DATA!G163/ECO!Q17),IF($C$2="Constant Exchange rate",IF(C.Claims_DATA!G163=0,0,C.Claims_DATA!G163/ECO!Q52))))</f>
        <v>0</v>
      </c>
      <c r="I209" s="74">
        <f>IF($C$2="National Currency",IF(C.Claims_DATA!H163=0,0,C.Claims_DATA!H163),IF($C$2="Current Exchange rate",IF(C.Claims_DATA!H163=0,0,C.Claims_DATA!H163/ECO!R17),IF($C$2="Constant Exchange rate",IF(C.Claims_DATA!H163=0,0,C.Claims_DATA!H163/ECO!R52))))</f>
        <v>0</v>
      </c>
      <c r="J209" s="74">
        <f>IF($C$2="National Currency",IF(C.Claims_DATA!I163=0,0,C.Claims_DATA!I163),IF($C$2="Current Exchange rate",IF(C.Claims_DATA!I163=0,0,C.Claims_DATA!I163/ECO!S17),IF($C$2="Constant Exchange rate",IF(C.Claims_DATA!I163=0,0,C.Claims_DATA!I163/ECO!S52))))</f>
        <v>0</v>
      </c>
      <c r="K209" s="74">
        <f>IF($C$2="National Currency",IF(C.Claims_DATA!J163=0,0,C.Claims_DATA!J163),IF($C$2="Current Exchange rate",IF(C.Claims_DATA!J163=0,0,C.Claims_DATA!J163/ECO!T17),IF($C$2="Constant Exchange rate",IF(C.Claims_DATA!J163=0,0,C.Claims_DATA!J163/ECO!T52))))</f>
        <v>0</v>
      </c>
      <c r="L209" s="74">
        <f>IF($C$2="National Currency",IF(C.Claims_DATA!K163=0,0,C.Claims_DATA!K163),IF($C$2="Current Exchange rate",IF(C.Claims_DATA!K163=0,0,C.Claims_DATA!K163/ECO!U17),IF($C$2="Constant Exchange rate",IF(C.Claims_DATA!K163=0,0,C.Claims_DATA!K163/ECO!U52))))</f>
        <v>0</v>
      </c>
      <c r="M209" s="74">
        <f>IF($C$2="National Currency",IF(C.Claims_DATA!L163=0,0,C.Claims_DATA!L163),IF($C$2="Current Exchange rate",IF(C.Claims_DATA!L163=0,0,C.Claims_DATA!L163/ECO!V17),IF($C$2="Constant Exchange rate",IF(C.Claims_DATA!L163=0,0,C.Claims_DATA!L163/ECO!V52))))</f>
        <v>2962.0028742965364</v>
      </c>
      <c r="N209" s="74">
        <f>IF($C$2="National Currency",IF(C.Claims_DATA!M163=0,0,C.Claims_DATA!M163),IF($C$2="Current Exchange rate",IF(C.Claims_DATA!M163=0,0,C.Claims_DATA!M163/ECO!W17),IF($C$2="Constant Exchange rate",IF(C.Claims_DATA!M163=0,0,C.Claims_DATA!M163/ECO!W52))))</f>
        <v>2227.5798154540448</v>
      </c>
      <c r="O209" s="74">
        <f>IF($C$2="National Currency",IF(C.Claims_DATA!N163=0,0,C.Claims_DATA!N163),IF($C$2="Current Exchange rate",IF(C.Claims_DATA!N163=0,0,C.Claims_DATA!N163/ECO!X17),IF($C$2="Constant Exchange rate",IF(C.Claims_DATA!N163=0,0,C.Claims_DATA!N163/ECO!X52))))</f>
        <v>2227.5798154540448</v>
      </c>
      <c r="P209" s="220">
        <f>IF($C$2="National Currency",IF(C.Claims_DATA!O163=0,0,C.Claims_DATA!O163),IF($C$2="Current Exchange rate",IF(C.Claims_DATA!O163=0,0,C.Claims_DATA!O163/ECO!Y17),IF($C$2="Constant Exchange rate",IF(C.Claims_DATA!O163=0,0,C.Claims_DATA!O163/ECO!Y52))))</f>
        <v>0</v>
      </c>
      <c r="Q209" s="48">
        <f t="shared" si="49"/>
        <v>4.9143151275808518E-2</v>
      </c>
      <c r="R209" s="94">
        <f t="shared" si="50"/>
        <v>0</v>
      </c>
      <c r="S209" s="94" t="str">
        <f t="shared" si="51"/>
        <v>-</v>
      </c>
      <c r="X209" s="28"/>
      <c r="Y209" s="28"/>
      <c r="Z209" s="28"/>
      <c r="AA209" s="28"/>
      <c r="AB209" s="28"/>
      <c r="AC209" s="28"/>
      <c r="AD209" s="28"/>
      <c r="AE209" s="28"/>
      <c r="AF209" s="28"/>
      <c r="AG209" s="28"/>
      <c r="AH209" s="28"/>
    </row>
    <row r="210" spans="3:34" ht="15" x14ac:dyDescent="0.25">
      <c r="C210" s="256"/>
      <c r="D210" s="257"/>
      <c r="E210" s="45" t="s">
        <v>8</v>
      </c>
      <c r="F210" s="74">
        <f>IF($C$2="National Currency",IF(C.Claims_DATA!E164=0,0,C.Claims_DATA!E164),IF($C$2="Current Exchange rate",IF(C.Claims_DATA!E164=0,0,C.Claims_DATA!E164/ECO!O18),IF($C$2="Constant Exchange rate",IF(C.Claims_DATA!E164=0,0,C.Claims_DATA!E164/ECO!O53))))</f>
        <v>11.152582669717383</v>
      </c>
      <c r="G210" s="74">
        <f>IF($C$2="National Currency",IF(C.Claims_DATA!F164=0,0,C.Claims_DATA!F164),IF($C$2="Current Exchange rate",IF(C.Claims_DATA!F164=0,0,C.Claims_DATA!F164/ECO!P18),IF($C$2="Constant Exchange rate",IF(C.Claims_DATA!F164=0,0,C.Claims_DATA!F164/ECO!P53))))</f>
        <v>20.432554037298839</v>
      </c>
      <c r="H210" s="74">
        <f>IF($C$2="National Currency",IF(C.Claims_DATA!G164=0,0,C.Claims_DATA!G164),IF($C$2="Current Exchange rate",IF(C.Claims_DATA!G164=0,0,C.Claims_DATA!G164/ECO!Q18),IF($C$2="Constant Exchange rate",IF(C.Claims_DATA!G164=0,0,C.Claims_DATA!G164/ECO!Q53))))</f>
        <v>14.857093553871129</v>
      </c>
      <c r="I210" s="74">
        <f>IF($C$2="National Currency",IF(C.Claims_DATA!H164=0,0,C.Claims_DATA!H164),IF($C$2="Current Exchange rate",IF(C.Claims_DATA!H164=0,0,C.Claims_DATA!H164/ECO!R18),IF($C$2="Constant Exchange rate",IF(C.Claims_DATA!H164=0,0,C.Claims_DATA!H164/ECO!R53))))</f>
        <v>17.90139710863702</v>
      </c>
      <c r="J210" s="74">
        <f>IF($C$2="National Currency",IF(C.Claims_DATA!I164=0,0,C.Claims_DATA!I164),IF($C$2="Current Exchange rate",IF(C.Claims_DATA!I164=0,0,C.Claims_DATA!I164/ECO!S18),IF($C$2="Constant Exchange rate",IF(C.Claims_DATA!I164=0,0,C.Claims_DATA!I164/ECO!S53))))</f>
        <v>19.24379737450948</v>
      </c>
      <c r="K210" s="74">
        <f>IF($C$2="National Currency",IF(C.Claims_DATA!J164=0,0,C.Claims_DATA!J164),IF($C$2="Current Exchange rate",IF(C.Claims_DATA!J164=0,0,C.Claims_DATA!J164/ECO!T18),IF($C$2="Constant Exchange rate",IF(C.Claims_DATA!J164=0,0,C.Claims_DATA!J164/ECO!T53))))</f>
        <v>24.842457786356142</v>
      </c>
      <c r="L210" s="74">
        <f>IF($C$2="National Currency",IF(C.Claims_DATA!K164=0,0,C.Claims_DATA!K164),IF($C$2="Current Exchange rate",IF(C.Claims_DATA!K164=0,0,C.Claims_DATA!K164/ECO!U18),IF($C$2="Constant Exchange rate",IF(C.Claims_DATA!K164=0,0,C.Claims_DATA!K164/ECO!U53))))</f>
        <v>21.965999999999998</v>
      </c>
      <c r="M210" s="74">
        <f>IF($C$2="National Currency",IF(C.Claims_DATA!L164=0,0,C.Claims_DATA!L164),IF($C$2="Current Exchange rate",IF(C.Claims_DATA!L164=0,0,C.Claims_DATA!L164/ECO!V18),IF($C$2="Constant Exchange rate",IF(C.Claims_DATA!L164=0,0,C.Claims_DATA!L164/ECO!V53))))</f>
        <v>24.122</v>
      </c>
      <c r="N210" s="74">
        <f>IF($C$2="National Currency",IF(C.Claims_DATA!M164=0,0,C.Claims_DATA!M164),IF($C$2="Current Exchange rate",IF(C.Claims_DATA!M164=0,0,C.Claims_DATA!M164/ECO!W18),IF($C$2="Constant Exchange rate",IF(C.Claims_DATA!M164=0,0,C.Claims_DATA!M164/ECO!W53))))</f>
        <v>32.07</v>
      </c>
      <c r="O210" s="74">
        <f>IF($C$2="National Currency",IF(C.Claims_DATA!N164=0,0,C.Claims_DATA!N164),IF($C$2="Current Exchange rate",IF(C.Claims_DATA!N164=0,0,C.Claims_DATA!N164/ECO!X18),IF($C$2="Constant Exchange rate",IF(C.Claims_DATA!N164=0,0,C.Claims_DATA!N164/ECO!X53))))</f>
        <v>32.07</v>
      </c>
      <c r="P210" s="220">
        <f>IF($C$2="National Currency",IF(C.Claims_DATA!O164=0,0,C.Claims_DATA!O164),IF($C$2="Current Exchange rate",IF(C.Claims_DATA!O164=0,0,C.Claims_DATA!O164/ECO!Y18),IF($C$2="Constant Exchange rate",IF(C.Claims_DATA!O164=0,0,C.Claims_DATA!O164/ECO!Y53))))</f>
        <v>0</v>
      </c>
      <c r="Q210" s="48">
        <f t="shared" si="49"/>
        <v>7.0750365507955587E-4</v>
      </c>
      <c r="R210" s="94">
        <f t="shared" si="50"/>
        <v>0</v>
      </c>
      <c r="S210" s="94">
        <f t="shared" si="51"/>
        <v>1.8755671174785102</v>
      </c>
      <c r="X210" s="28"/>
      <c r="Y210" s="28"/>
      <c r="Z210" s="28"/>
      <c r="AA210" s="28"/>
      <c r="AB210" s="28"/>
      <c r="AC210" s="28"/>
      <c r="AD210" s="28"/>
      <c r="AE210" s="28"/>
      <c r="AF210" s="28"/>
      <c r="AG210" s="28"/>
      <c r="AH210" s="28"/>
    </row>
    <row r="211" spans="3:34" ht="15" x14ac:dyDescent="0.25">
      <c r="C211" s="256"/>
      <c r="D211" s="257"/>
      <c r="E211" s="45" t="s">
        <v>9</v>
      </c>
      <c r="F211" s="74">
        <f>IF($C$2="National Currency",IF(C.Claims_DATA!E165=0,0,C.Claims_DATA!E165),IF($C$2="Current Exchange rate",IF(C.Claims_DATA!E165=0,0,C.Claims_DATA!E165/ECO!O19),IF($C$2="Constant Exchange rate",IF(C.Claims_DATA!E165=0,0,C.Claims_DATA!E165/ECO!O54))))</f>
        <v>3120.5992160000001</v>
      </c>
      <c r="G211" s="74">
        <f>IF($C$2="National Currency",IF(C.Claims_DATA!F165=0,0,C.Claims_DATA!F165),IF($C$2="Current Exchange rate",IF(C.Claims_DATA!F165=0,0,C.Claims_DATA!F165/ECO!P19),IF($C$2="Constant Exchange rate",IF(C.Claims_DATA!F165=0,0,C.Claims_DATA!F165/ECO!P54))))</f>
        <v>3579.7413000000001</v>
      </c>
      <c r="H211" s="74">
        <f>IF($C$2="National Currency",IF(C.Claims_DATA!G165=0,0,C.Claims_DATA!G165),IF($C$2="Current Exchange rate",IF(C.Claims_DATA!G165=0,0,C.Claims_DATA!G165/ECO!Q19),IF($C$2="Constant Exchange rate",IF(C.Claims_DATA!G165=0,0,C.Claims_DATA!G165/ECO!Q54))))</f>
        <v>3766.1500547199998</v>
      </c>
      <c r="I211" s="74">
        <f>IF($C$2="National Currency",IF(C.Claims_DATA!H165=0,0,C.Claims_DATA!H165),IF($C$2="Current Exchange rate",IF(C.Claims_DATA!H165=0,0,C.Claims_DATA!H165/ECO!R19),IF($C$2="Constant Exchange rate",IF(C.Claims_DATA!H165=0,0,C.Claims_DATA!H165/ECO!R54))))</f>
        <v>4218.355023619999</v>
      </c>
      <c r="J211" s="74">
        <f>IF($C$2="National Currency",IF(C.Claims_DATA!I165=0,0,C.Claims_DATA!I165),IF($C$2="Current Exchange rate",IF(C.Claims_DATA!I165=0,0,C.Claims_DATA!I165/ECO!S19),IF($C$2="Constant Exchange rate",IF(C.Claims_DATA!I165=0,0,C.Claims_DATA!I165/ECO!S54))))</f>
        <v>4342.4678695100001</v>
      </c>
      <c r="K211" s="74">
        <f>IF($C$2="National Currency",IF(C.Claims_DATA!J165=0,0,C.Claims_DATA!J165),IF($C$2="Current Exchange rate",IF(C.Claims_DATA!J165=0,0,C.Claims_DATA!J165/ECO!T19),IF($C$2="Constant Exchange rate",IF(C.Claims_DATA!J165=0,0,C.Claims_DATA!J165/ECO!T54))))</f>
        <v>4624.6624750450001</v>
      </c>
      <c r="L211" s="74">
        <f>IF($C$2="National Currency",IF(C.Claims_DATA!K165=0,0,C.Claims_DATA!K165),IF($C$2="Current Exchange rate",IF(C.Claims_DATA!K165=0,0,C.Claims_DATA!K165/ECO!U19),IF($C$2="Constant Exchange rate",IF(C.Claims_DATA!K165=0,0,C.Claims_DATA!K165/ECO!U54))))</f>
        <v>4700.2326379628012</v>
      </c>
      <c r="M211" s="74">
        <f>IF($C$2="National Currency",IF(C.Claims_DATA!L165=0,0,C.Claims_DATA!L165),IF($C$2="Current Exchange rate",IF(C.Claims_DATA!L165=0,0,C.Claims_DATA!L165/ECO!V19),IF($C$2="Constant Exchange rate",IF(C.Claims_DATA!L165=0,0,C.Claims_DATA!L165/ECO!V54))))</f>
        <v>4111.4320723697019</v>
      </c>
      <c r="N211" s="74">
        <f>IF($C$2="National Currency",IF(C.Claims_DATA!M165=0,0,C.Claims_DATA!M165),IF($C$2="Current Exchange rate",IF(C.Claims_DATA!M165=0,0,C.Claims_DATA!M165/ECO!W19),IF($C$2="Constant Exchange rate",IF(C.Claims_DATA!M165=0,0,C.Claims_DATA!M165/ECO!W54))))</f>
        <v>4402.3932489235012</v>
      </c>
      <c r="O211" s="74">
        <f>IF($C$2="National Currency",IF(C.Claims_DATA!N165=0,0,C.Claims_DATA!N165),IF($C$2="Current Exchange rate",IF(C.Claims_DATA!N165=0,0,C.Claims_DATA!N165/ECO!X19),IF($C$2="Constant Exchange rate",IF(C.Claims_DATA!N165=0,0,C.Claims_DATA!N165/ECO!X54))))</f>
        <v>4306.8411512786006</v>
      </c>
      <c r="P211" s="220">
        <f>IF($C$2="National Currency",IF(C.Claims_DATA!O165=0,0,C.Claims_DATA!O165),IF($C$2="Current Exchange rate",IF(C.Claims_DATA!O165=0,0,C.Claims_DATA!O165/ECO!Y19),IF($C$2="Constant Exchange rate",IF(C.Claims_DATA!O165=0,0,C.Claims_DATA!O165/ECO!Y54))))</f>
        <v>4199.9106436774</v>
      </c>
      <c r="Q211" s="48">
        <f t="shared" si="49"/>
        <v>9.5014214417731599E-2</v>
      </c>
      <c r="R211" s="94">
        <f t="shared" si="50"/>
        <v>-2.1704580268531393E-2</v>
      </c>
      <c r="S211" s="94">
        <f t="shared" si="51"/>
        <v>0.38013274155696664</v>
      </c>
      <c r="X211" s="28"/>
      <c r="Y211" s="28"/>
      <c r="Z211" s="28"/>
      <c r="AA211" s="28"/>
      <c r="AB211" s="28"/>
      <c r="AC211" s="28"/>
      <c r="AD211" s="28"/>
      <c r="AE211" s="28"/>
      <c r="AF211" s="28"/>
      <c r="AG211" s="28"/>
      <c r="AH211" s="28"/>
    </row>
    <row r="212" spans="3:34" ht="15" x14ac:dyDescent="0.25">
      <c r="C212" s="256"/>
      <c r="D212" s="257"/>
      <c r="E212" s="45" t="s">
        <v>10</v>
      </c>
      <c r="F212" s="74">
        <f>IF($C$2="National Currency",IF(C.Claims_DATA!E166=0,0,C.Claims_DATA!E166),IF($C$2="Current Exchange rate",IF(C.Claims_DATA!E166=0,0,C.Claims_DATA!E166/ECO!O20),IF($C$2="Constant Exchange rate",IF(C.Claims_DATA!E166=0,0,C.Claims_DATA!E166/ECO!O55))))</f>
        <v>355</v>
      </c>
      <c r="G212" s="74">
        <f>IF($C$2="National Currency",IF(C.Claims_DATA!F166=0,0,C.Claims_DATA!F166),IF($C$2="Current Exchange rate",IF(C.Claims_DATA!F166=0,0,C.Claims_DATA!F166/ECO!P20),IF($C$2="Constant Exchange rate",IF(C.Claims_DATA!F166=0,0,C.Claims_DATA!F166/ECO!P55))))</f>
        <v>390</v>
      </c>
      <c r="H212" s="74">
        <f>IF($C$2="National Currency",IF(C.Claims_DATA!G166=0,0,C.Claims_DATA!G166),IF($C$2="Current Exchange rate",IF(C.Claims_DATA!G166=0,0,C.Claims_DATA!G166/ECO!Q20),IF($C$2="Constant Exchange rate",IF(C.Claims_DATA!G166=0,0,C.Claims_DATA!G166/ECO!Q55))))</f>
        <v>429</v>
      </c>
      <c r="I212" s="74">
        <f>IF($C$2="National Currency",IF(C.Claims_DATA!H166=0,0,C.Claims_DATA!H166),IF($C$2="Current Exchange rate",IF(C.Claims_DATA!H166=0,0,C.Claims_DATA!H166/ECO!R20),IF($C$2="Constant Exchange rate",IF(C.Claims_DATA!H166=0,0,C.Claims_DATA!H166/ECO!R55))))</f>
        <v>428</v>
      </c>
      <c r="J212" s="74">
        <f>IF($C$2="National Currency",IF(C.Claims_DATA!I166=0,0,C.Claims_DATA!I166),IF($C$2="Current Exchange rate",IF(C.Claims_DATA!I166=0,0,C.Claims_DATA!I166/ECO!S20),IF($C$2="Constant Exchange rate",IF(C.Claims_DATA!I166=0,0,C.Claims_DATA!I166/ECO!S55))))</f>
        <v>436</v>
      </c>
      <c r="K212" s="74">
        <f>IF($C$2="National Currency",IF(C.Claims_DATA!J166=0,0,C.Claims_DATA!J166),IF($C$2="Current Exchange rate",IF(C.Claims_DATA!J166=0,0,C.Claims_DATA!J166/ECO!T20),IF($C$2="Constant Exchange rate",IF(C.Claims_DATA!J166=0,0,C.Claims_DATA!J166/ECO!T55))))</f>
        <v>457</v>
      </c>
      <c r="L212" s="74">
        <f>IF($C$2="National Currency",IF(C.Claims_DATA!K166=0,0,C.Claims_DATA!K166),IF($C$2="Current Exchange rate",IF(C.Claims_DATA!K166=0,0,C.Claims_DATA!K166/ECO!U20),IF($C$2="Constant Exchange rate",IF(C.Claims_DATA!K166=0,0,C.Claims_DATA!K166/ECO!U55))))</f>
        <v>599</v>
      </c>
      <c r="M212" s="74">
        <f>IF($C$2="National Currency",IF(C.Claims_DATA!L166=0,0,C.Claims_DATA!L166),IF($C$2="Current Exchange rate",IF(C.Claims_DATA!L166=0,0,C.Claims_DATA!L166/ECO!V20),IF($C$2="Constant Exchange rate",IF(C.Claims_DATA!L166=0,0,C.Claims_DATA!L166/ECO!V55))))</f>
        <v>639</v>
      </c>
      <c r="N212" s="74">
        <f>IF($C$2="National Currency",IF(C.Claims_DATA!M166=0,0,C.Claims_DATA!M166),IF($C$2="Current Exchange rate",IF(C.Claims_DATA!M166=0,0,C.Claims_DATA!M166/ECO!W20),IF($C$2="Constant Exchange rate",IF(C.Claims_DATA!M166=0,0,C.Claims_DATA!M166/ECO!W55))))</f>
        <v>550</v>
      </c>
      <c r="O212" s="74">
        <f>IF($C$2="National Currency",IF(C.Claims_DATA!N166=0,0,C.Claims_DATA!N166),IF($C$2="Current Exchange rate",IF(C.Claims_DATA!N166=0,0,C.Claims_DATA!N166/ECO!X20),IF($C$2="Constant Exchange rate",IF(C.Claims_DATA!N166=0,0,C.Claims_DATA!N166/ECO!X55))))</f>
        <v>674</v>
      </c>
      <c r="P212" s="220">
        <f>IF($C$2="National Currency",IF(C.Claims_DATA!O166=0,0,C.Claims_DATA!O166),IF($C$2="Current Exchange rate",IF(C.Claims_DATA!O166=0,0,C.Claims_DATA!O166/ECO!Y20),IF($C$2="Constant Exchange rate",IF(C.Claims_DATA!O166=0,0,C.Claims_DATA!O166/ECO!Y55))))</f>
        <v>647</v>
      </c>
      <c r="Q212" s="48">
        <f t="shared" si="49"/>
        <v>1.4869269208719072E-2</v>
      </c>
      <c r="R212" s="94">
        <f t="shared" si="50"/>
        <v>0.22545454545454535</v>
      </c>
      <c r="S212" s="94">
        <f t="shared" si="51"/>
        <v>0.89859154929577456</v>
      </c>
      <c r="X212" s="28"/>
      <c r="Y212" s="28"/>
      <c r="Z212" s="28"/>
      <c r="AA212" s="28"/>
      <c r="AB212" s="28"/>
      <c r="AC212" s="28"/>
      <c r="AD212" s="28"/>
      <c r="AE212" s="28"/>
      <c r="AF212" s="28"/>
      <c r="AG212" s="28"/>
      <c r="AH212" s="28"/>
    </row>
    <row r="213" spans="3:34" ht="15" x14ac:dyDescent="0.25">
      <c r="C213" s="256"/>
      <c r="D213" s="257"/>
      <c r="E213" s="45" t="s">
        <v>11</v>
      </c>
      <c r="F213" s="74">
        <f>IF($C$2="National Currency",IF(C.Claims_DATA!E167=0,0,C.Claims_DATA!E167),IF($C$2="Current Exchange rate",IF(C.Claims_DATA!E167=0,0,C.Claims_DATA!E167/ECO!O21),IF($C$2="Constant Exchange rate",IF(C.Claims_DATA!E167=0,0,C.Claims_DATA!E167/ECO!O56))))</f>
        <v>0</v>
      </c>
      <c r="G213" s="74">
        <f>IF($C$2="National Currency",IF(C.Claims_DATA!F167=0,0,C.Claims_DATA!F167),IF($C$2="Current Exchange rate",IF(C.Claims_DATA!F167=0,0,C.Claims_DATA!F167/ECO!P21),IF($C$2="Constant Exchange rate",IF(C.Claims_DATA!F167=0,0,C.Claims_DATA!F167/ECO!P56))))</f>
        <v>0</v>
      </c>
      <c r="H213" s="74">
        <f>IF($C$2="National Currency",IF(C.Claims_DATA!G167=0,0,C.Claims_DATA!G167),IF($C$2="Current Exchange rate",IF(C.Claims_DATA!G167=0,0,C.Claims_DATA!G167/ECO!Q21),IF($C$2="Constant Exchange rate",IF(C.Claims_DATA!G167=0,0,C.Claims_DATA!G167/ECO!Q56))))</f>
        <v>0</v>
      </c>
      <c r="I213" s="74">
        <f>IF($C$2="National Currency",IF(C.Claims_DATA!H167=0,0,C.Claims_DATA!H167),IF($C$2="Current Exchange rate",IF(C.Claims_DATA!H167=0,0,C.Claims_DATA!H167/ECO!R21),IF($C$2="Constant Exchange rate",IF(C.Claims_DATA!H167=0,0,C.Claims_DATA!H167/ECO!R56))))</f>
        <v>0</v>
      </c>
      <c r="J213" s="74">
        <f>IF($C$2="National Currency",IF(C.Claims_DATA!I167=0,0,C.Claims_DATA!I167),IF($C$2="Current Exchange rate",IF(C.Claims_DATA!I167=0,0,C.Claims_DATA!I167/ECO!S21),IF($C$2="Constant Exchange rate",IF(C.Claims_DATA!I167=0,0,C.Claims_DATA!I167/ECO!S56))))</f>
        <v>0</v>
      </c>
      <c r="K213" s="74">
        <f>IF($C$2="National Currency",IF(C.Claims_DATA!J167=0,0,C.Claims_DATA!J167),IF($C$2="Current Exchange rate",IF(C.Claims_DATA!J167=0,0,C.Claims_DATA!J167/ECO!T21),IF($C$2="Constant Exchange rate",IF(C.Claims_DATA!J167=0,0,C.Claims_DATA!J167/ECO!T56))))</f>
        <v>0</v>
      </c>
      <c r="L213" s="74">
        <f>IF($C$2="National Currency",IF(C.Claims_DATA!K167=0,0,C.Claims_DATA!K167),IF($C$2="Current Exchange rate",IF(C.Claims_DATA!K167=0,0,C.Claims_DATA!K167/ECO!U21),IF($C$2="Constant Exchange rate",IF(C.Claims_DATA!K167=0,0,C.Claims_DATA!K167/ECO!U56))))</f>
        <v>0</v>
      </c>
      <c r="M213" s="74">
        <f>IF($C$2="National Currency",IF(C.Claims_DATA!L167=0,0,C.Claims_DATA!L167),IF($C$2="Current Exchange rate",IF(C.Claims_DATA!L167=0,0,C.Claims_DATA!L167/ECO!V21),IF($C$2="Constant Exchange rate",IF(C.Claims_DATA!L167=0,0,C.Claims_DATA!L167/ECO!V56))))</f>
        <v>0</v>
      </c>
      <c r="N213" s="74">
        <f>IF($C$2="National Currency",IF(C.Claims_DATA!M167=0,0,C.Claims_DATA!M167),IF($C$2="Current Exchange rate",IF(C.Claims_DATA!M167=0,0,C.Claims_DATA!M167/ECO!W21),IF($C$2="Constant Exchange rate",IF(C.Claims_DATA!M167=0,0,C.Claims_DATA!M167/ECO!W56))))</f>
        <v>0</v>
      </c>
      <c r="O213" s="74">
        <f>IF($C$2="National Currency",IF(C.Claims_DATA!N167=0,0,C.Claims_DATA!N167),IF($C$2="Current Exchange rate",IF(C.Claims_DATA!N167=0,0,C.Claims_DATA!N167/ECO!X21),IF($C$2="Constant Exchange rate",IF(C.Claims_DATA!N167=0,0,C.Claims_DATA!N167/ECO!X56))))</f>
        <v>0</v>
      </c>
      <c r="P213" s="220">
        <f>IF($C$2="National Currency",IF(C.Claims_DATA!O167=0,0,C.Claims_DATA!O167),IF($C$2="Current Exchange rate",IF(C.Claims_DATA!O167=0,0,C.Claims_DATA!O167/ECO!Y21),IF($C$2="Constant Exchange rate",IF(C.Claims_DATA!O167=0,0,C.Claims_DATA!O167/ECO!Y56))))</f>
        <v>0</v>
      </c>
      <c r="Q213" s="48">
        <f t="shared" si="49"/>
        <v>0</v>
      </c>
      <c r="R213" s="94" t="str">
        <f t="shared" si="50"/>
        <v>-</v>
      </c>
      <c r="S213" s="94" t="str">
        <f t="shared" si="51"/>
        <v>-</v>
      </c>
      <c r="X213" s="28"/>
      <c r="Y213" s="28"/>
      <c r="Z213" s="28"/>
      <c r="AA213" s="28"/>
      <c r="AB213" s="28"/>
      <c r="AC213" s="28"/>
      <c r="AD213" s="28"/>
      <c r="AE213" s="28"/>
      <c r="AF213" s="28"/>
      <c r="AG213" s="28"/>
      <c r="AH213" s="28"/>
    </row>
    <row r="214" spans="3:34" ht="15" x14ac:dyDescent="0.25">
      <c r="C214" s="256"/>
      <c r="D214" s="257"/>
      <c r="E214" s="45" t="s">
        <v>12</v>
      </c>
      <c r="F214" s="74">
        <f>IF($C$2="National Currency",IF(C.Claims_DATA!E168=0,0,C.Claims_DATA!E168),IF($C$2="Current Exchange rate",IF(C.Claims_DATA!E168=0,0,C.Claims_DATA!E168/ECO!O22),IF($C$2="Constant Exchange rate",IF(C.Claims_DATA!E168=0,0,C.Claims_DATA!E168/ECO!O57))))</f>
        <v>0</v>
      </c>
      <c r="G214" s="74">
        <f>IF($C$2="National Currency",IF(C.Claims_DATA!F168=0,0,C.Claims_DATA!F168),IF($C$2="Current Exchange rate",IF(C.Claims_DATA!F168=0,0,C.Claims_DATA!F168/ECO!P22),IF($C$2="Constant Exchange rate",IF(C.Claims_DATA!F168=0,0,C.Claims_DATA!F168/ECO!P57))))</f>
        <v>0</v>
      </c>
      <c r="H214" s="74">
        <f>IF($C$2="National Currency",IF(C.Claims_DATA!G168=0,0,C.Claims_DATA!G168),IF($C$2="Current Exchange rate",IF(C.Claims_DATA!G168=0,0,C.Claims_DATA!G168/ECO!Q22),IF($C$2="Constant Exchange rate",IF(C.Claims_DATA!G168=0,0,C.Claims_DATA!G168/ECO!Q57))))</f>
        <v>0</v>
      </c>
      <c r="I214" s="74">
        <f>IF($C$2="National Currency",IF(C.Claims_DATA!H168=0,0,C.Claims_DATA!H168),IF($C$2="Current Exchange rate",IF(C.Claims_DATA!H168=0,0,C.Claims_DATA!H168/ECO!R22),IF($C$2="Constant Exchange rate",IF(C.Claims_DATA!H168=0,0,C.Claims_DATA!H168/ECO!R57))))</f>
        <v>0</v>
      </c>
      <c r="J214" s="74">
        <f>IF($C$2="National Currency",IF(C.Claims_DATA!I168=0,0,C.Claims_DATA!I168),IF($C$2="Current Exchange rate",IF(C.Claims_DATA!I168=0,0,C.Claims_DATA!I168/ECO!S22),IF($C$2="Constant Exchange rate",IF(C.Claims_DATA!I168=0,0,C.Claims_DATA!I168/ECO!S57))))</f>
        <v>0</v>
      </c>
      <c r="K214" s="74">
        <f>IF($C$2="National Currency",IF(C.Claims_DATA!J168=0,0,C.Claims_DATA!J168),IF($C$2="Current Exchange rate",IF(C.Claims_DATA!J168=0,0,C.Claims_DATA!J168/ECO!T22),IF($C$2="Constant Exchange rate",IF(C.Claims_DATA!J168=0,0,C.Claims_DATA!J168/ECO!T57))))</f>
        <v>0</v>
      </c>
      <c r="L214" s="74">
        <f>IF($C$2="National Currency",IF(C.Claims_DATA!K168=0,0,C.Claims_DATA!K168),IF($C$2="Current Exchange rate",IF(C.Claims_DATA!K168=0,0,C.Claims_DATA!K168/ECO!U22),IF($C$2="Constant Exchange rate",IF(C.Claims_DATA!K168=0,0,C.Claims_DATA!K168/ECO!U57))))</f>
        <v>0</v>
      </c>
      <c r="M214" s="74">
        <f>IF($C$2="National Currency",IF(C.Claims_DATA!L168=0,0,C.Claims_DATA!L168),IF($C$2="Current Exchange rate",IF(C.Claims_DATA!L168=0,0,C.Claims_DATA!L168/ECO!V22),IF($C$2="Constant Exchange rate",IF(C.Claims_DATA!L168=0,0,C.Claims_DATA!L168/ECO!V57))))</f>
        <v>0</v>
      </c>
      <c r="N214" s="74">
        <f>IF($C$2="National Currency",IF(C.Claims_DATA!M168=0,0,C.Claims_DATA!M168),IF($C$2="Current Exchange rate",IF(C.Claims_DATA!M168=0,0,C.Claims_DATA!M168/ECO!W22),IF($C$2="Constant Exchange rate",IF(C.Claims_DATA!M168=0,0,C.Claims_DATA!M168/ECO!W57))))</f>
        <v>0</v>
      </c>
      <c r="O214" s="74">
        <f>IF($C$2="National Currency",IF(C.Claims_DATA!N168=0,0,C.Claims_DATA!N168),IF($C$2="Current Exchange rate",IF(C.Claims_DATA!N168=0,0,C.Claims_DATA!N168/ECO!X22),IF($C$2="Constant Exchange rate",IF(C.Claims_DATA!N168=0,0,C.Claims_DATA!N168/ECO!X57))))</f>
        <v>0</v>
      </c>
      <c r="P214" s="220">
        <f>IF($C$2="National Currency",IF(C.Claims_DATA!O168=0,0,C.Claims_DATA!O168),IF($C$2="Current Exchange rate",IF(C.Claims_DATA!O168=0,0,C.Claims_DATA!O168/ECO!Y22),IF($C$2="Constant Exchange rate",IF(C.Claims_DATA!O168=0,0,C.Claims_DATA!O168/ECO!Y57))))</f>
        <v>0</v>
      </c>
      <c r="Q214" s="48">
        <f t="shared" si="49"/>
        <v>0</v>
      </c>
      <c r="R214" s="94" t="str">
        <f t="shared" si="50"/>
        <v>-</v>
      </c>
      <c r="S214" s="94" t="str">
        <f t="shared" si="51"/>
        <v>-</v>
      </c>
      <c r="X214" s="28"/>
      <c r="Y214" s="28"/>
      <c r="Z214" s="28"/>
      <c r="AA214" s="28"/>
      <c r="AB214" s="28"/>
      <c r="AC214" s="28"/>
      <c r="AD214" s="28"/>
      <c r="AE214" s="28"/>
      <c r="AF214" s="28"/>
      <c r="AG214" s="28"/>
      <c r="AH214" s="28"/>
    </row>
    <row r="215" spans="3:34" ht="15" x14ac:dyDescent="0.25">
      <c r="C215" s="256"/>
      <c r="D215" s="257"/>
      <c r="E215" s="45" t="s">
        <v>13</v>
      </c>
      <c r="F215" s="74">
        <f>IF($C$2="National Currency",IF(C.Claims_DATA!E169=0,0,C.Claims_DATA!E169),IF($C$2="Current Exchange rate",IF(C.Claims_DATA!E169=0,0,C.Claims_DATA!E169/ECO!O23),IF($C$2="Constant Exchange rate",IF(C.Claims_DATA!E169=0,0,C.Claims_DATA!E169/ECO!O58))))</f>
        <v>0</v>
      </c>
      <c r="G215" s="74">
        <f>IF($C$2="National Currency",IF(C.Claims_DATA!F169=0,0,C.Claims_DATA!F169),IF($C$2="Current Exchange rate",IF(C.Claims_DATA!F169=0,0,C.Claims_DATA!F169/ECO!P23),IF($C$2="Constant Exchange rate",IF(C.Claims_DATA!F169=0,0,C.Claims_DATA!F169/ECO!P58))))</f>
        <v>0</v>
      </c>
      <c r="H215" s="74">
        <f>IF($C$2="National Currency",IF(C.Claims_DATA!G169=0,0,C.Claims_DATA!G169),IF($C$2="Current Exchange rate",IF(C.Claims_DATA!G169=0,0,C.Claims_DATA!G169/ECO!Q23),IF($C$2="Constant Exchange rate",IF(C.Claims_DATA!G169=0,0,C.Claims_DATA!G169/ECO!Q58))))</f>
        <v>27.291721075998954</v>
      </c>
      <c r="I215" s="74">
        <f>IF($C$2="National Currency",IF(C.Claims_DATA!H169=0,0,C.Claims_DATA!H169),IF($C$2="Current Exchange rate",IF(C.Claims_DATA!H169=0,0,C.Claims_DATA!H169/ECO!R23),IF($C$2="Constant Exchange rate",IF(C.Claims_DATA!H169=0,0,C.Claims_DATA!H169/ECO!R58))))</f>
        <v>27.552885870984589</v>
      </c>
      <c r="J215" s="74">
        <f>IF($C$2="National Currency",IF(C.Claims_DATA!I169=0,0,C.Claims_DATA!I169),IF($C$2="Current Exchange rate",IF(C.Claims_DATA!I169=0,0,C.Claims_DATA!I169/ECO!S23),IF($C$2="Constant Exchange rate",IF(C.Claims_DATA!I169=0,0,C.Claims_DATA!I169/ECO!S58))))</f>
        <v>106.29407155915382</v>
      </c>
      <c r="K215" s="74">
        <f>IF($C$2="National Currency",IF(C.Claims_DATA!J169=0,0,C.Claims_DATA!J169),IF($C$2="Current Exchange rate",IF(C.Claims_DATA!J169=0,0,C.Claims_DATA!J169/ECO!T23),IF($C$2="Constant Exchange rate",IF(C.Claims_DATA!J169=0,0,C.Claims_DATA!J169/ECO!T58))))</f>
        <v>98.459127709584749</v>
      </c>
      <c r="L215" s="74">
        <f>IF($C$2="National Currency",IF(C.Claims_DATA!K169=0,0,C.Claims_DATA!K169),IF($C$2="Current Exchange rate",IF(C.Claims_DATA!K169=0,0,C.Claims_DATA!K169/ECO!U23),IF($C$2="Constant Exchange rate",IF(C.Claims_DATA!K169=0,0,C.Claims_DATA!K169/ECO!U58))))</f>
        <v>92.974667014886393</v>
      </c>
      <c r="M215" s="74">
        <f>IF($C$2="National Currency",IF(C.Claims_DATA!L169=0,0,C.Claims_DATA!L169),IF($C$2="Current Exchange rate",IF(C.Claims_DATA!L169=0,0,C.Claims_DATA!L169/ECO!V23),IF($C$2="Constant Exchange rate",IF(C.Claims_DATA!L169=0,0,C.Claims_DATA!L169/ECO!V58))))</f>
        <v>104.85766518673282</v>
      </c>
      <c r="N215" s="74">
        <f>IF($C$2="National Currency",IF(C.Claims_DATA!M169=0,0,C.Claims_DATA!M169),IF($C$2="Current Exchange rate",IF(C.Claims_DATA!M169=0,0,C.Claims_DATA!M169/ECO!W23),IF($C$2="Constant Exchange rate",IF(C.Claims_DATA!M169=0,0,C.Claims_DATA!M169/ECO!W58))))</f>
        <v>111.12562026638808</v>
      </c>
      <c r="O215" s="74">
        <f>IF($C$2="National Currency",IF(C.Claims_DATA!N169=0,0,C.Claims_DATA!N169),IF($C$2="Current Exchange rate",IF(C.Claims_DATA!N169=0,0,C.Claims_DATA!N169/ECO!X23),IF($C$2="Constant Exchange rate",IF(C.Claims_DATA!N169=0,0,C.Claims_DATA!N169/ECO!X58))))</f>
        <v>96.239226952206835</v>
      </c>
      <c r="P215" s="220">
        <f>IF($C$2="National Currency",IF(C.Claims_DATA!O169=0,0,C.Claims_DATA!O169),IF($C$2="Current Exchange rate",IF(C.Claims_DATA!O169=0,0,C.Claims_DATA!O169/ECO!Y23),IF($C$2="Constant Exchange rate",IF(C.Claims_DATA!O169=0,0,C.Claims_DATA!O169/ECO!Y58))))</f>
        <v>0</v>
      </c>
      <c r="Q215" s="48">
        <f t="shared" si="49"/>
        <v>2.1231557477616849E-3</v>
      </c>
      <c r="R215" s="94">
        <f t="shared" si="50"/>
        <v>-0.13396004700352526</v>
      </c>
      <c r="S215" s="94" t="str">
        <f t="shared" si="51"/>
        <v>-</v>
      </c>
      <c r="X215" s="28"/>
      <c r="Y215" s="28"/>
      <c r="Z215" s="28"/>
      <c r="AA215" s="28"/>
      <c r="AB215" s="28"/>
      <c r="AC215" s="28"/>
      <c r="AD215" s="28"/>
      <c r="AE215" s="28"/>
      <c r="AF215" s="28"/>
      <c r="AG215" s="28"/>
      <c r="AH215" s="28"/>
    </row>
    <row r="216" spans="3:34" ht="15" x14ac:dyDescent="0.25">
      <c r="C216" s="256"/>
      <c r="D216" s="257"/>
      <c r="E216" s="45" t="s">
        <v>14</v>
      </c>
      <c r="F216" s="74">
        <f>IF($C$2="National Currency",IF(C.Claims_DATA!E170=0,0,C.Claims_DATA!E170),IF($C$2="Current Exchange rate",IF(C.Claims_DATA!E170=0,0,C.Claims_DATA!E170/ECO!O24),IF($C$2="Constant Exchange rate",IF(C.Claims_DATA!E170=0,0,C.Claims_DATA!E170/ECO!O59))))</f>
        <v>128.31019839006149</v>
      </c>
      <c r="G216" s="74">
        <f>IF($C$2="National Currency",IF(C.Claims_DATA!F170=0,0,C.Claims_DATA!F170),IF($C$2="Current Exchange rate",IF(C.Claims_DATA!F170=0,0,C.Claims_DATA!F170/ECO!P24),IF($C$2="Constant Exchange rate",IF(C.Claims_DATA!F170=0,0,C.Claims_DATA!F170/ECO!P59))))</f>
        <v>129.94232110033593</v>
      </c>
      <c r="H216" s="74">
        <f>IF($C$2="National Currency",IF(C.Claims_DATA!G170=0,0,C.Claims_DATA!G170),IF($C$2="Current Exchange rate",IF(C.Claims_DATA!G170=0,0,C.Claims_DATA!G170/ECO!Q24),IF($C$2="Constant Exchange rate",IF(C.Claims_DATA!G170=0,0,C.Claims_DATA!G170/ECO!Q59))))</f>
        <v>149.5214552830069</v>
      </c>
      <c r="I216" s="74">
        <f>IF($C$2="National Currency",IF(C.Claims_DATA!H170=0,0,C.Claims_DATA!H170),IF($C$2="Current Exchange rate",IF(C.Claims_DATA!H170=0,0,C.Claims_DATA!H170/ECO!R24),IF($C$2="Constant Exchange rate",IF(C.Claims_DATA!H170=0,0,C.Claims_DATA!H170/ECO!R59))))</f>
        <v>161.70691512961906</v>
      </c>
      <c r="J216" s="74">
        <f>IF($C$2="National Currency",IF(C.Claims_DATA!I170=0,0,C.Claims_DATA!I170),IF($C$2="Current Exchange rate",IF(C.Claims_DATA!I170=0,0,C.Claims_DATA!I170/ECO!S24),IF($C$2="Constant Exchange rate",IF(C.Claims_DATA!I170=0,0,C.Claims_DATA!I170/ECO!S59))))</f>
        <v>191.72846548773529</v>
      </c>
      <c r="K216" s="74">
        <f>IF($C$2="National Currency",IF(C.Claims_DATA!J170=0,0,C.Claims_DATA!J170),IF($C$2="Current Exchange rate",IF(C.Claims_DATA!J170=0,0,C.Claims_DATA!J170/ECO!T24),IF($C$2="Constant Exchange rate",IF(C.Claims_DATA!J170=0,0,C.Claims_DATA!J170/ECO!T59))))</f>
        <v>176.25340685808453</v>
      </c>
      <c r="L216" s="74">
        <f>IF($C$2="National Currency",IF(C.Claims_DATA!K170=0,0,C.Claims_DATA!K170),IF($C$2="Current Exchange rate",IF(C.Claims_DATA!K170=0,0,C.Claims_DATA!K170/ECO!U24),IF($C$2="Constant Exchange rate",IF(C.Claims_DATA!K170=0,0,C.Claims_DATA!K170/ECO!U59))))</f>
        <v>239.08854661849526</v>
      </c>
      <c r="M216" s="74">
        <f>IF($C$2="National Currency",IF(C.Claims_DATA!L170=0,0,C.Claims_DATA!L170),IF($C$2="Current Exchange rate",IF(C.Claims_DATA!L170=0,0,C.Claims_DATA!L170/ECO!V24),IF($C$2="Constant Exchange rate",IF(C.Claims_DATA!L170=0,0,C.Claims_DATA!L170/ECO!V59))))</f>
        <v>186.83209735691196</v>
      </c>
      <c r="N216" s="74">
        <f>IF($C$2="National Currency",IF(C.Claims_DATA!M170=0,0,C.Claims_DATA!M170),IF($C$2="Current Exchange rate",IF(C.Claims_DATA!M170=0,0,C.Claims_DATA!M170/ECO!W24),IF($C$2="Constant Exchange rate",IF(C.Claims_DATA!M170=0,0,C.Claims_DATA!M170/ECO!W59))))</f>
        <v>196.13044305000949</v>
      </c>
      <c r="O216" s="74">
        <f>IF($C$2="National Currency",IF(C.Claims_DATA!N170=0,0,C.Claims_DATA!N170),IF($C$2="Current Exchange rate",IF(C.Claims_DATA!N170=0,0,C.Claims_DATA!N170/ECO!X24),IF($C$2="Constant Exchange rate",IF(C.Claims_DATA!N170=0,0,C.Claims_DATA!N170/ECO!X59))))</f>
        <v>179.87576852380045</v>
      </c>
      <c r="P216" s="220">
        <f>IF($C$2="National Currency",IF(C.Claims_DATA!O170=0,0,C.Claims_DATA!O170),IF($C$2="Current Exchange rate",IF(C.Claims_DATA!O170=0,0,C.Claims_DATA!O170/ECO!Y24),IF($C$2="Constant Exchange rate",IF(C.Claims_DATA!O170=0,0,C.Claims_DATA!O170/ECO!Y59))))</f>
        <v>0</v>
      </c>
      <c r="Q216" s="48">
        <f t="shared" si="49"/>
        <v>3.9682807511952894E-3</v>
      </c>
      <c r="R216" s="94">
        <f t="shared" si="50"/>
        <v>-8.2876856205665206E-2</v>
      </c>
      <c r="S216" s="94">
        <f t="shared" si="51"/>
        <v>0.40188208560772565</v>
      </c>
      <c r="X216" s="28"/>
      <c r="Y216" s="28"/>
      <c r="Z216" s="28"/>
      <c r="AA216" s="28"/>
      <c r="AB216" s="28"/>
      <c r="AC216" s="28"/>
      <c r="AD216" s="28"/>
      <c r="AE216" s="28"/>
      <c r="AF216" s="28"/>
      <c r="AG216" s="28"/>
      <c r="AH216" s="28"/>
    </row>
    <row r="217" spans="3:34" ht="15" x14ac:dyDescent="0.25">
      <c r="C217" s="256"/>
      <c r="D217" s="257"/>
      <c r="E217" s="45" t="s">
        <v>15</v>
      </c>
      <c r="F217" s="74">
        <f>IF($C$2="National Currency",IF(C.Claims_DATA!E171=0,0,C.Claims_DATA!E171),IF($C$2="Current Exchange rate",IF(C.Claims_DATA!E171=0,0,C.Claims_DATA!E171/ECO!O25),IF($C$2="Constant Exchange rate",IF(C.Claims_DATA!E171=0,0,C.Claims_DATA!E171/ECO!O60))))</f>
        <v>0</v>
      </c>
      <c r="G217" s="74">
        <f>IF($C$2="National Currency",IF(C.Claims_DATA!F171=0,0,C.Claims_DATA!F171),IF($C$2="Current Exchange rate",IF(C.Claims_DATA!F171=0,0,C.Claims_DATA!F171/ECO!P25),IF($C$2="Constant Exchange rate",IF(C.Claims_DATA!F171=0,0,C.Claims_DATA!F171/ECO!P60))))</f>
        <v>0</v>
      </c>
      <c r="H217" s="74">
        <f>IF($C$2="National Currency",IF(C.Claims_DATA!G171=0,0,C.Claims_DATA!G171),IF($C$2="Current Exchange rate",IF(C.Claims_DATA!G171=0,0,C.Claims_DATA!G171/ECO!Q25),IF($C$2="Constant Exchange rate",IF(C.Claims_DATA!G171=0,0,C.Claims_DATA!G171/ECO!Q60))))</f>
        <v>0</v>
      </c>
      <c r="I217" s="74">
        <f>IF($C$2="National Currency",IF(C.Claims_DATA!H171=0,0,C.Claims_DATA!H171),IF($C$2="Current Exchange rate",IF(C.Claims_DATA!H171=0,0,C.Claims_DATA!H171/ECO!R25),IF($C$2="Constant Exchange rate",IF(C.Claims_DATA!H171=0,0,C.Claims_DATA!H171/ECO!R60))))</f>
        <v>0</v>
      </c>
      <c r="J217" s="74">
        <f>IF($C$2="National Currency",IF(C.Claims_DATA!I171=0,0,C.Claims_DATA!I171),IF($C$2="Current Exchange rate",IF(C.Claims_DATA!I171=0,0,C.Claims_DATA!I171/ECO!S25),IF($C$2="Constant Exchange rate",IF(C.Claims_DATA!I171=0,0,C.Claims_DATA!I171/ECO!S60))))</f>
        <v>0</v>
      </c>
      <c r="K217" s="74">
        <f>IF($C$2="National Currency",IF(C.Claims_DATA!J171=0,0,C.Claims_DATA!J171),IF($C$2="Current Exchange rate",IF(C.Claims_DATA!J171=0,0,C.Claims_DATA!J171/ECO!T25),IF($C$2="Constant Exchange rate",IF(C.Claims_DATA!J171=0,0,C.Claims_DATA!J171/ECO!T60))))</f>
        <v>924</v>
      </c>
      <c r="L217" s="74">
        <f>IF($C$2="National Currency",IF(C.Claims_DATA!K171=0,0,C.Claims_DATA!K171),IF($C$2="Current Exchange rate",IF(C.Claims_DATA!K171=0,0,C.Claims_DATA!K171/ECO!U25),IF($C$2="Constant Exchange rate",IF(C.Claims_DATA!K171=0,0,C.Claims_DATA!K171/ECO!U60))))</f>
        <v>762</v>
      </c>
      <c r="M217" s="74">
        <f>IF($C$2="National Currency",IF(C.Claims_DATA!L171=0,0,C.Claims_DATA!L171),IF($C$2="Current Exchange rate",IF(C.Claims_DATA!L171=0,0,C.Claims_DATA!L171/ECO!V25),IF($C$2="Constant Exchange rate",IF(C.Claims_DATA!L171=0,0,C.Claims_DATA!L171/ECO!V60))))</f>
        <v>554</v>
      </c>
      <c r="N217" s="74">
        <f>IF($C$2="National Currency",IF(C.Claims_DATA!M171=0,0,C.Claims_DATA!M171),IF($C$2="Current Exchange rate",IF(C.Claims_DATA!M171=0,0,C.Claims_DATA!M171/ECO!W25),IF($C$2="Constant Exchange rate",IF(C.Claims_DATA!M171=0,0,C.Claims_DATA!M171/ECO!W60))))</f>
        <v>319</v>
      </c>
      <c r="O217" s="74">
        <f>IF($C$2="National Currency",IF(C.Claims_DATA!N171=0,0,C.Claims_DATA!N171),IF($C$2="Current Exchange rate",IF(C.Claims_DATA!N171=0,0,C.Claims_DATA!N171/ECO!X25),IF($C$2="Constant Exchange rate",IF(C.Claims_DATA!N171=0,0,C.Claims_DATA!N171/ECO!X60))))</f>
        <v>319</v>
      </c>
      <c r="P217" s="220">
        <f>IF($C$2="National Currency",IF(C.Claims_DATA!O171=0,0,C.Claims_DATA!O171),IF($C$2="Current Exchange rate",IF(C.Claims_DATA!O171=0,0,C.Claims_DATA!O171/ECO!Y25),IF($C$2="Constant Exchange rate",IF(C.Claims_DATA!O171=0,0,C.Claims_DATA!O171/ECO!Y60))))</f>
        <v>0</v>
      </c>
      <c r="Q217" s="48">
        <f t="shared" si="49"/>
        <v>7.0375324593195607E-3</v>
      </c>
      <c r="R217" s="94">
        <f t="shared" si="50"/>
        <v>0</v>
      </c>
      <c r="S217" s="94" t="str">
        <f t="shared" si="51"/>
        <v>-</v>
      </c>
      <c r="X217" s="28"/>
      <c r="Y217" s="28"/>
      <c r="Z217" s="28"/>
      <c r="AA217" s="28"/>
      <c r="AB217" s="28"/>
      <c r="AC217" s="28"/>
      <c r="AD217" s="28"/>
      <c r="AE217" s="28"/>
      <c r="AF217" s="28"/>
      <c r="AG217" s="28"/>
      <c r="AH217" s="28"/>
    </row>
    <row r="218" spans="3:34" ht="15" x14ac:dyDescent="0.25">
      <c r="C218" s="256"/>
      <c r="D218" s="257"/>
      <c r="E218" s="45" t="s">
        <v>16</v>
      </c>
      <c r="F218" s="74">
        <f>IF($C$2="National Currency",IF(C.Claims_DATA!E172=0,0,C.Claims_DATA!E172),IF($C$2="Current Exchange rate",IF(C.Claims_DATA!E172=0,0,C.Claims_DATA!E172/ECO!O26),IF($C$2="Constant Exchange rate",IF(C.Claims_DATA!E172=0,0,C.Claims_DATA!E172/ECO!O61))))</f>
        <v>19.334112149532707</v>
      </c>
      <c r="G218" s="74">
        <f>IF($C$2="National Currency",IF(C.Claims_DATA!F172=0,0,C.Claims_DATA!F172),IF($C$2="Current Exchange rate",IF(C.Claims_DATA!F172=0,0,C.Claims_DATA!F172/ECO!P26),IF($C$2="Constant Exchange rate",IF(C.Claims_DATA!F172=0,0,C.Claims_DATA!F172/ECO!P61))))</f>
        <v>20.171339563862926</v>
      </c>
      <c r="H218" s="74">
        <f>IF($C$2="National Currency",IF(C.Claims_DATA!G172=0,0,C.Claims_DATA!G172),IF($C$2="Current Exchange rate",IF(C.Claims_DATA!G172=0,0,C.Claims_DATA!G172/ECO!Q26),IF($C$2="Constant Exchange rate",IF(C.Claims_DATA!G172=0,0,C.Claims_DATA!G172/ECO!Q61))))</f>
        <v>22.300103842159913</v>
      </c>
      <c r="I218" s="74">
        <f>IF($C$2="National Currency",IF(C.Claims_DATA!H172=0,0,C.Claims_DATA!H172),IF($C$2="Current Exchange rate",IF(C.Claims_DATA!H172=0,0,C.Claims_DATA!H172/ECO!R26),IF($C$2="Constant Exchange rate",IF(C.Claims_DATA!H172=0,0,C.Claims_DATA!H172/ECO!R61))))</f>
        <v>32.398753894080997</v>
      </c>
      <c r="J218" s="74">
        <f>IF($C$2="National Currency",IF(C.Claims_DATA!I172=0,0,C.Claims_DATA!I172),IF($C$2="Current Exchange rate",IF(C.Claims_DATA!I172=0,0,C.Claims_DATA!I172/ECO!S26),IF($C$2="Constant Exchange rate",IF(C.Claims_DATA!I172=0,0,C.Claims_DATA!I172/ECO!S61))))</f>
        <v>87.934839044652122</v>
      </c>
      <c r="K218" s="74">
        <f>IF($C$2="National Currency",IF(C.Claims_DATA!J172=0,0,C.Claims_DATA!J172),IF($C$2="Current Exchange rate",IF(C.Claims_DATA!J172=0,0,C.Claims_DATA!J172/ECO!T26),IF($C$2="Constant Exchange rate",IF(C.Claims_DATA!J172=0,0,C.Claims_DATA!J172/ECO!T61))))</f>
        <v>37.110591900311526</v>
      </c>
      <c r="L218" s="74">
        <f>IF($C$2="National Currency",IF(C.Claims_DATA!K172=0,0,C.Claims_DATA!K172),IF($C$2="Current Exchange rate",IF(C.Claims_DATA!K172=0,0,C.Claims_DATA!K172/ECO!U26),IF($C$2="Constant Exchange rate",IF(C.Claims_DATA!K172=0,0,C.Claims_DATA!K172/ECO!U61))))</f>
        <v>38.570872274143298</v>
      </c>
      <c r="M218" s="74">
        <f>IF($C$2="National Currency",IF(C.Claims_DATA!L172=0,0,C.Claims_DATA!L172),IF($C$2="Current Exchange rate",IF(C.Claims_DATA!L172=0,0,C.Claims_DATA!L172/ECO!V26),IF($C$2="Constant Exchange rate",IF(C.Claims_DATA!L172=0,0,C.Claims_DATA!L172/ECO!V61))))</f>
        <v>42.607736240913809</v>
      </c>
      <c r="N218" s="74">
        <f>IF($C$2="National Currency",IF(C.Claims_DATA!M172=0,0,C.Claims_DATA!M172),IF($C$2="Current Exchange rate",IF(C.Claims_DATA!M172=0,0,C.Claims_DATA!M172/ECO!W26),IF($C$2="Constant Exchange rate",IF(C.Claims_DATA!M172=0,0,C.Claims_DATA!M172/ECO!W61))))</f>
        <v>35.410176531671858</v>
      </c>
      <c r="O218" s="74">
        <f>IF($C$2="National Currency",IF(C.Claims_DATA!N172=0,0,C.Claims_DATA!N172),IF($C$2="Current Exchange rate",IF(C.Claims_DATA!N172=0,0,C.Claims_DATA!N172/ECO!X26),IF($C$2="Constant Exchange rate",IF(C.Claims_DATA!N172=0,0,C.Claims_DATA!N172/ECO!X61))))</f>
        <v>35.306334371754929</v>
      </c>
      <c r="P218" s="220">
        <f>IF($C$2="National Currency",IF(C.Claims_DATA!O172=0,0,C.Claims_DATA!O172),IF($C$2="Current Exchange rate",IF(C.Claims_DATA!O172=0,0,C.Claims_DATA!O172/ECO!Y26),IF($C$2="Constant Exchange rate",IF(C.Claims_DATA!O172=0,0,C.Claims_DATA!O172/ECO!Y61))))</f>
        <v>0</v>
      </c>
      <c r="Q218" s="48">
        <f t="shared" si="49"/>
        <v>7.7890117291791602E-4</v>
      </c>
      <c r="R218" s="94">
        <f t="shared" si="50"/>
        <v>-2.9325513196482023E-3</v>
      </c>
      <c r="S218" s="94">
        <f t="shared" si="51"/>
        <v>0.82611614635783837</v>
      </c>
      <c r="X218" s="28"/>
      <c r="Y218" s="28"/>
      <c r="Z218" s="28"/>
      <c r="AA218" s="28"/>
      <c r="AB218" s="28"/>
      <c r="AC218" s="28"/>
      <c r="AD218" s="28"/>
      <c r="AE218" s="28"/>
      <c r="AF218" s="28"/>
      <c r="AG218" s="28"/>
      <c r="AH218" s="28"/>
    </row>
    <row r="219" spans="3:34" ht="15" x14ac:dyDescent="0.25">
      <c r="C219" s="256"/>
      <c r="D219" s="257"/>
      <c r="E219" s="45" t="s">
        <v>17</v>
      </c>
      <c r="F219" s="74">
        <f>IF($C$2="National Currency",IF(C.Claims_DATA!E173=0,0,C.Claims_DATA!E173),IF($C$2="Current Exchange rate",IF(C.Claims_DATA!E173=0,0,C.Claims_DATA!E173/ECO!O27),IF($C$2="Constant Exchange rate",IF(C.Claims_DATA!E173=0,0,C.Claims_DATA!E173/ECO!O62))))</f>
        <v>4630.8630000000003</v>
      </c>
      <c r="G219" s="74">
        <f>IF($C$2="National Currency",IF(C.Claims_DATA!F173=0,0,C.Claims_DATA!F173),IF($C$2="Current Exchange rate",IF(C.Claims_DATA!F173=0,0,C.Claims_DATA!F173/ECO!P27),IF($C$2="Constant Exchange rate",IF(C.Claims_DATA!F173=0,0,C.Claims_DATA!F173/ECO!P62))))</f>
        <v>4867.4349999999995</v>
      </c>
      <c r="H219" s="74">
        <f>IF($C$2="National Currency",IF(C.Claims_DATA!G173=0,0,C.Claims_DATA!G173),IF($C$2="Current Exchange rate",IF(C.Claims_DATA!G173=0,0,C.Claims_DATA!G173/ECO!Q27),IF($C$2="Constant Exchange rate",IF(C.Claims_DATA!G173=0,0,C.Claims_DATA!G173/ECO!Q62))))</f>
        <v>4816.8530000000001</v>
      </c>
      <c r="I219" s="74">
        <f>IF($C$2="National Currency",IF(C.Claims_DATA!H173=0,0,C.Claims_DATA!H173),IF($C$2="Current Exchange rate",IF(C.Claims_DATA!H173=0,0,C.Claims_DATA!H173/ECO!R27),IF($C$2="Constant Exchange rate",IF(C.Claims_DATA!H173=0,0,C.Claims_DATA!H173/ECO!R62))))</f>
        <v>4986.915</v>
      </c>
      <c r="J219" s="74">
        <f>IF($C$2="National Currency",IF(C.Claims_DATA!I173=0,0,C.Claims_DATA!I173),IF($C$2="Current Exchange rate",IF(C.Claims_DATA!I173=0,0,C.Claims_DATA!I173/ECO!S27),IF($C$2="Constant Exchange rate",IF(C.Claims_DATA!I173=0,0,C.Claims_DATA!I173/ECO!S62))))</f>
        <v>3562.038</v>
      </c>
      <c r="K219" s="74">
        <f>IF($C$2="National Currency",IF(C.Claims_DATA!J173=0,0,C.Claims_DATA!J173),IF($C$2="Current Exchange rate",IF(C.Claims_DATA!J173=0,0,C.Claims_DATA!J173/ECO!T27),IF($C$2="Constant Exchange rate",IF(C.Claims_DATA!J173=0,0,C.Claims_DATA!J173/ECO!T62))))</f>
        <v>4218</v>
      </c>
      <c r="L219" s="74">
        <f>IF($C$2="National Currency",IF(C.Claims_DATA!K173=0,0,C.Claims_DATA!K173),IF($C$2="Current Exchange rate",IF(C.Claims_DATA!K173=0,0,C.Claims_DATA!K173/ECO!U27),IF($C$2="Constant Exchange rate",IF(C.Claims_DATA!K173=0,0,C.Claims_DATA!K173/ECO!U62))))</f>
        <v>3212</v>
      </c>
      <c r="M219" s="74">
        <f>IF($C$2="National Currency",IF(C.Claims_DATA!L173=0,0,C.Claims_DATA!L173),IF($C$2="Current Exchange rate",IF(C.Claims_DATA!L173=0,0,C.Claims_DATA!L173/ECO!V27),IF($C$2="Constant Exchange rate",IF(C.Claims_DATA!L173=0,0,C.Claims_DATA!L173/ECO!V62))))</f>
        <v>2998</v>
      </c>
      <c r="N219" s="74">
        <f>IF($C$2="National Currency",IF(C.Claims_DATA!M173=0,0,C.Claims_DATA!M173),IF($C$2="Current Exchange rate",IF(C.Claims_DATA!M173=0,0,C.Claims_DATA!M173/ECO!W27),IF($C$2="Constant Exchange rate",IF(C.Claims_DATA!M173=0,0,C.Claims_DATA!M173/ECO!W62))))</f>
        <v>4168</v>
      </c>
      <c r="O219" s="74">
        <f>IF($C$2="National Currency",IF(C.Claims_DATA!N173=0,0,C.Claims_DATA!N173),IF($C$2="Current Exchange rate",IF(C.Claims_DATA!N173=0,0,C.Claims_DATA!N173/ECO!X27),IF($C$2="Constant Exchange rate",IF(C.Claims_DATA!N173=0,0,C.Claims_DATA!N173/ECO!X62))))</f>
        <v>2928</v>
      </c>
      <c r="P219" s="220">
        <f>IF($C$2="National Currency",IF(C.Claims_DATA!O173=0,0,C.Claims_DATA!O173),IF($C$2="Current Exchange rate",IF(C.Claims_DATA!O173=0,0,C.Claims_DATA!O173/ECO!Y27),IF($C$2="Constant Exchange rate",IF(C.Claims_DATA!O173=0,0,C.Claims_DATA!O173/ECO!Y62))))</f>
        <v>3679</v>
      </c>
      <c r="Q219" s="48">
        <f t="shared" si="49"/>
        <v>6.4595282259835976E-2</v>
      </c>
      <c r="R219" s="94">
        <f t="shared" si="50"/>
        <v>-0.2975047984644914</v>
      </c>
      <c r="S219" s="94">
        <f t="shared" si="51"/>
        <v>-0.36772044433186646</v>
      </c>
      <c r="X219" s="28"/>
      <c r="Y219" s="28"/>
      <c r="Z219" s="28"/>
      <c r="AA219" s="28"/>
      <c r="AB219" s="28"/>
      <c r="AC219" s="28"/>
      <c r="AD219" s="28"/>
      <c r="AE219" s="28"/>
      <c r="AF219" s="28"/>
      <c r="AG219" s="28"/>
      <c r="AH219" s="28"/>
    </row>
    <row r="220" spans="3:34" ht="15" x14ac:dyDescent="0.25">
      <c r="C220" s="256"/>
      <c r="D220" s="257"/>
      <c r="E220" s="45" t="s">
        <v>18</v>
      </c>
      <c r="F220" s="74">
        <f>IF($C$2="National Currency",IF(C.Claims_DATA!E174=0,0,C.Claims_DATA!E174),IF($C$2="Current Exchange rate",IF(C.Claims_DATA!E174=0,0,C.Claims_DATA!E174/ECO!O28),IF($C$2="Constant Exchange rate",IF(C.Claims_DATA!E174=0,0,C.Claims_DATA!E174/ECO!O63))))</f>
        <v>0</v>
      </c>
      <c r="G220" s="74">
        <f>IF($C$2="National Currency",IF(C.Claims_DATA!F174=0,0,C.Claims_DATA!F174),IF($C$2="Current Exchange rate",IF(C.Claims_DATA!F174=0,0,C.Claims_DATA!F174/ECO!P28),IF($C$2="Constant Exchange rate",IF(C.Claims_DATA!F174=0,0,C.Claims_DATA!F174/ECO!P63))))</f>
        <v>0</v>
      </c>
      <c r="H220" s="74">
        <f>IF($C$2="National Currency",IF(C.Claims_DATA!G174=0,0,C.Claims_DATA!G174),IF($C$2="Current Exchange rate",IF(C.Claims_DATA!G174=0,0,C.Claims_DATA!G174/ECO!Q28),IF($C$2="Constant Exchange rate",IF(C.Claims_DATA!G174=0,0,C.Claims_DATA!G174/ECO!Q63))))</f>
        <v>0</v>
      </c>
      <c r="I220" s="74">
        <f>IF($C$2="National Currency",IF(C.Claims_DATA!H174=0,0,C.Claims_DATA!H174),IF($C$2="Current Exchange rate",IF(C.Claims_DATA!H174=0,0,C.Claims_DATA!H174/ECO!R28),IF($C$2="Constant Exchange rate",IF(C.Claims_DATA!H174=0,0,C.Claims_DATA!H174/ECO!R63))))</f>
        <v>0</v>
      </c>
      <c r="J220" s="74">
        <f>IF($C$2="National Currency",IF(C.Claims_DATA!I174=0,0,C.Claims_DATA!I174),IF($C$2="Current Exchange rate",IF(C.Claims_DATA!I174=0,0,C.Claims_DATA!I174/ECO!S28),IF($C$2="Constant Exchange rate",IF(C.Claims_DATA!I174=0,0,C.Claims_DATA!I174/ECO!S63))))</f>
        <v>0</v>
      </c>
      <c r="K220" s="74">
        <f>IF($C$2="National Currency",IF(C.Claims_DATA!J174=0,0,C.Claims_DATA!J174),IF($C$2="Current Exchange rate",IF(C.Claims_DATA!J174=0,0,C.Claims_DATA!J174/ECO!T28),IF($C$2="Constant Exchange rate",IF(C.Claims_DATA!J174=0,0,C.Claims_DATA!J174/ECO!T63))))</f>
        <v>0</v>
      </c>
      <c r="L220" s="74">
        <f>IF($C$2="National Currency",IF(C.Claims_DATA!K174=0,0,C.Claims_DATA!K174),IF($C$2="Current Exchange rate",IF(C.Claims_DATA!K174=0,0,C.Claims_DATA!K174/ECO!U28),IF($C$2="Constant Exchange rate",IF(C.Claims_DATA!K174=0,0,C.Claims_DATA!K174/ECO!U63))))</f>
        <v>0</v>
      </c>
      <c r="M220" s="74">
        <f>IF($C$2="National Currency",IF(C.Claims_DATA!L174=0,0,C.Claims_DATA!L174),IF($C$2="Current Exchange rate",IF(C.Claims_DATA!L174=0,0,C.Claims_DATA!L174/ECO!V28),IF($C$2="Constant Exchange rate",IF(C.Claims_DATA!L174=0,0,C.Claims_DATA!L174/ECO!V63))))</f>
        <v>0</v>
      </c>
      <c r="N220" s="74">
        <f>IF($C$2="National Currency",IF(C.Claims_DATA!M174=0,0,C.Claims_DATA!M174),IF($C$2="Current Exchange rate",IF(C.Claims_DATA!M174=0,0,C.Claims_DATA!M174/ECO!W28),IF($C$2="Constant Exchange rate",IF(C.Claims_DATA!M174=0,0,C.Claims_DATA!M174/ECO!W63))))</f>
        <v>0</v>
      </c>
      <c r="O220" s="74">
        <f>IF($C$2="National Currency",IF(C.Claims_DATA!N174=0,0,C.Claims_DATA!N174),IF($C$2="Current Exchange rate",IF(C.Claims_DATA!N174=0,0,C.Claims_DATA!N174/ECO!X28),IF($C$2="Constant Exchange rate",IF(C.Claims_DATA!N174=0,0,C.Claims_DATA!N174/ECO!X63))))</f>
        <v>0</v>
      </c>
      <c r="P220" s="220">
        <f>IF($C$2="National Currency",IF(C.Claims_DATA!O174=0,0,C.Claims_DATA!O174),IF($C$2="Current Exchange rate",IF(C.Claims_DATA!O174=0,0,C.Claims_DATA!O174/ECO!Y28),IF($C$2="Constant Exchange rate",IF(C.Claims_DATA!O174=0,0,C.Claims_DATA!O174/ECO!Y63))))</f>
        <v>0</v>
      </c>
      <c r="Q220" s="48">
        <f t="shared" si="49"/>
        <v>0</v>
      </c>
      <c r="R220" s="94" t="str">
        <f t="shared" si="50"/>
        <v>-</v>
      </c>
      <c r="S220" s="94" t="str">
        <f t="shared" si="51"/>
        <v>-</v>
      </c>
      <c r="X220" s="28"/>
      <c r="Y220" s="28"/>
      <c r="Z220" s="28"/>
      <c r="AA220" s="28"/>
      <c r="AB220" s="28"/>
      <c r="AC220" s="28"/>
      <c r="AD220" s="28"/>
      <c r="AE220" s="28"/>
      <c r="AF220" s="28"/>
      <c r="AG220" s="28"/>
      <c r="AH220" s="28"/>
    </row>
    <row r="221" spans="3:34" ht="15" x14ac:dyDescent="0.25">
      <c r="C221" s="256"/>
      <c r="D221" s="257"/>
      <c r="E221" s="45" t="s">
        <v>19</v>
      </c>
      <c r="F221" s="74">
        <f>IF($C$2="National Currency",IF(C.Claims_DATA!E175=0,0,C.Claims_DATA!E175),IF($C$2="Current Exchange rate",IF(C.Claims_DATA!E175=0,0,C.Claims_DATA!E175/ECO!O29),IF($C$2="Constant Exchange rate",IF(C.Claims_DATA!E175=0,0,C.Claims_DATA!E175/ECO!O64))))</f>
        <v>28</v>
      </c>
      <c r="G221" s="74">
        <f>IF($C$2="National Currency",IF(C.Claims_DATA!F175=0,0,C.Claims_DATA!F175),IF($C$2="Current Exchange rate",IF(C.Claims_DATA!F175=0,0,C.Claims_DATA!F175/ECO!P29),IF($C$2="Constant Exchange rate",IF(C.Claims_DATA!F175=0,0,C.Claims_DATA!F175/ECO!P64))))</f>
        <v>32</v>
      </c>
      <c r="H221" s="74">
        <f>IF($C$2="National Currency",IF(C.Claims_DATA!G175=0,0,C.Claims_DATA!G175),IF($C$2="Current Exchange rate",IF(C.Claims_DATA!G175=0,0,C.Claims_DATA!G175/ECO!Q29),IF($C$2="Constant Exchange rate",IF(C.Claims_DATA!G175=0,0,C.Claims_DATA!G175/ECO!Q64))))</f>
        <v>39</v>
      </c>
      <c r="I221" s="74">
        <f>IF($C$2="National Currency",IF(C.Claims_DATA!H175=0,0,C.Claims_DATA!H175),IF($C$2="Current Exchange rate",IF(C.Claims_DATA!H175=0,0,C.Claims_DATA!H175/ECO!R29),IF($C$2="Constant Exchange rate",IF(C.Claims_DATA!H175=0,0,C.Claims_DATA!H175/ECO!R64))))</f>
        <v>48</v>
      </c>
      <c r="J221" s="74">
        <f>IF($C$2="National Currency",IF(C.Claims_DATA!I175=0,0,C.Claims_DATA!I175),IF($C$2="Current Exchange rate",IF(C.Claims_DATA!I175=0,0,C.Claims_DATA!I175/ECO!S29),IF($C$2="Constant Exchange rate",IF(C.Claims_DATA!I175=0,0,C.Claims_DATA!I175/ECO!S64))))</f>
        <v>60</v>
      </c>
      <c r="K221" s="74">
        <f>IF($C$2="National Currency",IF(C.Claims_DATA!J175=0,0,C.Claims_DATA!J175),IF($C$2="Current Exchange rate",IF(C.Claims_DATA!J175=0,0,C.Claims_DATA!J175/ECO!T29),IF($C$2="Constant Exchange rate",IF(C.Claims_DATA!J175=0,0,C.Claims_DATA!J175/ECO!T64))))</f>
        <v>29</v>
      </c>
      <c r="L221" s="74">
        <f>IF($C$2="National Currency",IF(C.Claims_DATA!K175=0,0,C.Claims_DATA!K175),IF($C$2="Current Exchange rate",IF(C.Claims_DATA!K175=0,0,C.Claims_DATA!K175/ECO!U29),IF($C$2="Constant Exchange rate",IF(C.Claims_DATA!K175=0,0,C.Claims_DATA!K175/ECO!U64))))</f>
        <v>44</v>
      </c>
      <c r="M221" s="74">
        <f>IF($C$2="National Currency",IF(C.Claims_DATA!L175=0,0,C.Claims_DATA!L175),IF($C$2="Current Exchange rate",IF(C.Claims_DATA!L175=0,0,C.Claims_DATA!L175/ECO!V29),IF($C$2="Constant Exchange rate",IF(C.Claims_DATA!L175=0,0,C.Claims_DATA!L175/ECO!V64))))</f>
        <v>68</v>
      </c>
      <c r="N221" s="74">
        <f>IF($C$2="National Currency",IF(C.Claims_DATA!M175=0,0,C.Claims_DATA!M175),IF($C$2="Current Exchange rate",IF(C.Claims_DATA!M175=0,0,C.Claims_DATA!M175/ECO!W29),IF($C$2="Constant Exchange rate",IF(C.Claims_DATA!M175=0,0,C.Claims_DATA!M175/ECO!W64))))</f>
        <v>52</v>
      </c>
      <c r="O221" s="74">
        <f>IF($C$2="National Currency",IF(C.Claims_DATA!N175=0,0,C.Claims_DATA!N175),IF($C$2="Current Exchange rate",IF(C.Claims_DATA!N175=0,0,C.Claims_DATA!N175/ECO!X29),IF($C$2="Constant Exchange rate",IF(C.Claims_DATA!N175=0,0,C.Claims_DATA!N175/ECO!X64))))</f>
        <v>52</v>
      </c>
      <c r="P221" s="220">
        <f>IF($C$2="National Currency",IF(C.Claims_DATA!O175=0,0,C.Claims_DATA!O175),IF($C$2="Current Exchange rate",IF(C.Claims_DATA!O175=0,0,C.Claims_DATA!O175/ECO!Y29),IF($C$2="Constant Exchange rate",IF(C.Claims_DATA!O175=0,0,C.Claims_DATA!O175/ECO!Y64))))</f>
        <v>0</v>
      </c>
      <c r="Q221" s="48">
        <f t="shared" si="49"/>
        <v>1.1471839745599284E-3</v>
      </c>
      <c r="R221" s="94">
        <f t="shared" si="50"/>
        <v>0</v>
      </c>
      <c r="S221" s="94">
        <f t="shared" si="51"/>
        <v>0.85714285714285721</v>
      </c>
      <c r="X221" s="28"/>
      <c r="Y221" s="28"/>
      <c r="Z221" s="28"/>
      <c r="AA221" s="28"/>
      <c r="AB221" s="28"/>
      <c r="AC221" s="28"/>
      <c r="AD221" s="28"/>
      <c r="AE221" s="28"/>
      <c r="AF221" s="28"/>
      <c r="AG221" s="28"/>
      <c r="AH221" s="28"/>
    </row>
    <row r="222" spans="3:34" ht="15" x14ac:dyDescent="0.25">
      <c r="C222" s="256"/>
      <c r="D222" s="257"/>
      <c r="E222" s="45" t="s">
        <v>20</v>
      </c>
      <c r="F222" s="74">
        <f>IF($C$2="National Currency",IF(C.Claims_DATA!E176=0,0,C.Claims_DATA!E176),IF($C$2="Current Exchange rate",IF(C.Claims_DATA!E176=0,0,C.Claims_DATA!E176/ECO!O30),IF($C$2="Constant Exchange rate",IF(C.Claims_DATA!E176=0,0,C.Claims_DATA!E176/ECO!O65))))</f>
        <v>6.5452475811041548</v>
      </c>
      <c r="G222" s="74">
        <f>IF($C$2="National Currency",IF(C.Claims_DATA!F176=0,0,C.Claims_DATA!F176),IF($C$2="Current Exchange rate",IF(C.Claims_DATA!F176=0,0,C.Claims_DATA!F176/ECO!P30),IF($C$2="Constant Exchange rate",IF(C.Claims_DATA!F176=0,0,C.Claims_DATA!F176/ECO!P65))))</f>
        <v>16.277746158224247</v>
      </c>
      <c r="H222" s="74">
        <f>IF($C$2="National Currency",IF(C.Claims_DATA!G176=0,0,C.Claims_DATA!G176),IF($C$2="Current Exchange rate",IF(C.Claims_DATA!G176=0,0,C.Claims_DATA!G176/ECO!Q30),IF($C$2="Constant Exchange rate",IF(C.Claims_DATA!G176=0,0,C.Claims_DATA!G176/ECO!Q65))))</f>
        <v>14.342629482071713</v>
      </c>
      <c r="I222" s="74">
        <f>IF($C$2="National Currency",IF(C.Claims_DATA!H176=0,0,C.Claims_DATA!H176),IF($C$2="Current Exchange rate",IF(C.Claims_DATA!H176=0,0,C.Claims_DATA!H176/ECO!R30),IF($C$2="Constant Exchange rate",IF(C.Claims_DATA!H176=0,0,C.Claims_DATA!H176/ECO!R65))))</f>
        <v>19.038133181559477</v>
      </c>
      <c r="J222" s="74">
        <f>IF($C$2="National Currency",IF(C.Claims_DATA!I176=0,0,C.Claims_DATA!I176),IF($C$2="Current Exchange rate",IF(C.Claims_DATA!I176=0,0,C.Claims_DATA!I176/ECO!S30),IF($C$2="Constant Exchange rate",IF(C.Claims_DATA!I176=0,0,C.Claims_DATA!I176/ECO!S65))))</f>
        <v>23.377916903813318</v>
      </c>
      <c r="K222" s="74">
        <f>IF($C$2="National Currency",IF(C.Claims_DATA!J176=0,0,C.Claims_DATA!J176),IF($C$2="Current Exchange rate",IF(C.Claims_DATA!J176=0,0,C.Claims_DATA!J176/ECO!T30),IF($C$2="Constant Exchange rate",IF(C.Claims_DATA!J176=0,0,C.Claims_DATA!J176/ECO!T65))))</f>
        <v>19.393853158793398</v>
      </c>
      <c r="L222" s="74">
        <f>IF($C$2="National Currency",IF(C.Claims_DATA!K176=0,0,C.Claims_DATA!K176),IF($C$2="Current Exchange rate",IF(C.Claims_DATA!K176=0,0,C.Claims_DATA!K176/ECO!U30),IF($C$2="Constant Exchange rate",IF(C.Claims_DATA!K176=0,0,C.Claims_DATA!K176/ECO!U65))))</f>
        <v>21.030165054069435</v>
      </c>
      <c r="M222" s="74">
        <f>IF($C$2="National Currency",IF(C.Claims_DATA!L176=0,0,C.Claims_DATA!L176),IF($C$2="Current Exchange rate",IF(C.Claims_DATA!L176=0,0,C.Claims_DATA!L176/ECO!V30),IF($C$2="Constant Exchange rate",IF(C.Claims_DATA!L176=0,0,C.Claims_DATA!L176/ECO!V65))))</f>
        <v>0</v>
      </c>
      <c r="N222" s="74">
        <f>IF($C$2="National Currency",IF(C.Claims_DATA!M176=0,0,C.Claims_DATA!M176),IF($C$2="Current Exchange rate",IF(C.Claims_DATA!M176=0,0,C.Claims_DATA!M176/ECO!W30),IF($C$2="Constant Exchange rate",IF(C.Claims_DATA!M176=0,0,C.Claims_DATA!M176/ECO!W65))))</f>
        <v>0</v>
      </c>
      <c r="O222" s="74">
        <f>IF($C$2="National Currency",IF(C.Claims_DATA!N176=0,0,C.Claims_DATA!N176),IF($C$2="Current Exchange rate",IF(C.Claims_DATA!N176=0,0,C.Claims_DATA!N176/ECO!X30),IF($C$2="Constant Exchange rate",IF(C.Claims_DATA!N176=0,0,C.Claims_DATA!N176/ECO!X65))))</f>
        <v>0</v>
      </c>
      <c r="P222" s="220">
        <f>IF($C$2="National Currency",IF(C.Claims_DATA!O176=0,0,C.Claims_DATA!O176),IF($C$2="Current Exchange rate",IF(C.Claims_DATA!O176=0,0,C.Claims_DATA!O176/ECO!Y30),IF($C$2="Constant Exchange rate",IF(C.Claims_DATA!O176=0,0,C.Claims_DATA!O176/ECO!Y65))))</f>
        <v>0</v>
      </c>
      <c r="Q222" s="48">
        <f t="shared" si="49"/>
        <v>0</v>
      </c>
      <c r="R222" s="94" t="str">
        <f t="shared" si="50"/>
        <v>-</v>
      </c>
      <c r="S222" s="94" t="str">
        <f t="shared" si="51"/>
        <v>-</v>
      </c>
      <c r="X222" s="28"/>
      <c r="Y222" s="28"/>
      <c r="Z222" s="28"/>
      <c r="AA222" s="28"/>
      <c r="AB222" s="28"/>
      <c r="AC222" s="28"/>
      <c r="AD222" s="28"/>
      <c r="AE222" s="29"/>
      <c r="AF222" s="28"/>
      <c r="AG222" s="28"/>
      <c r="AH222" s="28"/>
    </row>
    <row r="223" spans="3:34" ht="15" x14ac:dyDescent="0.25">
      <c r="C223" s="256"/>
      <c r="D223" s="257"/>
      <c r="E223" s="45" t="s">
        <v>21</v>
      </c>
      <c r="F223" s="74">
        <f>IF($C$2="National Currency",IF(C.Claims_DATA!E177=0,0,C.Claims_DATA!E177),IF($C$2="Current Exchange rate",IF(C.Claims_DATA!E177=0,0,C.Claims_DATA!E177/ECO!O31),IF($C$2="Constant Exchange rate",IF(C.Claims_DATA!E177=0,0,C.Claims_DATA!E177/ECO!O66))))</f>
        <v>0</v>
      </c>
      <c r="G223" s="74">
        <f>IF($C$2="National Currency",IF(C.Claims_DATA!F177=0,0,C.Claims_DATA!F177),IF($C$2="Current Exchange rate",IF(C.Claims_DATA!F177=0,0,C.Claims_DATA!F177/ECO!P31),IF($C$2="Constant Exchange rate",IF(C.Claims_DATA!F177=0,0,C.Claims_DATA!F177/ECO!P66))))</f>
        <v>0</v>
      </c>
      <c r="H223" s="74">
        <f>IF($C$2="National Currency",IF(C.Claims_DATA!G177=0,0,C.Claims_DATA!G177),IF($C$2="Current Exchange rate",IF(C.Claims_DATA!G177=0,0,C.Claims_DATA!G177/ECO!Q31),IF($C$2="Constant Exchange rate",IF(C.Claims_DATA!G177=0,0,C.Claims_DATA!G177/ECO!Q66))))</f>
        <v>6.7551828558117863</v>
      </c>
      <c r="I223" s="74">
        <f>IF($C$2="National Currency",IF(C.Claims_DATA!H177=0,0,C.Claims_DATA!H177),IF($C$2="Current Exchange rate",IF(C.Claims_DATA!H177=0,0,C.Claims_DATA!H177/ECO!R31),IF($C$2="Constant Exchange rate",IF(C.Claims_DATA!H177=0,0,C.Claims_DATA!H177/ECO!R66))))</f>
        <v>8.3857442348008391</v>
      </c>
      <c r="J223" s="74">
        <f>IF($C$2="National Currency",IF(C.Claims_DATA!I177=0,0,C.Claims_DATA!I177),IF($C$2="Current Exchange rate",IF(C.Claims_DATA!I177=0,0,C.Claims_DATA!I177/ECO!S31),IF($C$2="Constant Exchange rate",IF(C.Claims_DATA!I177=0,0,C.Claims_DATA!I177/ECO!S66))))</f>
        <v>5.9</v>
      </c>
      <c r="K223" s="74">
        <f>IF($C$2="National Currency",IF(C.Claims_DATA!J177=0,0,C.Claims_DATA!J177),IF($C$2="Current Exchange rate",IF(C.Claims_DATA!J177=0,0,C.Claims_DATA!J177/ECO!T31),IF($C$2="Constant Exchange rate",IF(C.Claims_DATA!J177=0,0,C.Claims_DATA!J177/ECO!T66))))</f>
        <v>7.3</v>
      </c>
      <c r="L223" s="74">
        <f>IF($C$2="National Currency",IF(C.Claims_DATA!K177=0,0,C.Claims_DATA!K177),IF($C$2="Current Exchange rate",IF(C.Claims_DATA!K177=0,0,C.Claims_DATA!K177/ECO!U31),IF($C$2="Constant Exchange rate",IF(C.Claims_DATA!K177=0,0,C.Claims_DATA!K177/ECO!U66))))</f>
        <v>5.9</v>
      </c>
      <c r="M223" s="74">
        <f>IF($C$2="National Currency",IF(C.Claims_DATA!L177=0,0,C.Claims_DATA!L177),IF($C$2="Current Exchange rate",IF(C.Claims_DATA!L177=0,0,C.Claims_DATA!L177/ECO!V31),IF($C$2="Constant Exchange rate",IF(C.Claims_DATA!L177=0,0,C.Claims_DATA!L177/ECO!V66))))</f>
        <v>5.7</v>
      </c>
      <c r="N223" s="74">
        <f>IF($C$2="National Currency",IF(C.Claims_DATA!M177=0,0,C.Claims_DATA!M177),IF($C$2="Current Exchange rate",IF(C.Claims_DATA!M177=0,0,C.Claims_DATA!M177/ECO!W31),IF($C$2="Constant Exchange rate",IF(C.Claims_DATA!M177=0,0,C.Claims_DATA!M177/ECO!W66))))</f>
        <v>7.1</v>
      </c>
      <c r="O223" s="74">
        <f>IF($C$2="National Currency",IF(C.Claims_DATA!N177=0,0,C.Claims_DATA!N177),IF($C$2="Current Exchange rate",IF(C.Claims_DATA!N177=0,0,C.Claims_DATA!N177/ECO!X31),IF($C$2="Constant Exchange rate",IF(C.Claims_DATA!N177=0,0,C.Claims_DATA!N177/ECO!X66))))</f>
        <v>6.9</v>
      </c>
      <c r="P223" s="220">
        <f>IF($C$2="National Currency",IF(C.Claims_DATA!O177=0,0,C.Claims_DATA!O177),IF($C$2="Current Exchange rate",IF(C.Claims_DATA!O177=0,0,C.Claims_DATA!O177/ECO!Y31),IF($C$2="Constant Exchange rate",IF(C.Claims_DATA!O177=0,0,C.Claims_DATA!O177/ECO!Y66))))</f>
        <v>5.9</v>
      </c>
      <c r="Q223" s="48">
        <f t="shared" si="49"/>
        <v>1.522224889319905E-4</v>
      </c>
      <c r="R223" s="94">
        <f t="shared" si="50"/>
        <v>-2.8169014084506894E-2</v>
      </c>
      <c r="S223" s="94" t="str">
        <f t="shared" si="51"/>
        <v>-</v>
      </c>
      <c r="X223" s="28"/>
      <c r="Y223" s="28"/>
      <c r="Z223" s="28"/>
      <c r="AA223" s="28"/>
      <c r="AB223" s="28"/>
      <c r="AC223" s="28"/>
      <c r="AD223" s="28"/>
      <c r="AE223" s="28"/>
      <c r="AF223" s="28"/>
      <c r="AG223" s="28"/>
      <c r="AH223" s="28"/>
    </row>
    <row r="224" spans="3:34" ht="15" x14ac:dyDescent="0.25">
      <c r="C224" s="256"/>
      <c r="D224" s="257"/>
      <c r="E224" s="45" t="s">
        <v>22</v>
      </c>
      <c r="F224" s="74">
        <f>IF($C$2="National Currency",IF(C.Claims_DATA!E178=0,0,C.Claims_DATA!E178),IF($C$2="Current Exchange rate",IF(C.Claims_DATA!E178=0,0,C.Claims_DATA!E178/ECO!O32),IF($C$2="Constant Exchange rate",IF(C.Claims_DATA!E178=0,0,C.Claims_DATA!E178/ECO!O67))))</f>
        <v>1570</v>
      </c>
      <c r="G224" s="74">
        <f>IF($C$2="National Currency",IF(C.Claims_DATA!F178=0,0,C.Claims_DATA!F178),IF($C$2="Current Exchange rate",IF(C.Claims_DATA!F178=0,0,C.Claims_DATA!F178/ECO!P32),IF($C$2="Constant Exchange rate",IF(C.Claims_DATA!F178=0,0,C.Claims_DATA!F178/ECO!P67))))</f>
        <v>1834</v>
      </c>
      <c r="H224" s="74">
        <f>IF($C$2="National Currency",IF(C.Claims_DATA!G178=0,0,C.Claims_DATA!G178),IF($C$2="Current Exchange rate",IF(C.Claims_DATA!G178=0,0,C.Claims_DATA!G178/ECO!Q32),IF($C$2="Constant Exchange rate",IF(C.Claims_DATA!G178=0,0,C.Claims_DATA!G178/ECO!Q67))))</f>
        <v>1692</v>
      </c>
      <c r="I224" s="74">
        <f>IF($C$2="National Currency",IF(C.Claims_DATA!H178=0,0,C.Claims_DATA!H178),IF($C$2="Current Exchange rate",IF(C.Claims_DATA!H178=0,0,C.Claims_DATA!H178/ECO!R32),IF($C$2="Constant Exchange rate",IF(C.Claims_DATA!H178=0,0,C.Claims_DATA!H178/ECO!R67))))</f>
        <v>2169</v>
      </c>
      <c r="J224" s="74">
        <f>IF($C$2="National Currency",IF(C.Claims_DATA!I178=0,0,C.Claims_DATA!I178),IF($C$2="Current Exchange rate",IF(C.Claims_DATA!I178=0,0,C.Claims_DATA!I178/ECO!S32),IF($C$2="Constant Exchange rate",IF(C.Claims_DATA!I178=0,0,C.Claims_DATA!I178/ECO!S67))))</f>
        <v>2022</v>
      </c>
      <c r="K224" s="74">
        <f>IF($C$2="National Currency",IF(C.Claims_DATA!J178=0,0,C.Claims_DATA!J178),IF($C$2="Current Exchange rate",IF(C.Claims_DATA!J178=0,0,C.Claims_DATA!J178/ECO!T32),IF($C$2="Constant Exchange rate",IF(C.Claims_DATA!J178=0,0,C.Claims_DATA!J178/ECO!T67))))</f>
        <v>1938</v>
      </c>
      <c r="L224" s="74">
        <f>IF($C$2="National Currency",IF(C.Claims_DATA!K178=0,0,C.Claims_DATA!K178),IF($C$2="Current Exchange rate",IF(C.Claims_DATA!K178=0,0,C.Claims_DATA!K178/ECO!U32),IF($C$2="Constant Exchange rate",IF(C.Claims_DATA!K178=0,0,C.Claims_DATA!K178/ECO!U67))))</f>
        <v>2135</v>
      </c>
      <c r="M224" s="74">
        <f>IF($C$2="National Currency",IF(C.Claims_DATA!L178=0,0,C.Claims_DATA!L178),IF($C$2="Current Exchange rate",IF(C.Claims_DATA!L178=0,0,C.Claims_DATA!L178/ECO!V32),IF($C$2="Constant Exchange rate",IF(C.Claims_DATA!L178=0,0,C.Claims_DATA!L178/ECO!V67))))</f>
        <v>2048</v>
      </c>
      <c r="N224" s="74">
        <f>IF($C$2="National Currency",IF(C.Claims_DATA!M178=0,0,C.Claims_DATA!M178),IF($C$2="Current Exchange rate",IF(C.Claims_DATA!M178=0,0,C.Claims_DATA!M178/ECO!W32),IF($C$2="Constant Exchange rate",IF(C.Claims_DATA!M178=0,0,C.Claims_DATA!M178/ECO!W67))))</f>
        <v>2023</v>
      </c>
      <c r="O224" s="74">
        <f>IF($C$2="National Currency",IF(C.Claims_DATA!N178=0,0,C.Claims_DATA!N178),IF($C$2="Current Exchange rate",IF(C.Claims_DATA!N178=0,0,C.Claims_DATA!N178/ECO!X32),IF($C$2="Constant Exchange rate",IF(C.Claims_DATA!N178=0,0,C.Claims_DATA!N178/ECO!X67))))</f>
        <v>2415</v>
      </c>
      <c r="P224" s="220">
        <f>IF($C$2="National Currency",IF(C.Claims_DATA!O178=0,0,C.Claims_DATA!O178),IF($C$2="Current Exchange rate",IF(C.Claims_DATA!O178=0,0,C.Claims_DATA!O178/ECO!Y32),IF($C$2="Constant Exchange rate",IF(C.Claims_DATA!O178=0,0,C.Claims_DATA!O178/ECO!Y67))))</f>
        <v>1990</v>
      </c>
      <c r="Q224" s="48">
        <f>O224/$O$234</f>
        <v>5.3277871126196676E-2</v>
      </c>
      <c r="R224" s="94">
        <f t="shared" si="50"/>
        <v>0.19377162629757794</v>
      </c>
      <c r="S224" s="94">
        <f t="shared" si="51"/>
        <v>0.53821656050955413</v>
      </c>
      <c r="X224" s="28"/>
      <c r="Y224" s="28"/>
      <c r="Z224" s="28"/>
      <c r="AA224" s="28"/>
      <c r="AB224" s="28"/>
      <c r="AC224" s="28"/>
      <c r="AD224" s="28"/>
      <c r="AE224" s="28"/>
      <c r="AF224" s="28"/>
      <c r="AG224" s="28"/>
      <c r="AH224" s="28"/>
    </row>
    <row r="225" spans="3:33" ht="15" x14ac:dyDescent="0.25">
      <c r="C225" s="256"/>
      <c r="D225" s="257"/>
      <c r="E225" s="45" t="s">
        <v>23</v>
      </c>
      <c r="F225" s="74">
        <f>IF($C$2="National Currency",IF(C.Claims_DATA!E179=0,0,C.Claims_DATA!E179),IF($C$2="Current Exchange rate",IF(C.Claims_DATA!E179=0,0,C.Claims_DATA!E179/ECO!O33),IF($C$2="Constant Exchange rate",IF(C.Claims_DATA!E179=0,0,C.Claims_DATA!E179/ECO!O68))))</f>
        <v>721.96416721964169</v>
      </c>
      <c r="G225" s="74">
        <f>IF($C$2="National Currency",IF(C.Claims_DATA!F179=0,0,C.Claims_DATA!F179),IF($C$2="Current Exchange rate",IF(C.Claims_DATA!F179=0,0,C.Claims_DATA!F179/ECO!P33),IF($C$2="Constant Exchange rate",IF(C.Claims_DATA!F179=0,0,C.Claims_DATA!F179/ECO!P68))))</f>
        <v>748.39637248396377</v>
      </c>
      <c r="H225" s="74">
        <f>IF($C$2="National Currency",IF(C.Claims_DATA!G179=0,0,C.Claims_DATA!G179),IF($C$2="Current Exchange rate",IF(C.Claims_DATA!G179=0,0,C.Claims_DATA!G179/ECO!Q33),IF($C$2="Constant Exchange rate",IF(C.Claims_DATA!G179=0,0,C.Claims_DATA!G179/ECO!Q68))))</f>
        <v>856.11590356115903</v>
      </c>
      <c r="I225" s="74">
        <f>IF($C$2="National Currency",IF(C.Claims_DATA!H179=0,0,C.Claims_DATA!H179),IF($C$2="Current Exchange rate",IF(C.Claims_DATA!H179=0,0,C.Claims_DATA!H179/ECO!R33),IF($C$2="Constant Exchange rate",IF(C.Claims_DATA!H179=0,0,C.Claims_DATA!H179/ECO!R68))))</f>
        <v>911.08161911081618</v>
      </c>
      <c r="J225" s="74">
        <f>IF($C$2="National Currency",IF(C.Claims_DATA!I179=0,0,C.Claims_DATA!I179),IF($C$2="Current Exchange rate",IF(C.Claims_DATA!I179=0,0,C.Claims_DATA!I179/ECO!S33),IF($C$2="Constant Exchange rate",IF(C.Claims_DATA!I179=0,0,C.Claims_DATA!I179/ECO!S68))))</f>
        <v>1116.2353461623534</v>
      </c>
      <c r="K225" s="74">
        <f>IF($C$2="National Currency",IF(C.Claims_DATA!J179=0,0,C.Claims_DATA!J179),IF($C$2="Current Exchange rate",IF(C.Claims_DATA!J179=0,0,C.Claims_DATA!J179/ECO!T33),IF($C$2="Constant Exchange rate",IF(C.Claims_DATA!J179=0,0,C.Claims_DATA!J179/ECO!T68))))</f>
        <v>1157.8190665781906</v>
      </c>
      <c r="L225" s="74">
        <f>IF($C$2="National Currency",IF(C.Claims_DATA!K179=0,0,C.Claims_DATA!K179),IF($C$2="Current Exchange rate",IF(C.Claims_DATA!K179=0,0,C.Claims_DATA!K179/ECO!U33),IF($C$2="Constant Exchange rate",IF(C.Claims_DATA!K179=0,0,C.Claims_DATA!K179/ECO!U68))))</f>
        <v>1482.415394824154</v>
      </c>
      <c r="M225" s="74">
        <f>IF($C$2="National Currency",IF(C.Claims_DATA!L179=0,0,C.Claims_DATA!L179),IF($C$2="Current Exchange rate",IF(C.Claims_DATA!L179=0,0,C.Claims_DATA!L179/ECO!V33),IF($C$2="Constant Exchange rate",IF(C.Claims_DATA!L179=0,0,C.Claims_DATA!L179/ECO!V68))))</f>
        <v>1376.2441937624419</v>
      </c>
      <c r="N225" s="74">
        <f>IF($C$2="National Currency",IF(C.Claims_DATA!M179=0,0,C.Claims_DATA!M179),IF($C$2="Current Exchange rate",IF(C.Claims_DATA!M179=0,0,C.Claims_DATA!M179/ECO!W33),IF($C$2="Constant Exchange rate",IF(C.Claims_DATA!M179=0,0,C.Claims_DATA!M179/ECO!W68))))</f>
        <v>1163.901791639018</v>
      </c>
      <c r="O225" s="74">
        <f>IF($C$2="National Currency",IF(C.Claims_DATA!N179=0,0,C.Claims_DATA!N179),IF($C$2="Current Exchange rate",IF(C.Claims_DATA!N179=0,0,C.Claims_DATA!N179/ECO!X33),IF($C$2="Constant Exchange rate",IF(C.Claims_DATA!N179=0,0,C.Claims_DATA!N179/ECO!X68))))</f>
        <v>1265.7597876575978</v>
      </c>
      <c r="P225" s="220">
        <f>IF($C$2="National Currency",IF(C.Claims_DATA!O179=0,0,C.Claims_DATA!O179),IF($C$2="Current Exchange rate",IF(C.Claims_DATA!O179=0,0,C.Claims_DATA!O179/ECO!Y33),IF($C$2="Constant Exchange rate",IF(C.Claims_DATA!O179=0,0,C.Claims_DATA!O179/ECO!Y68))))</f>
        <v>1312.1988354536793</v>
      </c>
      <c r="Q225" s="48">
        <f t="shared" si="49"/>
        <v>2.7924218154676425E-2</v>
      </c>
      <c r="R225" s="94">
        <f t="shared" si="50"/>
        <v>8.7514253135689613E-2</v>
      </c>
      <c r="S225" s="94">
        <f t="shared" si="51"/>
        <v>0.75321691176470584</v>
      </c>
    </row>
    <row r="226" spans="3:33" ht="15" x14ac:dyDescent="0.25">
      <c r="C226" s="256"/>
      <c r="D226" s="257"/>
      <c r="E226" s="45" t="s">
        <v>24</v>
      </c>
      <c r="F226" s="74">
        <f>IF($C$2="National Currency",IF(C.Claims_DATA!E180=0,0,C.Claims_DATA!E180),IF($C$2="Current Exchange rate",IF(C.Claims_DATA!E180=0,0,C.Claims_DATA!E180/ECO!O34),IF($C$2="Constant Exchange rate",IF(C.Claims_DATA!E180=0,0,C.Claims_DATA!E180/ECO!O69))))</f>
        <v>107.64766451371338</v>
      </c>
      <c r="G226" s="74">
        <f>IF($C$2="National Currency",IF(C.Claims_DATA!F180=0,0,C.Claims_DATA!F180),IF($C$2="Current Exchange rate",IF(C.Claims_DATA!F180=0,0,C.Claims_DATA!F180/ECO!P34),IF($C$2="Constant Exchange rate",IF(C.Claims_DATA!F180=0,0,C.Claims_DATA!F180/ECO!P69))))</f>
        <v>134.55958064214173</v>
      </c>
      <c r="H226" s="74">
        <f>IF($C$2="National Currency",IF(C.Claims_DATA!G180=0,0,C.Claims_DATA!G180),IF($C$2="Current Exchange rate",IF(C.Claims_DATA!G180=0,0,C.Claims_DATA!G180/ECO!Q34),IF($C$2="Constant Exchange rate",IF(C.Claims_DATA!G180=0,0,C.Claims_DATA!G180/ECO!Q69))))</f>
        <v>139.23991388186838</v>
      </c>
      <c r="I226" s="74">
        <f>IF($C$2="National Currency",IF(C.Claims_DATA!H180=0,0,C.Claims_DATA!H180),IF($C$2="Current Exchange rate",IF(C.Claims_DATA!H180=0,0,C.Claims_DATA!H180/ECO!R34),IF($C$2="Constant Exchange rate",IF(C.Claims_DATA!H180=0,0,C.Claims_DATA!H180/ECO!R69))))</f>
        <v>179.95881306749041</v>
      </c>
      <c r="J226" s="74">
        <f>IF($C$2="National Currency",IF(C.Claims_DATA!I180=0,0,C.Claims_DATA!I180),IF($C$2="Current Exchange rate",IF(C.Claims_DATA!I180=0,0,C.Claims_DATA!I180/ECO!S34),IF($C$2="Constant Exchange rate",IF(C.Claims_DATA!I180=0,0,C.Claims_DATA!I180/ECO!S69))))</f>
        <v>233.54862866236076</v>
      </c>
      <c r="K226" s="74">
        <f>IF($C$2="National Currency",IF(C.Claims_DATA!J180=0,0,C.Claims_DATA!J180),IF($C$2="Current Exchange rate",IF(C.Claims_DATA!J180=0,0,C.Claims_DATA!J180/ECO!T34),IF($C$2="Constant Exchange rate",IF(C.Claims_DATA!J180=0,0,C.Claims_DATA!J180/ECO!T69))))</f>
        <v>402.50865861649351</v>
      </c>
      <c r="L226" s="74">
        <f>IF($C$2="National Currency",IF(C.Claims_DATA!K180=0,0,C.Claims_DATA!K180),IF($C$2="Current Exchange rate",IF(C.Claims_DATA!K180=0,0,C.Claims_DATA!K180/ECO!U34),IF($C$2="Constant Exchange rate",IF(C.Claims_DATA!K180=0,0,C.Claims_DATA!K180/ECO!U69))))</f>
        <v>851.1185996442947</v>
      </c>
      <c r="M226" s="74">
        <f>IF($C$2="National Currency",IF(C.Claims_DATA!L180=0,0,C.Claims_DATA!L180),IF($C$2="Current Exchange rate",IF(C.Claims_DATA!L180=0,0,C.Claims_DATA!L180/ECO!V34),IF($C$2="Constant Exchange rate",IF(C.Claims_DATA!L180=0,0,C.Claims_DATA!L180/ECO!V69))))</f>
        <v>557.66170551343259</v>
      </c>
      <c r="N226" s="74">
        <f>IF($C$2="National Currency",IF(C.Claims_DATA!M180=0,0,C.Claims_DATA!M180),IF($C$2="Current Exchange rate",IF(C.Claims_DATA!M180=0,0,C.Claims_DATA!M180/ECO!W34),IF($C$2="Constant Exchange rate",IF(C.Claims_DATA!M180=0,0,C.Claims_DATA!M180/ECO!W69))))</f>
        <v>636.29130394084052</v>
      </c>
      <c r="O226" s="74">
        <f>IF($C$2="National Currency",IF(C.Claims_DATA!N180=0,0,C.Claims_DATA!N180),IF($C$2="Current Exchange rate",IF(C.Claims_DATA!N180=0,0,C.Claims_DATA!N180/ECO!X34),IF($C$2="Constant Exchange rate",IF(C.Claims_DATA!N180=0,0,C.Claims_DATA!N180/ECO!X69))))</f>
        <v>636.29130394084052</v>
      </c>
      <c r="P226" s="220">
        <f>IF($C$2="National Currency",IF(C.Claims_DATA!O180=0,0,C.Claims_DATA!O180),IF($C$2="Current Exchange rate",IF(C.Claims_DATA!O180=0,0,C.Claims_DATA!O180/ECO!Y34),IF($C$2="Constant Exchange rate",IF(C.Claims_DATA!O180=0,0,C.Claims_DATA!O180/ECO!Y69))))</f>
        <v>0</v>
      </c>
      <c r="Q226" s="48">
        <f t="shared" si="49"/>
        <v>1.4037368981399479E-2</v>
      </c>
      <c r="R226" s="94">
        <f t="shared" si="50"/>
        <v>0</v>
      </c>
      <c r="S226" s="94">
        <f t="shared" si="51"/>
        <v>4.9108695652173902</v>
      </c>
    </row>
    <row r="227" spans="3:33" ht="15" x14ac:dyDescent="0.25">
      <c r="C227" s="256"/>
      <c r="D227" s="257"/>
      <c r="E227" s="45" t="s">
        <v>25</v>
      </c>
      <c r="F227" s="74">
        <f>IF($C$2="National Currency",IF(C.Claims_DATA!E181=0,0,C.Claims_DATA!E181),IF($C$2="Current Exchange rate",IF(C.Claims_DATA!E181=0,0,C.Claims_DATA!E181/ECO!O35),IF($C$2="Constant Exchange rate",IF(C.Claims_DATA!E181=0,0,C.Claims_DATA!E181/ECO!O70))))</f>
        <v>260.32400000000001</v>
      </c>
      <c r="G227" s="74">
        <f>IF($C$2="National Currency",IF(C.Claims_DATA!F181=0,0,C.Claims_DATA!F181),IF($C$2="Current Exchange rate",IF(C.Claims_DATA!F181=0,0,C.Claims_DATA!F181/ECO!P35),IF($C$2="Constant Exchange rate",IF(C.Claims_DATA!F181=0,0,C.Claims_DATA!F181/ECO!P70))))</f>
        <v>247.32599999999999</v>
      </c>
      <c r="H227" s="74">
        <f>IF($C$2="National Currency",IF(C.Claims_DATA!G181=0,0,C.Claims_DATA!G181),IF($C$2="Current Exchange rate",IF(C.Claims_DATA!G181=0,0,C.Claims_DATA!G181/ECO!Q35),IF($C$2="Constant Exchange rate",IF(C.Claims_DATA!G181=0,0,C.Claims_DATA!G181/ECO!Q70))))</f>
        <v>341.52699999999999</v>
      </c>
      <c r="I227" s="74">
        <f>IF($C$2="National Currency",IF(C.Claims_DATA!H181=0,0,C.Claims_DATA!H181),IF($C$2="Current Exchange rate",IF(C.Claims_DATA!H181=0,0,C.Claims_DATA!H181/ECO!R35),IF($C$2="Constant Exchange rate",IF(C.Claims_DATA!H181=0,0,C.Claims_DATA!H181/ECO!R70))))</f>
        <v>256.44200000000001</v>
      </c>
      <c r="J227" s="74">
        <f>IF($C$2="National Currency",IF(C.Claims_DATA!I181=0,0,C.Claims_DATA!I181),IF($C$2="Current Exchange rate",IF(C.Claims_DATA!I181=0,0,C.Claims_DATA!I181/ECO!S35),IF($C$2="Constant Exchange rate",IF(C.Claims_DATA!I181=0,0,C.Claims_DATA!I181/ECO!S70))))</f>
        <v>373.43600000000004</v>
      </c>
      <c r="K227" s="74">
        <f>IF($C$2="National Currency",IF(C.Claims_DATA!J181=0,0,C.Claims_DATA!J181),IF($C$2="Current Exchange rate",IF(C.Claims_DATA!J181=0,0,C.Claims_DATA!J181/ECO!T35),IF($C$2="Constant Exchange rate",IF(C.Claims_DATA!J181=0,0,C.Claims_DATA!J181/ECO!T70))))</f>
        <v>415.18</v>
      </c>
      <c r="L227" s="74">
        <f>IF($C$2="National Currency",IF(C.Claims_DATA!K181=0,0,C.Claims_DATA!K181),IF($C$2="Current Exchange rate",IF(C.Claims_DATA!K181=0,0,C.Claims_DATA!K181/ECO!U35),IF($C$2="Constant Exchange rate",IF(C.Claims_DATA!K181=0,0,C.Claims_DATA!K181/ECO!U70))))</f>
        <v>516.30799999999999</v>
      </c>
      <c r="M227" s="74">
        <f>IF($C$2="National Currency",IF(C.Claims_DATA!L181=0,0,C.Claims_DATA!L181),IF($C$2="Current Exchange rate",IF(C.Claims_DATA!L181=0,0,C.Claims_DATA!L181/ECO!V35),IF($C$2="Constant Exchange rate",IF(C.Claims_DATA!L181=0,0,C.Claims_DATA!L181/ECO!V70))))</f>
        <v>432.226</v>
      </c>
      <c r="N227" s="74">
        <f>IF($C$2="National Currency",IF(C.Claims_DATA!M181=0,0,C.Claims_DATA!M181),IF($C$2="Current Exchange rate",IF(C.Claims_DATA!M181=0,0,C.Claims_DATA!M181/ECO!W35),IF($C$2="Constant Exchange rate",IF(C.Claims_DATA!M181=0,0,C.Claims_DATA!M181/ECO!W70))))</f>
        <v>391.15200000000004</v>
      </c>
      <c r="O227" s="74">
        <f>IF($C$2="National Currency",IF(C.Claims_DATA!N181=0,0,C.Claims_DATA!N181),IF($C$2="Current Exchange rate",IF(C.Claims_DATA!N181=0,0,C.Claims_DATA!N181/ECO!X35),IF($C$2="Constant Exchange rate",IF(C.Claims_DATA!N181=0,0,C.Claims_DATA!N181/ECO!X70))))</f>
        <v>513.52499999999998</v>
      </c>
      <c r="P227" s="220">
        <f>IF($C$2="National Currency",IF(C.Claims_DATA!O181=0,0,C.Claims_DATA!O181),IF($C$2="Current Exchange rate",IF(C.Claims_DATA!O181=0,0,C.Claims_DATA!O181/ECO!Y35),IF($C$2="Constant Exchange rate",IF(C.Claims_DATA!O181=0,0,C.Claims_DATA!O181/ECO!Y70))))</f>
        <v>412.98563220321944</v>
      </c>
      <c r="Q227" s="48">
        <f t="shared" si="49"/>
        <v>1.1328993279536292E-2</v>
      </c>
      <c r="R227" s="94">
        <f t="shared" si="50"/>
        <v>0.31285280402503357</v>
      </c>
      <c r="S227" s="94">
        <f t="shared" si="51"/>
        <v>0.9726379434858099</v>
      </c>
    </row>
    <row r="228" spans="3:33" ht="15" x14ac:dyDescent="0.25">
      <c r="C228" s="256"/>
      <c r="D228" s="257"/>
      <c r="E228" s="45" t="s">
        <v>26</v>
      </c>
      <c r="F228" s="74">
        <f>IF($C$2="National Currency",IF(C.Claims_DATA!E182=0,0,C.Claims_DATA!E182),IF($C$2="Current Exchange rate",IF(C.Claims_DATA!E182=0,0,C.Claims_DATA!E182/ECO!O36),IF($C$2="Constant Exchange rate",IF(C.Claims_DATA!E182=0,0,C.Claims_DATA!E182/ECO!O71))))</f>
        <v>138.595434203416</v>
      </c>
      <c r="G228" s="74">
        <f>IF($C$2="National Currency",IF(C.Claims_DATA!F182=0,0,C.Claims_DATA!F182),IF($C$2="Current Exchange rate",IF(C.Claims_DATA!F182=0,0,C.Claims_DATA!F182/ECO!P36),IF($C$2="Constant Exchange rate",IF(C.Claims_DATA!F182=0,0,C.Claims_DATA!F182/ECO!P71))))</f>
        <v>121.67317077667052</v>
      </c>
      <c r="H228" s="74">
        <f>IF($C$2="National Currency",IF(C.Claims_DATA!G182=0,0,C.Claims_DATA!G182),IF($C$2="Current Exchange rate",IF(C.Claims_DATA!G182=0,0,C.Claims_DATA!G182/ECO!Q36),IF($C$2="Constant Exchange rate",IF(C.Claims_DATA!G182=0,0,C.Claims_DATA!G182/ECO!Q71))))</f>
        <v>104.75090734992504</v>
      </c>
      <c r="I228" s="74">
        <f>IF($C$2="National Currency",IF(C.Claims_DATA!H182=0,0,C.Claims_DATA!H182),IF($C$2="Current Exchange rate",IF(C.Claims_DATA!H182=0,0,C.Claims_DATA!H182/ECO!R36),IF($C$2="Constant Exchange rate",IF(C.Claims_DATA!H182=0,0,C.Claims_DATA!H182/ECO!R71))))</f>
        <v>87.82864392317957</v>
      </c>
      <c r="J228" s="74">
        <f>IF($C$2="National Currency",IF(C.Claims_DATA!I182=0,0,C.Claims_DATA!I182),IF($C$2="Current Exchange rate",IF(C.Claims_DATA!I182=0,0,C.Claims_DATA!I182/ECO!S36),IF($C$2="Constant Exchange rate",IF(C.Claims_DATA!I182=0,0,C.Claims_DATA!I182/ECO!S71))))</f>
        <v>70.906380496434096</v>
      </c>
      <c r="K228" s="74">
        <f>IF($C$2="National Currency",IF(C.Claims_DATA!J182=0,0,C.Claims_DATA!J182),IF($C$2="Current Exchange rate",IF(C.Claims_DATA!J182=0,0,C.Claims_DATA!J182/ECO!T36),IF($C$2="Constant Exchange rate",IF(C.Claims_DATA!J182=0,0,C.Claims_DATA!J182/ECO!T71))))</f>
        <v>53.984117069688587</v>
      </c>
      <c r="L228" s="74">
        <f>IF($C$2="National Currency",IF(C.Claims_DATA!K182=0,0,C.Claims_DATA!K182),IF($C$2="Current Exchange rate",IF(C.Claims_DATA!K182=0,0,C.Claims_DATA!K182/ECO!U36),IF($C$2="Constant Exchange rate",IF(C.Claims_DATA!K182=0,0,C.Claims_DATA!K182/ECO!U71))))</f>
        <v>98.077094672972251</v>
      </c>
      <c r="M228" s="74">
        <f>IF($C$2="National Currency",IF(C.Claims_DATA!L182=0,0,C.Claims_DATA!L182),IF($C$2="Current Exchange rate",IF(C.Claims_DATA!L182=0,0,C.Claims_DATA!L182/ECO!V36),IF($C$2="Constant Exchange rate",IF(C.Claims_DATA!L182=0,0,C.Claims_DATA!L182/ECO!V71))))</f>
        <v>69.510127598822166</v>
      </c>
      <c r="N228" s="74">
        <f>IF($C$2="National Currency",IF(C.Claims_DATA!M182=0,0,C.Claims_DATA!M182),IF($C$2="Current Exchange rate",IF(C.Claims_DATA!M182=0,0,C.Claims_DATA!M182/ECO!W36),IF($C$2="Constant Exchange rate",IF(C.Claims_DATA!M182=0,0,C.Claims_DATA!M182/ECO!W71))))</f>
        <v>74.953154278575894</v>
      </c>
      <c r="O228" s="74">
        <f>IF($C$2="National Currency",IF(C.Claims_DATA!N182=0,0,C.Claims_DATA!N182),IF($C$2="Current Exchange rate",IF(C.Claims_DATA!N182=0,0,C.Claims_DATA!N182/ECO!X36),IF($C$2="Constant Exchange rate",IF(C.Claims_DATA!N182=0,0,C.Claims_DATA!N182/ECO!X71))))</f>
        <v>74.953154278575894</v>
      </c>
      <c r="P228" s="220">
        <f>IF($C$2="National Currency",IF(C.Claims_DATA!O182=0,0,C.Claims_DATA!O182),IF($C$2="Current Exchange rate",IF(C.Claims_DATA!O182=0,0,C.Claims_DATA!O182/ECO!Y36),IF($C$2="Constant Exchange rate",IF(C.Claims_DATA!O182=0,0,C.Claims_DATA!O182/ECO!Y71))))</f>
        <v>0</v>
      </c>
      <c r="Q228" s="48">
        <f t="shared" si="49"/>
        <v>1.6535587967519269E-3</v>
      </c>
      <c r="R228" s="94">
        <f t="shared" si="50"/>
        <v>0</v>
      </c>
      <c r="S228" s="94">
        <f t="shared" si="51"/>
        <v>-0.45919463574415142</v>
      </c>
    </row>
    <row r="229" spans="3:33" ht="15" x14ac:dyDescent="0.25">
      <c r="C229" s="256"/>
      <c r="D229" s="257"/>
      <c r="E229" s="45" t="s">
        <v>27</v>
      </c>
      <c r="F229" s="74">
        <f>IF($C$2="National Currency",IF(C.Claims_DATA!E183=0,0,C.Claims_DATA!E183),IF($C$2="Current Exchange rate",IF(C.Claims_DATA!E183=0,0,C.Claims_DATA!E183/ECO!O37),IF($C$2="Constant Exchange rate",IF(C.Claims_DATA!E183=0,0,C.Claims_DATA!E183/ECO!O72))))</f>
        <v>442.45714894070051</v>
      </c>
      <c r="G229" s="74">
        <f>IF($C$2="National Currency",IF(C.Claims_DATA!F183=0,0,C.Claims_DATA!F183),IF($C$2="Current Exchange rate",IF(C.Claims_DATA!F183=0,0,C.Claims_DATA!F183/ECO!P37),IF($C$2="Constant Exchange rate",IF(C.Claims_DATA!F183=0,0,C.Claims_DATA!F183/ECO!P72))))</f>
        <v>482.48695837325664</v>
      </c>
      <c r="H229" s="74">
        <f>IF($C$2="National Currency",IF(C.Claims_DATA!G183=0,0,C.Claims_DATA!G183),IF($C$2="Current Exchange rate",IF(C.Claims_DATA!G183=0,0,C.Claims_DATA!G183/ECO!Q37),IF($C$2="Constant Exchange rate",IF(C.Claims_DATA!G183=0,0,C.Claims_DATA!G183/ECO!Q72))))</f>
        <v>481.63526030022354</v>
      </c>
      <c r="I229" s="74">
        <f>IF($C$2="National Currency",IF(C.Claims_DATA!H183=0,0,C.Claims_DATA!H183),IF($C$2="Current Exchange rate",IF(C.Claims_DATA!H183=0,0,C.Claims_DATA!H183/ECO!R37),IF($C$2="Constant Exchange rate",IF(C.Claims_DATA!H183=0,0,C.Claims_DATA!H183/ECO!R72))))</f>
        <v>590.54615138933241</v>
      </c>
      <c r="J229" s="74">
        <f>IF($C$2="National Currency",IF(C.Claims_DATA!I183=0,0,C.Claims_DATA!I183),IF($C$2="Current Exchange rate",IF(C.Claims_DATA!I183=0,0,C.Claims_DATA!I183/ECO!S37),IF($C$2="Constant Exchange rate",IF(C.Claims_DATA!I183=0,0,C.Claims_DATA!I183/ECO!S72))))</f>
        <v>580.75162354945166</v>
      </c>
      <c r="K229" s="74">
        <f>IF($C$2="National Currency",IF(C.Claims_DATA!J183=0,0,C.Claims_DATA!J183),IF($C$2="Current Exchange rate",IF(C.Claims_DATA!J183=0,0,C.Claims_DATA!J183/ECO!T37),IF($C$2="Constant Exchange rate",IF(C.Claims_DATA!J183=0,0,C.Claims_DATA!J183/ECO!T72))))</f>
        <v>618.43926328116675</v>
      </c>
      <c r="L229" s="74">
        <f>IF($C$2="National Currency",IF(C.Claims_DATA!K183=0,0,C.Claims_DATA!K183),IF($C$2="Current Exchange rate",IF(C.Claims_DATA!K183=0,0,C.Claims_DATA!K183/ECO!U37),IF($C$2="Constant Exchange rate",IF(C.Claims_DATA!K183=0,0,C.Claims_DATA!K183/ECO!U72))))</f>
        <v>624.82699882891507</v>
      </c>
      <c r="M229" s="74">
        <f>IF($C$2="National Currency",IF(C.Claims_DATA!L183=0,0,C.Claims_DATA!L183),IF($C$2="Current Exchange rate",IF(C.Claims_DATA!L183=0,0,C.Claims_DATA!L183/ECO!V37),IF($C$2="Constant Exchange rate",IF(C.Claims_DATA!L183=0,0,C.Claims_DATA!L183/ECO!V72))))</f>
        <v>624.40114979239854</v>
      </c>
      <c r="N229" s="74">
        <f>IF($C$2="National Currency",IF(C.Claims_DATA!M183=0,0,C.Claims_DATA!M183),IF($C$2="Current Exchange rate",IF(C.Claims_DATA!M183=0,0,C.Claims_DATA!M183/ECO!W37),IF($C$2="Constant Exchange rate",IF(C.Claims_DATA!M183=0,0,C.Claims_DATA!M183/ECO!W72))))</f>
        <v>619.92973490897475</v>
      </c>
      <c r="O229" s="74">
        <f>IF($C$2="National Currency",IF(C.Claims_DATA!N183=0,0,C.Claims_DATA!N183),IF($C$2="Current Exchange rate",IF(C.Claims_DATA!N183=0,0,C.Claims_DATA!N183/ECO!X37),IF($C$2="Constant Exchange rate",IF(C.Claims_DATA!N183=0,0,C.Claims_DATA!N183/ECO!X72))))</f>
        <v>673.05440221441495</v>
      </c>
      <c r="P229" s="220">
        <f>IF($C$2="National Currency",IF(C.Claims_DATA!O183=0,0,C.Claims_DATA!O183),IF($C$2="Current Exchange rate",IF(C.Claims_DATA!O183=0,0,C.Claims_DATA!O183/ECO!Y37),IF($C$2="Constant Exchange rate",IF(C.Claims_DATA!O183=0,0,C.Claims_DATA!O183/ECO!Y72))))</f>
        <v>0</v>
      </c>
      <c r="Q229" s="48">
        <f t="shared" si="49"/>
        <v>1.4848408158219023E-2</v>
      </c>
      <c r="R229" s="94">
        <f t="shared" si="50"/>
        <v>8.5694659110424176E-2</v>
      </c>
      <c r="S229" s="94">
        <f t="shared" si="51"/>
        <v>0.52117420596727615</v>
      </c>
    </row>
    <row r="230" spans="3:33" ht="15" x14ac:dyDescent="0.25">
      <c r="C230" s="256"/>
      <c r="D230" s="257"/>
      <c r="E230" s="45" t="s">
        <v>28</v>
      </c>
      <c r="F230" s="74">
        <f>IF($C$2="National Currency",IF(C.Claims_DATA!E184=0,0,C.Claims_DATA!E184),IF($C$2="Current Exchange rate",IF(C.Claims_DATA!E184=0,0,C.Claims_DATA!E184/ECO!O38),IF($C$2="Constant Exchange rate",IF(C.Claims_DATA!E184=0,0,C.Claims_DATA!E184/ECO!O73))))</f>
        <v>94.858955099315651</v>
      </c>
      <c r="G230" s="74">
        <f>IF($C$2="National Currency",IF(C.Claims_DATA!F184=0,0,C.Claims_DATA!F184),IF($C$2="Current Exchange rate",IF(C.Claims_DATA!F184=0,0,C.Claims_DATA!F184/ECO!P38),IF($C$2="Constant Exchange rate",IF(C.Claims_DATA!F184=0,0,C.Claims_DATA!F184/ECO!P73))))</f>
        <v>90.168586212652315</v>
      </c>
      <c r="H230" s="74">
        <f>IF($C$2="National Currency",IF(C.Claims_DATA!G184=0,0,C.Claims_DATA!G184),IF($C$2="Current Exchange rate",IF(C.Claims_DATA!G184=0,0,C.Claims_DATA!G184/ECO!Q38),IF($C$2="Constant Exchange rate",IF(C.Claims_DATA!G184=0,0,C.Claims_DATA!G184/ECO!Q73))))</f>
        <v>92.134034384910706</v>
      </c>
      <c r="I230" s="74">
        <f>IF($C$2="National Currency",IF(C.Claims_DATA!H184=0,0,C.Claims_DATA!H184),IF($C$2="Current Exchange rate",IF(C.Claims_DATA!H184=0,0,C.Claims_DATA!H184/ECO!R38),IF($C$2="Constant Exchange rate",IF(C.Claims_DATA!H184=0,0,C.Claims_DATA!H184/ECO!R73))))</f>
        <v>124</v>
      </c>
      <c r="J230" s="74">
        <f>IF($C$2="National Currency",IF(C.Claims_DATA!I184=0,0,C.Claims_DATA!I184),IF($C$2="Current Exchange rate",IF(C.Claims_DATA!I184=0,0,C.Claims_DATA!I184/ECO!S38),IF($C$2="Constant Exchange rate",IF(C.Claims_DATA!I184=0,0,C.Claims_DATA!I184/ECO!S73))))</f>
        <v>240</v>
      </c>
      <c r="K230" s="74">
        <f>IF($C$2="National Currency",IF(C.Claims_DATA!J184=0,0,C.Claims_DATA!J184),IF($C$2="Current Exchange rate",IF(C.Claims_DATA!J184=0,0,C.Claims_DATA!J184/ECO!T38),IF($C$2="Constant Exchange rate",IF(C.Claims_DATA!J184=0,0,C.Claims_DATA!J184/ECO!T73))))</f>
        <v>190</v>
      </c>
      <c r="L230" s="74">
        <f>IF($C$2="National Currency",IF(C.Claims_DATA!K184=0,0,C.Claims_DATA!K184),IF($C$2="Current Exchange rate",IF(C.Claims_DATA!K184=0,0,C.Claims_DATA!K184/ECO!U38),IF($C$2="Constant Exchange rate",IF(C.Claims_DATA!K184=0,0,C.Claims_DATA!K184/ECO!U73))))</f>
        <v>136</v>
      </c>
      <c r="M230" s="74">
        <f>IF($C$2="National Currency",IF(C.Claims_DATA!L184=0,0,C.Claims_DATA!L184),IF($C$2="Current Exchange rate",IF(C.Claims_DATA!L184=0,0,C.Claims_DATA!L184/ECO!V38),IF($C$2="Constant Exchange rate",IF(C.Claims_DATA!L184=0,0,C.Claims_DATA!L184/ECO!V73))))</f>
        <v>106</v>
      </c>
      <c r="N230" s="74">
        <f>IF($C$2="National Currency",IF(C.Claims_DATA!M184=0,0,C.Claims_DATA!M184),IF($C$2="Current Exchange rate",IF(C.Claims_DATA!M184=0,0,C.Claims_DATA!M184/ECO!W38),IF($C$2="Constant Exchange rate",IF(C.Claims_DATA!M184=0,0,C.Claims_DATA!M184/ECO!W73))))</f>
        <v>149</v>
      </c>
      <c r="O230" s="74">
        <f>IF($C$2="National Currency",IF(C.Claims_DATA!N184=0,0,C.Claims_DATA!N184),IF($C$2="Current Exchange rate",IF(C.Claims_DATA!N184=0,0,C.Claims_DATA!N184/ECO!X38),IF($C$2="Constant Exchange rate",IF(C.Claims_DATA!N184=0,0,C.Claims_DATA!N184/ECO!X73))))</f>
        <v>107.2</v>
      </c>
      <c r="P230" s="220">
        <f>IF($C$2="National Currency",IF(C.Claims_DATA!O184=0,0,C.Claims_DATA!O184),IF($C$2="Current Exchange rate",IF(C.Claims_DATA!O184=0,0,C.Claims_DATA!O184/ECO!Y38),IF($C$2="Constant Exchange rate",IF(C.Claims_DATA!O184=0,0,C.Claims_DATA!O184/ECO!Y73))))</f>
        <v>0</v>
      </c>
      <c r="Q230" s="48">
        <f t="shared" si="49"/>
        <v>2.3649638860158526E-3</v>
      </c>
      <c r="R230" s="94">
        <f t="shared" si="50"/>
        <v>-0.2805369127516778</v>
      </c>
      <c r="S230" s="94">
        <f t="shared" si="51"/>
        <v>0.13009889143058229</v>
      </c>
      <c r="X230" s="28"/>
      <c r="Y230" s="28"/>
      <c r="Z230" s="28"/>
      <c r="AA230" s="28"/>
      <c r="AB230" s="28"/>
      <c r="AC230" s="28"/>
      <c r="AD230" s="28"/>
      <c r="AE230" s="28"/>
      <c r="AF230" s="28"/>
      <c r="AG230" s="28"/>
    </row>
    <row r="231" spans="3:33" ht="15" x14ac:dyDescent="0.25">
      <c r="C231" s="256"/>
      <c r="D231" s="257"/>
      <c r="E231" s="45" t="s">
        <v>43</v>
      </c>
      <c r="F231" s="74">
        <f>IF($C$2="National Currency",IF(C.Claims_DATA!E185=0,0,C.Claims_DATA!E185),IF($C$2="Current Exchange rate",IF(C.Claims_DATA!E185=0,0,C.Claims_DATA!E185/ECO!O39),IF($C$2="Constant Exchange rate",IF(C.Claims_DATA!E185=0,0,C.Claims_DATA!E185/ECO!O74))))</f>
        <v>62.172210051118633</v>
      </c>
      <c r="G231" s="74">
        <f>IF($C$2="National Currency",IF(C.Claims_DATA!F185=0,0,C.Claims_DATA!F185),IF($C$2="Current Exchange rate",IF(C.Claims_DATA!F185=0,0,C.Claims_DATA!F185/ECO!P39),IF($C$2="Constant Exchange rate",IF(C.Claims_DATA!F185=0,0,C.Claims_DATA!F185/ECO!P74))))</f>
        <v>24.729469561176391</v>
      </c>
      <c r="H231" s="74">
        <f>IF($C$2="National Currency",IF(C.Claims_DATA!G185=0,0,C.Claims_DATA!G185),IF($C$2="Current Exchange rate",IF(C.Claims_DATA!G185=0,0,C.Claims_DATA!G185/ECO!Q39),IF($C$2="Constant Exchange rate",IF(C.Claims_DATA!G185=0,0,C.Claims_DATA!G185/ECO!Q74))))</f>
        <v>0</v>
      </c>
      <c r="I231" s="74">
        <f>IF($C$2="National Currency",IF(C.Claims_DATA!H185=0,0,C.Claims_DATA!H185),IF($C$2="Current Exchange rate",IF(C.Claims_DATA!H185=0,0,C.Claims_DATA!H185/ECO!R39),IF($C$2="Constant Exchange rate",IF(C.Claims_DATA!H185=0,0,C.Claims_DATA!H185/ECO!R74))))</f>
        <v>0</v>
      </c>
      <c r="J231" s="74">
        <f>IF($C$2="National Currency",IF(C.Claims_DATA!I185=0,0,C.Claims_DATA!I185),IF($C$2="Current Exchange rate",IF(C.Claims_DATA!I185=0,0,C.Claims_DATA!I185/ECO!S39),IF($C$2="Constant Exchange rate",IF(C.Claims_DATA!I185=0,0,C.Claims_DATA!I185/ECO!S74))))</f>
        <v>0</v>
      </c>
      <c r="K231" s="74">
        <f>IF($C$2="National Currency",IF(C.Claims_DATA!J185=0,0,C.Claims_DATA!J185),IF($C$2="Current Exchange rate",IF(C.Claims_DATA!J185=0,0,C.Claims_DATA!J185/ECO!T39),IF($C$2="Constant Exchange rate",IF(C.Claims_DATA!J185=0,0,C.Claims_DATA!J185/ECO!T74))))</f>
        <v>0</v>
      </c>
      <c r="L231" s="74">
        <f>IF($C$2="National Currency",IF(C.Claims_DATA!K185=0,0,C.Claims_DATA!K185),IF($C$2="Current Exchange rate",IF(C.Claims_DATA!K185=0,0,C.Claims_DATA!K185/ECO!U39),IF($C$2="Constant Exchange rate",IF(C.Claims_DATA!K185=0,0,C.Claims_DATA!K185/ECO!U74))))</f>
        <v>0</v>
      </c>
      <c r="M231" s="74">
        <f>IF($C$2="National Currency",IF(C.Claims_DATA!L185=0,0,C.Claims_DATA!L185),IF($C$2="Current Exchange rate",IF(C.Claims_DATA!L185=0,0,C.Claims_DATA!L185/ECO!V39),IF($C$2="Constant Exchange rate",IF(C.Claims_DATA!L185=0,0,C.Claims_DATA!L185/ECO!V74))))</f>
        <v>0</v>
      </c>
      <c r="N231" s="74">
        <f>IF($C$2="National Currency",IF(C.Claims_DATA!M185=0,0,C.Claims_DATA!M185),IF($C$2="Current Exchange rate",IF(C.Claims_DATA!M185=0,0,C.Claims_DATA!M185/ECO!W39),IF($C$2="Constant Exchange rate",IF(C.Claims_DATA!M185=0,0,C.Claims_DATA!M185/ECO!W74))))</f>
        <v>0</v>
      </c>
      <c r="O231" s="74">
        <f>IF($C$2="National Currency",IF(C.Claims_DATA!N185=0,0,C.Claims_DATA!N185),IF($C$2="Current Exchange rate",IF(C.Claims_DATA!N185=0,0,C.Claims_DATA!N185/ECO!X39),IF($C$2="Constant Exchange rate",IF(C.Claims_DATA!N185=0,0,C.Claims_DATA!N185/ECO!X74))))</f>
        <v>0</v>
      </c>
      <c r="P231" s="220">
        <f>IF($C$2="National Currency",IF(C.Claims_DATA!O185=0,0,C.Claims_DATA!O185),IF($C$2="Current Exchange rate",IF(C.Claims_DATA!O185=0,0,C.Claims_DATA!O185/ECO!Y39),IF($C$2="Constant Exchange rate",IF(C.Claims_DATA!O185=0,0,C.Claims_DATA!O185/ECO!Y74))))</f>
        <v>0</v>
      </c>
      <c r="Q231" s="48">
        <f t="shared" si="49"/>
        <v>0</v>
      </c>
      <c r="R231" s="94" t="str">
        <f t="shared" si="50"/>
        <v>-</v>
      </c>
      <c r="S231" s="94" t="str">
        <f t="shared" si="51"/>
        <v>-</v>
      </c>
      <c r="X231" s="28"/>
      <c r="Y231" s="28"/>
      <c r="Z231" s="28"/>
      <c r="AA231" s="28"/>
      <c r="AB231" s="28"/>
      <c r="AC231" s="28"/>
      <c r="AD231" s="28"/>
      <c r="AE231" s="28"/>
      <c r="AF231" s="28"/>
      <c r="AG231" s="28"/>
    </row>
    <row r="232" spans="3:33" ht="15" x14ac:dyDescent="0.25">
      <c r="C232" s="256"/>
      <c r="D232" s="257"/>
      <c r="E232" s="45" t="s">
        <v>30</v>
      </c>
      <c r="F232" s="74">
        <f>IF($C$2="National Currency",IF(C.Claims_DATA!E186=0,0,C.Claims_DATA!E186),IF($C$2="Current Exchange rate",IF(C.Claims_DATA!E186=0,0,C.Claims_DATA!E186/ECO!O40),IF($C$2="Constant Exchange rate",IF(C.Claims_DATA!E186=0,0,C.Claims_DATA!E186/ECO!O75))))</f>
        <v>141.59604519774012</v>
      </c>
      <c r="G232" s="74">
        <f>IF($C$2="National Currency",IF(C.Claims_DATA!F186=0,0,C.Claims_DATA!F186),IF($C$2="Current Exchange rate",IF(C.Claims_DATA!F186=0,0,C.Claims_DATA!F186/ECO!P40),IF($C$2="Constant Exchange rate",IF(C.Claims_DATA!F186=0,0,C.Claims_DATA!F186/ECO!P75))))</f>
        <v>143.71468926553672</v>
      </c>
      <c r="H232" s="74">
        <f>IF($C$2="National Currency",IF(C.Claims_DATA!G186=0,0,C.Claims_DATA!G186),IF($C$2="Current Exchange rate",IF(C.Claims_DATA!G186=0,0,C.Claims_DATA!G186/ECO!Q40),IF($C$2="Constant Exchange rate",IF(C.Claims_DATA!G186=0,0,C.Claims_DATA!G186/ECO!Q75))))</f>
        <v>111.58192090395481</v>
      </c>
      <c r="I232" s="74">
        <f>IF($C$2="National Currency",IF(C.Claims_DATA!H186=0,0,C.Claims_DATA!H186),IF($C$2="Current Exchange rate",IF(C.Claims_DATA!H186=0,0,C.Claims_DATA!H186/ECO!R40),IF($C$2="Constant Exchange rate",IF(C.Claims_DATA!H186=0,0,C.Claims_DATA!H186/ECO!R75))))</f>
        <v>112.99435028248588</v>
      </c>
      <c r="J232" s="74">
        <f>IF($C$2="National Currency",IF(C.Claims_DATA!I186=0,0,C.Claims_DATA!I186),IF($C$2="Current Exchange rate",IF(C.Claims_DATA!I186=0,0,C.Claims_DATA!I186/ECO!S40),IF($C$2="Constant Exchange rate",IF(C.Claims_DATA!I186=0,0,C.Claims_DATA!I186/ECO!S75))))</f>
        <v>347.81073446327684</v>
      </c>
      <c r="K232" s="74">
        <f>IF($C$2="National Currency",IF(C.Claims_DATA!J186=0,0,C.Claims_DATA!J186),IF($C$2="Current Exchange rate",IF(C.Claims_DATA!J186=0,0,C.Claims_DATA!J186/ECO!T40),IF($C$2="Constant Exchange rate",IF(C.Claims_DATA!J186=0,0,C.Claims_DATA!J186/ECO!T75))))</f>
        <v>570.62146892655369</v>
      </c>
      <c r="L232" s="74">
        <f>IF($C$2="National Currency",IF(C.Claims_DATA!K186=0,0,C.Claims_DATA!K186),IF($C$2="Current Exchange rate",IF(C.Claims_DATA!K186=0,0,C.Claims_DATA!K186/ECO!U40),IF($C$2="Constant Exchange rate",IF(C.Claims_DATA!K186=0,0,C.Claims_DATA!K186/ECO!U75))))</f>
        <v>367.93785310734467</v>
      </c>
      <c r="M232" s="74">
        <f>IF($C$2="National Currency",IF(C.Claims_DATA!L186=0,0,C.Claims_DATA!L186),IF($C$2="Current Exchange rate",IF(C.Claims_DATA!L186=0,0,C.Claims_DATA!L186/ECO!V40),IF($C$2="Constant Exchange rate",IF(C.Claims_DATA!L186=0,0,C.Claims_DATA!L186/ECO!V75))))</f>
        <v>504.59039548022599</v>
      </c>
      <c r="N232" s="74">
        <f>IF($C$2="National Currency",IF(C.Claims_DATA!M186=0,0,C.Claims_DATA!M186),IF($C$2="Current Exchange rate",IF(C.Claims_DATA!M186=0,0,C.Claims_DATA!M186/ECO!W40),IF($C$2="Constant Exchange rate",IF(C.Claims_DATA!M186=0,0,C.Claims_DATA!M186/ECO!W75))))</f>
        <v>629.2372881355933</v>
      </c>
      <c r="O232" s="74">
        <f>IF($C$2="National Currency",IF(C.Claims_DATA!N186=0,0,C.Claims_DATA!N186),IF($C$2="Current Exchange rate",IF(C.Claims_DATA!N186=0,0,C.Claims_DATA!N186/ECO!X40),IF($C$2="Constant Exchange rate",IF(C.Claims_DATA!N186=0,0,C.Claims_DATA!N186/ECO!X75))))</f>
        <v>601.69491525423734</v>
      </c>
      <c r="P232" s="220">
        <f>IF($C$2="National Currency",IF(C.Claims_DATA!O186=0,0,C.Claims_DATA!O186),IF($C$2="Current Exchange rate",IF(C.Claims_DATA!O186=0,0,C.Claims_DATA!O186/ECO!Y40),IF($C$2="Constant Exchange rate",IF(C.Claims_DATA!O186=0,0,C.Claims_DATA!O186/ECO!Y75))))</f>
        <v>0</v>
      </c>
      <c r="Q232" s="48">
        <f t="shared" si="49"/>
        <v>1.3274130083727987E-2</v>
      </c>
      <c r="R232" s="94">
        <f t="shared" si="50"/>
        <v>-4.3771043771043794E-2</v>
      </c>
      <c r="S232" s="94">
        <f t="shared" si="51"/>
        <v>3.2493765586034913</v>
      </c>
      <c r="X232" s="28"/>
      <c r="Y232" s="28"/>
      <c r="Z232" s="28"/>
      <c r="AA232" s="28"/>
      <c r="AB232" s="28"/>
      <c r="AC232" s="28"/>
      <c r="AD232" s="28"/>
      <c r="AE232" s="28"/>
      <c r="AF232" s="28"/>
      <c r="AG232" s="28"/>
    </row>
    <row r="233" spans="3:33" ht="15" x14ac:dyDescent="0.25">
      <c r="C233" s="256"/>
      <c r="D233" s="257"/>
      <c r="E233" s="45" t="s">
        <v>41</v>
      </c>
      <c r="F233" s="75">
        <f>IF($C$2="National Currency",IF(C.Claims_DATA!E187=0,0,C.Claims_DATA!E187),IF($C$2="Current Exchange rate",IF(C.Claims_DATA!E187=0,0,C.Claims_DATA!E187/ECO!O41),IF($C$2="Constant Exchange rate",IF(C.Claims_DATA!E187=0,0,C.Claims_DATA!E187/ECO!O76))))</f>
        <v>7916.1965020130938</v>
      </c>
      <c r="G233" s="75">
        <f>IF($C$2="National Currency",IF(C.Claims_DATA!F187=0,0,C.Claims_DATA!F187),IF($C$2="Current Exchange rate",IF(C.Claims_DATA!F187=0,0,C.Claims_DATA!F187/ECO!P41),IF($C$2="Constant Exchange rate",IF(C.Claims_DATA!F187=0,0,C.Claims_DATA!F187/ECO!P76))))</f>
        <v>8719.4043197525498</v>
      </c>
      <c r="H233" s="75">
        <f>IF($C$2="National Currency",IF(C.Claims_DATA!G187=0,0,C.Claims_DATA!G187),IF($C$2="Current Exchange rate",IF(C.Claims_DATA!G187=0,0,C.Claims_DATA!G187/ECO!Q41),IF($C$2="Constant Exchange rate",IF(C.Claims_DATA!G187=0,0,C.Claims_DATA!G187/ECO!Q76))))</f>
        <v>8507.3160055458629</v>
      </c>
      <c r="I233" s="75">
        <f>IF($C$2="National Currency",IF(C.Claims_DATA!H187=0,0,C.Claims_DATA!H187),IF($C$2="Current Exchange rate",IF(C.Claims_DATA!H187=0,0,C.Claims_DATA!H187/ECO!R41),IF($C$2="Constant Exchange rate",IF(C.Claims_DATA!H187=0,0,C.Claims_DATA!H187/ECO!R76))))</f>
        <v>11311.807436814384</v>
      </c>
      <c r="J233" s="75">
        <f>IF($C$2="National Currency",IF(C.Claims_DATA!I187=0,0,C.Claims_DATA!I187),IF($C$2="Current Exchange rate",IF(C.Claims_DATA!I187=0,0,C.Claims_DATA!I187/ECO!S41),IF($C$2="Constant Exchange rate",IF(C.Claims_DATA!I187=0,0,C.Claims_DATA!I187/ECO!S76))))</f>
        <v>7993.370628636646</v>
      </c>
      <c r="K233" s="75">
        <f>IF($C$2="National Currency",IF(C.Claims_DATA!J187=0,0,C.Claims_DATA!J187),IF($C$2="Current Exchange rate",IF(C.Claims_DATA!J187=0,0,C.Claims_DATA!J187/ECO!T41),IF($C$2="Constant Exchange rate",IF(C.Claims_DATA!J187=0,0,C.Claims_DATA!J187/ECO!T76))))</f>
        <v>8094.5316620695758</v>
      </c>
      <c r="L233" s="75">
        <f>IF($C$2="National Currency",IF(C.Claims_DATA!K187=0,0,C.Claims_DATA!K187),IF($C$2="Current Exchange rate",IF(C.Claims_DATA!K187=0,0,C.Claims_DATA!K187/ECO!U41),IF($C$2="Constant Exchange rate",IF(C.Claims_DATA!K187=0,0,C.Claims_DATA!K187/ECO!U76))))</f>
        <v>9579.0676479851372</v>
      </c>
      <c r="M233" s="75">
        <f>IF($C$2="National Currency",IF(C.Claims_DATA!L187=0,0,C.Claims_DATA!L187),IF($C$2="Current Exchange rate",IF(C.Claims_DATA!L187=0,0,C.Claims_DATA!L187/ECO!V41),IF($C$2="Constant Exchange rate",IF(C.Claims_DATA!L187=0,0,C.Claims_DATA!L187/ECO!V76))))</f>
        <v>8309.6785505801436</v>
      </c>
      <c r="N233" s="75">
        <f>IF($C$2="National Currency",IF(C.Claims_DATA!M187=0,0,C.Claims_DATA!M187),IF($C$2="Current Exchange rate",IF(C.Claims_DATA!M187=0,0,C.Claims_DATA!M187/ECO!W41),IF($C$2="Constant Exchange rate",IF(C.Claims_DATA!M187=0,0,C.Claims_DATA!M187/ECO!W76))))</f>
        <v>8527.8261009115413</v>
      </c>
      <c r="O233" s="75">
        <f>IF($C$2="National Currency",IF(C.Claims_DATA!N187=0,0,C.Claims_DATA!N187),IF($C$2="Current Exchange rate",IF(C.Claims_DATA!N187=0,0,C.Claims_DATA!N187/ECO!X41),IF($C$2="Constant Exchange rate",IF(C.Claims_DATA!N187=0,0,C.Claims_DATA!N187/ECO!X76))))</f>
        <v>7768.4759381218691</v>
      </c>
      <c r="P233" s="221">
        <f>IF($C$2="National Currency",IF(C.Claims_DATA!O187=0,0,C.Claims_DATA!O187),IF($C$2="Current Exchange rate",IF(C.Claims_DATA!O187=0,0,C.Claims_DATA!O187/ECO!Y41),IF($C$2="Constant Exchange rate",IF(C.Claims_DATA!O187=0,0,C.Claims_DATA!O187/ECO!Y76))))</f>
        <v>0</v>
      </c>
      <c r="Q233" s="48">
        <f t="shared" si="49"/>
        <v>0.17138213659553489</v>
      </c>
      <c r="R233" s="94">
        <f t="shared" si="50"/>
        <v>-8.9043814191814397E-2</v>
      </c>
      <c r="S233" s="94">
        <f t="shared" si="51"/>
        <v>-1.8660547884790324E-2</v>
      </c>
      <c r="X233" s="28"/>
      <c r="Y233" s="28"/>
      <c r="Z233" s="28"/>
      <c r="AA233" s="28"/>
      <c r="AB233" s="28"/>
      <c r="AC233" s="28"/>
      <c r="AD233" s="28"/>
      <c r="AE233" s="28"/>
      <c r="AF233" s="28"/>
      <c r="AG233" s="28"/>
    </row>
    <row r="234" spans="3:33" ht="15.75" thickBot="1" x14ac:dyDescent="0.3">
      <c r="C234" s="258"/>
      <c r="D234" s="259"/>
      <c r="E234" s="55" t="s">
        <v>85</v>
      </c>
      <c r="F234" s="64">
        <f t="shared" ref="F234:O234" si="52">SUM(F202:F233)</f>
        <v>31125.142706722436</v>
      </c>
      <c r="G234" s="64">
        <f t="shared" si="52"/>
        <v>34680.262387540366</v>
      </c>
      <c r="H234" s="64">
        <f t="shared" si="52"/>
        <v>33897.241313688348</v>
      </c>
      <c r="I234" s="64">
        <f t="shared" si="52"/>
        <v>40239.589161528762</v>
      </c>
      <c r="J234" s="64">
        <f t="shared" si="52"/>
        <v>35667.005865551422</v>
      </c>
      <c r="K234" s="64">
        <f t="shared" si="52"/>
        <v>39475.879409194938</v>
      </c>
      <c r="L234" s="64">
        <f t="shared" si="52"/>
        <v>41793.935798118502</v>
      </c>
      <c r="M234" s="64">
        <f t="shared" si="52"/>
        <v>41936.014672340127</v>
      </c>
      <c r="N234" s="64">
        <f t="shared" si="52"/>
        <v>43135.287194755525</v>
      </c>
      <c r="O234" s="64">
        <f t="shared" si="52"/>
        <v>45328.387733055402</v>
      </c>
      <c r="P234" s="64" t="s">
        <v>355</v>
      </c>
      <c r="Q234" s="48">
        <f>O234/$O$234</f>
        <v>1</v>
      </c>
      <c r="X234" s="28"/>
      <c r="Y234" s="28"/>
      <c r="Z234" s="28"/>
      <c r="AA234" s="28"/>
      <c r="AB234" s="28"/>
      <c r="AC234" s="28"/>
      <c r="AD234" s="28"/>
      <c r="AE234" s="28"/>
      <c r="AF234" s="28"/>
      <c r="AG234" s="28"/>
    </row>
    <row r="235" spans="3:33" ht="16.5" thickTop="1" thickBot="1" x14ac:dyDescent="0.3">
      <c r="C235" s="258"/>
      <c r="D235" s="259"/>
      <c r="E235" s="57" t="s">
        <v>86</v>
      </c>
      <c r="F235" s="64">
        <v>31045.3203125</v>
      </c>
      <c r="G235" s="64">
        <v>34607.98828125</v>
      </c>
      <c r="H235" s="64">
        <v>33821.6875</v>
      </c>
      <c r="I235" s="64">
        <v>40155.33203125</v>
      </c>
      <c r="J235" s="64">
        <v>35181.60546875</v>
      </c>
      <c r="K235" s="64">
        <v>38022.19921875</v>
      </c>
      <c r="L235" s="64">
        <v>40416.78515625</v>
      </c>
      <c r="M235" s="64">
        <v>38008.1015625</v>
      </c>
      <c r="N235" s="64">
        <v>40104.125</v>
      </c>
      <c r="O235" s="64">
        <v>42138.73828125</v>
      </c>
      <c r="P235" s="64" t="s">
        <v>355</v>
      </c>
      <c r="Q235" s="48">
        <f>O235/$O$234</f>
        <v>0.92963240893124965</v>
      </c>
      <c r="R235" s="94">
        <f>IF(OR(N235=0, O235=0),"-",O235/N235-1)</f>
        <v>5.0733266995601989E-2</v>
      </c>
      <c r="S235" s="94">
        <f>IF(OR(O235=0, F235=0),"-",O235/F235-1)</f>
        <v>0.35732979583023905</v>
      </c>
      <c r="X235" s="28"/>
      <c r="Y235" s="28"/>
      <c r="Z235" s="28"/>
      <c r="AA235" s="28"/>
      <c r="AB235" s="28"/>
      <c r="AC235" s="28"/>
      <c r="AD235" s="28"/>
      <c r="AE235" s="28"/>
      <c r="AF235" s="28"/>
      <c r="AG235" s="28"/>
    </row>
    <row r="236" spans="3:33" ht="15.75" thickTop="1" x14ac:dyDescent="0.25">
      <c r="E236" s="57" t="s">
        <v>87</v>
      </c>
      <c r="F236" s="85"/>
      <c r="G236" s="85">
        <f t="shared" ref="G236:O236" si="53">G235/F235-1</f>
        <v>0.11475700469147809</v>
      </c>
      <c r="H236" s="85">
        <f t="shared" si="53"/>
        <v>-2.2720210572771293E-2</v>
      </c>
      <c r="I236" s="85">
        <f t="shared" si="53"/>
        <v>0.18726577528841526</v>
      </c>
      <c r="J236" s="85">
        <f t="shared" si="53"/>
        <v>-0.12386217000096789</v>
      </c>
      <c r="K236" s="85">
        <f t="shared" si="53"/>
        <v>8.0740878994938203E-2</v>
      </c>
      <c r="L236" s="85">
        <f t="shared" si="53"/>
        <v>6.2978627925318609E-2</v>
      </c>
      <c r="M236" s="85">
        <f t="shared" si="53"/>
        <v>-5.9596120385085216E-2</v>
      </c>
      <c r="N236" s="85">
        <f t="shared" si="53"/>
        <v>5.5146754279566723E-2</v>
      </c>
      <c r="O236" s="86">
        <f t="shared" si="53"/>
        <v>5.0733266995601989E-2</v>
      </c>
      <c r="P236" s="86"/>
      <c r="X236" s="28"/>
      <c r="Y236" s="28"/>
      <c r="Z236" s="28"/>
      <c r="AA236" s="28"/>
      <c r="AB236" s="28"/>
      <c r="AC236" s="28"/>
      <c r="AD236" s="28"/>
      <c r="AE236" s="28"/>
      <c r="AF236" s="28"/>
      <c r="AG236" s="28"/>
    </row>
    <row r="237" spans="3:33" x14ac:dyDescent="0.15">
      <c r="X237" s="28"/>
      <c r="Y237" s="28"/>
      <c r="Z237" s="28"/>
      <c r="AA237" s="28"/>
      <c r="AB237" s="28"/>
      <c r="AC237" s="28"/>
      <c r="AD237" s="28"/>
      <c r="AE237" s="28"/>
      <c r="AF237" s="28"/>
      <c r="AG237" s="28"/>
    </row>
    <row r="238" spans="3:33" x14ac:dyDescent="0.15">
      <c r="X238" s="28"/>
      <c r="Y238" s="28"/>
      <c r="Z238" s="28"/>
      <c r="AA238" s="28"/>
      <c r="AB238" s="28"/>
      <c r="AC238" s="28"/>
      <c r="AD238" s="28"/>
      <c r="AE238" s="28"/>
      <c r="AF238" s="28"/>
      <c r="AG238" s="28"/>
    </row>
    <row r="239" spans="3:33" ht="18.75" x14ac:dyDescent="0.15">
      <c r="C239" s="264" t="s">
        <v>226</v>
      </c>
      <c r="D239" s="265"/>
      <c r="E239" s="272" t="s">
        <v>140</v>
      </c>
      <c r="F239" s="273"/>
      <c r="G239" s="273"/>
      <c r="H239" s="273"/>
      <c r="I239" s="273"/>
      <c r="J239" s="273"/>
      <c r="K239" s="273"/>
      <c r="L239" s="273"/>
      <c r="M239" s="273"/>
      <c r="N239" s="273"/>
      <c r="O239" s="273"/>
      <c r="P239" s="274"/>
      <c r="X239" s="28"/>
      <c r="Y239" s="28"/>
      <c r="Z239" s="28"/>
      <c r="AA239" s="28"/>
      <c r="AB239" s="28"/>
      <c r="AC239" s="28"/>
      <c r="AD239" s="28"/>
      <c r="AE239" s="28"/>
      <c r="AF239" s="28"/>
      <c r="AG239" s="28"/>
    </row>
    <row r="240" spans="3:33" ht="15" x14ac:dyDescent="0.15">
      <c r="C240" s="262" t="s">
        <v>93</v>
      </c>
      <c r="D240" s="263"/>
      <c r="E240" s="43">
        <v>6</v>
      </c>
      <c r="F240" s="44">
        <v>2004</v>
      </c>
      <c r="G240" s="44">
        <f t="shared" ref="G240:P240" si="54">F240+1</f>
        <v>2005</v>
      </c>
      <c r="H240" s="44">
        <f t="shared" si="54"/>
        <v>2006</v>
      </c>
      <c r="I240" s="44">
        <f t="shared" si="54"/>
        <v>2007</v>
      </c>
      <c r="J240" s="44">
        <f t="shared" si="54"/>
        <v>2008</v>
      </c>
      <c r="K240" s="44">
        <f t="shared" si="54"/>
        <v>2009</v>
      </c>
      <c r="L240" s="44">
        <f t="shared" si="54"/>
        <v>2010</v>
      </c>
      <c r="M240" s="44">
        <f t="shared" si="54"/>
        <v>2011</v>
      </c>
      <c r="N240" s="44">
        <f t="shared" si="54"/>
        <v>2012</v>
      </c>
      <c r="O240" s="120">
        <f t="shared" si="54"/>
        <v>2013</v>
      </c>
      <c r="P240" s="120">
        <f t="shared" si="54"/>
        <v>2014</v>
      </c>
      <c r="Q240" s="46" t="s">
        <v>82</v>
      </c>
      <c r="R240" s="47" t="s">
        <v>88</v>
      </c>
      <c r="S240" s="46" t="s">
        <v>89</v>
      </c>
    </row>
    <row r="241" spans="3:19" ht="15" x14ac:dyDescent="0.25">
      <c r="C241" s="256"/>
      <c r="D241" s="257"/>
      <c r="E241" s="45" t="s">
        <v>0</v>
      </c>
      <c r="F241" s="73">
        <f>IF($C$2="National Currency",IF(C.Claims_DATA!E193=0,0,C.Claims_DATA!E193),IF($C$2="Current Exchange rate",IF(C.Claims_DATA!E193=0,0,C.Claims_DATA!E193/ECO!O10),IF($C$2="Constant Exchange rate",IF(C.Claims_DATA!E193=0,0,C.Claims_DATA!E193/ECO!O45))))</f>
        <v>376</v>
      </c>
      <c r="G241" s="73">
        <f>IF($C$2="National Currency",IF(C.Claims_DATA!F193=0,0,C.Claims_DATA!F193),IF($C$2="Current Exchange rate",IF(C.Claims_DATA!F193=0,0,C.Claims_DATA!F193/ECO!P10),IF($C$2="Constant Exchange rate",IF(C.Claims_DATA!F193=0,0,C.Claims_DATA!F193/ECO!P45))))</f>
        <v>382</v>
      </c>
      <c r="H241" s="73">
        <f>IF($C$2="National Currency",IF(C.Claims_DATA!G193=0,0,C.Claims_DATA!G193),IF($C$2="Current Exchange rate",IF(C.Claims_DATA!G193=0,0,C.Claims_DATA!G193/ECO!Q10),IF($C$2="Constant Exchange rate",IF(C.Claims_DATA!G193=0,0,C.Claims_DATA!G193/ECO!Q45))))</f>
        <v>400</v>
      </c>
      <c r="I241" s="73">
        <f>IF($C$2="National Currency",IF(C.Claims_DATA!H193=0,0,C.Claims_DATA!H193),IF($C$2="Current Exchange rate",IF(C.Claims_DATA!H193=0,0,C.Claims_DATA!H193/ECO!R10),IF($C$2="Constant Exchange rate",IF(C.Claims_DATA!H193=0,0,C.Claims_DATA!H193/ECO!R45))))</f>
        <v>452</v>
      </c>
      <c r="J241" s="73">
        <f>IF($C$2="National Currency",IF(C.Claims_DATA!I193=0,0,C.Claims_DATA!I193),IF($C$2="Current Exchange rate",IF(C.Claims_DATA!I193=0,0,C.Claims_DATA!I193/ECO!S10),IF($C$2="Constant Exchange rate",IF(C.Claims_DATA!I193=0,0,C.Claims_DATA!I193/ECO!S45))))</f>
        <v>472</v>
      </c>
      <c r="K241" s="73">
        <f>IF($C$2="National Currency",IF(C.Claims_DATA!J193=0,0,C.Claims_DATA!J193),IF($C$2="Current Exchange rate",IF(C.Claims_DATA!J193=0,0,C.Claims_DATA!J193/ECO!T10),IF($C$2="Constant Exchange rate",IF(C.Claims_DATA!J193=0,0,C.Claims_DATA!J193/ECO!T45))))</f>
        <v>435</v>
      </c>
      <c r="L241" s="73">
        <f>IF($C$2="National Currency",IF(C.Claims_DATA!K193=0,0,C.Claims_DATA!K193),IF($C$2="Current Exchange rate",IF(C.Claims_DATA!K193=0,0,C.Claims_DATA!K193/ECO!U10),IF($C$2="Constant Exchange rate",IF(C.Claims_DATA!K193=0,0,C.Claims_DATA!K193/ECO!U45))))</f>
        <v>511</v>
      </c>
      <c r="M241" s="73">
        <f>IF($C$2="National Currency",IF(C.Claims_DATA!L193=0,0,C.Claims_DATA!L193),IF($C$2="Current Exchange rate",IF(C.Claims_DATA!L193=0,0,C.Claims_DATA!L193/ECO!V10),IF($C$2="Constant Exchange rate",IF(C.Claims_DATA!L193=0,0,C.Claims_DATA!L193/ECO!V45))))</f>
        <v>498</v>
      </c>
      <c r="N241" s="73">
        <f>IF($C$2="National Currency",IF(C.Claims_DATA!M193=0,0,C.Claims_DATA!M193),IF($C$2="Current Exchange rate",IF(C.Claims_DATA!M193=0,0,C.Claims_DATA!M193/ECO!W10),IF($C$2="Constant Exchange rate",IF(C.Claims_DATA!M193=0,0,C.Claims_DATA!M193/ECO!W45))))</f>
        <v>471</v>
      </c>
      <c r="O241" s="222">
        <f>IF($C$2="National Currency",IF(C.Claims_DATA!N193=0,0,C.Claims_DATA!N193),IF($C$2="Current Exchange rate",IF(C.Claims_DATA!N193=0,0,C.Claims_DATA!N193/ECO!X10),IF($C$2="Constant Exchange rate",IF(C.Claims_DATA!N193=0,0,C.Claims_DATA!N193/ECO!X45))))</f>
        <v>471</v>
      </c>
      <c r="P241" s="219">
        <f>IF($C$2="National Currency",IF(C.Claims_DATA!O193=0,0,C.Claims_DATA!O193),IF($C$2="Current Exchange rate",IF(C.Claims_DATA!O193=0,0,C.Claims_DATA!O193/ECO!Y10),IF($C$2="Constant Exchange rate",IF(C.Claims_DATA!O193=0,0,C.Claims_DATA!O193/ECO!Y45))))</f>
        <v>0</v>
      </c>
      <c r="Q241" s="48">
        <f>O241/$O$273</f>
        <v>2.3194373554109218E-2</v>
      </c>
      <c r="R241" s="94">
        <f>IF(OR(O241=0, N241=0),"-",O241/N241-1)</f>
        <v>0</v>
      </c>
      <c r="S241" s="94">
        <f>IF(OR(O241=0, F241=0),"-",O241/F241-1)</f>
        <v>0.25265957446808507</v>
      </c>
    </row>
    <row r="242" spans="3:19" ht="15" x14ac:dyDescent="0.25">
      <c r="C242" s="256"/>
      <c r="D242" s="257"/>
      <c r="E242" s="45" t="s">
        <v>1</v>
      </c>
      <c r="F242" s="74">
        <f>IF($C$2="National Currency",IF(C.Claims_DATA!E194=0,0,C.Claims_DATA!E194),IF($C$2="Current Exchange rate",IF(C.Claims_DATA!E194=0,0,C.Claims_DATA!E194/ECO!O11),IF($C$2="Constant Exchange rate",IF(C.Claims_DATA!E194=0,0,C.Claims_DATA!E194/ECO!O46))))</f>
        <v>443.39795512000057</v>
      </c>
      <c r="G242" s="74">
        <f>IF($C$2="National Currency",IF(C.Claims_DATA!F194=0,0,C.Claims_DATA!F194),IF($C$2="Current Exchange rate",IF(C.Claims_DATA!F194=0,0,C.Claims_DATA!F194/ECO!P11),IF($C$2="Constant Exchange rate",IF(C.Claims_DATA!F194=0,0,C.Claims_DATA!F194/ECO!P46))))</f>
        <v>422.59993694999946</v>
      </c>
      <c r="H242" s="74">
        <f>IF($C$2="National Currency",IF(C.Claims_DATA!G194=0,0,C.Claims_DATA!G194),IF($C$2="Current Exchange rate",IF(C.Claims_DATA!G194=0,0,C.Claims_DATA!G194/ECO!Q11),IF($C$2="Constant Exchange rate",IF(C.Claims_DATA!G194=0,0,C.Claims_DATA!G194/ECO!Q46))))</f>
        <v>362.78675157000021</v>
      </c>
      <c r="I242" s="74">
        <f>IF($C$2="National Currency",IF(C.Claims_DATA!H194=0,0,C.Claims_DATA!H194),IF($C$2="Current Exchange rate",IF(C.Claims_DATA!H194=0,0,C.Claims_DATA!H194/ECO!R11),IF($C$2="Constant Exchange rate",IF(C.Claims_DATA!H194=0,0,C.Claims_DATA!H194/ECO!R46))))</f>
        <v>458.36241806999988</v>
      </c>
      <c r="J242" s="74">
        <f>IF($C$2="National Currency",IF(C.Claims_DATA!I194=0,0,C.Claims_DATA!I194),IF($C$2="Current Exchange rate",IF(C.Claims_DATA!I194=0,0,C.Claims_DATA!I194/ECO!S11),IF($C$2="Constant Exchange rate",IF(C.Claims_DATA!I194=0,0,C.Claims_DATA!I194/ECO!S46))))</f>
        <v>663.36720341000023</v>
      </c>
      <c r="K242" s="74">
        <f>IF($C$2="National Currency",IF(C.Claims_DATA!J194=0,0,C.Claims_DATA!J194),IF($C$2="Current Exchange rate",IF(C.Claims_DATA!J194=0,0,C.Claims_DATA!J194/ECO!T11),IF($C$2="Constant Exchange rate",IF(C.Claims_DATA!J194=0,0,C.Claims_DATA!J194/ECO!T46))))</f>
        <v>326.67781647999942</v>
      </c>
      <c r="L242" s="74">
        <f>IF($C$2="National Currency",IF(C.Claims_DATA!K194=0,0,C.Claims_DATA!K194),IF($C$2="Current Exchange rate",IF(C.Claims_DATA!K194=0,0,C.Claims_DATA!K194/ECO!U11),IF($C$2="Constant Exchange rate",IF(C.Claims_DATA!K194=0,0,C.Claims_DATA!K194/ECO!U46))))</f>
        <v>417.45843337999992</v>
      </c>
      <c r="M242" s="74">
        <f>IF($C$2="National Currency",IF(C.Claims_DATA!L194=0,0,C.Claims_DATA!L194),IF($C$2="Current Exchange rate",IF(C.Claims_DATA!L194=0,0,C.Claims_DATA!L194/ECO!V11),IF($C$2="Constant Exchange rate",IF(C.Claims_DATA!L194=0,0,C.Claims_DATA!L194/ECO!V46))))</f>
        <v>293.48726127999976</v>
      </c>
      <c r="N242" s="74">
        <f>IF($C$2="National Currency",IF(C.Claims_DATA!M194=0,0,C.Claims_DATA!M194),IF($C$2="Current Exchange rate",IF(C.Claims_DATA!M194=0,0,C.Claims_DATA!M194/ECO!W11),IF($C$2="Constant Exchange rate",IF(C.Claims_DATA!M194=0,0,C.Claims_DATA!M194/ECO!W46))))</f>
        <v>364.74970886999972</v>
      </c>
      <c r="O242" s="74">
        <f>IF($C$2="National Currency",IF(C.Claims_DATA!N194=0,0,C.Claims_DATA!N194),IF($C$2="Current Exchange rate",IF(C.Claims_DATA!N194=0,0,C.Claims_DATA!N194/ECO!X11),IF($C$2="Constant Exchange rate",IF(C.Claims_DATA!N194=0,0,C.Claims_DATA!N194/ECO!X46))))</f>
        <v>350.5497186500001</v>
      </c>
      <c r="P242" s="220">
        <f>IF($C$2="National Currency",IF(C.Claims_DATA!O194=0,0,C.Claims_DATA!O194),IF($C$2="Current Exchange rate",IF(C.Claims_DATA!O194=0,0,C.Claims_DATA!O194/ECO!Y11),IF($C$2="Constant Exchange rate",IF(C.Claims_DATA!O194=0,0,C.Claims_DATA!O194/ECO!Y46))))</f>
        <v>368.75002704000048</v>
      </c>
      <c r="Q242" s="48">
        <f t="shared" ref="Q242:Q273" si="55">O242/$O$273</f>
        <v>1.7262804933452208E-2</v>
      </c>
      <c r="R242" s="94">
        <f t="shared" ref="R242:R272" si="56">IF(OR(O242=0, N242=0),"-",O242/N242-1)</f>
        <v>-3.8930778763309859E-2</v>
      </c>
      <c r="S242" s="94">
        <f t="shared" ref="S242:S272" si="57">IF(OR(O242=0, F242=0),"-",O242/F242-1)</f>
        <v>-0.20940158924475005</v>
      </c>
    </row>
    <row r="243" spans="3:19" ht="15" x14ac:dyDescent="0.25">
      <c r="C243" s="256"/>
      <c r="D243" s="257"/>
      <c r="E243" s="45" t="s">
        <v>2</v>
      </c>
      <c r="F243" s="74">
        <f>IF($C$2="National Currency",IF(C.Claims_DATA!E195=0,0,C.Claims_DATA!E195),IF($C$2="Current Exchange rate",IF(C.Claims_DATA!E195=0,0,C.Claims_DATA!E195/ECO!O12),IF($C$2="Constant Exchange rate",IF(C.Claims_DATA!E195=0,0,C.Claims_DATA!E195/ECO!O47))))</f>
        <v>0</v>
      </c>
      <c r="G243" s="74">
        <f>IF($C$2="National Currency",IF(C.Claims_DATA!F195=0,0,C.Claims_DATA!F195),IF($C$2="Current Exchange rate",IF(C.Claims_DATA!F195=0,0,C.Claims_DATA!F195/ECO!P12),IF($C$2="Constant Exchange rate",IF(C.Claims_DATA!F195=0,0,C.Claims_DATA!F195/ECO!P47))))</f>
        <v>0</v>
      </c>
      <c r="H243" s="74">
        <f>IF($C$2="National Currency",IF(C.Claims_DATA!G195=0,0,C.Claims_DATA!G195),IF($C$2="Current Exchange rate",IF(C.Claims_DATA!G195=0,0,C.Claims_DATA!G195/ECO!Q12),IF($C$2="Constant Exchange rate",IF(C.Claims_DATA!G195=0,0,C.Claims_DATA!G195/ECO!Q47))))</f>
        <v>0</v>
      </c>
      <c r="I243" s="74">
        <f>IF($C$2="National Currency",IF(C.Claims_DATA!H195=0,0,C.Claims_DATA!H195),IF($C$2="Current Exchange rate",IF(C.Claims_DATA!H195=0,0,C.Claims_DATA!H195/ECO!R12),IF($C$2="Constant Exchange rate",IF(C.Claims_DATA!H195=0,0,C.Claims_DATA!H195/ECO!R47))))</f>
        <v>6.3702832600470396</v>
      </c>
      <c r="J243" s="74">
        <f>IF($C$2="National Currency",IF(C.Claims_DATA!I195=0,0,C.Claims_DATA!I195),IF($C$2="Current Exchange rate",IF(C.Claims_DATA!I195=0,0,C.Claims_DATA!I195/ECO!S12),IF($C$2="Constant Exchange rate",IF(C.Claims_DATA!I195=0,0,C.Claims_DATA!I195/ECO!S47))))</f>
        <v>7.8233970753655795</v>
      </c>
      <c r="K243" s="74">
        <f>IF($C$2="National Currency",IF(C.Claims_DATA!J195=0,0,C.Claims_DATA!J195),IF($C$2="Current Exchange rate",IF(C.Claims_DATA!J195=0,0,C.Claims_DATA!J195/ECO!T12),IF($C$2="Constant Exchange rate",IF(C.Claims_DATA!J195=0,0,C.Claims_DATA!J195/ECO!T47))))</f>
        <v>1.8945699969322016</v>
      </c>
      <c r="L243" s="74">
        <f>IF($C$2="National Currency",IF(C.Claims_DATA!K195=0,0,C.Claims_DATA!K195),IF($C$2="Current Exchange rate",IF(C.Claims_DATA!K195=0,0,C.Claims_DATA!K195/ECO!U12),IF($C$2="Constant Exchange rate",IF(C.Claims_DATA!K195=0,0,C.Claims_DATA!K195/ECO!U47))))</f>
        <v>6.6111054300030681</v>
      </c>
      <c r="M243" s="74">
        <f>IF($C$2="National Currency",IF(C.Claims_DATA!L195=0,0,C.Claims_DATA!L195),IF($C$2="Current Exchange rate",IF(C.Claims_DATA!L195=0,0,C.Claims_DATA!L195/ECO!V12),IF($C$2="Constant Exchange rate",IF(C.Claims_DATA!L195=0,0,C.Claims_DATA!L195/ECO!V47))))</f>
        <v>5.0209632886798241</v>
      </c>
      <c r="N243" s="74">
        <f>IF($C$2="National Currency",IF(C.Claims_DATA!M195=0,0,C.Claims_DATA!M195),IF($C$2="Current Exchange rate",IF(C.Claims_DATA!M195=0,0,C.Claims_DATA!M195/ECO!W12),IF($C$2="Constant Exchange rate",IF(C.Claims_DATA!M195=0,0,C.Claims_DATA!M195/ECO!W47))))</f>
        <v>9.2033950301666838</v>
      </c>
      <c r="O243" s="74">
        <f>IF($C$2="National Currency",IF(C.Claims_DATA!N195=0,0,C.Claims_DATA!N195),IF($C$2="Current Exchange rate",IF(C.Claims_DATA!N195=0,0,C.Claims_DATA!N195/ECO!X12),IF($C$2="Constant Exchange rate",IF(C.Claims_DATA!N195=0,0,C.Claims_DATA!N195/ECO!X47))))</f>
        <v>9.2033950301666838</v>
      </c>
      <c r="P243" s="220">
        <f>IF($C$2="National Currency",IF(C.Claims_DATA!O195=0,0,C.Claims_DATA!O195),IF($C$2="Current Exchange rate",IF(C.Claims_DATA!O195=0,0,C.Claims_DATA!O195/ECO!Y12),IF($C$2="Constant Exchange rate",IF(C.Claims_DATA!O195=0,0,C.Claims_DATA!O195/ECO!Y47))))</f>
        <v>0</v>
      </c>
      <c r="Q243" s="48">
        <f t="shared" si="55"/>
        <v>4.5322076920534677E-4</v>
      </c>
      <c r="R243" s="94">
        <f t="shared" si="56"/>
        <v>0</v>
      </c>
      <c r="S243" s="94" t="str">
        <f t="shared" si="57"/>
        <v>-</v>
      </c>
    </row>
    <row r="244" spans="3:19" ht="15" x14ac:dyDescent="0.25">
      <c r="C244" s="256"/>
      <c r="D244" s="257"/>
      <c r="E244" s="45" t="s">
        <v>3</v>
      </c>
      <c r="F244" s="74">
        <f>IF($C$2="National Currency",IF(C.Claims_DATA!E196=0,0,C.Claims_DATA!E196),IF($C$2="Current Exchange rate",IF(C.Claims_DATA!E196=0,0,C.Claims_DATA!E196/ECO!O13),IF($C$2="Constant Exchange rate",IF(C.Claims_DATA!E196=0,0,C.Claims_DATA!E196/ECO!O48))))</f>
        <v>743.32335329341322</v>
      </c>
      <c r="G244" s="74">
        <f>IF($C$2="National Currency",IF(C.Claims_DATA!F196=0,0,C.Claims_DATA!F196),IF($C$2="Current Exchange rate",IF(C.Claims_DATA!F196=0,0,C.Claims_DATA!F196/ECO!P13),IF($C$2="Constant Exchange rate",IF(C.Claims_DATA!F196=0,0,C.Claims_DATA!F196/ECO!P48))))</f>
        <v>924.84780439121766</v>
      </c>
      <c r="H244" s="74">
        <f>IF($C$2="National Currency",IF(C.Claims_DATA!G196=0,0,C.Claims_DATA!G196),IF($C$2="Current Exchange rate",IF(C.Claims_DATA!G196=0,0,C.Claims_DATA!G196/ECO!Q13),IF($C$2="Constant Exchange rate",IF(C.Claims_DATA!G196=0,0,C.Claims_DATA!G196/ECO!Q48))))</f>
        <v>1101.4412840984699</v>
      </c>
      <c r="I244" s="74">
        <f>IF($C$2="National Currency",IF(C.Claims_DATA!H196=0,0,C.Claims_DATA!H196),IF($C$2="Current Exchange rate",IF(C.Claims_DATA!H196=0,0,C.Claims_DATA!H196/ECO!R13),IF($C$2="Constant Exchange rate",IF(C.Claims_DATA!H196=0,0,C.Claims_DATA!H196/ECO!R48))))</f>
        <v>871.42631403858968</v>
      </c>
      <c r="J244" s="74">
        <f>IF($C$2="National Currency",IF(C.Claims_DATA!I196=0,0,C.Claims_DATA!I196),IF($C$2="Current Exchange rate",IF(C.Claims_DATA!I196=0,0,C.Claims_DATA!I196/ECO!S13),IF($C$2="Constant Exchange rate",IF(C.Claims_DATA!I196=0,0,C.Claims_DATA!I196/ECO!S48))))</f>
        <v>908.67775116433802</v>
      </c>
      <c r="K244" s="74">
        <f>IF($C$2="National Currency",IF(C.Claims_DATA!J196=0,0,C.Claims_DATA!J196),IF($C$2="Current Exchange rate",IF(C.Claims_DATA!J196=0,0,C.Claims_DATA!J196/ECO!T13),IF($C$2="Constant Exchange rate",IF(C.Claims_DATA!J196=0,0,C.Claims_DATA!J196/ECO!T48))))</f>
        <v>1011.6320043246841</v>
      </c>
      <c r="L244" s="74">
        <f>IF($C$2="National Currency",IF(C.Claims_DATA!K196=0,0,C.Claims_DATA!K196),IF($C$2="Current Exchange rate",IF(C.Claims_DATA!K196=0,0,C.Claims_DATA!K196/ECO!U13),IF($C$2="Constant Exchange rate",IF(C.Claims_DATA!K196=0,0,C.Claims_DATA!K196/ECO!U48))))</f>
        <v>799.26053393213579</v>
      </c>
      <c r="M244" s="74">
        <f>IF($C$2="National Currency",IF(C.Claims_DATA!L196=0,0,C.Claims_DATA!L196),IF($C$2="Current Exchange rate",IF(C.Claims_DATA!L196=0,0,C.Claims_DATA!L196/ECO!V13),IF($C$2="Constant Exchange rate",IF(C.Claims_DATA!L196=0,0,C.Claims_DATA!L196/ECO!V48))))</f>
        <v>550.12170076513655</v>
      </c>
      <c r="N244" s="74">
        <f>IF($C$2="National Currency",IF(C.Claims_DATA!M196=0,0,C.Claims_DATA!M196),IF($C$2="Current Exchange rate",IF(C.Claims_DATA!M196=0,0,C.Claims_DATA!M196/ECO!W13),IF($C$2="Constant Exchange rate",IF(C.Claims_DATA!M196=0,0,C.Claims_DATA!M196/ECO!W48))))</f>
        <v>610.06747089155022</v>
      </c>
      <c r="O244" s="74">
        <f>IF($C$2="National Currency",IF(C.Claims_DATA!N196=0,0,C.Claims_DATA!N196),IF($C$2="Current Exchange rate",IF(C.Claims_DATA!N196=0,0,C.Claims_DATA!N196/ECO!X13),IF($C$2="Constant Exchange rate",IF(C.Claims_DATA!N196=0,0,C.Claims_DATA!N196/ECO!X48))))</f>
        <v>243.34957751164339</v>
      </c>
      <c r="P244" s="220">
        <f>IF($C$2="National Currency",IF(C.Claims_DATA!O196=0,0,C.Claims_DATA!O196),IF($C$2="Current Exchange rate",IF(C.Claims_DATA!O196=0,0,C.Claims_DATA!O196/ECO!Y13),IF($C$2="Constant Exchange rate",IF(C.Claims_DATA!O196=0,0,C.Claims_DATA!O196/ECO!Y48))))</f>
        <v>552.72870924817039</v>
      </c>
      <c r="Q244" s="48">
        <f t="shared" si="55"/>
        <v>1.1983738864203211E-2</v>
      </c>
      <c r="R244" s="94">
        <f t="shared" si="56"/>
        <v>-0.60111038676424877</v>
      </c>
      <c r="S244" s="94">
        <f t="shared" si="57"/>
        <v>-0.67261949132440935</v>
      </c>
    </row>
    <row r="245" spans="3:19" ht="15" x14ac:dyDescent="0.25">
      <c r="C245" s="256"/>
      <c r="D245" s="257"/>
      <c r="E245" s="45" t="s">
        <v>4</v>
      </c>
      <c r="F245" s="74">
        <f>IF($C$2="National Currency",IF(C.Claims_DATA!E197=0,0,C.Claims_DATA!E197),IF($C$2="Current Exchange rate",IF(C.Claims_DATA!E197=0,0,C.Claims_DATA!E197/ECO!O14),IF($C$2="Constant Exchange rate",IF(C.Claims_DATA!E197=0,0,C.Claims_DATA!E197/ECO!O49))))</f>
        <v>4.7841167324482718</v>
      </c>
      <c r="G245" s="74">
        <f>IF($C$2="National Currency",IF(C.Claims_DATA!F197=0,0,C.Claims_DATA!F197),IF($C$2="Current Exchange rate",IF(C.Claims_DATA!F197=0,0,C.Claims_DATA!F197/ECO!P14),IF($C$2="Constant Exchange rate",IF(C.Claims_DATA!F197=0,0,C.Claims_DATA!F197/ECO!P49))))</f>
        <v>11.276846583628069</v>
      </c>
      <c r="H245" s="74">
        <f>IF($C$2="National Currency",IF(C.Claims_DATA!G197=0,0,C.Claims_DATA!G197),IF($C$2="Current Exchange rate",IF(C.Claims_DATA!G197=0,0,C.Claims_DATA!G197/ECO!Q14),IF($C$2="Constant Exchange rate",IF(C.Claims_DATA!G197=0,0,C.Claims_DATA!G197/ECO!Q49))))</f>
        <v>12.131153142993833</v>
      </c>
      <c r="I245" s="74">
        <f>IF($C$2="National Currency",IF(C.Claims_DATA!H197=0,0,C.Claims_DATA!H197),IF($C$2="Current Exchange rate",IF(C.Claims_DATA!H197=0,0,C.Claims_DATA!H197/ECO!R14),IF($C$2="Constant Exchange rate",IF(C.Claims_DATA!H197=0,0,C.Claims_DATA!H197/ECO!R49))))</f>
        <v>16.402685939822646</v>
      </c>
      <c r="J245" s="74">
        <f>IF($C$2="National Currency",IF(C.Claims_DATA!I197=0,0,C.Claims_DATA!I197),IF($C$2="Current Exchange rate",IF(C.Claims_DATA!I197=0,0,C.Claims_DATA!I197/ECO!S14),IF($C$2="Constant Exchange rate",IF(C.Claims_DATA!I197=0,0,C.Claims_DATA!I197/ECO!S49))))</f>
        <v>14</v>
      </c>
      <c r="K245" s="74">
        <f>IF($C$2="National Currency",IF(C.Claims_DATA!J197=0,0,C.Claims_DATA!J197),IF($C$2="Current Exchange rate",IF(C.Claims_DATA!J197=0,0,C.Claims_DATA!J197/ECO!T14),IF($C$2="Constant Exchange rate",IF(C.Claims_DATA!J197=0,0,C.Claims_DATA!J197/ECO!T49))))</f>
        <v>13</v>
      </c>
      <c r="L245" s="74">
        <f>IF($C$2="National Currency",IF(C.Claims_DATA!K197=0,0,C.Claims_DATA!K197),IF($C$2="Current Exchange rate",IF(C.Claims_DATA!K197=0,0,C.Claims_DATA!K197/ECO!U14),IF($C$2="Constant Exchange rate",IF(C.Claims_DATA!K197=0,0,C.Claims_DATA!K197/ECO!U49))))</f>
        <v>0</v>
      </c>
      <c r="M245" s="74">
        <f>IF($C$2="National Currency",IF(C.Claims_DATA!L197=0,0,C.Claims_DATA!L197),IF($C$2="Current Exchange rate",IF(C.Claims_DATA!L197=0,0,C.Claims_DATA!L197/ECO!V14),IF($C$2="Constant Exchange rate",IF(C.Claims_DATA!L197=0,0,C.Claims_DATA!L197/ECO!V49))))</f>
        <v>0</v>
      </c>
      <c r="N245" s="74">
        <f>IF($C$2="National Currency",IF(C.Claims_DATA!M197=0,0,C.Claims_DATA!M197),IF($C$2="Current Exchange rate",IF(C.Claims_DATA!M197=0,0,C.Claims_DATA!M197/ECO!W14),IF($C$2="Constant Exchange rate",IF(C.Claims_DATA!M197=0,0,C.Claims_DATA!M197/ECO!W49))))</f>
        <v>0</v>
      </c>
      <c r="O245" s="74">
        <f>IF($C$2="National Currency",IF(C.Claims_DATA!N197=0,0,C.Claims_DATA!N197),IF($C$2="Current Exchange rate",IF(C.Claims_DATA!N197=0,0,C.Claims_DATA!N197/ECO!X14),IF($C$2="Constant Exchange rate",IF(C.Claims_DATA!N197=0,0,C.Claims_DATA!N197/ECO!X49))))</f>
        <v>0</v>
      </c>
      <c r="P245" s="220">
        <f>IF($C$2="National Currency",IF(C.Claims_DATA!O197=0,0,C.Claims_DATA!O197),IF($C$2="Current Exchange rate",IF(C.Claims_DATA!O197=0,0,C.Claims_DATA!O197/ECO!Y14),IF($C$2="Constant Exchange rate",IF(C.Claims_DATA!O197=0,0,C.Claims_DATA!O197/ECO!Y49))))</f>
        <v>0</v>
      </c>
      <c r="Q245" s="48">
        <f t="shared" si="55"/>
        <v>0</v>
      </c>
      <c r="R245" s="94" t="str">
        <f t="shared" si="56"/>
        <v>-</v>
      </c>
      <c r="S245" s="94" t="str">
        <f t="shared" si="57"/>
        <v>-</v>
      </c>
    </row>
    <row r="246" spans="3:19" ht="15" x14ac:dyDescent="0.25">
      <c r="C246" s="256"/>
      <c r="D246" s="257"/>
      <c r="E246" s="45" t="s">
        <v>5</v>
      </c>
      <c r="F246" s="74">
        <f>IF($C$2="National Currency",IF(C.Claims_DATA!E198=0,0,C.Claims_DATA!E198),IF($C$2="Current Exchange rate",IF(C.Claims_DATA!E198=0,0,C.Claims_DATA!E198/ECO!O15),IF($C$2="Constant Exchange rate",IF(C.Claims_DATA!E198=0,0,C.Claims_DATA!E198/ECO!O50))))</f>
        <v>0</v>
      </c>
      <c r="G246" s="74">
        <f>IF($C$2="National Currency",IF(C.Claims_DATA!F198=0,0,C.Claims_DATA!F198),IF($C$2="Current Exchange rate",IF(C.Claims_DATA!F198=0,0,C.Claims_DATA!F198/ECO!P15),IF($C$2="Constant Exchange rate",IF(C.Claims_DATA!F198=0,0,C.Claims_DATA!F198/ECO!P50))))</f>
        <v>0</v>
      </c>
      <c r="H246" s="74">
        <f>IF($C$2="National Currency",IF(C.Claims_DATA!G198=0,0,C.Claims_DATA!G198),IF($C$2="Current Exchange rate",IF(C.Claims_DATA!G198=0,0,C.Claims_DATA!G198/ECO!Q15),IF($C$2="Constant Exchange rate",IF(C.Claims_DATA!G198=0,0,C.Claims_DATA!G198/ECO!Q50))))</f>
        <v>0</v>
      </c>
      <c r="I246" s="74">
        <f>IF($C$2="National Currency",IF(C.Claims_DATA!H198=0,0,C.Claims_DATA!H198),IF($C$2="Current Exchange rate",IF(C.Claims_DATA!H198=0,0,C.Claims_DATA!H198/ECO!R15),IF($C$2="Constant Exchange rate",IF(C.Claims_DATA!H198=0,0,C.Claims_DATA!H198/ECO!R50))))</f>
        <v>0</v>
      </c>
      <c r="J246" s="74">
        <f>IF($C$2="National Currency",IF(C.Claims_DATA!I198=0,0,C.Claims_DATA!I198),IF($C$2="Current Exchange rate",IF(C.Claims_DATA!I198=0,0,C.Claims_DATA!I198/ECO!S15),IF($C$2="Constant Exchange rate",IF(C.Claims_DATA!I198=0,0,C.Claims_DATA!I198/ECO!S50))))</f>
        <v>189.54389760230757</v>
      </c>
      <c r="K246" s="74">
        <f>IF($C$2="National Currency",IF(C.Claims_DATA!J198=0,0,C.Claims_DATA!J198),IF($C$2="Current Exchange rate",IF(C.Claims_DATA!J198=0,0,C.Claims_DATA!J198/ECO!T15),IF($C$2="Constant Exchange rate",IF(C.Claims_DATA!J198=0,0,C.Claims_DATA!J198/ECO!T50))))</f>
        <v>199.24283396430502</v>
      </c>
      <c r="L246" s="74">
        <f>IF($C$2="National Currency",IF(C.Claims_DATA!K198=0,0,C.Claims_DATA!K198),IF($C$2="Current Exchange rate",IF(C.Claims_DATA!K198=0,0,C.Claims_DATA!K198/ECO!U15),IF($C$2="Constant Exchange rate",IF(C.Claims_DATA!K198=0,0,C.Claims_DATA!K198/ECO!U50))))</f>
        <v>212.97998918334235</v>
      </c>
      <c r="M246" s="74">
        <f>IF($C$2="National Currency",IF(C.Claims_DATA!L198=0,0,C.Claims_DATA!L198),IF($C$2="Current Exchange rate",IF(C.Claims_DATA!L198=0,0,C.Claims_DATA!L198/ECO!V15),IF($C$2="Constant Exchange rate",IF(C.Claims_DATA!L198=0,0,C.Claims_DATA!L198/ECO!V50))))</f>
        <v>225.0585902289526</v>
      </c>
      <c r="N246" s="74">
        <f>IF($C$2="National Currency",IF(C.Claims_DATA!M198=0,0,C.Claims_DATA!M198),IF($C$2="Current Exchange rate",IF(C.Claims_DATA!M198=0,0,C.Claims_DATA!M198/ECO!W15),IF($C$2="Constant Exchange rate",IF(C.Claims_DATA!M198=0,0,C.Claims_DATA!M198/ECO!W50))))</f>
        <v>221.3448711014963</v>
      </c>
      <c r="O246" s="74">
        <f>IF($C$2="National Currency",IF(C.Claims_DATA!N198=0,0,C.Claims_DATA!N198),IF($C$2="Current Exchange rate",IF(C.Claims_DATA!N198=0,0,C.Claims_DATA!N198/ECO!X15),IF($C$2="Constant Exchange rate",IF(C.Claims_DATA!N198=0,0,C.Claims_DATA!N198/ECO!X50))))</f>
        <v>230.32269695330811</v>
      </c>
      <c r="P246" s="220">
        <f>IF($C$2="National Currency",IF(C.Claims_DATA!O198=0,0,C.Claims_DATA!O198),IF($C$2="Current Exchange rate",IF(C.Claims_DATA!O198=0,0,C.Claims_DATA!O198/ECO!Y15),IF($C$2="Constant Exchange rate",IF(C.Claims_DATA!O198=0,0,C.Claims_DATA!O198/ECO!Y50))))</f>
        <v>239.55291148368488</v>
      </c>
      <c r="Q246" s="48">
        <f t="shared" si="55"/>
        <v>1.1342230724256733E-2</v>
      </c>
      <c r="R246" s="94">
        <f t="shared" si="56"/>
        <v>4.056035184883533E-2</v>
      </c>
      <c r="S246" s="94" t="str">
        <f t="shared" si="57"/>
        <v>-</v>
      </c>
    </row>
    <row r="247" spans="3:19" ht="15" x14ac:dyDescent="0.25">
      <c r="C247" s="256"/>
      <c r="D247" s="257"/>
      <c r="E247" s="45" t="s">
        <v>6</v>
      </c>
      <c r="F247" s="74">
        <f>IF($C$2="National Currency",IF(C.Claims_DATA!E199=0,0,C.Claims_DATA!E199),IF($C$2="Current Exchange rate",IF(C.Claims_DATA!E199=0,0,C.Claims_DATA!E199/ECO!O16),IF($C$2="Constant Exchange rate",IF(C.Claims_DATA!E199=0,0,C.Claims_DATA!E199/ECO!O51))))</f>
        <v>4480</v>
      </c>
      <c r="G247" s="74">
        <f>IF($C$2="National Currency",IF(C.Claims_DATA!F199=0,0,C.Claims_DATA!F199),IF($C$2="Current Exchange rate",IF(C.Claims_DATA!F199=0,0,C.Claims_DATA!F199/ECO!P16),IF($C$2="Constant Exchange rate",IF(C.Claims_DATA!F199=0,0,C.Claims_DATA!F199/ECO!P51))))</f>
        <v>4434</v>
      </c>
      <c r="H247" s="74">
        <f>IF($C$2="National Currency",IF(C.Claims_DATA!G199=0,0,C.Claims_DATA!G199),IF($C$2="Current Exchange rate",IF(C.Claims_DATA!G199=0,0,C.Claims_DATA!G199/ECO!Q16),IF($C$2="Constant Exchange rate",IF(C.Claims_DATA!G199=0,0,C.Claims_DATA!G199/ECO!Q51))))</f>
        <v>4468</v>
      </c>
      <c r="I247" s="74">
        <f>IF($C$2="National Currency",IF(C.Claims_DATA!H199=0,0,C.Claims_DATA!H199),IF($C$2="Current Exchange rate",IF(C.Claims_DATA!H199=0,0,C.Claims_DATA!H199/ECO!R16),IF($C$2="Constant Exchange rate",IF(C.Claims_DATA!H199=0,0,C.Claims_DATA!H199/ECO!R51))))</f>
        <v>4419</v>
      </c>
      <c r="J247" s="74">
        <f>IF($C$2="National Currency",IF(C.Claims_DATA!I199=0,0,C.Claims_DATA!I199),IF($C$2="Current Exchange rate",IF(C.Claims_DATA!I199=0,0,C.Claims_DATA!I199/ECO!S16),IF($C$2="Constant Exchange rate",IF(C.Claims_DATA!I199=0,0,C.Claims_DATA!I199/ECO!S51))))</f>
        <v>4578</v>
      </c>
      <c r="K247" s="74">
        <f>IF($C$2="National Currency",IF(C.Claims_DATA!J199=0,0,C.Claims_DATA!J199),IF($C$2="Current Exchange rate",IF(C.Claims_DATA!J199=0,0,C.Claims_DATA!J199/ECO!T16),IF($C$2="Constant Exchange rate",IF(C.Claims_DATA!J199=0,0,C.Claims_DATA!J199/ECO!T51))))</f>
        <v>4630</v>
      </c>
      <c r="L247" s="74">
        <f>IF($C$2="National Currency",IF(C.Claims_DATA!K199=0,0,C.Claims_DATA!K199),IF($C$2="Current Exchange rate",IF(C.Claims_DATA!K199=0,0,C.Claims_DATA!K199/ECO!U16),IF($C$2="Constant Exchange rate",IF(C.Claims_DATA!K199=0,0,C.Claims_DATA!K199/ECO!U51))))</f>
        <v>4710</v>
      </c>
      <c r="M247" s="74">
        <f>IF($C$2="National Currency",IF(C.Claims_DATA!L199=0,0,C.Claims_DATA!L199),IF($C$2="Current Exchange rate",IF(C.Claims_DATA!L199=0,0,C.Claims_DATA!L199/ECO!V16),IF($C$2="Constant Exchange rate",IF(C.Claims_DATA!L199=0,0,C.Claims_DATA!L199/ECO!V51))))</f>
        <v>4608</v>
      </c>
      <c r="N247" s="74">
        <f>IF($C$2="National Currency",IF(C.Claims_DATA!M199=0,0,C.Claims_DATA!M199),IF($C$2="Current Exchange rate",IF(C.Claims_DATA!M199=0,0,C.Claims_DATA!M199/ECO!W16),IF($C$2="Constant Exchange rate",IF(C.Claims_DATA!M199=0,0,C.Claims_DATA!M199/ECO!W51))))</f>
        <v>4598</v>
      </c>
      <c r="O247" s="74">
        <f>IF($C$2="National Currency",IF(C.Claims_DATA!N199=0,0,C.Claims_DATA!N199),IF($C$2="Current Exchange rate",IF(C.Claims_DATA!N199=0,0,C.Claims_DATA!N199/ECO!X16),IF($C$2="Constant Exchange rate",IF(C.Claims_DATA!N199=0,0,C.Claims_DATA!N199/ECO!X51))))</f>
        <v>4780</v>
      </c>
      <c r="P247" s="220">
        <f>IF($C$2="National Currency",IF(C.Claims_DATA!O199=0,0,C.Claims_DATA!O199),IF($C$2="Current Exchange rate",IF(C.Claims_DATA!O199=0,0,C.Claims_DATA!O199/ECO!Y16),IF($C$2="Constant Exchange rate",IF(C.Claims_DATA!O199=0,0,C.Claims_DATA!O199/ECO!Y51))))</f>
        <v>4814</v>
      </c>
      <c r="Q247" s="48">
        <f>O247/$O$273</f>
        <v>0.23539088235380479</v>
      </c>
      <c r="R247" s="94">
        <f t="shared" si="56"/>
        <v>3.958242714223581E-2</v>
      </c>
      <c r="S247" s="94">
        <f t="shared" si="57"/>
        <v>6.6964285714285809E-2</v>
      </c>
    </row>
    <row r="248" spans="3:19" ht="15" x14ac:dyDescent="0.25">
      <c r="C248" s="256"/>
      <c r="D248" s="257"/>
      <c r="E248" s="45" t="s">
        <v>7</v>
      </c>
      <c r="F248" s="74">
        <f>IF($C$2="National Currency",IF(C.Claims_DATA!E200=0,0,C.Claims_DATA!E200),IF($C$2="Current Exchange rate",IF(C.Claims_DATA!E200=0,0,C.Claims_DATA!E200/ECO!O17),IF($C$2="Constant Exchange rate",IF(C.Claims_DATA!E200=0,0,C.Claims_DATA!E200/ECO!O52))))</f>
        <v>0</v>
      </c>
      <c r="G248" s="74">
        <f>IF($C$2="National Currency",IF(C.Claims_DATA!F200=0,0,C.Claims_DATA!F200),IF($C$2="Current Exchange rate",IF(C.Claims_DATA!F200=0,0,C.Claims_DATA!F200/ECO!P17),IF($C$2="Constant Exchange rate",IF(C.Claims_DATA!F200=0,0,C.Claims_DATA!F200/ECO!P52))))</f>
        <v>0</v>
      </c>
      <c r="H248" s="74">
        <f>IF($C$2="National Currency",IF(C.Claims_DATA!G200=0,0,C.Claims_DATA!G200),IF($C$2="Current Exchange rate",IF(C.Claims_DATA!G200=0,0,C.Claims_DATA!G200/ECO!Q17),IF($C$2="Constant Exchange rate",IF(C.Claims_DATA!G200=0,0,C.Claims_DATA!G200/ECO!Q52))))</f>
        <v>0</v>
      </c>
      <c r="I248" s="74">
        <f>IF($C$2="National Currency",IF(C.Claims_DATA!H200=0,0,C.Claims_DATA!H200),IF($C$2="Current Exchange rate",IF(C.Claims_DATA!H200=0,0,C.Claims_DATA!H200/ECO!R17),IF($C$2="Constant Exchange rate",IF(C.Claims_DATA!H200=0,0,C.Claims_DATA!H200/ECO!R52))))</f>
        <v>0</v>
      </c>
      <c r="J248" s="74">
        <f>IF($C$2="National Currency",IF(C.Claims_DATA!I200=0,0,C.Claims_DATA!I200),IF($C$2="Current Exchange rate",IF(C.Claims_DATA!I200=0,0,C.Claims_DATA!I200/ECO!S17),IF($C$2="Constant Exchange rate",IF(C.Claims_DATA!I200=0,0,C.Claims_DATA!I200/ECO!S52))))</f>
        <v>0</v>
      </c>
      <c r="K248" s="74">
        <f>IF($C$2="National Currency",IF(C.Claims_DATA!J200=0,0,C.Claims_DATA!J200),IF($C$2="Current Exchange rate",IF(C.Claims_DATA!J200=0,0,C.Claims_DATA!J200/ECO!T17),IF($C$2="Constant Exchange rate",IF(C.Claims_DATA!J200=0,0,C.Claims_DATA!J200/ECO!T52))))</f>
        <v>0</v>
      </c>
      <c r="L248" s="74">
        <f>IF($C$2="National Currency",IF(C.Claims_DATA!K200=0,0,C.Claims_DATA!K200),IF($C$2="Current Exchange rate",IF(C.Claims_DATA!K200=0,0,C.Claims_DATA!K200/ECO!U17),IF($C$2="Constant Exchange rate",IF(C.Claims_DATA!K200=0,0,C.Claims_DATA!K200/ECO!U52))))</f>
        <v>0</v>
      </c>
      <c r="M248" s="74">
        <f>IF($C$2="National Currency",IF(C.Claims_DATA!L200=0,0,C.Claims_DATA!L200),IF($C$2="Current Exchange rate",IF(C.Claims_DATA!L200=0,0,C.Claims_DATA!L200/ECO!V17),IF($C$2="Constant Exchange rate",IF(C.Claims_DATA!L200=0,0,C.Claims_DATA!L200/ECO!V52))))</f>
        <v>0</v>
      </c>
      <c r="N248" s="74">
        <f>IF($C$2="National Currency",IF(C.Claims_DATA!M200=0,0,C.Claims_DATA!M200),IF($C$2="Current Exchange rate",IF(C.Claims_DATA!M200=0,0,C.Claims_DATA!M200/ECO!W17),IF($C$2="Constant Exchange rate",IF(C.Claims_DATA!M200=0,0,C.Claims_DATA!M200/ECO!W52))))</f>
        <v>0</v>
      </c>
      <c r="O248" s="74">
        <f>IF($C$2="National Currency",IF(C.Claims_DATA!N200=0,0,C.Claims_DATA!N200),IF($C$2="Current Exchange rate",IF(C.Claims_DATA!N200=0,0,C.Claims_DATA!N200/ECO!X17),IF($C$2="Constant Exchange rate",IF(C.Claims_DATA!N200=0,0,C.Claims_DATA!N200/ECO!X52))))</f>
        <v>0</v>
      </c>
      <c r="P248" s="220">
        <f>IF($C$2="National Currency",IF(C.Claims_DATA!O200=0,0,C.Claims_DATA!O200),IF($C$2="Current Exchange rate",IF(C.Claims_DATA!O200=0,0,C.Claims_DATA!O200/ECO!Y17),IF($C$2="Constant Exchange rate",IF(C.Claims_DATA!O200=0,0,C.Claims_DATA!O200/ECO!Y52))))</f>
        <v>0</v>
      </c>
      <c r="Q248" s="48">
        <f t="shared" si="55"/>
        <v>0</v>
      </c>
      <c r="R248" s="94" t="str">
        <f t="shared" si="56"/>
        <v>-</v>
      </c>
      <c r="S248" s="94" t="str">
        <f t="shared" si="57"/>
        <v>-</v>
      </c>
    </row>
    <row r="249" spans="3:19" ht="15" x14ac:dyDescent="0.25">
      <c r="C249" s="256"/>
      <c r="D249" s="257"/>
      <c r="E249" s="45" t="s">
        <v>8</v>
      </c>
      <c r="F249" s="74">
        <f>IF($C$2="National Currency",IF(C.Claims_DATA!E201=0,0,C.Claims_DATA!E201),IF($C$2="Current Exchange rate",IF(C.Claims_DATA!E201=0,0,C.Claims_DATA!E201/ECO!O18),IF($C$2="Constant Exchange rate",IF(C.Claims_DATA!E201=0,0,C.Claims_DATA!E201/ECO!O53))))</f>
        <v>0.99063055232446673</v>
      </c>
      <c r="G249" s="74">
        <f>IF($C$2="National Currency",IF(C.Claims_DATA!F201=0,0,C.Claims_DATA!F201),IF($C$2="Current Exchange rate",IF(C.Claims_DATA!F201=0,0,C.Claims_DATA!F201/ECO!P18),IF($C$2="Constant Exchange rate",IF(C.Claims_DATA!F201=0,0,C.Claims_DATA!F201/ECO!P53))))</f>
        <v>0.51129318829649895</v>
      </c>
      <c r="H249" s="74">
        <f>IF($C$2="National Currency",IF(C.Claims_DATA!G201=0,0,C.Claims_DATA!G201),IF($C$2="Current Exchange rate",IF(C.Claims_DATA!G201=0,0,C.Claims_DATA!G201/ECO!Q18),IF($C$2="Constant Exchange rate",IF(C.Claims_DATA!G201=0,0,C.Claims_DATA!G201/ECO!Q53))))</f>
        <v>0.84363376068922324</v>
      </c>
      <c r="I249" s="74">
        <f>IF($C$2="National Currency",IF(C.Claims_DATA!H201=0,0,C.Claims_DATA!H201),IF($C$2="Current Exchange rate",IF(C.Claims_DATA!H201=0,0,C.Claims_DATA!H201/ECO!R18),IF($C$2="Constant Exchange rate",IF(C.Claims_DATA!H201=0,0,C.Claims_DATA!H201/ECO!R53))))</f>
        <v>1.4978333951145937</v>
      </c>
      <c r="J249" s="74">
        <f>IF($C$2="National Currency",IF(C.Claims_DATA!I201=0,0,C.Claims_DATA!I201),IF($C$2="Current Exchange rate",IF(C.Claims_DATA!I201=0,0,C.Claims_DATA!I201/ECO!S18),IF($C$2="Constant Exchange rate",IF(C.Claims_DATA!I201=0,0,C.Claims_DATA!I201/ECO!S53))))</f>
        <v>1.6872675213784465</v>
      </c>
      <c r="K249" s="74">
        <f>IF($C$2="National Currency",IF(C.Claims_DATA!J201=0,0,C.Claims_DATA!J201),IF($C$2="Current Exchange rate",IF(C.Claims_DATA!J201=0,0,C.Claims_DATA!J201/ECO!T18),IF($C$2="Constant Exchange rate",IF(C.Claims_DATA!J201=0,0,C.Claims_DATA!J201/ECO!T53))))</f>
        <v>2.0170516278296882</v>
      </c>
      <c r="L249" s="74">
        <f>IF($C$2="National Currency",IF(C.Claims_DATA!K201=0,0,C.Claims_DATA!K201),IF($C$2="Current Exchange rate",IF(C.Claims_DATA!K201=0,0,C.Claims_DATA!K201/ECO!U18),IF($C$2="Constant Exchange rate",IF(C.Claims_DATA!K201=0,0,C.Claims_DATA!K201/ECO!U53))))</f>
        <v>3.2585993123106616</v>
      </c>
      <c r="M249" s="74">
        <f>IF($C$2="National Currency",IF(C.Claims_DATA!L201=0,0,C.Claims_DATA!L201),IF($C$2="Current Exchange rate",IF(C.Claims_DATA!L201=0,0,C.Claims_DATA!L201/ECO!V18),IF($C$2="Constant Exchange rate",IF(C.Claims_DATA!L201=0,0,C.Claims_DATA!L201/ECO!V53))))</f>
        <v>2.5499999999999998</v>
      </c>
      <c r="N249" s="74">
        <f>IF($C$2="National Currency",IF(C.Claims_DATA!M201=0,0,C.Claims_DATA!M201),IF($C$2="Current Exchange rate",IF(C.Claims_DATA!M201=0,0,C.Claims_DATA!M201/ECO!W18),IF($C$2="Constant Exchange rate",IF(C.Claims_DATA!M201=0,0,C.Claims_DATA!M201/ECO!W53))))</f>
        <v>1.84</v>
      </c>
      <c r="O249" s="223">
        <f>IF($C$2="National Currency",IF(C.Claims_DATA!N201=0,0,C.Claims_DATA!N201),IF($C$2="Current Exchange rate",IF(C.Claims_DATA!N201=0,0,C.Claims_DATA!N201/ECO!X18),IF($C$2="Constant Exchange rate",IF(C.Claims_DATA!N201=0,0,C.Claims_DATA!N201/ECO!X53))))</f>
        <v>1.84</v>
      </c>
      <c r="P249" s="220">
        <f>IF($C$2="National Currency",IF(C.Claims_DATA!O201=0,0,C.Claims_DATA!O201),IF($C$2="Current Exchange rate",IF(C.Claims_DATA!O201=0,0,C.Claims_DATA!O201/ECO!Y18),IF($C$2="Constant Exchange rate",IF(C.Claims_DATA!O201=0,0,C.Claims_DATA!O201/ECO!Y53))))</f>
        <v>0</v>
      </c>
      <c r="Q249" s="48">
        <f t="shared" si="55"/>
        <v>9.0610716219874656E-5</v>
      </c>
      <c r="R249" s="94">
        <f t="shared" si="56"/>
        <v>0</v>
      </c>
      <c r="S249" s="94">
        <f t="shared" si="57"/>
        <v>0.85740283870967726</v>
      </c>
    </row>
    <row r="250" spans="3:19" ht="15" x14ac:dyDescent="0.25">
      <c r="C250" s="256"/>
      <c r="D250" s="257"/>
      <c r="E250" s="45" t="s">
        <v>9</v>
      </c>
      <c r="F250" s="74">
        <f>IF($C$2="National Currency",IF(C.Claims_DATA!E202=0,0,C.Claims_DATA!E202),IF($C$2="Current Exchange rate",IF(C.Claims_DATA!E202=0,0,C.Claims_DATA!E202/ECO!O19),IF($C$2="Constant Exchange rate",IF(C.Claims_DATA!E202=0,0,C.Claims_DATA!E202/ECO!O54))))</f>
        <v>1170.0745059999999</v>
      </c>
      <c r="G250" s="74">
        <f>IF($C$2="National Currency",IF(C.Claims_DATA!F202=0,0,C.Claims_DATA!F202),IF($C$2="Current Exchange rate",IF(C.Claims_DATA!F202=0,0,C.Claims_DATA!F202/ECO!P19),IF($C$2="Constant Exchange rate",IF(C.Claims_DATA!F202=0,0,C.Claims_DATA!F202/ECO!P54))))</f>
        <v>1272.062801</v>
      </c>
      <c r="H250" s="74">
        <f>IF($C$2="National Currency",IF(C.Claims_DATA!G202=0,0,C.Claims_DATA!G202),IF($C$2="Current Exchange rate",IF(C.Claims_DATA!G202=0,0,C.Claims_DATA!G202/ECO!Q19),IF($C$2="Constant Exchange rate",IF(C.Claims_DATA!G202=0,0,C.Claims_DATA!G202/ECO!Q54))))</f>
        <v>1216.5460874400001</v>
      </c>
      <c r="I250" s="74">
        <f>IF($C$2="National Currency",IF(C.Claims_DATA!H202=0,0,C.Claims_DATA!H202),IF($C$2="Current Exchange rate",IF(C.Claims_DATA!H202=0,0,C.Claims_DATA!H202/ECO!R19),IF($C$2="Constant Exchange rate",IF(C.Claims_DATA!H202=0,0,C.Claims_DATA!H202/ECO!R54))))</f>
        <v>1221.56073371</v>
      </c>
      <c r="J250" s="74">
        <f>IF($C$2="National Currency",IF(C.Claims_DATA!I202=0,0,C.Claims_DATA!I202),IF($C$2="Current Exchange rate",IF(C.Claims_DATA!I202=0,0,C.Claims_DATA!I202/ECO!S19),IF($C$2="Constant Exchange rate",IF(C.Claims_DATA!I202=0,0,C.Claims_DATA!I202/ECO!S54))))</f>
        <v>987.12539400000003</v>
      </c>
      <c r="K250" s="74">
        <f>IF($C$2="National Currency",IF(C.Claims_DATA!J202=0,0,C.Claims_DATA!J202),IF($C$2="Current Exchange rate",IF(C.Claims_DATA!J202=0,0,C.Claims_DATA!J202/ECO!T19),IF($C$2="Constant Exchange rate",IF(C.Claims_DATA!J202=0,0,C.Claims_DATA!J202/ECO!T54))))</f>
        <v>834.79091782109992</v>
      </c>
      <c r="L250" s="74">
        <f>IF($C$2="National Currency",IF(C.Claims_DATA!K202=0,0,C.Claims_DATA!K202),IF($C$2="Current Exchange rate",IF(C.Claims_DATA!K202=0,0,C.Claims_DATA!K202/ECO!U19),IF($C$2="Constant Exchange rate",IF(C.Claims_DATA!K202=0,0,C.Claims_DATA!K202/ECO!U54))))</f>
        <v>608.84986409929979</v>
      </c>
      <c r="M250" s="74">
        <f>IF($C$2="National Currency",IF(C.Claims_DATA!L202=0,0,C.Claims_DATA!L202),IF($C$2="Current Exchange rate",IF(C.Claims_DATA!L202=0,0,C.Claims_DATA!L202/ECO!V19),IF($C$2="Constant Exchange rate",IF(C.Claims_DATA!L202=0,0,C.Claims_DATA!L202/ECO!V54))))</f>
        <v>631.1217816415998</v>
      </c>
      <c r="N250" s="74">
        <f>IF($C$2="National Currency",IF(C.Claims_DATA!M202=0,0,C.Claims_DATA!M202),IF($C$2="Current Exchange rate",IF(C.Claims_DATA!M202=0,0,C.Claims_DATA!M202/ECO!W19),IF($C$2="Constant Exchange rate",IF(C.Claims_DATA!M202=0,0,C.Claims_DATA!M202/ECO!W54))))</f>
        <v>421.45861293260003</v>
      </c>
      <c r="O250" s="74">
        <f>IF($C$2="National Currency",IF(C.Claims_DATA!N202=0,0,C.Claims_DATA!N202),IF($C$2="Current Exchange rate",IF(C.Claims_DATA!N202=0,0,C.Claims_DATA!N202/ECO!X19),IF($C$2="Constant Exchange rate",IF(C.Claims_DATA!N202=0,0,C.Claims_DATA!N202/ECO!X54))))</f>
        <v>549.91856267699984</v>
      </c>
      <c r="P250" s="220">
        <f>IF($C$2="National Currency",IF(C.Claims_DATA!O202=0,0,C.Claims_DATA!O202),IF($C$2="Current Exchange rate",IF(C.Claims_DATA!O202=0,0,C.Claims_DATA!O202/ECO!Y19),IF($C$2="Constant Exchange rate",IF(C.Claims_DATA!O202=0,0,C.Claims_DATA!O202/ECO!Y54))))</f>
        <v>517.59631524049996</v>
      </c>
      <c r="Q250" s="48">
        <f t="shared" si="55"/>
        <v>2.7080714579764666E-2</v>
      </c>
      <c r="R250" s="94">
        <f t="shared" si="56"/>
        <v>0.30479849219487476</v>
      </c>
      <c r="S250" s="94">
        <f t="shared" si="57"/>
        <v>-0.53001406332922885</v>
      </c>
    </row>
    <row r="251" spans="3:19" ht="15" x14ac:dyDescent="0.25">
      <c r="C251" s="256"/>
      <c r="D251" s="257"/>
      <c r="E251" s="45" t="s">
        <v>10</v>
      </c>
      <c r="F251" s="74">
        <f>IF($C$2="National Currency",IF(C.Claims_DATA!E203=0,0,C.Claims_DATA!E203),IF($C$2="Current Exchange rate",IF(C.Claims_DATA!E203=0,0,C.Claims_DATA!E203/ECO!O20),IF($C$2="Constant Exchange rate",IF(C.Claims_DATA!E203=0,0,C.Claims_DATA!E203/ECO!O55))))</f>
        <v>111</v>
      </c>
      <c r="G251" s="74">
        <f>IF($C$2="National Currency",IF(C.Claims_DATA!F203=0,0,C.Claims_DATA!F203),IF($C$2="Current Exchange rate",IF(C.Claims_DATA!F203=0,0,C.Claims_DATA!F203/ECO!P20),IF($C$2="Constant Exchange rate",IF(C.Claims_DATA!F203=0,0,C.Claims_DATA!F203/ECO!P55))))</f>
        <v>113</v>
      </c>
      <c r="H251" s="74">
        <f>IF($C$2="National Currency",IF(C.Claims_DATA!G203=0,0,C.Claims_DATA!G203),IF($C$2="Current Exchange rate",IF(C.Claims_DATA!G203=0,0,C.Claims_DATA!G203/ECO!Q20),IF($C$2="Constant Exchange rate",IF(C.Claims_DATA!G203=0,0,C.Claims_DATA!G203/ECO!Q55))))</f>
        <v>101</v>
      </c>
      <c r="I251" s="74">
        <f>IF($C$2="National Currency",IF(C.Claims_DATA!H203=0,0,C.Claims_DATA!H203),IF($C$2="Current Exchange rate",IF(C.Claims_DATA!H203=0,0,C.Claims_DATA!H203/ECO!R20),IF($C$2="Constant Exchange rate",IF(C.Claims_DATA!H203=0,0,C.Claims_DATA!H203/ECO!R55))))</f>
        <v>116</v>
      </c>
      <c r="J251" s="74">
        <f>IF($C$2="National Currency",IF(C.Claims_DATA!I203=0,0,C.Claims_DATA!I203),IF($C$2="Current Exchange rate",IF(C.Claims_DATA!I203=0,0,C.Claims_DATA!I203/ECO!S20),IF($C$2="Constant Exchange rate",IF(C.Claims_DATA!I203=0,0,C.Claims_DATA!I203/ECO!S55))))</f>
        <v>125</v>
      </c>
      <c r="K251" s="74">
        <f>IF($C$2="National Currency",IF(C.Claims_DATA!J203=0,0,C.Claims_DATA!J203),IF($C$2="Current Exchange rate",IF(C.Claims_DATA!J203=0,0,C.Claims_DATA!J203/ECO!T20),IF($C$2="Constant Exchange rate",IF(C.Claims_DATA!J203=0,0,C.Claims_DATA!J203/ECO!T55))))</f>
        <v>108</v>
      </c>
      <c r="L251" s="74">
        <f>IF($C$2="National Currency",IF(C.Claims_DATA!K203=0,0,C.Claims_DATA!K203),IF($C$2="Current Exchange rate",IF(C.Claims_DATA!K203=0,0,C.Claims_DATA!K203/ECO!U20),IF($C$2="Constant Exchange rate",IF(C.Claims_DATA!K203=0,0,C.Claims_DATA!K203/ECO!U55))))</f>
        <v>114</v>
      </c>
      <c r="M251" s="74">
        <f>IF($C$2="National Currency",IF(C.Claims_DATA!L203=0,0,C.Claims_DATA!L203),IF($C$2="Current Exchange rate",IF(C.Claims_DATA!L203=0,0,C.Claims_DATA!L203/ECO!V20),IF($C$2="Constant Exchange rate",IF(C.Claims_DATA!L203=0,0,C.Claims_DATA!L203/ECO!V55))))</f>
        <v>131</v>
      </c>
      <c r="N251" s="74">
        <f>IF($C$2="National Currency",IF(C.Claims_DATA!M203=0,0,C.Claims_DATA!M203),IF($C$2="Current Exchange rate",IF(C.Claims_DATA!M203=0,0,C.Claims_DATA!M203/ECO!W20),IF($C$2="Constant Exchange rate",IF(C.Claims_DATA!M203=0,0,C.Claims_DATA!M203/ECO!W55))))</f>
        <v>148</v>
      </c>
      <c r="O251" s="74">
        <f>IF($C$2="National Currency",IF(C.Claims_DATA!N203=0,0,C.Claims_DATA!N203),IF($C$2="Current Exchange rate",IF(C.Claims_DATA!N203=0,0,C.Claims_DATA!N203/ECO!X20),IF($C$2="Constant Exchange rate",IF(C.Claims_DATA!N203=0,0,C.Claims_DATA!N203/ECO!X55))))</f>
        <v>184</v>
      </c>
      <c r="P251" s="220">
        <f>IF($C$2="National Currency",IF(C.Claims_DATA!O203=0,0,C.Claims_DATA!O203),IF($C$2="Current Exchange rate",IF(C.Claims_DATA!O203=0,0,C.Claims_DATA!O203/ECO!Y20),IF($C$2="Constant Exchange rate",IF(C.Claims_DATA!O203=0,0,C.Claims_DATA!O203/ECO!Y55))))</f>
        <v>330</v>
      </c>
      <c r="Q251" s="48">
        <f t="shared" si="55"/>
        <v>9.0610716219874654E-3</v>
      </c>
      <c r="R251" s="94">
        <f t="shared" si="56"/>
        <v>0.2432432432432432</v>
      </c>
      <c r="S251" s="94">
        <f t="shared" si="57"/>
        <v>0.6576576576576576</v>
      </c>
    </row>
    <row r="252" spans="3:19" ht="15" x14ac:dyDescent="0.25">
      <c r="C252" s="256"/>
      <c r="D252" s="257"/>
      <c r="E252" s="45" t="s">
        <v>11</v>
      </c>
      <c r="F252" s="74">
        <f>IF($C$2="National Currency",IF(C.Claims_DATA!E204=0,0,C.Claims_DATA!E204),IF($C$2="Current Exchange rate",IF(C.Claims_DATA!E204=0,0,C.Claims_DATA!E204/ECO!O21),IF($C$2="Constant Exchange rate",IF(C.Claims_DATA!E204=0,0,C.Claims_DATA!E204/ECO!O56))))</f>
        <v>1877</v>
      </c>
      <c r="G252" s="74">
        <f>IF($C$2="National Currency",IF(C.Claims_DATA!F204=0,0,C.Claims_DATA!F204),IF($C$2="Current Exchange rate",IF(C.Claims_DATA!F204=0,0,C.Claims_DATA!F204/ECO!P21),IF($C$2="Constant Exchange rate",IF(C.Claims_DATA!F204=0,0,C.Claims_DATA!F204/ECO!P56))))</f>
        <v>2021</v>
      </c>
      <c r="H252" s="74">
        <f>IF($C$2="National Currency",IF(C.Claims_DATA!G204=0,0,C.Claims_DATA!G204),IF($C$2="Current Exchange rate",IF(C.Claims_DATA!G204=0,0,C.Claims_DATA!G204/ECO!Q21),IF($C$2="Constant Exchange rate",IF(C.Claims_DATA!G204=0,0,C.Claims_DATA!G204/ECO!Q56))))</f>
        <v>1838</v>
      </c>
      <c r="I252" s="74">
        <f>IF($C$2="National Currency",IF(C.Claims_DATA!H204=0,0,C.Claims_DATA!H204),IF($C$2="Current Exchange rate",IF(C.Claims_DATA!H204=0,0,C.Claims_DATA!H204/ECO!R21),IF($C$2="Constant Exchange rate",IF(C.Claims_DATA!H204=0,0,C.Claims_DATA!H204/ECO!R56))))</f>
        <v>2055</v>
      </c>
      <c r="J252" s="74">
        <f>IF($C$2="National Currency",IF(C.Claims_DATA!I204=0,0,C.Claims_DATA!I204),IF($C$2="Current Exchange rate",IF(C.Claims_DATA!I204=0,0,C.Claims_DATA!I204/ECO!S21),IF($C$2="Constant Exchange rate",IF(C.Claims_DATA!I204=0,0,C.Claims_DATA!I204/ECO!S56))))</f>
        <v>1686</v>
      </c>
      <c r="K252" s="74">
        <f>IF($C$2="National Currency",IF(C.Claims_DATA!J204=0,0,C.Claims_DATA!J204),IF($C$2="Current Exchange rate",IF(C.Claims_DATA!J204=0,0,C.Claims_DATA!J204/ECO!T21),IF($C$2="Constant Exchange rate",IF(C.Claims_DATA!J204=0,0,C.Claims_DATA!J204/ECO!T56))))</f>
        <v>1803</v>
      </c>
      <c r="L252" s="74">
        <f>IF($C$2="National Currency",IF(C.Claims_DATA!K204=0,0,C.Claims_DATA!K204),IF($C$2="Current Exchange rate",IF(C.Claims_DATA!K204=0,0,C.Claims_DATA!K204/ECO!U21),IF($C$2="Constant Exchange rate",IF(C.Claims_DATA!K204=0,0,C.Claims_DATA!K204/ECO!U56))))</f>
        <v>1977</v>
      </c>
      <c r="M252" s="74">
        <f>IF($C$2="National Currency",IF(C.Claims_DATA!L204=0,0,C.Claims_DATA!L204),IF($C$2="Current Exchange rate",IF(C.Claims_DATA!L204=0,0,C.Claims_DATA!L204/ECO!V21),IF($C$2="Constant Exchange rate",IF(C.Claims_DATA!L204=0,0,C.Claims_DATA!L204/ECO!V56))))</f>
        <v>1605</v>
      </c>
      <c r="N252" s="74">
        <f>IF($C$2="National Currency",IF(C.Claims_DATA!M204=0,0,C.Claims_DATA!M204),IF($C$2="Current Exchange rate",IF(C.Claims_DATA!M204=0,0,C.Claims_DATA!M204/ECO!W21),IF($C$2="Constant Exchange rate",IF(C.Claims_DATA!M204=0,0,C.Claims_DATA!M204/ECO!W56))))</f>
        <v>1670</v>
      </c>
      <c r="O252" s="74">
        <f>IF($C$2="National Currency",IF(C.Claims_DATA!N204=0,0,C.Claims_DATA!N204),IF($C$2="Current Exchange rate",IF(C.Claims_DATA!N204=0,0,C.Claims_DATA!N204/ECO!X21),IF($C$2="Constant Exchange rate",IF(C.Claims_DATA!N204=0,0,C.Claims_DATA!N204/ECO!X56))))</f>
        <v>1566</v>
      </c>
      <c r="P252" s="220">
        <f>IF($C$2="National Currency",IF(C.Claims_DATA!O204=0,0,C.Claims_DATA!O204),IF($C$2="Current Exchange rate",IF(C.Claims_DATA!O204=0,0,C.Claims_DATA!O204/ECO!Y21),IF($C$2="Constant Exchange rate",IF(C.Claims_DATA!O204=0,0,C.Claims_DATA!O204/ECO!Y56))))</f>
        <v>0</v>
      </c>
      <c r="Q252" s="48">
        <f t="shared" si="55"/>
        <v>7.7117598695828099E-2</v>
      </c>
      <c r="R252" s="94">
        <f t="shared" si="56"/>
        <v>-6.2275449101796387E-2</v>
      </c>
      <c r="S252" s="94">
        <f t="shared" si="57"/>
        <v>-0.16568993074054339</v>
      </c>
    </row>
    <row r="253" spans="3:19" ht="15" x14ac:dyDescent="0.25">
      <c r="C253" s="256"/>
      <c r="D253" s="257"/>
      <c r="E253" s="45" t="s">
        <v>12</v>
      </c>
      <c r="F253" s="74">
        <f>IF($C$2="National Currency",IF(C.Claims_DATA!E205=0,0,C.Claims_DATA!E205),IF($C$2="Current Exchange rate",IF(C.Claims_DATA!E205=0,0,C.Claims_DATA!E205/ECO!O22),IF($C$2="Constant Exchange rate",IF(C.Claims_DATA!E205=0,0,C.Claims_DATA!E205/ECO!O57))))</f>
        <v>0</v>
      </c>
      <c r="G253" s="74">
        <f>IF($C$2="National Currency",IF(C.Claims_DATA!F205=0,0,C.Claims_DATA!F205),IF($C$2="Current Exchange rate",IF(C.Claims_DATA!F205=0,0,C.Claims_DATA!F205/ECO!P22),IF($C$2="Constant Exchange rate",IF(C.Claims_DATA!F205=0,0,C.Claims_DATA!F205/ECO!P57))))</f>
        <v>0</v>
      </c>
      <c r="H253" s="74">
        <f>IF($C$2="National Currency",IF(C.Claims_DATA!G205=0,0,C.Claims_DATA!G205),IF($C$2="Current Exchange rate",IF(C.Claims_DATA!G205=0,0,C.Claims_DATA!G205/ECO!Q22),IF($C$2="Constant Exchange rate",IF(C.Claims_DATA!G205=0,0,C.Claims_DATA!G205/ECO!Q57))))</f>
        <v>0</v>
      </c>
      <c r="I253" s="74">
        <f>IF($C$2="National Currency",IF(C.Claims_DATA!H205=0,0,C.Claims_DATA!H205),IF($C$2="Current Exchange rate",IF(C.Claims_DATA!H205=0,0,C.Claims_DATA!H205/ECO!R22),IF($C$2="Constant Exchange rate",IF(C.Claims_DATA!H205=0,0,C.Claims_DATA!H205/ECO!R57))))</f>
        <v>0</v>
      </c>
      <c r="J253" s="74">
        <f>IF($C$2="National Currency",IF(C.Claims_DATA!I205=0,0,C.Claims_DATA!I205),IF($C$2="Current Exchange rate",IF(C.Claims_DATA!I205=0,0,C.Claims_DATA!I205/ECO!S22),IF($C$2="Constant Exchange rate",IF(C.Claims_DATA!I205=0,0,C.Claims_DATA!I205/ECO!S57))))</f>
        <v>0</v>
      </c>
      <c r="K253" s="74">
        <f>IF($C$2="National Currency",IF(C.Claims_DATA!J205=0,0,C.Claims_DATA!J205),IF($C$2="Current Exchange rate",IF(C.Claims_DATA!J205=0,0,C.Claims_DATA!J205/ECO!T22),IF($C$2="Constant Exchange rate",IF(C.Claims_DATA!J205=0,0,C.Claims_DATA!J205/ECO!T57))))</f>
        <v>0</v>
      </c>
      <c r="L253" s="74">
        <f>IF($C$2="National Currency",IF(C.Claims_DATA!K205=0,0,C.Claims_DATA!K205),IF($C$2="Current Exchange rate",IF(C.Claims_DATA!K205=0,0,C.Claims_DATA!K205/ECO!U22),IF($C$2="Constant Exchange rate",IF(C.Claims_DATA!K205=0,0,C.Claims_DATA!K205/ECO!U57))))</f>
        <v>0</v>
      </c>
      <c r="M253" s="74">
        <f>IF($C$2="National Currency",IF(C.Claims_DATA!L205=0,0,C.Claims_DATA!L205),IF($C$2="Current Exchange rate",IF(C.Claims_DATA!L205=0,0,C.Claims_DATA!L205/ECO!V22),IF($C$2="Constant Exchange rate",IF(C.Claims_DATA!L205=0,0,C.Claims_DATA!L205/ECO!V57))))</f>
        <v>0</v>
      </c>
      <c r="N253" s="74">
        <f>IF($C$2="National Currency",IF(C.Claims_DATA!M205=0,0,C.Claims_DATA!M205),IF($C$2="Current Exchange rate",IF(C.Claims_DATA!M205=0,0,C.Claims_DATA!M205/ECO!W22),IF($C$2="Constant Exchange rate",IF(C.Claims_DATA!M205=0,0,C.Claims_DATA!M205/ECO!W57))))</f>
        <v>0</v>
      </c>
      <c r="O253" s="74">
        <f>IF($C$2="National Currency",IF(C.Claims_DATA!N205=0,0,C.Claims_DATA!N205),IF($C$2="Current Exchange rate",IF(C.Claims_DATA!N205=0,0,C.Claims_DATA!N205/ECO!X22),IF($C$2="Constant Exchange rate",IF(C.Claims_DATA!N205=0,0,C.Claims_DATA!N205/ECO!X57))))</f>
        <v>0</v>
      </c>
      <c r="P253" s="220">
        <f>IF($C$2="National Currency",IF(C.Claims_DATA!O205=0,0,C.Claims_DATA!O205),IF($C$2="Current Exchange rate",IF(C.Claims_DATA!O205=0,0,C.Claims_DATA!O205/ECO!Y22),IF($C$2="Constant Exchange rate",IF(C.Claims_DATA!O205=0,0,C.Claims_DATA!O205/ECO!Y57))))</f>
        <v>0</v>
      </c>
      <c r="Q253" s="48">
        <f t="shared" si="55"/>
        <v>0</v>
      </c>
      <c r="R253" s="94" t="str">
        <f t="shared" si="56"/>
        <v>-</v>
      </c>
      <c r="S253" s="94" t="str">
        <f t="shared" si="57"/>
        <v>-</v>
      </c>
    </row>
    <row r="254" spans="3:19" ht="15" x14ac:dyDescent="0.25">
      <c r="C254" s="256"/>
      <c r="D254" s="257"/>
      <c r="E254" s="45" t="s">
        <v>13</v>
      </c>
      <c r="F254" s="74">
        <f>IF($C$2="National Currency",IF(C.Claims_DATA!E206=0,0,C.Claims_DATA!E206),IF($C$2="Current Exchange rate",IF(C.Claims_DATA!E206=0,0,C.Claims_DATA!E206/ECO!O23),IF($C$2="Constant Exchange rate",IF(C.Claims_DATA!E206=0,0,C.Claims_DATA!E206/ECO!O58))))</f>
        <v>0</v>
      </c>
      <c r="G254" s="74">
        <f>IF($C$2="National Currency",IF(C.Claims_DATA!F206=0,0,C.Claims_DATA!F206),IF($C$2="Current Exchange rate",IF(C.Claims_DATA!F206=0,0,C.Claims_DATA!F206/ECO!P23),IF($C$2="Constant Exchange rate",IF(C.Claims_DATA!F206=0,0,C.Claims_DATA!F206/ECO!P58))))</f>
        <v>0</v>
      </c>
      <c r="H254" s="74">
        <f>IF($C$2="National Currency",IF(C.Claims_DATA!G206=0,0,C.Claims_DATA!G206),IF($C$2="Current Exchange rate",IF(C.Claims_DATA!G206=0,0,C.Claims_DATA!G206/ECO!Q23),IF($C$2="Constant Exchange rate",IF(C.Claims_DATA!G206=0,0,C.Claims_DATA!G206/ECO!Q58))))</f>
        <v>18.020370854008878</v>
      </c>
      <c r="I254" s="74">
        <f>IF($C$2="National Currency",IF(C.Claims_DATA!H206=0,0,C.Claims_DATA!H206),IF($C$2="Current Exchange rate",IF(C.Claims_DATA!H206=0,0,C.Claims_DATA!H206/ECO!R23),IF($C$2="Constant Exchange rate",IF(C.Claims_DATA!H206=0,0,C.Claims_DATA!H206/ECO!R58))))</f>
        <v>21.415513188822146</v>
      </c>
      <c r="J254" s="74">
        <f>IF($C$2="National Currency",IF(C.Claims_DATA!I206=0,0,C.Claims_DATA!I206),IF($C$2="Current Exchange rate",IF(C.Claims_DATA!I206=0,0,C.Claims_DATA!I206/ECO!S23),IF($C$2="Constant Exchange rate",IF(C.Claims_DATA!I206=0,0,C.Claims_DATA!I206/ECO!S58))))</f>
        <v>19.717942021415514</v>
      </c>
      <c r="K254" s="74">
        <f>IF($C$2="National Currency",IF(C.Claims_DATA!J206=0,0,C.Claims_DATA!J206),IF($C$2="Current Exchange rate",IF(C.Claims_DATA!J206=0,0,C.Claims_DATA!J206/ECO!T23),IF($C$2="Constant Exchange rate",IF(C.Claims_DATA!J206=0,0,C.Claims_DATA!J206/ECO!T58))))</f>
        <v>19.456777226429875</v>
      </c>
      <c r="L254" s="74">
        <f>IF($C$2="National Currency",IF(C.Claims_DATA!K206=0,0,C.Claims_DATA!K206),IF($C$2="Current Exchange rate",IF(C.Claims_DATA!K206=0,0,C.Claims_DATA!K206/ECO!U23),IF($C$2="Constant Exchange rate",IF(C.Claims_DATA!K206=0,0,C.Claims_DATA!K206/ECO!U58))))</f>
        <v>19.456777226429875</v>
      </c>
      <c r="M254" s="74">
        <f>IF($C$2="National Currency",IF(C.Claims_DATA!L206=0,0,C.Claims_DATA!L206),IF($C$2="Current Exchange rate",IF(C.Claims_DATA!L206=0,0,C.Claims_DATA!L206/ECO!V23),IF($C$2="Constant Exchange rate",IF(C.Claims_DATA!L206=0,0,C.Claims_DATA!L206/ECO!V58))))</f>
        <v>14.625228519195613</v>
      </c>
      <c r="N254" s="74">
        <f>IF($C$2="National Currency",IF(C.Claims_DATA!M206=0,0,C.Claims_DATA!M206),IF($C$2="Current Exchange rate",IF(C.Claims_DATA!M206=0,0,C.Claims_DATA!M206/ECO!W23),IF($C$2="Constant Exchange rate",IF(C.Claims_DATA!M206=0,0,C.Claims_DATA!M206/ECO!W58))))</f>
        <v>25.985897101070773</v>
      </c>
      <c r="O254" s="74">
        <f>IF($C$2="National Currency",IF(C.Claims_DATA!N206=0,0,C.Claims_DATA!N206),IF($C$2="Current Exchange rate",IF(C.Claims_DATA!N206=0,0,C.Claims_DATA!N206/ECO!X23),IF($C$2="Constant Exchange rate",IF(C.Claims_DATA!N206=0,0,C.Claims_DATA!N206/ECO!X58))))</f>
        <v>17.759206059023242</v>
      </c>
      <c r="P254" s="220">
        <f>IF($C$2="National Currency",IF(C.Claims_DATA!O206=0,0,C.Claims_DATA!O206),IF($C$2="Current Exchange rate",IF(C.Claims_DATA!O206=0,0,C.Claims_DATA!O206/ECO!Y23),IF($C$2="Constant Exchange rate",IF(C.Claims_DATA!O206=0,0,C.Claims_DATA!O206/ECO!Y58))))</f>
        <v>0</v>
      </c>
      <c r="Q254" s="48">
        <f t="shared" si="55"/>
        <v>8.7455129375240944E-4</v>
      </c>
      <c r="R254" s="94">
        <f t="shared" si="56"/>
        <v>-0.31658291457286425</v>
      </c>
      <c r="S254" s="94" t="str">
        <f t="shared" si="57"/>
        <v>-</v>
      </c>
    </row>
    <row r="255" spans="3:19" ht="15" x14ac:dyDescent="0.25">
      <c r="C255" s="256"/>
      <c r="D255" s="257"/>
      <c r="E255" s="45" t="s">
        <v>14</v>
      </c>
      <c r="F255" s="74">
        <f>IF($C$2="National Currency",IF(C.Claims_DATA!E207=0,0,C.Claims_DATA!E207),IF($C$2="Current Exchange rate",IF(C.Claims_DATA!E207=0,0,C.Claims_DATA!E207/ECO!O24),IF($C$2="Constant Exchange rate",IF(C.Claims_DATA!E207=0,0,C.Claims_DATA!E207/ECO!O59))))</f>
        <v>18.488939595613868</v>
      </c>
      <c r="G255" s="74">
        <f>IF($C$2="National Currency",IF(C.Claims_DATA!F207=0,0,C.Claims_DATA!F207),IF($C$2="Current Exchange rate",IF(C.Claims_DATA!F207=0,0,C.Claims_DATA!F207/ECO!P24),IF($C$2="Constant Exchange rate",IF(C.Claims_DATA!F207=0,0,C.Claims_DATA!F207/ECO!P59))))</f>
        <v>19.699562654497051</v>
      </c>
      <c r="H255" s="74">
        <f>IF($C$2="National Currency",IF(C.Claims_DATA!G207=0,0,C.Claims_DATA!G207),IF($C$2="Current Exchange rate",IF(C.Claims_DATA!G207=0,0,C.Claims_DATA!G207/ECO!Q24),IF($C$2="Constant Exchange rate",IF(C.Claims_DATA!G207=0,0,C.Claims_DATA!G207/ECO!Q59))))</f>
        <v>18.260759333206565</v>
      </c>
      <c r="I255" s="74">
        <f>IF($C$2="National Currency",IF(C.Claims_DATA!H207=0,0,C.Claims_DATA!H207),IF($C$2="Current Exchange rate",IF(C.Claims_DATA!H207=0,0,C.Claims_DATA!H207/ECO!R24),IF($C$2="Constant Exchange rate",IF(C.Claims_DATA!H207=0,0,C.Claims_DATA!H207/ECO!R59))))</f>
        <v>20.827787285288711</v>
      </c>
      <c r="J255" s="74">
        <f>IF($C$2="National Currency",IF(C.Claims_DATA!I207=0,0,C.Claims_DATA!I207),IF($C$2="Current Exchange rate",IF(C.Claims_DATA!I207=0,0,C.Claims_DATA!I207/ECO!S24),IF($C$2="Constant Exchange rate",IF(C.Claims_DATA!I207=0,0,C.Claims_DATA!I207/ECO!S59))))</f>
        <v>28.680991316473346</v>
      </c>
      <c r="K255" s="74">
        <f>IF($C$2="National Currency",IF(C.Claims_DATA!J207=0,0,C.Claims_DATA!J207),IF($C$2="Current Exchange rate",IF(C.Claims_DATA!J207=0,0,C.Claims_DATA!J207/ECO!T24),IF($C$2="Constant Exchange rate",IF(C.Claims_DATA!J207=0,0,C.Claims_DATA!J207/ECO!T59))))</f>
        <v>27.204157951448309</v>
      </c>
      <c r="L255" s="74">
        <f>IF($C$2="National Currency",IF(C.Claims_DATA!K207=0,0,C.Claims_DATA!K207),IF($C$2="Current Exchange rate",IF(C.Claims_DATA!K207=0,0,C.Claims_DATA!K207/ECO!U24),IF($C$2="Constant Exchange rate",IF(C.Claims_DATA!K207=0,0,C.Claims_DATA!K207/ECO!U59))))</f>
        <v>30.7948279140521</v>
      </c>
      <c r="M255" s="74">
        <f>IF($C$2="National Currency",IF(C.Claims_DATA!L207=0,0,C.Claims_DATA!L207),IF($C$2="Current Exchange rate",IF(C.Claims_DATA!L207=0,0,C.Claims_DATA!L207/ECO!V24),IF($C$2="Constant Exchange rate",IF(C.Claims_DATA!L207=0,0,C.Claims_DATA!L207/ECO!V59))))</f>
        <v>17.113519680547633</v>
      </c>
      <c r="N255" s="74">
        <f>IF($C$2="National Currency",IF(C.Claims_DATA!M207=0,0,C.Claims_DATA!M207),IF($C$2="Current Exchange rate",IF(C.Claims_DATA!M207=0,0,C.Claims_DATA!M207/ECO!W24),IF($C$2="Constant Exchange rate",IF(C.Claims_DATA!M207=0,0,C.Claims_DATA!M207/ECO!W59))))</f>
        <v>21.208087722634215</v>
      </c>
      <c r="O255" s="74">
        <f>IF($C$2="National Currency",IF(C.Claims_DATA!N207=0,0,C.Claims_DATA!N207),IF($C$2="Current Exchange rate",IF(C.Claims_DATA!N207=0,0,C.Claims_DATA!N207/ECO!X24),IF($C$2="Constant Exchange rate",IF(C.Claims_DATA!N207=0,0,C.Claims_DATA!N207/ECO!X59))))</f>
        <v>24.000126766812446</v>
      </c>
      <c r="P255" s="220">
        <f>IF($C$2="National Currency",IF(C.Claims_DATA!O207=0,0,C.Claims_DATA!O207),IF($C$2="Current Exchange rate",IF(C.Claims_DATA!O207=0,0,C.Claims_DATA!O207/ECO!Y24),IF($C$2="Constant Exchange rate",IF(C.Claims_DATA!O207=0,0,C.Claims_DATA!O207/ECO!Y59))))</f>
        <v>0</v>
      </c>
      <c r="Q255" s="48">
        <f t="shared" si="55"/>
        <v>1.1818851498416631E-3</v>
      </c>
      <c r="R255" s="94">
        <f t="shared" si="56"/>
        <v>0.13164973102211586</v>
      </c>
      <c r="S255" s="94">
        <f t="shared" si="57"/>
        <v>0.2980802194034966</v>
      </c>
    </row>
    <row r="256" spans="3:19" ht="15" x14ac:dyDescent="0.25">
      <c r="C256" s="256"/>
      <c r="D256" s="257"/>
      <c r="E256" s="45" t="s">
        <v>15</v>
      </c>
      <c r="F256" s="74">
        <f>IF($C$2="National Currency",IF(C.Claims_DATA!E208=0,0,C.Claims_DATA!E208),IF($C$2="Current Exchange rate",IF(C.Claims_DATA!E208=0,0,C.Claims_DATA!E208/ECO!O25),IF($C$2="Constant Exchange rate",IF(C.Claims_DATA!E208=0,0,C.Claims_DATA!E208/ECO!O60))))</f>
        <v>0</v>
      </c>
      <c r="G256" s="74">
        <f>IF($C$2="National Currency",IF(C.Claims_DATA!F208=0,0,C.Claims_DATA!F208),IF($C$2="Current Exchange rate",IF(C.Claims_DATA!F208=0,0,C.Claims_DATA!F208/ECO!P25),IF($C$2="Constant Exchange rate",IF(C.Claims_DATA!F208=0,0,C.Claims_DATA!F208/ECO!P60))))</f>
        <v>0</v>
      </c>
      <c r="H256" s="74">
        <f>IF($C$2="National Currency",IF(C.Claims_DATA!G208=0,0,C.Claims_DATA!G208),IF($C$2="Current Exchange rate",IF(C.Claims_DATA!G208=0,0,C.Claims_DATA!G208/ECO!Q25),IF($C$2="Constant Exchange rate",IF(C.Claims_DATA!G208=0,0,C.Claims_DATA!G208/ECO!Q60))))</f>
        <v>0</v>
      </c>
      <c r="I256" s="74">
        <f>IF($C$2="National Currency",IF(C.Claims_DATA!H208=0,0,C.Claims_DATA!H208),IF($C$2="Current Exchange rate",IF(C.Claims_DATA!H208=0,0,C.Claims_DATA!H208/ECO!R25),IF($C$2="Constant Exchange rate",IF(C.Claims_DATA!H208=0,0,C.Claims_DATA!H208/ECO!R60))))</f>
        <v>0</v>
      </c>
      <c r="J256" s="74">
        <f>IF($C$2="National Currency",IF(C.Claims_DATA!I208=0,0,C.Claims_DATA!I208),IF($C$2="Current Exchange rate",IF(C.Claims_DATA!I208=0,0,C.Claims_DATA!I208/ECO!S25),IF($C$2="Constant Exchange rate",IF(C.Claims_DATA!I208=0,0,C.Claims_DATA!I208/ECO!S60))))</f>
        <v>0</v>
      </c>
      <c r="K256" s="74">
        <f>IF($C$2="National Currency",IF(C.Claims_DATA!J208=0,0,C.Claims_DATA!J208),IF($C$2="Current Exchange rate",IF(C.Claims_DATA!J208=0,0,C.Claims_DATA!J208/ECO!T25),IF($C$2="Constant Exchange rate",IF(C.Claims_DATA!J208=0,0,C.Claims_DATA!J208/ECO!T60))))</f>
        <v>449</v>
      </c>
      <c r="L256" s="74">
        <f>IF($C$2="National Currency",IF(C.Claims_DATA!K208=0,0,C.Claims_DATA!K208),IF($C$2="Current Exchange rate",IF(C.Claims_DATA!K208=0,0,C.Claims_DATA!K208/ECO!U25),IF($C$2="Constant Exchange rate",IF(C.Claims_DATA!K208=0,0,C.Claims_DATA!K208/ECO!U60))))</f>
        <v>329</v>
      </c>
      <c r="M256" s="74">
        <f>IF($C$2="National Currency",IF(C.Claims_DATA!L208=0,0,C.Claims_DATA!L208),IF($C$2="Current Exchange rate",IF(C.Claims_DATA!L208=0,0,C.Claims_DATA!L208/ECO!V25),IF($C$2="Constant Exchange rate",IF(C.Claims_DATA!L208=0,0,C.Claims_DATA!L208/ECO!V60))))</f>
        <v>237</v>
      </c>
      <c r="N256" s="74">
        <f>IF($C$2="National Currency",IF(C.Claims_DATA!M208=0,0,C.Claims_DATA!M208),IF($C$2="Current Exchange rate",IF(C.Claims_DATA!M208=0,0,C.Claims_DATA!M208/ECO!W25),IF($C$2="Constant Exchange rate",IF(C.Claims_DATA!M208=0,0,C.Claims_DATA!M208/ECO!W60))))</f>
        <v>449</v>
      </c>
      <c r="O256" s="74">
        <f>IF($C$2="National Currency",IF(C.Claims_DATA!N208=0,0,C.Claims_DATA!N208),IF($C$2="Current Exchange rate",IF(C.Claims_DATA!N208=0,0,C.Claims_DATA!N208/ECO!X25),IF($C$2="Constant Exchange rate",IF(C.Claims_DATA!N208=0,0,C.Claims_DATA!N208/ECO!X60))))</f>
        <v>449</v>
      </c>
      <c r="P256" s="220">
        <f>IF($C$2="National Currency",IF(C.Claims_DATA!O208=0,0,C.Claims_DATA!O208),IF($C$2="Current Exchange rate",IF(C.Claims_DATA!O208=0,0,C.Claims_DATA!O208/ECO!Y25),IF($C$2="Constant Exchange rate",IF(C.Claims_DATA!O208=0,0,C.Claims_DATA!O208/ECO!Y60))))</f>
        <v>0</v>
      </c>
      <c r="Q256" s="48">
        <f t="shared" si="55"/>
        <v>2.2110984555828106E-2</v>
      </c>
      <c r="R256" s="94">
        <f t="shared" si="56"/>
        <v>0</v>
      </c>
      <c r="S256" s="94" t="str">
        <f t="shared" si="57"/>
        <v>-</v>
      </c>
    </row>
    <row r="257" spans="3:19" ht="15" x14ac:dyDescent="0.25">
      <c r="C257" s="256"/>
      <c r="D257" s="257"/>
      <c r="E257" s="45" t="s">
        <v>16</v>
      </c>
      <c r="F257" s="74">
        <f>IF($C$2="National Currency",IF(C.Claims_DATA!E209=0,0,C.Claims_DATA!E209),IF($C$2="Current Exchange rate",IF(C.Claims_DATA!E209=0,0,C.Claims_DATA!E209/ECO!O26),IF($C$2="Constant Exchange rate",IF(C.Claims_DATA!E209=0,0,C.Claims_DATA!E209/ECO!O61))))</f>
        <v>0</v>
      </c>
      <c r="G257" s="74">
        <f>IF($C$2="National Currency",IF(C.Claims_DATA!F209=0,0,C.Claims_DATA!F209),IF($C$2="Current Exchange rate",IF(C.Claims_DATA!F209=0,0,C.Claims_DATA!F209/ECO!P26),IF($C$2="Constant Exchange rate",IF(C.Claims_DATA!F209=0,0,C.Claims_DATA!F209/ECO!P61))))</f>
        <v>0</v>
      </c>
      <c r="H257" s="74">
        <f>IF($C$2="National Currency",IF(C.Claims_DATA!G209=0,0,C.Claims_DATA!G209),IF($C$2="Current Exchange rate",IF(C.Claims_DATA!G209=0,0,C.Claims_DATA!G209/ECO!Q26),IF($C$2="Constant Exchange rate",IF(C.Claims_DATA!G209=0,0,C.Claims_DATA!G209/ECO!Q61))))</f>
        <v>0</v>
      </c>
      <c r="I257" s="74">
        <f>IF($C$2="National Currency",IF(C.Claims_DATA!H209=0,0,C.Claims_DATA!H209),IF($C$2="Current Exchange rate",IF(C.Claims_DATA!H209=0,0,C.Claims_DATA!H209/ECO!R26),IF($C$2="Constant Exchange rate",IF(C.Claims_DATA!H209=0,0,C.Claims_DATA!H209/ECO!R61))))</f>
        <v>10.838525441329178</v>
      </c>
      <c r="J257" s="74">
        <f>IF($C$2="National Currency",IF(C.Claims_DATA!I209=0,0,C.Claims_DATA!I209),IF($C$2="Current Exchange rate",IF(C.Claims_DATA!I209=0,0,C.Claims_DATA!I209/ECO!S26),IF($C$2="Constant Exchange rate",IF(C.Claims_DATA!I209=0,0,C.Claims_DATA!I209/ECO!S61))))</f>
        <v>14.232866043613706</v>
      </c>
      <c r="K257" s="74">
        <f>IF($C$2="National Currency",IF(C.Claims_DATA!J209=0,0,C.Claims_DATA!J209),IF($C$2="Current Exchange rate",IF(C.Claims_DATA!J209=0,0,C.Claims_DATA!J209/ECO!T26),IF($C$2="Constant Exchange rate",IF(C.Claims_DATA!J209=0,0,C.Claims_DATA!J209/ECO!T61))))</f>
        <v>15.959241952232604</v>
      </c>
      <c r="L257" s="74">
        <f>IF($C$2="National Currency",IF(C.Claims_DATA!K209=0,0,C.Claims_DATA!K209),IF($C$2="Current Exchange rate",IF(C.Claims_DATA!K209=0,0,C.Claims_DATA!K209/ECO!U26),IF($C$2="Constant Exchange rate",IF(C.Claims_DATA!K209=0,0,C.Claims_DATA!K209/ECO!U61))))</f>
        <v>18.139927310488055</v>
      </c>
      <c r="M257" s="74">
        <f>IF($C$2="National Currency",IF(C.Claims_DATA!L209=0,0,C.Claims_DATA!L209),IF($C$2="Current Exchange rate",IF(C.Claims_DATA!L209=0,0,C.Claims_DATA!L209/ECO!V26),IF($C$2="Constant Exchange rate",IF(C.Claims_DATA!L209=0,0,C.Claims_DATA!L209/ECO!V61))))</f>
        <v>13.038681204569054</v>
      </c>
      <c r="N257" s="74">
        <f>IF($C$2="National Currency",IF(C.Claims_DATA!M209=0,0,C.Claims_DATA!M209),IF($C$2="Current Exchange rate",IF(C.Claims_DATA!M209=0,0,C.Claims_DATA!M209/ECO!W26),IF($C$2="Constant Exchange rate",IF(C.Claims_DATA!M209=0,0,C.Claims_DATA!M209/ECO!W61))))</f>
        <v>12.655763239875389</v>
      </c>
      <c r="O257" s="74">
        <f>IF($C$2="National Currency",IF(C.Claims_DATA!N209=0,0,C.Claims_DATA!N209),IF($C$2="Current Exchange rate",IF(C.Claims_DATA!N209=0,0,C.Claims_DATA!N209/ECO!X26),IF($C$2="Constant Exchange rate",IF(C.Claims_DATA!N209=0,0,C.Claims_DATA!N209/ECO!X61))))</f>
        <v>18.899273104880582</v>
      </c>
      <c r="P257" s="220">
        <f>IF($C$2="National Currency",IF(C.Claims_DATA!O209=0,0,C.Claims_DATA!O209),IF($C$2="Current Exchange rate",IF(C.Claims_DATA!O209=0,0,C.Claims_DATA!O209/ECO!Y26),IF($C$2="Constant Exchange rate",IF(C.Claims_DATA!O209=0,0,C.Claims_DATA!O209/ECO!Y61))))</f>
        <v>0</v>
      </c>
      <c r="Q257" s="48">
        <f t="shared" si="55"/>
        <v>9.3069384351534981E-4</v>
      </c>
      <c r="R257" s="94">
        <f t="shared" si="56"/>
        <v>0.4933333333333334</v>
      </c>
      <c r="S257" s="94" t="str">
        <f t="shared" si="57"/>
        <v>-</v>
      </c>
    </row>
    <row r="258" spans="3:19" ht="15" x14ac:dyDescent="0.25">
      <c r="C258" s="256"/>
      <c r="D258" s="257"/>
      <c r="E258" s="45" t="s">
        <v>17</v>
      </c>
      <c r="F258" s="74">
        <f>IF($C$2="National Currency",IF(C.Claims_DATA!E210=0,0,C.Claims_DATA!E210),IF($C$2="Current Exchange rate",IF(C.Claims_DATA!E210=0,0,C.Claims_DATA!E210/ECO!O27),IF($C$2="Constant Exchange rate",IF(C.Claims_DATA!E210=0,0,C.Claims_DATA!E210/ECO!O62))))</f>
        <v>3107</v>
      </c>
      <c r="G258" s="74">
        <f>IF($C$2="National Currency",IF(C.Claims_DATA!F210=0,0,C.Claims_DATA!F210),IF($C$2="Current Exchange rate",IF(C.Claims_DATA!F210=0,0,C.Claims_DATA!F210/ECO!P27),IF($C$2="Constant Exchange rate",IF(C.Claims_DATA!F210=0,0,C.Claims_DATA!F210/ECO!P62))))</f>
        <v>2911</v>
      </c>
      <c r="H258" s="74">
        <f>IF($C$2="National Currency",IF(C.Claims_DATA!G210=0,0,C.Claims_DATA!G210),IF($C$2="Current Exchange rate",IF(C.Claims_DATA!G210=0,0,C.Claims_DATA!G210/ECO!Q27),IF($C$2="Constant Exchange rate",IF(C.Claims_DATA!G210=0,0,C.Claims_DATA!G210/ECO!Q62))))</f>
        <v>3241</v>
      </c>
      <c r="I258" s="74">
        <f>IF($C$2="National Currency",IF(C.Claims_DATA!H210=0,0,C.Claims_DATA!H210),IF($C$2="Current Exchange rate",IF(C.Claims_DATA!H210=0,0,C.Claims_DATA!H210/ECO!R27),IF($C$2="Constant Exchange rate",IF(C.Claims_DATA!H210=0,0,C.Claims_DATA!H210/ECO!R62))))</f>
        <v>2608</v>
      </c>
      <c r="J258" s="74">
        <f>IF($C$2="National Currency",IF(C.Claims_DATA!I210=0,0,C.Claims_DATA!I210),IF($C$2="Current Exchange rate",IF(C.Claims_DATA!I210=0,0,C.Claims_DATA!I210/ECO!S27),IF($C$2="Constant Exchange rate",IF(C.Claims_DATA!I210=0,0,C.Claims_DATA!I210/ECO!S62))))</f>
        <v>2790</v>
      </c>
      <c r="K258" s="74">
        <f>IF($C$2="National Currency",IF(C.Claims_DATA!J210=0,0,C.Claims_DATA!J210),IF($C$2="Current Exchange rate",IF(C.Claims_DATA!J210=0,0,C.Claims_DATA!J210/ECO!T27),IF($C$2="Constant Exchange rate",IF(C.Claims_DATA!J210=0,0,C.Claims_DATA!J210/ECO!T62))))</f>
        <v>3992</v>
      </c>
      <c r="L258" s="74">
        <f>IF($C$2="National Currency",IF(C.Claims_DATA!K210=0,0,C.Claims_DATA!K210),IF($C$2="Current Exchange rate",IF(C.Claims_DATA!K210=0,0,C.Claims_DATA!K210/ECO!U27),IF($C$2="Constant Exchange rate",IF(C.Claims_DATA!K210=0,0,C.Claims_DATA!K210/ECO!U62))))</f>
        <v>2954</v>
      </c>
      <c r="M258" s="74">
        <f>IF($C$2="National Currency",IF(C.Claims_DATA!L210=0,0,C.Claims_DATA!L210),IF($C$2="Current Exchange rate",IF(C.Claims_DATA!L210=0,0,C.Claims_DATA!L210/ECO!V27),IF($C$2="Constant Exchange rate",IF(C.Claims_DATA!L210=0,0,C.Claims_DATA!L210/ECO!V62))))</f>
        <v>3147</v>
      </c>
      <c r="N258" s="74">
        <f>IF($C$2="National Currency",IF(C.Claims_DATA!M210=0,0,C.Claims_DATA!M210),IF($C$2="Current Exchange rate",IF(C.Claims_DATA!M210=0,0,C.Claims_DATA!M210/ECO!W27),IF($C$2="Constant Exchange rate",IF(C.Claims_DATA!M210=0,0,C.Claims_DATA!M210/ECO!W62))))</f>
        <v>2804</v>
      </c>
      <c r="O258" s="74">
        <f>IF($C$2="National Currency",IF(C.Claims_DATA!N210=0,0,C.Claims_DATA!N210),IF($C$2="Current Exchange rate",IF(C.Claims_DATA!N210=0,0,C.Claims_DATA!N210/ECO!X27),IF($C$2="Constant Exchange rate",IF(C.Claims_DATA!N210=0,0,C.Claims_DATA!N210/ECO!X62))))</f>
        <v>2530</v>
      </c>
      <c r="P258" s="220">
        <f>IF($C$2="National Currency",IF(C.Claims_DATA!O210=0,0,C.Claims_DATA!O210),IF($C$2="Current Exchange rate",IF(C.Claims_DATA!O210=0,0,C.Claims_DATA!O210/ECO!Y27),IF($C$2="Constant Exchange rate",IF(C.Claims_DATA!O210=0,0,C.Claims_DATA!O210/ECO!Y62))))</f>
        <v>4614</v>
      </c>
      <c r="Q258" s="48">
        <f t="shared" si="55"/>
        <v>0.12458973480232764</v>
      </c>
      <c r="R258" s="94">
        <f t="shared" si="56"/>
        <v>-9.7717546362339536E-2</v>
      </c>
      <c r="S258" s="94">
        <f t="shared" si="57"/>
        <v>-0.18570968780173802</v>
      </c>
    </row>
    <row r="259" spans="3:19" ht="15" x14ac:dyDescent="0.25">
      <c r="C259" s="256"/>
      <c r="D259" s="257"/>
      <c r="E259" s="45" t="s">
        <v>18</v>
      </c>
      <c r="F259" s="74">
        <f>IF($C$2="National Currency",IF(C.Claims_DATA!E211=0,0,C.Claims_DATA!E211),IF($C$2="Current Exchange rate",IF(C.Claims_DATA!E211=0,0,C.Claims_DATA!E211/ECO!O28),IF($C$2="Constant Exchange rate",IF(C.Claims_DATA!E211=0,0,C.Claims_DATA!E211/ECO!O63))))</f>
        <v>0</v>
      </c>
      <c r="G259" s="74">
        <f>IF($C$2="National Currency",IF(C.Claims_DATA!F211=0,0,C.Claims_DATA!F211),IF($C$2="Current Exchange rate",IF(C.Claims_DATA!F211=0,0,C.Claims_DATA!F211/ECO!P28),IF($C$2="Constant Exchange rate",IF(C.Claims_DATA!F211=0,0,C.Claims_DATA!F211/ECO!P63))))</f>
        <v>0</v>
      </c>
      <c r="H259" s="74">
        <f>IF($C$2="National Currency",IF(C.Claims_DATA!G211=0,0,C.Claims_DATA!G211),IF($C$2="Current Exchange rate",IF(C.Claims_DATA!G211=0,0,C.Claims_DATA!G211/ECO!Q28),IF($C$2="Constant Exchange rate",IF(C.Claims_DATA!G211=0,0,C.Claims_DATA!G211/ECO!Q63))))</f>
        <v>0</v>
      </c>
      <c r="I259" s="74">
        <f>IF($C$2="National Currency",IF(C.Claims_DATA!H211=0,0,C.Claims_DATA!H211),IF($C$2="Current Exchange rate",IF(C.Claims_DATA!H211=0,0,C.Claims_DATA!H211/ECO!R28),IF($C$2="Constant Exchange rate",IF(C.Claims_DATA!H211=0,0,C.Claims_DATA!H211/ECO!R63))))</f>
        <v>0</v>
      </c>
      <c r="J259" s="74">
        <f>IF($C$2="National Currency",IF(C.Claims_DATA!I211=0,0,C.Claims_DATA!I211),IF($C$2="Current Exchange rate",IF(C.Claims_DATA!I211=0,0,C.Claims_DATA!I211/ECO!S28),IF($C$2="Constant Exchange rate",IF(C.Claims_DATA!I211=0,0,C.Claims_DATA!I211/ECO!S63))))</f>
        <v>0</v>
      </c>
      <c r="K259" s="74">
        <f>IF($C$2="National Currency",IF(C.Claims_DATA!J211=0,0,C.Claims_DATA!J211),IF($C$2="Current Exchange rate",IF(C.Claims_DATA!J211=0,0,C.Claims_DATA!J211/ECO!T28),IF($C$2="Constant Exchange rate",IF(C.Claims_DATA!J211=0,0,C.Claims_DATA!J211/ECO!T63))))</f>
        <v>0</v>
      </c>
      <c r="L259" s="74">
        <f>IF($C$2="National Currency",IF(C.Claims_DATA!K211=0,0,C.Claims_DATA!K211),IF($C$2="Current Exchange rate",IF(C.Claims_DATA!K211=0,0,C.Claims_DATA!K211/ECO!U28),IF($C$2="Constant Exchange rate",IF(C.Claims_DATA!K211=0,0,C.Claims_DATA!K211/ECO!U63))))</f>
        <v>0</v>
      </c>
      <c r="M259" s="74">
        <f>IF($C$2="National Currency",IF(C.Claims_DATA!L211=0,0,C.Claims_DATA!L211),IF($C$2="Current Exchange rate",IF(C.Claims_DATA!L211=0,0,C.Claims_DATA!L211/ECO!V28),IF($C$2="Constant Exchange rate",IF(C.Claims_DATA!L211=0,0,C.Claims_DATA!L211/ECO!V63))))</f>
        <v>0</v>
      </c>
      <c r="N259" s="74">
        <f>IF($C$2="National Currency",IF(C.Claims_DATA!M211=0,0,C.Claims_DATA!M211),IF($C$2="Current Exchange rate",IF(C.Claims_DATA!M211=0,0,C.Claims_DATA!M211/ECO!W28),IF($C$2="Constant Exchange rate",IF(C.Claims_DATA!M211=0,0,C.Claims_DATA!M211/ECO!W63))))</f>
        <v>0</v>
      </c>
      <c r="O259" s="74">
        <f>IF($C$2="National Currency",IF(C.Claims_DATA!N211=0,0,C.Claims_DATA!N211),IF($C$2="Current Exchange rate",IF(C.Claims_DATA!N211=0,0,C.Claims_DATA!N211/ECO!X28),IF($C$2="Constant Exchange rate",IF(C.Claims_DATA!N211=0,0,C.Claims_DATA!N211/ECO!X63))))</f>
        <v>0</v>
      </c>
      <c r="P259" s="220">
        <f>IF($C$2="National Currency",IF(C.Claims_DATA!O211=0,0,C.Claims_DATA!O211),IF($C$2="Current Exchange rate",IF(C.Claims_DATA!O211=0,0,C.Claims_DATA!O211/ECO!Y28),IF($C$2="Constant Exchange rate",IF(C.Claims_DATA!O211=0,0,C.Claims_DATA!O211/ECO!Y63))))</f>
        <v>0</v>
      </c>
      <c r="Q259" s="48">
        <f t="shared" si="55"/>
        <v>0</v>
      </c>
      <c r="R259" s="94" t="str">
        <f t="shared" si="56"/>
        <v>-</v>
      </c>
      <c r="S259" s="94" t="str">
        <f t="shared" si="57"/>
        <v>-</v>
      </c>
    </row>
    <row r="260" spans="3:19" ht="15" x14ac:dyDescent="0.25">
      <c r="C260" s="256"/>
      <c r="D260" s="257"/>
      <c r="E260" s="45" t="s">
        <v>19</v>
      </c>
      <c r="F260" s="74">
        <f>IF($C$2="National Currency",IF(C.Claims_DATA!E212=0,0,C.Claims_DATA!E212),IF($C$2="Current Exchange rate",IF(C.Claims_DATA!E212=0,0,C.Claims_DATA!E212/ECO!O29),IF($C$2="Constant Exchange rate",IF(C.Claims_DATA!E212=0,0,C.Claims_DATA!E212/ECO!O64))))</f>
        <v>29</v>
      </c>
      <c r="G260" s="74">
        <f>IF($C$2="National Currency",IF(C.Claims_DATA!F212=0,0,C.Claims_DATA!F212),IF($C$2="Current Exchange rate",IF(C.Claims_DATA!F212=0,0,C.Claims_DATA!F212/ECO!P29),IF($C$2="Constant Exchange rate",IF(C.Claims_DATA!F212=0,0,C.Claims_DATA!F212/ECO!P64))))</f>
        <v>22</v>
      </c>
      <c r="H260" s="74">
        <f>IF($C$2="National Currency",IF(C.Claims_DATA!G212=0,0,C.Claims_DATA!G212),IF($C$2="Current Exchange rate",IF(C.Claims_DATA!G212=0,0,C.Claims_DATA!G212/ECO!Q29),IF($C$2="Constant Exchange rate",IF(C.Claims_DATA!G212=0,0,C.Claims_DATA!G212/ECO!Q64))))</f>
        <v>45</v>
      </c>
      <c r="I260" s="74">
        <f>IF($C$2="National Currency",IF(C.Claims_DATA!H212=0,0,C.Claims_DATA!H212),IF($C$2="Current Exchange rate",IF(C.Claims_DATA!H212=0,0,C.Claims_DATA!H212/ECO!R29),IF($C$2="Constant Exchange rate",IF(C.Claims_DATA!H212=0,0,C.Claims_DATA!H212/ECO!R64))))</f>
        <v>39</v>
      </c>
      <c r="J260" s="74">
        <f>IF($C$2="National Currency",IF(C.Claims_DATA!I212=0,0,C.Claims_DATA!I212),IF($C$2="Current Exchange rate",IF(C.Claims_DATA!I212=0,0,C.Claims_DATA!I212/ECO!S29),IF($C$2="Constant Exchange rate",IF(C.Claims_DATA!I212=0,0,C.Claims_DATA!I212/ECO!S64))))</f>
        <v>402</v>
      </c>
      <c r="K260" s="74">
        <f>IF($C$2="National Currency",IF(C.Claims_DATA!J212=0,0,C.Claims_DATA!J212),IF($C$2="Current Exchange rate",IF(C.Claims_DATA!J212=0,0,C.Claims_DATA!J212/ECO!T29),IF($C$2="Constant Exchange rate",IF(C.Claims_DATA!J212=0,0,C.Claims_DATA!J212/ECO!T64))))</f>
        <v>79</v>
      </c>
      <c r="L260" s="74">
        <f>IF($C$2="National Currency",IF(C.Claims_DATA!K212=0,0,C.Claims_DATA!K212),IF($C$2="Current Exchange rate",IF(C.Claims_DATA!K212=0,0,C.Claims_DATA!K212/ECO!U29),IF($C$2="Constant Exchange rate",IF(C.Claims_DATA!K212=0,0,C.Claims_DATA!K212/ECO!U64))))</f>
        <v>320</v>
      </c>
      <c r="M260" s="74">
        <f>IF($C$2="National Currency",IF(C.Claims_DATA!L212=0,0,C.Claims_DATA!L212),IF($C$2="Current Exchange rate",IF(C.Claims_DATA!L212=0,0,C.Claims_DATA!L212/ECO!V29),IF($C$2="Constant Exchange rate",IF(C.Claims_DATA!L212=0,0,C.Claims_DATA!L212/ECO!V64))))</f>
        <v>293</v>
      </c>
      <c r="N260" s="74">
        <f>IF($C$2="National Currency",IF(C.Claims_DATA!M212=0,0,C.Claims_DATA!M212),IF($C$2="Current Exchange rate",IF(C.Claims_DATA!M212=0,0,C.Claims_DATA!M212/ECO!W29),IF($C$2="Constant Exchange rate",IF(C.Claims_DATA!M212=0,0,C.Claims_DATA!M212/ECO!W64))))</f>
        <v>19</v>
      </c>
      <c r="O260" s="74">
        <f>IF($C$2="National Currency",IF(C.Claims_DATA!N212=0,0,C.Claims_DATA!N212),IF($C$2="Current Exchange rate",IF(C.Claims_DATA!N212=0,0,C.Claims_DATA!N212/ECO!X29),IF($C$2="Constant Exchange rate",IF(C.Claims_DATA!N212=0,0,C.Claims_DATA!N212/ECO!X64))))</f>
        <v>19</v>
      </c>
      <c r="P260" s="220">
        <f>IF($C$2="National Currency",IF(C.Claims_DATA!O212=0,0,C.Claims_DATA!O212),IF($C$2="Current Exchange rate",IF(C.Claims_DATA!O212=0,0,C.Claims_DATA!O212/ECO!Y29),IF($C$2="Constant Exchange rate",IF(C.Claims_DATA!O212=0,0,C.Claims_DATA!O212/ECO!Y64))))</f>
        <v>0</v>
      </c>
      <c r="Q260" s="48">
        <f t="shared" si="55"/>
        <v>9.3565413487914036E-4</v>
      </c>
      <c r="R260" s="94">
        <f t="shared" si="56"/>
        <v>0</v>
      </c>
      <c r="S260" s="94">
        <f t="shared" si="57"/>
        <v>-0.34482758620689657</v>
      </c>
    </row>
    <row r="261" spans="3:19" ht="15" x14ac:dyDescent="0.25">
      <c r="C261" s="256"/>
      <c r="D261" s="257"/>
      <c r="E261" s="45" t="s">
        <v>20</v>
      </c>
      <c r="F261" s="74">
        <f>IF($C$2="National Currency",IF(C.Claims_DATA!E213=0,0,C.Claims_DATA!E213),IF($C$2="Current Exchange rate",IF(C.Claims_DATA!E213=0,0,C.Claims_DATA!E213/ECO!O30),IF($C$2="Constant Exchange rate",IF(C.Claims_DATA!E213=0,0,C.Claims_DATA!E213/ECO!O65))))</f>
        <v>1.209447922595333</v>
      </c>
      <c r="G261" s="74">
        <f>IF($C$2="National Currency",IF(C.Claims_DATA!F213=0,0,C.Claims_DATA!F213),IF($C$2="Current Exchange rate",IF(C.Claims_DATA!F213=0,0,C.Claims_DATA!F213/ECO!P30),IF($C$2="Constant Exchange rate",IF(C.Claims_DATA!F213=0,0,C.Claims_DATA!F213/ECO!P65))))</f>
        <v>1.6363118952760387</v>
      </c>
      <c r="H261" s="74">
        <f>IF($C$2="National Currency",IF(C.Claims_DATA!G213=0,0,C.Claims_DATA!G213),IF($C$2="Current Exchange rate",IF(C.Claims_DATA!G213=0,0,C.Claims_DATA!G213/ECO!Q30),IF($C$2="Constant Exchange rate",IF(C.Claims_DATA!G213=0,0,C.Claims_DATA!G213/ECO!Q65))))</f>
        <v>1.6647694934547523</v>
      </c>
      <c r="I261" s="74">
        <f>IF($C$2="National Currency",IF(C.Claims_DATA!H213=0,0,C.Claims_DATA!H213),IF($C$2="Current Exchange rate",IF(C.Claims_DATA!H213=0,0,C.Claims_DATA!H213/ECO!R30),IF($C$2="Constant Exchange rate",IF(C.Claims_DATA!H213=0,0,C.Claims_DATA!H213/ECO!R65))))</f>
        <v>4.0836653386454183</v>
      </c>
      <c r="J261" s="74">
        <f>IF($C$2="National Currency",IF(C.Claims_DATA!I213=0,0,C.Claims_DATA!I213),IF($C$2="Current Exchange rate",IF(C.Claims_DATA!I213=0,0,C.Claims_DATA!I213/ECO!S30),IF($C$2="Constant Exchange rate",IF(C.Claims_DATA!I213=0,0,C.Claims_DATA!I213/ECO!S65))))</f>
        <v>5.8764940239043826</v>
      </c>
      <c r="K261" s="74">
        <f>IF($C$2="National Currency",IF(C.Claims_DATA!J213=0,0,C.Claims_DATA!J213),IF($C$2="Current Exchange rate",IF(C.Claims_DATA!J213=0,0,C.Claims_DATA!J213/ECO!T30),IF($C$2="Constant Exchange rate",IF(C.Claims_DATA!J213=0,0,C.Claims_DATA!J213/ECO!T65))))</f>
        <v>0.75412635173591358</v>
      </c>
      <c r="L261" s="74">
        <f>IF($C$2="National Currency",IF(C.Claims_DATA!K213=0,0,C.Claims_DATA!K213),IF($C$2="Current Exchange rate",IF(C.Claims_DATA!K213=0,0,C.Claims_DATA!K213/ECO!U30),IF($C$2="Constant Exchange rate",IF(C.Claims_DATA!K213=0,0,C.Claims_DATA!K213/ECO!U65))))</f>
        <v>8.5372794536141147E-2</v>
      </c>
      <c r="M261" s="74">
        <f>IF($C$2="National Currency",IF(C.Claims_DATA!L213=0,0,C.Claims_DATA!L213),IF($C$2="Current Exchange rate",IF(C.Claims_DATA!L213=0,0,C.Claims_DATA!L213/ECO!V30),IF($C$2="Constant Exchange rate",IF(C.Claims_DATA!L213=0,0,C.Claims_DATA!L213/ECO!V65))))</f>
        <v>0</v>
      </c>
      <c r="N261" s="74">
        <f>IF($C$2="National Currency",IF(C.Claims_DATA!M213=0,0,C.Claims_DATA!M213),IF($C$2="Current Exchange rate",IF(C.Claims_DATA!M213=0,0,C.Claims_DATA!M213/ECO!W30),IF($C$2="Constant Exchange rate",IF(C.Claims_DATA!M213=0,0,C.Claims_DATA!M213/ECO!W65))))</f>
        <v>0</v>
      </c>
      <c r="O261" s="74">
        <f>IF($C$2="National Currency",IF(C.Claims_DATA!N213=0,0,C.Claims_DATA!N213),IF($C$2="Current Exchange rate",IF(C.Claims_DATA!N213=0,0,C.Claims_DATA!N213/ECO!X30),IF($C$2="Constant Exchange rate",IF(C.Claims_DATA!N213=0,0,C.Claims_DATA!N213/ECO!X65))))</f>
        <v>0</v>
      </c>
      <c r="P261" s="220">
        <f>IF($C$2="National Currency",IF(C.Claims_DATA!O213=0,0,C.Claims_DATA!O213),IF($C$2="Current Exchange rate",IF(C.Claims_DATA!O213=0,0,C.Claims_DATA!O213/ECO!Y30),IF($C$2="Constant Exchange rate",IF(C.Claims_DATA!O213=0,0,C.Claims_DATA!O213/ECO!Y65))))</f>
        <v>0</v>
      </c>
      <c r="Q261" s="48">
        <f t="shared" si="55"/>
        <v>0</v>
      </c>
      <c r="R261" s="94" t="str">
        <f t="shared" si="56"/>
        <v>-</v>
      </c>
      <c r="S261" s="94" t="str">
        <f t="shared" si="57"/>
        <v>-</v>
      </c>
    </row>
    <row r="262" spans="3:19" ht="15" x14ac:dyDescent="0.25">
      <c r="C262" s="256"/>
      <c r="D262" s="257"/>
      <c r="E262" s="45" t="s">
        <v>21</v>
      </c>
      <c r="F262" s="74">
        <f>IF($C$2="National Currency",IF(C.Claims_DATA!E214=0,0,C.Claims_DATA!E214),IF($C$2="Current Exchange rate",IF(C.Claims_DATA!E214=0,0,C.Claims_DATA!E214/ECO!O31),IF($C$2="Constant Exchange rate",IF(C.Claims_DATA!E214=0,0,C.Claims_DATA!E214/ECO!O66))))</f>
        <v>0</v>
      </c>
      <c r="G262" s="74">
        <f>IF($C$2="National Currency",IF(C.Claims_DATA!F214=0,0,C.Claims_DATA!F214),IF($C$2="Current Exchange rate",IF(C.Claims_DATA!F214=0,0,C.Claims_DATA!F214/ECO!P31),IF($C$2="Constant Exchange rate",IF(C.Claims_DATA!F214=0,0,C.Claims_DATA!F214/ECO!P66))))</f>
        <v>0</v>
      </c>
      <c r="H262" s="74">
        <f>IF($C$2="National Currency",IF(C.Claims_DATA!G214=0,0,C.Claims_DATA!G214),IF($C$2="Current Exchange rate",IF(C.Claims_DATA!G214=0,0,C.Claims_DATA!G214/ECO!Q31),IF($C$2="Constant Exchange rate",IF(C.Claims_DATA!G214=0,0,C.Claims_DATA!G214/ECO!Q66))))</f>
        <v>3.7269974376892616</v>
      </c>
      <c r="I262" s="74">
        <f>IF($C$2="National Currency",IF(C.Claims_DATA!H214=0,0,C.Claims_DATA!H214),IF($C$2="Current Exchange rate",IF(C.Claims_DATA!H214=0,0,C.Claims_DATA!H214/ECO!R31),IF($C$2="Constant Exchange rate",IF(C.Claims_DATA!H214=0,0,C.Claims_DATA!H214/ECO!R66))))</f>
        <v>2.7952480782669462</v>
      </c>
      <c r="J262" s="74">
        <f>IF($C$2="National Currency",IF(C.Claims_DATA!I214=0,0,C.Claims_DATA!I214),IF($C$2="Current Exchange rate",IF(C.Claims_DATA!I214=0,0,C.Claims_DATA!I214/ECO!S31),IF($C$2="Constant Exchange rate",IF(C.Claims_DATA!I214=0,0,C.Claims_DATA!I214/ECO!S66))))</f>
        <v>1.3</v>
      </c>
      <c r="K262" s="74">
        <f>IF($C$2="National Currency",IF(C.Claims_DATA!J214=0,0,C.Claims_DATA!J214),IF($C$2="Current Exchange rate",IF(C.Claims_DATA!J214=0,0,C.Claims_DATA!J214/ECO!T31),IF($C$2="Constant Exchange rate",IF(C.Claims_DATA!J214=0,0,C.Claims_DATA!J214/ECO!T66))))</f>
        <v>1.4</v>
      </c>
      <c r="L262" s="74">
        <f>IF($C$2="National Currency",IF(C.Claims_DATA!K214=0,0,C.Claims_DATA!K214),IF($C$2="Current Exchange rate",IF(C.Claims_DATA!K214=0,0,C.Claims_DATA!K214/ECO!U31),IF($C$2="Constant Exchange rate",IF(C.Claims_DATA!K214=0,0,C.Claims_DATA!K214/ECO!U66))))</f>
        <v>1.4</v>
      </c>
      <c r="M262" s="74">
        <f>IF($C$2="National Currency",IF(C.Claims_DATA!L214=0,0,C.Claims_DATA!L214),IF($C$2="Current Exchange rate",IF(C.Claims_DATA!L214=0,0,C.Claims_DATA!L214/ECO!V31),IF($C$2="Constant Exchange rate",IF(C.Claims_DATA!L214=0,0,C.Claims_DATA!L214/ECO!V66))))</f>
        <v>1.2</v>
      </c>
      <c r="N262" s="74">
        <f>IF($C$2="National Currency",IF(C.Claims_DATA!M214=0,0,C.Claims_DATA!M214),IF($C$2="Current Exchange rate",IF(C.Claims_DATA!M214=0,0,C.Claims_DATA!M214/ECO!W31),IF($C$2="Constant Exchange rate",IF(C.Claims_DATA!M214=0,0,C.Claims_DATA!M214/ECO!W66))))</f>
        <v>0.9</v>
      </c>
      <c r="O262" s="74">
        <f>IF($C$2="National Currency",IF(C.Claims_DATA!N214=0,0,C.Claims_DATA!N214),IF($C$2="Current Exchange rate",IF(C.Claims_DATA!N214=0,0,C.Claims_DATA!N214/ECO!X31),IF($C$2="Constant Exchange rate",IF(C.Claims_DATA!N214=0,0,C.Claims_DATA!N214/ECO!X66))))</f>
        <v>1.1000000000000001</v>
      </c>
      <c r="P262" s="220">
        <f>IF($C$2="National Currency",IF(C.Claims_DATA!O214=0,0,C.Claims_DATA!O214),IF($C$2="Current Exchange rate",IF(C.Claims_DATA!O214=0,0,C.Claims_DATA!O214/ECO!Y31),IF($C$2="Constant Exchange rate",IF(C.Claims_DATA!O214=0,0,C.Claims_DATA!O214/ECO!Y66))))</f>
        <v>1.5</v>
      </c>
      <c r="Q262" s="48">
        <f t="shared" si="55"/>
        <v>5.4169449914055504E-5</v>
      </c>
      <c r="R262" s="94">
        <f t="shared" si="56"/>
        <v>0.22222222222222232</v>
      </c>
      <c r="S262" s="94" t="str">
        <f t="shared" si="57"/>
        <v>-</v>
      </c>
    </row>
    <row r="263" spans="3:19" ht="15" x14ac:dyDescent="0.25">
      <c r="C263" s="256"/>
      <c r="D263" s="257"/>
      <c r="E263" s="45" t="s">
        <v>22</v>
      </c>
      <c r="F263" s="74">
        <f>IF($C$2="National Currency",IF(C.Claims_DATA!E215=0,0,C.Claims_DATA!E215),IF($C$2="Current Exchange rate",IF(C.Claims_DATA!E215=0,0,C.Claims_DATA!E215/ECO!O32),IF($C$2="Constant Exchange rate",IF(C.Claims_DATA!E215=0,0,C.Claims_DATA!E215/ECO!O67))))</f>
        <v>0</v>
      </c>
      <c r="G263" s="74">
        <f>IF($C$2="National Currency",IF(C.Claims_DATA!F215=0,0,C.Claims_DATA!F215),IF($C$2="Current Exchange rate",IF(C.Claims_DATA!F215=0,0,C.Claims_DATA!F215/ECO!P32),IF($C$2="Constant Exchange rate",IF(C.Claims_DATA!F215=0,0,C.Claims_DATA!F215/ECO!P67))))</f>
        <v>0</v>
      </c>
      <c r="H263" s="74">
        <f>IF($C$2="National Currency",IF(C.Claims_DATA!G215=0,0,C.Claims_DATA!G215),IF($C$2="Current Exchange rate",IF(C.Claims_DATA!G215=0,0,C.Claims_DATA!G215/ECO!Q32),IF($C$2="Constant Exchange rate",IF(C.Claims_DATA!G215=0,0,C.Claims_DATA!G215/ECO!Q67))))</f>
        <v>0</v>
      </c>
      <c r="I263" s="74">
        <f>IF($C$2="National Currency",IF(C.Claims_DATA!H215=0,0,C.Claims_DATA!H215),IF($C$2="Current Exchange rate",IF(C.Claims_DATA!H215=0,0,C.Claims_DATA!H215/ECO!R32),IF($C$2="Constant Exchange rate",IF(C.Claims_DATA!H215=0,0,C.Claims_DATA!H215/ECO!R67))))</f>
        <v>667</v>
      </c>
      <c r="J263" s="74">
        <f>IF($C$2="National Currency",IF(C.Claims_DATA!I215=0,0,C.Claims_DATA!I215),IF($C$2="Current Exchange rate",IF(C.Claims_DATA!I215=0,0,C.Claims_DATA!I215/ECO!S32),IF($C$2="Constant Exchange rate",IF(C.Claims_DATA!I215=0,0,C.Claims_DATA!I215/ECO!S67))))</f>
        <v>646</v>
      </c>
      <c r="K263" s="74">
        <f>IF($C$2="National Currency",IF(C.Claims_DATA!J215=0,0,C.Claims_DATA!J215),IF($C$2="Current Exchange rate",IF(C.Claims_DATA!J215=0,0,C.Claims_DATA!J215/ECO!T32),IF($C$2="Constant Exchange rate",IF(C.Claims_DATA!J215=0,0,C.Claims_DATA!J215/ECO!T67))))</f>
        <v>597</v>
      </c>
      <c r="L263" s="74">
        <f>IF($C$2="National Currency",IF(C.Claims_DATA!K215=0,0,C.Claims_DATA!K215),IF($C$2="Current Exchange rate",IF(C.Claims_DATA!K215=0,0,C.Claims_DATA!K215/ECO!U32),IF($C$2="Constant Exchange rate",IF(C.Claims_DATA!K215=0,0,C.Claims_DATA!K215/ECO!U67))))</f>
        <v>552</v>
      </c>
      <c r="M263" s="74">
        <f>IF($C$2="National Currency",IF(C.Claims_DATA!L215=0,0,C.Claims_DATA!L215),IF($C$2="Current Exchange rate",IF(C.Claims_DATA!L215=0,0,C.Claims_DATA!L215/ECO!V32),IF($C$2="Constant Exchange rate",IF(C.Claims_DATA!L215=0,0,C.Claims_DATA!L215/ECO!V67))))</f>
        <v>602</v>
      </c>
      <c r="N263" s="74">
        <f>IF($C$2="National Currency",IF(C.Claims_DATA!M215=0,0,C.Claims_DATA!M215),IF($C$2="Current Exchange rate",IF(C.Claims_DATA!M215=0,0,C.Claims_DATA!M215/ECO!W32),IF($C$2="Constant Exchange rate",IF(C.Claims_DATA!M215=0,0,C.Claims_DATA!M215/ECO!W67))))</f>
        <v>701</v>
      </c>
      <c r="O263" s="74">
        <f>IF($C$2="National Currency",IF(C.Claims_DATA!N215=0,0,C.Claims_DATA!N215),IF($C$2="Current Exchange rate",IF(C.Claims_DATA!N215=0,0,C.Claims_DATA!N215/ECO!X32),IF($C$2="Constant Exchange rate",IF(C.Claims_DATA!N215=0,0,C.Claims_DATA!N215/ECO!X67))))</f>
        <v>786</v>
      </c>
      <c r="P263" s="220">
        <f>IF($C$2="National Currency",IF(C.Claims_DATA!O215=0,0,C.Claims_DATA!O215),IF($C$2="Current Exchange rate",IF(C.Claims_DATA!O215=0,0,C.Claims_DATA!O215/ECO!Y32),IF($C$2="Constant Exchange rate",IF(C.Claims_DATA!O215=0,0,C.Claims_DATA!O215/ECO!Y67))))</f>
        <v>671</v>
      </c>
      <c r="Q263" s="48">
        <f t="shared" si="55"/>
        <v>3.8706534211316021E-2</v>
      </c>
      <c r="R263" s="94">
        <f t="shared" si="56"/>
        <v>0.12125534950071337</v>
      </c>
      <c r="S263" s="94" t="str">
        <f t="shared" si="57"/>
        <v>-</v>
      </c>
    </row>
    <row r="264" spans="3:19" ht="15" x14ac:dyDescent="0.25">
      <c r="C264" s="256"/>
      <c r="D264" s="257"/>
      <c r="E264" s="45" t="s">
        <v>23</v>
      </c>
      <c r="F264" s="74">
        <f>IF($C$2="National Currency",IF(C.Claims_DATA!E216=0,0,C.Claims_DATA!E216),IF($C$2="Current Exchange rate",IF(C.Claims_DATA!E216=0,0,C.Claims_DATA!E216/ECO!O33),IF($C$2="Constant Exchange rate",IF(C.Claims_DATA!E216=0,0,C.Claims_DATA!E216/ECO!O68))))</f>
        <v>62.817960628179605</v>
      </c>
      <c r="G264" s="74">
        <f>IF($C$2="National Currency",IF(C.Claims_DATA!F216=0,0,C.Claims_DATA!F216),IF($C$2="Current Exchange rate",IF(C.Claims_DATA!F216=0,0,C.Claims_DATA!F216/ECO!P33),IF($C$2="Constant Exchange rate",IF(C.Claims_DATA!F216=0,0,C.Claims_DATA!F216/ECO!P68))))</f>
        <v>66.357000663570005</v>
      </c>
      <c r="H264" s="74">
        <f>IF($C$2="National Currency",IF(C.Claims_DATA!G216=0,0,C.Claims_DATA!G216),IF($C$2="Current Exchange rate",IF(C.Claims_DATA!G216=0,0,C.Claims_DATA!G216/ECO!Q33),IF($C$2="Constant Exchange rate",IF(C.Claims_DATA!G216=0,0,C.Claims_DATA!G216/ECO!Q68))))</f>
        <v>79.628400796284012</v>
      </c>
      <c r="I264" s="74">
        <f>IF($C$2="National Currency",IF(C.Claims_DATA!H216=0,0,C.Claims_DATA!H216),IF($C$2="Current Exchange rate",IF(C.Claims_DATA!H216=0,0,C.Claims_DATA!H216/ECO!R33),IF($C$2="Constant Exchange rate",IF(C.Claims_DATA!H216=0,0,C.Claims_DATA!H216/ECO!R68))))</f>
        <v>79.84959079849591</v>
      </c>
      <c r="J264" s="74">
        <f>IF($C$2="National Currency",IF(C.Claims_DATA!I216=0,0,C.Claims_DATA!I216),IF($C$2="Current Exchange rate",IF(C.Claims_DATA!I216=0,0,C.Claims_DATA!I216/ECO!S33),IF($C$2="Constant Exchange rate",IF(C.Claims_DATA!I216=0,0,C.Claims_DATA!I216/ECO!S68))))</f>
        <v>92.789205927892056</v>
      </c>
      <c r="K264" s="74">
        <f>IF($C$2="National Currency",IF(C.Claims_DATA!J216=0,0,C.Claims_DATA!J216),IF($C$2="Current Exchange rate",IF(C.Claims_DATA!J216=0,0,C.Claims_DATA!J216/ECO!T33),IF($C$2="Constant Exchange rate",IF(C.Claims_DATA!J216=0,0,C.Claims_DATA!J216/ECO!T68))))</f>
        <v>87.038265870382659</v>
      </c>
      <c r="L264" s="74">
        <f>IF($C$2="National Currency",IF(C.Claims_DATA!K216=0,0,C.Claims_DATA!K216),IF($C$2="Current Exchange rate",IF(C.Claims_DATA!K216=0,0,C.Claims_DATA!K216/ECO!U33),IF($C$2="Constant Exchange rate",IF(C.Claims_DATA!K216=0,0,C.Claims_DATA!K216/ECO!U68))))</f>
        <v>83.720415837204158</v>
      </c>
      <c r="M264" s="74">
        <f>IF($C$2="National Currency",IF(C.Claims_DATA!L216=0,0,C.Claims_DATA!L216),IF($C$2="Current Exchange rate",IF(C.Claims_DATA!L216=0,0,C.Claims_DATA!L216/ECO!V33),IF($C$2="Constant Exchange rate",IF(C.Claims_DATA!L216=0,0,C.Claims_DATA!L216/ECO!V68))))</f>
        <v>86.264100862641016</v>
      </c>
      <c r="N264" s="74">
        <f>IF($C$2="National Currency",IF(C.Claims_DATA!M216=0,0,C.Claims_DATA!M216),IF($C$2="Current Exchange rate",IF(C.Claims_DATA!M216=0,0,C.Claims_DATA!M216/ECO!W33),IF($C$2="Constant Exchange rate",IF(C.Claims_DATA!M216=0,0,C.Claims_DATA!M216/ECO!W68))))</f>
        <v>102.18978102189782</v>
      </c>
      <c r="O264" s="74">
        <f>IF($C$2="National Currency",IF(C.Claims_DATA!N216=0,0,C.Claims_DATA!N216),IF($C$2="Current Exchange rate",IF(C.Claims_DATA!N216=0,0,C.Claims_DATA!N216/ECO!X33),IF($C$2="Constant Exchange rate",IF(C.Claims_DATA!N216=0,0,C.Claims_DATA!N216/ECO!X68))))</f>
        <v>93.895155938951561</v>
      </c>
      <c r="P264" s="220">
        <f>IF($C$2="National Currency",IF(C.Claims_DATA!O216=0,0,C.Claims_DATA!O216),IF($C$2="Current Exchange rate",IF(C.Claims_DATA!O216=0,0,C.Claims_DATA!O216/ECO!Y33),IF($C$2="Constant Exchange rate",IF(C.Claims_DATA!O216=0,0,C.Claims_DATA!O216/ECO!Y68))))</f>
        <v>129.99493976715658</v>
      </c>
      <c r="Q264" s="48">
        <f t="shared" si="55"/>
        <v>4.6238626789158795E-3</v>
      </c>
      <c r="R264" s="94">
        <f t="shared" si="56"/>
        <v>-8.1168831168831224E-2</v>
      </c>
      <c r="S264" s="94">
        <f t="shared" si="57"/>
        <v>0.49471830985915499</v>
      </c>
    </row>
    <row r="265" spans="3:19" ht="15" x14ac:dyDescent="0.25">
      <c r="C265" s="256"/>
      <c r="D265" s="257"/>
      <c r="E265" s="45" t="s">
        <v>24</v>
      </c>
      <c r="F265" s="74">
        <f>IF($C$2="National Currency",IF(C.Claims_DATA!E217=0,0,C.Claims_DATA!E217),IF($C$2="Current Exchange rate",IF(C.Claims_DATA!E217=0,0,C.Claims_DATA!E217/ECO!O34),IF($C$2="Constant Exchange rate",IF(C.Claims_DATA!E217=0,0,C.Claims_DATA!E217/ECO!O69))))</f>
        <v>71.375081905831692</v>
      </c>
      <c r="G265" s="74">
        <f>IF($C$2="National Currency",IF(C.Claims_DATA!F217=0,0,C.Claims_DATA!F217),IF($C$2="Current Exchange rate",IF(C.Claims_DATA!F217=0,0,C.Claims_DATA!F217/ECO!P34),IF($C$2="Constant Exchange rate",IF(C.Claims_DATA!F217=0,0,C.Claims_DATA!F217/ECO!P69))))</f>
        <v>115.83824768323504</v>
      </c>
      <c r="H265" s="74">
        <f>IF($C$2="National Currency",IF(C.Claims_DATA!G217=0,0,C.Claims_DATA!G217),IF($C$2="Current Exchange rate",IF(C.Claims_DATA!G217=0,0,C.Claims_DATA!G217/ECO!Q34),IF($C$2="Constant Exchange rate",IF(C.Claims_DATA!G217=0,0,C.Claims_DATA!G217/ECO!Q69))))</f>
        <v>87.522231582888693</v>
      </c>
      <c r="I265" s="74">
        <f>IF($C$2="National Currency",IF(C.Claims_DATA!H217=0,0,C.Claims_DATA!H217),IF($C$2="Current Exchange rate",IF(C.Claims_DATA!H217=0,0,C.Claims_DATA!H217/ECO!R34),IF($C$2="Constant Exchange rate",IF(C.Claims_DATA!H217=0,0,C.Claims_DATA!H217/ECO!R69))))</f>
        <v>113.73209772535805</v>
      </c>
      <c r="J265" s="74">
        <f>IF($C$2="National Currency",IF(C.Claims_DATA!I217=0,0,C.Claims_DATA!I217),IF($C$2="Current Exchange rate",IF(C.Claims_DATA!I217=0,0,C.Claims_DATA!I217/ECO!S34),IF($C$2="Constant Exchange rate",IF(C.Claims_DATA!I217=0,0,C.Claims_DATA!I217/ECO!S69))))</f>
        <v>118.41243096508471</v>
      </c>
      <c r="K265" s="74">
        <f>IF($C$2="National Currency",IF(C.Claims_DATA!J217=0,0,C.Claims_DATA!J217),IF($C$2="Current Exchange rate",IF(C.Claims_DATA!J217=0,0,C.Claims_DATA!J217/ECO!T34),IF($C$2="Constant Exchange rate",IF(C.Claims_DATA!J217=0,0,C.Claims_DATA!J217/ECO!T69))))</f>
        <v>139.94196386782738</v>
      </c>
      <c r="L265" s="74">
        <f>IF($C$2="National Currency",IF(C.Claims_DATA!K217=0,0,C.Claims_DATA!K217),IF($C$2="Current Exchange rate",IF(C.Claims_DATA!K217=0,0,C.Claims_DATA!K217/ECO!U34),IF($C$2="Constant Exchange rate",IF(C.Claims_DATA!K217=0,0,C.Claims_DATA!K217/ECO!U69))))</f>
        <v>148.60058036132173</v>
      </c>
      <c r="M265" s="74">
        <f>IF($C$2="National Currency",IF(C.Claims_DATA!L217=0,0,C.Claims_DATA!L217),IF($C$2="Current Exchange rate",IF(C.Claims_DATA!L217=0,0,C.Claims_DATA!L217/ECO!V34),IF($C$2="Constant Exchange rate",IF(C.Claims_DATA!L217=0,0,C.Claims_DATA!L217/ECO!V69))))</f>
        <v>224.18796218290743</v>
      </c>
      <c r="N265" s="74">
        <f>IF($C$2="National Currency",IF(C.Claims_DATA!M217=0,0,C.Claims_DATA!M217),IF($C$2="Current Exchange rate",IF(C.Claims_DATA!M217=0,0,C.Claims_DATA!M217/ECO!W34),IF($C$2="Constant Exchange rate",IF(C.Claims_DATA!M217=0,0,C.Claims_DATA!M217/ECO!W69))))</f>
        <v>240.80314518393709</v>
      </c>
      <c r="O265" s="223">
        <f>IF($C$2="National Currency",IF(C.Claims_DATA!N217=0,0,C.Claims_DATA!N217),IF($C$2="Current Exchange rate",IF(C.Claims_DATA!N217=0,0,C.Claims_DATA!N217/ECO!X34),IF($C$2="Constant Exchange rate",IF(C.Claims_DATA!N217=0,0,C.Claims_DATA!N217/ECO!X69))))</f>
        <v>240.80314518393709</v>
      </c>
      <c r="P265" s="220">
        <f>IF($C$2="National Currency",IF(C.Claims_DATA!O217=0,0,C.Claims_DATA!O217),IF($C$2="Current Exchange rate",IF(C.Claims_DATA!O217=0,0,C.Claims_DATA!O217/ECO!Y34),IF($C$2="Constant Exchange rate",IF(C.Claims_DATA!O217=0,0,C.Claims_DATA!O217/ECO!Y69))))</f>
        <v>0</v>
      </c>
      <c r="Q265" s="48">
        <f t="shared" si="55"/>
        <v>1.1858339920171195E-2</v>
      </c>
      <c r="R265" s="94">
        <f t="shared" si="56"/>
        <v>0</v>
      </c>
      <c r="S265" s="94">
        <f t="shared" si="57"/>
        <v>2.3737704918032789</v>
      </c>
    </row>
    <row r="266" spans="3:19" ht="15" x14ac:dyDescent="0.25">
      <c r="C266" s="256"/>
      <c r="D266" s="257"/>
      <c r="E266" s="45" t="s">
        <v>25</v>
      </c>
      <c r="F266" s="74">
        <f>IF($C$2="National Currency",IF(C.Claims_DATA!E218=0,0,C.Claims_DATA!E218),IF($C$2="Current Exchange rate",IF(C.Claims_DATA!E218=0,0,C.Claims_DATA!E218/ECO!O35),IF($C$2="Constant Exchange rate",IF(C.Claims_DATA!E218=0,0,C.Claims_DATA!E218/ECO!O70))))</f>
        <v>43.033000000000001</v>
      </c>
      <c r="G266" s="74">
        <f>IF($C$2="National Currency",IF(C.Claims_DATA!F218=0,0,C.Claims_DATA!F218),IF($C$2="Current Exchange rate",IF(C.Claims_DATA!F218=0,0,C.Claims_DATA!F218/ECO!P35),IF($C$2="Constant Exchange rate",IF(C.Claims_DATA!F218=0,0,C.Claims_DATA!F218/ECO!P70))))</f>
        <v>61.451000000000001</v>
      </c>
      <c r="H266" s="74">
        <f>IF($C$2="National Currency",IF(C.Claims_DATA!G218=0,0,C.Claims_DATA!G218),IF($C$2="Current Exchange rate",IF(C.Claims_DATA!G218=0,0,C.Claims_DATA!G218/ECO!Q35),IF($C$2="Constant Exchange rate",IF(C.Claims_DATA!G218=0,0,C.Claims_DATA!G218/ECO!Q70))))</f>
        <v>47.180999999999997</v>
      </c>
      <c r="I266" s="74">
        <f>IF($C$2="National Currency",IF(C.Claims_DATA!H218=0,0,C.Claims_DATA!H218),IF($C$2="Current Exchange rate",IF(C.Claims_DATA!H218=0,0,C.Claims_DATA!H218/ECO!R35),IF($C$2="Constant Exchange rate",IF(C.Claims_DATA!H218=0,0,C.Claims_DATA!H218/ECO!R70))))</f>
        <v>41.112000000000002</v>
      </c>
      <c r="J266" s="74">
        <f>IF($C$2="National Currency",IF(C.Claims_DATA!I218=0,0,C.Claims_DATA!I218),IF($C$2="Current Exchange rate",IF(C.Claims_DATA!I218=0,0,C.Claims_DATA!I218/ECO!S35),IF($C$2="Constant Exchange rate",IF(C.Claims_DATA!I218=0,0,C.Claims_DATA!I218/ECO!S70))))</f>
        <v>46.528999999999996</v>
      </c>
      <c r="K266" s="74">
        <f>IF($C$2="National Currency",IF(C.Claims_DATA!J218=0,0,C.Claims_DATA!J218),IF($C$2="Current Exchange rate",IF(C.Claims_DATA!J218=0,0,C.Claims_DATA!J218/ECO!T35),IF($C$2="Constant Exchange rate",IF(C.Claims_DATA!J218=0,0,C.Claims_DATA!J218/ECO!T70))))</f>
        <v>54.091000000000001</v>
      </c>
      <c r="L266" s="74">
        <f>IF($C$2="National Currency",IF(C.Claims_DATA!K218=0,0,C.Claims_DATA!K218),IF($C$2="Current Exchange rate",IF(C.Claims_DATA!K218=0,0,C.Claims_DATA!K218/ECO!U35),IF($C$2="Constant Exchange rate",IF(C.Claims_DATA!K218=0,0,C.Claims_DATA!K218/ECO!U70))))</f>
        <v>68.606999999999999</v>
      </c>
      <c r="M266" s="74">
        <f>IF($C$2="National Currency",IF(C.Claims_DATA!L218=0,0,C.Claims_DATA!L218),IF($C$2="Current Exchange rate",IF(C.Claims_DATA!L218=0,0,C.Claims_DATA!L218/ECO!V35),IF($C$2="Constant Exchange rate",IF(C.Claims_DATA!L218=0,0,C.Claims_DATA!L218/ECO!V70))))</f>
        <v>37.855000000000004</v>
      </c>
      <c r="N266" s="74">
        <f>IF($C$2="National Currency",IF(C.Claims_DATA!M218=0,0,C.Claims_DATA!M218),IF($C$2="Current Exchange rate",IF(C.Claims_DATA!M218=0,0,C.Claims_DATA!M218/ECO!W35),IF($C$2="Constant Exchange rate",IF(C.Claims_DATA!M218=0,0,C.Claims_DATA!M218/ECO!W70))))</f>
        <v>49.198</v>
      </c>
      <c r="O266" s="74">
        <f>IF($C$2="National Currency",IF(C.Claims_DATA!N218=0,0,C.Claims_DATA!N218),IF($C$2="Current Exchange rate",IF(C.Claims_DATA!N218=0,0,C.Claims_DATA!N218/ECO!X35),IF($C$2="Constant Exchange rate",IF(C.Claims_DATA!N218=0,0,C.Claims_DATA!N218/ECO!X70))))</f>
        <v>25.803000000000001</v>
      </c>
      <c r="P266" s="220">
        <f>IF($C$2="National Currency",IF(C.Claims_DATA!O218=0,0,C.Claims_DATA!O218),IF($C$2="Current Exchange rate",IF(C.Claims_DATA!O218=0,0,C.Claims_DATA!O218/ECO!Y35),IF($C$2="Constant Exchange rate",IF(C.Claims_DATA!O218=0,0,C.Claims_DATA!O218/ECO!Y70))))</f>
        <v>31.146745002712727</v>
      </c>
      <c r="Q266" s="48">
        <f t="shared" si="55"/>
        <v>1.2706675601203399E-3</v>
      </c>
      <c r="R266" s="94">
        <f t="shared" si="56"/>
        <v>-0.47552746046587258</v>
      </c>
      <c r="S266" s="94">
        <f t="shared" si="57"/>
        <v>-0.40039039806660004</v>
      </c>
    </row>
    <row r="267" spans="3:19" ht="15" x14ac:dyDescent="0.25">
      <c r="C267" s="256"/>
      <c r="D267" s="257"/>
      <c r="E267" s="45" t="s">
        <v>26</v>
      </c>
      <c r="F267" s="74">
        <f>IF($C$2="National Currency",IF(C.Claims_DATA!E219=0,0,C.Claims_DATA!E219),IF($C$2="Current Exchange rate",IF(C.Claims_DATA!E219=0,0,C.Claims_DATA!E219/ECO!O36),IF($C$2="Constant Exchange rate",IF(C.Claims_DATA!E219=0,0,C.Claims_DATA!E219/ECO!O71))))</f>
        <v>12.407479958075683</v>
      </c>
      <c r="G267" s="74">
        <f>IF($C$2="National Currency",IF(C.Claims_DATA!F219=0,0,C.Claims_DATA!F219),IF($C$2="Current Exchange rate",IF(C.Claims_DATA!F219=0,0,C.Claims_DATA!F219/ECO!P36),IF($C$2="Constant Exchange rate",IF(C.Claims_DATA!F219=0,0,C.Claims_DATA!F219/ECO!P71))))</f>
        <v>9.8813689936756806</v>
      </c>
      <c r="H267" s="74">
        <f>IF($C$2="National Currency",IF(C.Claims_DATA!G219=0,0,C.Claims_DATA!G219),IF($C$2="Current Exchange rate",IF(C.Claims_DATA!G219=0,0,C.Claims_DATA!G219/ECO!Q36),IF($C$2="Constant Exchange rate",IF(C.Claims_DATA!G219=0,0,C.Claims_DATA!G219/ECO!Q71))))</f>
        <v>7.3552580292756771</v>
      </c>
      <c r="I267" s="74">
        <f>IF($C$2="National Currency",IF(C.Claims_DATA!H219=0,0,C.Claims_DATA!H219),IF($C$2="Current Exchange rate",IF(C.Claims_DATA!H219=0,0,C.Claims_DATA!H219/ECO!R36),IF($C$2="Constant Exchange rate",IF(C.Claims_DATA!H219=0,0,C.Claims_DATA!H219/ECO!R71))))</f>
        <v>4.8291470648756736</v>
      </c>
      <c r="J267" s="74">
        <f>IF($C$2="National Currency",IF(C.Claims_DATA!I219=0,0,C.Claims_DATA!I219),IF($C$2="Current Exchange rate",IF(C.Claims_DATA!I219=0,0,C.Claims_DATA!I219/ECO!S36),IF($C$2="Constant Exchange rate",IF(C.Claims_DATA!I219=0,0,C.Claims_DATA!I219/ECO!S71))))</f>
        <v>2.3030361004756696</v>
      </c>
      <c r="K267" s="74">
        <f>IF($C$2="National Currency",IF(C.Claims_DATA!J219=0,0,C.Claims_DATA!J219),IF($C$2="Current Exchange rate",IF(C.Claims_DATA!J219=0,0,C.Claims_DATA!J219/ECO!T36),IF($C$2="Constant Exchange rate",IF(C.Claims_DATA!J219=0,0,C.Claims_DATA!J219/ECO!T71))))</f>
        <v>-0.22307486392433301</v>
      </c>
      <c r="L267" s="74">
        <f>IF($C$2="National Currency",IF(C.Claims_DATA!K219=0,0,C.Claims_DATA!K219),IF($C$2="Current Exchange rate",IF(C.Claims_DATA!K219=0,0,C.Claims_DATA!K219/ECO!U36),IF($C$2="Constant Exchange rate",IF(C.Claims_DATA!K219=0,0,C.Claims_DATA!K219/ECO!U71))))</f>
        <v>13.607566699384313</v>
      </c>
      <c r="M267" s="74">
        <f>IF($C$2="National Currency",IF(C.Claims_DATA!L219=0,0,C.Claims_DATA!L219),IF($C$2="Current Exchange rate",IF(C.Claims_DATA!L219=0,0,C.Claims_DATA!L219/ECO!V36),IF($C$2="Constant Exchange rate",IF(C.Claims_DATA!L219=0,0,C.Claims_DATA!L219/ECO!V71))))</f>
        <v>14.499866155081644</v>
      </c>
      <c r="N267" s="74">
        <f>IF($C$2="National Currency",IF(C.Claims_DATA!M219=0,0,C.Claims_DATA!M219),IF($C$2="Current Exchange rate",IF(C.Claims_DATA!M219=0,0,C.Claims_DATA!M219/ECO!W36),IF($C$2="Constant Exchange rate",IF(C.Claims_DATA!M219=0,0,C.Claims_DATA!M219/ECO!W71))))</f>
        <v>24.761309895600963</v>
      </c>
      <c r="O267" s="223">
        <f>IF($C$2="National Currency",IF(C.Claims_DATA!N219=0,0,C.Claims_DATA!N219),IF($C$2="Current Exchange rate",IF(C.Claims_DATA!N219=0,0,C.Claims_DATA!N219/ECO!X36),IF($C$2="Constant Exchange rate",IF(C.Claims_DATA!N219=0,0,C.Claims_DATA!N219/ECO!X71))))</f>
        <v>24.761309895600963</v>
      </c>
      <c r="P267" s="220">
        <f>IF($C$2="National Currency",IF(C.Claims_DATA!O219=0,0,C.Claims_DATA!O219),IF($C$2="Current Exchange rate",IF(C.Claims_DATA!O219=0,0,C.Claims_DATA!O219/ECO!Y36),IF($C$2="Constant Exchange rate",IF(C.Claims_DATA!O219=0,0,C.Claims_DATA!O219/ECO!Y71))))</f>
        <v>0</v>
      </c>
      <c r="Q267" s="48">
        <f t="shared" si="55"/>
        <v>1.2193695783601483E-3</v>
      </c>
      <c r="R267" s="94">
        <f t="shared" si="56"/>
        <v>0</v>
      </c>
      <c r="S267" s="94">
        <f t="shared" si="57"/>
        <v>0.99567599377700522</v>
      </c>
    </row>
    <row r="268" spans="3:19" ht="15" x14ac:dyDescent="0.25">
      <c r="C268" s="256"/>
      <c r="D268" s="257"/>
      <c r="E268" s="45" t="s">
        <v>27</v>
      </c>
      <c r="F268" s="74">
        <f>IF($C$2="National Currency",IF(C.Claims_DATA!E220=0,0,C.Claims_DATA!E220),IF($C$2="Current Exchange rate",IF(C.Claims_DATA!E220=0,0,C.Claims_DATA!E220/ECO!O37),IF($C$2="Constant Exchange rate",IF(C.Claims_DATA!E220=0,0,C.Claims_DATA!E220/ECO!O72))))</f>
        <v>373.57606728414777</v>
      </c>
      <c r="G268" s="74">
        <f>IF($C$2="National Currency",IF(C.Claims_DATA!F220=0,0,C.Claims_DATA!F220),IF($C$2="Current Exchange rate",IF(C.Claims_DATA!F220=0,0,C.Claims_DATA!F220/ECO!P37),IF($C$2="Constant Exchange rate",IF(C.Claims_DATA!F220=0,0,C.Claims_DATA!F220/ECO!P72))))</f>
        <v>263.91994038113489</v>
      </c>
      <c r="H268" s="74">
        <f>IF($C$2="National Currency",IF(C.Claims_DATA!G220=0,0,C.Claims_DATA!G220),IF($C$2="Current Exchange rate",IF(C.Claims_DATA!G220=0,0,C.Claims_DATA!G220/ECO!Q37),IF($C$2="Constant Exchange rate",IF(C.Claims_DATA!G220=0,0,C.Claims_DATA!G220/ECO!Q72))))</f>
        <v>254.87064835515807</v>
      </c>
      <c r="I268" s="74">
        <f>IF($C$2="National Currency",IF(C.Claims_DATA!H220=0,0,C.Claims_DATA!H220),IF($C$2="Current Exchange rate",IF(C.Claims_DATA!H220=0,0,C.Claims_DATA!H220/ECO!R37),IF($C$2="Constant Exchange rate",IF(C.Claims_DATA!H220=0,0,C.Claims_DATA!H220/ECO!R72))))</f>
        <v>167.14574683274779</v>
      </c>
      <c r="J268" s="74">
        <f>IF($C$2="National Currency",IF(C.Claims_DATA!I220=0,0,C.Claims_DATA!I220),IF($C$2="Current Exchange rate",IF(C.Claims_DATA!I220=0,0,C.Claims_DATA!I220/ECO!S37),IF($C$2="Constant Exchange rate",IF(C.Claims_DATA!I220=0,0,C.Claims_DATA!I220/ECO!S72))))</f>
        <v>237.51730011710848</v>
      </c>
      <c r="K268" s="74">
        <f>IF($C$2="National Currency",IF(C.Claims_DATA!J220=0,0,C.Claims_DATA!J220),IF($C$2="Current Exchange rate",IF(C.Claims_DATA!J220=0,0,C.Claims_DATA!J220/ECO!T37),IF($C$2="Constant Exchange rate",IF(C.Claims_DATA!J220=0,0,C.Claims_DATA!J220/ECO!T72))))</f>
        <v>243.69211114659851</v>
      </c>
      <c r="L268" s="74">
        <f>IF($C$2="National Currency",IF(C.Claims_DATA!K220=0,0,C.Claims_DATA!K220),IF($C$2="Current Exchange rate",IF(C.Claims_DATA!K220=0,0,C.Claims_DATA!K220/ECO!U37),IF($C$2="Constant Exchange rate",IF(C.Claims_DATA!K220=0,0,C.Claims_DATA!K220/ECO!U72))))</f>
        <v>239.11423400404556</v>
      </c>
      <c r="M268" s="74">
        <f>IF($C$2="National Currency",IF(C.Claims_DATA!L220=0,0,C.Claims_DATA!L220),IF($C$2="Current Exchange rate",IF(C.Claims_DATA!L220=0,0,C.Claims_DATA!L220/ECO!V37),IF($C$2="Constant Exchange rate",IF(C.Claims_DATA!L220=0,0,C.Claims_DATA!L220/ECO!V72))))</f>
        <v>273.8209304801448</v>
      </c>
      <c r="N268" s="74">
        <f>IF($C$2="National Currency",IF(C.Claims_DATA!M220=0,0,C.Claims_DATA!M220),IF($C$2="Current Exchange rate",IF(C.Claims_DATA!M220=0,0,C.Claims_DATA!M220/ECO!W37),IF($C$2="Constant Exchange rate",IF(C.Claims_DATA!M220=0,0,C.Claims_DATA!M220/ECO!W72))))</f>
        <v>259.66145001596931</v>
      </c>
      <c r="O268" s="74">
        <f>IF($C$2="National Currency",IF(C.Claims_DATA!N220=0,0,C.Claims_DATA!N220),IF($C$2="Current Exchange rate",IF(C.Claims_DATA!N220=0,0,C.Claims_DATA!N220/ECO!X37),IF($C$2="Constant Exchange rate",IF(C.Claims_DATA!N220=0,0,C.Claims_DATA!N220/ECO!X72))))</f>
        <v>284.78654317044607</v>
      </c>
      <c r="P268" s="220">
        <f>IF($C$2="National Currency",IF(C.Claims_DATA!O220=0,0,C.Claims_DATA!O220),IF($C$2="Current Exchange rate",IF(C.Claims_DATA!O220=0,0,C.Claims_DATA!O220/ECO!Y37),IF($C$2="Constant Exchange rate",IF(C.Claims_DATA!O220=0,0,C.Claims_DATA!O220/ECO!Y72))))</f>
        <v>0</v>
      </c>
      <c r="Q268" s="48">
        <f t="shared" si="55"/>
        <v>1.4024300351334984E-2</v>
      </c>
      <c r="R268" s="94">
        <f t="shared" si="56"/>
        <v>9.6760967609676118E-2</v>
      </c>
      <c r="S268" s="94">
        <f t="shared" si="57"/>
        <v>-0.23767455115417502</v>
      </c>
    </row>
    <row r="269" spans="3:19" ht="15" x14ac:dyDescent="0.25">
      <c r="C269" s="256"/>
      <c r="D269" s="257"/>
      <c r="E269" s="45" t="s">
        <v>28</v>
      </c>
      <c r="F269" s="74">
        <f>IF($C$2="National Currency",IF(C.Claims_DATA!E221=0,0,C.Claims_DATA!E221),IF($C$2="Current Exchange rate",IF(C.Claims_DATA!E221=0,0,C.Claims_DATA!E221/ECO!O38),IF($C$2="Constant Exchange rate",IF(C.Claims_DATA!E221=0,0,C.Claims_DATA!E221/ECO!O73))))</f>
        <v>36.087464530128528</v>
      </c>
      <c r="G269" s="74">
        <f>IF($C$2="National Currency",IF(C.Claims_DATA!F221=0,0,C.Claims_DATA!F221),IF($C$2="Current Exchange rate",IF(C.Claims_DATA!F221=0,0,C.Claims_DATA!F221/ECO!P38),IF($C$2="Constant Exchange rate",IF(C.Claims_DATA!F221=0,0,C.Claims_DATA!F221/ECO!P73))))</f>
        <v>51.811049908195628</v>
      </c>
      <c r="H269" s="74">
        <f>IF($C$2="National Currency",IF(C.Claims_DATA!G221=0,0,C.Claims_DATA!G221),IF($C$2="Current Exchange rate",IF(C.Claims_DATA!G221=0,0,C.Claims_DATA!G221/ECO!Q38),IF($C$2="Constant Exchange rate",IF(C.Claims_DATA!G221=0,0,C.Claims_DATA!G221/ECO!Q73))))</f>
        <v>65.45651811049909</v>
      </c>
      <c r="I269" s="74">
        <f>IF($C$2="National Currency",IF(C.Claims_DATA!H221=0,0,C.Claims_DATA!H221),IF($C$2="Current Exchange rate",IF(C.Claims_DATA!H221=0,0,C.Claims_DATA!H221/ECO!R38),IF($C$2="Constant Exchange rate",IF(C.Claims_DATA!H221=0,0,C.Claims_DATA!H221/ECO!R73))))</f>
        <v>65</v>
      </c>
      <c r="J269" s="74">
        <f>IF($C$2="National Currency",IF(C.Claims_DATA!I221=0,0,C.Claims_DATA!I221),IF($C$2="Current Exchange rate",IF(C.Claims_DATA!I221=0,0,C.Claims_DATA!I221/ECO!S38),IF($C$2="Constant Exchange rate",IF(C.Claims_DATA!I221=0,0,C.Claims_DATA!I221/ECO!S73))))</f>
        <v>54</v>
      </c>
      <c r="K269" s="74">
        <f>IF($C$2="National Currency",IF(C.Claims_DATA!J221=0,0,C.Claims_DATA!J221),IF($C$2="Current Exchange rate",IF(C.Claims_DATA!J221=0,0,C.Claims_DATA!J221/ECO!T38),IF($C$2="Constant Exchange rate",IF(C.Claims_DATA!J221=0,0,C.Claims_DATA!J221/ECO!T73))))</f>
        <v>44</v>
      </c>
      <c r="L269" s="74">
        <f>IF($C$2="National Currency",IF(C.Claims_DATA!K221=0,0,C.Claims_DATA!K221),IF($C$2="Current Exchange rate",IF(C.Claims_DATA!K221=0,0,C.Claims_DATA!K221/ECO!U38),IF($C$2="Constant Exchange rate",IF(C.Claims_DATA!K221=0,0,C.Claims_DATA!K221/ECO!U73))))</f>
        <v>24</v>
      </c>
      <c r="M269" s="74">
        <f>IF($C$2="National Currency",IF(C.Claims_DATA!L221=0,0,C.Claims_DATA!L221),IF($C$2="Current Exchange rate",IF(C.Claims_DATA!L221=0,0,C.Claims_DATA!L221/ECO!V38),IF($C$2="Constant Exchange rate",IF(C.Claims_DATA!L221=0,0,C.Claims_DATA!L221/ECO!V73))))</f>
        <v>32</v>
      </c>
      <c r="N269" s="74">
        <f>IF($C$2="National Currency",IF(C.Claims_DATA!M221=0,0,C.Claims_DATA!M221),IF($C$2="Current Exchange rate",IF(C.Claims_DATA!M221=0,0,C.Claims_DATA!M221/ECO!W38),IF($C$2="Constant Exchange rate",IF(C.Claims_DATA!M221=0,0,C.Claims_DATA!M221/ECO!W73))))</f>
        <v>34</v>
      </c>
      <c r="O269" s="74">
        <f>IF($C$2="National Currency",IF(C.Claims_DATA!N221=0,0,C.Claims_DATA!N221),IF($C$2="Current Exchange rate",IF(C.Claims_DATA!N221=0,0,C.Claims_DATA!N221/ECO!X38),IF($C$2="Constant Exchange rate",IF(C.Claims_DATA!N221=0,0,C.Claims_DATA!N221/ECO!X73))))</f>
        <v>28.8</v>
      </c>
      <c r="P269" s="220">
        <f>IF($C$2="National Currency",IF(C.Claims_DATA!O221=0,0,C.Claims_DATA!O221),IF($C$2="Current Exchange rate",IF(C.Claims_DATA!O221=0,0,C.Claims_DATA!O221/ECO!Y38),IF($C$2="Constant Exchange rate",IF(C.Claims_DATA!O221=0,0,C.Claims_DATA!O221/ECO!Y73))))</f>
        <v>0</v>
      </c>
      <c r="Q269" s="48">
        <f t="shared" si="55"/>
        <v>1.4182546886589075E-3</v>
      </c>
      <c r="R269" s="94">
        <f t="shared" si="56"/>
        <v>-0.15294117647058825</v>
      </c>
      <c r="S269" s="94">
        <f t="shared" si="57"/>
        <v>-0.20193894542090662</v>
      </c>
    </row>
    <row r="270" spans="3:19" ht="15" x14ac:dyDescent="0.25">
      <c r="C270" s="256"/>
      <c r="D270" s="257"/>
      <c r="E270" s="45" t="s">
        <v>29</v>
      </c>
      <c r="F270" s="74">
        <f>IF($C$2="National Currency",IF(C.Claims_DATA!E222=0,0,C.Claims_DATA!E222),IF($C$2="Current Exchange rate",IF(C.Claims_DATA!E222=0,0,C.Claims_DATA!E222/ECO!O39),IF($C$2="Constant Exchange rate",IF(C.Claims_DATA!E222=0,0,C.Claims_DATA!E222/ECO!O74))))</f>
        <v>8.3980614751377551</v>
      </c>
      <c r="G270" s="74">
        <f>IF($C$2="National Currency",IF(C.Claims_DATA!F222=0,0,C.Claims_DATA!F222),IF($C$2="Current Exchange rate",IF(C.Claims_DATA!F222=0,0,C.Claims_DATA!F222/ECO!P39),IF($C$2="Constant Exchange rate",IF(C.Claims_DATA!F222=0,0,C.Claims_DATA!F222/ECO!P74))))</f>
        <v>12.646883091017726</v>
      </c>
      <c r="H270" s="74">
        <f>IF($C$2="National Currency",IF(C.Claims_DATA!G222=0,0,C.Claims_DATA!G222),IF($C$2="Current Exchange rate",IF(C.Claims_DATA!G222=0,0,C.Claims_DATA!G222/ECO!Q39),IF($C$2="Constant Exchange rate",IF(C.Claims_DATA!G222=0,0,C.Claims_DATA!G222/ECO!Q74))))</f>
        <v>9.7922060678483707</v>
      </c>
      <c r="I270" s="74">
        <f>IF($C$2="National Currency",IF(C.Claims_DATA!H222=0,0,C.Claims_DATA!H222),IF($C$2="Current Exchange rate",IF(C.Claims_DATA!H222=0,0,C.Claims_DATA!H222/ECO!R39),IF($C$2="Constant Exchange rate",IF(C.Claims_DATA!H222=0,0,C.Claims_DATA!H222/ECO!R74))))</f>
        <v>11.153156741684922</v>
      </c>
      <c r="J270" s="74">
        <f>IF($C$2="National Currency",IF(C.Claims_DATA!I222=0,0,C.Claims_DATA!I222),IF($C$2="Current Exchange rate",IF(C.Claims_DATA!I222=0,0,C.Claims_DATA!I222/ECO!S39),IF($C$2="Constant Exchange rate",IF(C.Claims_DATA!I222=0,0,C.Claims_DATA!I222/ECO!S74))))</f>
        <v>11.418708092677422</v>
      </c>
      <c r="K270" s="74">
        <f>IF($C$2="National Currency",IF(C.Claims_DATA!J222=0,0,C.Claims_DATA!J222),IF($C$2="Current Exchange rate",IF(C.Claims_DATA!J222=0,0,C.Claims_DATA!J222/ECO!T39),IF($C$2="Constant Exchange rate",IF(C.Claims_DATA!J222=0,0,C.Claims_DATA!J222/ECO!T74))))</f>
        <v>0</v>
      </c>
      <c r="L270" s="74">
        <f>IF($C$2="National Currency",IF(C.Claims_DATA!K222=0,0,C.Claims_DATA!K222),IF($C$2="Current Exchange rate",IF(C.Claims_DATA!K222=0,0,C.Claims_DATA!K222/ECO!U39),IF($C$2="Constant Exchange rate",IF(C.Claims_DATA!K222=0,0,C.Claims_DATA!K222/ECO!U74))))</f>
        <v>0</v>
      </c>
      <c r="M270" s="74">
        <f>IF($C$2="National Currency",IF(C.Claims_DATA!L222=0,0,C.Claims_DATA!L222),IF($C$2="Current Exchange rate",IF(C.Claims_DATA!L222=0,0,C.Claims_DATA!L222/ECO!V39),IF($C$2="Constant Exchange rate",IF(C.Claims_DATA!L222=0,0,C.Claims_DATA!L222/ECO!V74))))</f>
        <v>0</v>
      </c>
      <c r="N270" s="74">
        <f>IF($C$2="National Currency",IF(C.Claims_DATA!M222=0,0,C.Claims_DATA!M222),IF($C$2="Current Exchange rate",IF(C.Claims_DATA!M222=0,0,C.Claims_DATA!M222/ECO!W39),IF($C$2="Constant Exchange rate",IF(C.Claims_DATA!M222=0,0,C.Claims_DATA!M222/ECO!W74))))</f>
        <v>0</v>
      </c>
      <c r="O270" s="74">
        <f>IF($C$2="National Currency",IF(C.Claims_DATA!N222=0,0,C.Claims_DATA!N222),IF($C$2="Current Exchange rate",IF(C.Claims_DATA!N222=0,0,C.Claims_DATA!N222/ECO!X39),IF($C$2="Constant Exchange rate",IF(C.Claims_DATA!N222=0,0,C.Claims_DATA!N222/ECO!X74))))</f>
        <v>0</v>
      </c>
      <c r="P270" s="220">
        <f>IF($C$2="National Currency",IF(C.Claims_DATA!O222=0,0,C.Claims_DATA!O222),IF($C$2="Current Exchange rate",IF(C.Claims_DATA!O222=0,0,C.Claims_DATA!O222/ECO!Y39),IF($C$2="Constant Exchange rate",IF(C.Claims_DATA!O222=0,0,C.Claims_DATA!O222/ECO!Y74))))</f>
        <v>0</v>
      </c>
      <c r="Q270" s="48">
        <f t="shared" si="55"/>
        <v>0</v>
      </c>
      <c r="R270" s="94" t="str">
        <f t="shared" si="56"/>
        <v>-</v>
      </c>
      <c r="S270" s="94" t="str">
        <f t="shared" si="57"/>
        <v>-</v>
      </c>
    </row>
    <row r="271" spans="3:19" ht="15" x14ac:dyDescent="0.25">
      <c r="C271" s="256"/>
      <c r="D271" s="257"/>
      <c r="E271" s="45" t="s">
        <v>30</v>
      </c>
      <c r="F271" s="74">
        <f>IF($C$2="National Currency",IF(C.Claims_DATA!E223=0,0,C.Claims_DATA!E223),IF($C$2="Current Exchange rate",IF(C.Claims_DATA!E223=0,0,C.Claims_DATA!E223/ECO!O40),IF($C$2="Constant Exchange rate",IF(C.Claims_DATA!E223=0,0,C.Claims_DATA!E223/ECO!O75))))</f>
        <v>5.296610169491526</v>
      </c>
      <c r="G271" s="74">
        <f>IF($C$2="National Currency",IF(C.Claims_DATA!F223=0,0,C.Claims_DATA!F223),IF($C$2="Current Exchange rate",IF(C.Claims_DATA!F223=0,0,C.Claims_DATA!F223/ECO!P40),IF($C$2="Constant Exchange rate",IF(C.Claims_DATA!F223=0,0,C.Claims_DATA!F223/ECO!P75))))</f>
        <v>6.3559322033898304</v>
      </c>
      <c r="H271" s="74">
        <f>IF($C$2="National Currency",IF(C.Claims_DATA!G223=0,0,C.Claims_DATA!G223),IF($C$2="Current Exchange rate",IF(C.Claims_DATA!G223=0,0,C.Claims_DATA!G223/ECO!Q40),IF($C$2="Constant Exchange rate",IF(C.Claims_DATA!G223=0,0,C.Claims_DATA!G223/ECO!Q75))))</f>
        <v>9.5338983050847457</v>
      </c>
      <c r="I271" s="74">
        <f>IF($C$2="National Currency",IF(C.Claims_DATA!H223=0,0,C.Claims_DATA!H223),IF($C$2="Current Exchange rate",IF(C.Claims_DATA!H223=0,0,C.Claims_DATA!H223/ECO!R40),IF($C$2="Constant Exchange rate",IF(C.Claims_DATA!H223=0,0,C.Claims_DATA!H223/ECO!R75))))</f>
        <v>10.240112994350284</v>
      </c>
      <c r="J271" s="74">
        <f>IF($C$2="National Currency",IF(C.Claims_DATA!I223=0,0,C.Claims_DATA!I223),IF($C$2="Current Exchange rate",IF(C.Claims_DATA!I223=0,0,C.Claims_DATA!I223/ECO!S40),IF($C$2="Constant Exchange rate",IF(C.Claims_DATA!I223=0,0,C.Claims_DATA!I223/ECO!S75))))</f>
        <v>57.909604519774014</v>
      </c>
      <c r="K271" s="74">
        <f>IF($C$2="National Currency",IF(C.Claims_DATA!J223=0,0,C.Claims_DATA!J223),IF($C$2="Current Exchange rate",IF(C.Claims_DATA!J223=0,0,C.Claims_DATA!J223/ECO!T40),IF($C$2="Constant Exchange rate",IF(C.Claims_DATA!J223=0,0,C.Claims_DATA!J223/ECO!T75))))</f>
        <v>64.971751412429384</v>
      </c>
      <c r="L271" s="74">
        <f>IF($C$2="National Currency",IF(C.Claims_DATA!K223=0,0,C.Claims_DATA!K223),IF($C$2="Current Exchange rate",IF(C.Claims_DATA!K223=0,0,C.Claims_DATA!K223/ECO!U40),IF($C$2="Constant Exchange rate",IF(C.Claims_DATA!K223=0,0,C.Claims_DATA!K223/ECO!U75))))</f>
        <v>91.807909604519779</v>
      </c>
      <c r="M271" s="74">
        <f>IF($C$2="National Currency",IF(C.Claims_DATA!L223=0,0,C.Claims_DATA!L223),IF($C$2="Current Exchange rate",IF(C.Claims_DATA!L223=0,0,C.Claims_DATA!L223/ECO!V40),IF($C$2="Constant Exchange rate",IF(C.Claims_DATA!L223=0,0,C.Claims_DATA!L223/ECO!V75))))</f>
        <v>85.451977401129952</v>
      </c>
      <c r="N271" s="74">
        <f>IF($C$2="National Currency",IF(C.Claims_DATA!M223=0,0,C.Claims_DATA!M223),IF($C$2="Current Exchange rate",IF(C.Claims_DATA!M223=0,0,C.Claims_DATA!M223/ECO!W40),IF($C$2="Constant Exchange rate",IF(C.Claims_DATA!M223=0,0,C.Claims_DATA!M223/ECO!W75))))</f>
        <v>139.83050847457628</v>
      </c>
      <c r="O271" s="74">
        <f>IF($C$2="National Currency",IF(C.Claims_DATA!N223=0,0,C.Claims_DATA!N223),IF($C$2="Current Exchange rate",IF(C.Claims_DATA!N223=0,0,C.Claims_DATA!N223/ECO!X40),IF($C$2="Constant Exchange rate",IF(C.Claims_DATA!N223=0,0,C.Claims_DATA!N223/ECO!X75))))</f>
        <v>253.5310734463277</v>
      </c>
      <c r="P271" s="220">
        <f>IF($C$2="National Currency",IF(C.Claims_DATA!O223=0,0,C.Claims_DATA!O223),IF($C$2="Current Exchange rate",IF(C.Claims_DATA!O223=0,0,C.Claims_DATA!O223/ECO!Y40),IF($C$2="Constant Exchange rate",IF(C.Claims_DATA!O223=0,0,C.Claims_DATA!O223/ECO!Y75))))</f>
        <v>0</v>
      </c>
      <c r="Q271" s="48">
        <f t="shared" si="55"/>
        <v>1.2485126167915975E-2</v>
      </c>
      <c r="R271" s="94">
        <f t="shared" si="56"/>
        <v>0.81313131313131315</v>
      </c>
      <c r="S271" s="94">
        <f t="shared" si="57"/>
        <v>46.866666666666667</v>
      </c>
    </row>
    <row r="272" spans="3:19" ht="15" x14ac:dyDescent="0.25">
      <c r="C272" s="256"/>
      <c r="D272" s="257"/>
      <c r="E272" s="45" t="s">
        <v>41</v>
      </c>
      <c r="F272" s="75">
        <f>IF($C$2="National Currency",IF(C.Claims_DATA!E224=0,0,C.Claims_DATA!E224),IF($C$2="Current Exchange rate",IF(C.Claims_DATA!E224=0,0,C.Claims_DATA!E224/ECO!O41),IF($C$2="Constant Exchange rate",IF(C.Claims_DATA!E224=0,0,C.Claims_DATA!E224/ECO!O76))))</f>
        <v>6079.7315040868743</v>
      </c>
      <c r="G272" s="75">
        <f>IF($C$2="National Currency",IF(C.Claims_DATA!F224=0,0,C.Claims_DATA!F224),IF($C$2="Current Exchange rate",IF(C.Claims_DATA!F224=0,0,C.Claims_DATA!F224/ECO!P41),IF($C$2="Constant Exchange rate",IF(C.Claims_DATA!F224=0,0,C.Claims_DATA!F224/ECO!P76))))</f>
        <v>5605.5137155706225</v>
      </c>
      <c r="H272" s="75">
        <f>IF($C$2="National Currency",IF(C.Claims_DATA!G224=0,0,C.Claims_DATA!G224),IF($C$2="Current Exchange rate",IF(C.Claims_DATA!G224=0,0,C.Claims_DATA!G224/ECO!Q41),IF($C$2="Constant Exchange rate",IF(C.Claims_DATA!G224=0,0,C.Claims_DATA!G224/ECO!Q76))))</f>
        <v>5048.5632225022491</v>
      </c>
      <c r="I272" s="75">
        <f>IF($C$2="National Currency",IF(C.Claims_DATA!H224=0,0,C.Claims_DATA!H224),IF($C$2="Current Exchange rate",IF(C.Claims_DATA!H224=0,0,C.Claims_DATA!H224/ECO!R41),IF($C$2="Constant Exchange rate",IF(C.Claims_DATA!H224=0,0,C.Claims_DATA!H224/ECO!R76))))</f>
        <v>4495.1025602445643</v>
      </c>
      <c r="J272" s="75">
        <f>IF($C$2="National Currency",IF(C.Claims_DATA!I224=0,0,C.Claims_DATA!I224),IF($C$2="Current Exchange rate",IF(C.Claims_DATA!I224=0,0,C.Claims_DATA!I224/ECO!S41),IF($C$2="Constant Exchange rate",IF(C.Claims_DATA!I224=0,0,C.Claims_DATA!I224/ECO!S76))))</f>
        <v>5810.0228450644845</v>
      </c>
      <c r="K272" s="75">
        <f>IF($C$2="National Currency",IF(C.Claims_DATA!J224=0,0,C.Claims_DATA!J224),IF($C$2="Current Exchange rate",IF(C.Claims_DATA!J224=0,0,C.Claims_DATA!J224/ECO!T41),IF($C$2="Constant Exchange rate",IF(C.Claims_DATA!J224=0,0,C.Claims_DATA!J224/ECO!T76))))</f>
        <v>6241.6694583351964</v>
      </c>
      <c r="L272" s="75">
        <f>IF($C$2="National Currency",IF(C.Claims_DATA!K224=0,0,C.Claims_DATA!K224),IF($C$2="Current Exchange rate",IF(C.Claims_DATA!K224=0,0,C.Claims_DATA!K224/ECO!U41),IF($C$2="Constant Exchange rate",IF(C.Claims_DATA!K224=0,0,C.Claims_DATA!K224/ECO!U76))))</f>
        <v>5231.0769507364712</v>
      </c>
      <c r="M272" s="75">
        <f>IF($C$2="National Currency",IF(C.Claims_DATA!L224=0,0,C.Claims_DATA!L224),IF($C$2="Current Exchange rate",IF(C.Claims_DATA!L224=0,0,C.Claims_DATA!L224/ECO!V41),IF($C$2="Constant Exchange rate",IF(C.Claims_DATA!L224=0,0,C.Claims_DATA!L224/ECO!V76))))</f>
        <v>6178.2848975763873</v>
      </c>
      <c r="N272" s="75">
        <f>IF($C$2="National Currency",IF(C.Claims_DATA!M224=0,0,C.Claims_DATA!M224),IF($C$2="Current Exchange rate",IF(C.Claims_DATA!M224=0,0,C.Claims_DATA!M224/ECO!W41),IF($C$2="Constant Exchange rate",IF(C.Claims_DATA!M224=0,0,C.Claims_DATA!M224/ECO!W76))))</f>
        <v>6426.8035863818659</v>
      </c>
      <c r="O272" s="75">
        <f>IF($C$2="National Currency",IF(C.Claims_DATA!N224=0,0,C.Claims_DATA!N224),IF($C$2="Current Exchange rate",IF(C.Claims_DATA!N224=0,0,C.Claims_DATA!N224/ECO!X41),IF($C$2="Constant Exchange rate",IF(C.Claims_DATA!N224=0,0,C.Claims_DATA!N224/ECO!X76))))</f>
        <v>7122.3261061811236</v>
      </c>
      <c r="P272" s="221">
        <f>IF($C$2="National Currency",IF(C.Claims_DATA!O224=0,0,C.Claims_DATA!O224),IF($C$2="Current Exchange rate",IF(C.Claims_DATA!O224=0,0,C.Claims_DATA!O224/ECO!Y41),IF($C$2="Constant Exchange rate",IF(C.Claims_DATA!O224=0,0,C.Claims_DATA!O224/ECO!Y76))))</f>
        <v>0</v>
      </c>
      <c r="Q272" s="48">
        <f t="shared" si="55"/>
        <v>0.35073862480031665</v>
      </c>
      <c r="R272" s="94">
        <f t="shared" si="56"/>
        <v>0.10822215280906389</v>
      </c>
      <c r="S272" s="94">
        <f t="shared" si="57"/>
        <v>0.17148694829589162</v>
      </c>
    </row>
    <row r="273" spans="3:19" ht="15.75" thickBot="1" x14ac:dyDescent="0.3">
      <c r="C273" s="258"/>
      <c r="D273" s="259"/>
      <c r="E273" s="55" t="s">
        <v>85</v>
      </c>
      <c r="F273" s="64">
        <f t="shared" ref="F273:O273" si="58">SUM(F241:F272)</f>
        <v>19054.992179254263</v>
      </c>
      <c r="G273" s="64">
        <f t="shared" si="58"/>
        <v>18729.409695157756</v>
      </c>
      <c r="H273" s="64">
        <f t="shared" si="58"/>
        <v>18438.325190879797</v>
      </c>
      <c r="I273" s="64">
        <f t="shared" si="58"/>
        <v>17979.745420148007</v>
      </c>
      <c r="J273" s="64">
        <f t="shared" si="58"/>
        <v>19971.935334966292</v>
      </c>
      <c r="K273" s="64">
        <f t="shared" si="58"/>
        <v>21422.210973465204</v>
      </c>
      <c r="L273" s="64">
        <f t="shared" si="58"/>
        <v>19485.830087825547</v>
      </c>
      <c r="M273" s="64">
        <f t="shared" si="58"/>
        <v>19806.702461266974</v>
      </c>
      <c r="N273" s="64">
        <f t="shared" si="58"/>
        <v>19826.661587863244</v>
      </c>
      <c r="O273" s="64">
        <f t="shared" si="58"/>
        <v>20306.64889056922</v>
      </c>
      <c r="P273" s="64" t="s">
        <v>355</v>
      </c>
      <c r="Q273" s="48">
        <f t="shared" si="55"/>
        <v>1</v>
      </c>
    </row>
    <row r="274" spans="3:19" ht="16.5" thickTop="1" thickBot="1" x14ac:dyDescent="0.3">
      <c r="C274" s="260"/>
      <c r="D274" s="261"/>
      <c r="E274" s="57" t="s">
        <v>86</v>
      </c>
      <c r="F274" s="64">
        <v>19040.6015625</v>
      </c>
      <c r="G274" s="64">
        <v>18703.849609375</v>
      </c>
      <c r="H274" s="64">
        <v>18392.990234375</v>
      </c>
      <c r="I274" s="64">
        <v>17239.6875</v>
      </c>
      <c r="J274" s="64">
        <v>19062.021484375</v>
      </c>
      <c r="K274" s="64">
        <v>20124.50390625</v>
      </c>
      <c r="L274" s="64">
        <v>18346.15625</v>
      </c>
      <c r="M274" s="64">
        <v>18708.7578125</v>
      </c>
      <c r="N274" s="64">
        <v>18406.5703125</v>
      </c>
      <c r="O274" s="64">
        <v>18794.36328125</v>
      </c>
      <c r="P274" s="64" t="s">
        <v>355</v>
      </c>
      <c r="Q274" s="48">
        <f>O274/$O$273</f>
        <v>0.92552756402748693</v>
      </c>
      <c r="R274" s="94">
        <f>IF(OR(O274=0, N274=0),"-",O274/N274-1)</f>
        <v>2.1068181750657056E-2</v>
      </c>
      <c r="S274" s="94">
        <f>IF(OR(O274=0, F274=0),"-",O274/F274-1)</f>
        <v>-1.2932274247834719E-2</v>
      </c>
    </row>
    <row r="275" spans="3:19" ht="15.75" thickTop="1" x14ac:dyDescent="0.25">
      <c r="E275" s="57" t="s">
        <v>87</v>
      </c>
      <c r="F275" s="59"/>
      <c r="G275" s="59">
        <f t="shared" ref="G275:O275" si="59">G274/F274-1</f>
        <v>-1.7685993376817755E-2</v>
      </c>
      <c r="H275" s="59">
        <f t="shared" si="59"/>
        <v>-1.6620074556426445E-2</v>
      </c>
      <c r="I275" s="59">
        <f t="shared" si="59"/>
        <v>-6.2703384261008965E-2</v>
      </c>
      <c r="J275" s="59">
        <f t="shared" si="59"/>
        <v>0.10570574346982808</v>
      </c>
      <c r="K275" s="59">
        <f t="shared" si="59"/>
        <v>5.5738181952313282E-2</v>
      </c>
      <c r="L275" s="59">
        <f t="shared" si="59"/>
        <v>-8.8367279239996765E-2</v>
      </c>
      <c r="M275" s="59">
        <f t="shared" si="59"/>
        <v>1.9764443165036338E-2</v>
      </c>
      <c r="N275" s="59">
        <f t="shared" si="59"/>
        <v>-1.6152194765068684E-2</v>
      </c>
      <c r="O275" s="59">
        <f t="shared" si="59"/>
        <v>2.1068181750657056E-2</v>
      </c>
      <c r="P275" s="86"/>
    </row>
    <row r="276" spans="3:19" x14ac:dyDescent="0.15">
      <c r="F276" s="22"/>
      <c r="G276" s="22"/>
      <c r="H276" s="22"/>
      <c r="I276" s="22"/>
      <c r="J276" s="22"/>
      <c r="K276" s="22"/>
      <c r="L276" s="22"/>
      <c r="M276" s="22"/>
      <c r="N276" s="22"/>
      <c r="O276" s="22"/>
    </row>
    <row r="278" spans="3:19" ht="18.75" x14ac:dyDescent="0.15">
      <c r="C278" s="264" t="s">
        <v>227</v>
      </c>
      <c r="D278" s="265"/>
      <c r="E278" s="272" t="s">
        <v>350</v>
      </c>
      <c r="F278" s="273"/>
      <c r="G278" s="273"/>
      <c r="H278" s="273"/>
      <c r="I278" s="273"/>
      <c r="J278" s="273"/>
      <c r="K278" s="273"/>
      <c r="L278" s="273"/>
      <c r="M278" s="273"/>
      <c r="N278" s="273"/>
      <c r="O278" s="273"/>
      <c r="P278" s="274"/>
    </row>
    <row r="279" spans="3:19" ht="15" x14ac:dyDescent="0.15">
      <c r="C279" s="262" t="s">
        <v>93</v>
      </c>
      <c r="D279" s="263"/>
      <c r="E279" s="43">
        <v>7</v>
      </c>
      <c r="F279" s="44">
        <v>2004</v>
      </c>
      <c r="G279" s="44">
        <f t="shared" ref="G279:P279" si="60">F279+1</f>
        <v>2005</v>
      </c>
      <c r="H279" s="44">
        <f t="shared" si="60"/>
        <v>2006</v>
      </c>
      <c r="I279" s="44">
        <f t="shared" si="60"/>
        <v>2007</v>
      </c>
      <c r="J279" s="44">
        <f t="shared" si="60"/>
        <v>2008</v>
      </c>
      <c r="K279" s="44">
        <f t="shared" si="60"/>
        <v>2009</v>
      </c>
      <c r="L279" s="44">
        <f t="shared" si="60"/>
        <v>2010</v>
      </c>
      <c r="M279" s="44">
        <f t="shared" si="60"/>
        <v>2011</v>
      </c>
      <c r="N279" s="44">
        <f t="shared" si="60"/>
        <v>2012</v>
      </c>
      <c r="O279" s="120">
        <f t="shared" si="60"/>
        <v>2013</v>
      </c>
      <c r="P279" s="120">
        <f t="shared" si="60"/>
        <v>2014</v>
      </c>
      <c r="Q279" s="46" t="s">
        <v>82</v>
      </c>
      <c r="R279" s="47" t="s">
        <v>83</v>
      </c>
      <c r="S279" s="46" t="s">
        <v>84</v>
      </c>
    </row>
    <row r="280" spans="3:19" ht="15" x14ac:dyDescent="0.25">
      <c r="C280" s="256"/>
      <c r="D280" s="257"/>
      <c r="E280" s="45" t="s">
        <v>0</v>
      </c>
      <c r="F280" s="73">
        <f>IF($C$2="National Currency",IF(C.Claims_DATA!R232=0,0,C.Claims_DATA!R232),IF($C$2="Current Exchange rate",IF(C.Claims_DATA!R232=0,0,C.Claims_DATA!R232/ECO!O10),IF($C$2="Constant Exchange rate",IF(C.Claims_DATA!R232=0,0,C.Claims_DATA!R232/ECO!O45))))</f>
        <v>4252</v>
      </c>
      <c r="G280" s="73">
        <f>IF($C$2="National Currency",IF(C.Claims_DATA!S232=0,0,C.Claims_DATA!S232),IF($C$2="Current Exchange rate",IF(C.Claims_DATA!S232=0,0,C.Claims_DATA!S232/ECO!P10),IF($C$2="Constant Exchange rate",IF(C.Claims_DATA!S232=0,0,C.Claims_DATA!S232/ECO!P45))))</f>
        <v>4360</v>
      </c>
      <c r="H280" s="73">
        <f>IF($C$2="National Currency",IF(C.Claims_DATA!T232=0,0,C.Claims_DATA!T232),IF($C$2="Current Exchange rate",IF(C.Claims_DATA!T232=0,0,C.Claims_DATA!T232/ECO!Q10),IF($C$2="Constant Exchange rate",IF(C.Claims_DATA!T232=0,0,C.Claims_DATA!T232/ECO!Q45))))</f>
        <v>4703</v>
      </c>
      <c r="I280" s="73">
        <f>IF($C$2="National Currency",IF(C.Claims_DATA!U232=0,0,C.Claims_DATA!U232),IF($C$2="Current Exchange rate",IF(C.Claims_DATA!U232=0,0,C.Claims_DATA!U232/ECO!R10),IF($C$2="Constant Exchange rate",IF(C.Claims_DATA!U232=0,0,C.Claims_DATA!U232/ECO!R45))))</f>
        <v>4804</v>
      </c>
      <c r="J280" s="73">
        <f>IF($C$2="National Currency",IF(C.Claims_DATA!V232=0,0,C.Claims_DATA!V232),IF($C$2="Current Exchange rate",IF(C.Claims_DATA!V232=0,0,C.Claims_DATA!V232/ECO!S10),IF($C$2="Constant Exchange rate",IF(C.Claims_DATA!V232=0,0,C.Claims_DATA!V232/ECO!S45))))</f>
        <v>5076</v>
      </c>
      <c r="K280" s="73">
        <f>IF($C$2="National Currency",IF(C.Claims_DATA!W232=0,0,C.Claims_DATA!W232),IF($C$2="Current Exchange rate",IF(C.Claims_DATA!W232=0,0,C.Claims_DATA!W232/ECO!T10),IF($C$2="Constant Exchange rate",IF(C.Claims_DATA!W232=0,0,C.Claims_DATA!W232/ECO!T45))))</f>
        <v>5373</v>
      </c>
      <c r="L280" s="73">
        <f>IF($C$2="National Currency",IF(C.Claims_DATA!X232=0,0,C.Claims_DATA!X232),IF($C$2="Current Exchange rate",IF(C.Claims_DATA!X232=0,0,C.Claims_DATA!X232/ECO!U10),IF($C$2="Constant Exchange rate",IF(C.Claims_DATA!X232=0,0,C.Claims_DATA!X232/ECO!U45))))</f>
        <v>4945</v>
      </c>
      <c r="M280" s="73">
        <f>IF($C$2="National Currency",IF(C.Claims_DATA!Y232=0,0,C.Claims_DATA!Y232),IF($C$2="Current Exchange rate",IF(C.Claims_DATA!Y232=0,0,C.Claims_DATA!Y232/ECO!V10),IF($C$2="Constant Exchange rate",IF(C.Claims_DATA!Y232=0,0,C.Claims_DATA!Y232/ECO!V45))))</f>
        <v>4969</v>
      </c>
      <c r="N280" s="73">
        <f>IF($C$2="National Currency",IF(C.Claims_DATA!Z232=0,0,C.Claims_DATA!Z232),IF($C$2="Current Exchange rate",IF(C.Claims_DATA!Z232=0,0,C.Claims_DATA!Z232/ECO!W10),IF($C$2="Constant Exchange rate",IF(C.Claims_DATA!Z232=0,0,C.Claims_DATA!Z232/ECO!W45))))</f>
        <v>5310</v>
      </c>
      <c r="O280" s="73">
        <f>IF($C$2="National Currency",IF(C.Claims_DATA!AA232=0,0,C.Claims_DATA!AA232),IF($C$2="Current Exchange rate",IF(C.Claims_DATA!AA232=0,0,C.Claims_DATA!AA232/ECO!X10),IF($C$2="Constant Exchange rate",IF(C.Claims_DATA!AA232=0,0,C.Claims_DATA!AA232/ECO!X45))))</f>
        <v>5434</v>
      </c>
      <c r="P280" s="73">
        <f>IF($C$2="National Currency",IF(C.Claims_DATA!AB232=0,0,C.Claims_DATA!AB232),IF($C$2="Current Exchange rate",IF(C.Claims_DATA!AB232=0,0,C.Claims_DATA!AB232/ECO!Y10),IF($C$2="Constant Exchange rate",IF(C.Claims_DATA!AB232=0,0,C.Claims_DATA!AB232/ECO!Y45))))</f>
        <v>5701</v>
      </c>
      <c r="Q280" s="48">
        <f>P280/$P$312</f>
        <v>2.6806242761207303E-2</v>
      </c>
      <c r="R280" s="94">
        <f>IF(OR(P280=0, O280=0),"-",P280/O280-1)</f>
        <v>4.9135075450864818E-2</v>
      </c>
      <c r="S280" s="94">
        <f>IF(OR(P280=0, G280=0),"-",P280/G280-1)</f>
        <v>0.30756880733944958</v>
      </c>
    </row>
    <row r="281" spans="3:19" ht="15" x14ac:dyDescent="0.25">
      <c r="C281" s="256"/>
      <c r="D281" s="257"/>
      <c r="E281" s="45" t="s">
        <v>1</v>
      </c>
      <c r="F281" s="74">
        <f>IF($C$2="National Currency",IF(C.Claims_DATA!R233=0,0,C.Claims_DATA!R233),IF($C$2="Current Exchange rate",IF(C.Claims_DATA!R233=0,0,C.Claims_DATA!R233/ECO!O11),IF($C$2="Constant Exchange rate",IF(C.Claims_DATA!R233=0,0,C.Claims_DATA!R233/ECO!O46))))</f>
        <v>3966.1233994199997</v>
      </c>
      <c r="G281" s="74">
        <f>IF($C$2="National Currency",IF(C.Claims_DATA!S233=0,0,C.Claims_DATA!S233),IF($C$2="Current Exchange rate",IF(C.Claims_DATA!S233=0,0,C.Claims_DATA!S233/ECO!P11),IF($C$2="Constant Exchange rate",IF(C.Claims_DATA!S233=0,0,C.Claims_DATA!S233/ECO!P46))))</f>
        <v>3914.3776317799993</v>
      </c>
      <c r="H281" s="74">
        <f>IF($C$2="National Currency",IF(C.Claims_DATA!T233=0,0,C.Claims_DATA!T233),IF($C$2="Current Exchange rate",IF(C.Claims_DATA!T233=0,0,C.Claims_DATA!T233/ECO!Q11),IF($C$2="Constant Exchange rate",IF(C.Claims_DATA!T233=0,0,C.Claims_DATA!T233/ECO!Q46))))</f>
        <v>3962.5257324499999</v>
      </c>
      <c r="I281" s="74">
        <f>IF($C$2="National Currency",IF(C.Claims_DATA!U233=0,0,C.Claims_DATA!U233),IF($C$2="Current Exchange rate",IF(C.Claims_DATA!U233=0,0,C.Claims_DATA!U233/ECO!R11),IF($C$2="Constant Exchange rate",IF(C.Claims_DATA!U233=0,0,C.Claims_DATA!U233/ECO!R46))))</f>
        <v>4308.1330326799998</v>
      </c>
      <c r="J281" s="74">
        <f>IF($C$2="National Currency",IF(C.Claims_DATA!V233=0,0,C.Claims_DATA!V233),IF($C$2="Current Exchange rate",IF(C.Claims_DATA!V233=0,0,C.Claims_DATA!V233/ECO!S11),IF($C$2="Constant Exchange rate",IF(C.Claims_DATA!V233=0,0,C.Claims_DATA!V233/ECO!S46))))</f>
        <v>4493.7379603600002</v>
      </c>
      <c r="K281" s="74">
        <f>IF($C$2="National Currency",IF(C.Claims_DATA!W233=0,0,C.Claims_DATA!W233),IF($C$2="Current Exchange rate",IF(C.Claims_DATA!W233=0,0,C.Claims_DATA!W233/ECO!T11),IF($C$2="Constant Exchange rate",IF(C.Claims_DATA!W233=0,0,C.Claims_DATA!W233/ECO!T46))))</f>
        <v>4847.7814044799998</v>
      </c>
      <c r="L281" s="74">
        <f>IF($C$2="National Currency",IF(C.Claims_DATA!X233=0,0,C.Claims_DATA!X233),IF($C$2="Current Exchange rate",IF(C.Claims_DATA!X233=0,0,C.Claims_DATA!X233/ECO!U11),IF($C$2="Constant Exchange rate",IF(C.Claims_DATA!X233=0,0,C.Claims_DATA!X233/ECO!U46))))</f>
        <v>4962.7709722200007</v>
      </c>
      <c r="M281" s="74">
        <f>IF($C$2="National Currency",IF(C.Claims_DATA!Y233=0,0,C.Claims_DATA!Y233),IF($C$2="Current Exchange rate",IF(C.Claims_DATA!Y233=0,0,C.Claims_DATA!Y233/ECO!V11),IF($C$2="Constant Exchange rate",IF(C.Claims_DATA!Y233=0,0,C.Claims_DATA!Y233/ECO!V46))))</f>
        <v>5207.1096083000002</v>
      </c>
      <c r="N281" s="74">
        <f>IF($C$2="National Currency",IF(C.Claims_DATA!Z233=0,0,C.Claims_DATA!Z233),IF($C$2="Current Exchange rate",IF(C.Claims_DATA!Z233=0,0,C.Claims_DATA!Z233/ECO!W11),IF($C$2="Constant Exchange rate",IF(C.Claims_DATA!Z233=0,0,C.Claims_DATA!Z233/ECO!W46))))</f>
        <v>4990.8644449100002</v>
      </c>
      <c r="O281" s="74">
        <f>IF($C$2="National Currency",IF(C.Claims_DATA!AA233=0,0,C.Claims_DATA!AA233),IF($C$2="Current Exchange rate",IF(C.Claims_DATA!AA233=0,0,C.Claims_DATA!AA233/ECO!X11),IF($C$2="Constant Exchange rate",IF(C.Claims_DATA!AA233=0,0,C.Claims_DATA!AA233/ECO!X46))))</f>
        <v>4926.4270012300003</v>
      </c>
      <c r="P281" s="74">
        <f>IF($C$2="National Currency",IF(C.Claims_DATA!AB233=0,0,C.Claims_DATA!AB233),IF($C$2="Current Exchange rate",IF(C.Claims_DATA!AB233=0,0,C.Claims_DATA!AB233/ECO!Y11),IF($C$2="Constant Exchange rate",IF(C.Claims_DATA!AB233=0,0,C.Claims_DATA!AB233/ECO!Y46))))</f>
        <v>5237.1417110399998</v>
      </c>
      <c r="Q281" s="48">
        <f t="shared" ref="Q281:Q311" si="61">P281/$P$312</f>
        <v>2.4625169633570042E-2</v>
      </c>
      <c r="R281" s="94">
        <f t="shared" ref="R281:R311" si="62">IF(OR(P281=0, O281=0),"-",P281/O281-1)</f>
        <v>6.3071006579905164E-2</v>
      </c>
      <c r="S281" s="94">
        <f t="shared" ref="S281:S311" si="63">IF(OR(P281=0, G281=0),"-",P281/G281-1)</f>
        <v>0.33792449367193411</v>
      </c>
    </row>
    <row r="282" spans="3:19" ht="15" x14ac:dyDescent="0.25">
      <c r="C282" s="256"/>
      <c r="D282" s="257"/>
      <c r="E282" s="45" t="s">
        <v>2</v>
      </c>
      <c r="F282" s="74">
        <f>IF($C$2="National Currency",IF(C.Claims_DATA!R234=0,0,C.Claims_DATA!R234),IF($C$2="Current Exchange rate",IF(C.Claims_DATA!R234=0,0,C.Claims_DATA!R234/ECO!O12),IF($C$2="Constant Exchange rate",IF(C.Claims_DATA!R234=0,0,C.Claims_DATA!R234/ECO!O47))))</f>
        <v>162.82981086937338</v>
      </c>
      <c r="G282" s="74">
        <f>IF($C$2="National Currency",IF(C.Claims_DATA!S234=0,0,C.Claims_DATA!S234),IF($C$2="Current Exchange rate",IF(C.Claims_DATA!S234=0,0,C.Claims_DATA!S234/ECO!P12),IF($C$2="Constant Exchange rate",IF(C.Claims_DATA!S234=0,0,C.Claims_DATA!S234/ECO!P47))))</f>
        <v>186.08979909783565</v>
      </c>
      <c r="H282" s="74">
        <f>IF($C$2="National Currency",IF(C.Claims_DATA!T234=0,0,C.Claims_DATA!T234),IF($C$2="Current Exchange rate",IF(C.Claims_DATA!T234=0,0,C.Claims_DATA!T234/ECO!Q12),IF($C$2="Constant Exchange rate",IF(C.Claims_DATA!T234=0,0,C.Claims_DATA!T234/ECO!Q47))))</f>
        <v>209.34978732629793</v>
      </c>
      <c r="I282" s="74">
        <f>IF($C$2="National Currency",IF(C.Claims_DATA!U234=0,0,C.Claims_DATA!U234),IF($C$2="Current Exchange rate",IF(C.Claims_DATA!U234=0,0,C.Claims_DATA!U234/ECO!R12),IF($C$2="Constant Exchange rate",IF(C.Claims_DATA!U234=0,0,C.Claims_DATA!U234/ECO!R47))))</f>
        <v>232.60977555476018</v>
      </c>
      <c r="J282" s="74">
        <f>IF($C$2="National Currency",IF(C.Claims_DATA!V234=0,0,C.Claims_DATA!V234),IF($C$2="Current Exchange rate",IF(C.Claims_DATA!V234=0,0,C.Claims_DATA!V234/ECO!S12),IF($C$2="Constant Exchange rate",IF(C.Claims_DATA!V234=0,0,C.Claims_DATA!V234/ECO!S47))))</f>
        <v>305.99058002351978</v>
      </c>
      <c r="K282" s="74">
        <f>IF($C$2="National Currency",IF(C.Claims_DATA!W234=0,0,C.Claims_DATA!W234),IF($C$2="Current Exchange rate",IF(C.Claims_DATA!W234=0,0,C.Claims_DATA!W234/ECO!T12),IF($C$2="Constant Exchange rate",IF(C.Claims_DATA!W234=0,0,C.Claims_DATA!W234/ECO!T47))))</f>
        <v>349.53019468248289</v>
      </c>
      <c r="L282" s="74">
        <f>IF($C$2="National Currency",IF(C.Claims_DATA!X234=0,0,C.Claims_DATA!X234),IF($C$2="Current Exchange rate",IF(C.Claims_DATA!X234=0,0,C.Claims_DATA!X234/ECO!U12),IF($C$2="Constant Exchange rate",IF(C.Claims_DATA!X234=0,0,C.Claims_DATA!X234/ECO!U47))))</f>
        <v>393.00761836588612</v>
      </c>
      <c r="M282" s="74">
        <f>IF($C$2="National Currency",IF(C.Claims_DATA!Y234=0,0,C.Claims_DATA!Y234),IF($C$2="Current Exchange rate",IF(C.Claims_DATA!Y234=0,0,C.Claims_DATA!Y234/ECO!V12),IF($C$2="Constant Exchange rate",IF(C.Claims_DATA!Y234=0,0,C.Claims_DATA!Y234/ECO!V47))))</f>
        <v>325.68565292974745</v>
      </c>
      <c r="N282" s="74">
        <f>IF($C$2="National Currency",IF(C.Claims_DATA!Z234=0,0,C.Claims_DATA!Z234),IF($C$2="Current Exchange rate",IF(C.Claims_DATA!Z234=0,0,C.Claims_DATA!Z234/ECO!W12),IF($C$2="Constant Exchange rate",IF(C.Claims_DATA!Z234=0,0,C.Claims_DATA!Z234/ECO!W47))))</f>
        <v>350.24031087023212</v>
      </c>
      <c r="O282" s="74">
        <f>IF($C$2="National Currency",IF(C.Claims_DATA!AA234=0,0,C.Claims_DATA!AA234),IF($C$2="Current Exchange rate",IF(C.Claims_DATA!AA234=0,0,C.Claims_DATA!AA234/ECO!X12),IF($C$2="Constant Exchange rate",IF(C.Claims_DATA!AA234=0,0,C.Claims_DATA!AA234/ECO!X47))))</f>
        <v>359.95500562429697</v>
      </c>
      <c r="P282" s="74">
        <f>IF($C$2="National Currency",IF(C.Claims_DATA!AB234=0,0,C.Claims_DATA!AB234),IF($C$2="Current Exchange rate",IF(C.Claims_DATA!AB234=0,0,C.Claims_DATA!AB234/ECO!Y12),IF($C$2="Constant Exchange rate",IF(C.Claims_DATA!AB234=0,0,C.Claims_DATA!AB234/ECO!Y47))))</f>
        <v>415.68667552919521</v>
      </c>
      <c r="Q282" s="48">
        <f t="shared" si="61"/>
        <v>1.9545690118987578E-3</v>
      </c>
      <c r="R282" s="94">
        <f t="shared" si="62"/>
        <v>0.15482954545454541</v>
      </c>
      <c r="S282" s="94">
        <f t="shared" si="63"/>
        <v>1.2337961432837612</v>
      </c>
    </row>
    <row r="283" spans="3:19" ht="15" x14ac:dyDescent="0.25">
      <c r="C283" s="256"/>
      <c r="D283" s="257"/>
      <c r="E283" s="45" t="s">
        <v>3</v>
      </c>
      <c r="F283" s="74">
        <f>IF($C$2="National Currency",IF(C.Claims_DATA!R235=0,0,C.Claims_DATA!R235),IF($C$2="Current Exchange rate",IF(C.Claims_DATA!R235=0,0,C.Claims_DATA!R235/ECO!O13),IF($C$2="Constant Exchange rate",IF(C.Claims_DATA!R235=0,0,C.Claims_DATA!R235/ECO!O48))))</f>
        <v>7714.1442115768459</v>
      </c>
      <c r="G283" s="74">
        <f>IF($C$2="National Currency",IF(C.Claims_DATA!S235=0,0,C.Claims_DATA!S235),IF($C$2="Current Exchange rate",IF(C.Claims_DATA!S235=0,0,C.Claims_DATA!S235/ECO!P13),IF($C$2="Constant Exchange rate",IF(C.Claims_DATA!S235=0,0,C.Claims_DATA!S235/ECO!P48))))</f>
        <v>7117.3361610113125</v>
      </c>
      <c r="H283" s="74">
        <f>IF($C$2="National Currency",IF(C.Claims_DATA!T235=0,0,C.Claims_DATA!T235),IF($C$2="Current Exchange rate",IF(C.Claims_DATA!T235=0,0,C.Claims_DATA!T235/ECO!Q13),IF($C$2="Constant Exchange rate",IF(C.Claims_DATA!T235=0,0,C.Claims_DATA!T235/ECO!Q48))))</f>
        <v>7012.5349301397209</v>
      </c>
      <c r="I283" s="74">
        <f>IF($C$2="National Currency",IF(C.Claims_DATA!U235=0,0,C.Claims_DATA!U235),IF($C$2="Current Exchange rate",IF(C.Claims_DATA!U235=0,0,C.Claims_DATA!U235/ECO!R13),IF($C$2="Constant Exchange rate",IF(C.Claims_DATA!U235=0,0,C.Claims_DATA!U235/ECO!R48))))</f>
        <v>6642.9773785761818</v>
      </c>
      <c r="J283" s="74">
        <f>IF($C$2="National Currency",IF(C.Claims_DATA!V235=0,0,C.Claims_DATA!V235),IF($C$2="Current Exchange rate",IF(C.Claims_DATA!V235=0,0,C.Claims_DATA!V235/ECO!S13),IF($C$2="Constant Exchange rate",IF(C.Claims_DATA!V235=0,0,C.Claims_DATA!V235/ECO!S48))))</f>
        <v>6783.4833499667329</v>
      </c>
      <c r="K283" s="74">
        <f>IF($C$2="National Currency",IF(C.Claims_DATA!W235=0,0,C.Claims_DATA!W235),IF($C$2="Current Exchange rate",IF(C.Claims_DATA!W235=0,0,C.Claims_DATA!W235/ECO!T13),IF($C$2="Constant Exchange rate",IF(C.Claims_DATA!W235=0,0,C.Claims_DATA!W235/ECO!T48))))</f>
        <v>7576.2781087824369</v>
      </c>
      <c r="L283" s="74">
        <f>IF($C$2="National Currency",IF(C.Claims_DATA!X235=0,0,C.Claims_DATA!X235),IF($C$2="Current Exchange rate",IF(C.Claims_DATA!X235=0,0,C.Claims_DATA!X235/ECO!U13),IF($C$2="Constant Exchange rate",IF(C.Claims_DATA!X235=0,0,C.Claims_DATA!X235/ECO!U48))))</f>
        <v>7263.2534722222244</v>
      </c>
      <c r="M283" s="74">
        <f>IF($C$2="National Currency",IF(C.Claims_DATA!Y235=0,0,C.Claims_DATA!Y235),IF($C$2="Current Exchange rate",IF(C.Claims_DATA!Y235=0,0,C.Claims_DATA!Y235/ECO!V13),IF($C$2="Constant Exchange rate",IF(C.Claims_DATA!Y235=0,0,C.Claims_DATA!Y235/ECO!V48))))</f>
        <v>7430.2952029274793</v>
      </c>
      <c r="N283" s="74">
        <f>IF($C$2="National Currency",IF(C.Claims_DATA!Z235=0,0,C.Claims_DATA!Z235),IF($C$2="Current Exchange rate",IF(C.Claims_DATA!Z235=0,0,C.Claims_DATA!Z235/ECO!W13),IF($C$2="Constant Exchange rate",IF(C.Claims_DATA!Z235=0,0,C.Claims_DATA!Z235/ECO!W48))))</f>
        <v>7992.6501239188283</v>
      </c>
      <c r="O283" s="74">
        <f>IF($C$2="National Currency",IF(C.Claims_DATA!AA235=0,0,C.Claims_DATA!AA235),IF($C$2="Current Exchange rate",IF(C.Claims_DATA!AA235=0,0,C.Claims_DATA!AA235/ECO!X13),IF($C$2="Constant Exchange rate",IF(C.Claims_DATA!AA235=0,0,C.Claims_DATA!AA235/ECO!X48))))</f>
        <v>7909.2249517631426</v>
      </c>
      <c r="P283" s="74">
        <f>IF($C$2="National Currency",IF(C.Claims_DATA!AB235=0,0,C.Claims_DATA!AB235),IF($C$2="Current Exchange rate",IF(C.Claims_DATA!AB235=0,0,C.Claims_DATA!AB235/ECO!Y13),IF($C$2="Constant Exchange rate",IF(C.Claims_DATA!AB235=0,0,C.Claims_DATA!AB235/ECO!Y48))))</f>
        <v>7889.0522288755819</v>
      </c>
      <c r="Q283" s="48">
        <f t="shared" si="61"/>
        <v>3.7094518365739765E-2</v>
      </c>
      <c r="R283" s="94">
        <f t="shared" si="62"/>
        <v>-2.550530931992756E-3</v>
      </c>
      <c r="S283" s="94">
        <f t="shared" si="63"/>
        <v>0.10842765473011107</v>
      </c>
    </row>
    <row r="284" spans="3:19" ht="15" x14ac:dyDescent="0.25">
      <c r="C284" s="256"/>
      <c r="D284" s="257"/>
      <c r="E284" s="45" t="s">
        <v>4</v>
      </c>
      <c r="F284" s="74">
        <f>IF($C$2="National Currency",IF(C.Claims_DATA!R236=0,0,C.Claims_DATA!R236),IF($C$2="Current Exchange rate",IF(C.Claims_DATA!R236=0,0,C.Claims_DATA!R236/ECO!O14),IF($C$2="Constant Exchange rate",IF(C.Claims_DATA!R236=0,0,C.Claims_DATA!R236/ECO!O49))))</f>
        <v>65.358060505962754</v>
      </c>
      <c r="G284" s="74">
        <f>IF($C$2="National Currency",IF(C.Claims_DATA!S236=0,0,C.Claims_DATA!S236),IF($C$2="Current Exchange rate",IF(C.Claims_DATA!S236=0,0,C.Claims_DATA!S236/ECO!P14),IF($C$2="Constant Exchange rate",IF(C.Claims_DATA!S236=0,0,C.Claims_DATA!S236/ECO!P49))))</f>
        <v>73.067275025618315</v>
      </c>
      <c r="H284" s="74">
        <f>IF($C$2="National Currency",IF(C.Claims_DATA!T236=0,0,C.Claims_DATA!T236),IF($C$2="Current Exchange rate",IF(C.Claims_DATA!T236=0,0,C.Claims_DATA!T236/ECO!Q14),IF($C$2="Constant Exchange rate",IF(C.Claims_DATA!T236=0,0,C.Claims_DATA!T236/ECO!Q49))))</f>
        <v>95.128839742618638</v>
      </c>
      <c r="I284" s="74">
        <f>IF($C$2="National Currency",IF(C.Claims_DATA!U236=0,0,C.Claims_DATA!U236),IF($C$2="Current Exchange rate",IF(C.Claims_DATA!U236=0,0,C.Claims_DATA!U236/ECO!R14),IF($C$2="Constant Exchange rate",IF(C.Claims_DATA!U236=0,0,C.Claims_DATA!U236/ECO!R49))))</f>
        <v>85.410200451212631</v>
      </c>
      <c r="J284" s="74">
        <f>IF($C$2="National Currency",IF(C.Claims_DATA!V236=0,0,C.Claims_DATA!V236),IF($C$2="Current Exchange rate",IF(C.Claims_DATA!V236=0,0,C.Claims_DATA!V236/ECO!S14),IF($C$2="Constant Exchange rate",IF(C.Claims_DATA!V236=0,0,C.Claims_DATA!V236/ECO!S49))))</f>
        <v>149</v>
      </c>
      <c r="K284" s="74">
        <f>IF($C$2="National Currency",IF(C.Claims_DATA!W236=0,0,C.Claims_DATA!W236),IF($C$2="Current Exchange rate",IF(C.Claims_DATA!W236=0,0,C.Claims_DATA!W236/ECO!T14),IF($C$2="Constant Exchange rate",IF(C.Claims_DATA!W236=0,0,C.Claims_DATA!W236/ECO!T49))))</f>
        <v>166</v>
      </c>
      <c r="L284" s="74">
        <f>IF($C$2="National Currency",IF(C.Claims_DATA!X236=0,0,C.Claims_DATA!X236),IF($C$2="Current Exchange rate",IF(C.Claims_DATA!X236=0,0,C.Claims_DATA!X236/ECO!U14),IF($C$2="Constant Exchange rate",IF(C.Claims_DATA!X236=0,0,C.Claims_DATA!X236/ECO!U49))))</f>
        <v>167</v>
      </c>
      <c r="M284" s="74">
        <f>IF($C$2="National Currency",IF(C.Claims_DATA!Y236=0,0,C.Claims_DATA!Y236),IF($C$2="Current Exchange rate",IF(C.Claims_DATA!Y236=0,0,C.Claims_DATA!Y236/ECO!V14),IF($C$2="Constant Exchange rate",IF(C.Claims_DATA!Y236=0,0,C.Claims_DATA!Y236/ECO!V49))))</f>
        <v>142</v>
      </c>
      <c r="N284" s="74">
        <f>IF($C$2="National Currency",IF(C.Claims_DATA!Z236=0,0,C.Claims_DATA!Z236),IF($C$2="Current Exchange rate",IF(C.Claims_DATA!Z236=0,0,C.Claims_DATA!Z236/ECO!W14),IF($C$2="Constant Exchange rate",IF(C.Claims_DATA!Z236=0,0,C.Claims_DATA!Z236/ECO!W49))))</f>
        <v>138</v>
      </c>
      <c r="O284" s="74">
        <f>IF($C$2="National Currency",IF(C.Claims_DATA!AA236=0,0,C.Claims_DATA!AA236),IF($C$2="Current Exchange rate",IF(C.Claims_DATA!AA236=0,0,C.Claims_DATA!AA236/ECO!X14),IF($C$2="Constant Exchange rate",IF(C.Claims_DATA!AA236=0,0,C.Claims_DATA!AA236/ECO!X49))))</f>
        <v>140</v>
      </c>
      <c r="P284" s="74">
        <f>IF($C$2="National Currency",IF(C.Claims_DATA!AB236=0,0,C.Claims_DATA!AB236),IF($C$2="Current Exchange rate",IF(C.Claims_DATA!AB236=0,0,C.Claims_DATA!AB236/ECO!Y14),IF($C$2="Constant Exchange rate",IF(C.Claims_DATA!AB236=0,0,C.Claims_DATA!AB236/ECO!Y49))))</f>
        <v>127</v>
      </c>
      <c r="Q284" s="48">
        <f t="shared" si="61"/>
        <v>5.9715713570835424E-4</v>
      </c>
      <c r="R284" s="94">
        <f t="shared" si="62"/>
        <v>-9.285714285714286E-2</v>
      </c>
      <c r="S284" s="94">
        <f t="shared" si="63"/>
        <v>0.73812421436918485</v>
      </c>
    </row>
    <row r="285" spans="3:19" ht="15" x14ac:dyDescent="0.25">
      <c r="C285" s="256"/>
      <c r="D285" s="257"/>
      <c r="E285" s="45" t="s">
        <v>44</v>
      </c>
      <c r="F285" s="74">
        <f>IF($C$2="National Currency",IF(C.Claims_DATA!R237=0,0,C.Claims_DATA!R237),IF($C$2="Current Exchange rate",IF(C.Claims_DATA!R237=0,0,C.Claims_DATA!R237/ECO!O15),IF($C$2="Constant Exchange rate",IF(C.Claims_DATA!R237=0,0,C.Claims_DATA!R237/ECO!O50))))</f>
        <v>1258.8402011363864</v>
      </c>
      <c r="G285" s="74">
        <f>IF($C$2="National Currency",IF(C.Claims_DATA!S237=0,0,C.Claims_DATA!S237),IF($C$2="Current Exchange rate",IF(C.Claims_DATA!S237=0,0,C.Claims_DATA!S237/ECO!P15),IF($C$2="Constant Exchange rate",IF(C.Claims_DATA!S237=0,0,C.Claims_DATA!S237/ECO!P50))))</f>
        <v>1215.7544522764831</v>
      </c>
      <c r="H285" s="74">
        <f>IF($C$2="National Currency",IF(C.Claims_DATA!T237=0,0,C.Claims_DATA!T237),IF($C$2="Current Exchange rate",IF(C.Claims_DATA!T237=0,0,C.Claims_DATA!T237/ECO!Q15),IF($C$2="Constant Exchange rate",IF(C.Claims_DATA!T237=0,0,C.Claims_DATA!T237/ECO!Q50))))</f>
        <v>1353.5953304221684</v>
      </c>
      <c r="I285" s="74">
        <f>IF($C$2="National Currency",IF(C.Claims_DATA!U237=0,0,C.Claims_DATA!U237),IF($C$2="Current Exchange rate",IF(C.Claims_DATA!U237=0,0,C.Claims_DATA!U237/ECO!R15),IF($C$2="Constant Exchange rate",IF(C.Claims_DATA!U237=0,0,C.Claims_DATA!U237/ECO!R50))))</f>
        <v>1290.4266538535935</v>
      </c>
      <c r="J285" s="74">
        <f>IF($C$2="National Currency",IF(C.Claims_DATA!V237=0,0,C.Claims_DATA!V237),IF($C$2="Current Exchange rate",IF(C.Claims_DATA!V237=0,0,C.Claims_DATA!V237/ECO!S15),IF($C$2="Constant Exchange rate",IF(C.Claims_DATA!V237=0,0,C.Claims_DATA!V237/ECO!S50))))</f>
        <v>1381.2871822606814</v>
      </c>
      <c r="K285" s="74">
        <f>IF($C$2="National Currency",IF(C.Claims_DATA!W237=0,0,C.Claims_DATA!W237),IF($C$2="Current Exchange rate",IF(C.Claims_DATA!W237=0,0,C.Claims_DATA!W237/ECO!T15),IF($C$2="Constant Exchange rate",IF(C.Claims_DATA!W237=0,0,C.Claims_DATA!W237/ECO!T50))))</f>
        <v>1511.4476293491978</v>
      </c>
      <c r="L285" s="74">
        <f>IF($C$2="National Currency",IF(C.Claims_DATA!X237=0,0,C.Claims_DATA!X237),IF($C$2="Current Exchange rate",IF(C.Claims_DATA!X237=0,0,C.Claims_DATA!X237/ECO!U15),IF($C$2="Constant Exchange rate",IF(C.Claims_DATA!X237=0,0,C.Claims_DATA!X237/ECO!U50))))</f>
        <v>1463.6740580493961</v>
      </c>
      <c r="M285" s="74">
        <f>IF($C$2="National Currency",IF(C.Claims_DATA!Y237=0,0,C.Claims_DATA!Y237),IF($C$2="Current Exchange rate",IF(C.Claims_DATA!Y237=0,0,C.Claims_DATA!Y237/ECO!V15),IF($C$2="Constant Exchange rate",IF(C.Claims_DATA!Y237=0,0,C.Claims_DATA!Y237/ECO!V50))))</f>
        <v>1538.092662700559</v>
      </c>
      <c r="N285" s="74">
        <f>IF($C$2="National Currency",IF(C.Claims_DATA!Z237=0,0,C.Claims_DATA!Z237),IF($C$2="Current Exchange rate",IF(C.Claims_DATA!Z237=0,0,C.Claims_DATA!Z237/ECO!W15),IF($C$2="Constant Exchange rate",IF(C.Claims_DATA!Z237=0,0,C.Claims_DATA!Z237/ECO!W50))))</f>
        <v>1482.8195420948261</v>
      </c>
      <c r="O285" s="74">
        <f>IF($C$2="National Currency",IF(C.Claims_DATA!AA237=0,0,C.Claims_DATA!AA237),IF($C$2="Current Exchange rate",IF(C.Claims_DATA!AA237=0,0,C.Claims_DATA!AA237/ECO!X15),IF($C$2="Constant Exchange rate",IF(C.Claims_DATA!AA237=0,0,C.Claims_DATA!AA237/ECO!X50))))</f>
        <v>1628.5199206778439</v>
      </c>
      <c r="P285" s="74">
        <f>IF($C$2="National Currency",IF(C.Claims_DATA!AB237=0,0,C.Claims_DATA!AB237),IF($C$2="Current Exchange rate",IF(C.Claims_DATA!AB237=0,0,C.Claims_DATA!AB237/ECO!Y15),IF($C$2="Constant Exchange rate",IF(C.Claims_DATA!AB237=0,0,C.Claims_DATA!AB237/ECO!Y50))))</f>
        <v>1503.9120245177573</v>
      </c>
      <c r="Q285" s="48">
        <f t="shared" si="61"/>
        <v>7.0714314717982372E-3</v>
      </c>
      <c r="R285" s="94">
        <f t="shared" si="62"/>
        <v>-7.6516040472025981E-2</v>
      </c>
      <c r="S285" s="94">
        <f t="shared" si="63"/>
        <v>0.23701954922040658</v>
      </c>
    </row>
    <row r="286" spans="3:19" ht="15" x14ac:dyDescent="0.25">
      <c r="C286" s="256"/>
      <c r="D286" s="257"/>
      <c r="E286" s="45" t="s">
        <v>6</v>
      </c>
      <c r="F286" s="74">
        <f>IF($C$2="National Currency",IF(C.Claims_DATA!R238=0,0,C.Claims_DATA!R238),IF($C$2="Current Exchange rate",IF(C.Claims_DATA!R238=0,0,C.Claims_DATA!R238/ECO!O16),IF($C$2="Constant Exchange rate",IF(C.Claims_DATA!R238=0,0,C.Claims_DATA!R238/ECO!O51))))</f>
        <v>39390.019999999997</v>
      </c>
      <c r="G286" s="74">
        <f>IF($C$2="National Currency",IF(C.Claims_DATA!S238=0,0,C.Claims_DATA!S238),IF($C$2="Current Exchange rate",IF(C.Claims_DATA!S238=0,0,C.Claims_DATA!S238/ECO!P16),IF($C$2="Constant Exchange rate",IF(C.Claims_DATA!S238=0,0,C.Claims_DATA!S238/ECO!P51))))</f>
        <v>39643.03</v>
      </c>
      <c r="H286" s="74">
        <f>IF($C$2="National Currency",IF(C.Claims_DATA!T238=0,0,C.Claims_DATA!T238),IF($C$2="Current Exchange rate",IF(C.Claims_DATA!T238=0,0,C.Claims_DATA!T238/ECO!Q16),IF($C$2="Constant Exchange rate",IF(C.Claims_DATA!T238=0,0,C.Claims_DATA!T238/ECO!Q51))))</f>
        <v>39887.105000000003</v>
      </c>
      <c r="I286" s="74">
        <f>IF($C$2="National Currency",IF(C.Claims_DATA!U238=0,0,C.Claims_DATA!U238),IF($C$2="Current Exchange rate",IF(C.Claims_DATA!U238=0,0,C.Claims_DATA!U238/ECO!R16),IF($C$2="Constant Exchange rate",IF(C.Claims_DATA!U238=0,0,C.Claims_DATA!U238/ECO!R51))))</f>
        <v>42049.434000000001</v>
      </c>
      <c r="J286" s="74">
        <f>IF($C$2="National Currency",IF(C.Claims_DATA!V238=0,0,C.Claims_DATA!V238),IF($C$2="Current Exchange rate",IF(C.Claims_DATA!V238=0,0,C.Claims_DATA!V238/ECO!S16),IF($C$2="Constant Exchange rate",IF(C.Claims_DATA!V238=0,0,C.Claims_DATA!V238/ECO!S51))))</f>
        <v>41882.177000000003</v>
      </c>
      <c r="K286" s="74">
        <f>IF($C$2="National Currency",IF(C.Claims_DATA!W238=0,0,C.Claims_DATA!W238),IF($C$2="Current Exchange rate",IF(C.Claims_DATA!W238=0,0,C.Claims_DATA!W238/ECO!T16),IF($C$2="Constant Exchange rate",IF(C.Claims_DATA!W238=0,0,C.Claims_DATA!W238/ECO!T51))))</f>
        <v>41897.046000000002</v>
      </c>
      <c r="L286" s="74">
        <f>IF($C$2="National Currency",IF(C.Claims_DATA!X238=0,0,C.Claims_DATA!X238),IF($C$2="Current Exchange rate",IF(C.Claims_DATA!X238=0,0,C.Claims_DATA!X238/ECO!U16),IF($C$2="Constant Exchange rate",IF(C.Claims_DATA!X238=0,0,C.Claims_DATA!X238/ECO!U51))))</f>
        <v>43280.54</v>
      </c>
      <c r="M286" s="74">
        <f>IF($C$2="National Currency",IF(C.Claims_DATA!Y238=0,0,C.Claims_DATA!Y238),IF($C$2="Current Exchange rate",IF(C.Claims_DATA!Y238=0,0,C.Claims_DATA!Y238/ECO!V16),IF($C$2="Constant Exchange rate",IF(C.Claims_DATA!Y238=0,0,C.Claims_DATA!Y238/ECO!V51))))</f>
        <v>43773.583999999995</v>
      </c>
      <c r="N286" s="74">
        <f>IF($C$2="National Currency",IF(C.Claims_DATA!Z238=0,0,C.Claims_DATA!Z238),IF($C$2="Current Exchange rate",IF(C.Claims_DATA!Z238=0,0,C.Claims_DATA!Z238/ECO!W16),IF($C$2="Constant Exchange rate",IF(C.Claims_DATA!Z238=0,0,C.Claims_DATA!Z238/ECO!W51))))</f>
        <v>44248.650999999998</v>
      </c>
      <c r="O286" s="74">
        <f>IF($C$2="National Currency",IF(C.Claims_DATA!AA238=0,0,C.Claims_DATA!AA238),IF($C$2="Current Exchange rate",IF(C.Claims_DATA!AA238=0,0,C.Claims_DATA!AA238/ECO!X16),IF($C$2="Constant Exchange rate",IF(C.Claims_DATA!AA238=0,0,C.Claims_DATA!AA238/ECO!X51))))</f>
        <v>49653</v>
      </c>
      <c r="P286" s="74">
        <f>IF($C$2="National Currency",IF(C.Claims_DATA!AB238=0,0,C.Claims_DATA!AB238),IF($C$2="Current Exchange rate",IF(C.Claims_DATA!AB238=0,0,C.Claims_DATA!AB238/ECO!Y16),IF($C$2="Constant Exchange rate",IF(C.Claims_DATA!AB238=0,0,C.Claims_DATA!AB238/ECO!Y51))))</f>
        <v>45381</v>
      </c>
      <c r="Q286" s="48">
        <f t="shared" si="61"/>
        <v>0.21338258248488837</v>
      </c>
      <c r="R286" s="94">
        <f t="shared" si="62"/>
        <v>-8.6037097456347023E-2</v>
      </c>
      <c r="S286" s="94">
        <f t="shared" si="63"/>
        <v>0.14474095446286528</v>
      </c>
    </row>
    <row r="287" spans="3:19" ht="15" x14ac:dyDescent="0.25">
      <c r="C287" s="256"/>
      <c r="D287" s="257"/>
      <c r="E287" s="45" t="s">
        <v>7</v>
      </c>
      <c r="F287" s="74">
        <f>IF($C$2="National Currency",IF(C.Claims_DATA!R239=0,0,C.Claims_DATA!R239),IF($C$2="Current Exchange rate",IF(C.Claims_DATA!R239=0,0,C.Claims_DATA!R239/ECO!O17),IF($C$2="Constant Exchange rate",IF(C.Claims_DATA!R239=0,0,C.Claims_DATA!R239/ECO!O52))))</f>
        <v>0</v>
      </c>
      <c r="G287" s="74">
        <f>IF($C$2="National Currency",IF(C.Claims_DATA!S239=0,0,C.Claims_DATA!S239),IF($C$2="Current Exchange rate",IF(C.Claims_DATA!S239=0,0,C.Claims_DATA!S239/ECO!P17),IF($C$2="Constant Exchange rate",IF(C.Claims_DATA!S239=0,0,C.Claims_DATA!S239/ECO!P52))))</f>
        <v>0</v>
      </c>
      <c r="H287" s="74">
        <f>IF($C$2="National Currency",IF(C.Claims_DATA!T239=0,0,C.Claims_DATA!T239),IF($C$2="Current Exchange rate",IF(C.Claims_DATA!T239=0,0,C.Claims_DATA!T239/ECO!Q17),IF($C$2="Constant Exchange rate",IF(C.Claims_DATA!T239=0,0,C.Claims_DATA!T239/ECO!Q52))))</f>
        <v>0</v>
      </c>
      <c r="I287" s="74">
        <f>IF($C$2="National Currency",IF(C.Claims_DATA!U239=0,0,C.Claims_DATA!U239),IF($C$2="Current Exchange rate",IF(C.Claims_DATA!U239=0,0,C.Claims_DATA!U239/ECO!R17),IF($C$2="Constant Exchange rate",IF(C.Claims_DATA!U239=0,0,C.Claims_DATA!U239/ECO!R52))))</f>
        <v>0</v>
      </c>
      <c r="J287" s="74">
        <f>IF($C$2="National Currency",IF(C.Claims_DATA!V239=0,0,C.Claims_DATA!V239),IF($C$2="Current Exchange rate",IF(C.Claims_DATA!V239=0,0,C.Claims_DATA!V239/ECO!S17),IF($C$2="Constant Exchange rate",IF(C.Claims_DATA!V239=0,0,C.Claims_DATA!V239/ECO!S52))))</f>
        <v>0</v>
      </c>
      <c r="K287" s="74">
        <f>IF($C$2="National Currency",IF(C.Claims_DATA!W239=0,0,C.Claims_DATA!W239),IF($C$2="Current Exchange rate",IF(C.Claims_DATA!W239=0,0,C.Claims_DATA!W239/ECO!T17),IF($C$2="Constant Exchange rate",IF(C.Claims_DATA!W239=0,0,C.Claims_DATA!W239/ECO!T52))))</f>
        <v>0</v>
      </c>
      <c r="L287" s="74">
        <f>IF($C$2="National Currency",IF(C.Claims_DATA!X239=0,0,C.Claims_DATA!X239),IF($C$2="Current Exchange rate",IF(C.Claims_DATA!X239=0,0,C.Claims_DATA!X239/ECO!U17),IF($C$2="Constant Exchange rate",IF(C.Claims_DATA!X239=0,0,C.Claims_DATA!X239/ECO!U52))))</f>
        <v>0</v>
      </c>
      <c r="M287" s="74">
        <f>IF($C$2="National Currency",IF(C.Claims_DATA!Y239=0,0,C.Claims_DATA!Y239),IF($C$2="Current Exchange rate",IF(C.Claims_DATA!Y239=0,0,C.Claims_DATA!Y239/ECO!V17),IF($C$2="Constant Exchange rate",IF(C.Claims_DATA!Y239=0,0,C.Claims_DATA!Y239/ECO!V52))))</f>
        <v>0</v>
      </c>
      <c r="N287" s="74">
        <f>IF($C$2="National Currency",IF(C.Claims_DATA!Z239=0,0,C.Claims_DATA!Z239),IF($C$2="Current Exchange rate",IF(C.Claims_DATA!Z239=0,0,C.Claims_DATA!Z239/ECO!W17),IF($C$2="Constant Exchange rate",IF(C.Claims_DATA!Z239=0,0,C.Claims_DATA!Z239/ECO!W52))))</f>
        <v>0</v>
      </c>
      <c r="O287" s="74">
        <f>IF($C$2="National Currency",IF(C.Claims_DATA!AA239=0,0,C.Claims_DATA!AA239),IF($C$2="Current Exchange rate",IF(C.Claims_DATA!AA239=0,0,C.Claims_DATA!AA239/ECO!X17),IF($C$2="Constant Exchange rate",IF(C.Claims_DATA!AA239=0,0,C.Claims_DATA!AA239/ECO!X52))))</f>
        <v>5763.6361194310512</v>
      </c>
      <c r="P287" s="74">
        <f>IF($C$2="National Currency",IF(C.Claims_DATA!AB239=0,0,C.Claims_DATA!AB239),IF($C$2="Current Exchange rate",IF(C.Claims_DATA!AB239=0,0,C.Claims_DATA!AB239/ECO!Y17),IF($C$2="Constant Exchange rate",IF(C.Claims_DATA!AB239=0,0,C.Claims_DATA!AB239/ECO!Y52))))</f>
        <v>6147.0995124440924</v>
      </c>
      <c r="Q287" s="48">
        <f t="shared" si="61"/>
        <v>2.8903813683191615E-2</v>
      </c>
      <c r="R287" s="94">
        <f t="shared" si="62"/>
        <v>6.6531506338553204E-2</v>
      </c>
      <c r="S287" s="94" t="str">
        <f t="shared" si="63"/>
        <v>-</v>
      </c>
    </row>
    <row r="288" spans="3:19" ht="15" x14ac:dyDescent="0.25">
      <c r="C288" s="256"/>
      <c r="D288" s="257"/>
      <c r="E288" s="45" t="s">
        <v>8</v>
      </c>
      <c r="F288" s="74">
        <f>IF($C$2="National Currency",IF(C.Claims_DATA!R240=0,0,C.Claims_DATA!R240),IF($C$2="Current Exchange rate",IF(C.Claims_DATA!R240=0,0,C.Claims_DATA!R240/ECO!O18),IF($C$2="Constant Exchange rate",IF(C.Claims_DATA!R240=0,0,C.Claims_DATA!R240/ECO!O53))))</f>
        <v>75.901473802615271</v>
      </c>
      <c r="G288" s="74">
        <f>IF($C$2="National Currency",IF(C.Claims_DATA!S240=0,0,C.Claims_DATA!S240),IF($C$2="Current Exchange rate",IF(C.Claims_DATA!S240=0,0,C.Claims_DATA!S240/ECO!P18),IF($C$2="Constant Exchange rate",IF(C.Claims_DATA!S240=0,0,C.Claims_DATA!S240/ECO!P53))))</f>
        <v>104.3102015773395</v>
      </c>
      <c r="H288" s="74">
        <f>IF($C$2="National Currency",IF(C.Claims_DATA!T240=0,0,C.Claims_DATA!T240),IF($C$2="Current Exchange rate",IF(C.Claims_DATA!T240=0,0,C.Claims_DATA!T240/ECO!Q18),IF($C$2="Constant Exchange rate",IF(C.Claims_DATA!T240=0,0,C.Claims_DATA!T240/ECO!Q53))))</f>
        <v>110.32428770467705</v>
      </c>
      <c r="I288" s="74">
        <f>IF($C$2="National Currency",IF(C.Claims_DATA!U240=0,0,C.Claims_DATA!U240),IF($C$2="Current Exchange rate",IF(C.Claims_DATA!U240=0,0,C.Claims_DATA!U240/ECO!R18),IF($C$2="Constant Exchange rate",IF(C.Claims_DATA!U240=0,0,C.Claims_DATA!U240/ECO!R53))))</f>
        <v>149.83472447688317</v>
      </c>
      <c r="J288" s="74">
        <f>IF($C$2="National Currency",IF(C.Claims_DATA!V240=0,0,C.Claims_DATA!V240),IF($C$2="Current Exchange rate",IF(C.Claims_DATA!V240=0,0,C.Claims_DATA!V240/ECO!S18),IF($C$2="Constant Exchange rate",IF(C.Claims_DATA!V240=0,0,C.Claims_DATA!V240/ECO!S53))))</f>
        <v>150.26013319187555</v>
      </c>
      <c r="K288" s="74">
        <f>IF($C$2="National Currency",IF(C.Claims_DATA!W240=0,0,C.Claims_DATA!W240),IF($C$2="Current Exchange rate",IF(C.Claims_DATA!W240=0,0,C.Claims_DATA!W240/ECO!T18),IF($C$2="Constant Exchange rate",IF(C.Claims_DATA!W240=0,0,C.Claims_DATA!W240/ECO!T53))))</f>
        <v>140.68372006697942</v>
      </c>
      <c r="L288" s="74">
        <f>IF($C$2="National Currency",IF(C.Claims_DATA!X240=0,0,C.Claims_DATA!X240),IF($C$2="Current Exchange rate",IF(C.Claims_DATA!X240=0,0,C.Claims_DATA!X240/ECO!U18),IF($C$2="Constant Exchange rate",IF(C.Claims_DATA!X240=0,0,C.Claims_DATA!X240/ECO!U53))))</f>
        <v>129.64390047678091</v>
      </c>
      <c r="M288" s="74">
        <f>IF($C$2="National Currency",IF(C.Claims_DATA!Y240=0,0,C.Claims_DATA!Y240),IF($C$2="Current Exchange rate",IF(C.Claims_DATA!Y240=0,0,C.Claims_DATA!Y240/ECO!V18),IF($C$2="Constant Exchange rate",IF(C.Claims_DATA!Y240=0,0,C.Claims_DATA!Y240/ECO!V53))))</f>
        <v>129.92099999999999</v>
      </c>
      <c r="N288" s="74">
        <f>IF($C$2="National Currency",IF(C.Claims_DATA!Z240=0,0,C.Claims_DATA!Z240),IF($C$2="Current Exchange rate",IF(C.Claims_DATA!Z240=0,0,C.Claims_DATA!Z240/ECO!W18),IF($C$2="Constant Exchange rate",IF(C.Claims_DATA!Z240=0,0,C.Claims_DATA!Z240/ECO!W53))))</f>
        <v>125.13200000000001</v>
      </c>
      <c r="O288" s="74">
        <f>IF($C$2="National Currency",IF(C.Claims_DATA!AA240=0,0,C.Claims_DATA!AA240),IF($C$2="Current Exchange rate",IF(C.Claims_DATA!AA240=0,0,C.Claims_DATA!AA240/ECO!X18),IF($C$2="Constant Exchange rate",IF(C.Claims_DATA!AA240=0,0,C.Claims_DATA!AA240/ECO!X53))))</f>
        <v>136.63299999999998</v>
      </c>
      <c r="P288" s="74">
        <f>IF($C$2="National Currency",IF(C.Claims_DATA!AB240=0,0,C.Claims_DATA!AB240),IF($C$2="Current Exchange rate",IF(C.Claims_DATA!AB240=0,0,C.Claims_DATA!AB240/ECO!Y18),IF($C$2="Constant Exchange rate",IF(C.Claims_DATA!AB240=0,0,C.Claims_DATA!AB240/ECO!Y53))))</f>
        <v>143.23499999999999</v>
      </c>
      <c r="Q288" s="48">
        <f t="shared" si="61"/>
        <v>6.7349450656052049E-4</v>
      </c>
      <c r="R288" s="94">
        <f t="shared" si="62"/>
        <v>4.8319220100561333E-2</v>
      </c>
      <c r="S288" s="94">
        <f t="shared" si="63"/>
        <v>0.37316386924820755</v>
      </c>
    </row>
    <row r="289" spans="3:24" ht="15" x14ac:dyDescent="0.25">
      <c r="C289" s="256"/>
      <c r="D289" s="257"/>
      <c r="E289" s="45" t="s">
        <v>9</v>
      </c>
      <c r="F289" s="74">
        <f>IF($C$2="National Currency",IF(C.Claims_DATA!R241=0,0,C.Claims_DATA!R241),IF($C$2="Current Exchange rate",IF(C.Claims_DATA!R241=0,0,C.Claims_DATA!R241/ECO!O19),IF($C$2="Constant Exchange rate",IF(C.Claims_DATA!R241=0,0,C.Claims_DATA!R241/ECO!O54))))</f>
        <v>12671.531510729999</v>
      </c>
      <c r="G289" s="74">
        <f>IF($C$2="National Currency",IF(C.Claims_DATA!S241=0,0,C.Claims_DATA!S241),IF($C$2="Current Exchange rate",IF(C.Claims_DATA!S241=0,0,C.Claims_DATA!S241/ECO!P19),IF($C$2="Constant Exchange rate",IF(C.Claims_DATA!S241=0,0,C.Claims_DATA!S241/ECO!P54))))</f>
        <v>13566.55070879</v>
      </c>
      <c r="H289" s="74">
        <f>IF($C$2="National Currency",IF(C.Claims_DATA!T241=0,0,C.Claims_DATA!T241),IF($C$2="Current Exchange rate",IF(C.Claims_DATA!T241=0,0,C.Claims_DATA!T241/ECO!Q19),IF($C$2="Constant Exchange rate",IF(C.Claims_DATA!T241=0,0,C.Claims_DATA!T241/ECO!Q54))))</f>
        <v>14489.26239319</v>
      </c>
      <c r="I289" s="74">
        <f>IF($C$2="National Currency",IF(C.Claims_DATA!U241=0,0,C.Claims_DATA!U241),IF($C$2="Current Exchange rate",IF(C.Claims_DATA!U241=0,0,C.Claims_DATA!U241/ECO!R19),IF($C$2="Constant Exchange rate",IF(C.Claims_DATA!U241=0,0,C.Claims_DATA!U241/ECO!R54))))</f>
        <v>15683.309901059998</v>
      </c>
      <c r="J289" s="74">
        <f>IF($C$2="National Currency",IF(C.Claims_DATA!V241=0,0,C.Claims_DATA!V241),IF($C$2="Current Exchange rate",IF(C.Claims_DATA!V241=0,0,C.Claims_DATA!V241/ECO!S19),IF($C$2="Constant Exchange rate",IF(C.Claims_DATA!V241=0,0,C.Claims_DATA!V241/ECO!S54))))</f>
        <v>17329.839487159999</v>
      </c>
      <c r="K289" s="74">
        <f>IF($C$2="National Currency",IF(C.Claims_DATA!W241=0,0,C.Claims_DATA!W241),IF($C$2="Current Exchange rate",IF(C.Claims_DATA!W241=0,0,C.Claims_DATA!W241/ECO!T19),IF($C$2="Constant Exchange rate",IF(C.Claims_DATA!W241=0,0,C.Claims_DATA!W241/ECO!T54))))</f>
        <v>18435.37980573731</v>
      </c>
      <c r="L289" s="74">
        <f>IF($C$2="National Currency",IF(C.Claims_DATA!X241=0,0,C.Claims_DATA!X241),IF($C$2="Current Exchange rate",IF(C.Claims_DATA!X241=0,0,C.Claims_DATA!X241/ECO!U19),IF($C$2="Constant Exchange rate",IF(C.Claims_DATA!X241=0,0,C.Claims_DATA!X241/ECO!U54))))</f>
        <v>16382.93533666117</v>
      </c>
      <c r="M289" s="74">
        <f>IF($C$2="National Currency",IF(C.Claims_DATA!Y241=0,0,C.Claims_DATA!Y241),IF($C$2="Current Exchange rate",IF(C.Claims_DATA!Y241=0,0,C.Claims_DATA!Y241/ECO!V19),IF($C$2="Constant Exchange rate",IF(C.Claims_DATA!Y241=0,0,C.Claims_DATA!Y241/ECO!V54))))</f>
        <v>15874.312828983195</v>
      </c>
      <c r="N289" s="74">
        <f>IF($C$2="National Currency",IF(C.Claims_DATA!Z241=0,0,C.Claims_DATA!Z241),IF($C$2="Current Exchange rate",IF(C.Claims_DATA!Z241=0,0,C.Claims_DATA!Z241/ECO!W19),IF($C$2="Constant Exchange rate",IF(C.Claims_DATA!Z241=0,0,C.Claims_DATA!Z241/ECO!W54))))</f>
        <v>15653.709606368422</v>
      </c>
      <c r="O289" s="74">
        <f>IF($C$2="National Currency",IF(C.Claims_DATA!AA241=0,0,C.Claims_DATA!AA241),IF($C$2="Current Exchange rate",IF(C.Claims_DATA!AA241=0,0,C.Claims_DATA!AA241/ECO!X19),IF($C$2="Constant Exchange rate",IF(C.Claims_DATA!AA241=0,0,C.Claims_DATA!AA241/ECO!X54))))</f>
        <v>15518.485799821417</v>
      </c>
      <c r="P289" s="74">
        <f>IF($C$2="National Currency",IF(C.Claims_DATA!AB241=0,0,C.Claims_DATA!AB241),IF($C$2="Current Exchange rate",IF(C.Claims_DATA!AB241=0,0,C.Claims_DATA!AB241/ECO!Y19),IF($C$2="Constant Exchange rate",IF(C.Claims_DATA!AB241=0,0,C.Claims_DATA!AB241/ECO!Y54))))</f>
        <v>13859.582875699973</v>
      </c>
      <c r="Q289" s="48">
        <f t="shared" si="61"/>
        <v>6.5168100883193317E-2</v>
      </c>
      <c r="R289" s="94">
        <f t="shared" si="62"/>
        <v>-0.10689850450103422</v>
      </c>
      <c r="S289" s="94">
        <f t="shared" si="63"/>
        <v>2.1599607239894292E-2</v>
      </c>
    </row>
    <row r="290" spans="3:24" ht="15" x14ac:dyDescent="0.25">
      <c r="C290" s="256"/>
      <c r="D290" s="257"/>
      <c r="E290" s="45" t="s">
        <v>10</v>
      </c>
      <c r="F290" s="74">
        <f>IF($C$2="National Currency",IF(C.Claims_DATA!R242=0,0,C.Claims_DATA!R242),IF($C$2="Current Exchange rate",IF(C.Claims_DATA!R242=0,0,C.Claims_DATA!R242/ECO!O20),IF($C$2="Constant Exchange rate",IF(C.Claims_DATA!R242=0,0,C.Claims_DATA!R242/ECO!O55))))</f>
        <v>0</v>
      </c>
      <c r="G290" s="74">
        <f>IF($C$2="National Currency",IF(C.Claims_DATA!S242=0,0,C.Claims_DATA!S242),IF($C$2="Current Exchange rate",IF(C.Claims_DATA!S242=0,0,C.Claims_DATA!S242/ECO!P20),IF($C$2="Constant Exchange rate",IF(C.Claims_DATA!S242=0,0,C.Claims_DATA!S242/ECO!P55))))</f>
        <v>0</v>
      </c>
      <c r="H290" s="74">
        <f>IF($C$2="National Currency",IF(C.Claims_DATA!T242=0,0,C.Claims_DATA!T242),IF($C$2="Current Exchange rate",IF(C.Claims_DATA!T242=0,0,C.Claims_DATA!T242/ECO!Q20),IF($C$2="Constant Exchange rate",IF(C.Claims_DATA!T242=0,0,C.Claims_DATA!T242/ECO!Q55))))</f>
        <v>0</v>
      </c>
      <c r="I290" s="74">
        <f>IF($C$2="National Currency",IF(C.Claims_DATA!U242=0,0,C.Claims_DATA!U242),IF($C$2="Current Exchange rate",IF(C.Claims_DATA!U242=0,0,C.Claims_DATA!U242/ECO!R20),IF($C$2="Constant Exchange rate",IF(C.Claims_DATA!U242=0,0,C.Claims_DATA!U242/ECO!R55))))</f>
        <v>0</v>
      </c>
      <c r="J290" s="74">
        <f>IF($C$2="National Currency",IF(C.Claims_DATA!V242=0,0,C.Claims_DATA!V242),IF($C$2="Current Exchange rate",IF(C.Claims_DATA!V242=0,0,C.Claims_DATA!V242/ECO!S20),IF($C$2="Constant Exchange rate",IF(C.Claims_DATA!V242=0,0,C.Claims_DATA!V242/ECO!S55))))</f>
        <v>0</v>
      </c>
      <c r="K290" s="74">
        <f>IF($C$2="National Currency",IF(C.Claims_DATA!W242=0,0,C.Claims_DATA!W242),IF($C$2="Current Exchange rate",IF(C.Claims_DATA!W242=0,0,C.Claims_DATA!W242/ECO!T20),IF($C$2="Constant Exchange rate",IF(C.Claims_DATA!W242=0,0,C.Claims_DATA!W242/ECO!T55))))</f>
        <v>0</v>
      </c>
      <c r="L290" s="74">
        <f>IF($C$2="National Currency",IF(C.Claims_DATA!X242=0,0,C.Claims_DATA!X242),IF($C$2="Current Exchange rate",IF(C.Claims_DATA!X242=0,0,C.Claims_DATA!X242/ECO!U20),IF($C$2="Constant Exchange rate",IF(C.Claims_DATA!X242=0,0,C.Claims_DATA!X242/ECO!U55))))</f>
        <v>0</v>
      </c>
      <c r="M290" s="74">
        <f>IF($C$2="National Currency",IF(C.Claims_DATA!Y242=0,0,C.Claims_DATA!Y242),IF($C$2="Current Exchange rate",IF(C.Claims_DATA!Y242=0,0,C.Claims_DATA!Y242/ECO!V20),IF($C$2="Constant Exchange rate",IF(C.Claims_DATA!Y242=0,0,C.Claims_DATA!Y242/ECO!V55))))</f>
        <v>0</v>
      </c>
      <c r="N290" s="74">
        <f>IF($C$2="National Currency",IF(C.Claims_DATA!Z242=0,0,C.Claims_DATA!Z242),IF($C$2="Current Exchange rate",IF(C.Claims_DATA!Z242=0,0,C.Claims_DATA!Z242/ECO!W20),IF($C$2="Constant Exchange rate",IF(C.Claims_DATA!Z242=0,0,C.Claims_DATA!Z242/ECO!W55))))</f>
        <v>0</v>
      </c>
      <c r="O290" s="74">
        <f>IF($C$2="National Currency",IF(C.Claims_DATA!AA242=0,0,C.Claims_DATA!AA242),IF($C$2="Current Exchange rate",IF(C.Claims_DATA!AA242=0,0,C.Claims_DATA!AA242/ECO!X20),IF($C$2="Constant Exchange rate",IF(C.Claims_DATA!AA242=0,0,C.Claims_DATA!AA242/ECO!X55))))</f>
        <v>2634</v>
      </c>
      <c r="P290" s="74">
        <f>IF($C$2="National Currency",IF(C.Claims_DATA!AB242=0,0,C.Claims_DATA!AB242),IF($C$2="Current Exchange rate",IF(C.Claims_DATA!AB242=0,0,C.Claims_DATA!AB242/ECO!Y20),IF($C$2="Constant Exchange rate",IF(C.Claims_DATA!AB242=0,0,C.Claims_DATA!AB242/ECO!Y55))))</f>
        <v>2597</v>
      </c>
      <c r="Q290" s="48">
        <f t="shared" si="61"/>
        <v>1.2211158121532251E-2</v>
      </c>
      <c r="R290" s="94">
        <f t="shared" si="62"/>
        <v>-1.4047076689445714E-2</v>
      </c>
      <c r="S290" s="94" t="str">
        <f t="shared" si="63"/>
        <v>-</v>
      </c>
    </row>
    <row r="291" spans="3:24" ht="15" x14ac:dyDescent="0.25">
      <c r="C291" s="256"/>
      <c r="D291" s="257"/>
      <c r="E291" s="45" t="s">
        <v>11</v>
      </c>
      <c r="F291" s="74">
        <f>IF($C$2="National Currency",IF(C.Claims_DATA!R243=0,0,C.Claims_DATA!R243),IF($C$2="Current Exchange rate",IF(C.Claims_DATA!R243=0,0,C.Claims_DATA!R243/ECO!O21),IF($C$2="Constant Exchange rate",IF(C.Claims_DATA!R243=0,0,C.Claims_DATA!R243/ECO!O56))))</f>
        <v>25845.16206031523</v>
      </c>
      <c r="G291" s="74">
        <f>IF($C$2="National Currency",IF(C.Claims_DATA!S243=0,0,C.Claims_DATA!S243),IF($C$2="Current Exchange rate",IF(C.Claims_DATA!S243=0,0,C.Claims_DATA!S243/ECO!P21),IF($C$2="Constant Exchange rate",IF(C.Claims_DATA!S243=0,0,C.Claims_DATA!S243/ECO!P56))))</f>
        <v>25909.66</v>
      </c>
      <c r="H291" s="74">
        <f>IF($C$2="National Currency",IF(C.Claims_DATA!T243=0,0,C.Claims_DATA!T243),IF($C$2="Current Exchange rate",IF(C.Claims_DATA!T243=0,0,C.Claims_DATA!T243/ECO!Q21),IF($C$2="Constant Exchange rate",IF(C.Claims_DATA!T243=0,0,C.Claims_DATA!T243/ECO!Q56))))</f>
        <v>26108.017</v>
      </c>
      <c r="I291" s="74">
        <f>IF($C$2="National Currency",IF(C.Claims_DATA!U243=0,0,C.Claims_DATA!U243),IF($C$2="Current Exchange rate",IF(C.Claims_DATA!U243=0,0,C.Claims_DATA!U243/ECO!R21),IF($C$2="Constant Exchange rate",IF(C.Claims_DATA!U243=0,0,C.Claims_DATA!U243/ECO!R56))))</f>
        <v>26362.439461782997</v>
      </c>
      <c r="J291" s="74">
        <f>IF($C$2="National Currency",IF(C.Claims_DATA!V243=0,0,C.Claims_DATA!V243),IF($C$2="Current Exchange rate",IF(C.Claims_DATA!V243=0,0,C.Claims_DATA!V243/ECO!S21),IF($C$2="Constant Exchange rate",IF(C.Claims_DATA!V243=0,0,C.Claims_DATA!V243/ECO!S56))))</f>
        <v>27882.041791110634</v>
      </c>
      <c r="K291" s="74">
        <f>IF($C$2="National Currency",IF(C.Claims_DATA!W243=0,0,C.Claims_DATA!W243),IF($C$2="Current Exchange rate",IF(C.Claims_DATA!W243=0,0,C.Claims_DATA!W243/ECO!T21),IF($C$2="Constant Exchange rate",IF(C.Claims_DATA!W243=0,0,C.Claims_DATA!W243/ECO!T56))))</f>
        <v>31522.768911533749</v>
      </c>
      <c r="L291" s="74">
        <f>IF($C$2="National Currency",IF(C.Claims_DATA!X243=0,0,C.Claims_DATA!X243),IF($C$2="Current Exchange rate",IF(C.Claims_DATA!X243=0,0,C.Claims_DATA!X243/ECO!U21),IF($C$2="Constant Exchange rate",IF(C.Claims_DATA!X243=0,0,C.Claims_DATA!X243/ECO!U56))))</f>
        <v>31954.055031259279</v>
      </c>
      <c r="M291" s="74">
        <f>IF($C$2="National Currency",IF(C.Claims_DATA!Y243=0,0,C.Claims_DATA!Y243),IF($C$2="Current Exchange rate",IF(C.Claims_DATA!Y243=0,0,C.Claims_DATA!Y243/ECO!V21),IF($C$2="Constant Exchange rate",IF(C.Claims_DATA!Y243=0,0,C.Claims_DATA!Y243/ECO!V56))))</f>
        <v>30918.42705004882</v>
      </c>
      <c r="N291" s="74">
        <f>IF($C$2="National Currency",IF(C.Claims_DATA!Z243=0,0,C.Claims_DATA!Z243),IF($C$2="Current Exchange rate",IF(C.Claims_DATA!Z243=0,0,C.Claims_DATA!Z243/ECO!W21),IF($C$2="Constant Exchange rate",IF(C.Claims_DATA!Z243=0,0,C.Claims_DATA!Z243/ECO!W56))))</f>
        <v>30603.969121596663</v>
      </c>
      <c r="O291" s="74">
        <f>IF($C$2="National Currency",IF(C.Claims_DATA!AA243=0,0,C.Claims_DATA!AA243),IF($C$2="Current Exchange rate",IF(C.Claims_DATA!AA243=0,0,C.Claims_DATA!AA243/ECO!X21),IF($C$2="Constant Exchange rate",IF(C.Claims_DATA!AA243=0,0,C.Claims_DATA!AA243/ECO!X56))))</f>
        <v>39017</v>
      </c>
      <c r="P291" s="74">
        <f>IF($C$2="National Currency",IF(C.Claims_DATA!AB243=0,0,C.Claims_DATA!AB243),IF($C$2="Current Exchange rate",IF(C.Claims_DATA!AB243=0,0,C.Claims_DATA!AB243/ECO!Y21),IF($C$2="Constant Exchange rate",IF(C.Claims_DATA!AB243=0,0,C.Claims_DATA!AB243/ECO!Y56))))</f>
        <v>39594</v>
      </c>
      <c r="Q291" s="48">
        <f>P291/$P$312</f>
        <v>0.18617196560028801</v>
      </c>
      <c r="R291" s="94">
        <f t="shared" si="62"/>
        <v>1.4788425558090124E-2</v>
      </c>
      <c r="S291" s="94">
        <f t="shared" si="63"/>
        <v>0.52815590787374278</v>
      </c>
    </row>
    <row r="292" spans="3:24" ht="15" x14ac:dyDescent="0.25">
      <c r="C292" s="256"/>
      <c r="D292" s="257"/>
      <c r="E292" s="45" t="s">
        <v>12</v>
      </c>
      <c r="F292" s="74">
        <f>IF($C$2="National Currency",IF(C.Claims_DATA!R244=0,0,C.Claims_DATA!R244),IF($C$2="Current Exchange rate",IF(C.Claims_DATA!R244=0,0,C.Claims_DATA!R244/ECO!O22),IF($C$2="Constant Exchange rate",IF(C.Claims_DATA!R244=0,0,C.Claims_DATA!R244/ECO!O57))))</f>
        <v>1039</v>
      </c>
      <c r="G292" s="74">
        <f>IF($C$2="National Currency",IF(C.Claims_DATA!S244=0,0,C.Claims_DATA!S244),IF($C$2="Current Exchange rate",IF(C.Claims_DATA!S244=0,0,C.Claims_DATA!S244/ECO!P22),IF($C$2="Constant Exchange rate",IF(C.Claims_DATA!S244=0,0,C.Claims_DATA!S244/ECO!P57))))</f>
        <v>1141</v>
      </c>
      <c r="H292" s="74">
        <f>IF($C$2="National Currency",IF(C.Claims_DATA!T244=0,0,C.Claims_DATA!T244),IF($C$2="Current Exchange rate",IF(C.Claims_DATA!T244=0,0,C.Claims_DATA!T244/ECO!Q22),IF($C$2="Constant Exchange rate",IF(C.Claims_DATA!T244=0,0,C.Claims_DATA!T244/ECO!Q57))))</f>
        <v>1127</v>
      </c>
      <c r="I292" s="74">
        <f>IF($C$2="National Currency",IF(C.Claims_DATA!U244=0,0,C.Claims_DATA!U244),IF($C$2="Current Exchange rate",IF(C.Claims_DATA!U244=0,0,C.Claims_DATA!U244/ECO!R22),IF($C$2="Constant Exchange rate",IF(C.Claims_DATA!U244=0,0,C.Claims_DATA!U244/ECO!R57))))</f>
        <v>1204</v>
      </c>
      <c r="J292" s="74">
        <f>IF($C$2="National Currency",IF(C.Claims_DATA!V244=0,0,C.Claims_DATA!V244),IF($C$2="Current Exchange rate",IF(C.Claims_DATA!V244=0,0,C.Claims_DATA!V244/ECO!S22),IF($C$2="Constant Exchange rate",IF(C.Claims_DATA!V244=0,0,C.Claims_DATA!V244/ECO!S57))))</f>
        <v>1297</v>
      </c>
      <c r="K292" s="74">
        <f>IF($C$2="National Currency",IF(C.Claims_DATA!W244=0,0,C.Claims_DATA!W244),IF($C$2="Current Exchange rate",IF(C.Claims_DATA!W244=0,0,C.Claims_DATA!W244/ECO!T22),IF($C$2="Constant Exchange rate",IF(C.Claims_DATA!W244=0,0,C.Claims_DATA!W244/ECO!T57))))</f>
        <v>1264</v>
      </c>
      <c r="L292" s="74">
        <f>IF($C$2="National Currency",IF(C.Claims_DATA!X244=0,0,C.Claims_DATA!X244),IF($C$2="Current Exchange rate",IF(C.Claims_DATA!X244=0,0,C.Claims_DATA!X244/ECO!U22),IF($C$2="Constant Exchange rate",IF(C.Claims_DATA!X244=0,0,C.Claims_DATA!X244/ECO!U57))))</f>
        <v>1190</v>
      </c>
      <c r="M292" s="74">
        <f>IF($C$2="National Currency",IF(C.Claims_DATA!Y244=0,0,C.Claims_DATA!Y244),IF($C$2="Current Exchange rate",IF(C.Claims_DATA!Y244=0,0,C.Claims_DATA!Y244/ECO!V22),IF($C$2="Constant Exchange rate",IF(C.Claims_DATA!Y244=0,0,C.Claims_DATA!Y244/ECO!V57))))</f>
        <v>1072.5</v>
      </c>
      <c r="N292" s="74">
        <f>IF($C$2="National Currency",IF(C.Claims_DATA!Z244=0,0,C.Claims_DATA!Z244),IF($C$2="Current Exchange rate",IF(C.Claims_DATA!Z244=0,0,C.Claims_DATA!Z244/ECO!W22),IF($C$2="Constant Exchange rate",IF(C.Claims_DATA!Z244=0,0,C.Claims_DATA!Z244/ECO!W57))))</f>
        <v>948.86</v>
      </c>
      <c r="O292" s="74">
        <f>IF($C$2="National Currency",IF(C.Claims_DATA!AA244=0,0,C.Claims_DATA!AA244),IF($C$2="Current Exchange rate",IF(C.Claims_DATA!AA244=0,0,C.Claims_DATA!AA244/ECO!X22),IF($C$2="Constant Exchange rate",IF(C.Claims_DATA!AA244=0,0,C.Claims_DATA!AA244/ECO!X57))))</f>
        <v>883.86</v>
      </c>
      <c r="P292" s="74">
        <f>IF($C$2="National Currency",IF(C.Claims_DATA!AB244=0,0,C.Claims_DATA!AB244),IF($C$2="Current Exchange rate",IF(C.Claims_DATA!AB244=0,0,C.Claims_DATA!AB244/ECO!Y22),IF($C$2="Constant Exchange rate",IF(C.Claims_DATA!AB244=0,0,C.Claims_DATA!AB244/ECO!Y57))))</f>
        <v>752.86</v>
      </c>
      <c r="Q292" s="48">
        <f t="shared" si="61"/>
        <v>3.5399663085778862E-3</v>
      </c>
      <c r="R292" s="94">
        <f t="shared" si="62"/>
        <v>-0.14821351797796034</v>
      </c>
      <c r="S292" s="94">
        <f t="shared" si="63"/>
        <v>-0.34017528483786152</v>
      </c>
    </row>
    <row r="293" spans="3:24" ht="15" x14ac:dyDescent="0.25">
      <c r="C293" s="256"/>
      <c r="D293" s="257"/>
      <c r="E293" s="45" t="s">
        <v>13</v>
      </c>
      <c r="F293" s="74">
        <f>IF($C$2="National Currency",IF(C.Claims_DATA!R245=0,0,C.Claims_DATA!R245),IF($C$2="Current Exchange rate",IF(C.Claims_DATA!R245=0,0,C.Claims_DATA!R245/ECO!O23),IF($C$2="Constant Exchange rate",IF(C.Claims_DATA!R245=0,0,C.Claims_DATA!R245/ECO!O58))))</f>
        <v>370.85400887960299</v>
      </c>
      <c r="G293" s="74">
        <f>IF($C$2="National Currency",IF(C.Claims_DATA!S245=0,0,C.Claims_DATA!S245),IF($C$2="Current Exchange rate",IF(C.Claims_DATA!S245=0,0,C.Claims_DATA!S245/ECO!P23),IF($C$2="Constant Exchange rate",IF(C.Claims_DATA!S245=0,0,C.Claims_DATA!S245/ECO!P58))))</f>
        <v>395.53408200574563</v>
      </c>
      <c r="H293" s="74">
        <f>IF($C$2="National Currency",IF(C.Claims_DATA!T245=0,0,C.Claims_DATA!T245),IF($C$2="Current Exchange rate",IF(C.Claims_DATA!T245=0,0,C.Claims_DATA!T245/ECO!Q23),IF($C$2="Constant Exchange rate",IF(C.Claims_DATA!T245=0,0,C.Claims_DATA!T245/ECO!Q58))))</f>
        <v>441.89083311569601</v>
      </c>
      <c r="I293" s="74">
        <f>IF($C$2="National Currency",IF(C.Claims_DATA!U245=0,0,C.Claims_DATA!U245),IF($C$2="Current Exchange rate",IF(C.Claims_DATA!U245=0,0,C.Claims_DATA!U245/ECO!R23),IF($C$2="Constant Exchange rate",IF(C.Claims_DATA!U245=0,0,C.Claims_DATA!U245/ECO!R58))))</f>
        <v>453.64324889004962</v>
      </c>
      <c r="J293" s="74">
        <f>IF($C$2="National Currency",IF(C.Claims_DATA!V245=0,0,C.Claims_DATA!V245),IF($C$2="Current Exchange rate",IF(C.Claims_DATA!V245=0,0,C.Claims_DATA!V245/ECO!S23),IF($C$2="Constant Exchange rate",IF(C.Claims_DATA!V245=0,0,C.Claims_DATA!V245/ECO!S58))))</f>
        <v>486.81117785322539</v>
      </c>
      <c r="K293" s="74">
        <f>IF($C$2="National Currency",IF(C.Claims_DATA!W245=0,0,C.Claims_DATA!W245),IF($C$2="Current Exchange rate",IF(C.Claims_DATA!W245=0,0,C.Claims_DATA!W245/ECO!T23),IF($C$2="Constant Exchange rate",IF(C.Claims_DATA!W245=0,0,C.Claims_DATA!W245/ECO!T58))))</f>
        <v>475.71167406633583</v>
      </c>
      <c r="L293" s="74">
        <f>IF($C$2="National Currency",IF(C.Claims_DATA!X245=0,0,C.Claims_DATA!X245),IF($C$2="Current Exchange rate",IF(C.Claims_DATA!X245=0,0,C.Claims_DATA!X245/ECO!U23),IF($C$2="Constant Exchange rate",IF(C.Claims_DATA!X245=0,0,C.Claims_DATA!X245/ECO!U58))))</f>
        <v>413.29328806476883</v>
      </c>
      <c r="M293" s="74">
        <f>IF($C$2="National Currency",IF(C.Claims_DATA!Y245=0,0,C.Claims_DATA!Y245),IF($C$2="Current Exchange rate",IF(C.Claims_DATA!Y245=0,0,C.Claims_DATA!Y245/ECO!V23),IF($C$2="Constant Exchange rate",IF(C.Claims_DATA!Y245=0,0,C.Claims_DATA!Y245/ECO!V58))))</f>
        <v>401.41028989292244</v>
      </c>
      <c r="N293" s="74">
        <f>IF($C$2="National Currency",IF(C.Claims_DATA!Z245=0,0,C.Claims_DATA!Z245),IF($C$2="Current Exchange rate",IF(C.Claims_DATA!Z245=0,0,C.Claims_DATA!Z245/ECO!W23),IF($C$2="Constant Exchange rate",IF(C.Claims_DATA!Z245=0,0,C.Claims_DATA!Z245/ECO!W58))))</f>
        <v>395.66466440323842</v>
      </c>
      <c r="O293" s="74">
        <f>IF($C$2="National Currency",IF(C.Claims_DATA!AA245=0,0,C.Claims_DATA!AA245),IF($C$2="Current Exchange rate",IF(C.Claims_DATA!AA245=0,0,C.Claims_DATA!AA245/ECO!X23),IF($C$2="Constant Exchange rate",IF(C.Claims_DATA!AA245=0,0,C.Claims_DATA!AA245/ECO!X58))))</f>
        <v>385.60981979629145</v>
      </c>
      <c r="P293" s="74">
        <f>IF($C$2="National Currency",IF(C.Claims_DATA!AB245=0,0,C.Claims_DATA!AB245),IF($C$2="Current Exchange rate",IF(C.Claims_DATA!AB245=0,0,C.Claims_DATA!AB245/ECO!Y23),IF($C$2="Constant Exchange rate",IF(C.Claims_DATA!AB245=0,0,C.Claims_DATA!AB245/ECO!Y58))))</f>
        <v>356.09819796291458</v>
      </c>
      <c r="Q293" s="48">
        <f t="shared" si="61"/>
        <v>1.6743825191058313E-3</v>
      </c>
      <c r="R293" s="94">
        <f t="shared" si="62"/>
        <v>-7.6532339993227283E-2</v>
      </c>
      <c r="S293" s="94">
        <f t="shared" si="63"/>
        <v>-9.9702872235061135E-2</v>
      </c>
    </row>
    <row r="294" spans="3:24" ht="15" x14ac:dyDescent="0.25">
      <c r="C294" s="256"/>
      <c r="D294" s="257"/>
      <c r="E294" s="45" t="s">
        <v>14</v>
      </c>
      <c r="F294" s="74">
        <f>IF($C$2="National Currency",IF(C.Claims_DATA!R246=0,0,C.Claims_DATA!R246),IF($C$2="Current Exchange rate",IF(C.Claims_DATA!R246=0,0,C.Claims_DATA!R246/ECO!O24),IF($C$2="Constant Exchange rate",IF(C.Claims_DATA!R246=0,0,C.Claims_DATA!R246/ECO!O59))))</f>
        <v>0</v>
      </c>
      <c r="G294" s="74">
        <f>IF($C$2="National Currency",IF(C.Claims_DATA!S246=0,0,C.Claims_DATA!S246),IF($C$2="Current Exchange rate",IF(C.Claims_DATA!S246=0,0,C.Claims_DATA!S246/ECO!P24),IF($C$2="Constant Exchange rate",IF(C.Claims_DATA!S246=0,0,C.Claims_DATA!S246/ECO!P59))))</f>
        <v>0</v>
      </c>
      <c r="H294" s="74">
        <f>IF($C$2="National Currency",IF(C.Claims_DATA!T246=0,0,C.Claims_DATA!T246),IF($C$2="Current Exchange rate",IF(C.Claims_DATA!T246=0,0,C.Claims_DATA!T246/ECO!Q24),IF($C$2="Constant Exchange rate",IF(C.Claims_DATA!T246=0,0,C.Claims_DATA!T246/ECO!Q59))))</f>
        <v>0</v>
      </c>
      <c r="I294" s="74">
        <f>IF($C$2="National Currency",IF(C.Claims_DATA!U246=0,0,C.Claims_DATA!U246),IF($C$2="Current Exchange rate",IF(C.Claims_DATA!U246=0,0,C.Claims_DATA!U246/ECO!R24),IF($C$2="Constant Exchange rate",IF(C.Claims_DATA!U246=0,0,C.Claims_DATA!U246/ECO!R59))))</f>
        <v>0</v>
      </c>
      <c r="J294" s="74">
        <f>IF($C$2="National Currency",IF(C.Claims_DATA!V246=0,0,C.Claims_DATA!V246),IF($C$2="Current Exchange rate",IF(C.Claims_DATA!V246=0,0,C.Claims_DATA!V246/ECO!S24),IF($C$2="Constant Exchange rate",IF(C.Claims_DATA!V246=0,0,C.Claims_DATA!V246/ECO!S59))))</f>
        <v>0</v>
      </c>
      <c r="K294" s="74">
        <f>IF($C$2="National Currency",IF(C.Claims_DATA!W246=0,0,C.Claims_DATA!W246),IF($C$2="Current Exchange rate",IF(C.Claims_DATA!W246=0,0,C.Claims_DATA!W246/ECO!T24),IF($C$2="Constant Exchange rate",IF(C.Claims_DATA!W246=0,0,C.Claims_DATA!W246/ECO!T59))))</f>
        <v>0</v>
      </c>
      <c r="L294" s="74">
        <f>IF($C$2="National Currency",IF(C.Claims_DATA!X246=0,0,C.Claims_DATA!X246),IF($C$2="Current Exchange rate",IF(C.Claims_DATA!X246=0,0,C.Claims_DATA!X246/ECO!U24),IF($C$2="Constant Exchange rate",IF(C.Claims_DATA!X246=0,0,C.Claims_DATA!X246/ECO!U59))))</f>
        <v>0</v>
      </c>
      <c r="M294" s="74">
        <f>IF($C$2="National Currency",IF(C.Claims_DATA!Y246=0,0,C.Claims_DATA!Y246),IF($C$2="Current Exchange rate",IF(C.Claims_DATA!Y246=0,0,C.Claims_DATA!Y246/ECO!V24),IF($C$2="Constant Exchange rate",IF(C.Claims_DATA!Y246=0,0,C.Claims_DATA!Y246/ECO!V59))))</f>
        <v>0</v>
      </c>
      <c r="N294" s="74">
        <f>IF($C$2="National Currency",IF(C.Claims_DATA!Z246=0,0,C.Claims_DATA!Z246),IF($C$2="Current Exchange rate",IF(C.Claims_DATA!Z246=0,0,C.Claims_DATA!Z246/ECO!W24),IF($C$2="Constant Exchange rate",IF(C.Claims_DATA!Z246=0,0,C.Claims_DATA!Z246/ECO!W59))))</f>
        <v>0</v>
      </c>
      <c r="O294" s="74">
        <f>IF($C$2="National Currency",IF(C.Claims_DATA!AA246=0,0,C.Claims_DATA!AA246),IF($C$2="Current Exchange rate",IF(C.Claims_DATA!AA246=0,0,C.Claims_DATA!AA246/ECO!X24),IF($C$2="Constant Exchange rate",IF(C.Claims_DATA!AA246=0,0,C.Claims_DATA!AA246/ECO!X59))))</f>
        <v>663.3105153070926</v>
      </c>
      <c r="P294" s="74">
        <f>IF($C$2="National Currency",IF(C.Claims_DATA!AB246=0,0,C.Claims_DATA!AB246),IF($C$2="Current Exchange rate",IF(C.Claims_DATA!AB246=0,0,C.Claims_DATA!AB246/ECO!Y24),IF($C$2="Constant Exchange rate",IF(C.Claims_DATA!AB246=0,0,C.Claims_DATA!AB246/ECO!Y59))))</f>
        <v>678.24998415414836</v>
      </c>
      <c r="Q294" s="48">
        <f t="shared" si="61"/>
        <v>3.1891481719033689E-3</v>
      </c>
      <c r="R294" s="94">
        <f t="shared" si="62"/>
        <v>2.2522587087495882E-2</v>
      </c>
      <c r="S294" s="94" t="str">
        <f t="shared" si="63"/>
        <v>-</v>
      </c>
    </row>
    <row r="295" spans="3:24" ht="15" x14ac:dyDescent="0.25">
      <c r="C295" s="256"/>
      <c r="D295" s="257"/>
      <c r="E295" s="45" t="s">
        <v>15</v>
      </c>
      <c r="F295" s="74">
        <f>IF($C$2="National Currency",IF(C.Claims_DATA!R247=0,0,C.Claims_DATA!R247),IF($C$2="Current Exchange rate",IF(C.Claims_DATA!R247=0,0,C.Claims_DATA!R247/ECO!O25),IF($C$2="Constant Exchange rate",IF(C.Claims_DATA!R247=0,0,C.Claims_DATA!R247/ECO!O60))))</f>
        <v>0</v>
      </c>
      <c r="G295" s="74">
        <f>IF($C$2="National Currency",IF(C.Claims_DATA!S247=0,0,C.Claims_DATA!S247),IF($C$2="Current Exchange rate",IF(C.Claims_DATA!S247=0,0,C.Claims_DATA!S247/ECO!P25),IF($C$2="Constant Exchange rate",IF(C.Claims_DATA!S247=0,0,C.Claims_DATA!S247/ECO!P60))))</f>
        <v>0</v>
      </c>
      <c r="H295" s="74">
        <f>IF($C$2="National Currency",IF(C.Claims_DATA!T247=0,0,C.Claims_DATA!T247),IF($C$2="Current Exchange rate",IF(C.Claims_DATA!T247=0,0,C.Claims_DATA!T247/ECO!Q25),IF($C$2="Constant Exchange rate",IF(C.Claims_DATA!T247=0,0,C.Claims_DATA!T247/ECO!Q60))))</f>
        <v>0</v>
      </c>
      <c r="I295" s="74">
        <f>IF($C$2="National Currency",IF(C.Claims_DATA!U247=0,0,C.Claims_DATA!U247),IF($C$2="Current Exchange rate",IF(C.Claims_DATA!U247=0,0,C.Claims_DATA!U247/ECO!R25),IF($C$2="Constant Exchange rate",IF(C.Claims_DATA!U247=0,0,C.Claims_DATA!U247/ECO!R60))))</f>
        <v>0</v>
      </c>
      <c r="J295" s="74">
        <f>IF($C$2="National Currency",IF(C.Claims_DATA!V247=0,0,C.Claims_DATA!V247),IF($C$2="Current Exchange rate",IF(C.Claims_DATA!V247=0,0,C.Claims_DATA!V247/ECO!S25),IF($C$2="Constant Exchange rate",IF(C.Claims_DATA!V247=0,0,C.Claims_DATA!V247/ECO!S60))))</f>
        <v>0</v>
      </c>
      <c r="K295" s="74">
        <f>IF($C$2="National Currency",IF(C.Claims_DATA!W247=0,0,C.Claims_DATA!W247),IF($C$2="Current Exchange rate",IF(C.Claims_DATA!W247=0,0,C.Claims_DATA!W247/ECO!T25),IF($C$2="Constant Exchange rate",IF(C.Claims_DATA!W247=0,0,C.Claims_DATA!W247/ECO!T60))))</f>
        <v>0</v>
      </c>
      <c r="L295" s="172">
        <f>IF($C$2="National Currency",IF(C.Claims_DATA!X247=0,0,C.Claims_DATA!X247),IF($C$2="Current Exchange rate",IF(C.Claims_DATA!X247=0,0,C.Claims_DATA!X247/ECO!U25),IF($C$2="Constant Exchange rate",IF(C.Claims_DATA!X247=0,0,C.Claims_DATA!X247/ECO!U60))))</f>
        <v>0</v>
      </c>
      <c r="M295" s="172">
        <f>IF($C$2="National Currency",IF(C.Claims_DATA!Y247=0,0,C.Claims_DATA!Y247),IF($C$2="Current Exchange rate",IF(C.Claims_DATA!Y247=0,0,C.Claims_DATA!Y247/ECO!V25),IF($C$2="Constant Exchange rate",IF(C.Claims_DATA!Y247=0,0,C.Claims_DATA!Y247/ECO!V60))))</f>
        <v>0</v>
      </c>
      <c r="N295" s="172">
        <f>IF($C$2="National Currency",IF(C.Claims_DATA!Z247=0,0,C.Claims_DATA!Z247),IF($C$2="Current Exchange rate",IF(C.Claims_DATA!Z247=0,0,C.Claims_DATA!Z247/ECO!W25),IF($C$2="Constant Exchange rate",IF(C.Claims_DATA!Z247=0,0,C.Claims_DATA!Z247/ECO!W60))))</f>
        <v>0</v>
      </c>
      <c r="O295" s="74">
        <f>IF($C$2="National Currency",IF(C.Claims_DATA!AA247=0,0,C.Claims_DATA!AA247),IF($C$2="Current Exchange rate",IF(C.Claims_DATA!AA247=0,0,C.Claims_DATA!AA247/ECO!X25),IF($C$2="Constant Exchange rate",IF(C.Claims_DATA!AA247=0,0,C.Claims_DATA!AA247/ECO!X60))))</f>
        <v>0</v>
      </c>
      <c r="P295" s="74">
        <f>IF($C$2="National Currency",IF(C.Claims_DATA!AB247=0,0,C.Claims_DATA!AB247),IF($C$2="Current Exchange rate",IF(C.Claims_DATA!AB247=0,0,C.Claims_DATA!AB247/ECO!Y25),IF($C$2="Constant Exchange rate",IF(C.Claims_DATA!AB247=0,0,C.Claims_DATA!AB247/ECO!Y60))))</f>
        <v>0</v>
      </c>
      <c r="Q295" s="48">
        <f t="shared" si="61"/>
        <v>0</v>
      </c>
      <c r="R295" s="94" t="str">
        <f t="shared" si="62"/>
        <v>-</v>
      </c>
      <c r="S295" s="94" t="str">
        <f t="shared" si="63"/>
        <v>-</v>
      </c>
    </row>
    <row r="296" spans="3:24" ht="15" x14ac:dyDescent="0.25">
      <c r="C296" s="256"/>
      <c r="D296" s="257"/>
      <c r="E296" s="45" t="s">
        <v>16</v>
      </c>
      <c r="F296" s="74">
        <f>IF($C$2="National Currency",IF(C.Claims_DATA!R248=0,0,C.Claims_DATA!R248),IF($C$2="Current Exchange rate",IF(C.Claims_DATA!R248=0,0,C.Claims_DATA!R248/ECO!O26),IF($C$2="Constant Exchange rate",IF(C.Claims_DATA!R248=0,0,C.Claims_DATA!R248/ECO!O61))))</f>
        <v>0</v>
      </c>
      <c r="G296" s="74">
        <f>IF($C$2="National Currency",IF(C.Claims_DATA!S248=0,0,C.Claims_DATA!S248),IF($C$2="Current Exchange rate",IF(C.Claims_DATA!S248=0,0,C.Claims_DATA!S248/ECO!P26),IF($C$2="Constant Exchange rate",IF(C.Claims_DATA!S248=0,0,C.Claims_DATA!S248/ECO!P61))))</f>
        <v>0</v>
      </c>
      <c r="H296" s="74">
        <f>IF($C$2="National Currency",IF(C.Claims_DATA!T248=0,0,C.Claims_DATA!T248),IF($C$2="Current Exchange rate",IF(C.Claims_DATA!T248=0,0,C.Claims_DATA!T248/ECO!Q26),IF($C$2="Constant Exchange rate",IF(C.Claims_DATA!T248=0,0,C.Claims_DATA!T248/ECO!Q61))))</f>
        <v>0</v>
      </c>
      <c r="I296" s="74">
        <f>IF($C$2="National Currency",IF(C.Claims_DATA!U248=0,0,C.Claims_DATA!U248),IF($C$2="Current Exchange rate",IF(C.Claims_DATA!U248=0,0,C.Claims_DATA!U248/ECO!R26),IF($C$2="Constant Exchange rate",IF(C.Claims_DATA!U248=0,0,C.Claims_DATA!U248/ECO!R61))))</f>
        <v>0</v>
      </c>
      <c r="J296" s="74">
        <f>IF($C$2="National Currency",IF(C.Claims_DATA!V248=0,0,C.Claims_DATA!V248),IF($C$2="Current Exchange rate",IF(C.Claims_DATA!V248=0,0,C.Claims_DATA!V248/ECO!S26),IF($C$2="Constant Exchange rate",IF(C.Claims_DATA!V248=0,0,C.Claims_DATA!V248/ECO!S61))))</f>
        <v>0</v>
      </c>
      <c r="K296" s="74">
        <f>IF($C$2="National Currency",IF(C.Claims_DATA!W248=0,0,C.Claims_DATA!W248),IF($C$2="Current Exchange rate",IF(C.Claims_DATA!W248=0,0,C.Claims_DATA!W248/ECO!T26),IF($C$2="Constant Exchange rate",IF(C.Claims_DATA!W248=0,0,C.Claims_DATA!W248/ECO!T61))))</f>
        <v>0</v>
      </c>
      <c r="L296" s="74">
        <f>IF($C$2="National Currency",IF(C.Claims_DATA!X248=0,0,C.Claims_DATA!X248),IF($C$2="Current Exchange rate",IF(C.Claims_DATA!X248=0,0,C.Claims_DATA!X248/ECO!U26),IF($C$2="Constant Exchange rate",IF(C.Claims_DATA!X248=0,0,C.Claims_DATA!X248/ECO!U61))))</f>
        <v>0</v>
      </c>
      <c r="M296" s="74">
        <f>IF($C$2="National Currency",IF(C.Claims_DATA!Y248=0,0,C.Claims_DATA!Y248),IF($C$2="Current Exchange rate",IF(C.Claims_DATA!Y248=0,0,C.Claims_DATA!Y248/ECO!V26),IF($C$2="Constant Exchange rate",IF(C.Claims_DATA!Y248=0,0,C.Claims_DATA!Y248/ECO!V61))))</f>
        <v>0</v>
      </c>
      <c r="N296" s="74">
        <f>IF($C$2="National Currency",IF(C.Claims_DATA!Z248=0,0,C.Claims_DATA!Z248),IF($C$2="Current Exchange rate",IF(C.Claims_DATA!Z248=0,0,C.Claims_DATA!Z248/ECO!W26),IF($C$2="Constant Exchange rate",IF(C.Claims_DATA!Z248=0,0,C.Claims_DATA!Z248/ECO!W61))))</f>
        <v>0</v>
      </c>
      <c r="O296" s="74">
        <f>IF($C$2="National Currency",IF(C.Claims_DATA!AA248=0,0,C.Claims_DATA!AA248),IF($C$2="Current Exchange rate",IF(C.Claims_DATA!AA248=0,0,C.Claims_DATA!AA248/ECO!X26),IF($C$2="Constant Exchange rate",IF(C.Claims_DATA!AA248=0,0,C.Claims_DATA!AA248/ECO!X61))))</f>
        <v>0</v>
      </c>
      <c r="P296" s="74">
        <f>IF($C$2="National Currency",IF(C.Claims_DATA!AB248=0,0,C.Claims_DATA!AB248),IF($C$2="Current Exchange rate",IF(C.Claims_DATA!AB248=0,0,C.Claims_DATA!AB248/ECO!Y26),IF($C$2="Constant Exchange rate",IF(C.Claims_DATA!AB248=0,0,C.Claims_DATA!AB248/ECO!Y61))))</f>
        <v>0</v>
      </c>
      <c r="Q296" s="48">
        <f t="shared" si="61"/>
        <v>0</v>
      </c>
      <c r="R296" s="94" t="str">
        <f t="shared" si="62"/>
        <v>-</v>
      </c>
      <c r="S296" s="94" t="str">
        <f t="shared" si="63"/>
        <v>-</v>
      </c>
    </row>
    <row r="297" spans="3:24" ht="15" x14ac:dyDescent="0.25">
      <c r="C297" s="256"/>
      <c r="D297" s="257"/>
      <c r="E297" s="45" t="s">
        <v>17</v>
      </c>
      <c r="F297" s="74">
        <f>IF($C$2="National Currency",IF(C.Claims_DATA!R249=0,0,C.Claims_DATA!R249),IF($C$2="Current Exchange rate",IF(C.Claims_DATA!R249=0,0,C.Claims_DATA!R249/ECO!O27),IF($C$2="Constant Exchange rate",IF(C.Claims_DATA!R249=0,0,C.Claims_DATA!R249/ECO!O62))))</f>
        <v>22086</v>
      </c>
      <c r="G297" s="74">
        <f>IF($C$2="National Currency",IF(C.Claims_DATA!S249=0,0,C.Claims_DATA!S249),IF($C$2="Current Exchange rate",IF(C.Claims_DATA!S249=0,0,C.Claims_DATA!S249/ECO!P27),IF($C$2="Constant Exchange rate",IF(C.Claims_DATA!S249=0,0,C.Claims_DATA!S249/ECO!P62))))</f>
        <v>23077</v>
      </c>
      <c r="H297" s="74">
        <f>IF($C$2="National Currency",IF(C.Claims_DATA!T249=0,0,C.Claims_DATA!T249),IF($C$2="Current Exchange rate",IF(C.Claims_DATA!T249=0,0,C.Claims_DATA!T249/ECO!Q27),IF($C$2="Constant Exchange rate",IF(C.Claims_DATA!T249=0,0,C.Claims_DATA!T249/ECO!Q62))))</f>
        <v>23515</v>
      </c>
      <c r="I297" s="74">
        <f>IF($C$2="National Currency",IF(C.Claims_DATA!U249=0,0,C.Claims_DATA!U249),IF($C$2="Current Exchange rate",IF(C.Claims_DATA!U249=0,0,C.Claims_DATA!U249/ECO!R27),IF($C$2="Constant Exchange rate",IF(C.Claims_DATA!U249=0,0,C.Claims_DATA!U249/ECO!R62))))</f>
        <v>24580</v>
      </c>
      <c r="J297" s="74">
        <f>IF($C$2="National Currency",IF(C.Claims_DATA!V249=0,0,C.Claims_DATA!V249),IF($C$2="Current Exchange rate",IF(C.Claims_DATA!V249=0,0,C.Claims_DATA!V249/ECO!S27),IF($C$2="Constant Exchange rate",IF(C.Claims_DATA!V249=0,0,C.Claims_DATA!V249/ECO!S62))))</f>
        <v>27037</v>
      </c>
      <c r="K297" s="74">
        <f>IF($C$2="National Currency",IF(C.Claims_DATA!W249=0,0,C.Claims_DATA!W249),IF($C$2="Current Exchange rate",IF(C.Claims_DATA!W249=0,0,C.Claims_DATA!W249/ECO!T27),IF($C$2="Constant Exchange rate",IF(C.Claims_DATA!W249=0,0,C.Claims_DATA!W249/ECO!T62))))</f>
        <v>27550</v>
      </c>
      <c r="L297" s="74">
        <f>IF($C$2="National Currency",IF(C.Claims_DATA!X249=0,0,C.Claims_DATA!X249),IF($C$2="Current Exchange rate",IF(C.Claims_DATA!X249=0,0,C.Claims_DATA!X249/ECO!U27),IF($C$2="Constant Exchange rate",IF(C.Claims_DATA!X249=0,0,C.Claims_DATA!X249/ECO!U62))))</f>
        <v>26036</v>
      </c>
      <c r="M297" s="74">
        <f>IF($C$2="National Currency",IF(C.Claims_DATA!Y249=0,0,C.Claims_DATA!Y249),IF($C$2="Current Exchange rate",IF(C.Claims_DATA!Y249=0,0,C.Claims_DATA!Y249/ECO!V27),IF($C$2="Constant Exchange rate",IF(C.Claims_DATA!Y249=0,0,C.Claims_DATA!Y249/ECO!V62))))</f>
        <v>24988</v>
      </c>
      <c r="N297" s="74">
        <f>IF($C$2="National Currency",IF(C.Claims_DATA!Z249=0,0,C.Claims_DATA!Z249),IF($C$2="Current Exchange rate",IF(C.Claims_DATA!Z249=0,0,C.Claims_DATA!Z249/ECO!W27),IF($C$2="Constant Exchange rate",IF(C.Claims_DATA!Z249=0,0,C.Claims_DATA!Z249/ECO!W62))))</f>
        <v>23811</v>
      </c>
      <c r="O297" s="74">
        <f>IF($C$2="National Currency",IF(C.Claims_DATA!AA249=0,0,C.Claims_DATA!AA249),IF($C$2="Current Exchange rate",IF(C.Claims_DATA!AA249=0,0,C.Claims_DATA!AA249/ECO!X27),IF($C$2="Constant Exchange rate",IF(C.Claims_DATA!AA249=0,0,C.Claims_DATA!AA249/ECO!X62))))</f>
        <v>22776</v>
      </c>
      <c r="P297" s="74">
        <f>IF($C$2="National Currency",IF(C.Claims_DATA!AB249=0,0,C.Claims_DATA!AB249),IF($C$2="Current Exchange rate",IF(C.Claims_DATA!AB249=0,0,C.Claims_DATA!AB249/ECO!Y27),IF($C$2="Constant Exchange rate",IF(C.Claims_DATA!AB249=0,0,C.Claims_DATA!AB249/ECO!Y62))))</f>
        <v>21258</v>
      </c>
      <c r="Q297" s="48">
        <f t="shared" si="61"/>
        <v>9.9955640873135382E-2</v>
      </c>
      <c r="R297" s="94">
        <f t="shared" si="62"/>
        <v>-6.6649104320337216E-2</v>
      </c>
      <c r="S297" s="94">
        <f t="shared" si="63"/>
        <v>-7.8823070589764677E-2</v>
      </c>
    </row>
    <row r="298" spans="3:24" ht="15" x14ac:dyDescent="0.25">
      <c r="C298" s="256"/>
      <c r="D298" s="257"/>
      <c r="E298" s="45" t="s">
        <v>18</v>
      </c>
      <c r="F298" s="74">
        <f>IF($C$2="National Currency",IF(C.Claims_DATA!R250=0,0,C.Claims_DATA!R250),IF($C$2="Current Exchange rate",IF(C.Claims_DATA!R250=0,0,C.Claims_DATA!R250/ECO!O28),IF($C$2="Constant Exchange rate",IF(C.Claims_DATA!R250=0,0,C.Claims_DATA!R250/ECO!O63))))</f>
        <v>0</v>
      </c>
      <c r="G298" s="74">
        <f>IF($C$2="National Currency",IF(C.Claims_DATA!S250=0,0,C.Claims_DATA!S250),IF($C$2="Current Exchange rate",IF(C.Claims_DATA!S250=0,0,C.Claims_DATA!S250/ECO!P28),IF($C$2="Constant Exchange rate",IF(C.Claims_DATA!S250=0,0,C.Claims_DATA!S250/ECO!P63))))</f>
        <v>0</v>
      </c>
      <c r="H298" s="74">
        <f>IF($C$2="National Currency",IF(C.Claims_DATA!T250=0,0,C.Claims_DATA!T250),IF($C$2="Current Exchange rate",IF(C.Claims_DATA!T250=0,0,C.Claims_DATA!T250/ECO!Q28),IF($C$2="Constant Exchange rate",IF(C.Claims_DATA!T250=0,0,C.Claims_DATA!T250/ECO!Q63))))</f>
        <v>0</v>
      </c>
      <c r="I298" s="74">
        <f>IF($C$2="National Currency",IF(C.Claims_DATA!U250=0,0,C.Claims_DATA!U250),IF($C$2="Current Exchange rate",IF(C.Claims_DATA!U250=0,0,C.Claims_DATA!U250/ECO!R28),IF($C$2="Constant Exchange rate",IF(C.Claims_DATA!U250=0,0,C.Claims_DATA!U250/ECO!R63))))</f>
        <v>0</v>
      </c>
      <c r="J298" s="74">
        <f>IF($C$2="National Currency",IF(C.Claims_DATA!V250=0,0,C.Claims_DATA!V250),IF($C$2="Current Exchange rate",IF(C.Claims_DATA!V250=0,0,C.Claims_DATA!V250/ECO!S28),IF($C$2="Constant Exchange rate",IF(C.Claims_DATA!V250=0,0,C.Claims_DATA!V250/ECO!S63))))</f>
        <v>0</v>
      </c>
      <c r="K298" s="74">
        <f>IF($C$2="National Currency",IF(C.Claims_DATA!W250=0,0,C.Claims_DATA!W250),IF($C$2="Current Exchange rate",IF(C.Claims_DATA!W250=0,0,C.Claims_DATA!W250/ECO!T28),IF($C$2="Constant Exchange rate",IF(C.Claims_DATA!W250=0,0,C.Claims_DATA!W250/ECO!T63))))</f>
        <v>0</v>
      </c>
      <c r="L298" s="74">
        <f>IF($C$2="National Currency",IF(C.Claims_DATA!X250=0,0,C.Claims_DATA!X250),IF($C$2="Current Exchange rate",IF(C.Claims_DATA!X250=0,0,C.Claims_DATA!X250/ECO!U28),IF($C$2="Constant Exchange rate",IF(C.Claims_DATA!X250=0,0,C.Claims_DATA!X250/ECO!U63))))</f>
        <v>0</v>
      </c>
      <c r="M298" s="74">
        <f>IF($C$2="National Currency",IF(C.Claims_DATA!Y250=0,0,C.Claims_DATA!Y250),IF($C$2="Current Exchange rate",IF(C.Claims_DATA!Y250=0,0,C.Claims_DATA!Y250/ECO!V28),IF($C$2="Constant Exchange rate",IF(C.Claims_DATA!Y250=0,0,C.Claims_DATA!Y250/ECO!V63))))</f>
        <v>0</v>
      </c>
      <c r="N298" s="74">
        <f>IF($C$2="National Currency",IF(C.Claims_DATA!Z250=0,0,C.Claims_DATA!Z250),IF($C$2="Current Exchange rate",IF(C.Claims_DATA!Z250=0,0,C.Claims_DATA!Z250/ECO!W28),IF($C$2="Constant Exchange rate",IF(C.Claims_DATA!Z250=0,0,C.Claims_DATA!Z250/ECO!W63))))</f>
        <v>0</v>
      </c>
      <c r="O298" s="74">
        <f>IF($C$2="National Currency",IF(C.Claims_DATA!AA250=0,0,C.Claims_DATA!AA250),IF($C$2="Current Exchange rate",IF(C.Claims_DATA!AA250=0,0,C.Claims_DATA!AA250/ECO!X28),IF($C$2="Constant Exchange rate",IF(C.Claims_DATA!AA250=0,0,C.Claims_DATA!AA250/ECO!X63))))</f>
        <v>0</v>
      </c>
      <c r="P298" s="74">
        <f>IF($C$2="National Currency",IF(C.Claims_DATA!AB250=0,0,C.Claims_DATA!AB250),IF($C$2="Current Exchange rate",IF(C.Claims_DATA!AB250=0,0,C.Claims_DATA!AB250/ECO!Y28),IF($C$2="Constant Exchange rate",IF(C.Claims_DATA!AB250=0,0,C.Claims_DATA!AB250/ECO!Y63))))</f>
        <v>0</v>
      </c>
      <c r="Q298" s="48">
        <f t="shared" si="61"/>
        <v>0</v>
      </c>
      <c r="R298" s="94" t="str">
        <f t="shared" si="62"/>
        <v>-</v>
      </c>
      <c r="S298" s="94" t="str">
        <f t="shared" si="63"/>
        <v>-</v>
      </c>
    </row>
    <row r="299" spans="3:24" ht="15" x14ac:dyDescent="0.25">
      <c r="C299" s="256"/>
      <c r="D299" s="257"/>
      <c r="E299" s="45" t="s">
        <v>19</v>
      </c>
      <c r="F299" s="74">
        <f>IF($C$2="National Currency",IF(C.Claims_DATA!R251=0,0,C.Claims_DATA!R251),IF($C$2="Current Exchange rate",IF(C.Claims_DATA!R251=0,0,C.Claims_DATA!R251/ECO!O29),IF($C$2="Constant Exchange rate",IF(C.Claims_DATA!R251=0,0,C.Claims_DATA!R251/ECO!O64))))</f>
        <v>0</v>
      </c>
      <c r="G299" s="74">
        <f>IF($C$2="National Currency",IF(C.Claims_DATA!S251=0,0,C.Claims_DATA!S251),IF($C$2="Current Exchange rate",IF(C.Claims_DATA!S251=0,0,C.Claims_DATA!S251/ECO!P29),IF($C$2="Constant Exchange rate",IF(C.Claims_DATA!S251=0,0,C.Claims_DATA!S251/ECO!P64))))</f>
        <v>0</v>
      </c>
      <c r="H299" s="74">
        <f>IF($C$2="National Currency",IF(C.Claims_DATA!T251=0,0,C.Claims_DATA!T251),IF($C$2="Current Exchange rate",IF(C.Claims_DATA!T251=0,0,C.Claims_DATA!T251/ECO!Q29),IF($C$2="Constant Exchange rate",IF(C.Claims_DATA!T251=0,0,C.Claims_DATA!T251/ECO!Q64))))</f>
        <v>0</v>
      </c>
      <c r="I299" s="74">
        <f>IF($C$2="National Currency",IF(C.Claims_DATA!U251=0,0,C.Claims_DATA!U251),IF($C$2="Current Exchange rate",IF(C.Claims_DATA!U251=0,0,C.Claims_DATA!U251/ECO!R29),IF($C$2="Constant Exchange rate",IF(C.Claims_DATA!U251=0,0,C.Claims_DATA!U251/ECO!R64))))</f>
        <v>0</v>
      </c>
      <c r="J299" s="74">
        <f>IF($C$2="National Currency",IF(C.Claims_DATA!V251=0,0,C.Claims_DATA!V251),IF($C$2="Current Exchange rate",IF(C.Claims_DATA!V251=0,0,C.Claims_DATA!V251/ECO!S29),IF($C$2="Constant Exchange rate",IF(C.Claims_DATA!V251=0,0,C.Claims_DATA!V251/ECO!S64))))</f>
        <v>0</v>
      </c>
      <c r="K299" s="74">
        <f>IF($C$2="National Currency",IF(C.Claims_DATA!W251=0,0,C.Claims_DATA!W251),IF($C$2="Current Exchange rate",IF(C.Claims_DATA!W251=0,0,C.Claims_DATA!W251/ECO!T29),IF($C$2="Constant Exchange rate",IF(C.Claims_DATA!W251=0,0,C.Claims_DATA!W251/ECO!T64))))</f>
        <v>0</v>
      </c>
      <c r="L299" s="74">
        <f>IF($C$2="National Currency",IF(C.Claims_DATA!X251=0,0,C.Claims_DATA!X251),IF($C$2="Current Exchange rate",IF(C.Claims_DATA!X251=0,0,C.Claims_DATA!X251/ECO!U29),IF($C$2="Constant Exchange rate",IF(C.Claims_DATA!X251=0,0,C.Claims_DATA!X251/ECO!U64))))</f>
        <v>1296</v>
      </c>
      <c r="M299" s="74">
        <f>IF($C$2="National Currency",IF(C.Claims_DATA!Y251=0,0,C.Claims_DATA!Y251),IF($C$2="Current Exchange rate",IF(C.Claims_DATA!Y251=0,0,C.Claims_DATA!Y251/ECO!V29),IF($C$2="Constant Exchange rate",IF(C.Claims_DATA!Y251=0,0,C.Claims_DATA!Y251/ECO!V64))))</f>
        <v>407</v>
      </c>
      <c r="N299" s="74">
        <f>IF($C$2="National Currency",IF(C.Claims_DATA!Z251=0,0,C.Claims_DATA!Z251),IF($C$2="Current Exchange rate",IF(C.Claims_DATA!Z251=0,0,C.Claims_DATA!Z251/ECO!W29),IF($C$2="Constant Exchange rate",IF(C.Claims_DATA!Z251=0,0,C.Claims_DATA!Z251/ECO!W64))))</f>
        <v>406</v>
      </c>
      <c r="O299" s="74">
        <f>IF($C$2="National Currency",IF(C.Claims_DATA!AA251=0,0,C.Claims_DATA!AA251),IF($C$2="Current Exchange rate",IF(C.Claims_DATA!AA251=0,0,C.Claims_DATA!AA251/ECO!X29),IF($C$2="Constant Exchange rate",IF(C.Claims_DATA!AA251=0,0,C.Claims_DATA!AA251/ECO!X64))))</f>
        <v>472</v>
      </c>
      <c r="P299" s="74">
        <f>IF($C$2="National Currency",IF(C.Claims_DATA!AB251=0,0,C.Claims_DATA!AB251),IF($C$2="Current Exchange rate",IF(C.Claims_DATA!AB251=0,0,C.Claims_DATA!AB251/ECO!Y29),IF($C$2="Constant Exchange rate",IF(C.Claims_DATA!AB251=0,0,C.Claims_DATA!AB251/ECO!Y64))))</f>
        <v>539</v>
      </c>
      <c r="Q299" s="48">
        <f t="shared" si="61"/>
        <v>2.5343913082425426E-3</v>
      </c>
      <c r="R299" s="94">
        <f t="shared" si="62"/>
        <v>0.14194915254237284</v>
      </c>
      <c r="S299" s="94" t="str">
        <f t="shared" si="63"/>
        <v>-</v>
      </c>
    </row>
    <row r="300" spans="3:24" ht="15" x14ac:dyDescent="0.25">
      <c r="C300" s="256"/>
      <c r="D300" s="257"/>
      <c r="E300" s="45" t="s">
        <v>20</v>
      </c>
      <c r="F300" s="74">
        <f>IF($C$2="National Currency",IF(C.Claims_DATA!R252=0,0,C.Claims_DATA!R252),IF($C$2="Current Exchange rate",IF(C.Claims_DATA!R252=0,0,C.Claims_DATA!R252/ECO!O30),IF($C$2="Constant Exchange rate",IF(C.Claims_DATA!R252=0,0,C.Claims_DATA!R252/ECO!O65))))</f>
        <v>55.036994877632331</v>
      </c>
      <c r="G300" s="74">
        <f>IF($C$2="National Currency",IF(C.Claims_DATA!S252=0,0,C.Claims_DATA!S252),IF($C$2="Current Exchange rate",IF(C.Claims_DATA!S252=0,0,C.Claims_DATA!S252/ECO!P30),IF($C$2="Constant Exchange rate",IF(C.Claims_DATA!S252=0,0,C.Claims_DATA!S252/ECO!P65))))</f>
        <v>70.944792259533301</v>
      </c>
      <c r="H300" s="74">
        <f>IF($C$2="National Currency",IF(C.Claims_DATA!T252=0,0,C.Claims_DATA!T252),IF($C$2="Current Exchange rate",IF(C.Claims_DATA!T252=0,0,C.Claims_DATA!T252/ECO!Q30),IF($C$2="Constant Exchange rate",IF(C.Claims_DATA!T252=0,0,C.Claims_DATA!T252/ECO!Q65))))</f>
        <v>103.89869095048378</v>
      </c>
      <c r="I300" s="74">
        <f>IF($C$2="National Currency",IF(C.Claims_DATA!U252=0,0,C.Claims_DATA!U252),IF($C$2="Current Exchange rate",IF(C.Claims_DATA!U252=0,0,C.Claims_DATA!U252/ECO!R30),IF($C$2="Constant Exchange rate",IF(C.Claims_DATA!U252=0,0,C.Claims_DATA!U252/ECO!R65))))</f>
        <v>147.66647694934548</v>
      </c>
      <c r="J300" s="74">
        <f>IF($C$2="National Currency",IF(C.Claims_DATA!V252=0,0,C.Claims_DATA!V252),IF($C$2="Current Exchange rate",IF(C.Claims_DATA!V252=0,0,C.Claims_DATA!V252/ECO!S30),IF($C$2="Constant Exchange rate",IF(C.Claims_DATA!V252=0,0,C.Claims_DATA!V252/ECO!S65))))</f>
        <v>197.70916334661354</v>
      </c>
      <c r="K300" s="74">
        <f>IF($C$2="National Currency",IF(C.Claims_DATA!W252=0,0,C.Claims_DATA!W252),IF($C$2="Current Exchange rate",IF(C.Claims_DATA!W252=0,0,C.Claims_DATA!W252/ECO!T30),IF($C$2="Constant Exchange rate",IF(C.Claims_DATA!W252=0,0,C.Claims_DATA!W252/ECO!T65))))</f>
        <v>136.55378486055778</v>
      </c>
      <c r="L300" s="74">
        <f>IF($C$2="National Currency",IF(C.Claims_DATA!X252=0,0,C.Claims_DATA!X252),IF($C$2="Current Exchange rate",IF(C.Claims_DATA!X252=0,0,C.Claims_DATA!X252/ECO!U30),IF($C$2="Constant Exchange rate",IF(C.Claims_DATA!X252=0,0,C.Claims_DATA!X252/ECO!U65))))</f>
        <v>113.57427433124644</v>
      </c>
      <c r="M300" s="74">
        <f>IF($C$2="National Currency",IF(C.Claims_DATA!Y252=0,0,C.Claims_DATA!Y252),IF($C$2="Current Exchange rate",IF(C.Claims_DATA!Y252=0,0,C.Claims_DATA!Y252/ECO!V30),IF($C$2="Constant Exchange rate",IF(C.Claims_DATA!Y252=0,0,C.Claims_DATA!Y252/ECO!V65))))</f>
        <v>146.62777461582243</v>
      </c>
      <c r="N300" s="74">
        <f>IF($C$2="National Currency",IF(C.Claims_DATA!Z252=0,0,C.Claims_DATA!Z252),IF($C$2="Current Exchange rate",IF(C.Claims_DATA!Z252=0,0,C.Claims_DATA!Z252/ECO!W30),IF($C$2="Constant Exchange rate",IF(C.Claims_DATA!Z252=0,0,C.Claims_DATA!Z252/ECO!W65))))</f>
        <v>149.47353443369383</v>
      </c>
      <c r="O300" s="74">
        <f>IF($C$2="National Currency",IF(C.Claims_DATA!AA252=0,0,C.Claims_DATA!AA252),IF($C$2="Current Exchange rate",IF(C.Claims_DATA!AA252=0,0,C.Claims_DATA!AA252/ECO!X30),IF($C$2="Constant Exchange rate",IF(C.Claims_DATA!AA252=0,0,C.Claims_DATA!AA252/ECO!X65))))</f>
        <v>204.5375640295959</v>
      </c>
      <c r="P300" s="74">
        <f>IF($C$2="National Currency",IF(C.Claims_DATA!AB252=0,0,C.Claims_DATA!AB252),IF($C$2="Current Exchange rate",IF(C.Claims_DATA!AB252=0,0,C.Claims_DATA!AB252/ECO!Y30),IF($C$2="Constant Exchange rate",IF(C.Claims_DATA!AB252=0,0,C.Claims_DATA!AB252/ECO!Y65))))</f>
        <v>161.44999999999999</v>
      </c>
      <c r="Q300" s="48">
        <f t="shared" si="61"/>
        <v>7.5914188630010846E-4</v>
      </c>
      <c r="R300" s="94">
        <f t="shared" si="62"/>
        <v>-0.2106584393630565</v>
      </c>
      <c r="S300" s="94">
        <f t="shared" si="63"/>
        <v>1.2757131969514637</v>
      </c>
      <c r="X300" s="23"/>
    </row>
    <row r="301" spans="3:24" ht="15" x14ac:dyDescent="0.25">
      <c r="C301" s="256"/>
      <c r="D301" s="257"/>
      <c r="E301" s="45" t="s">
        <v>21</v>
      </c>
      <c r="F301" s="74">
        <f>IF($C$2="National Currency",IF(C.Claims_DATA!R253=0,0,C.Claims_DATA!R253),IF($C$2="Current Exchange rate",IF(C.Claims_DATA!R253=0,0,C.Claims_DATA!R253/ECO!O31),IF($C$2="Constant Exchange rate",IF(C.Claims_DATA!R253=0,0,C.Claims_DATA!R253/ECO!O66))))</f>
        <v>66.684587026939738</v>
      </c>
      <c r="G301" s="74">
        <f>IF($C$2="National Currency",IF(C.Claims_DATA!S253=0,0,C.Claims_DATA!S253),IF($C$2="Current Exchange rate",IF(C.Claims_DATA!S253=0,0,C.Claims_DATA!S253/ECO!P31),IF($C$2="Constant Exchange rate",IF(C.Claims_DATA!S253=0,0,C.Claims_DATA!S253/ECO!P66))))</f>
        <v>70.845205230218056</v>
      </c>
      <c r="H301" s="74">
        <f>IF($C$2="National Currency",IF(C.Claims_DATA!T253=0,0,C.Claims_DATA!T253),IF($C$2="Current Exchange rate",IF(C.Claims_DATA!T253=0,0,C.Claims_DATA!T253/ECO!Q31),IF($C$2="Constant Exchange rate",IF(C.Claims_DATA!T253=0,0,C.Claims_DATA!T253/ECO!Q66))))</f>
        <v>75.005823433496388</v>
      </c>
      <c r="I301" s="74">
        <f>IF($C$2="National Currency",IF(C.Claims_DATA!U253=0,0,C.Claims_DATA!U253),IF($C$2="Current Exchange rate",IF(C.Claims_DATA!U253=0,0,C.Claims_DATA!U253/ECO!R31),IF($C$2="Constant Exchange rate",IF(C.Claims_DATA!U253=0,0,C.Claims_DATA!U253/ECO!R66))))</f>
        <v>81.76100628930817</v>
      </c>
      <c r="J301" s="74">
        <f>IF($C$2="National Currency",IF(C.Claims_DATA!V253=0,0,C.Claims_DATA!V253),IF($C$2="Current Exchange rate",IF(C.Claims_DATA!V253=0,0,C.Claims_DATA!V253/ECO!S31),IF($C$2="Constant Exchange rate",IF(C.Claims_DATA!V253=0,0,C.Claims_DATA!V253/ECO!S66))))</f>
        <v>38.099999999999994</v>
      </c>
      <c r="K301" s="74">
        <f>IF($C$2="National Currency",IF(C.Claims_DATA!W253=0,0,C.Claims_DATA!W253),IF($C$2="Current Exchange rate",IF(C.Claims_DATA!W253=0,0,C.Claims_DATA!W253/ECO!T31),IF($C$2="Constant Exchange rate",IF(C.Claims_DATA!W253=0,0,C.Claims_DATA!W253/ECO!T66))))</f>
        <v>41.9</v>
      </c>
      <c r="L301" s="74">
        <f>IF($C$2="National Currency",IF(C.Claims_DATA!X253=0,0,C.Claims_DATA!X253),IF($C$2="Current Exchange rate",IF(C.Claims_DATA!X253=0,0,C.Claims_DATA!X253/ECO!U31),IF($C$2="Constant Exchange rate",IF(C.Claims_DATA!X253=0,0,C.Claims_DATA!X253/ECO!U66))))</f>
        <v>42.6</v>
      </c>
      <c r="M301" s="74">
        <f>IF($C$2="National Currency",IF(C.Claims_DATA!Y253=0,0,C.Claims_DATA!Y253),IF($C$2="Current Exchange rate",IF(C.Claims_DATA!Y253=0,0,C.Claims_DATA!Y253/ECO!V31),IF($C$2="Constant Exchange rate",IF(C.Claims_DATA!Y253=0,0,C.Claims_DATA!Y253/ECO!V66))))</f>
        <v>41.70000000000001</v>
      </c>
      <c r="N301" s="74">
        <f>IF($C$2="National Currency",IF(C.Claims_DATA!Z253=0,0,C.Claims_DATA!Z253),IF($C$2="Current Exchange rate",IF(C.Claims_DATA!Z253=0,0,C.Claims_DATA!Z253/ECO!W31),IF($C$2="Constant Exchange rate",IF(C.Claims_DATA!Z253=0,0,C.Claims_DATA!Z253/ECO!W66))))</f>
        <v>43</v>
      </c>
      <c r="O301" s="74">
        <f>IF($C$2="National Currency",IF(C.Claims_DATA!AA253=0,0,C.Claims_DATA!AA253),IF($C$2="Current Exchange rate",IF(C.Claims_DATA!AA253=0,0,C.Claims_DATA!AA253/ECO!X31),IF($C$2="Constant Exchange rate",IF(C.Claims_DATA!AA253=0,0,C.Claims_DATA!AA253/ECO!X66))))</f>
        <v>47.2</v>
      </c>
      <c r="P301" s="74">
        <f>IF($C$2="National Currency",IF(C.Claims_DATA!AB253=0,0,C.Claims_DATA!AB253),IF($C$2="Current Exchange rate",IF(C.Claims_DATA!AB253=0,0,C.Claims_DATA!AB253/ECO!Y31),IF($C$2="Constant Exchange rate",IF(C.Claims_DATA!AB253=0,0,C.Claims_DATA!AB253/ECO!Y66))))</f>
        <v>46.4</v>
      </c>
      <c r="Q301" s="48">
        <f t="shared" si="61"/>
        <v>2.1817394564462706E-4</v>
      </c>
      <c r="R301" s="94">
        <f t="shared" si="62"/>
        <v>-1.6949152542372947E-2</v>
      </c>
      <c r="S301" s="94">
        <f t="shared" si="63"/>
        <v>-0.34505094806036762</v>
      </c>
    </row>
    <row r="302" spans="3:24" ht="15" x14ac:dyDescent="0.25">
      <c r="C302" s="256"/>
      <c r="D302" s="257"/>
      <c r="E302" s="45" t="s">
        <v>22</v>
      </c>
      <c r="F302" s="74">
        <f>IF($C$2="National Currency",IF(C.Claims_DATA!R254=0,0,C.Claims_DATA!R254),IF($C$2="Current Exchange rate",IF(C.Claims_DATA!R254=0,0,C.Claims_DATA!R254/ECO!O32),IF($C$2="Constant Exchange rate",IF(C.Claims_DATA!R254=0,0,C.Claims_DATA!R254/ECO!O67))))</f>
        <v>0</v>
      </c>
      <c r="G302" s="74">
        <f>IF($C$2="National Currency",IF(C.Claims_DATA!S254=0,0,C.Claims_DATA!S254),IF($C$2="Current Exchange rate",IF(C.Claims_DATA!S254=0,0,C.Claims_DATA!S254/ECO!P32),IF($C$2="Constant Exchange rate",IF(C.Claims_DATA!S254=0,0,C.Claims_DATA!S254/ECO!P67))))</f>
        <v>0</v>
      </c>
      <c r="H302" s="74">
        <f>IF($C$2="National Currency",IF(C.Claims_DATA!T254=0,0,C.Claims_DATA!T254),IF($C$2="Current Exchange rate",IF(C.Claims_DATA!T254=0,0,C.Claims_DATA!T254/ECO!Q32),IF($C$2="Constant Exchange rate",IF(C.Claims_DATA!T254=0,0,C.Claims_DATA!T254/ECO!Q67))))</f>
        <v>0</v>
      </c>
      <c r="I302" s="74">
        <f>IF($C$2="National Currency",IF(C.Claims_DATA!U254=0,0,C.Claims_DATA!U254),IF($C$2="Current Exchange rate",IF(C.Claims_DATA!U254=0,0,C.Claims_DATA!U254/ECO!R32),IF($C$2="Constant Exchange rate",IF(C.Claims_DATA!U254=0,0,C.Claims_DATA!U254/ECO!R67))))</f>
        <v>9078</v>
      </c>
      <c r="J302" s="74">
        <f>IF($C$2="National Currency",IF(C.Claims_DATA!V254=0,0,C.Claims_DATA!V254),IF($C$2="Current Exchange rate",IF(C.Claims_DATA!V254=0,0,C.Claims_DATA!V254/ECO!S32),IF($C$2="Constant Exchange rate",IF(C.Claims_DATA!V254=0,0,C.Claims_DATA!V254/ECO!S67))))</f>
        <v>9939</v>
      </c>
      <c r="K302" s="74">
        <f>IF($C$2="National Currency",IF(C.Claims_DATA!W254=0,0,C.Claims_DATA!W254),IF($C$2="Current Exchange rate",IF(C.Claims_DATA!W254=0,0,C.Claims_DATA!W254/ECO!T32),IF($C$2="Constant Exchange rate",IF(C.Claims_DATA!W254=0,0,C.Claims_DATA!W254/ECO!T67))))</f>
        <v>10547</v>
      </c>
      <c r="L302" s="74">
        <f>IF($C$2="National Currency",IF(C.Claims_DATA!X254=0,0,C.Claims_DATA!X254),IF($C$2="Current Exchange rate",IF(C.Claims_DATA!X254=0,0,C.Claims_DATA!X254/ECO!U32),IF($C$2="Constant Exchange rate",IF(C.Claims_DATA!X254=0,0,C.Claims_DATA!X254/ECO!U67))))</f>
        <v>10125</v>
      </c>
      <c r="M302" s="74">
        <f>IF($C$2="National Currency",IF(C.Claims_DATA!Y254=0,0,C.Claims_DATA!Y254),IF($C$2="Current Exchange rate",IF(C.Claims_DATA!Y254=0,0,C.Claims_DATA!Y254/ECO!V32),IF($C$2="Constant Exchange rate",IF(C.Claims_DATA!Y254=0,0,C.Claims_DATA!Y254/ECO!V67))))</f>
        <v>10113</v>
      </c>
      <c r="N302" s="74">
        <f>IF($C$2="National Currency",IF(C.Claims_DATA!Z254=0,0,C.Claims_DATA!Z254),IF($C$2="Current Exchange rate",IF(C.Claims_DATA!Z254=0,0,C.Claims_DATA!Z254/ECO!W32),IF($C$2="Constant Exchange rate",IF(C.Claims_DATA!Z254=0,0,C.Claims_DATA!Z254/ECO!W67))))</f>
        <v>10006</v>
      </c>
      <c r="O302" s="74">
        <f>IF($C$2="National Currency",IF(C.Claims_DATA!AA254=0,0,C.Claims_DATA!AA254),IF($C$2="Current Exchange rate",IF(C.Claims_DATA!AA254=0,0,C.Claims_DATA!AA254/ECO!X32),IF($C$2="Constant Exchange rate",IF(C.Claims_DATA!AA254=0,0,C.Claims_DATA!AA254/ECO!X67))))</f>
        <v>10379</v>
      </c>
      <c r="P302" s="74">
        <f>IF($C$2="National Currency",IF(C.Claims_DATA!AB254=0,0,C.Claims_DATA!AB254),IF($C$2="Current Exchange rate",IF(C.Claims_DATA!AB254=0,0,C.Claims_DATA!AB254/ECO!Y32),IF($C$2="Constant Exchange rate",IF(C.Claims_DATA!AB254=0,0,C.Claims_DATA!AB254/ECO!Y67))))</f>
        <v>9940</v>
      </c>
      <c r="Q302" s="48">
        <f t="shared" si="61"/>
        <v>4.6738125424732609E-2</v>
      </c>
      <c r="R302" s="94">
        <f t="shared" si="62"/>
        <v>-4.2296945755853188E-2</v>
      </c>
      <c r="S302" s="94" t="str">
        <f t="shared" si="63"/>
        <v>-</v>
      </c>
    </row>
    <row r="303" spans="3:24" ht="15" x14ac:dyDescent="0.25">
      <c r="C303" s="256"/>
      <c r="D303" s="257"/>
      <c r="E303" s="45" t="s">
        <v>23</v>
      </c>
      <c r="F303" s="74">
        <f>IF($C$2="National Currency",IF(C.Claims_DATA!R255=0,0,C.Claims_DATA!R255),IF($C$2="Current Exchange rate",IF(C.Claims_DATA!R255=0,0,C.Claims_DATA!R255/ECO!O33),IF($C$2="Constant Exchange rate",IF(C.Claims_DATA!R255=0,0,C.Claims_DATA!R255/ECO!O68))))</f>
        <v>0</v>
      </c>
      <c r="G303" s="74">
        <f>IF($C$2="National Currency",IF(C.Claims_DATA!S255=0,0,C.Claims_DATA!S255),IF($C$2="Current Exchange rate",IF(C.Claims_DATA!S255=0,0,C.Claims_DATA!S255/ECO!P33),IF($C$2="Constant Exchange rate",IF(C.Claims_DATA!S255=0,0,C.Claims_DATA!S255/ECO!P68))))</f>
        <v>0</v>
      </c>
      <c r="H303" s="74">
        <f>IF($C$2="National Currency",IF(C.Claims_DATA!T255=0,0,C.Claims_DATA!T255),IF($C$2="Current Exchange rate",IF(C.Claims_DATA!T255=0,0,C.Claims_DATA!T255/ECO!Q33),IF($C$2="Constant Exchange rate",IF(C.Claims_DATA!T255=0,0,C.Claims_DATA!T255/ECO!Q68))))</f>
        <v>0</v>
      </c>
      <c r="I303" s="74">
        <f>IF($C$2="National Currency",IF(C.Claims_DATA!U255=0,0,C.Claims_DATA!U255),IF($C$2="Current Exchange rate",IF(C.Claims_DATA!U255=0,0,C.Claims_DATA!U255/ECO!R33),IF($C$2="Constant Exchange rate",IF(C.Claims_DATA!U255=0,0,C.Claims_DATA!U255/ECO!R68))))</f>
        <v>0</v>
      </c>
      <c r="J303" s="74">
        <f>IF($C$2="National Currency",IF(C.Claims_DATA!V255=0,0,C.Claims_DATA!V255),IF($C$2="Current Exchange rate",IF(C.Claims_DATA!V255=0,0,C.Claims_DATA!V255/ECO!S33),IF($C$2="Constant Exchange rate",IF(C.Claims_DATA!V255=0,0,C.Claims_DATA!V255/ECO!S68))))</f>
        <v>0</v>
      </c>
      <c r="K303" s="74">
        <f>IF($C$2="National Currency",IF(C.Claims_DATA!W255=0,0,C.Claims_DATA!W255),IF($C$2="Current Exchange rate",IF(C.Claims_DATA!W255=0,0,C.Claims_DATA!W255/ECO!T33),IF($C$2="Constant Exchange rate",IF(C.Claims_DATA!W255=0,0,C.Claims_DATA!W255/ECO!T68))))</f>
        <v>0</v>
      </c>
      <c r="L303" s="74">
        <f>IF($C$2="National Currency",IF(C.Claims_DATA!X255=0,0,C.Claims_DATA!X255),IF($C$2="Current Exchange rate",IF(C.Claims_DATA!X255=0,0,C.Claims_DATA!X255/ECO!U33),IF($C$2="Constant Exchange rate",IF(C.Claims_DATA!X255=0,0,C.Claims_DATA!X255/ECO!U68))))</f>
        <v>0</v>
      </c>
      <c r="M303" s="74">
        <f>IF($C$2="National Currency",IF(C.Claims_DATA!Y255=0,0,C.Claims_DATA!Y255),IF($C$2="Current Exchange rate",IF(C.Claims_DATA!Y255=0,0,C.Claims_DATA!Y255/ECO!V33),IF($C$2="Constant Exchange rate",IF(C.Claims_DATA!Y255=0,0,C.Claims_DATA!Y255/ECO!V68))))</f>
        <v>0</v>
      </c>
      <c r="N303" s="74">
        <f>IF($C$2="National Currency",IF(C.Claims_DATA!Z255=0,0,C.Claims_DATA!Z255),IF($C$2="Current Exchange rate",IF(C.Claims_DATA!Z255=0,0,C.Claims_DATA!Z255/ECO!W33),IF($C$2="Constant Exchange rate",IF(C.Claims_DATA!Z255=0,0,C.Claims_DATA!Z255/ECO!W68))))</f>
        <v>0</v>
      </c>
      <c r="O303" s="74">
        <f>IF($C$2="National Currency",IF(C.Claims_DATA!AA255=0,0,C.Claims_DATA!AA255),IF($C$2="Current Exchange rate",IF(C.Claims_DATA!AA255=0,0,C.Claims_DATA!AA255/ECO!X33),IF($C$2="Constant Exchange rate",IF(C.Claims_DATA!AA255=0,0,C.Claims_DATA!AA255/ECO!X68))))</f>
        <v>3567.7947356779473</v>
      </c>
      <c r="P303" s="74">
        <f>IF($C$2="National Currency",IF(C.Claims_DATA!AB255=0,0,C.Claims_DATA!AB255),IF($C$2="Current Exchange rate",IF(C.Claims_DATA!AB255=0,0,C.Claims_DATA!AB255/ECO!Y33),IF($C$2="Constant Exchange rate",IF(C.Claims_DATA!AB255=0,0,C.Claims_DATA!AB255/ECO!Y68))))</f>
        <v>3880.2796494365043</v>
      </c>
      <c r="Q303" s="48">
        <f t="shared" si="61"/>
        <v>1.8245170718148976E-2</v>
      </c>
      <c r="R303" s="94">
        <f t="shared" si="62"/>
        <v>8.7584891202878934E-2</v>
      </c>
      <c r="S303" s="94" t="str">
        <f t="shared" si="63"/>
        <v>-</v>
      </c>
    </row>
    <row r="304" spans="3:24" ht="15" x14ac:dyDescent="0.25">
      <c r="C304" s="256"/>
      <c r="D304" s="257"/>
      <c r="E304" s="45" t="s">
        <v>24</v>
      </c>
      <c r="F304" s="74">
        <f>IF($C$2="National Currency",IF(C.Claims_DATA!R256=0,0,C.Claims_DATA!R256),IF($C$2="Current Exchange rate",IF(C.Claims_DATA!R256=0,0,C.Claims_DATA!R256/ECO!O34),IF($C$2="Constant Exchange rate",IF(C.Claims_DATA!R256=0,0,C.Claims_DATA!R256/ECO!O69))))</f>
        <v>1844.2853131142938</v>
      </c>
      <c r="G304" s="74">
        <f>IF($C$2="National Currency",IF(C.Claims_DATA!S256=0,0,C.Claims_DATA!S256),IF($C$2="Current Exchange rate",IF(C.Claims_DATA!S256=0,0,C.Claims_DATA!S256/ECO!P34),IF($C$2="Constant Exchange rate",IF(C.Claims_DATA!S256=0,0,C.Claims_DATA!S256/ECO!P69))))</f>
        <v>1932.2755780211551</v>
      </c>
      <c r="H304" s="74">
        <f>IF($C$2="National Currency",IF(C.Claims_DATA!T256=0,0,C.Claims_DATA!T256),IF($C$2="Current Exchange rate",IF(C.Claims_DATA!T256=0,0,C.Claims_DATA!T256/ECO!Q34),IF($C$2="Constant Exchange rate",IF(C.Claims_DATA!T256=0,0,C.Claims_DATA!T256/ECO!Q69))))</f>
        <v>1952.4010109519797</v>
      </c>
      <c r="I304" s="74">
        <f>IF($C$2="National Currency",IF(C.Claims_DATA!U256=0,0,C.Claims_DATA!U256),IF($C$2="Current Exchange rate",IF(C.Claims_DATA!U256=0,0,C.Claims_DATA!U256/ECO!R34),IF($C$2="Constant Exchange rate",IF(C.Claims_DATA!U256=0,0,C.Claims_DATA!U256/ECO!R69))))</f>
        <v>1896.2370120752596</v>
      </c>
      <c r="J304" s="74">
        <f>IF($C$2="National Currency",IF(C.Claims_DATA!V256=0,0,C.Claims_DATA!V256),IF($C$2="Current Exchange rate",IF(C.Claims_DATA!V256=0,0,C.Claims_DATA!V256/ECO!S34),IF($C$2="Constant Exchange rate",IF(C.Claims_DATA!V256=0,0,C.Claims_DATA!V256/ECO!S69))))</f>
        <v>2374.3330525133388</v>
      </c>
      <c r="K304" s="74">
        <f>IF($C$2="National Currency",IF(C.Claims_DATA!W256=0,0,C.Claims_DATA!W256),IF($C$2="Current Exchange rate",IF(C.Claims_DATA!W256=0,0,C.Claims_DATA!W256/ECO!T34),IF($C$2="Constant Exchange rate",IF(C.Claims_DATA!W256=0,0,C.Claims_DATA!W256/ECO!T69))))</f>
        <v>2892.2119254890949</v>
      </c>
      <c r="L304" s="74">
        <f>IF($C$2="National Currency",IF(C.Claims_DATA!X256=0,0,C.Claims_DATA!X256),IF($C$2="Current Exchange rate",IF(C.Claims_DATA!X256=0,0,C.Claims_DATA!X256/ECO!U34),IF($C$2="Constant Exchange rate",IF(C.Claims_DATA!X256=0,0,C.Claims_DATA!X256/ECO!U69))))</f>
        <v>3305.9533838809321</v>
      </c>
      <c r="M304" s="74">
        <f>IF($C$2="National Currency",IF(C.Claims_DATA!Y256=0,0,C.Claims_DATA!Y256),IF($C$2="Current Exchange rate",IF(C.Claims_DATA!Y256=0,0,C.Claims_DATA!Y256/ECO!V34),IF($C$2="Constant Exchange rate",IF(C.Claims_DATA!Y256=0,0,C.Claims_DATA!Y256/ECO!V69))))</f>
        <v>3116.6339043339885</v>
      </c>
      <c r="N304" s="74">
        <f>IF($C$2="National Currency",IF(C.Claims_DATA!Z256=0,0,C.Claims_DATA!Z256),IF($C$2="Current Exchange rate",IF(C.Claims_DATA!Z256=0,0,C.Claims_DATA!Z256/ECO!W34),IF($C$2="Constant Exchange rate",IF(C.Claims_DATA!Z256=0,0,C.Claims_DATA!Z256/ECO!W69))))</f>
        <v>3184.4987363100254</v>
      </c>
      <c r="O304" s="74">
        <f>IF($C$2="National Currency",IF(C.Claims_DATA!AA256=0,0,C.Claims_DATA!AA256),IF($C$2="Current Exchange rate",IF(C.Claims_DATA!AA256=0,0,C.Claims_DATA!AA256/ECO!X34),IF($C$2="Constant Exchange rate",IF(C.Claims_DATA!AA256=0,0,C.Claims_DATA!AA256/ECO!X69))))</f>
        <v>3098.848638023027</v>
      </c>
      <c r="P304" s="74">
        <f>IF($C$2="National Currency",IF(C.Claims_DATA!AB256=0,0,C.Claims_DATA!AB256),IF($C$2="Current Exchange rate",IF(C.Claims_DATA!AB256=0,0,C.Claims_DATA!AB256/ECO!Y34),IF($C$2="Constant Exchange rate",IF(C.Claims_DATA!AB256=0,0,C.Claims_DATA!AB256/ECO!Y69))))</f>
        <v>3133.4831039970045</v>
      </c>
      <c r="Q304" s="48">
        <f t="shared" si="61"/>
        <v>1.4733714922624994E-2</v>
      </c>
      <c r="R304" s="94">
        <f t="shared" si="62"/>
        <v>1.1176559432110045E-2</v>
      </c>
      <c r="S304" s="94">
        <f t="shared" si="63"/>
        <v>0.6216543538815551</v>
      </c>
    </row>
    <row r="305" spans="3:19" ht="15" x14ac:dyDescent="0.25">
      <c r="C305" s="256"/>
      <c r="D305" s="257"/>
      <c r="E305" s="45" t="s">
        <v>25</v>
      </c>
      <c r="F305" s="74">
        <f>IF($C$2="National Currency",IF(C.Claims_DATA!R257=0,0,C.Claims_DATA!R257),IF($C$2="Current Exchange rate",IF(C.Claims_DATA!R257=0,0,C.Claims_DATA!R257/ECO!O35),IF($C$2="Constant Exchange rate",IF(C.Claims_DATA!R257=0,0,C.Claims_DATA!R257/ECO!O70))))</f>
        <v>2297.8270000000002</v>
      </c>
      <c r="G305" s="74">
        <f>IF($C$2="National Currency",IF(C.Claims_DATA!S257=0,0,C.Claims_DATA!S257),IF($C$2="Current Exchange rate",IF(C.Claims_DATA!S257=0,0,C.Claims_DATA!S257/ECO!P35),IF($C$2="Constant Exchange rate",IF(C.Claims_DATA!S257=0,0,C.Claims_DATA!S257/ECO!P70))))</f>
        <v>2250.2629999999999</v>
      </c>
      <c r="H305" s="74">
        <f>IF($C$2="National Currency",IF(C.Claims_DATA!T257=0,0,C.Claims_DATA!T257),IF($C$2="Current Exchange rate",IF(C.Claims_DATA!T257=0,0,C.Claims_DATA!T257/ECO!Q35),IF($C$2="Constant Exchange rate",IF(C.Claims_DATA!T257=0,0,C.Claims_DATA!T257/ECO!Q70))))</f>
        <v>2339.7089999999998</v>
      </c>
      <c r="I305" s="74">
        <f>IF($C$2="National Currency",IF(C.Claims_DATA!U257=0,0,C.Claims_DATA!U257),IF($C$2="Current Exchange rate",IF(C.Claims_DATA!U257=0,0,C.Claims_DATA!U257/ECO!R35),IF($C$2="Constant Exchange rate",IF(C.Claims_DATA!U257=0,0,C.Claims_DATA!U257/ECO!R70))))</f>
        <v>2472.88</v>
      </c>
      <c r="J305" s="74">
        <f>IF($C$2="National Currency",IF(C.Claims_DATA!V257=0,0,C.Claims_DATA!V257),IF($C$2="Current Exchange rate",IF(C.Claims_DATA!V257=0,0,C.Claims_DATA!V257/ECO!S35),IF($C$2="Constant Exchange rate",IF(C.Claims_DATA!V257=0,0,C.Claims_DATA!V257/ECO!S70))))</f>
        <v>2772.395</v>
      </c>
      <c r="K305" s="74">
        <f>IF($C$2="National Currency",IF(C.Claims_DATA!W257=0,0,C.Claims_DATA!W257),IF($C$2="Current Exchange rate",IF(C.Claims_DATA!W257=0,0,C.Claims_DATA!W257/ECO!T35),IF($C$2="Constant Exchange rate",IF(C.Claims_DATA!W257=0,0,C.Claims_DATA!W257/ECO!T70))))</f>
        <v>2780.4270000000001</v>
      </c>
      <c r="L305" s="74">
        <f>IF($C$2="National Currency",IF(C.Claims_DATA!X257=0,0,C.Claims_DATA!X257),IF($C$2="Current Exchange rate",IF(C.Claims_DATA!X257=0,0,C.Claims_DATA!X257/ECO!U35),IF($C$2="Constant Exchange rate",IF(C.Claims_DATA!X257=0,0,C.Claims_DATA!X257/ECO!U70))))</f>
        <v>3035</v>
      </c>
      <c r="M305" s="74">
        <f>IF($C$2="National Currency",IF(C.Claims_DATA!Y257=0,0,C.Claims_DATA!Y257),IF($C$2="Current Exchange rate",IF(C.Claims_DATA!Y257=0,0,C.Claims_DATA!Y257/ECO!V35),IF($C$2="Constant Exchange rate",IF(C.Claims_DATA!Y257=0,0,C.Claims_DATA!Y257/ECO!V70))))</f>
        <v>2998.4450000000002</v>
      </c>
      <c r="N305" s="74">
        <f>IF($C$2="National Currency",IF(C.Claims_DATA!Z257=0,0,C.Claims_DATA!Z257),IF($C$2="Current Exchange rate",IF(C.Claims_DATA!Z257=0,0,C.Claims_DATA!Z257/ECO!W35),IF($C$2="Constant Exchange rate",IF(C.Claims_DATA!Z257=0,0,C.Claims_DATA!Z257/ECO!W70))))</f>
        <v>2883.36</v>
      </c>
      <c r="O305" s="74">
        <f>IF($C$2="National Currency",IF(C.Claims_DATA!AA257=0,0,C.Claims_DATA!AA257),IF($C$2="Current Exchange rate",IF(C.Claims_DATA!AA257=0,0,C.Claims_DATA!AA257/ECO!X35),IF($C$2="Constant Exchange rate",IF(C.Claims_DATA!AA257=0,0,C.Claims_DATA!AA257/ECO!X70))))</f>
        <v>2909.6919801878498</v>
      </c>
      <c r="P305" s="74">
        <f>IF($C$2="National Currency",IF(C.Claims_DATA!AB257=0,0,C.Claims_DATA!AB257),IF($C$2="Current Exchange rate",IF(C.Claims_DATA!AB257=0,0,C.Claims_DATA!AB257/ECO!Y35),IF($C$2="Constant Exchange rate",IF(C.Claims_DATA!AB257=0,0,C.Claims_DATA!AB257/ECO!Y70))))</f>
        <v>2795.1649755357844</v>
      </c>
      <c r="Q305" s="48">
        <f t="shared" si="61"/>
        <v>1.3142934729317015E-2</v>
      </c>
      <c r="R305" s="94">
        <f t="shared" si="62"/>
        <v>-3.9360525248679945E-2</v>
      </c>
      <c r="S305" s="94">
        <f t="shared" si="63"/>
        <v>0.24215035110819683</v>
      </c>
    </row>
    <row r="306" spans="3:19" ht="15" x14ac:dyDescent="0.25">
      <c r="C306" s="256"/>
      <c r="D306" s="257"/>
      <c r="E306" s="45" t="s">
        <v>26</v>
      </c>
      <c r="F306" s="74">
        <f>IF($C$2="National Currency",IF(C.Claims_DATA!R258=0,0,C.Claims_DATA!R258),IF($C$2="Current Exchange rate",IF(C.Claims_DATA!R258=0,0,C.Claims_DATA!R258/ECO!O36),IF($C$2="Constant Exchange rate",IF(C.Claims_DATA!R258=0,0,C.Claims_DATA!R258/ECO!O71))))</f>
        <v>182.40684925761519</v>
      </c>
      <c r="G306" s="74">
        <f>IF($C$2="National Currency",IF(C.Claims_DATA!S258=0,0,C.Claims_DATA!S258),IF($C$2="Current Exchange rate",IF(C.Claims_DATA!S258=0,0,C.Claims_DATA!S258/ECO!P36),IF($C$2="Constant Exchange rate",IF(C.Claims_DATA!S258=0,0,C.Claims_DATA!S258/ECO!P71))))</f>
        <v>312.65163270313866</v>
      </c>
      <c r="H306" s="74">
        <f>IF($C$2="National Currency",IF(C.Claims_DATA!T258=0,0,C.Claims_DATA!T258),IF($C$2="Current Exchange rate",IF(C.Claims_DATA!T258=0,0,C.Claims_DATA!T258/ECO!Q36),IF($C$2="Constant Exchange rate",IF(C.Claims_DATA!T258=0,0,C.Claims_DATA!T258/ECO!Q71))))</f>
        <v>442.89641614866213</v>
      </c>
      <c r="I306" s="74">
        <f>IF($C$2="National Currency",IF(C.Claims_DATA!U258=0,0,C.Claims_DATA!U258),IF($C$2="Current Exchange rate",IF(C.Claims_DATA!U258=0,0,C.Claims_DATA!U258/ECO!R36),IF($C$2="Constant Exchange rate",IF(C.Claims_DATA!U258=0,0,C.Claims_DATA!U258/ECO!R71))))</f>
        <v>573.14119959418554</v>
      </c>
      <c r="J306" s="74">
        <f>IF($C$2="National Currency",IF(C.Claims_DATA!V258=0,0,C.Claims_DATA!V258),IF($C$2="Current Exchange rate",IF(C.Claims_DATA!V258=0,0,C.Claims_DATA!V258/ECO!S36),IF($C$2="Constant Exchange rate",IF(C.Claims_DATA!V258=0,0,C.Claims_DATA!V258/ECO!S71))))</f>
        <v>703.38598303970889</v>
      </c>
      <c r="K306" s="74">
        <f>IF($C$2="National Currency",IF(C.Claims_DATA!W258=0,0,C.Claims_DATA!W258),IF($C$2="Current Exchange rate",IF(C.Claims_DATA!W258=0,0,C.Claims_DATA!W258/ECO!T36),IF($C$2="Constant Exchange rate",IF(C.Claims_DATA!W258=0,0,C.Claims_DATA!W258/ECO!T71))))</f>
        <v>833.63076648523247</v>
      </c>
      <c r="L306" s="74">
        <f>IF($C$2="National Currency",IF(C.Claims_DATA!X258=0,0,C.Claims_DATA!X258),IF($C$2="Current Exchange rate",IF(C.Claims_DATA!X258=0,0,C.Claims_DATA!X258/ECO!U36),IF($C$2="Constant Exchange rate",IF(C.Claims_DATA!X258=0,0,C.Claims_DATA!X258/ECO!U71))))</f>
        <v>1059.2241456232712</v>
      </c>
      <c r="M306" s="74">
        <f>IF($C$2="National Currency",IF(C.Claims_DATA!Y258=0,0,C.Claims_DATA!Y258),IF($C$2="Current Exchange rate",IF(C.Claims_DATA!Y258=0,0,C.Claims_DATA!Y258/ECO!V36),IF($C$2="Constant Exchange rate",IF(C.Claims_DATA!Y258=0,0,C.Claims_DATA!Y258/ECO!V71))))</f>
        <v>919.98304631034159</v>
      </c>
      <c r="N306" s="74">
        <f>IF($C$2="National Currency",IF(C.Claims_DATA!Z258=0,0,C.Claims_DATA!Z258),IF($C$2="Current Exchange rate",IF(C.Claims_DATA!Z258=0,0,C.Claims_DATA!Z258/ECO!W36),IF($C$2="Constant Exchange rate",IF(C.Claims_DATA!Z258=0,0,C.Claims_DATA!Z258/ECO!W71))))</f>
        <v>974.45792808066392</v>
      </c>
      <c r="O306" s="74">
        <f>IF($C$2="National Currency",IF(C.Claims_DATA!AA258=0,0,C.Claims_DATA!AA258),IF($C$2="Current Exchange rate",IF(C.Claims_DATA!AA258=0,0,C.Claims_DATA!AA258/ECO!X36),IF($C$2="Constant Exchange rate",IF(C.Claims_DATA!AA258=0,0,C.Claims_DATA!AA258/ECO!X71))))</f>
        <v>937.80672793789597</v>
      </c>
      <c r="P306" s="74">
        <f>IF($C$2="National Currency",IF(C.Claims_DATA!AB258=0,0,C.Claims_DATA!AB258),IF($C$2="Current Exchange rate",IF(C.Claims_DATA!AB258=0,0,C.Claims_DATA!AB258/ECO!Y36),IF($C$2="Constant Exchange rate",IF(C.Claims_DATA!AB258=0,0,C.Claims_DATA!AB258/ECO!Y71))))</f>
        <v>896.20326581600784</v>
      </c>
      <c r="Q306" s="48">
        <f t="shared" si="61"/>
        <v>4.2139698836784253E-3</v>
      </c>
      <c r="R306" s="94">
        <f t="shared" si="62"/>
        <v>-4.4362511893434875E-2</v>
      </c>
      <c r="S306" s="94">
        <f t="shared" si="63"/>
        <v>1.866459573767679</v>
      </c>
    </row>
    <row r="307" spans="3:19" ht="15" x14ac:dyDescent="0.25">
      <c r="C307" s="256"/>
      <c r="D307" s="257"/>
      <c r="E307" s="45" t="s">
        <v>27</v>
      </c>
      <c r="F307" s="74">
        <f>IF($C$2="National Currency",IF(C.Claims_DATA!R259=0,0,C.Claims_DATA!R259),IF($C$2="Current Exchange rate",IF(C.Claims_DATA!R259=0,0,C.Claims_DATA!R259/ECO!O37),IF($C$2="Constant Exchange rate",IF(C.Claims_DATA!R259=0,0,C.Claims_DATA!R259/ECO!O72))))</f>
        <v>0</v>
      </c>
      <c r="G307" s="74">
        <f>IF($C$2="National Currency",IF(C.Claims_DATA!S259=0,0,C.Claims_DATA!S259),IF($C$2="Current Exchange rate",IF(C.Claims_DATA!S259=0,0,C.Claims_DATA!S259/ECO!P37),IF($C$2="Constant Exchange rate",IF(C.Claims_DATA!S259=0,0,C.Claims_DATA!S259/ECO!P72))))</f>
        <v>0</v>
      </c>
      <c r="H307" s="74">
        <f>IF($C$2="National Currency",IF(C.Claims_DATA!T259=0,0,C.Claims_DATA!T259),IF($C$2="Current Exchange rate",IF(C.Claims_DATA!T259=0,0,C.Claims_DATA!T259/ECO!Q37),IF($C$2="Constant Exchange rate",IF(C.Claims_DATA!T259=0,0,C.Claims_DATA!T259/ECO!Q72))))</f>
        <v>0</v>
      </c>
      <c r="I307" s="74">
        <f>IF($C$2="National Currency",IF(C.Claims_DATA!U259=0,0,C.Claims_DATA!U259),IF($C$2="Current Exchange rate",IF(C.Claims_DATA!U259=0,0,C.Claims_DATA!U259/ECO!R37),IF($C$2="Constant Exchange rate",IF(C.Claims_DATA!U259=0,0,C.Claims_DATA!U259/ECO!R72))))</f>
        <v>0</v>
      </c>
      <c r="J307" s="74">
        <f>IF($C$2="National Currency",IF(C.Claims_DATA!V259=0,0,C.Claims_DATA!V259),IF($C$2="Current Exchange rate",IF(C.Claims_DATA!V259=0,0,C.Claims_DATA!V259/ECO!S37),IF($C$2="Constant Exchange rate",IF(C.Claims_DATA!V259=0,0,C.Claims_DATA!V259/ECO!S72))))</f>
        <v>0</v>
      </c>
      <c r="K307" s="74">
        <f>IF($C$2="National Currency",IF(C.Claims_DATA!W259=0,0,C.Claims_DATA!W259),IF($C$2="Current Exchange rate",IF(C.Claims_DATA!W259=0,0,C.Claims_DATA!W259/ECO!T37),IF($C$2="Constant Exchange rate",IF(C.Claims_DATA!W259=0,0,C.Claims_DATA!W259/ECO!T72))))</f>
        <v>0</v>
      </c>
      <c r="L307" s="74">
        <f>IF($C$2="National Currency",IF(C.Claims_DATA!X259=0,0,C.Claims_DATA!X259),IF($C$2="Current Exchange rate",IF(C.Claims_DATA!X259=0,0,C.Claims_DATA!X259/ECO!U37),IF($C$2="Constant Exchange rate",IF(C.Claims_DATA!X259=0,0,C.Claims_DATA!X259/ECO!U72))))</f>
        <v>0</v>
      </c>
      <c r="M307" s="74">
        <f>IF($C$2="National Currency",IF(C.Claims_DATA!Y259=0,0,C.Claims_DATA!Y259),IF($C$2="Current Exchange rate",IF(C.Claims_DATA!Y259=0,0,C.Claims_DATA!Y259/ECO!V37),IF($C$2="Constant Exchange rate",IF(C.Claims_DATA!Y259=0,0,C.Claims_DATA!Y259/ECO!V72))))</f>
        <v>0</v>
      </c>
      <c r="N307" s="74">
        <f>IF($C$2="National Currency",IF(C.Claims_DATA!Z259=0,0,C.Claims_DATA!Z259),IF($C$2="Current Exchange rate",IF(C.Claims_DATA!Z259=0,0,C.Claims_DATA!Z259/ECO!W37),IF($C$2="Constant Exchange rate",IF(C.Claims_DATA!Z259=0,0,C.Claims_DATA!Z259/ECO!W72))))</f>
        <v>0</v>
      </c>
      <c r="O307" s="74">
        <f>IF($C$2="National Currency",IF(C.Claims_DATA!AA259=0,0,C.Claims_DATA!AA259),IF($C$2="Current Exchange rate",IF(C.Claims_DATA!AA259=0,0,C.Claims_DATA!AA259/ECO!X37),IF($C$2="Constant Exchange rate",IF(C.Claims_DATA!AA259=0,0,C.Claims_DATA!AA259/ECO!X72))))</f>
        <v>0</v>
      </c>
      <c r="P307" s="74">
        <f>IF($C$2="National Currency",IF(C.Claims_DATA!AB259=0,0,C.Claims_DATA!AB259),IF($C$2="Current Exchange rate",IF(C.Claims_DATA!AB259=0,0,C.Claims_DATA!AB259/ECO!Y37),IF($C$2="Constant Exchange rate",IF(C.Claims_DATA!AB259=0,0,C.Claims_DATA!AB259/ECO!Y72))))</f>
        <v>0</v>
      </c>
      <c r="Q307" s="48">
        <f t="shared" si="61"/>
        <v>0</v>
      </c>
      <c r="R307" s="94" t="str">
        <f t="shared" si="62"/>
        <v>-</v>
      </c>
      <c r="S307" s="94" t="str">
        <f t="shared" si="63"/>
        <v>-</v>
      </c>
    </row>
    <row r="308" spans="3:19" ht="15" x14ac:dyDescent="0.25">
      <c r="C308" s="256"/>
      <c r="D308" s="257"/>
      <c r="E308" s="45" t="s">
        <v>28</v>
      </c>
      <c r="F308" s="74">
        <f>IF($C$2="National Currency",IF(C.Claims_DATA!R260=0,0,C.Claims_DATA!R260),IF($C$2="Current Exchange rate",IF(C.Claims_DATA!R260=0,0,C.Claims_DATA!R260/ECO!O38),IF($C$2="Constant Exchange rate",IF(C.Claims_DATA!R260=0,0,C.Claims_DATA!R260/ECO!O73))))</f>
        <v>490.58587881822734</v>
      </c>
      <c r="G308" s="74">
        <f>IF($C$2="National Currency",IF(C.Claims_DATA!S260=0,0,C.Claims_DATA!S260),IF($C$2="Current Exchange rate",IF(C.Claims_DATA!S260=0,0,C.Claims_DATA!S260/ECO!P38),IF($C$2="Constant Exchange rate",IF(C.Claims_DATA!S260=0,0,C.Claims_DATA!S260/ECO!P73))))</f>
        <v>472.76331163411788</v>
      </c>
      <c r="H308" s="74">
        <f>IF($C$2="National Currency",IF(C.Claims_DATA!T260=0,0,C.Claims_DATA!T260),IF($C$2="Current Exchange rate",IF(C.Claims_DATA!T260=0,0,C.Claims_DATA!T260/ECO!Q38),IF($C$2="Constant Exchange rate",IF(C.Claims_DATA!T260=0,0,C.Claims_DATA!T260/ECO!Q73))))</f>
        <v>509.13453513603741</v>
      </c>
      <c r="I308" s="74">
        <f>IF($C$2="National Currency",IF(C.Claims_DATA!U260=0,0,C.Claims_DATA!U260),IF($C$2="Current Exchange rate",IF(C.Claims_DATA!U260=0,0,C.Claims_DATA!U260/ECO!R38),IF($C$2="Constant Exchange rate",IF(C.Claims_DATA!U260=0,0,C.Claims_DATA!U260/ECO!R73))))</f>
        <v>567</v>
      </c>
      <c r="J308" s="74">
        <f>IF($C$2="National Currency",IF(C.Claims_DATA!V260=0,0,C.Claims_DATA!V260),IF($C$2="Current Exchange rate",IF(C.Claims_DATA!V260=0,0,C.Claims_DATA!V260/ECO!S38),IF($C$2="Constant Exchange rate",IF(C.Claims_DATA!V260=0,0,C.Claims_DATA!V260/ECO!S73))))</f>
        <v>704</v>
      </c>
      <c r="K308" s="74">
        <f>IF($C$2="National Currency",IF(C.Claims_DATA!W260=0,0,C.Claims_DATA!W260),IF($C$2="Current Exchange rate",IF(C.Claims_DATA!W260=0,0,C.Claims_DATA!W260/ECO!T38),IF($C$2="Constant Exchange rate",IF(C.Claims_DATA!W260=0,0,C.Claims_DATA!W260/ECO!T73))))</f>
        <v>709</v>
      </c>
      <c r="L308" s="74">
        <f>IF($C$2="National Currency",IF(C.Claims_DATA!X260=0,0,C.Claims_DATA!X260),IF($C$2="Current Exchange rate",IF(C.Claims_DATA!X260=0,0,C.Claims_DATA!X260/ECO!U38),IF($C$2="Constant Exchange rate",IF(C.Claims_DATA!X260=0,0,C.Claims_DATA!X260/ECO!U73))))</f>
        <v>629</v>
      </c>
      <c r="M308" s="74">
        <f>IF($C$2="National Currency",IF(C.Claims_DATA!Y260=0,0,C.Claims_DATA!Y260),IF($C$2="Current Exchange rate",IF(C.Claims_DATA!Y260=0,0,C.Claims_DATA!Y260/ECO!V38),IF($C$2="Constant Exchange rate",IF(C.Claims_DATA!Y260=0,0,C.Claims_DATA!Y260/ECO!V73))))</f>
        <v>566</v>
      </c>
      <c r="N308" s="74">
        <f>IF($C$2="National Currency",IF(C.Claims_DATA!Z260=0,0,C.Claims_DATA!Z260),IF($C$2="Current Exchange rate",IF(C.Claims_DATA!Z260=0,0,C.Claims_DATA!Z260/ECO!W38),IF($C$2="Constant Exchange rate",IF(C.Claims_DATA!Z260=0,0,C.Claims_DATA!Z260/ECO!W73))))</f>
        <v>551</v>
      </c>
      <c r="O308" s="74">
        <f>IF($C$2="National Currency",IF(C.Claims_DATA!AA260=0,0,C.Claims_DATA!AA260),IF($C$2="Current Exchange rate",IF(C.Claims_DATA!AA260=0,0,C.Claims_DATA!AA260/ECO!X38),IF($C$2="Constant Exchange rate",IF(C.Claims_DATA!AA260=0,0,C.Claims_DATA!AA260/ECO!X73))))</f>
        <v>546.49425300000007</v>
      </c>
      <c r="P308" s="74">
        <f>IF($C$2="National Currency",IF(C.Claims_DATA!AB260=0,0,C.Claims_DATA!AB260),IF($C$2="Current Exchange rate",IF(C.Claims_DATA!AB260=0,0,C.Claims_DATA!AB260/ECO!Y38),IF($C$2="Constant Exchange rate",IF(C.Claims_DATA!AB260=0,0,C.Claims_DATA!AB260/ECO!Y73))))</f>
        <v>530.60478799999999</v>
      </c>
      <c r="Q308" s="48">
        <f t="shared" si="61"/>
        <v>2.4949168141355786E-3</v>
      </c>
      <c r="R308" s="94">
        <f t="shared" si="62"/>
        <v>-2.907526458471299E-2</v>
      </c>
      <c r="S308" s="94">
        <f t="shared" si="63"/>
        <v>0.12234764192244874</v>
      </c>
    </row>
    <row r="309" spans="3:19" ht="15" x14ac:dyDescent="0.25">
      <c r="C309" s="256"/>
      <c r="D309" s="257"/>
      <c r="E309" s="45" t="s">
        <v>43</v>
      </c>
      <c r="F309" s="74">
        <f>IF($C$2="National Currency",IF(C.Claims_DATA!R261=0,0,C.Claims_DATA!R261),IF($C$2="Current Exchange rate",IF(C.Claims_DATA!R261=0,0,C.Claims_DATA!R261/ECO!O39),IF($C$2="Constant Exchange rate",IF(C.Claims_DATA!R261=0,0,C.Claims_DATA!R261/ECO!O74))))</f>
        <v>0</v>
      </c>
      <c r="G309" s="74">
        <f>IF($C$2="National Currency",IF(C.Claims_DATA!S261=0,0,C.Claims_DATA!S261),IF($C$2="Current Exchange rate",IF(C.Claims_DATA!S261=0,0,C.Claims_DATA!S261/ECO!P39),IF($C$2="Constant Exchange rate",IF(C.Claims_DATA!S261=0,0,C.Claims_DATA!S261/ECO!P74))))</f>
        <v>0</v>
      </c>
      <c r="H309" s="74">
        <f>IF($C$2="National Currency",IF(C.Claims_DATA!T261=0,0,C.Claims_DATA!T261),IF($C$2="Current Exchange rate",IF(C.Claims_DATA!T261=0,0,C.Claims_DATA!T261/ECO!Q39),IF($C$2="Constant Exchange rate",IF(C.Claims_DATA!T261=0,0,C.Claims_DATA!T261/ECO!Q74))))</f>
        <v>0</v>
      </c>
      <c r="I309" s="74">
        <f>IF($C$2="National Currency",IF(C.Claims_DATA!U261=0,0,C.Claims_DATA!U261),IF($C$2="Current Exchange rate",IF(C.Claims_DATA!U261=0,0,C.Claims_DATA!U261/ECO!R39),IF($C$2="Constant Exchange rate",IF(C.Claims_DATA!U261=0,0,C.Claims_DATA!U261/ECO!R74))))</f>
        <v>0</v>
      </c>
      <c r="J309" s="74">
        <f>IF($C$2="National Currency",IF(C.Claims_DATA!V261=0,0,C.Claims_DATA!V261),IF($C$2="Current Exchange rate",IF(C.Claims_DATA!V261=0,0,C.Claims_DATA!V261/ECO!S39),IF($C$2="Constant Exchange rate",IF(C.Claims_DATA!V261=0,0,C.Claims_DATA!V261/ECO!S74))))</f>
        <v>0</v>
      </c>
      <c r="K309" s="74">
        <f>IF($C$2="National Currency",IF(C.Claims_DATA!W261=0,0,C.Claims_DATA!W261),IF($C$2="Current Exchange rate",IF(C.Claims_DATA!W261=0,0,C.Claims_DATA!W261/ECO!T39),IF($C$2="Constant Exchange rate",IF(C.Claims_DATA!W261=0,0,C.Claims_DATA!W261/ECO!T74))))</f>
        <v>0</v>
      </c>
      <c r="L309" s="74">
        <f>IF($C$2="National Currency",IF(C.Claims_DATA!X261=0,0,C.Claims_DATA!X261),IF($C$2="Current Exchange rate",IF(C.Claims_DATA!X261=0,0,C.Claims_DATA!X261/ECO!U39),IF($C$2="Constant Exchange rate",IF(C.Claims_DATA!X261=0,0,C.Claims_DATA!X261/ECO!U74))))</f>
        <v>0</v>
      </c>
      <c r="M309" s="74">
        <f>IF($C$2="National Currency",IF(C.Claims_DATA!Y261=0,0,C.Claims_DATA!Y261),IF($C$2="Current Exchange rate",IF(C.Claims_DATA!Y261=0,0,C.Claims_DATA!Y261/ECO!V39),IF($C$2="Constant Exchange rate",IF(C.Claims_DATA!Y261=0,0,C.Claims_DATA!Y261/ECO!V74))))</f>
        <v>0</v>
      </c>
      <c r="N309" s="74">
        <f>IF($C$2="National Currency",IF(C.Claims_DATA!Z261=0,0,C.Claims_DATA!Z261),IF($C$2="Current Exchange rate",IF(C.Claims_DATA!Z261=0,0,C.Claims_DATA!Z261/ECO!W39),IF($C$2="Constant Exchange rate",IF(C.Claims_DATA!Z261=0,0,C.Claims_DATA!Z261/ECO!W74))))</f>
        <v>0</v>
      </c>
      <c r="O309" s="74">
        <f>IF($C$2="National Currency",IF(C.Claims_DATA!AA261=0,0,C.Claims_DATA!AA261),IF($C$2="Current Exchange rate",IF(C.Claims_DATA!AA261=0,0,C.Claims_DATA!AA261/ECO!X39),IF($C$2="Constant Exchange rate",IF(C.Claims_DATA!AA261=0,0,C.Claims_DATA!AA261/ECO!X74))))</f>
        <v>455</v>
      </c>
      <c r="P309" s="74">
        <f>IF($C$2="National Currency",IF(C.Claims_DATA!AB261=0,0,C.Claims_DATA!AB261),IF($C$2="Current Exchange rate",IF(C.Claims_DATA!AB261=0,0,C.Claims_DATA!AB261/ECO!Y39),IF($C$2="Constant Exchange rate",IF(C.Claims_DATA!AB261=0,0,C.Claims_DATA!AB261/ECO!Y74))))</f>
        <v>444</v>
      </c>
      <c r="Q309" s="48">
        <f t="shared" si="61"/>
        <v>2.0876989626339311E-3</v>
      </c>
      <c r="R309" s="94">
        <f t="shared" si="62"/>
        <v>-2.4175824175824201E-2</v>
      </c>
      <c r="S309" s="94" t="str">
        <f t="shared" si="63"/>
        <v>-</v>
      </c>
    </row>
    <row r="310" spans="3:19" ht="15" x14ac:dyDescent="0.25">
      <c r="C310" s="256"/>
      <c r="D310" s="257"/>
      <c r="E310" s="45" t="s">
        <v>30</v>
      </c>
      <c r="F310" s="74">
        <f>IF($C$2="National Currency",IF(C.Claims_DATA!R262=0,0,C.Claims_DATA!R262),IF($C$2="Current Exchange rate",IF(C.Claims_DATA!R262=0,0,C.Claims_DATA!R262/ECO!O40),IF($C$2="Constant Exchange rate",IF(C.Claims_DATA!R262=0,0,C.Claims_DATA!R262/ECO!O75))))</f>
        <v>834.67549435028252</v>
      </c>
      <c r="G310" s="74">
        <f>IF($C$2="National Currency",IF(C.Claims_DATA!S262=0,0,C.Claims_DATA!S262),IF($C$2="Current Exchange rate",IF(C.Claims_DATA!S262=0,0,C.Claims_DATA!S262/ECO!P40),IF($C$2="Constant Exchange rate",IF(C.Claims_DATA!S262=0,0,C.Claims_DATA!S262/ECO!P75))))</f>
        <v>1132.5473163841807</v>
      </c>
      <c r="H310" s="74">
        <f>IF($C$2="National Currency",IF(C.Claims_DATA!T262=0,0,C.Claims_DATA!T262),IF($C$2="Current Exchange rate",IF(C.Claims_DATA!T262=0,0,C.Claims_DATA!T262/ECO!Q40),IF($C$2="Constant Exchange rate",IF(C.Claims_DATA!T262=0,0,C.Claims_DATA!T262/ECO!Q75))))</f>
        <v>1402.542372881356</v>
      </c>
      <c r="I310" s="74">
        <f>IF($C$2="National Currency",IF(C.Claims_DATA!U262=0,0,C.Claims_DATA!U262),IF($C$2="Current Exchange rate",IF(C.Claims_DATA!U262=0,0,C.Claims_DATA!U262/ECO!R40),IF($C$2="Constant Exchange rate",IF(C.Claims_DATA!U262=0,0,C.Claims_DATA!U262/ECO!R75))))</f>
        <v>1570.6214689265537</v>
      </c>
      <c r="J310" s="74">
        <f>IF($C$2="National Currency",IF(C.Claims_DATA!V262=0,0,C.Claims_DATA!V262),IF($C$2="Current Exchange rate",IF(C.Claims_DATA!V262=0,0,C.Claims_DATA!V262/ECO!S40),IF($C$2="Constant Exchange rate",IF(C.Claims_DATA!V262=0,0,C.Claims_DATA!V262/ECO!S75))))</f>
        <v>1678.319209039548</v>
      </c>
      <c r="K310" s="74">
        <f>IF($C$2="National Currency",IF(C.Claims_DATA!W262=0,0,C.Claims_DATA!W262),IF($C$2="Current Exchange rate",IF(C.Claims_DATA!W262=0,0,C.Claims_DATA!W262/ECO!T40),IF($C$2="Constant Exchange rate",IF(C.Claims_DATA!W262=0,0,C.Claims_DATA!W262/ECO!T75))))</f>
        <v>2031.7796610169491</v>
      </c>
      <c r="L310" s="74">
        <f>IF($C$2="National Currency",IF(C.Claims_DATA!X262=0,0,C.Claims_DATA!X262),IF($C$2="Current Exchange rate",IF(C.Claims_DATA!X262=0,0,C.Claims_DATA!X262/ECO!U40),IF($C$2="Constant Exchange rate",IF(C.Claims_DATA!X262=0,0,C.Claims_DATA!X262/ECO!U75))))</f>
        <v>2058.6158192090397</v>
      </c>
      <c r="M310" s="74">
        <f>IF($C$2="National Currency",IF(C.Claims_DATA!Y262=0,0,C.Claims_DATA!Y262),IF($C$2="Current Exchange rate",IF(C.Claims_DATA!Y262=0,0,C.Claims_DATA!Y262/ECO!V40),IF($C$2="Constant Exchange rate",IF(C.Claims_DATA!Y262=0,0,C.Claims_DATA!Y262/ECO!V75))))</f>
        <v>2400.7768361581921</v>
      </c>
      <c r="N310" s="74">
        <f>IF($C$2="National Currency",IF(C.Claims_DATA!Z262=0,0,C.Claims_DATA!Z262),IF($C$2="Current Exchange rate",IF(C.Claims_DATA!Z262=0,0,C.Claims_DATA!Z262/ECO!W40),IF($C$2="Constant Exchange rate",IF(C.Claims_DATA!Z262=0,0,C.Claims_DATA!Z262/ECO!W75))))</f>
        <v>2771.1864406779664</v>
      </c>
      <c r="O310" s="74">
        <f>IF($C$2="National Currency",IF(C.Claims_DATA!AA262=0,0,C.Claims_DATA!AA262),IF($C$2="Current Exchange rate",IF(C.Claims_DATA!AA262=0,0,C.Claims_DATA!AA262/ECO!X40),IF($C$2="Constant Exchange rate",IF(C.Claims_DATA!AA262=0,0,C.Claims_DATA!AA262/ECO!X75))))</f>
        <v>2827.3305084745766</v>
      </c>
      <c r="P310" s="74">
        <f>IF($C$2="National Currency",IF(C.Claims_DATA!AB262=0,0,C.Claims_DATA!AB262),IF($C$2="Current Exchange rate",IF(C.Claims_DATA!AB262=0,0,C.Claims_DATA!AB262/ECO!Y40),IF($C$2="Constant Exchange rate",IF(C.Claims_DATA!AB262=0,0,C.Claims_DATA!AB262/ECO!Y75))))</f>
        <v>3299.0819209039551</v>
      </c>
      <c r="Q310" s="48">
        <f t="shared" si="61"/>
        <v>1.5512364648458433E-2</v>
      </c>
      <c r="R310" s="94">
        <f t="shared" si="62"/>
        <v>0.16685400274759576</v>
      </c>
      <c r="S310" s="94">
        <f t="shared" si="63"/>
        <v>1.9129749134338563</v>
      </c>
    </row>
    <row r="311" spans="3:19" ht="15" x14ac:dyDescent="0.25">
      <c r="C311" s="256"/>
      <c r="D311" s="257"/>
      <c r="E311" s="45" t="s">
        <v>41</v>
      </c>
      <c r="F311" s="75">
        <f>IF($C$2="National Currency",IF(C.Claims_DATA!R263=0,0,C.Claims_DATA!R263),IF($C$2="Current Exchange rate",IF(C.Claims_DATA!R263=0,0,C.Claims_DATA!R263/ECO!O41),IF($C$2="Constant Exchange rate",IF(C.Claims_DATA!R263=0,0,C.Claims_DATA!R263/ECO!O76))))</f>
        <v>33121.180397114375</v>
      </c>
      <c r="G311" s="75">
        <f>IF($C$2="National Currency",IF(C.Claims_DATA!S263=0,0,C.Claims_DATA!S263),IF($C$2="Current Exchange rate",IF(C.Claims_DATA!S263=0,0,C.Claims_DATA!S263/ECO!P41),IF($C$2="Constant Exchange rate",IF(C.Claims_DATA!S263=0,0,C.Claims_DATA!S263/ECO!P76))))</f>
        <v>36588.134417077883</v>
      </c>
      <c r="H311" s="75">
        <f>IF($C$2="National Currency",IF(C.Claims_DATA!T263=0,0,C.Claims_DATA!T263),IF($C$2="Current Exchange rate",IF(C.Claims_DATA!T263=0,0,C.Claims_DATA!T263/ECO!Q41),IF($C$2="Constant Exchange rate",IF(C.Claims_DATA!T263=0,0,C.Claims_DATA!T263/ECO!Q76))))</f>
        <v>33627.137551136038</v>
      </c>
      <c r="I311" s="75">
        <f>IF($C$2="National Currency",IF(C.Claims_DATA!U263=0,0,C.Claims_DATA!U263),IF($C$2="Current Exchange rate",IF(C.Claims_DATA!U263=0,0,C.Claims_DATA!U263/ECO!R41),IF($C$2="Constant Exchange rate",IF(C.Claims_DATA!U263=0,0,C.Claims_DATA!U263/ECO!R76))))</f>
        <v>37418.15604486184</v>
      </c>
      <c r="J311" s="75">
        <f>IF($C$2="National Currency",IF(C.Claims_DATA!V263=0,0,C.Claims_DATA!V263),IF($C$2="Current Exchange rate",IF(C.Claims_DATA!V263=0,0,C.Claims_DATA!V263/ECO!S41),IF($C$2="Constant Exchange rate",IF(C.Claims_DATA!V263=0,0,C.Claims_DATA!V263/ECO!S76))))</f>
        <v>36119.664035960413</v>
      </c>
      <c r="K311" s="75">
        <f>IF($C$2="National Currency",IF(C.Claims_DATA!W263=0,0,C.Claims_DATA!W263),IF($C$2="Current Exchange rate",IF(C.Claims_DATA!W263=0,0,C.Claims_DATA!W263/ECO!T41),IF($C$2="Constant Exchange rate",IF(C.Claims_DATA!W263=0,0,C.Claims_DATA!W263/ECO!T76))))</f>
        <v>38936.107712848563</v>
      </c>
      <c r="L311" s="75">
        <f>IF($C$2="National Currency",IF(C.Claims_DATA!X263=0,0,C.Claims_DATA!X263),IF($C$2="Current Exchange rate",IF(C.Claims_DATA!X263=0,0,C.Claims_DATA!X263/ECO!U41),IF($C$2="Constant Exchange rate",IF(C.Claims_DATA!X263=0,0,C.Claims_DATA!X263/ECO!U76))))</f>
        <v>50178.123717294926</v>
      </c>
      <c r="M311" s="75">
        <f>IF($C$2="National Currency",IF(C.Claims_DATA!Y263=0,0,C.Claims_DATA!Y263),IF($C$2="Current Exchange rate",IF(C.Claims_DATA!Y263=0,0,C.Claims_DATA!Y263/ECO!V41),IF($C$2="Constant Exchange rate",IF(C.Claims_DATA!Y263=0,0,C.Claims_DATA!Y263/ECO!V76))))</f>
        <v>40165.53295455793</v>
      </c>
      <c r="N311" s="75">
        <f>IF($C$2="National Currency",IF(C.Claims_DATA!Z263=0,0,C.Claims_DATA!Z263),IF($C$2="Current Exchange rate",IF(C.Claims_DATA!Z263=0,0,C.Claims_DATA!Z263/ECO!W41),IF($C$2="Constant Exchange rate",IF(C.Claims_DATA!Z263=0,0,C.Claims_DATA!Z263/ECO!W76))))</f>
        <v>41546.754408884983</v>
      </c>
      <c r="O311" s="75">
        <f>IF($C$2="National Currency",IF(C.Claims_DATA!AA263=0,0,C.Claims_DATA!AA263),IF($C$2="Current Exchange rate",IF(C.Claims_DATA!AA263=0,0,C.Claims_DATA!AA263/ECO!X41),IF($C$2="Constant Exchange rate",IF(C.Claims_DATA!AA263=0,0,C.Claims_DATA!AA263/ECO!X76))))</f>
        <v>41348.054949287456</v>
      </c>
      <c r="P311" s="75">
        <f>IF($C$2="National Currency",IF(C.Claims_DATA!AB263=0,0,C.Claims_DATA!AB263),IF($C$2="Current Exchange rate",IF(C.Claims_DATA!AB263=0,0,C.Claims_DATA!AB263/ECO!Y41),IF($C$2="Constant Exchange rate",IF(C.Claims_DATA!AB263=0,0,C.Claims_DATA!AB263/ECO!Y76))))</f>
        <v>35367.754566589269</v>
      </c>
      <c r="Q311" s="48">
        <f t="shared" si="61"/>
        <v>0.16630005522378355</v>
      </c>
      <c r="R311" s="94">
        <f t="shared" si="62"/>
        <v>-0.14463317295173628</v>
      </c>
      <c r="S311" s="94">
        <f t="shared" si="63"/>
        <v>-3.3354525174122851E-2</v>
      </c>
    </row>
    <row r="312" spans="3:19" ht="15.75" thickBot="1" x14ac:dyDescent="0.3">
      <c r="C312" s="258"/>
      <c r="D312" s="259"/>
      <c r="E312" s="55" t="s">
        <v>85</v>
      </c>
      <c r="F312" s="64">
        <f t="shared" ref="F312:P312" si="64">SUM(F280:F311)</f>
        <v>157790.44725179538</v>
      </c>
      <c r="G312" s="64">
        <f t="shared" si="64"/>
        <v>163534.13556487457</v>
      </c>
      <c r="H312" s="64">
        <f t="shared" si="64"/>
        <v>163467.45953472925</v>
      </c>
      <c r="I312" s="64">
        <f t="shared" si="64"/>
        <v>181651.68158602214</v>
      </c>
      <c r="J312" s="64">
        <f t="shared" si="64"/>
        <v>188781.5351058263</v>
      </c>
      <c r="K312" s="64">
        <f t="shared" si="64"/>
        <v>200018.23829939892</v>
      </c>
      <c r="L312" s="64">
        <f t="shared" si="64"/>
        <v>210424.26501765894</v>
      </c>
      <c r="M312" s="64">
        <f t="shared" si="64"/>
        <v>197646.03781175904</v>
      </c>
      <c r="N312" s="64">
        <f t="shared" si="64"/>
        <v>198567.29186254949</v>
      </c>
      <c r="O312" s="64">
        <f t="shared" si="64"/>
        <v>224623.42149026948</v>
      </c>
      <c r="P312" s="64">
        <f t="shared" si="64"/>
        <v>212674.34048050223</v>
      </c>
      <c r="Q312" s="48">
        <f>P312/$P$312</f>
        <v>1</v>
      </c>
      <c r="R312"/>
      <c r="S312"/>
    </row>
    <row r="313" spans="3:19" ht="16.5" thickTop="1" thickBot="1" x14ac:dyDescent="0.3">
      <c r="C313" s="260"/>
      <c r="D313" s="261"/>
      <c r="E313" s="57" t="s">
        <v>86</v>
      </c>
      <c r="F313" s="64">
        <v>157790.453125</v>
      </c>
      <c r="G313" s="64">
        <v>163534.125</v>
      </c>
      <c r="H313" s="64">
        <v>163467.453125</v>
      </c>
      <c r="I313" s="64">
        <v>172573.671875</v>
      </c>
      <c r="J313" s="64">
        <v>178842.5</v>
      </c>
      <c r="K313" s="64">
        <v>189471.234375</v>
      </c>
      <c r="L313" s="64">
        <v>199003.265625</v>
      </c>
      <c r="M313" s="64">
        <v>187126.046875</v>
      </c>
      <c r="N313" s="64">
        <v>188155.28125</v>
      </c>
      <c r="O313" s="64">
        <v>200688.6875</v>
      </c>
      <c r="P313" s="64">
        <v>188448.734375</v>
      </c>
      <c r="Q313" s="48">
        <f>P313/$P$312</f>
        <v>0.88609060194676748</v>
      </c>
      <c r="R313" s="94">
        <f>IF(OR(P313=0, O313=0),"-",P313/O313-1)</f>
        <v>-6.0989751228504141E-2</v>
      </c>
      <c r="S313" s="94">
        <f>IF(OR(P313=0, G313=0),"-",P313/G313-1)</f>
        <v>0.15235113389942323</v>
      </c>
    </row>
    <row r="314" spans="3:19" ht="15.75" thickTop="1" x14ac:dyDescent="0.25">
      <c r="E314" s="57" t="s">
        <v>87</v>
      </c>
      <c r="F314" s="59"/>
      <c r="G314" s="59"/>
      <c r="H314" s="59"/>
      <c r="I314" s="59"/>
      <c r="J314" s="59">
        <f t="shared" ref="J314:P314" si="65">J313/I313-1</f>
        <v>3.6325518585133221E-2</v>
      </c>
      <c r="K314" s="59">
        <f t="shared" si="65"/>
        <v>5.9430696702405639E-2</v>
      </c>
      <c r="L314" s="59">
        <f t="shared" si="65"/>
        <v>5.030859318272185E-2</v>
      </c>
      <c r="M314" s="59">
        <f t="shared" si="65"/>
        <v>-5.9683536914320379E-2</v>
      </c>
      <c r="N314" s="59">
        <f t="shared" si="65"/>
        <v>5.5002197298996691E-3</v>
      </c>
      <c r="O314" s="59">
        <f t="shared" si="65"/>
        <v>6.6612035371715006E-2</v>
      </c>
      <c r="P314" s="101">
        <f t="shared" si="65"/>
        <v>-6.0989751228504141E-2</v>
      </c>
    </row>
    <row r="317" spans="3:19" ht="18.75" x14ac:dyDescent="0.15">
      <c r="C317" s="264" t="s">
        <v>228</v>
      </c>
      <c r="D317" s="265"/>
      <c r="E317" s="272" t="s">
        <v>348</v>
      </c>
      <c r="F317" s="273"/>
      <c r="G317" s="273"/>
      <c r="H317" s="273"/>
      <c r="I317" s="273"/>
      <c r="J317" s="273"/>
      <c r="K317" s="273"/>
      <c r="L317" s="273"/>
      <c r="M317" s="273"/>
      <c r="N317" s="273"/>
      <c r="O317" s="273"/>
      <c r="P317" s="274"/>
    </row>
    <row r="318" spans="3:19" ht="15" x14ac:dyDescent="0.15">
      <c r="C318" s="262" t="s">
        <v>93</v>
      </c>
      <c r="D318" s="263"/>
      <c r="E318" s="43">
        <v>8</v>
      </c>
      <c r="F318" s="44">
        <v>2004</v>
      </c>
      <c r="G318" s="44">
        <f t="shared" ref="G318" si="66">F318+1</f>
        <v>2005</v>
      </c>
      <c r="H318" s="44">
        <f t="shared" ref="H318" si="67">G318+1</f>
        <v>2006</v>
      </c>
      <c r="I318" s="44">
        <f t="shared" ref="I318" si="68">H318+1</f>
        <v>2007</v>
      </c>
      <c r="J318" s="44">
        <f t="shared" ref="J318" si="69">I318+1</f>
        <v>2008</v>
      </c>
      <c r="K318" s="44">
        <f t="shared" ref="K318" si="70">J318+1</f>
        <v>2009</v>
      </c>
      <c r="L318" s="44">
        <f t="shared" ref="L318" si="71">K318+1</f>
        <v>2010</v>
      </c>
      <c r="M318" s="44">
        <f t="shared" ref="M318" si="72">L318+1</f>
        <v>2011</v>
      </c>
      <c r="N318" s="44">
        <f t="shared" ref="N318" si="73">M318+1</f>
        <v>2012</v>
      </c>
      <c r="O318" s="120">
        <f t="shared" ref="O318" si="74">N318+1</f>
        <v>2013</v>
      </c>
      <c r="P318" s="120">
        <f t="shared" ref="P318" si="75">O318+1</f>
        <v>2014</v>
      </c>
      <c r="Q318" s="46" t="s">
        <v>82</v>
      </c>
      <c r="R318" s="47" t="s">
        <v>83</v>
      </c>
      <c r="S318" s="46" t="s">
        <v>84</v>
      </c>
    </row>
    <row r="319" spans="3:19" ht="15" x14ac:dyDescent="0.25">
      <c r="C319" s="256"/>
      <c r="D319" s="257"/>
      <c r="E319" s="45" t="s">
        <v>0</v>
      </c>
      <c r="F319" s="73">
        <f>IF($C$2="National Currency",IF(C.Claims_DATA!E232=0,0,C.Claims_DATA!E232),IF($C$2="Current Exchange rate",IF(C.Claims_DATA!E232=0,0,C.Claims_DATA!E232/ECO!O10),IF($C$2="Constant Exchange rate",IF(C.Claims_DATA!E232=0,0,C.Claims_DATA!E232/ECO!O45))))</f>
        <v>5223</v>
      </c>
      <c r="G319" s="73">
        <f>IF($C$2="National Currency",IF(C.Claims_DATA!F232=0,0,C.Claims_DATA!F232),IF($C$2="Current Exchange rate",IF(C.Claims_DATA!F232=0,0,C.Claims_DATA!F232/ECO!P10),IF($C$2="Constant Exchange rate",IF(C.Claims_DATA!F232=0,0,C.Claims_DATA!F232/ECO!P45))))</f>
        <v>5349</v>
      </c>
      <c r="H319" s="73">
        <f>IF($C$2="National Currency",IF(C.Claims_DATA!G232=0,0,C.Claims_DATA!G232),IF($C$2="Current Exchange rate",IF(C.Claims_DATA!G232=0,0,C.Claims_DATA!G232/ECO!Q10),IF($C$2="Constant Exchange rate",IF(C.Claims_DATA!G232=0,0,C.Claims_DATA!G232/ECO!Q45))))</f>
        <v>5700</v>
      </c>
      <c r="I319" s="73">
        <f>IF($C$2="National Currency",IF(C.Claims_DATA!H232=0,0,C.Claims_DATA!H232),IF($C$2="Current Exchange rate",IF(C.Claims_DATA!H232=0,0,C.Claims_DATA!H232/ECO!R10),IF($C$2="Constant Exchange rate",IF(C.Claims_DATA!H232=0,0,C.Claims_DATA!H232/ECO!R45))))</f>
        <v>5828</v>
      </c>
      <c r="J319" s="73">
        <f>IF($C$2="National Currency",IF(C.Claims_DATA!I232=0,0,C.Claims_DATA!I232),IF($C$2="Current Exchange rate",IF(C.Claims_DATA!I232=0,0,C.Claims_DATA!I232/ECO!S10),IF($C$2="Constant Exchange rate",IF(C.Claims_DATA!I232=0,0,C.Claims_DATA!I232/ECO!S45))))</f>
        <v>6123</v>
      </c>
      <c r="K319" s="73">
        <f>IF($C$2="National Currency",IF(C.Claims_DATA!J232=0,0,C.Claims_DATA!J232),IF($C$2="Current Exchange rate",IF(C.Claims_DATA!J232=0,0,C.Claims_DATA!J232/ECO!T10),IF($C$2="Constant Exchange rate",IF(C.Claims_DATA!J232=0,0,C.Claims_DATA!J232/ECO!T45))))</f>
        <v>6429</v>
      </c>
      <c r="L319" s="73">
        <f>IF($C$2="National Currency",IF(C.Claims_DATA!K232=0,0,C.Claims_DATA!K232),IF($C$2="Current Exchange rate",IF(C.Claims_DATA!K232=0,0,C.Claims_DATA!K232/ECO!U10),IF($C$2="Constant Exchange rate",IF(C.Claims_DATA!K232=0,0,C.Claims_DATA!K232/ECO!U45))))</f>
        <v>6030</v>
      </c>
      <c r="M319" s="73">
        <f>IF($C$2="National Currency",IF(C.Claims_DATA!L232=0,0,C.Claims_DATA!L232),IF($C$2="Current Exchange rate",IF(C.Claims_DATA!L232=0,0,C.Claims_DATA!L232/ECO!V10),IF($C$2="Constant Exchange rate",IF(C.Claims_DATA!L232=0,0,C.Claims_DATA!L232/ECO!V45))))</f>
        <v>6072</v>
      </c>
      <c r="N319" s="73">
        <f>IF($C$2="National Currency",IF(C.Claims_DATA!M232=0,0,C.Claims_DATA!M232),IF($C$2="Current Exchange rate",IF(C.Claims_DATA!M232=0,0,C.Claims_DATA!M232/ECO!W10),IF($C$2="Constant Exchange rate",IF(C.Claims_DATA!M232=0,0,C.Claims_DATA!M232/ECO!W45))))</f>
        <v>6448</v>
      </c>
      <c r="O319" s="73">
        <f>IF($C$2="National Currency",IF(C.Claims_DATA!N232=0,0,C.Claims_DATA!N232),IF($C$2="Current Exchange rate",IF(C.Claims_DATA!N232=0,0,C.Claims_DATA!N232/ECO!X10),IF($C$2="Constant Exchange rate",IF(C.Claims_DATA!N232=0,0,C.Claims_DATA!N232/ECO!X45))))</f>
        <v>6618</v>
      </c>
      <c r="P319" s="73">
        <f>IF($C$2="National Currency",IF(C.Claims_DATA!O232=0,0,C.Claims_DATA!O232),IF($C$2="Current Exchange rate",IF(C.Claims_DATA!O232=0,0,C.Claims_DATA!O232/ECO!Y10),IF($C$2="Constant Exchange rate",IF(C.Claims_DATA!O232=0,0,C.Claims_DATA!O232/ECO!Y45))))</f>
        <v>6920</v>
      </c>
      <c r="Q319" s="48">
        <f>P319/$P$351</f>
        <v>2.1875181273817927E-2</v>
      </c>
      <c r="R319" s="94">
        <f>IF(OR(P319=0, O319=0),"-",P319/O319-1)</f>
        <v>4.5633121789060205E-2</v>
      </c>
      <c r="S319" s="94">
        <f>IF(OR(P319=0, G319=0),"-",P319/G319-1)</f>
        <v>0.29369975696391859</v>
      </c>
    </row>
    <row r="320" spans="3:19" ht="15" x14ac:dyDescent="0.25">
      <c r="C320" s="256"/>
      <c r="D320" s="257"/>
      <c r="E320" s="45" t="s">
        <v>1</v>
      </c>
      <c r="F320" s="74">
        <f>IF($C$2="National Currency",IF(C.Claims_DATA!E233=0,0,C.Claims_DATA!E233),IF($C$2="Current Exchange rate",IF(C.Claims_DATA!E233=0,0,C.Claims_DATA!E233/ECO!O11),IF($C$2="Constant Exchange rate",IF(C.Claims_DATA!E233=0,0,C.Claims_DATA!E233/ECO!O46))))</f>
        <v>4553.68000459</v>
      </c>
      <c r="G320" s="74">
        <f>IF($C$2="National Currency",IF(C.Claims_DATA!F233=0,0,C.Claims_DATA!F233),IF($C$2="Current Exchange rate",IF(C.Claims_DATA!F233=0,0,C.Claims_DATA!F233/ECO!P11),IF($C$2="Constant Exchange rate",IF(C.Claims_DATA!F233=0,0,C.Claims_DATA!F233/ECO!P46))))</f>
        <v>4543.5969548999992</v>
      </c>
      <c r="H320" s="74">
        <f>IF($C$2="National Currency",IF(C.Claims_DATA!G233=0,0,C.Claims_DATA!G233),IF($C$2="Current Exchange rate",IF(C.Claims_DATA!G233=0,0,C.Claims_DATA!G233/ECO!Q11),IF($C$2="Constant Exchange rate",IF(C.Claims_DATA!G233=0,0,C.Claims_DATA!G233/ECO!Q46))))</f>
        <v>4623.4476809799999</v>
      </c>
      <c r="I320" s="74">
        <f>IF($C$2="National Currency",IF(C.Claims_DATA!H233=0,0,C.Claims_DATA!H233),IF($C$2="Current Exchange rate",IF(C.Claims_DATA!H233=0,0,C.Claims_DATA!H233/ECO!R11),IF($C$2="Constant Exchange rate",IF(C.Claims_DATA!H233=0,0,C.Claims_DATA!H233/ECO!R46))))</f>
        <v>5028.8974669999998</v>
      </c>
      <c r="J320" s="74">
        <f>IF($C$2="National Currency",IF(C.Claims_DATA!I233=0,0,C.Claims_DATA!I233),IF($C$2="Current Exchange rate",IF(C.Claims_DATA!I233=0,0,C.Claims_DATA!I233/ECO!S11),IF($C$2="Constant Exchange rate",IF(C.Claims_DATA!I233=0,0,C.Claims_DATA!I233/ECO!S46))))</f>
        <v>5271.6055020000003</v>
      </c>
      <c r="K320" s="74">
        <f>IF($C$2="National Currency",IF(C.Claims_DATA!J233=0,0,C.Claims_DATA!J233),IF($C$2="Current Exchange rate",IF(C.Claims_DATA!J233=0,0,C.Claims_DATA!J233/ECO!T11),IF($C$2="Constant Exchange rate",IF(C.Claims_DATA!J233=0,0,C.Claims_DATA!J233/ECO!T46))))</f>
        <v>5655.7904422499996</v>
      </c>
      <c r="L320" s="74">
        <f>IF($C$2="National Currency",IF(C.Claims_DATA!K233=0,0,C.Claims_DATA!K233),IF($C$2="Current Exchange rate",IF(C.Claims_DATA!K233=0,0,C.Claims_DATA!K233/ECO!U11),IF($C$2="Constant Exchange rate",IF(C.Claims_DATA!K233=0,0,C.Claims_DATA!K233/ECO!U46))))</f>
        <v>5787.0926535400004</v>
      </c>
      <c r="M320" s="74">
        <f>IF($C$2="National Currency",IF(C.Claims_DATA!L233=0,0,C.Claims_DATA!L233),IF($C$2="Current Exchange rate",IF(C.Claims_DATA!L233=0,0,C.Claims_DATA!L233/ECO!V11),IF($C$2="Constant Exchange rate",IF(C.Claims_DATA!L233=0,0,C.Claims_DATA!L233/ECO!V46))))</f>
        <v>6067.7723711600001</v>
      </c>
      <c r="N320" s="74">
        <f>IF($C$2="National Currency",IF(C.Claims_DATA!M233=0,0,C.Claims_DATA!M233),IF($C$2="Current Exchange rate",IF(C.Claims_DATA!M233=0,0,C.Claims_DATA!M233/ECO!W11),IF($C$2="Constant Exchange rate",IF(C.Claims_DATA!M233=0,0,C.Claims_DATA!M233/ECO!W46))))</f>
        <v>5879.0714086300004</v>
      </c>
      <c r="O320" s="74">
        <f>IF($C$2="National Currency",IF(C.Claims_DATA!N233=0,0,C.Claims_DATA!N233),IF($C$2="Current Exchange rate",IF(C.Claims_DATA!N233=0,0,C.Claims_DATA!N233/ECO!X11),IF($C$2="Constant Exchange rate",IF(C.Claims_DATA!N233=0,0,C.Claims_DATA!N233/ECO!X46))))</f>
        <v>5857.9063566300001</v>
      </c>
      <c r="P320" s="74">
        <f>IF($C$2="National Currency",IF(C.Claims_DATA!O233=0,0,C.Claims_DATA!O233),IF($C$2="Current Exchange rate",IF(C.Claims_DATA!O233=0,0,C.Claims_DATA!O233/ECO!Y11),IF($C$2="Constant Exchange rate",IF(C.Claims_DATA!O233=0,0,C.Claims_DATA!O233/ECO!Y46))))</f>
        <v>6207.8099743100001</v>
      </c>
      <c r="Q320" s="48">
        <f t="shared" ref="Q320:Q351" si="76">P320/$P$351</f>
        <v>1.9623839378821714E-2</v>
      </c>
      <c r="R320" s="94">
        <f t="shared" ref="R320:R350" si="77">IF(OR(P320=0, O320=0),"-",P320/O320-1)</f>
        <v>5.9731855782224619E-2</v>
      </c>
      <c r="S320" s="94">
        <f t="shared" ref="S320:S350" si="78">IF(OR(P320=0, G320=0),"-",P320/G320-1)</f>
        <v>0.36627655047951513</v>
      </c>
    </row>
    <row r="321" spans="3:19" ht="15" x14ac:dyDescent="0.25">
      <c r="C321" s="256"/>
      <c r="D321" s="257"/>
      <c r="E321" s="45" t="s">
        <v>2</v>
      </c>
      <c r="F321" s="74">
        <f>IF($C$2="National Currency",IF(C.Claims_DATA!E234=0,0,C.Claims_DATA!E234),IF($C$2="Current Exchange rate",IF(C.Claims_DATA!E234=0,0,C.Claims_DATA!E234/ECO!O12),IF($C$2="Constant Exchange rate",IF(C.Claims_DATA!E234=0,0,C.Claims_DATA!E234/ECO!O47))))</f>
        <v>162.84663312625037</v>
      </c>
      <c r="G321" s="74">
        <f>IF($C$2="National Currency",IF(C.Claims_DATA!F234=0,0,C.Claims_DATA!F234),IF($C$2="Current Exchange rate",IF(C.Claims_DATA!F234=0,0,C.Claims_DATA!F234/ECO!P12),IF($C$2="Constant Exchange rate",IF(C.Claims_DATA!F234=0,0,C.Claims_DATA!F234/ECO!P47))))</f>
        <v>186.10662135471264</v>
      </c>
      <c r="H321" s="74">
        <f>IF($C$2="National Currency",IF(C.Claims_DATA!G234=0,0,C.Claims_DATA!G234),IF($C$2="Current Exchange rate",IF(C.Claims_DATA!G234=0,0,C.Claims_DATA!G234/ECO!Q12),IF($C$2="Constant Exchange rate",IF(C.Claims_DATA!G234=0,0,C.Claims_DATA!G234/ECO!Q47))))</f>
        <v>209.36660958317489</v>
      </c>
      <c r="I321" s="74">
        <f>IF($C$2="National Currency",IF(C.Claims_DATA!H234=0,0,C.Claims_DATA!H234),IF($C$2="Current Exchange rate",IF(C.Claims_DATA!H234=0,0,C.Claims_DATA!H234/ECO!R12),IF($C$2="Constant Exchange rate",IF(C.Claims_DATA!H234=0,0,C.Claims_DATA!H234/ECO!R47))))</f>
        <v>232.62659781163717</v>
      </c>
      <c r="J321" s="74">
        <f>IF($C$2="National Currency",IF(C.Claims_DATA!I234=0,0,C.Claims_DATA!I234),IF($C$2="Current Exchange rate",IF(C.Claims_DATA!I234=0,0,C.Claims_DATA!I234/ECO!S12),IF($C$2="Constant Exchange rate",IF(C.Claims_DATA!I234=0,0,C.Claims_DATA!I234/ECO!S47))))</f>
        <v>305.99872175069027</v>
      </c>
      <c r="K321" s="74">
        <f>IF($C$2="National Currency",IF(C.Claims_DATA!J234=0,0,C.Claims_DATA!J234),IF($C$2="Current Exchange rate",IF(C.Claims_DATA!J234=0,0,C.Claims_DATA!J234/ECO!T12),IF($C$2="Constant Exchange rate",IF(C.Claims_DATA!J234=0,0,C.Claims_DATA!J234/ECO!T47))))</f>
        <v>349.54095510788426</v>
      </c>
      <c r="L321" s="74">
        <f>IF($C$2="National Currency",IF(C.Claims_DATA!K234=0,0,C.Claims_DATA!K234),IF($C$2="Current Exchange rate",IF(C.Claims_DATA!K234=0,0,C.Claims_DATA!K234/ECO!U12),IF($C$2="Constant Exchange rate",IF(C.Claims_DATA!K234=0,0,C.Claims_DATA!K234/ECO!U47))))</f>
        <v>393.01595255138562</v>
      </c>
      <c r="M321" s="74">
        <f>IF($C$2="National Currency",IF(C.Claims_DATA!L234=0,0,C.Claims_DATA!L234),IF($C$2="Current Exchange rate",IF(C.Claims_DATA!L234=0,0,C.Claims_DATA!L234/ECO!V12),IF($C$2="Constant Exchange rate",IF(C.Claims_DATA!L234=0,0,C.Claims_DATA!L234/ECO!V47))))</f>
        <v>325.69792412312097</v>
      </c>
      <c r="N321" s="74">
        <f>IF($C$2="National Currency",IF(C.Claims_DATA!M234=0,0,C.Claims_DATA!M234),IF($C$2="Current Exchange rate",IF(C.Claims_DATA!M234=0,0,C.Claims_DATA!M234/ECO!W12),IF($C$2="Constant Exchange rate",IF(C.Claims_DATA!M234=0,0,C.Claims_DATA!M234/ECO!W47))))</f>
        <v>350.75161059413028</v>
      </c>
      <c r="O321" s="74">
        <f>IF($C$2="National Currency",IF(C.Claims_DATA!N234=0,0,C.Claims_DATA!N234),IF($C$2="Current Exchange rate",IF(C.Claims_DATA!N234=0,0,C.Claims_DATA!N234/ECO!X12),IF($C$2="Constant Exchange rate",IF(C.Claims_DATA!N234=0,0,C.Claims_DATA!N234/ECO!X47))))</f>
        <v>372.73749872175068</v>
      </c>
      <c r="P321" s="74">
        <f>IF($C$2="National Currency",IF(C.Claims_DATA!O234=0,0,C.Claims_DATA!O234),IF($C$2="Current Exchange rate",IF(C.Claims_DATA!O234=0,0,C.Claims_DATA!O234/ECO!Y12),IF($C$2="Constant Exchange rate",IF(C.Claims_DATA!O234=0,0,C.Claims_DATA!O234/ECO!Y47))))</f>
        <v>428.46916862664892</v>
      </c>
      <c r="Q321" s="48">
        <f t="shared" si="76"/>
        <v>1.3544567534609835E-3</v>
      </c>
      <c r="R321" s="94">
        <f t="shared" si="77"/>
        <v>0.14951989026063095</v>
      </c>
      <c r="S321" s="94">
        <f t="shared" si="78"/>
        <v>1.302277938891824</v>
      </c>
    </row>
    <row r="322" spans="3:19" ht="15" x14ac:dyDescent="0.25">
      <c r="C322" s="256"/>
      <c r="D322" s="257"/>
      <c r="E322" s="45" t="s">
        <v>3</v>
      </c>
      <c r="F322" s="74">
        <f>IF($C$2="National Currency",IF(C.Claims_DATA!E235=0,0,C.Claims_DATA!E235),IF($C$2="Current Exchange rate",IF(C.Claims_DATA!E235=0,0,C.Claims_DATA!E235/ECO!O13),IF($C$2="Constant Exchange rate",IF(C.Claims_DATA!E235=0,0,C.Claims_DATA!E235/ECO!O48))))</f>
        <v>11434.204091816368</v>
      </c>
      <c r="G322" s="74">
        <f>IF($C$2="National Currency",IF(C.Claims_DATA!F235=0,0,C.Claims_DATA!F235),IF($C$2="Current Exchange rate",IF(C.Claims_DATA!F235=0,0,C.Claims_DATA!F235/ECO!P13),IF($C$2="Constant Exchange rate",IF(C.Claims_DATA!F235=0,0,C.Claims_DATA!F235/ECO!P48))))</f>
        <v>11918.962907518298</v>
      </c>
      <c r="H322" s="74">
        <f>IF($C$2="National Currency",IF(C.Claims_DATA!G235=0,0,C.Claims_DATA!G235),IF($C$2="Current Exchange rate",IF(C.Claims_DATA!G235=0,0,C.Claims_DATA!G235/ECO!Q13),IF($C$2="Constant Exchange rate",IF(C.Claims_DATA!G235=0,0,C.Claims_DATA!G235/ECO!Q48))))</f>
        <v>11786.625083167</v>
      </c>
      <c r="I322" s="74">
        <f>IF($C$2="National Currency",IF(C.Claims_DATA!H235=0,0,C.Claims_DATA!H235),IF($C$2="Current Exchange rate",IF(C.Claims_DATA!H235=0,0,C.Claims_DATA!H235/ECO!R13),IF($C$2="Constant Exchange rate",IF(C.Claims_DATA!H235=0,0,C.Claims_DATA!H235/ECO!R48))))</f>
        <v>11575.193779108451</v>
      </c>
      <c r="J322" s="74">
        <f>IF($C$2="National Currency",IF(C.Claims_DATA!I235=0,0,C.Claims_DATA!I235),IF($C$2="Current Exchange rate",IF(C.Claims_DATA!I235=0,0,C.Claims_DATA!I235/ECO!S13),IF($C$2="Constant Exchange rate",IF(C.Claims_DATA!I235=0,0,C.Claims_DATA!I235/ECO!S48))))</f>
        <v>12052.513281769794</v>
      </c>
      <c r="K322" s="74">
        <f>IF($C$2="National Currency",IF(C.Claims_DATA!J235=0,0,C.Claims_DATA!J235),IF($C$2="Current Exchange rate",IF(C.Claims_DATA!J235=0,0,C.Claims_DATA!J235/ECO!T13),IF($C$2="Constant Exchange rate",IF(C.Claims_DATA!J235=0,0,C.Claims_DATA!J235/ECO!T48))))</f>
        <v>13040.900504823687</v>
      </c>
      <c r="L322" s="74">
        <f>IF($C$2="National Currency",IF(C.Claims_DATA!K235=0,0,C.Claims_DATA!K235),IF($C$2="Current Exchange rate",IF(C.Claims_DATA!K235=0,0,C.Claims_DATA!K235/ECO!U13),IF($C$2="Constant Exchange rate",IF(C.Claims_DATA!K235=0,0,C.Claims_DATA!K235/ECO!U48))))</f>
        <v>12900.004776280774</v>
      </c>
      <c r="M322" s="74">
        <f>IF($C$2="National Currency",IF(C.Claims_DATA!L235=0,0,C.Claims_DATA!L235),IF($C$2="Current Exchange rate",IF(C.Claims_DATA!L235=0,0,C.Claims_DATA!L235/ECO!V13),IF($C$2="Constant Exchange rate",IF(C.Claims_DATA!L235=0,0,C.Claims_DATA!L235/ECO!V48))))</f>
        <v>13268.350800898204</v>
      </c>
      <c r="N322" s="74">
        <f>IF($C$2="National Currency",IF(C.Claims_DATA!M235=0,0,C.Claims_DATA!M235),IF($C$2="Current Exchange rate",IF(C.Claims_DATA!M235=0,0,C.Claims_DATA!M235/ECO!W13),IF($C$2="Constant Exchange rate",IF(C.Claims_DATA!M235=0,0,C.Claims_DATA!M235/ECO!W48))))</f>
        <v>13451.415809214905</v>
      </c>
      <c r="O322" s="74">
        <f>IF($C$2="National Currency",IF(C.Claims_DATA!N235=0,0,C.Claims_DATA!N235),IF($C$2="Current Exchange rate",IF(C.Claims_DATA!N235=0,0,C.Claims_DATA!N235/ECO!X13),IF($C$2="Constant Exchange rate",IF(C.Claims_DATA!N235=0,0,C.Claims_DATA!N235/ECO!X48))))</f>
        <v>13709.98639471058</v>
      </c>
      <c r="P322" s="74">
        <f>IF($C$2="National Currency",IF(C.Claims_DATA!O235=0,0,C.Claims_DATA!O235),IF($C$2="Current Exchange rate",IF(C.Claims_DATA!O235=0,0,C.Claims_DATA!O235/ECO!Y13),IF($C$2="Constant Exchange rate",IF(C.Claims_DATA!O235=0,0,C.Claims_DATA!O235/ECO!Y48))))</f>
        <v>13914.025615435796</v>
      </c>
      <c r="Q322" s="48">
        <f t="shared" si="76"/>
        <v>4.3984368870838737E-2</v>
      </c>
      <c r="R322" s="94">
        <f t="shared" si="77"/>
        <v>1.4882525397978075E-2</v>
      </c>
      <c r="S322" s="94">
        <f t="shared" si="78"/>
        <v>0.16738559582722101</v>
      </c>
    </row>
    <row r="323" spans="3:19" ht="15" x14ac:dyDescent="0.25">
      <c r="C323" s="256"/>
      <c r="D323" s="257"/>
      <c r="E323" s="45" t="s">
        <v>4</v>
      </c>
      <c r="F323" s="74">
        <f>IF($C$2="National Currency",IF(C.Claims_DATA!E236=0,0,C.Claims_DATA!E236),IF($C$2="Current Exchange rate",IF(C.Claims_DATA!E236=0,0,C.Claims_DATA!E236/ECO!O14),IF($C$2="Constant Exchange rate",IF(C.Claims_DATA!E236=0,0,C.Claims_DATA!E236/ECO!O49))))</f>
        <v>116.35655338561689</v>
      </c>
      <c r="G323" s="74">
        <f>IF($C$2="National Currency",IF(C.Claims_DATA!F236=0,0,C.Claims_DATA!F236),IF($C$2="Current Exchange rate",IF(C.Claims_DATA!F236=0,0,C.Claims_DATA!F236/ECO!P14),IF($C$2="Constant Exchange rate",IF(C.Claims_DATA!F236=0,0,C.Claims_DATA!F236/ECO!P49))))</f>
        <v>130.53804227108859</v>
      </c>
      <c r="H323" s="74">
        <f>IF($C$2="National Currency",IF(C.Claims_DATA!G236=0,0,C.Claims_DATA!G236),IF($C$2="Current Exchange rate",IF(C.Claims_DATA!G236=0,0,C.Claims_DATA!G236/ECO!Q14),IF($C$2="Constant Exchange rate",IF(C.Claims_DATA!G236=0,0,C.Claims_DATA!G236/ECO!Q49))))</f>
        <v>159.07188135390504</v>
      </c>
      <c r="I323" s="74">
        <f>IF($C$2="National Currency",IF(C.Claims_DATA!H236=0,0,C.Claims_DATA!H236),IF($C$2="Current Exchange rate",IF(C.Claims_DATA!H236=0,0,C.Claims_DATA!H236/ECO!R14),IF($C$2="Constant Exchange rate",IF(C.Claims_DATA!H236=0,0,C.Claims_DATA!H236/ECO!R49))))</f>
        <v>155.82551642831515</v>
      </c>
      <c r="J323" s="74">
        <f>IF($C$2="National Currency",IF(C.Claims_DATA!I236=0,0,C.Claims_DATA!I236),IF($C$2="Current Exchange rate",IF(C.Claims_DATA!I236=0,0,C.Claims_DATA!I236/ECO!S14),IF($C$2="Constant Exchange rate",IF(C.Claims_DATA!I236=0,0,C.Claims_DATA!I236/ECO!S49))))</f>
        <v>194</v>
      </c>
      <c r="K323" s="74">
        <f>IF($C$2="National Currency",IF(C.Claims_DATA!J236=0,0,C.Claims_DATA!J236),IF($C$2="Current Exchange rate",IF(C.Claims_DATA!J236=0,0,C.Claims_DATA!J236/ECO!T14),IF($C$2="Constant Exchange rate",IF(C.Claims_DATA!J236=0,0,C.Claims_DATA!J236/ECO!T49))))</f>
        <v>218</v>
      </c>
      <c r="L323" s="74">
        <f>IF($C$2="National Currency",IF(C.Claims_DATA!K236=0,0,C.Claims_DATA!K236),IF($C$2="Current Exchange rate",IF(C.Claims_DATA!K236=0,0,C.Claims_DATA!K236/ECO!U14),IF($C$2="Constant Exchange rate",IF(C.Claims_DATA!K236=0,0,C.Claims_DATA!K236/ECO!U49))))</f>
        <v>223</v>
      </c>
      <c r="M323" s="74">
        <f>IF($C$2="National Currency",IF(C.Claims_DATA!L236=0,0,C.Claims_DATA!L236),IF($C$2="Current Exchange rate",IF(C.Claims_DATA!L236=0,0,C.Claims_DATA!L236/ECO!V14),IF($C$2="Constant Exchange rate",IF(C.Claims_DATA!L236=0,0,C.Claims_DATA!L236/ECO!V49))))</f>
        <v>189</v>
      </c>
      <c r="N323" s="74">
        <f>IF($C$2="National Currency",IF(C.Claims_DATA!M236=0,0,C.Claims_DATA!M236),IF($C$2="Current Exchange rate",IF(C.Claims_DATA!M236=0,0,C.Claims_DATA!M236/ECO!W14),IF($C$2="Constant Exchange rate",IF(C.Claims_DATA!M236=0,0,C.Claims_DATA!M236/ECO!W49))))</f>
        <v>190</v>
      </c>
      <c r="O323" s="74">
        <f>IF($C$2="National Currency",IF(C.Claims_DATA!N236=0,0,C.Claims_DATA!N236),IF($C$2="Current Exchange rate",IF(C.Claims_DATA!N236=0,0,C.Claims_DATA!N236/ECO!X14),IF($C$2="Constant Exchange rate",IF(C.Claims_DATA!N236=0,0,C.Claims_DATA!N236/ECO!X49))))</f>
        <v>205</v>
      </c>
      <c r="P323" s="74">
        <f>IF($C$2="National Currency",IF(C.Claims_DATA!O236=0,0,C.Claims_DATA!O236),IF($C$2="Current Exchange rate",IF(C.Claims_DATA!O236=0,0,C.Claims_DATA!O236/ECO!Y14),IF($C$2="Constant Exchange rate",IF(C.Claims_DATA!O236=0,0,C.Claims_DATA!O236/ECO!Y49))))</f>
        <v>197</v>
      </c>
      <c r="Q323" s="48">
        <f t="shared" si="76"/>
        <v>6.2274721256389183E-4</v>
      </c>
      <c r="R323" s="94">
        <f t="shared" si="77"/>
        <v>-3.9024390243902474E-2</v>
      </c>
      <c r="S323" s="94">
        <f t="shared" si="78"/>
        <v>0.50913861256544468</v>
      </c>
    </row>
    <row r="324" spans="3:19" ht="15" x14ac:dyDescent="0.25">
      <c r="C324" s="256"/>
      <c r="D324" s="257"/>
      <c r="E324" s="45" t="s">
        <v>44</v>
      </c>
      <c r="F324" s="74">
        <f>IF($C$2="National Currency",IF(C.Claims_DATA!E237=0,0,C.Claims_DATA!E237),IF($C$2="Current Exchange rate",IF(C.Claims_DATA!E237=0,0,C.Claims_DATA!E237/ECO!O15),IF($C$2="Constant Exchange rate",IF(C.Claims_DATA!E237=0,0,C.Claims_DATA!E237/ECO!O50))))</f>
        <v>1263.7822246259238</v>
      </c>
      <c r="G324" s="74">
        <f>IF($C$2="National Currency",IF(C.Claims_DATA!F237=0,0,C.Claims_DATA!F237),IF($C$2="Current Exchange rate",IF(C.Claims_DATA!F237=0,0,C.Claims_DATA!F237/ECO!P15),IF($C$2="Constant Exchange rate",IF(C.Claims_DATA!F237=0,0,C.Claims_DATA!F237/ECO!P50))))</f>
        <v>1222.4625923922843</v>
      </c>
      <c r="H324" s="74">
        <f>IF($C$2="National Currency",IF(C.Claims_DATA!G237=0,0,C.Claims_DATA!G237),IF($C$2="Current Exchange rate",IF(C.Claims_DATA!G237=0,0,C.Claims_DATA!G237/ECO!Q15),IF($C$2="Constant Exchange rate",IF(C.Claims_DATA!G237=0,0,C.Claims_DATA!G237/ECO!Q50))))</f>
        <v>1362.0695871642329</v>
      </c>
      <c r="I324" s="74">
        <f>IF($C$2="National Currency",IF(C.Claims_DATA!H237=0,0,C.Claims_DATA!H237),IF($C$2="Current Exchange rate",IF(C.Claims_DATA!H237=0,0,C.Claims_DATA!H237/ECO!R15),IF($C$2="Constant Exchange rate",IF(C.Claims_DATA!H237=0,0,C.Claims_DATA!H237/ECO!R50))))</f>
        <v>1300.6670272219219</v>
      </c>
      <c r="J324" s="74">
        <f>IF($C$2="National Currency",IF(C.Claims_DATA!I237=0,0,C.Claims_DATA!I237),IF($C$2="Current Exchange rate",IF(C.Claims_DATA!I237=0,0,C.Claims_DATA!I237/ECO!S15),IF($C$2="Constant Exchange rate",IF(C.Claims_DATA!I237=0,0,C.Claims_DATA!I237/ECO!S50))))</f>
        <v>1393.2936722552731</v>
      </c>
      <c r="K324" s="74">
        <f>IF($C$2="National Currency",IF(C.Claims_DATA!J237=0,0,C.Claims_DATA!J237),IF($C$2="Current Exchange rate",IF(C.Claims_DATA!J237=0,0,C.Claims_DATA!J237/ECO!T15),IF($C$2="Constant Exchange rate",IF(C.Claims_DATA!J237=0,0,C.Claims_DATA!J237/ECO!T50))))</f>
        <v>1526.2664503335136</v>
      </c>
      <c r="L324" s="74">
        <f>IF($C$2="National Currency",IF(C.Claims_DATA!K237=0,0,C.Claims_DATA!K237),IF($C$2="Current Exchange rate",IF(C.Claims_DATA!K237=0,0,C.Claims_DATA!K237/ECO!U15),IF($C$2="Constant Exchange rate",IF(C.Claims_DATA!K237=0,0,C.Claims_DATA!K237/ECO!U50))))</f>
        <v>1483.5406526050117</v>
      </c>
      <c r="M324" s="74">
        <f>IF($C$2="National Currency",IF(C.Claims_DATA!L237=0,0,C.Claims_DATA!L237),IF($C$2="Current Exchange rate",IF(C.Claims_DATA!L237=0,0,C.Claims_DATA!L237/ECO!V15),IF($C$2="Constant Exchange rate",IF(C.Claims_DATA!L237=0,0,C.Claims_DATA!L237/ECO!V50))))</f>
        <v>1555.3272038939967</v>
      </c>
      <c r="N324" s="74">
        <f>IF($C$2="National Currency",IF(C.Claims_DATA!M237=0,0,C.Claims_DATA!M237),IF($C$2="Current Exchange rate",IF(C.Claims_DATA!M237=0,0,C.Claims_DATA!M237/ECO!W15),IF($C$2="Constant Exchange rate",IF(C.Claims_DATA!M237=0,0,C.Claims_DATA!M237/ECO!W50))))</f>
        <v>1506.6882999819722</v>
      </c>
      <c r="O324" s="74">
        <f>IF($C$2="National Currency",IF(C.Claims_DATA!N237=0,0,C.Claims_DATA!N237),IF($C$2="Current Exchange rate",IF(C.Claims_DATA!N237=0,0,C.Claims_DATA!N237/ECO!X15),IF($C$2="Constant Exchange rate",IF(C.Claims_DATA!N237=0,0,C.Claims_DATA!N237/ECO!X50))))</f>
        <v>1653.3261222282315</v>
      </c>
      <c r="P324" s="74">
        <f>IF($C$2="National Currency",IF(C.Claims_DATA!O237=0,0,C.Claims_DATA!O237),IF($C$2="Current Exchange rate",IF(C.Claims_DATA!O237=0,0,C.Claims_DATA!O237/ECO!Y15),IF($C$2="Constant Exchange rate",IF(C.Claims_DATA!O237=0,0,C.Claims_DATA!O237/ECO!Y50))))</f>
        <v>1529.114836848747</v>
      </c>
      <c r="Q324" s="48">
        <f t="shared" si="76"/>
        <v>4.8337665093281593E-3</v>
      </c>
      <c r="R324" s="94">
        <f t="shared" si="77"/>
        <v>-7.5128121251771929E-2</v>
      </c>
      <c r="S324" s="94">
        <f t="shared" si="78"/>
        <v>0.25084795752838795</v>
      </c>
    </row>
    <row r="325" spans="3:19" ht="15" x14ac:dyDescent="0.25">
      <c r="C325" s="256"/>
      <c r="D325" s="257"/>
      <c r="E325" s="45" t="s">
        <v>6</v>
      </c>
      <c r="F325" s="74">
        <f>IF($C$2="National Currency",IF(C.Claims_DATA!E238=0,0,C.Claims_DATA!E238),IF($C$2="Current Exchange rate",IF(C.Claims_DATA!E238=0,0,C.Claims_DATA!E238/ECO!O16),IF($C$2="Constant Exchange rate",IF(C.Claims_DATA!E238=0,0,C.Claims_DATA!E238/ECO!O51))))</f>
        <v>55943.42</v>
      </c>
      <c r="G325" s="74">
        <f>IF($C$2="National Currency",IF(C.Claims_DATA!F238=0,0,C.Claims_DATA!F238),IF($C$2="Current Exchange rate",IF(C.Claims_DATA!F238=0,0,C.Claims_DATA!F238/ECO!P16),IF($C$2="Constant Exchange rate",IF(C.Claims_DATA!F238=0,0,C.Claims_DATA!F238/ECO!P51))))</f>
        <v>56943.23</v>
      </c>
      <c r="H325" s="74">
        <f>IF($C$2="National Currency",IF(C.Claims_DATA!G238=0,0,C.Claims_DATA!G238),IF($C$2="Current Exchange rate",IF(C.Claims_DATA!G238=0,0,C.Claims_DATA!G238/ECO!Q16),IF($C$2="Constant Exchange rate",IF(C.Claims_DATA!G238=0,0,C.Claims_DATA!G238/ECO!Q51))))</f>
        <v>57725.605000000003</v>
      </c>
      <c r="I325" s="74">
        <f>IF($C$2="National Currency",IF(C.Claims_DATA!H238=0,0,C.Claims_DATA!H238),IF($C$2="Current Exchange rate",IF(C.Claims_DATA!H238=0,0,C.Claims_DATA!H238/ECO!R16),IF($C$2="Constant Exchange rate",IF(C.Claims_DATA!H238=0,0,C.Claims_DATA!H238/ECO!R51))))</f>
        <v>60947.034</v>
      </c>
      <c r="J325" s="74">
        <f>IF($C$2="National Currency",IF(C.Claims_DATA!I238=0,0,C.Claims_DATA!I238),IF($C$2="Current Exchange rate",IF(C.Claims_DATA!I238=0,0,C.Claims_DATA!I238/ECO!S16),IF($C$2="Constant Exchange rate",IF(C.Claims_DATA!I238=0,0,C.Claims_DATA!I238/ECO!S51))))</f>
        <v>62051.177000000003</v>
      </c>
      <c r="K325" s="74">
        <f>IF($C$2="National Currency",IF(C.Claims_DATA!J238=0,0,C.Claims_DATA!J238),IF($C$2="Current Exchange rate",IF(C.Claims_DATA!J238=0,0,C.Claims_DATA!J238/ECO!T16),IF($C$2="Constant Exchange rate",IF(C.Claims_DATA!J238=0,0,C.Claims_DATA!J238/ECO!T51))))</f>
        <v>63018.146000000001</v>
      </c>
      <c r="L325" s="74">
        <f>IF($C$2="National Currency",IF(C.Claims_DATA!K238=0,0,C.Claims_DATA!K238),IF($C$2="Current Exchange rate",IF(C.Claims_DATA!K238=0,0,C.Claims_DATA!K238/ECO!U16),IF($C$2="Constant Exchange rate",IF(C.Claims_DATA!K238=0,0,C.Claims_DATA!K238/ECO!U51))))</f>
        <v>65196.04</v>
      </c>
      <c r="M325" s="74">
        <f>IF($C$2="National Currency",IF(C.Claims_DATA!L238=0,0,C.Claims_DATA!L238),IF($C$2="Current Exchange rate",IF(C.Claims_DATA!L238=0,0,C.Claims_DATA!L238/ECO!V16),IF($C$2="Constant Exchange rate",IF(C.Claims_DATA!L238=0,0,C.Claims_DATA!L238/ECO!V51))))</f>
        <v>66547.683999999994</v>
      </c>
      <c r="N325" s="74">
        <f>IF($C$2="National Currency",IF(C.Claims_DATA!M238=0,0,C.Claims_DATA!M238),IF($C$2="Current Exchange rate",IF(C.Claims_DATA!M238=0,0,C.Claims_DATA!M238/ECO!W16),IF($C$2="Constant Exchange rate",IF(C.Claims_DATA!M238=0,0,C.Claims_DATA!M238/ECO!W51))))</f>
        <v>67535.650999999998</v>
      </c>
      <c r="O325" s="74">
        <f>IF($C$2="National Currency",IF(C.Claims_DATA!N238=0,0,C.Claims_DATA!N238),IF($C$2="Current Exchange rate",IF(C.Claims_DATA!N238=0,0,C.Claims_DATA!N238/ECO!X16),IF($C$2="Constant Exchange rate",IF(C.Claims_DATA!N238=0,0,C.Claims_DATA!N238/ECO!X51))))</f>
        <v>74002</v>
      </c>
      <c r="P325" s="74">
        <f>IF($C$2="National Currency",IF(C.Claims_DATA!O238=0,0,C.Claims_DATA!O238),IF($C$2="Current Exchange rate",IF(C.Claims_DATA!O238=0,0,C.Claims_DATA!O238/ECO!Y16),IF($C$2="Constant Exchange rate",IF(C.Claims_DATA!O238=0,0,C.Claims_DATA!O238/ECO!Y51))))</f>
        <v>70172</v>
      </c>
      <c r="Q325" s="48">
        <f t="shared" si="76"/>
        <v>0.22182445380727622</v>
      </c>
      <c r="R325" s="94">
        <f t="shared" si="77"/>
        <v>-5.1755357963298332E-2</v>
      </c>
      <c r="S325" s="94">
        <f t="shared" si="78"/>
        <v>0.23231506186073392</v>
      </c>
    </row>
    <row r="326" spans="3:19" ht="15" x14ac:dyDescent="0.25">
      <c r="C326" s="256"/>
      <c r="D326" s="257"/>
      <c r="E326" s="45" t="s">
        <v>7</v>
      </c>
      <c r="F326" s="74">
        <f>IF($C$2="National Currency",IF(C.Claims_DATA!E239=0,0,C.Claims_DATA!E239),IF($C$2="Current Exchange rate",IF(C.Claims_DATA!E239=0,0,C.Claims_DATA!E239/ECO!O17),IF($C$2="Constant Exchange rate",IF(C.Claims_DATA!E239=0,0,C.Claims_DATA!E239/ECO!O52))))</f>
        <v>3582.7972009187006</v>
      </c>
      <c r="G326" s="74">
        <f>IF($C$2="National Currency",IF(C.Claims_DATA!F239=0,0,C.Claims_DATA!F239),IF($C$2="Current Exchange rate",IF(C.Claims_DATA!F239=0,0,C.Claims_DATA!F239/ECO!P17),IF($C$2="Constant Exchange rate",IF(C.Claims_DATA!F239=0,0,C.Claims_DATA!F239/ECO!P52))))</f>
        <v>4253.0186829274844</v>
      </c>
      <c r="H326" s="74">
        <f>IF($C$2="National Currency",IF(C.Claims_DATA!G239=0,0,C.Claims_DATA!G239),IF($C$2="Current Exchange rate",IF(C.Claims_DATA!G239=0,0,C.Claims_DATA!G239/ECO!Q17),IF($C$2="Constant Exchange rate",IF(C.Claims_DATA!G239=0,0,C.Claims_DATA!G239/ECO!Q52))))</f>
        <v>3964.2459000980489</v>
      </c>
      <c r="I326" s="74">
        <f>IF($C$2="National Currency",IF(C.Claims_DATA!H239=0,0,C.Claims_DATA!H239),IF($C$2="Current Exchange rate",IF(C.Claims_DATA!H239=0,0,C.Claims_DATA!H239/ECO!R17),IF($C$2="Constant Exchange rate",IF(C.Claims_DATA!H239=0,0,C.Claims_DATA!H239/ECO!R52))))</f>
        <v>4849.2337447785858</v>
      </c>
      <c r="J326" s="74">
        <f>IF($C$2="National Currency",IF(C.Claims_DATA!I239=0,0,C.Claims_DATA!I239),IF($C$2="Current Exchange rate",IF(C.Claims_DATA!I239=0,0,C.Claims_DATA!I239/ECO!S17),IF($C$2="Constant Exchange rate",IF(C.Claims_DATA!I239=0,0,C.Claims_DATA!I239/ECO!S52))))</f>
        <v>4129.450794460935</v>
      </c>
      <c r="K326" s="74">
        <f>IF($C$2="National Currency",IF(C.Claims_DATA!J239=0,0,C.Claims_DATA!J239),IF($C$2="Current Exchange rate",IF(C.Claims_DATA!J239=0,0,C.Claims_DATA!J239/ECO!T17),IF($C$2="Constant Exchange rate",IF(C.Claims_DATA!J239=0,0,C.Claims_DATA!J239/ECO!T52))))</f>
        <v>5130.3770163727459</v>
      </c>
      <c r="L326" s="74">
        <f>IF($C$2="National Currency",IF(C.Claims_DATA!K239=0,0,C.Claims_DATA!K239),IF($C$2="Current Exchange rate",IF(C.Claims_DATA!K239=0,0,C.Claims_DATA!K239/ECO!U17),IF($C$2="Constant Exchange rate",IF(C.Claims_DATA!K239=0,0,C.Claims_DATA!K239/ECO!U52))))</f>
        <v>5260.2312868521085</v>
      </c>
      <c r="M326" s="74">
        <f>IF($C$2="National Currency",IF(C.Claims_DATA!L239=0,0,C.Claims_DATA!L239),IF($C$2="Current Exchange rate",IF(C.Claims_DATA!L239=0,0,C.Claims_DATA!L239/ECO!V17),IF($C$2="Constant Exchange rate",IF(C.Claims_DATA!L239=0,0,C.Claims_DATA!L239/ECO!V52))))</f>
        <v>5137.2006500745438</v>
      </c>
      <c r="N326" s="74">
        <f>IF($C$2="National Currency",IF(C.Claims_DATA!M239=0,0,C.Claims_DATA!M239),IF($C$2="Current Exchange rate",IF(C.Claims_DATA!M239=0,0,C.Claims_DATA!M239/ECO!W17),IF($C$2="Constant Exchange rate",IF(C.Claims_DATA!M239=0,0,C.Claims_DATA!M239/ECO!W52))))</f>
        <v>4969.355969537829</v>
      </c>
      <c r="O326" s="74">
        <f>IF($C$2="National Currency",IF(C.Claims_DATA!N239=0,0,C.Claims_DATA!N239),IF($C$2="Current Exchange rate",IF(C.Claims_DATA!N239=0,0,C.Claims_DATA!N239/ECO!X17),IF($C$2="Constant Exchange rate",IF(C.Claims_DATA!N239=0,0,C.Claims_DATA!N239/ECO!X52))))</f>
        <v>5887.3383208198466</v>
      </c>
      <c r="P326" s="74">
        <f>IF($C$2="National Currency",IF(C.Claims_DATA!O239=0,0,C.Claims_DATA!O239),IF($C$2="Current Exchange rate",IF(C.Claims_DATA!O239=0,0,C.Claims_DATA!O239/ECO!Y17),IF($C$2="Constant Exchange rate",IF(C.Claims_DATA!O239=0,0,C.Claims_DATA!O239/ECO!Y52))))</f>
        <v>6300.0819308825703</v>
      </c>
      <c r="Q326" s="48">
        <f t="shared" si="76"/>
        <v>1.9915525184676458E-2</v>
      </c>
      <c r="R326" s="94">
        <f t="shared" si="77"/>
        <v>7.010699701138412E-2</v>
      </c>
      <c r="S326" s="94">
        <f t="shared" si="78"/>
        <v>0.48132006947734096</v>
      </c>
    </row>
    <row r="327" spans="3:19" ht="15" x14ac:dyDescent="0.25">
      <c r="C327" s="256"/>
      <c r="D327" s="257"/>
      <c r="E327" s="45" t="s">
        <v>8</v>
      </c>
      <c r="F327" s="74">
        <f>IF($C$2="National Currency",IF(C.Claims_DATA!E240=0,0,C.Claims_DATA!E240),IF($C$2="Current Exchange rate",IF(C.Claims_DATA!E240=0,0,C.Claims_DATA!E240/ECO!O18),IF($C$2="Constant Exchange rate",IF(C.Claims_DATA!E240=0,0,C.Claims_DATA!E240/ECO!O53))))</f>
        <v>76.994362992599036</v>
      </c>
      <c r="G327" s="74">
        <f>IF($C$2="National Currency",IF(C.Claims_DATA!F240=0,0,C.Claims_DATA!F240),IF($C$2="Current Exchange rate",IF(C.Claims_DATA!F240=0,0,C.Claims_DATA!F240/ECO!P18),IF($C$2="Constant Exchange rate",IF(C.Claims_DATA!F240=0,0,C.Claims_DATA!F240/ECO!P53))))</f>
        <v>105.69069318574005</v>
      </c>
      <c r="H327" s="74">
        <f>IF($C$2="National Currency",IF(C.Claims_DATA!G240=0,0,C.Claims_DATA!G240),IF($C$2="Current Exchange rate",IF(C.Claims_DATA!G240=0,0,C.Claims_DATA!G240/ECO!Q18),IF($C$2="Constant Exchange rate",IF(C.Claims_DATA!G240=0,0,C.Claims_DATA!G240/ECO!Q53))))</f>
        <v>111.66004115910165</v>
      </c>
      <c r="I327" s="74">
        <f>IF($C$2="National Currency",IF(C.Claims_DATA!H240=0,0,C.Claims_DATA!H240),IF($C$2="Current Exchange rate",IF(C.Claims_DATA!H240=0,0,C.Claims_DATA!H240/ECO!R18),IF($C$2="Constant Exchange rate",IF(C.Claims_DATA!H240=0,0,C.Claims_DATA!H240/ECO!R53))))</f>
        <v>151.52199199826163</v>
      </c>
      <c r="J327" s="74">
        <f>IF($C$2="National Currency",IF(C.Claims_DATA!I240=0,0,C.Claims_DATA!I240),IF($C$2="Current Exchange rate",IF(C.Claims_DATA!I240=0,0,C.Claims_DATA!I240/ECO!S18),IF($C$2="Constant Exchange rate",IF(C.Claims_DATA!I240=0,0,C.Claims_DATA!I240/ECO!S53))))</f>
        <v>153.26013319187555</v>
      </c>
      <c r="K327" s="74">
        <f>IF($C$2="National Currency",IF(C.Claims_DATA!J240=0,0,C.Claims_DATA!J240),IF($C$2="Current Exchange rate",IF(C.Claims_DATA!J240=0,0,C.Claims_DATA!J240/ECO!T18),IF($C$2="Constant Exchange rate",IF(C.Claims_DATA!J240=0,0,C.Claims_DATA!J240/ECO!T53))))</f>
        <v>144.29972006697943</v>
      </c>
      <c r="L327" s="74">
        <f>IF($C$2="National Currency",IF(C.Claims_DATA!K240=0,0,C.Claims_DATA!K240),IF($C$2="Current Exchange rate",IF(C.Claims_DATA!K240=0,0,C.Claims_DATA!K240/ECO!U18),IF($C$2="Constant Exchange rate",IF(C.Claims_DATA!K240=0,0,C.Claims_DATA!K240/ECO!U53))))</f>
        <v>134.04190047678091</v>
      </c>
      <c r="M327" s="74">
        <f>IF($C$2="National Currency",IF(C.Claims_DATA!L240=0,0,C.Claims_DATA!L240),IF($C$2="Current Exchange rate",IF(C.Claims_DATA!L240=0,0,C.Claims_DATA!L240/ECO!V18),IF($C$2="Constant Exchange rate",IF(C.Claims_DATA!L240=0,0,C.Claims_DATA!L240/ECO!V53))))</f>
        <v>133.988</v>
      </c>
      <c r="N327" s="74">
        <f>IF($C$2="National Currency",IF(C.Claims_DATA!M240=0,0,C.Claims_DATA!M240),IF($C$2="Current Exchange rate",IF(C.Claims_DATA!M240=0,0,C.Claims_DATA!M240/ECO!W18),IF($C$2="Constant Exchange rate",IF(C.Claims_DATA!M240=0,0,C.Claims_DATA!M240/ECO!W53))))</f>
        <v>129.494</v>
      </c>
      <c r="O327" s="74">
        <f>IF($C$2="National Currency",IF(C.Claims_DATA!N240=0,0,C.Claims_DATA!N240),IF($C$2="Current Exchange rate",IF(C.Claims_DATA!N240=0,0,C.Claims_DATA!N240/ECO!X18),IF($C$2="Constant Exchange rate",IF(C.Claims_DATA!N240=0,0,C.Claims_DATA!N240/ECO!X53))))</f>
        <v>141.54</v>
      </c>
      <c r="P327" s="74">
        <f>IF($C$2="National Currency",IF(C.Claims_DATA!O240=0,0,C.Claims_DATA!O240),IF($C$2="Current Exchange rate",IF(C.Claims_DATA!O240=0,0,C.Claims_DATA!O240/ECO!Y18),IF($C$2="Constant Exchange rate",IF(C.Claims_DATA!O240=0,0,C.Claims_DATA!O240/ECO!Y53))))</f>
        <v>148.53899999999999</v>
      </c>
      <c r="Q327" s="48">
        <f t="shared" si="76"/>
        <v>4.6955455942653766E-4</v>
      </c>
      <c r="R327" s="94">
        <f t="shared" si="77"/>
        <v>4.9448919033488803E-2</v>
      </c>
      <c r="S327" s="94">
        <f t="shared" si="78"/>
        <v>0.40541229811936841</v>
      </c>
    </row>
    <row r="328" spans="3:19" ht="15" x14ac:dyDescent="0.25">
      <c r="C328" s="256"/>
      <c r="D328" s="257"/>
      <c r="E328" s="45" t="s">
        <v>9</v>
      </c>
      <c r="F328" s="74">
        <f>IF($C$2="National Currency",IF(C.Claims_DATA!E241=0,0,C.Claims_DATA!E241),IF($C$2="Current Exchange rate",IF(C.Claims_DATA!E241=0,0,C.Claims_DATA!E241/ECO!O19),IF($C$2="Constant Exchange rate",IF(C.Claims_DATA!E241=0,0,C.Claims_DATA!E241/ECO!O54))))</f>
        <v>15844.828373729999</v>
      </c>
      <c r="G328" s="74">
        <f>IF($C$2="National Currency",IF(C.Claims_DATA!F241=0,0,C.Claims_DATA!F241),IF($C$2="Current Exchange rate",IF(C.Claims_DATA!F241=0,0,C.Claims_DATA!F241/ECO!P19),IF($C$2="Constant Exchange rate",IF(C.Claims_DATA!F241=0,0,C.Claims_DATA!F241/ECO!P54))))</f>
        <v>17010.542747790001</v>
      </c>
      <c r="H328" s="74">
        <f>IF($C$2="National Currency",IF(C.Claims_DATA!G241=0,0,C.Claims_DATA!G241),IF($C$2="Current Exchange rate",IF(C.Claims_DATA!G241=0,0,C.Claims_DATA!G241/ECO!Q19),IF($C$2="Constant Exchange rate",IF(C.Claims_DATA!G241=0,0,C.Claims_DATA!G241/ECO!Q54))))</f>
        <v>18237.92253376</v>
      </c>
      <c r="I328" s="74">
        <f>IF($C$2="National Currency",IF(C.Claims_DATA!H241=0,0,C.Claims_DATA!H241),IF($C$2="Current Exchange rate",IF(C.Claims_DATA!H241=0,0,C.Claims_DATA!H241/ECO!R19),IF($C$2="Constant Exchange rate",IF(C.Claims_DATA!H241=0,0,C.Claims_DATA!H241/ECO!R54))))</f>
        <v>19875.574246259999</v>
      </c>
      <c r="J328" s="74">
        <f>IF($C$2="National Currency",IF(C.Claims_DATA!I241=0,0,C.Claims_DATA!I241),IF($C$2="Current Exchange rate",IF(C.Claims_DATA!I241=0,0,C.Claims_DATA!I241/ECO!S19),IF($C$2="Constant Exchange rate",IF(C.Claims_DATA!I241=0,0,C.Claims_DATA!I241/ECO!S54))))</f>
        <v>21925.875626649999</v>
      </c>
      <c r="K328" s="74">
        <f>IF($C$2="National Currency",IF(C.Claims_DATA!J241=0,0,C.Claims_DATA!J241),IF($C$2="Current Exchange rate",IF(C.Claims_DATA!J241=0,0,C.Claims_DATA!J241/ECO!T19),IF($C$2="Constant Exchange rate",IF(C.Claims_DATA!J241=0,0,C.Claims_DATA!J241/ECO!T54))))</f>
        <v>23442.719913474812</v>
      </c>
      <c r="L328" s="74">
        <f>IF($C$2="National Currency",IF(C.Claims_DATA!K241=0,0,C.Claims_DATA!K241),IF($C$2="Current Exchange rate",IF(C.Claims_DATA!K241=0,0,C.Claims_DATA!K241/ECO!U19),IF($C$2="Constant Exchange rate",IF(C.Claims_DATA!K241=0,0,C.Claims_DATA!K241/ECO!U54))))</f>
        <v>20932.99042959747</v>
      </c>
      <c r="M328" s="74">
        <f>IF($C$2="National Currency",IF(C.Claims_DATA!L241=0,0,C.Claims_DATA!L241),IF($C$2="Current Exchange rate",IF(C.Claims_DATA!L241=0,0,C.Claims_DATA!L241/ECO!V19),IF($C$2="Constant Exchange rate",IF(C.Claims_DATA!L241=0,0,C.Claims_DATA!L241/ECO!V54))))</f>
        <v>21198.330869633097</v>
      </c>
      <c r="N328" s="74">
        <f>IF($C$2="National Currency",IF(C.Claims_DATA!M241=0,0,C.Claims_DATA!M241),IF($C$2="Current Exchange rate",IF(C.Claims_DATA!M241=0,0,C.Claims_DATA!M241/ECO!W19),IF($C$2="Constant Exchange rate",IF(C.Claims_DATA!M241=0,0,C.Claims_DATA!M241/ECO!W54))))</f>
        <v>21078.95690949932</v>
      </c>
      <c r="O328" s="74">
        <f>IF($C$2="National Currency",IF(C.Claims_DATA!N241=0,0,C.Claims_DATA!N241),IF($C$2="Current Exchange rate",IF(C.Claims_DATA!N241=0,0,C.Claims_DATA!N241/ECO!X19),IF($C$2="Constant Exchange rate",IF(C.Claims_DATA!N241=0,0,C.Claims_DATA!N241/ECO!X54))))</f>
        <v>21178.293546313118</v>
      </c>
      <c r="P328" s="74">
        <f>IF($C$2="National Currency",IF(C.Claims_DATA!O241=0,0,C.Claims_DATA!O241),IF($C$2="Current Exchange rate",IF(C.Claims_DATA!O241=0,0,C.Claims_DATA!O241/ECO!Y19),IF($C$2="Constant Exchange rate",IF(C.Claims_DATA!O241=0,0,C.Claims_DATA!O241/ECO!Y54))))</f>
        <v>19347.047769929974</v>
      </c>
      <c r="Q328" s="48">
        <f t="shared" si="76"/>
        <v>6.1158985127230205E-2</v>
      </c>
      <c r="R328" s="94">
        <f t="shared" si="77"/>
        <v>-8.6468051468761575E-2</v>
      </c>
      <c r="S328" s="94">
        <f t="shared" si="78"/>
        <v>0.13735628878999351</v>
      </c>
    </row>
    <row r="329" spans="3:19" ht="15" x14ac:dyDescent="0.25">
      <c r="C329" s="256"/>
      <c r="D329" s="257"/>
      <c r="E329" s="45" t="s">
        <v>10</v>
      </c>
      <c r="F329" s="74">
        <f>IF($C$2="National Currency",IF(C.Claims_DATA!E242=0,0,C.Claims_DATA!E242),IF($C$2="Current Exchange rate",IF(C.Claims_DATA!E242=0,0,C.Claims_DATA!E242/ECO!O20),IF($C$2="Constant Exchange rate",IF(C.Claims_DATA!E242=0,0,C.Claims_DATA!E242/ECO!O55))))</f>
        <v>1910</v>
      </c>
      <c r="G329" s="74">
        <f>IF($C$2="National Currency",IF(C.Claims_DATA!F242=0,0,C.Claims_DATA!F242),IF($C$2="Current Exchange rate",IF(C.Claims_DATA!F242=0,0,C.Claims_DATA!F242/ECO!P20),IF($C$2="Constant Exchange rate",IF(C.Claims_DATA!F242=0,0,C.Claims_DATA!F242/ECO!P55))))</f>
        <v>1968</v>
      </c>
      <c r="H329" s="74">
        <f>IF($C$2="National Currency",IF(C.Claims_DATA!G242=0,0,C.Claims_DATA!G242),IF($C$2="Current Exchange rate",IF(C.Claims_DATA!G242=0,0,C.Claims_DATA!G242/ECO!Q20),IF($C$2="Constant Exchange rate",IF(C.Claims_DATA!G242=0,0,C.Claims_DATA!G242/ECO!Q55))))</f>
        <v>2143</v>
      </c>
      <c r="I329" s="74">
        <f>IF($C$2="National Currency",IF(C.Claims_DATA!H242=0,0,C.Claims_DATA!H242),IF($C$2="Current Exchange rate",IF(C.Claims_DATA!H242=0,0,C.Claims_DATA!H242/ECO!R20),IF($C$2="Constant Exchange rate",IF(C.Claims_DATA!H242=0,0,C.Claims_DATA!H242/ECO!R55))))</f>
        <v>2122</v>
      </c>
      <c r="J329" s="74">
        <f>IF($C$2="National Currency",IF(C.Claims_DATA!I242=0,0,C.Claims_DATA!I242),IF($C$2="Current Exchange rate",IF(C.Claims_DATA!I242=0,0,C.Claims_DATA!I242/ECO!S20),IF($C$2="Constant Exchange rate",IF(C.Claims_DATA!I242=0,0,C.Claims_DATA!I242/ECO!S55))))</f>
        <v>2244</v>
      </c>
      <c r="K329" s="74">
        <f>IF($C$2="National Currency",IF(C.Claims_DATA!J242=0,0,C.Claims_DATA!J242),IF($C$2="Current Exchange rate",IF(C.Claims_DATA!J242=0,0,C.Claims_DATA!J242/ECO!T20),IF($C$2="Constant Exchange rate",IF(C.Claims_DATA!J242=0,0,C.Claims_DATA!J242/ECO!T55))))</f>
        <v>2229</v>
      </c>
      <c r="L329" s="74">
        <f>IF($C$2="National Currency",IF(C.Claims_DATA!K242=0,0,C.Claims_DATA!K242),IF($C$2="Current Exchange rate",IF(C.Claims_DATA!K242=0,0,C.Claims_DATA!K242/ECO!U20),IF($C$2="Constant Exchange rate",IF(C.Claims_DATA!K242=0,0,C.Claims_DATA!K242/ECO!U55))))</f>
        <v>2430</v>
      </c>
      <c r="M329" s="74">
        <f>IF($C$2="National Currency",IF(C.Claims_DATA!L242=0,0,C.Claims_DATA!L242),IF($C$2="Current Exchange rate",IF(C.Claims_DATA!L242=0,0,C.Claims_DATA!L242/ECO!V20),IF($C$2="Constant Exchange rate",IF(C.Claims_DATA!L242=0,0,C.Claims_DATA!L242/ECO!V55))))</f>
        <v>2555</v>
      </c>
      <c r="N329" s="74">
        <f>IF($C$2="National Currency",IF(C.Claims_DATA!M242=0,0,C.Claims_DATA!M242),IF($C$2="Current Exchange rate",IF(C.Claims_DATA!M242=0,0,C.Claims_DATA!M242/ECO!W20),IF($C$2="Constant Exchange rate",IF(C.Claims_DATA!M242=0,0,C.Claims_DATA!M242/ECO!W55))))</f>
        <v>2719</v>
      </c>
      <c r="O329" s="74">
        <f>IF($C$2="National Currency",IF(C.Claims_DATA!N242=0,0,C.Claims_DATA!N242),IF($C$2="Current Exchange rate",IF(C.Claims_DATA!N242=0,0,C.Claims_DATA!N242/ECO!X20),IF($C$2="Constant Exchange rate",IF(C.Claims_DATA!N242=0,0,C.Claims_DATA!N242/ECO!X55))))</f>
        <v>2854</v>
      </c>
      <c r="P329" s="74">
        <f>IF($C$2="National Currency",IF(C.Claims_DATA!O242=0,0,C.Claims_DATA!O242),IF($C$2="Current Exchange rate",IF(C.Claims_DATA!O242=0,0,C.Claims_DATA!O242/ECO!Y20),IF($C$2="Constant Exchange rate",IF(C.Claims_DATA!O242=0,0,C.Claims_DATA!O242/ECO!Y55))))</f>
        <v>2837</v>
      </c>
      <c r="Q329" s="48">
        <f t="shared" si="76"/>
        <v>8.9681920915926968E-3</v>
      </c>
      <c r="R329" s="94">
        <f t="shared" si="77"/>
        <v>-5.9565522074281896E-3</v>
      </c>
      <c r="S329" s="94">
        <f t="shared" si="78"/>
        <v>0.44156504065040658</v>
      </c>
    </row>
    <row r="330" spans="3:19" ht="15" x14ac:dyDescent="0.25">
      <c r="C330" s="256"/>
      <c r="D330" s="257"/>
      <c r="E330" s="45" t="s">
        <v>11</v>
      </c>
      <c r="F330" s="74">
        <f>IF($C$2="National Currency",IF(C.Claims_DATA!E243=0,0,C.Claims_DATA!E243),IF($C$2="Current Exchange rate",IF(C.Claims_DATA!E243=0,0,C.Claims_DATA!E243/ECO!O21),IF($C$2="Constant Exchange rate",IF(C.Claims_DATA!E243=0,0,C.Claims_DATA!E243/ECO!O56))))</f>
        <v>30301</v>
      </c>
      <c r="G330" s="74">
        <f>IF($C$2="National Currency",IF(C.Claims_DATA!F243=0,0,C.Claims_DATA!F243),IF($C$2="Current Exchange rate",IF(C.Claims_DATA!F243=0,0,C.Claims_DATA!F243/ECO!P21),IF($C$2="Constant Exchange rate",IF(C.Claims_DATA!F243=0,0,C.Claims_DATA!F243/ECO!P56))))</f>
        <v>30626</v>
      </c>
      <c r="H330" s="74">
        <f>IF($C$2="National Currency",IF(C.Claims_DATA!G243=0,0,C.Claims_DATA!G243),IF($C$2="Current Exchange rate",IF(C.Claims_DATA!G243=0,0,C.Claims_DATA!G243/ECO!Q21),IF($C$2="Constant Exchange rate",IF(C.Claims_DATA!G243=0,0,C.Claims_DATA!G243/ECO!Q56))))</f>
        <v>31082</v>
      </c>
      <c r="I330" s="74">
        <f>IF($C$2="National Currency",IF(C.Claims_DATA!H243=0,0,C.Claims_DATA!H243),IF($C$2="Current Exchange rate",IF(C.Claims_DATA!H243=0,0,C.Claims_DATA!H243/ECO!R21),IF($C$2="Constant Exchange rate",IF(C.Claims_DATA!H243=0,0,C.Claims_DATA!H243/ECO!R56))))</f>
        <v>31673</v>
      </c>
      <c r="J330" s="74">
        <f>IF($C$2="National Currency",IF(C.Claims_DATA!I243=0,0,C.Claims_DATA!I243),IF($C$2="Current Exchange rate",IF(C.Claims_DATA!I243=0,0,C.Claims_DATA!I243/ECO!S21),IF($C$2="Constant Exchange rate",IF(C.Claims_DATA!I243=0,0,C.Claims_DATA!I243/ECO!S56))))</f>
        <v>33770</v>
      </c>
      <c r="K330" s="74">
        <f>IF($C$2="National Currency",IF(C.Claims_DATA!J243=0,0,C.Claims_DATA!J243),IF($C$2="Current Exchange rate",IF(C.Claims_DATA!J243=0,0,C.Claims_DATA!J243/ECO!T21),IF($C$2="Constant Exchange rate",IF(C.Claims_DATA!J243=0,0,C.Claims_DATA!J243/ECO!T56))))</f>
        <v>37761</v>
      </c>
      <c r="L330" s="74">
        <f>IF($C$2="National Currency",IF(C.Claims_DATA!K243=0,0,C.Claims_DATA!K243),IF($C$2="Current Exchange rate",IF(C.Claims_DATA!K243=0,0,C.Claims_DATA!K243/ECO!U21),IF($C$2="Constant Exchange rate",IF(C.Claims_DATA!K243=0,0,C.Claims_DATA!K243/ECO!U56))))</f>
        <v>38708</v>
      </c>
      <c r="M330" s="74">
        <f>IF($C$2="National Currency",IF(C.Claims_DATA!L243=0,0,C.Claims_DATA!L243),IF($C$2="Current Exchange rate",IF(C.Claims_DATA!L243=0,0,C.Claims_DATA!L243/ECO!V21),IF($C$2="Constant Exchange rate",IF(C.Claims_DATA!L243=0,0,C.Claims_DATA!L243/ECO!V56))))</f>
        <v>38157</v>
      </c>
      <c r="N330" s="74">
        <f>IF($C$2="National Currency",IF(C.Claims_DATA!M243=0,0,C.Claims_DATA!M243),IF($C$2="Current Exchange rate",IF(C.Claims_DATA!M243=0,0,C.Claims_DATA!M243/ECO!W21),IF($C$2="Constant Exchange rate",IF(C.Claims_DATA!M243=0,0,C.Claims_DATA!M243/ECO!W56))))</f>
        <v>38187</v>
      </c>
      <c r="O330" s="74">
        <f>IF($C$2="National Currency",IF(C.Claims_DATA!N243=0,0,C.Claims_DATA!N243),IF($C$2="Current Exchange rate",IF(C.Claims_DATA!N243=0,0,C.Claims_DATA!N243/ECO!X21),IF($C$2="Constant Exchange rate",IF(C.Claims_DATA!N243=0,0,C.Claims_DATA!N243/ECO!X56))))</f>
        <v>46800</v>
      </c>
      <c r="P330" s="74">
        <f>IF($C$2="National Currency",IF(C.Claims_DATA!O243=0,0,C.Claims_DATA!O243),IF($C$2="Current Exchange rate",IF(C.Claims_DATA!O243=0,0,C.Claims_DATA!O243/ECO!Y21),IF($C$2="Constant Exchange rate",IF(C.Claims_DATA!O243=0,0,C.Claims_DATA!O243/ECO!Y56))))</f>
        <v>47500</v>
      </c>
      <c r="Q330" s="48">
        <f t="shared" si="76"/>
        <v>0.1501547847552531</v>
      </c>
      <c r="R330" s="94">
        <f t="shared" si="77"/>
        <v>1.4957264957264904E-2</v>
      </c>
      <c r="S330" s="94">
        <f t="shared" si="78"/>
        <v>0.55096976425259592</v>
      </c>
    </row>
    <row r="331" spans="3:19" ht="15" x14ac:dyDescent="0.25">
      <c r="C331" s="256"/>
      <c r="D331" s="257"/>
      <c r="E331" s="45" t="s">
        <v>12</v>
      </c>
      <c r="F331" s="74">
        <f>IF($C$2="National Currency",IF(C.Claims_DATA!E244=0,0,C.Claims_DATA!E244),IF($C$2="Current Exchange rate",IF(C.Claims_DATA!E244=0,0,C.Claims_DATA!E244/ECO!O22),IF($C$2="Constant Exchange rate",IF(C.Claims_DATA!E244=0,0,C.Claims_DATA!E244/ECO!O57))))</f>
        <v>1045</v>
      </c>
      <c r="G331" s="74">
        <f>IF($C$2="National Currency",IF(C.Claims_DATA!F244=0,0,C.Claims_DATA!F244),IF($C$2="Current Exchange rate",IF(C.Claims_DATA!F244=0,0,C.Claims_DATA!F244/ECO!P22),IF($C$2="Constant Exchange rate",IF(C.Claims_DATA!F244=0,0,C.Claims_DATA!F244/ECO!P57))))</f>
        <v>1147</v>
      </c>
      <c r="H331" s="74">
        <f>IF($C$2="National Currency",IF(C.Claims_DATA!G244=0,0,C.Claims_DATA!G244),IF($C$2="Current Exchange rate",IF(C.Claims_DATA!G244=0,0,C.Claims_DATA!G244/ECO!Q22),IF($C$2="Constant Exchange rate",IF(C.Claims_DATA!G244=0,0,C.Claims_DATA!G244/ECO!Q57))))</f>
        <v>1133</v>
      </c>
      <c r="I331" s="74">
        <f>IF($C$2="National Currency",IF(C.Claims_DATA!H244=0,0,C.Claims_DATA!H244),IF($C$2="Current Exchange rate",IF(C.Claims_DATA!H244=0,0,C.Claims_DATA!H244/ECO!R22),IF($C$2="Constant Exchange rate",IF(C.Claims_DATA!H244=0,0,C.Claims_DATA!H244/ECO!R57))))</f>
        <v>1210</v>
      </c>
      <c r="J331" s="74">
        <f>IF($C$2="National Currency",IF(C.Claims_DATA!I244=0,0,C.Claims_DATA!I244),IF($C$2="Current Exchange rate",IF(C.Claims_DATA!I244=0,0,C.Claims_DATA!I244/ECO!S22),IF($C$2="Constant Exchange rate",IF(C.Claims_DATA!I244=0,0,C.Claims_DATA!I244/ECO!S57))))</f>
        <v>1303</v>
      </c>
      <c r="K331" s="74">
        <f>IF($C$2="National Currency",IF(C.Claims_DATA!J244=0,0,C.Claims_DATA!J244),IF($C$2="Current Exchange rate",IF(C.Claims_DATA!J244=0,0,C.Claims_DATA!J244/ECO!T22),IF($C$2="Constant Exchange rate",IF(C.Claims_DATA!J244=0,0,C.Claims_DATA!J244/ECO!T57))))</f>
        <v>1270</v>
      </c>
      <c r="L331" s="74">
        <f>IF($C$2="National Currency",IF(C.Claims_DATA!K244=0,0,C.Claims_DATA!K244),IF($C$2="Current Exchange rate",IF(C.Claims_DATA!K244=0,0,C.Claims_DATA!K244/ECO!U22),IF($C$2="Constant Exchange rate",IF(C.Claims_DATA!K244=0,0,C.Claims_DATA!K244/ECO!U57))))</f>
        <v>1200</v>
      </c>
      <c r="M331" s="74">
        <f>IF($C$2="National Currency",IF(C.Claims_DATA!L244=0,0,C.Claims_DATA!L244),IF($C$2="Current Exchange rate",IF(C.Claims_DATA!L244=0,0,C.Claims_DATA!L244/ECO!V22),IF($C$2="Constant Exchange rate",IF(C.Claims_DATA!L244=0,0,C.Claims_DATA!L244/ECO!V57))))</f>
        <v>1081</v>
      </c>
      <c r="N331" s="74">
        <f>IF($C$2="National Currency",IF(C.Claims_DATA!M244=0,0,C.Claims_DATA!M244),IF($C$2="Current Exchange rate",IF(C.Claims_DATA!M244=0,0,C.Claims_DATA!M244/ECO!W22),IF($C$2="Constant Exchange rate",IF(C.Claims_DATA!M244=0,0,C.Claims_DATA!M244/ECO!W57))))</f>
        <v>957</v>
      </c>
      <c r="O331" s="74">
        <f>IF($C$2="National Currency",IF(C.Claims_DATA!N244=0,0,C.Claims_DATA!N244),IF($C$2="Current Exchange rate",IF(C.Claims_DATA!N244=0,0,C.Claims_DATA!N244/ECO!X22),IF($C$2="Constant Exchange rate",IF(C.Claims_DATA!N244=0,0,C.Claims_DATA!N244/ECO!X57))))</f>
        <v>892</v>
      </c>
      <c r="P331" s="74">
        <f>IF($C$2="National Currency",IF(C.Claims_DATA!O244=0,0,C.Claims_DATA!O244),IF($C$2="Current Exchange rate",IF(C.Claims_DATA!O244=0,0,C.Claims_DATA!O244/ECO!Y22),IF($C$2="Constant Exchange rate",IF(C.Claims_DATA!O244=0,0,C.Claims_DATA!O244/ECO!Y57))))</f>
        <v>761</v>
      </c>
      <c r="Q331" s="48">
        <f t="shared" si="76"/>
        <v>2.4056377094473181E-3</v>
      </c>
      <c r="R331" s="94">
        <f t="shared" si="77"/>
        <v>-0.14686098654708524</v>
      </c>
      <c r="S331" s="94">
        <f t="shared" si="78"/>
        <v>-0.33653007846556238</v>
      </c>
    </row>
    <row r="332" spans="3:19" ht="15" x14ac:dyDescent="0.25">
      <c r="C332" s="256"/>
      <c r="D332" s="257"/>
      <c r="E332" s="45" t="s">
        <v>13</v>
      </c>
      <c r="F332" s="74">
        <f>IF($C$2="National Currency",IF(C.Claims_DATA!E245=0,0,C.Claims_DATA!E245),IF($C$2="Current Exchange rate",IF(C.Claims_DATA!E245=0,0,C.Claims_DATA!E245/ECO!O23),IF($C$2="Constant Exchange rate",IF(C.Claims_DATA!E245=0,0,C.Claims_DATA!E245/ECO!O58))))</f>
        <v>385.34865500130581</v>
      </c>
      <c r="G332" s="74">
        <f>IF($C$2="National Currency",IF(C.Claims_DATA!F245=0,0,C.Claims_DATA!F245),IF($C$2="Current Exchange rate",IF(C.Claims_DATA!F245=0,0,C.Claims_DATA!F245/ECO!P23),IF($C$2="Constant Exchange rate",IF(C.Claims_DATA!F245=0,0,C.Claims_DATA!F245/ECO!P58))))</f>
        <v>410.0287281274484</v>
      </c>
      <c r="H332" s="74">
        <f>IF($C$2="National Currency",IF(C.Claims_DATA!G245=0,0,C.Claims_DATA!G245),IF($C$2="Current Exchange rate",IF(C.Claims_DATA!G245=0,0,C.Claims_DATA!G245/ECO!Q23),IF($C$2="Constant Exchange rate",IF(C.Claims_DATA!G245=0,0,C.Claims_DATA!G245/ECO!Q58))))</f>
        <v>458.34421519979105</v>
      </c>
      <c r="I332" s="74">
        <f>IF($C$2="National Currency",IF(C.Claims_DATA!H245=0,0,C.Claims_DATA!H245),IF($C$2="Current Exchange rate",IF(C.Claims_DATA!H245=0,0,C.Claims_DATA!H245/ECO!R23),IF($C$2="Constant Exchange rate",IF(C.Claims_DATA!H245=0,0,C.Claims_DATA!H245/ECO!R58))))</f>
        <v>474.6670148863933</v>
      </c>
      <c r="J332" s="74">
        <f>IF($C$2="National Currency",IF(C.Claims_DATA!I245=0,0,C.Claims_DATA!I245),IF($C$2="Current Exchange rate",IF(C.Claims_DATA!I245=0,0,C.Claims_DATA!I245/ECO!S23),IF($C$2="Constant Exchange rate",IF(C.Claims_DATA!I245=0,0,C.Claims_DATA!I245/ECO!S58))))</f>
        <v>510.44659179942539</v>
      </c>
      <c r="K332" s="74">
        <f>IF($C$2="National Currency",IF(C.Claims_DATA!J245=0,0,C.Claims_DATA!J245),IF($C$2="Current Exchange rate",IF(C.Claims_DATA!J245=0,0,C.Claims_DATA!J245/ECO!T23),IF($C$2="Constant Exchange rate",IF(C.Claims_DATA!J245=0,0,C.Claims_DATA!J245/ECO!T58))))</f>
        <v>502.74223034734916</v>
      </c>
      <c r="L332" s="74">
        <f>IF($C$2="National Currency",IF(C.Claims_DATA!K245=0,0,C.Claims_DATA!K245),IF($C$2="Current Exchange rate",IF(C.Claims_DATA!K245=0,0,C.Claims_DATA!K245/ECO!U23),IF($C$2="Constant Exchange rate",IF(C.Claims_DATA!K245=0,0,C.Claims_DATA!K245/ECO!U58))))</f>
        <v>438.3651083833899</v>
      </c>
      <c r="M332" s="74">
        <f>IF($C$2="National Currency",IF(C.Claims_DATA!L245=0,0,C.Claims_DATA!L245),IF($C$2="Current Exchange rate",IF(C.Claims_DATA!L245=0,0,C.Claims_DATA!L245/ECO!V23),IF($C$2="Constant Exchange rate",IF(C.Claims_DATA!L245=0,0,C.Claims_DATA!L245/ECO!V58))))</f>
        <v>426.87385740402192</v>
      </c>
      <c r="N332" s="74">
        <f>IF($C$2="National Currency",IF(C.Claims_DATA!M245=0,0,C.Claims_DATA!M245),IF($C$2="Current Exchange rate",IF(C.Claims_DATA!M245=0,0,C.Claims_DATA!M245/ECO!W23),IF($C$2="Constant Exchange rate",IF(C.Claims_DATA!M245=0,0,C.Claims_DATA!M245/ECO!W58))))</f>
        <v>419.69182554191696</v>
      </c>
      <c r="O332" s="74">
        <f>IF($C$2="National Currency",IF(C.Claims_DATA!N245=0,0,C.Claims_DATA!N245),IF($C$2="Current Exchange rate",IF(C.Claims_DATA!N245=0,0,C.Claims_DATA!N245/ECO!X23),IF($C$2="Constant Exchange rate",IF(C.Claims_DATA!N245=0,0,C.Claims_DATA!N245/ECO!X58))))</f>
        <v>406.89475058762076</v>
      </c>
      <c r="P332" s="74">
        <f>IF($C$2="National Currency",IF(C.Claims_DATA!O245=0,0,C.Claims_DATA!O245),IF($C$2="Current Exchange rate",IF(C.Claims_DATA!O245=0,0,C.Claims_DATA!O245/ECO!Y23),IF($C$2="Constant Exchange rate",IF(C.Claims_DATA!O245=0,0,C.Claims_DATA!O245/ECO!Y58))))</f>
        <v>376.46905197179416</v>
      </c>
      <c r="Q332" s="48">
        <f t="shared" si="76"/>
        <v>1.1900764098071357E-3</v>
      </c>
      <c r="R332" s="94">
        <f t="shared" si="77"/>
        <v>-7.477535301668814E-2</v>
      </c>
      <c r="S332" s="94">
        <f t="shared" si="78"/>
        <v>-8.1847133757961821E-2</v>
      </c>
    </row>
    <row r="333" spans="3:19" ht="15" x14ac:dyDescent="0.25">
      <c r="C333" s="256"/>
      <c r="D333" s="257"/>
      <c r="E333" s="45" t="s">
        <v>14</v>
      </c>
      <c r="F333" s="74">
        <f>IF($C$2="National Currency",IF(C.Claims_DATA!E246=0,0,C.Claims_DATA!E246),IF($C$2="Current Exchange rate",IF(C.Claims_DATA!E246=0,0,C.Claims_DATA!E246/ECO!O24),IF($C$2="Constant Exchange rate",IF(C.Claims_DATA!E246=0,0,C.Claims_DATA!E246/ECO!O59))))</f>
        <v>0</v>
      </c>
      <c r="G333" s="74">
        <f>IF($C$2="National Currency",IF(C.Claims_DATA!F246=0,0,C.Claims_DATA!F246),IF($C$2="Current Exchange rate",IF(C.Claims_DATA!F246=0,0,C.Claims_DATA!F246/ECO!P24),IF($C$2="Constant Exchange rate",IF(C.Claims_DATA!F246=0,0,C.Claims_DATA!F246/ECO!P59))))</f>
        <v>0</v>
      </c>
      <c r="H333" s="74">
        <f>IF($C$2="National Currency",IF(C.Claims_DATA!G246=0,0,C.Claims_DATA!G246),IF($C$2="Current Exchange rate",IF(C.Claims_DATA!G246=0,0,C.Claims_DATA!G246/ECO!Q24),IF($C$2="Constant Exchange rate",IF(C.Claims_DATA!G246=0,0,C.Claims_DATA!G246/ECO!Q59))))</f>
        <v>0</v>
      </c>
      <c r="I333" s="74">
        <f>IF($C$2="National Currency",IF(C.Claims_DATA!H246=0,0,C.Claims_DATA!H246),IF($C$2="Current Exchange rate",IF(C.Claims_DATA!H246=0,0,C.Claims_DATA!H246/ECO!R24),IF($C$2="Constant Exchange rate",IF(C.Claims_DATA!H246=0,0,C.Claims_DATA!H246/ECO!R59))))</f>
        <v>0</v>
      </c>
      <c r="J333" s="74">
        <f>IF($C$2="National Currency",IF(C.Claims_DATA!I246=0,0,C.Claims_DATA!I246),IF($C$2="Current Exchange rate",IF(C.Claims_DATA!I246=0,0,C.Claims_DATA!I246/ECO!S24),IF($C$2="Constant Exchange rate",IF(C.Claims_DATA!I246=0,0,C.Claims_DATA!I246/ECO!S59))))</f>
        <v>0</v>
      </c>
      <c r="K333" s="74">
        <f>IF($C$2="National Currency",IF(C.Claims_DATA!J246=0,0,C.Claims_DATA!J246),IF($C$2="Current Exchange rate",IF(C.Claims_DATA!J246=0,0,C.Claims_DATA!J246/ECO!T24),IF($C$2="Constant Exchange rate",IF(C.Claims_DATA!J246=0,0,C.Claims_DATA!J246/ECO!T59))))</f>
        <v>0</v>
      </c>
      <c r="L333" s="74">
        <f>IF($C$2="National Currency",IF(C.Claims_DATA!K246=0,0,C.Claims_DATA!K246),IF($C$2="Current Exchange rate",IF(C.Claims_DATA!K246=0,0,C.Claims_DATA!K246/ECO!U24),IF($C$2="Constant Exchange rate",IF(C.Claims_DATA!K246=0,0,C.Claims_DATA!K246/ECO!U59))))</f>
        <v>0</v>
      </c>
      <c r="M333" s="74">
        <f>IF($C$2="National Currency",IF(C.Claims_DATA!L246=0,0,C.Claims_DATA!L246),IF($C$2="Current Exchange rate",IF(C.Claims_DATA!L246=0,0,C.Claims_DATA!L246/ECO!V24),IF($C$2="Constant Exchange rate",IF(C.Claims_DATA!L246=0,0,C.Claims_DATA!L246/ECO!V59))))</f>
        <v>0</v>
      </c>
      <c r="N333" s="74">
        <f>IF($C$2="National Currency",IF(C.Claims_DATA!M246=0,0,C.Claims_DATA!M246),IF($C$2="Current Exchange rate",IF(C.Claims_DATA!M246=0,0,C.Claims_DATA!M246/ECO!W24),IF($C$2="Constant Exchange rate",IF(C.Claims_DATA!M246=0,0,C.Claims_DATA!M246/ECO!W59))))</f>
        <v>0</v>
      </c>
      <c r="O333" s="74">
        <f>IF($C$2="National Currency",IF(C.Claims_DATA!N246=0,0,C.Claims_DATA!N246),IF($C$2="Current Exchange rate",IF(C.Claims_DATA!N246=0,0,C.Claims_DATA!N246/ECO!X24),IF($C$2="Constant Exchange rate",IF(C.Claims_DATA!N246=0,0,C.Claims_DATA!N246/ECO!X59))))</f>
        <v>672.36166571591548</v>
      </c>
      <c r="P333" s="74">
        <f>IF($C$2="National Currency",IF(C.Claims_DATA!O246=0,0,C.Claims_DATA!O246),IF($C$2="Current Exchange rate",IF(C.Claims_DATA!O246=0,0,C.Claims_DATA!O246/ECO!Y24),IF($C$2="Constant Exchange rate",IF(C.Claims_DATA!O246=0,0,C.Claims_DATA!O246/ECO!Y59))))</f>
        <v>689.67801229638076</v>
      </c>
      <c r="Q333" s="48">
        <f t="shared" si="76"/>
        <v>2.1801779681430286E-3</v>
      </c>
      <c r="R333" s="94">
        <f t="shared" si="77"/>
        <v>2.5754511988763218E-2</v>
      </c>
      <c r="S333" s="94" t="str">
        <f t="shared" si="78"/>
        <v>-</v>
      </c>
    </row>
    <row r="334" spans="3:19" ht="15" x14ac:dyDescent="0.25">
      <c r="C334" s="256"/>
      <c r="D334" s="257"/>
      <c r="E334" s="45" t="s">
        <v>15</v>
      </c>
      <c r="F334" s="74">
        <f>IF($C$2="National Currency",IF(C.Claims_DATA!E247=0,0,C.Claims_DATA!E247),IF($C$2="Current Exchange rate",IF(C.Claims_DATA!E247=0,0,C.Claims_DATA!E247/ECO!O25),IF($C$2="Constant Exchange rate",IF(C.Claims_DATA!E247=0,0,C.Claims_DATA!E247/ECO!O60))))</f>
        <v>0</v>
      </c>
      <c r="G334" s="74">
        <f>IF($C$2="National Currency",IF(C.Claims_DATA!F247=0,0,C.Claims_DATA!F247),IF($C$2="Current Exchange rate",IF(C.Claims_DATA!F247=0,0,C.Claims_DATA!F247/ECO!P25),IF($C$2="Constant Exchange rate",IF(C.Claims_DATA!F247=0,0,C.Claims_DATA!F247/ECO!P60))))</f>
        <v>0</v>
      </c>
      <c r="H334" s="74">
        <f>IF($C$2="National Currency",IF(C.Claims_DATA!G247=0,0,C.Claims_DATA!G247),IF($C$2="Current Exchange rate",IF(C.Claims_DATA!G247=0,0,C.Claims_DATA!G247/ECO!Q25),IF($C$2="Constant Exchange rate",IF(C.Claims_DATA!G247=0,0,C.Claims_DATA!G247/ECO!Q60))))</f>
        <v>0</v>
      </c>
      <c r="I334" s="74">
        <f>IF($C$2="National Currency",IF(C.Claims_DATA!H247=0,0,C.Claims_DATA!H247),IF($C$2="Current Exchange rate",IF(C.Claims_DATA!H247=0,0,C.Claims_DATA!H247/ECO!R25),IF($C$2="Constant Exchange rate",IF(C.Claims_DATA!H247=0,0,C.Claims_DATA!H247/ECO!R60))))</f>
        <v>0</v>
      </c>
      <c r="J334" s="74">
        <f>IF($C$2="National Currency",IF(C.Claims_DATA!I247=0,0,C.Claims_DATA!I247),IF($C$2="Current Exchange rate",IF(C.Claims_DATA!I247=0,0,C.Claims_DATA!I247/ECO!S25),IF($C$2="Constant Exchange rate",IF(C.Claims_DATA!I247=0,0,C.Claims_DATA!I247/ECO!S60))))</f>
        <v>0</v>
      </c>
      <c r="K334" s="74">
        <f>IF($C$2="National Currency",IF(C.Claims_DATA!J247=0,0,C.Claims_DATA!J247),IF($C$2="Current Exchange rate",IF(C.Claims_DATA!J247=0,0,C.Claims_DATA!J247/ECO!T25),IF($C$2="Constant Exchange rate",IF(C.Claims_DATA!J247=0,0,C.Claims_DATA!J247/ECO!T60))))</f>
        <v>2750</v>
      </c>
      <c r="L334" s="172">
        <f>IF($C$2="National Currency",IF(C.Claims_DATA!K247=0,0,C.Claims_DATA!K247),IF($C$2="Current Exchange rate",IF(C.Claims_DATA!K247=0,0,C.Claims_DATA!K247/ECO!U25),IF($C$2="Constant Exchange rate",IF(C.Claims_DATA!K247=0,0,C.Claims_DATA!K247/ECO!U60))))</f>
        <v>2516</v>
      </c>
      <c r="M334" s="172">
        <f>IF($C$2="National Currency",IF(C.Claims_DATA!L247=0,0,C.Claims_DATA!L247),IF($C$2="Current Exchange rate",IF(C.Claims_DATA!L247=0,0,C.Claims_DATA!L247/ECO!V25),IF($C$2="Constant Exchange rate",IF(C.Claims_DATA!L247=0,0,C.Claims_DATA!L247/ECO!V60))))</f>
        <v>1791</v>
      </c>
      <c r="N334" s="172">
        <f>IF($C$2="National Currency",IF(C.Claims_DATA!M247=0,0,C.Claims_DATA!M247),IF($C$2="Current Exchange rate",IF(C.Claims_DATA!M247=0,0,C.Claims_DATA!M247/ECO!W25),IF($C$2="Constant Exchange rate",IF(C.Claims_DATA!M247=0,0,C.Claims_DATA!M247/ECO!W60))))</f>
        <v>1585</v>
      </c>
      <c r="O334" s="74">
        <f>IF($C$2="National Currency",IF(C.Claims_DATA!N247=0,0,C.Claims_DATA!N247),IF($C$2="Current Exchange rate",IF(C.Claims_DATA!N247=0,0,C.Claims_DATA!N247/ECO!X25),IF($C$2="Constant Exchange rate",IF(C.Claims_DATA!N247=0,0,C.Claims_DATA!N247/ECO!X60))))</f>
        <v>1818</v>
      </c>
      <c r="P334" s="74">
        <f>IF($C$2="National Currency",IF(C.Claims_DATA!O247=0,0,C.Claims_DATA!O247),IF($C$2="Current Exchange rate",IF(C.Claims_DATA!O247=0,0,C.Claims_DATA!O247/ECO!Y25),IF($C$2="Constant Exchange rate",IF(C.Claims_DATA!O247=0,0,C.Claims_DATA!O247/ECO!Y60))))</f>
        <v>1891</v>
      </c>
      <c r="Q334" s="48">
        <f t="shared" si="76"/>
        <v>5.9777410099407079E-3</v>
      </c>
      <c r="R334" s="94">
        <f t="shared" si="77"/>
        <v>4.0154015401540066E-2</v>
      </c>
      <c r="S334" s="94" t="str">
        <f t="shared" si="78"/>
        <v>-</v>
      </c>
    </row>
    <row r="335" spans="3:19" ht="15" x14ac:dyDescent="0.25">
      <c r="C335" s="256"/>
      <c r="D335" s="257"/>
      <c r="E335" s="45" t="s">
        <v>16</v>
      </c>
      <c r="F335" s="74">
        <f>IF($C$2="National Currency",IF(C.Claims_DATA!E248=0,0,C.Claims_DATA!E248),IF($C$2="Current Exchange rate",IF(C.Claims_DATA!E248=0,0,C.Claims_DATA!E248/ECO!O26),IF($C$2="Constant Exchange rate",IF(C.Claims_DATA!E248=0,0,C.Claims_DATA!E248/ECO!O61))))</f>
        <v>126.0331599874844</v>
      </c>
      <c r="G335" s="74">
        <f>IF($C$2="National Currency",IF(C.Claims_DATA!F248=0,0,C.Claims_DATA!F248),IF($C$2="Current Exchange rate",IF(C.Claims_DATA!F248=0,0,C.Claims_DATA!F248/ECO!P26),IF($C$2="Constant Exchange rate",IF(C.Claims_DATA!F248=0,0,C.Claims_DATA!F248/ECO!P61))))</f>
        <v>135.38070825056937</v>
      </c>
      <c r="H335" s="74">
        <f>IF($C$2="National Currency",IF(C.Claims_DATA!G248=0,0,C.Claims_DATA!G248),IF($C$2="Current Exchange rate",IF(C.Claims_DATA!G248=0,0,C.Claims_DATA!G248/ECO!Q26),IF($C$2="Constant Exchange rate",IF(C.Claims_DATA!G248=0,0,C.Claims_DATA!G248/ECO!Q61))))</f>
        <v>144.72825651365437</v>
      </c>
      <c r="I335" s="74">
        <f>IF($C$2="National Currency",IF(C.Claims_DATA!H248=0,0,C.Claims_DATA!H248),IF($C$2="Current Exchange rate",IF(C.Claims_DATA!H248=0,0,C.Claims_DATA!H248/ECO!R26),IF($C$2="Constant Exchange rate",IF(C.Claims_DATA!H248=0,0,C.Claims_DATA!H248/ECO!R61))))</f>
        <v>154.07580477673935</v>
      </c>
      <c r="J335" s="74">
        <f>IF($C$2="National Currency",IF(C.Claims_DATA!I248=0,0,C.Claims_DATA!I248),IF($C$2="Current Exchange rate",IF(C.Claims_DATA!I248=0,0,C.Claims_DATA!I248/ECO!S26),IF($C$2="Constant Exchange rate",IF(C.Claims_DATA!I248=0,0,C.Claims_DATA!I248/ECO!S61))))</f>
        <v>194.62616822429905</v>
      </c>
      <c r="K335" s="74">
        <f>IF($C$2="National Currency",IF(C.Claims_DATA!J248=0,0,C.Claims_DATA!J248),IF($C$2="Current Exchange rate",IF(C.Claims_DATA!J248=0,0,C.Claims_DATA!J248/ECO!T26),IF($C$2="Constant Exchange rate",IF(C.Claims_DATA!J248=0,0,C.Claims_DATA!J248/ECO!T61))))</f>
        <v>224.69496365524401</v>
      </c>
      <c r="L335" s="74">
        <f>IF($C$2="National Currency",IF(C.Claims_DATA!K248=0,0,C.Claims_DATA!K248),IF($C$2="Current Exchange rate",IF(C.Claims_DATA!K248=0,0,C.Claims_DATA!K248/ECO!U26),IF($C$2="Constant Exchange rate",IF(C.Claims_DATA!K248=0,0,C.Claims_DATA!K248/ECO!U61))))</f>
        <v>185.8579958463136</v>
      </c>
      <c r="M335" s="74">
        <f>IF($C$2="National Currency",IF(C.Claims_DATA!L248=0,0,C.Claims_DATA!L248),IF($C$2="Current Exchange rate",IF(C.Claims_DATA!L248=0,0,C.Claims_DATA!L248/ECO!V26),IF($C$2="Constant Exchange rate",IF(C.Claims_DATA!L248=0,0,C.Claims_DATA!L248/ECO!V61))))</f>
        <v>182.01583592938732</v>
      </c>
      <c r="N335" s="74">
        <f>IF($C$2="National Currency",IF(C.Claims_DATA!M248=0,0,C.Claims_DATA!M248),IF($C$2="Current Exchange rate",IF(C.Claims_DATA!M248=0,0,C.Claims_DATA!M248/ECO!W26),IF($C$2="Constant Exchange rate",IF(C.Claims_DATA!M248=0,0,C.Claims_DATA!M248/ECO!W61))))</f>
        <v>202.45327102803736</v>
      </c>
      <c r="O335" s="74">
        <f>IF($C$2="National Currency",IF(C.Claims_DATA!N248=0,0,C.Claims_DATA!N248),IF($C$2="Current Exchange rate",IF(C.Claims_DATA!N248=0,0,C.Claims_DATA!N248/ECO!X26),IF($C$2="Constant Exchange rate",IF(C.Claims_DATA!N248=0,0,C.Claims_DATA!N248/ECO!X61))))</f>
        <v>211.49402907580475</v>
      </c>
      <c r="P335" s="74">
        <f>IF($C$2="National Currency",IF(C.Claims_DATA!O248=0,0,C.Claims_DATA!O248),IF($C$2="Current Exchange rate",IF(C.Claims_DATA!O248=0,0,C.Claims_DATA!O248/ECO!Y26),IF($C$2="Constant Exchange rate",IF(C.Claims_DATA!O248=0,0,C.Claims_DATA!O248/ECO!Y61))))</f>
        <v>220.71002076843197</v>
      </c>
      <c r="Q335" s="48">
        <f t="shared" si="76"/>
        <v>6.9769822445918622E-4</v>
      </c>
      <c r="R335" s="94">
        <f t="shared" si="77"/>
        <v>4.3575659005124834E-2</v>
      </c>
      <c r="S335" s="94">
        <f t="shared" si="78"/>
        <v>0.63029152100409203</v>
      </c>
    </row>
    <row r="336" spans="3:19" ht="15" x14ac:dyDescent="0.25">
      <c r="C336" s="256"/>
      <c r="D336" s="257"/>
      <c r="E336" s="45" t="s">
        <v>17</v>
      </c>
      <c r="F336" s="74">
        <f>IF($C$2="National Currency",IF(C.Claims_DATA!E249=0,0,C.Claims_DATA!E249),IF($C$2="Current Exchange rate",IF(C.Claims_DATA!E249=0,0,C.Claims_DATA!E249/ECO!O27),IF($C$2="Constant Exchange rate",IF(C.Claims_DATA!E249=0,0,C.Claims_DATA!E249/ECO!O62))))</f>
        <v>23252</v>
      </c>
      <c r="G336" s="74">
        <f>IF($C$2="National Currency",IF(C.Claims_DATA!F249=0,0,C.Claims_DATA!F249),IF($C$2="Current Exchange rate",IF(C.Claims_DATA!F249=0,0,C.Claims_DATA!F249/ECO!P27),IF($C$2="Constant Exchange rate",IF(C.Claims_DATA!F249=0,0,C.Claims_DATA!F249/ECO!P62))))</f>
        <v>24275</v>
      </c>
      <c r="H336" s="74">
        <f>IF($C$2="National Currency",IF(C.Claims_DATA!G249=0,0,C.Claims_DATA!G249),IF($C$2="Current Exchange rate",IF(C.Claims_DATA!G249=0,0,C.Claims_DATA!G249/ECO!Q27),IF($C$2="Constant Exchange rate",IF(C.Claims_DATA!G249=0,0,C.Claims_DATA!G249/ECO!Q62))))</f>
        <v>24811</v>
      </c>
      <c r="I336" s="74">
        <f>IF($C$2="National Currency",IF(C.Claims_DATA!H249=0,0,C.Claims_DATA!H249),IF($C$2="Current Exchange rate",IF(C.Claims_DATA!H249=0,0,C.Claims_DATA!H249/ECO!R27),IF($C$2="Constant Exchange rate",IF(C.Claims_DATA!H249=0,0,C.Claims_DATA!H249/ECO!R62))))</f>
        <v>25979</v>
      </c>
      <c r="J336" s="74">
        <f>IF($C$2="National Currency",IF(C.Claims_DATA!I249=0,0,C.Claims_DATA!I249),IF($C$2="Current Exchange rate",IF(C.Claims_DATA!I249=0,0,C.Claims_DATA!I249/ECO!S27),IF($C$2="Constant Exchange rate",IF(C.Claims_DATA!I249=0,0,C.Claims_DATA!I249/ECO!S62))))</f>
        <v>28494</v>
      </c>
      <c r="K336" s="74">
        <f>IF($C$2="National Currency",IF(C.Claims_DATA!J249=0,0,C.Claims_DATA!J249),IF($C$2="Current Exchange rate",IF(C.Claims_DATA!J249=0,0,C.Claims_DATA!J249/ECO!T27),IF($C$2="Constant Exchange rate",IF(C.Claims_DATA!J249=0,0,C.Claims_DATA!J249/ECO!T62))))</f>
        <v>29096</v>
      </c>
      <c r="L336" s="74">
        <f>IF($C$2="National Currency",IF(C.Claims_DATA!K249=0,0,C.Claims_DATA!K249),IF($C$2="Current Exchange rate",IF(C.Claims_DATA!K249=0,0,C.Claims_DATA!K249/ECO!U27),IF($C$2="Constant Exchange rate",IF(C.Claims_DATA!K249=0,0,C.Claims_DATA!K249/ECO!U62))))</f>
        <v>27546</v>
      </c>
      <c r="M336" s="74">
        <f>IF($C$2="National Currency",IF(C.Claims_DATA!L249=0,0,C.Claims_DATA!L249),IF($C$2="Current Exchange rate",IF(C.Claims_DATA!L249=0,0,C.Claims_DATA!L249/ECO!V27),IF($C$2="Constant Exchange rate",IF(C.Claims_DATA!L249=0,0,C.Claims_DATA!L249/ECO!V62))))</f>
        <v>26463</v>
      </c>
      <c r="N336" s="74">
        <f>IF($C$2="National Currency",IF(C.Claims_DATA!M249=0,0,C.Claims_DATA!M249),IF($C$2="Current Exchange rate",IF(C.Claims_DATA!M249=0,0,C.Claims_DATA!M249/ECO!W27),IF($C$2="Constant Exchange rate",IF(C.Claims_DATA!M249=0,0,C.Claims_DATA!M249/ECO!W62))))</f>
        <v>25331</v>
      </c>
      <c r="O336" s="74">
        <f>IF($C$2="National Currency",IF(C.Claims_DATA!N249=0,0,C.Claims_DATA!N249),IF($C$2="Current Exchange rate",IF(C.Claims_DATA!N249=0,0,C.Claims_DATA!N249/ECO!X27),IF($C$2="Constant Exchange rate",IF(C.Claims_DATA!N249=0,0,C.Claims_DATA!N249/ECO!X62))))</f>
        <v>24241</v>
      </c>
      <c r="P336" s="74">
        <f>IF($C$2="National Currency",IF(C.Claims_DATA!O249=0,0,C.Claims_DATA!O249),IF($C$2="Current Exchange rate",IF(C.Claims_DATA!O249=0,0,C.Claims_DATA!O249/ECO!Y27),IF($C$2="Constant Exchange rate",IF(C.Claims_DATA!O249=0,0,C.Claims_DATA!O249/ECO!Y62))))</f>
        <v>22703</v>
      </c>
      <c r="Q336" s="48">
        <f t="shared" si="76"/>
        <v>7.1767664806284451E-2</v>
      </c>
      <c r="R336" s="94">
        <f t="shared" si="77"/>
        <v>-6.3446227465863592E-2</v>
      </c>
      <c r="S336" s="94">
        <f t="shared" si="78"/>
        <v>-6.4757981462409853E-2</v>
      </c>
    </row>
    <row r="337" spans="3:19" ht="15" x14ac:dyDescent="0.25">
      <c r="C337" s="256"/>
      <c r="D337" s="257"/>
      <c r="E337" s="45" t="s">
        <v>18</v>
      </c>
      <c r="F337" s="74">
        <f>IF($C$2="National Currency",IF(C.Claims_DATA!E250=0,0,C.Claims_DATA!E250),IF($C$2="Current Exchange rate",IF(C.Claims_DATA!E250=0,0,C.Claims_DATA!E250/ECO!O28),IF($C$2="Constant Exchange rate",IF(C.Claims_DATA!E250=0,0,C.Claims_DATA!E250/ECO!O63))))</f>
        <v>0</v>
      </c>
      <c r="G337" s="74">
        <f>IF($C$2="National Currency",IF(C.Claims_DATA!F250=0,0,C.Claims_DATA!F250),IF($C$2="Current Exchange rate",IF(C.Claims_DATA!F250=0,0,C.Claims_DATA!F250/ECO!P28),IF($C$2="Constant Exchange rate",IF(C.Claims_DATA!F250=0,0,C.Claims_DATA!F250/ECO!P63))))</f>
        <v>0</v>
      </c>
      <c r="H337" s="74">
        <f>IF($C$2="National Currency",IF(C.Claims_DATA!G250=0,0,C.Claims_DATA!G250),IF($C$2="Current Exchange rate",IF(C.Claims_DATA!G250=0,0,C.Claims_DATA!G250/ECO!Q28),IF($C$2="Constant Exchange rate",IF(C.Claims_DATA!G250=0,0,C.Claims_DATA!G250/ECO!Q63))))</f>
        <v>0</v>
      </c>
      <c r="I337" s="74">
        <f>IF($C$2="National Currency",IF(C.Claims_DATA!H250=0,0,C.Claims_DATA!H250),IF($C$2="Current Exchange rate",IF(C.Claims_DATA!H250=0,0,C.Claims_DATA!H250/ECO!R28),IF($C$2="Constant Exchange rate",IF(C.Claims_DATA!H250=0,0,C.Claims_DATA!H250/ECO!R63))))</f>
        <v>0</v>
      </c>
      <c r="J337" s="74">
        <f>IF($C$2="National Currency",IF(C.Claims_DATA!I250=0,0,C.Claims_DATA!I250),IF($C$2="Current Exchange rate",IF(C.Claims_DATA!I250=0,0,C.Claims_DATA!I250/ECO!S28),IF($C$2="Constant Exchange rate",IF(C.Claims_DATA!I250=0,0,C.Claims_DATA!I250/ECO!S63))))</f>
        <v>0</v>
      </c>
      <c r="K337" s="74">
        <f>IF($C$2="National Currency",IF(C.Claims_DATA!J250=0,0,C.Claims_DATA!J250),IF($C$2="Current Exchange rate",IF(C.Claims_DATA!J250=0,0,C.Claims_DATA!J250/ECO!T28),IF($C$2="Constant Exchange rate",IF(C.Claims_DATA!J250=0,0,C.Claims_DATA!J250/ECO!T63))))</f>
        <v>0</v>
      </c>
      <c r="L337" s="74">
        <f>IF($C$2="National Currency",IF(C.Claims_DATA!K250=0,0,C.Claims_DATA!K250),IF($C$2="Current Exchange rate",IF(C.Claims_DATA!K250=0,0,C.Claims_DATA!K250/ECO!U28),IF($C$2="Constant Exchange rate",IF(C.Claims_DATA!K250=0,0,C.Claims_DATA!K250/ECO!U63))))</f>
        <v>0</v>
      </c>
      <c r="M337" s="74">
        <f>IF($C$2="National Currency",IF(C.Claims_DATA!L250=0,0,C.Claims_DATA!L250),IF($C$2="Current Exchange rate",IF(C.Claims_DATA!L250=0,0,C.Claims_DATA!L250/ECO!V28),IF($C$2="Constant Exchange rate",IF(C.Claims_DATA!L250=0,0,C.Claims_DATA!L250/ECO!V63))))</f>
        <v>0</v>
      </c>
      <c r="N337" s="74">
        <f>IF($C$2="National Currency",IF(C.Claims_DATA!M250=0,0,C.Claims_DATA!M250),IF($C$2="Current Exchange rate",IF(C.Claims_DATA!M250=0,0,C.Claims_DATA!M250/ECO!W28),IF($C$2="Constant Exchange rate",IF(C.Claims_DATA!M250=0,0,C.Claims_DATA!M250/ECO!W63))))</f>
        <v>0</v>
      </c>
      <c r="O337" s="74">
        <f>IF($C$2="National Currency",IF(C.Claims_DATA!N250=0,0,C.Claims_DATA!N250),IF($C$2="Current Exchange rate",IF(C.Claims_DATA!N250=0,0,C.Claims_DATA!N250/ECO!X28),IF($C$2="Constant Exchange rate",IF(C.Claims_DATA!N250=0,0,C.Claims_DATA!N250/ECO!X63))))</f>
        <v>0</v>
      </c>
      <c r="P337" s="74">
        <f>IF($C$2="National Currency",IF(C.Claims_DATA!O250=0,0,C.Claims_DATA!O250),IF($C$2="Current Exchange rate",IF(C.Claims_DATA!O250=0,0,C.Claims_DATA!O250/ECO!Y28),IF($C$2="Constant Exchange rate",IF(C.Claims_DATA!O250=0,0,C.Claims_DATA!O250/ECO!Y63))))</f>
        <v>0</v>
      </c>
      <c r="Q337" s="48">
        <f t="shared" si="76"/>
        <v>0</v>
      </c>
      <c r="R337" s="94" t="str">
        <f t="shared" si="77"/>
        <v>-</v>
      </c>
      <c r="S337" s="94" t="str">
        <f t="shared" si="78"/>
        <v>-</v>
      </c>
    </row>
    <row r="338" spans="3:19" ht="15" x14ac:dyDescent="0.25">
      <c r="C338" s="256"/>
      <c r="D338" s="257"/>
      <c r="E338" s="45" t="s">
        <v>19</v>
      </c>
      <c r="F338" s="74">
        <f>IF($C$2="National Currency",IF(C.Claims_DATA!E251=0,0,C.Claims_DATA!E251),IF($C$2="Current Exchange rate",IF(C.Claims_DATA!E251=0,0,C.Claims_DATA!E251/ECO!O29),IF($C$2="Constant Exchange rate",IF(C.Claims_DATA!E251=0,0,C.Claims_DATA!E251/ECO!O64))))</f>
        <v>0</v>
      </c>
      <c r="G338" s="74">
        <f>IF($C$2="National Currency",IF(C.Claims_DATA!F251=0,0,C.Claims_DATA!F251),IF($C$2="Current Exchange rate",IF(C.Claims_DATA!F251=0,0,C.Claims_DATA!F251/ECO!P29),IF($C$2="Constant Exchange rate",IF(C.Claims_DATA!F251=0,0,C.Claims_DATA!F251/ECO!P64))))</f>
        <v>0</v>
      </c>
      <c r="H338" s="74">
        <f>IF($C$2="National Currency",IF(C.Claims_DATA!G251=0,0,C.Claims_DATA!G251),IF($C$2="Current Exchange rate",IF(C.Claims_DATA!G251=0,0,C.Claims_DATA!G251/ECO!Q29),IF($C$2="Constant Exchange rate",IF(C.Claims_DATA!G251=0,0,C.Claims_DATA!G251/ECO!Q64))))</f>
        <v>0</v>
      </c>
      <c r="I338" s="74">
        <f>IF($C$2="National Currency",IF(C.Claims_DATA!H251=0,0,C.Claims_DATA!H251),IF($C$2="Current Exchange rate",IF(C.Claims_DATA!H251=0,0,C.Claims_DATA!H251/ECO!R29),IF($C$2="Constant Exchange rate",IF(C.Claims_DATA!H251=0,0,C.Claims_DATA!H251/ECO!R64))))</f>
        <v>0</v>
      </c>
      <c r="J338" s="74">
        <f>IF($C$2="National Currency",IF(C.Claims_DATA!I251=0,0,C.Claims_DATA!I251),IF($C$2="Current Exchange rate",IF(C.Claims_DATA!I251=0,0,C.Claims_DATA!I251/ECO!S29),IF($C$2="Constant Exchange rate",IF(C.Claims_DATA!I251=0,0,C.Claims_DATA!I251/ECO!S64))))</f>
        <v>0</v>
      </c>
      <c r="K338" s="74">
        <f>IF($C$2="National Currency",IF(C.Claims_DATA!J251=0,0,C.Claims_DATA!J251),IF($C$2="Current Exchange rate",IF(C.Claims_DATA!J251=0,0,C.Claims_DATA!J251/ECO!T29),IF($C$2="Constant Exchange rate",IF(C.Claims_DATA!J251=0,0,C.Claims_DATA!J251/ECO!T64))))</f>
        <v>0</v>
      </c>
      <c r="L338" s="74">
        <f>IF($C$2="National Currency",IF(C.Claims_DATA!K251=0,0,C.Claims_DATA!K251),IF($C$2="Current Exchange rate",IF(C.Claims_DATA!K251=0,0,C.Claims_DATA!K251/ECO!U29),IF($C$2="Constant Exchange rate",IF(C.Claims_DATA!K251=0,0,C.Claims_DATA!K251/ECO!U64))))</f>
        <v>1328</v>
      </c>
      <c r="M338" s="74">
        <f>IF($C$2="National Currency",IF(C.Claims_DATA!L251=0,0,C.Claims_DATA!L251),IF($C$2="Current Exchange rate",IF(C.Claims_DATA!L251=0,0,C.Claims_DATA!L251/ECO!V29),IF($C$2="Constant Exchange rate",IF(C.Claims_DATA!L251=0,0,C.Claims_DATA!L251/ECO!V64))))</f>
        <v>449</v>
      </c>
      <c r="N338" s="74">
        <f>IF($C$2="National Currency",IF(C.Claims_DATA!M251=0,0,C.Claims_DATA!M251),IF($C$2="Current Exchange rate",IF(C.Claims_DATA!M251=0,0,C.Claims_DATA!M251/ECO!W29),IF($C$2="Constant Exchange rate",IF(C.Claims_DATA!M251=0,0,C.Claims_DATA!M251/ECO!W64))))</f>
        <v>438</v>
      </c>
      <c r="O338" s="74">
        <f>IF($C$2="National Currency",IF(C.Claims_DATA!N251=0,0,C.Claims_DATA!N251),IF($C$2="Current Exchange rate",IF(C.Claims_DATA!N251=0,0,C.Claims_DATA!N251/ECO!X29),IF($C$2="Constant Exchange rate",IF(C.Claims_DATA!N251=0,0,C.Claims_DATA!N251/ECO!X64))))</f>
        <v>509</v>
      </c>
      <c r="P338" s="74">
        <f>IF($C$2="National Currency",IF(C.Claims_DATA!O251=0,0,C.Claims_DATA!O251),IF($C$2="Current Exchange rate",IF(C.Claims_DATA!O251=0,0,C.Claims_DATA!O251/ECO!Y29),IF($C$2="Constant Exchange rate",IF(C.Claims_DATA!O251=0,0,C.Claims_DATA!O251/ECO!Y64))))</f>
        <v>579</v>
      </c>
      <c r="Q338" s="48">
        <f t="shared" si="76"/>
        <v>1.8303077973324537E-3</v>
      </c>
      <c r="R338" s="94">
        <f>IF(OR(P338=0, O338=0),"-",P338/O338-1)</f>
        <v>0.13752455795677809</v>
      </c>
      <c r="S338" s="94" t="str">
        <f t="shared" si="78"/>
        <v>-</v>
      </c>
    </row>
    <row r="339" spans="3:19" ht="15" x14ac:dyDescent="0.25">
      <c r="C339" s="256"/>
      <c r="D339" s="257"/>
      <c r="E339" s="45" t="s">
        <v>20</v>
      </c>
      <c r="F339" s="74">
        <f>IF($C$2="National Currency",IF(C.Claims_DATA!E252=0,0,C.Claims_DATA!E252),IF($C$2="Current Exchange rate",IF(C.Claims_DATA!E252=0,0,C.Claims_DATA!E252/ECO!O30),IF($C$2="Constant Exchange rate",IF(C.Claims_DATA!E252=0,0,C.Claims_DATA!E252/ECO!O65))))</f>
        <v>70.332953898690945</v>
      </c>
      <c r="G339" s="74">
        <f>IF($C$2="National Currency",IF(C.Claims_DATA!F252=0,0,C.Claims_DATA!F252),IF($C$2="Current Exchange rate",IF(C.Claims_DATA!F252=0,0,C.Claims_DATA!F252/ECO!P30),IF($C$2="Constant Exchange rate",IF(C.Claims_DATA!F252=0,0,C.Claims_DATA!F252/ECO!P65))))</f>
        <v>88.019351166761524</v>
      </c>
      <c r="H339" s="74">
        <f>IF($C$2="National Currency",IF(C.Claims_DATA!G252=0,0,C.Claims_DATA!G252),IF($C$2="Current Exchange rate",IF(C.Claims_DATA!G252=0,0,C.Claims_DATA!G252/ECO!Q30),IF($C$2="Constant Exchange rate",IF(C.Claims_DATA!G252=0,0,C.Claims_DATA!G252/ECO!Q65))))</f>
        <v>125.44109277177006</v>
      </c>
      <c r="I339" s="74">
        <f>IF($C$2="National Currency",IF(C.Claims_DATA!H252=0,0,C.Claims_DATA!H252),IF($C$2="Current Exchange rate",IF(C.Claims_DATA!H252=0,0,C.Claims_DATA!H252/ECO!R30),IF($C$2="Constant Exchange rate",IF(C.Claims_DATA!H252=0,0,C.Claims_DATA!H252/ECO!R65))))</f>
        <v>173.74786568013661</v>
      </c>
      <c r="J339" s="74">
        <f>IF($C$2="National Currency",IF(C.Claims_DATA!I252=0,0,C.Claims_DATA!I252),IF($C$2="Current Exchange rate",IF(C.Claims_DATA!I252=0,0,C.Claims_DATA!I252/ECO!S30),IF($C$2="Constant Exchange rate",IF(C.Claims_DATA!I252=0,0,C.Claims_DATA!I252/ECO!S65))))</f>
        <v>236.72453044963007</v>
      </c>
      <c r="K339" s="74">
        <f>IF($C$2="National Currency",IF(C.Claims_DATA!J252=0,0,C.Claims_DATA!J252),IF($C$2="Current Exchange rate",IF(C.Claims_DATA!J252=0,0,C.Claims_DATA!J252/ECO!T30),IF($C$2="Constant Exchange rate",IF(C.Claims_DATA!J252=0,0,C.Claims_DATA!J252/ECO!T65))))</f>
        <v>187.87706317586796</v>
      </c>
      <c r="L339" s="74">
        <f>IF($C$2="National Currency",IF(C.Claims_DATA!K252=0,0,C.Claims_DATA!K252),IF($C$2="Current Exchange rate",IF(C.Claims_DATA!K252=0,0,C.Claims_DATA!K252/ECO!U30),IF($C$2="Constant Exchange rate",IF(C.Claims_DATA!K252=0,0,C.Claims_DATA!K252/ECO!U65))))</f>
        <v>137.37905520774046</v>
      </c>
      <c r="M339" s="74">
        <f>IF($C$2="National Currency",IF(C.Claims_DATA!L252=0,0,C.Claims_DATA!L252),IF($C$2="Current Exchange rate",IF(C.Claims_DATA!L252=0,0,C.Claims_DATA!L252/ECO!V30),IF($C$2="Constant Exchange rate",IF(C.Claims_DATA!L252=0,0,C.Claims_DATA!L252/ECO!V65))))</f>
        <v>162.9339783722254</v>
      </c>
      <c r="N339" s="74">
        <f>IF($C$2="National Currency",IF(C.Claims_DATA!M252=0,0,C.Claims_DATA!M252),IF($C$2="Current Exchange rate",IF(C.Claims_DATA!M252=0,0,C.Claims_DATA!M252/ECO!W30),IF($C$2="Constant Exchange rate",IF(C.Claims_DATA!M252=0,0,C.Claims_DATA!M252/ECO!W65))))</f>
        <v>168.82470119521915</v>
      </c>
      <c r="O339" s="74">
        <f>IF($C$2="National Currency",IF(C.Claims_DATA!N252=0,0,C.Claims_DATA!N252),IF($C$2="Current Exchange rate",IF(C.Claims_DATA!N252=0,0,C.Claims_DATA!N252/ECO!Y30),IF($C$2="Constant Exchange rate",IF(C.Claims_DATA!N252=0,0,C.Claims_DATA!N252/ECO!Y65))))</f>
        <v>165.249</v>
      </c>
      <c r="P339" s="74">
        <f>IF($C$2="National Currency",IF(C.Claims_DATA!O252=0,0,C.Claims_DATA!O252),IF($C$2="Current Exchange rate",IF(C.Claims_DATA!O252=0,0,C.Claims_DATA!O252/ECO!Y30),IF($C$2="Constant Exchange rate",IF(C.Claims_DATA!O252=0,0,C.Claims_DATA!O252/ECO!Y65))))</f>
        <v>183.72</v>
      </c>
      <c r="Q339" s="48">
        <f t="shared" si="76"/>
        <v>5.8076709589968635E-4</v>
      </c>
      <c r="R339" s="94">
        <f t="shared" si="77"/>
        <v>0.11177677323312096</v>
      </c>
      <c r="S339" s="94">
        <f t="shared" si="78"/>
        <v>1.0872682832201748</v>
      </c>
    </row>
    <row r="340" spans="3:19" ht="15" x14ac:dyDescent="0.25">
      <c r="C340" s="256"/>
      <c r="D340" s="257"/>
      <c r="E340" s="45" t="s">
        <v>21</v>
      </c>
      <c r="F340" s="74">
        <f>IF($C$2="National Currency",IF(C.Claims_DATA!E253=0,0,C.Claims_DATA!E253),IF($C$2="Current Exchange rate",IF(C.Claims_DATA!E253=0,0,C.Claims_DATA!E253/ECO!O31),IF($C$2="Constant Exchange rate",IF(C.Claims_DATA!E253=0,0,C.Claims_DATA!E253/ECO!O66))))</f>
        <v>70.87745914434015</v>
      </c>
      <c r="G340" s="74">
        <f>IF($C$2="National Currency",IF(C.Claims_DATA!F253=0,0,C.Claims_DATA!F253),IF($C$2="Current Exchange rate",IF(C.Claims_DATA!F253=0,0,C.Claims_DATA!F253/ECO!P31),IF($C$2="Constant Exchange rate",IF(C.Claims_DATA!F253=0,0,C.Claims_DATA!F253/ECO!P66))))</f>
        <v>75.038077347618469</v>
      </c>
      <c r="H340" s="74">
        <f>IF($C$2="National Currency",IF(C.Claims_DATA!G253=0,0,C.Claims_DATA!G253),IF($C$2="Current Exchange rate",IF(C.Claims_DATA!G253=0,0,C.Claims_DATA!G253/ECO!Q31),IF($C$2="Constant Exchange rate",IF(C.Claims_DATA!G253=0,0,C.Claims_DATA!G253/ECO!Q66))))</f>
        <v>79.198695550896801</v>
      </c>
      <c r="I340" s="74">
        <f>IF($C$2="National Currency",IF(C.Claims_DATA!H253=0,0,C.Claims_DATA!H253),IF($C$2="Current Exchange rate",IF(C.Claims_DATA!H253=0,0,C.Claims_DATA!H253/ECO!R31),IF($C$2="Constant Exchange rate",IF(C.Claims_DATA!H253=0,0,C.Claims_DATA!H253/ECO!R66))))</f>
        <v>87.817377125553236</v>
      </c>
      <c r="J340" s="74">
        <f>IF($C$2="National Currency",IF(C.Claims_DATA!I253=0,0,C.Claims_DATA!I253),IF($C$2="Current Exchange rate",IF(C.Claims_DATA!I253=0,0,C.Claims_DATA!I253/ECO!S31),IF($C$2="Constant Exchange rate",IF(C.Claims_DATA!I253=0,0,C.Claims_DATA!I253/ECO!S66))))</f>
        <v>40.599999999999994</v>
      </c>
      <c r="K340" s="74">
        <f>IF($C$2="National Currency",IF(C.Claims_DATA!J253=0,0,C.Claims_DATA!J253),IF($C$2="Current Exchange rate",IF(C.Claims_DATA!J253=0,0,C.Claims_DATA!J253/ECO!T31),IF($C$2="Constant Exchange rate",IF(C.Claims_DATA!J253=0,0,C.Claims_DATA!J253/ECO!T66))))</f>
        <v>44.5</v>
      </c>
      <c r="L340" s="74">
        <f>IF($C$2="National Currency",IF(C.Claims_DATA!K253=0,0,C.Claims_DATA!K253),IF($C$2="Current Exchange rate",IF(C.Claims_DATA!K253=0,0,C.Claims_DATA!K253/ECO!U31),IF($C$2="Constant Exchange rate",IF(C.Claims_DATA!K253=0,0,C.Claims_DATA!K253/ECO!U66))))</f>
        <v>45.9</v>
      </c>
      <c r="M340" s="74">
        <f>IF($C$2="National Currency",IF(C.Claims_DATA!L253=0,0,C.Claims_DATA!L253),IF($C$2="Current Exchange rate",IF(C.Claims_DATA!L253=0,0,C.Claims_DATA!L253/ECO!V31),IF($C$2="Constant Exchange rate",IF(C.Claims_DATA!L253=0,0,C.Claims_DATA!L253/ECO!V66))))</f>
        <v>44.800000000000011</v>
      </c>
      <c r="N340" s="74">
        <f>IF($C$2="National Currency",IF(C.Claims_DATA!M253=0,0,C.Claims_DATA!M253),IF($C$2="Current Exchange rate",IF(C.Claims_DATA!M253=0,0,C.Claims_DATA!M253/ECO!W31),IF($C$2="Constant Exchange rate",IF(C.Claims_DATA!M253=0,0,C.Claims_DATA!M253/ECO!W66))))</f>
        <v>46.1</v>
      </c>
      <c r="O340" s="74">
        <f>IF($C$2="National Currency",IF(C.Claims_DATA!N253=0,0,C.Claims_DATA!N253),IF($C$2="Current Exchange rate",IF(C.Claims_DATA!N253=0,0,C.Claims_DATA!N253/ECO!X31),IF($C$2="Constant Exchange rate",IF(C.Claims_DATA!N253=0,0,C.Claims_DATA!N253/ECO!X66))))</f>
        <v>50.800000000000004</v>
      </c>
      <c r="P340" s="74">
        <f>IF($C$2="National Currency",IF(C.Claims_DATA!O253=0,0,C.Claims_DATA!O253),IF($C$2="Current Exchange rate",IF(C.Claims_DATA!O253=0,0,C.Claims_DATA!O253/ECO!Y31),IF($C$2="Constant Exchange rate",IF(C.Claims_DATA!O253=0,0,C.Claims_DATA!O253/ECO!Y66))))</f>
        <v>50.8</v>
      </c>
      <c r="Q340" s="48">
        <f t="shared" si="76"/>
        <v>1.6058659085403911E-4</v>
      </c>
      <c r="R340" s="94">
        <f t="shared" si="77"/>
        <v>-1.1102230246251565E-16</v>
      </c>
      <c r="S340" s="94">
        <f t="shared" si="78"/>
        <v>-0.32301037292485657</v>
      </c>
    </row>
    <row r="341" spans="3:19" ht="15" x14ac:dyDescent="0.25">
      <c r="C341" s="256"/>
      <c r="D341" s="257"/>
      <c r="E341" s="45" t="s">
        <v>22</v>
      </c>
      <c r="F341" s="74">
        <f>IF($C$2="National Currency",IF(C.Claims_DATA!E254=0,0,C.Claims_DATA!E254),IF($C$2="Current Exchange rate",IF(C.Claims_DATA!E254=0,0,C.Claims_DATA!E254/ECO!O32),IF($C$2="Constant Exchange rate",IF(C.Claims_DATA!E254=0,0,C.Claims_DATA!E254/ECO!O67))))</f>
        <v>14911</v>
      </c>
      <c r="G341" s="74">
        <f>IF($C$2="National Currency",IF(C.Claims_DATA!F254=0,0,C.Claims_DATA!F254),IF($C$2="Current Exchange rate",IF(C.Claims_DATA!F254=0,0,C.Claims_DATA!F254/ECO!P32),IF($C$2="Constant Exchange rate",IF(C.Claims_DATA!F254=0,0,C.Claims_DATA!F254/ECO!P67))))</f>
        <v>14701</v>
      </c>
      <c r="H341" s="74">
        <f>IF($C$2="National Currency",IF(C.Claims_DATA!G254=0,0,C.Claims_DATA!G254),IF($C$2="Current Exchange rate",IF(C.Claims_DATA!G254=0,0,C.Claims_DATA!G254/ECO!Q32),IF($C$2="Constant Exchange rate",IF(C.Claims_DATA!G254=0,0,C.Claims_DATA!G254/ECO!Q67))))</f>
        <v>37174</v>
      </c>
      <c r="I341" s="74">
        <f>IF($C$2="National Currency",IF(C.Claims_DATA!H254=0,0,C.Claims_DATA!H254),IF($C$2="Current Exchange rate",IF(C.Claims_DATA!H254=0,0,C.Claims_DATA!H254/ECO!R32),IF($C$2="Constant Exchange rate",IF(C.Claims_DATA!H254=0,0,C.Claims_DATA!H254/ECO!R67))))</f>
        <v>39817</v>
      </c>
      <c r="J341" s="74">
        <f>IF($C$2="National Currency",IF(C.Claims_DATA!I254=0,0,C.Claims_DATA!I254),IF($C$2="Current Exchange rate",IF(C.Claims_DATA!I254=0,0,C.Claims_DATA!I254/ECO!S32),IF($C$2="Constant Exchange rate",IF(C.Claims_DATA!I254=0,0,C.Claims_DATA!I254/ECO!S67))))</f>
        <v>41878</v>
      </c>
      <c r="K341" s="74">
        <f>IF($C$2="National Currency",IF(C.Claims_DATA!J254=0,0,C.Claims_DATA!J254),IF($C$2="Current Exchange rate",IF(C.Claims_DATA!J254=0,0,C.Claims_DATA!J254/ECO!T32),IF($C$2="Constant Exchange rate",IF(C.Claims_DATA!J254=0,0,C.Claims_DATA!J254/ECO!T67))))</f>
        <v>44816</v>
      </c>
      <c r="L341" s="74">
        <f>IF($C$2="National Currency",IF(C.Claims_DATA!K254=0,0,C.Claims_DATA!K254),IF($C$2="Current Exchange rate",IF(C.Claims_DATA!K254=0,0,C.Claims_DATA!K254/ECO!U32),IF($C$2="Constant Exchange rate",IF(C.Claims_DATA!K254=0,0,C.Claims_DATA!K254/ECO!U67))))</f>
        <v>45928</v>
      </c>
      <c r="M341" s="74">
        <f>IF($C$2="National Currency",IF(C.Claims_DATA!L254=0,0,C.Claims_DATA!L254),IF($C$2="Current Exchange rate",IF(C.Claims_DATA!L254=0,0,C.Claims_DATA!L254/ECO!V32),IF($C$2="Constant Exchange rate",IF(C.Claims_DATA!L254=0,0,C.Claims_DATA!L254/ECO!V67))))</f>
        <v>47798</v>
      </c>
      <c r="N341" s="74">
        <f>IF($C$2="National Currency",IF(C.Claims_DATA!M254=0,0,C.Claims_DATA!M254),IF($C$2="Current Exchange rate",IF(C.Claims_DATA!M254=0,0,C.Claims_DATA!M254/ECO!W32),IF($C$2="Constant Exchange rate",IF(C.Claims_DATA!M254=0,0,C.Claims_DATA!M254/ECO!W67))))</f>
        <v>43711</v>
      </c>
      <c r="O341" s="74">
        <f>IF($C$2="National Currency",IF(C.Claims_DATA!N254=0,0,C.Claims_DATA!N254),IF($C$2="Current Exchange rate",IF(C.Claims_DATA!N254=0,0,C.Claims_DATA!N254/ECO!X32),IF($C$2="Constant Exchange rate",IF(C.Claims_DATA!N254=0,0,C.Claims_DATA!N254/ECO!X67))))</f>
        <v>50109</v>
      </c>
      <c r="P341" s="74">
        <f>IF($C$2="National Currency",IF(C.Claims_DATA!O254=0,0,C.Claims_DATA!O254),IF($C$2="Current Exchange rate",IF(C.Claims_DATA!O254=0,0,C.Claims_DATA!O254/ECO!Y32),IF($C$2="Constant Exchange rate",IF(C.Claims_DATA!O254=0,0,C.Claims_DATA!O254/ECO!Y67))))</f>
        <v>49882</v>
      </c>
      <c r="Q341" s="48">
        <f t="shared" si="76"/>
        <v>0.15768465206655866</v>
      </c>
      <c r="R341" s="94">
        <f t="shared" si="77"/>
        <v>-4.5301243289628257E-3</v>
      </c>
      <c r="S341" s="94">
        <f t="shared" si="78"/>
        <v>2.393102510033331</v>
      </c>
    </row>
    <row r="342" spans="3:19" ht="15" x14ac:dyDescent="0.25">
      <c r="C342" s="256"/>
      <c r="D342" s="257"/>
      <c r="E342" s="45" t="s">
        <v>23</v>
      </c>
      <c r="F342" s="74">
        <f>IF($C$2="National Currency",IF(C.Claims_DATA!E255=0,0,C.Claims_DATA!E255),IF($C$2="Current Exchange rate",IF(C.Claims_DATA!E255=0,0,C.Claims_DATA!E255/ECO!O33),IF($C$2="Constant Exchange rate",IF(C.Claims_DATA!E255=0,0,C.Claims_DATA!E255/ECO!O68))))</f>
        <v>3067.7947356779473</v>
      </c>
      <c r="G342" s="74">
        <f>IF($C$2="National Currency",IF(C.Claims_DATA!F255=0,0,C.Claims_DATA!F255),IF($C$2="Current Exchange rate",IF(C.Claims_DATA!F255=0,0,C.Claims_DATA!F255/ECO!P33),IF($C$2="Constant Exchange rate",IF(C.Claims_DATA!F255=0,0,C.Claims_DATA!F255/ECO!P68))))</f>
        <v>3091.1302809113031</v>
      </c>
      <c r="H342" s="74">
        <f>IF($C$2="National Currency",IF(C.Claims_DATA!G255=0,0,C.Claims_DATA!G255),IF($C$2="Current Exchange rate",IF(C.Claims_DATA!G255=0,0,C.Claims_DATA!G255/ECO!Q33),IF($C$2="Constant Exchange rate",IF(C.Claims_DATA!G255=0,0,C.Claims_DATA!G255/ECO!Q68))))</f>
        <v>3145.764211457642</v>
      </c>
      <c r="I342" s="74">
        <f>IF($C$2="National Currency",IF(C.Claims_DATA!H255=0,0,C.Claims_DATA!H255),IF($C$2="Current Exchange rate",IF(C.Claims_DATA!H255=0,0,C.Claims_DATA!H255/ECO!R33),IF($C$2="Constant Exchange rate",IF(C.Claims_DATA!H255=0,0,C.Claims_DATA!H255/ECO!R68))))</f>
        <v>3309.9977880999782</v>
      </c>
      <c r="J342" s="74">
        <f>IF($C$2="National Currency",IF(C.Claims_DATA!I255=0,0,C.Claims_DATA!I255),IF($C$2="Current Exchange rate",IF(C.Claims_DATA!I255=0,0,C.Claims_DATA!I255/ECO!S33),IF($C$2="Constant Exchange rate",IF(C.Claims_DATA!I255=0,0,C.Claims_DATA!I255/ECO!S68))))</f>
        <v>3869.9402786994028</v>
      </c>
      <c r="K342" s="74">
        <f>IF($C$2="National Currency",IF(C.Claims_DATA!J255=0,0,C.Claims_DATA!J255),IF($C$2="Current Exchange rate",IF(C.Claims_DATA!J255=0,0,C.Claims_DATA!J255/ECO!T33),IF($C$2="Constant Exchange rate",IF(C.Claims_DATA!J255=0,0,C.Claims_DATA!J255/ECO!T68))))</f>
        <v>3250.6082725060828</v>
      </c>
      <c r="L342" s="74">
        <f>IF($C$2="National Currency",IF(C.Claims_DATA!K255=0,0,C.Claims_DATA!K255),IF($C$2="Current Exchange rate",IF(C.Claims_DATA!K255=0,0,C.Claims_DATA!K255/ECO!U33),IF($C$2="Constant Exchange rate",IF(C.Claims_DATA!K255=0,0,C.Claims_DATA!K255/ECO!U68))))</f>
        <v>4335.5452333554522</v>
      </c>
      <c r="M342" s="74">
        <f>IF($C$2="National Currency",IF(C.Claims_DATA!L255=0,0,C.Claims_DATA!L255),IF($C$2="Current Exchange rate",IF(C.Claims_DATA!L255=0,0,C.Claims_DATA!L255/ECO!V33),IF($C$2="Constant Exchange rate",IF(C.Claims_DATA!L255=0,0,C.Claims_DATA!L255/ECO!V68))))</f>
        <v>3559.3895155938953</v>
      </c>
      <c r="N342" s="74">
        <f>IF($C$2="National Currency",IF(C.Claims_DATA!M255=0,0,C.Claims_DATA!M255),IF($C$2="Current Exchange rate",IF(C.Claims_DATA!M255=0,0,C.Claims_DATA!M255/ECO!W33),IF($C$2="Constant Exchange rate",IF(C.Claims_DATA!M255=0,0,C.Claims_DATA!M255/ECO!W68))))</f>
        <v>3439.7257243972572</v>
      </c>
      <c r="O342" s="74">
        <f>IF($C$2="National Currency",IF(C.Claims_DATA!N255=0,0,C.Claims_DATA!N255),IF($C$2="Current Exchange rate",IF(C.Claims_DATA!N255=0,0,C.Claims_DATA!N255/ECO!X33),IF($C$2="Constant Exchange rate",IF(C.Claims_DATA!N255=0,0,C.Claims_DATA!N255/ECO!X68))))</f>
        <v>3629.9491262994911</v>
      </c>
      <c r="P342" s="74">
        <f>IF($C$2="National Currency",IF(C.Claims_DATA!O255=0,0,C.Claims_DATA!O255),IF($C$2="Current Exchange rate",IF(C.Claims_DATA!O255=0,0,C.Claims_DATA!O255/ECO!Y33),IF($C$2="Constant Exchange rate",IF(C.Claims_DATA!O255=0,0,C.Claims_DATA!O255/ECO!Y68))))</f>
        <v>3957.5460034172861</v>
      </c>
      <c r="Q342" s="48">
        <f t="shared" si="76"/>
        <v>1.2510409858992311E-2</v>
      </c>
      <c r="R342" s="94">
        <f t="shared" si="77"/>
        <v>9.0248338397998396E-2</v>
      </c>
      <c r="S342" s="94">
        <f t="shared" si="78"/>
        <v>0.28029091101606785</v>
      </c>
    </row>
    <row r="343" spans="3:19" ht="15" x14ac:dyDescent="0.25">
      <c r="C343" s="256"/>
      <c r="D343" s="257"/>
      <c r="E343" s="45" t="s">
        <v>24</v>
      </c>
      <c r="F343" s="74">
        <f>IF($C$2="National Currency",IF(C.Claims_DATA!E256=0,0,C.Claims_DATA!E256),IF($C$2="Current Exchange rate",IF(C.Claims_DATA!E256=0,0,C.Claims_DATA!E256/ECO!O34),IF($C$2="Constant Exchange rate",IF(C.Claims_DATA!E256=0,0,C.Claims_DATA!E256/ECO!O69))))</f>
        <v>1859.9644294673781</v>
      </c>
      <c r="G343" s="74">
        <f>IF($C$2="National Currency",IF(C.Claims_DATA!F256=0,0,C.Claims_DATA!F256),IF($C$2="Current Exchange rate",IF(C.Claims_DATA!F256=0,0,C.Claims_DATA!F256/ECO!P34),IF($C$2="Constant Exchange rate",IF(C.Claims_DATA!F256=0,0,C.Claims_DATA!F256/ECO!P69))))</f>
        <v>1946.3165777403351</v>
      </c>
      <c r="H343" s="74">
        <f>IF($C$2="National Currency",IF(C.Claims_DATA!G256=0,0,C.Claims_DATA!G256),IF($C$2="Current Exchange rate",IF(C.Claims_DATA!G256=0,0,C.Claims_DATA!G256/ECO!Q34),IF($C$2="Constant Exchange rate",IF(C.Claims_DATA!G256=0,0,C.Claims_DATA!G256/ECO!Q69))))</f>
        <v>1967.3780773191052</v>
      </c>
      <c r="I343" s="74">
        <f>IF($C$2="National Currency",IF(C.Claims_DATA!H256=0,0,C.Claims_DATA!H256),IF($C$2="Current Exchange rate",IF(C.Claims_DATA!H256=0,0,C.Claims_DATA!H256/ECO!R34),IF($C$2="Constant Exchange rate",IF(C.Claims_DATA!H256=0,0,C.Claims_DATA!H256/ECO!R69))))</f>
        <v>1912.8521950762895</v>
      </c>
      <c r="J343" s="74">
        <f>IF($C$2="National Currency",IF(C.Claims_DATA!I256=0,0,C.Claims_DATA!I256),IF($C$2="Current Exchange rate",IF(C.Claims_DATA!I256=0,0,C.Claims_DATA!I256/ECO!S34),IF($C$2="Constant Exchange rate",IF(C.Claims_DATA!I256=0,0,C.Claims_DATA!I256/ECO!S69))))</f>
        <v>2394.6925021061497</v>
      </c>
      <c r="K343" s="74">
        <f>IF($C$2="National Currency",IF(C.Claims_DATA!J256=0,0,C.Claims_DATA!J256),IF($C$2="Current Exchange rate",IF(C.Claims_DATA!J256=0,0,C.Claims_DATA!J256/ECO!T34),IF($C$2="Constant Exchange rate",IF(C.Claims_DATA!J256=0,0,C.Claims_DATA!J256/ECO!T69))))</f>
        <v>2919.5918749414959</v>
      </c>
      <c r="L343" s="74">
        <f>IF($C$2="National Currency",IF(C.Claims_DATA!K256=0,0,C.Claims_DATA!K256),IF($C$2="Current Exchange rate",IF(C.Claims_DATA!K256=0,0,C.Claims_DATA!K256/ECO!U34),IF($C$2="Constant Exchange rate",IF(C.Claims_DATA!K256=0,0,C.Claims_DATA!K256/ECO!U69))))</f>
        <v>3337.5456332490871</v>
      </c>
      <c r="M343" s="74">
        <f>IF($C$2="National Currency",IF(C.Claims_DATA!L256=0,0,C.Claims_DATA!L256),IF($C$2="Current Exchange rate",IF(C.Claims_DATA!L256=0,0,C.Claims_DATA!L256/ECO!V34),IF($C$2="Constant Exchange rate",IF(C.Claims_DATA!L256=0,0,C.Claims_DATA!L256/ECO!V69))))</f>
        <v>3155.9487035476927</v>
      </c>
      <c r="N343" s="74">
        <f>IF($C$2="National Currency",IF(C.Claims_DATA!M256=0,0,C.Claims_DATA!M256),IF($C$2="Current Exchange rate",IF(C.Claims_DATA!M256=0,0,C.Claims_DATA!M256/ECO!W34),IF($C$2="Constant Exchange rate",IF(C.Claims_DATA!M256=0,0,C.Claims_DATA!M256/ECO!W69))))</f>
        <v>3223.8135355237291</v>
      </c>
      <c r="O343" s="74">
        <f>IF($C$2="National Currency",IF(C.Claims_DATA!N256=0,0,C.Claims_DATA!N256),IF($C$2="Current Exchange rate",IF(C.Claims_DATA!N256=0,0,C.Claims_DATA!N256/ECO!X34),IF($C$2="Constant Exchange rate",IF(C.Claims_DATA!N256=0,0,C.Claims_DATA!N256/ECO!X69))))</f>
        <v>3137.4613872507721</v>
      </c>
      <c r="P343" s="74">
        <f>IF($C$2="National Currency",IF(C.Claims_DATA!O256=0,0,C.Claims_DATA!O256),IF($C$2="Current Exchange rate",IF(C.Claims_DATA!O256=0,0,C.Claims_DATA!O256/ECO!Y34),IF($C$2="Constant Exchange rate",IF(C.Claims_DATA!O256=0,0,C.Claims_DATA!O256/ECO!Y69))))</f>
        <v>3170.2237199288588</v>
      </c>
      <c r="Q343" s="48">
        <f t="shared" si="76"/>
        <v>1.0021563374566644E-2</v>
      </c>
      <c r="R343" s="94">
        <f t="shared" si="77"/>
        <v>1.0442306257925082E-2</v>
      </c>
      <c r="S343" s="94">
        <f t="shared" si="78"/>
        <v>0.62883251172297694</v>
      </c>
    </row>
    <row r="344" spans="3:19" ht="15" x14ac:dyDescent="0.25">
      <c r="C344" s="256"/>
      <c r="D344" s="257"/>
      <c r="E344" s="45" t="s">
        <v>25</v>
      </c>
      <c r="F344" s="74">
        <f>IF($C$2="National Currency",IF(C.Claims_DATA!E257=0,0,C.Claims_DATA!E257),IF($C$2="Current Exchange rate",IF(C.Claims_DATA!E257=0,0,C.Claims_DATA!E257/ECO!O35),IF($C$2="Constant Exchange rate",IF(C.Claims_DATA!E257=0,0,C.Claims_DATA!E257/ECO!O70))))</f>
        <v>2646.107</v>
      </c>
      <c r="G344" s="74">
        <f>IF($C$2="National Currency",IF(C.Claims_DATA!F257=0,0,C.Claims_DATA!F257),IF($C$2="Current Exchange rate",IF(C.Claims_DATA!F257=0,0,C.Claims_DATA!F257/ECO!P35),IF($C$2="Constant Exchange rate",IF(C.Claims_DATA!F257=0,0,C.Claims_DATA!F257/ECO!P70))))</f>
        <v>2536.91</v>
      </c>
      <c r="H344" s="74">
        <f>IF($C$2="National Currency",IF(C.Claims_DATA!G257=0,0,C.Claims_DATA!G257),IF($C$2="Current Exchange rate",IF(C.Claims_DATA!G257=0,0,C.Claims_DATA!G257/ECO!Q35),IF($C$2="Constant Exchange rate",IF(C.Claims_DATA!G257=0,0,C.Claims_DATA!G257/ECO!Q70))))</f>
        <v>2654.5349999999999</v>
      </c>
      <c r="I344" s="74">
        <f>IF($C$2="National Currency",IF(C.Claims_DATA!H257=0,0,C.Claims_DATA!H257),IF($C$2="Current Exchange rate",IF(C.Claims_DATA!H257=0,0,C.Claims_DATA!H257/ECO!R35),IF($C$2="Constant Exchange rate",IF(C.Claims_DATA!H257=0,0,C.Claims_DATA!H257/ECO!R70))))</f>
        <v>2809.3020000000001</v>
      </c>
      <c r="J344" s="74">
        <f>IF($C$2="National Currency",IF(C.Claims_DATA!I257=0,0,C.Claims_DATA!I257),IF($C$2="Current Exchange rate",IF(C.Claims_DATA!I257=0,0,C.Claims_DATA!I257/ECO!S35),IF($C$2="Constant Exchange rate",IF(C.Claims_DATA!I257=0,0,C.Claims_DATA!I257/ECO!S70))))</f>
        <v>3148</v>
      </c>
      <c r="K344" s="74">
        <f>IF($C$2="National Currency",IF(C.Claims_DATA!J257=0,0,C.Claims_DATA!J257),IF($C$2="Current Exchange rate",IF(C.Claims_DATA!J257=0,0,C.Claims_DATA!J257/ECO!T35),IF($C$2="Constant Exchange rate",IF(C.Claims_DATA!J257=0,0,C.Claims_DATA!J257/ECO!T70))))</f>
        <v>3183</v>
      </c>
      <c r="L344" s="74">
        <f>IF($C$2="National Currency",IF(C.Claims_DATA!K257=0,0,C.Claims_DATA!K257),IF($C$2="Current Exchange rate",IF(C.Claims_DATA!K257=0,0,C.Claims_DATA!K257/ECO!U35),IF($C$2="Constant Exchange rate",IF(C.Claims_DATA!K257=0,0,C.Claims_DATA!K257/ECO!U70))))</f>
        <v>3450</v>
      </c>
      <c r="M344" s="74">
        <f>IF($C$2="National Currency",IF(C.Claims_DATA!L257=0,0,C.Claims_DATA!L257),IF($C$2="Current Exchange rate",IF(C.Claims_DATA!L257=0,0,C.Claims_DATA!L257/ECO!V35),IF($C$2="Constant Exchange rate",IF(C.Claims_DATA!L257=0,0,C.Claims_DATA!L257/ECO!V70))))</f>
        <v>3450.797</v>
      </c>
      <c r="N344" s="74">
        <f>IF($C$2="National Currency",IF(C.Claims_DATA!M257=0,0,C.Claims_DATA!M257),IF($C$2="Current Exchange rate",IF(C.Claims_DATA!M257=0,0,C.Claims_DATA!M257/ECO!W35),IF($C$2="Constant Exchange rate",IF(C.Claims_DATA!M257=0,0,C.Claims_DATA!M257/ECO!W70))))</f>
        <v>3316.7330000000002</v>
      </c>
      <c r="O344" s="74">
        <f>IF($C$2="National Currency",IF(C.Claims_DATA!N257=0,0,C.Claims_DATA!N257),IF($C$2="Current Exchange rate",IF(C.Claims_DATA!N257=0,0,C.Claims_DATA!N257/ECO!X35),IF($C$2="Constant Exchange rate",IF(C.Claims_DATA!N257=0,0,C.Claims_DATA!N257/ECO!X70))))</f>
        <v>3356.1899801878499</v>
      </c>
      <c r="P344" s="74">
        <f>IF($C$2="National Currency",IF(C.Claims_DATA!O257=0,0,C.Claims_DATA!O257),IF($C$2="Current Exchange rate",IF(C.Claims_DATA!O257=0,0,C.Claims_DATA!O257/ECO!Y35),IF($C$2="Constant Exchange rate",IF(C.Claims_DATA!O257=0,0,C.Claims_DATA!O257/ECO!Y70))))</f>
        <v>3243.29716349198</v>
      </c>
      <c r="Q344" s="48">
        <f t="shared" si="76"/>
        <v>1.0252559736451814E-2</v>
      </c>
      <c r="R344" s="94">
        <f t="shared" si="77"/>
        <v>-3.3637194962828354E-2</v>
      </c>
      <c r="S344" s="94">
        <f t="shared" si="78"/>
        <v>0.27844391937119584</v>
      </c>
    </row>
    <row r="345" spans="3:19" ht="15" x14ac:dyDescent="0.25">
      <c r="C345" s="256"/>
      <c r="D345" s="257"/>
      <c r="E345" s="45" t="s">
        <v>26</v>
      </c>
      <c r="F345" s="74">
        <f>IF($C$2="National Currency",IF(C.Claims_DATA!E258=0,0,C.Claims_DATA!E258),IF($C$2="Current Exchange rate",IF(C.Claims_DATA!E258=0,0,C.Claims_DATA!E258/ECO!O36),IF($C$2="Constant Exchange rate",IF(C.Claims_DATA!E258=0,0,C.Claims_DATA!E258/ECO!O71))))</f>
        <v>182.95260968740885</v>
      </c>
      <c r="G345" s="74">
        <f>IF($C$2="National Currency",IF(C.Claims_DATA!F258=0,0,C.Claims_DATA!F258),IF($C$2="Current Exchange rate",IF(C.Claims_DATA!F258=0,0,C.Claims_DATA!F258/ECO!P36),IF($C$2="Constant Exchange rate",IF(C.Claims_DATA!F258=0,0,C.Claims_DATA!F258/ECO!P71))))</f>
        <v>313.62362072039201</v>
      </c>
      <c r="H345" s="74">
        <f>IF($C$2="National Currency",IF(C.Claims_DATA!G258=0,0,C.Claims_DATA!G258),IF($C$2="Current Exchange rate",IF(C.Claims_DATA!G258=0,0,C.Claims_DATA!G258/ECO!Q36),IF($C$2="Constant Exchange rate",IF(C.Claims_DATA!G258=0,0,C.Claims_DATA!G258/ECO!Q71))))</f>
        <v>444.29463175337509</v>
      </c>
      <c r="I345" s="74">
        <f>IF($C$2="National Currency",IF(C.Claims_DATA!H258=0,0,C.Claims_DATA!H258),IF($C$2="Current Exchange rate",IF(C.Claims_DATA!H258=0,0,C.Claims_DATA!H258/ECO!R36),IF($C$2="Constant Exchange rate",IF(C.Claims_DATA!H258=0,0,C.Claims_DATA!H258/ECO!R71))))</f>
        <v>574.9656427863581</v>
      </c>
      <c r="J345" s="74">
        <f>IF($C$2="National Currency",IF(C.Claims_DATA!I258=0,0,C.Claims_DATA!I258),IF($C$2="Current Exchange rate",IF(C.Claims_DATA!I258=0,0,C.Claims_DATA!I258/ECO!S36),IF($C$2="Constant Exchange rate",IF(C.Claims_DATA!I258=0,0,C.Claims_DATA!I258/ECO!S71))))</f>
        <v>705.63665381934129</v>
      </c>
      <c r="K345" s="74">
        <f>IF($C$2="National Currency",IF(C.Claims_DATA!J258=0,0,C.Claims_DATA!J258),IF($C$2="Current Exchange rate",IF(C.Claims_DATA!J258=0,0,C.Claims_DATA!J258/ECO!T36),IF($C$2="Constant Exchange rate",IF(C.Claims_DATA!J258=0,0,C.Claims_DATA!J258/ECO!T71))))</f>
        <v>836.30766485232436</v>
      </c>
      <c r="L345" s="74">
        <f>IF($C$2="National Currency",IF(C.Claims_DATA!K258=0,0,C.Claims_DATA!K258),IF($C$2="Current Exchange rate",IF(C.Claims_DATA!K258=0,0,C.Claims_DATA!K258/ECO!U36),IF($C$2="Constant Exchange rate",IF(C.Claims_DATA!K258=0,0,C.Claims_DATA!K258/ECO!U71))))</f>
        <v>1060.7410546979565</v>
      </c>
      <c r="M345" s="74">
        <f>IF($C$2="National Currency",IF(C.Claims_DATA!L258=0,0,C.Claims_DATA!L258),IF($C$2="Current Exchange rate",IF(C.Claims_DATA!L258=0,0,C.Claims_DATA!L258/ECO!V36),IF($C$2="Constant Exchange rate",IF(C.Claims_DATA!L258=0,0,C.Claims_DATA!L258/ECO!V71))))</f>
        <v>921.56687784420444</v>
      </c>
      <c r="N345" s="74">
        <f>IF($C$2="National Currency",IF(C.Claims_DATA!M258=0,0,C.Claims_DATA!M258),IF($C$2="Current Exchange rate",IF(C.Claims_DATA!M258=0,0,C.Claims_DATA!M258/ECO!W36),IF($C$2="Constant Exchange rate",IF(C.Claims_DATA!M258=0,0,C.Claims_DATA!M258/ECO!W71))))</f>
        <v>976.62175426072986</v>
      </c>
      <c r="O345" s="74">
        <f>IF($C$2="National Currency",IF(C.Claims_DATA!N258=0,0,C.Claims_DATA!N258),IF($C$2="Current Exchange rate",IF(C.Claims_DATA!N258=0,0,C.Claims_DATA!N258/ECO!X36),IF($C$2="Constant Exchange rate",IF(C.Claims_DATA!N258=0,0,C.Claims_DATA!N258/ECO!X71))))</f>
        <v>940.70670116891222</v>
      </c>
      <c r="P345" s="74">
        <f>IF($C$2="National Currency",IF(C.Claims_DATA!O258=0,0,C.Claims_DATA!O258),IF($C$2="Current Exchange rate",IF(C.Claims_DATA!O258=0,0,C.Claims_DATA!O258/ECO!Y36),IF($C$2="Constant Exchange rate",IF(C.Claims_DATA!O258=0,0,C.Claims_DATA!O258/ECO!Y71))))</f>
        <v>900.33015079860797</v>
      </c>
      <c r="Q345" s="48">
        <f t="shared" si="76"/>
        <v>2.8460816842490431E-3</v>
      </c>
      <c r="R345" s="94">
        <f t="shared" si="77"/>
        <v>-4.2921508181171464E-2</v>
      </c>
      <c r="S345" s="94">
        <f t="shared" si="78"/>
        <v>1.8707345088694334</v>
      </c>
    </row>
    <row r="346" spans="3:19" ht="15" x14ac:dyDescent="0.25">
      <c r="C346" s="256"/>
      <c r="D346" s="257"/>
      <c r="E346" s="45" t="s">
        <v>27</v>
      </c>
      <c r="F346" s="74">
        <f>IF($C$2="National Currency",IF(C.Claims_DATA!E259=0,0,C.Claims_DATA!E259),IF($C$2="Current Exchange rate",IF(C.Claims_DATA!E259=0,0,C.Claims_DATA!E259/ECO!O37),IF($C$2="Constant Exchange rate",IF(C.Claims_DATA!E259=0,0,C.Claims_DATA!E259/ECO!O72))))</f>
        <v>4410.1990844245711</v>
      </c>
      <c r="G346" s="74">
        <f>IF($C$2="National Currency",IF(C.Claims_DATA!F259=0,0,C.Claims_DATA!F259),IF($C$2="Current Exchange rate",IF(C.Claims_DATA!F259=0,0,C.Claims_DATA!F259/ECO!P37),IF($C$2="Constant Exchange rate",IF(C.Claims_DATA!F259=0,0,C.Claims_DATA!F259/ECO!P72))))</f>
        <v>4824.337272436921</v>
      </c>
      <c r="H346" s="74">
        <f>IF($C$2="National Currency",IF(C.Claims_DATA!G259=0,0,C.Claims_DATA!G259),IF($C$2="Current Exchange rate",IF(C.Claims_DATA!G259=0,0,C.Claims_DATA!G259/ECO!Q37),IF($C$2="Constant Exchange rate",IF(C.Claims_DATA!G259=0,0,C.Claims_DATA!G259/ECO!Q72))))</f>
        <v>4731.8215692536996</v>
      </c>
      <c r="I346" s="74">
        <f>IF($C$2="National Currency",IF(C.Claims_DATA!H259=0,0,C.Claims_DATA!H259),IF($C$2="Current Exchange rate",IF(C.Claims_DATA!H259=0,0,C.Claims_DATA!H259/ECO!R37),IF($C$2="Constant Exchange rate",IF(C.Claims_DATA!H259=0,0,C.Claims_DATA!H259/ECO!R72))))</f>
        <v>4225.6999893537741</v>
      </c>
      <c r="J346" s="74">
        <f>IF($C$2="National Currency",IF(C.Claims_DATA!I259=0,0,C.Claims_DATA!I259),IF($C$2="Current Exchange rate",IF(C.Claims_DATA!I259=0,0,C.Claims_DATA!I259/ECO!S37),IF($C$2="Constant Exchange rate",IF(C.Claims_DATA!I259=0,0,C.Claims_DATA!I259/ECO!S72))))</f>
        <v>4598.1049717875012</v>
      </c>
      <c r="K346" s="74">
        <f>IF($C$2="National Currency",IF(C.Claims_DATA!J259=0,0,C.Claims_DATA!J259),IF($C$2="Current Exchange rate",IF(C.Claims_DATA!J259=0,0,C.Claims_DATA!J259/ECO!T37),IF($C$2="Constant Exchange rate",IF(C.Claims_DATA!J259=0,0,C.Claims_DATA!J259/ECO!T72))))</f>
        <v>5259.8743745342272</v>
      </c>
      <c r="L346" s="74">
        <f>IF($C$2="National Currency",IF(C.Claims_DATA!K259=0,0,C.Claims_DATA!K259),IF($C$2="Current Exchange rate",IF(C.Claims_DATA!K259=0,0,C.Claims_DATA!K259/ECO!U37),IF($C$2="Constant Exchange rate",IF(C.Claims_DATA!K259=0,0,C.Claims_DATA!K259/ECO!U72))))</f>
        <v>5275.5243266262105</v>
      </c>
      <c r="M346" s="74">
        <f>IF($C$2="National Currency",IF(C.Claims_DATA!L259=0,0,C.Claims_DATA!L259),IF($C$2="Current Exchange rate",IF(C.Claims_DATA!L259=0,0,C.Claims_DATA!L259/ECO!V37),IF($C$2="Constant Exchange rate",IF(C.Claims_DATA!L259=0,0,C.Claims_DATA!L259/ECO!V72))))</f>
        <v>5469.7114872777593</v>
      </c>
      <c r="N346" s="74">
        <f>IF($C$2="National Currency",IF(C.Claims_DATA!M259=0,0,C.Claims_DATA!M259),IF($C$2="Current Exchange rate",IF(C.Claims_DATA!M259=0,0,C.Claims_DATA!M259/ECO!W37),IF($C$2="Constant Exchange rate",IF(C.Claims_DATA!M259=0,0,C.Claims_DATA!M259/ECO!W72))))</f>
        <v>5472.2665814968586</v>
      </c>
      <c r="O346" s="74">
        <f>IF($C$2="National Currency",IF(C.Claims_DATA!N259=0,0,C.Claims_DATA!N259),IF($C$2="Current Exchange rate",IF(C.Claims_DATA!N259=0,0,C.Claims_DATA!N259/ECO!X37),IF($C$2="Constant Exchange rate",IF(C.Claims_DATA!N259=0,0,C.Claims_DATA!N259/ECO!X72))))</f>
        <v>5742.1484083892256</v>
      </c>
      <c r="P346" s="74">
        <f>IF($C$2="National Currency",IF(C.Claims_DATA!O259=0,0,C.Claims_DATA!O259),IF($C$2="Current Exchange rate",IF(C.Claims_DATA!O259=0,0,C.Claims_DATA!O259/ECO!Y37),IF($C$2="Constant Exchange rate",IF(C.Claims_DATA!O259=0,0,C.Claims_DATA!O259/ECO!Y72))))</f>
        <v>6346.8540402427334</v>
      </c>
      <c r="Q346" s="48">
        <f t="shared" si="76"/>
        <v>2.0063378995487498E-2</v>
      </c>
      <c r="R346" s="94">
        <f t="shared" si="77"/>
        <v>0.10530999703352117</v>
      </c>
      <c r="S346" s="94">
        <f t="shared" si="78"/>
        <v>0.31559086395233349</v>
      </c>
    </row>
    <row r="347" spans="3:19" ht="15" x14ac:dyDescent="0.25">
      <c r="C347" s="256"/>
      <c r="D347" s="257"/>
      <c r="E347" s="45" t="s">
        <v>28</v>
      </c>
      <c r="F347" s="74">
        <f>IF($C$2="National Currency",IF(C.Claims_DATA!E260=0,0,C.Claims_DATA!E260),IF($C$2="Current Exchange rate",IF(C.Claims_DATA!E260=0,0,C.Claims_DATA!E260/ECO!O38),IF($C$2="Constant Exchange rate",IF(C.Claims_DATA!E260=0,0,C.Claims_DATA!E260/ECO!O73))))</f>
        <v>741.34117843431818</v>
      </c>
      <c r="G347" s="74">
        <f>IF($C$2="National Currency",IF(C.Claims_DATA!F260=0,0,C.Claims_DATA!F260),IF($C$2="Current Exchange rate",IF(C.Claims_DATA!F260=0,0,C.Claims_DATA!F260/ECO!P38),IF($C$2="Constant Exchange rate",IF(C.Claims_DATA!F260=0,0,C.Claims_DATA!F260/ECO!P73))))</f>
        <v>738.54531797696552</v>
      </c>
      <c r="H347" s="74">
        <f>IF($C$2="National Currency",IF(C.Claims_DATA!G260=0,0,C.Claims_DATA!G260),IF($C$2="Current Exchange rate",IF(C.Claims_DATA!G260=0,0,C.Claims_DATA!G260/ECO!Q38),IF($C$2="Constant Exchange rate",IF(C.Claims_DATA!G260=0,0,C.Claims_DATA!G260/ECO!Q73))))</f>
        <v>799.98748122183281</v>
      </c>
      <c r="I347" s="74">
        <f>IF($C$2="National Currency",IF(C.Claims_DATA!H260=0,0,C.Claims_DATA!H260),IF($C$2="Current Exchange rate",IF(C.Claims_DATA!H260=0,0,C.Claims_DATA!H260/ECO!R38),IF($C$2="Constant Exchange rate",IF(C.Claims_DATA!H260=0,0,C.Claims_DATA!H260/ECO!R73))))</f>
        <v>861</v>
      </c>
      <c r="J347" s="74">
        <f>IF($C$2="National Currency",IF(C.Claims_DATA!I260=0,0,C.Claims_DATA!I260),IF($C$2="Current Exchange rate",IF(C.Claims_DATA!I260=0,0,C.Claims_DATA!I260/ECO!S38),IF($C$2="Constant Exchange rate",IF(C.Claims_DATA!I260=0,0,C.Claims_DATA!I260/ECO!S73))))</f>
        <v>1026</v>
      </c>
      <c r="K347" s="74">
        <f>IF($C$2="National Currency",IF(C.Claims_DATA!J260=0,0,C.Claims_DATA!J260),IF($C$2="Current Exchange rate",IF(C.Claims_DATA!J260=0,0,C.Claims_DATA!J260/ECO!T38),IF($C$2="Constant Exchange rate",IF(C.Claims_DATA!J260=0,0,C.Claims_DATA!J260/ECO!T73))))</f>
        <v>1050</v>
      </c>
      <c r="L347" s="74">
        <f>IF($C$2="National Currency",IF(C.Claims_DATA!K260=0,0,C.Claims_DATA!K260),IF($C$2="Current Exchange rate",IF(C.Claims_DATA!K260=0,0,C.Claims_DATA!K260/ECO!U38),IF($C$2="Constant Exchange rate",IF(C.Claims_DATA!K260=0,0,C.Claims_DATA!K260/ECO!U73))))</f>
        <v>995</v>
      </c>
      <c r="M347" s="74">
        <f>IF($C$2="National Currency",IF(C.Claims_DATA!L260=0,0,C.Claims_DATA!L260),IF($C$2="Current Exchange rate",IF(C.Claims_DATA!L260=0,0,C.Claims_DATA!L260/ECO!V38),IF($C$2="Constant Exchange rate",IF(C.Claims_DATA!L260=0,0,C.Claims_DATA!L260/ECO!V73))))</f>
        <v>941</v>
      </c>
      <c r="N347" s="74">
        <f>IF($C$2="National Currency",IF(C.Claims_DATA!M260=0,0,C.Claims_DATA!M260),IF($C$2="Current Exchange rate",IF(C.Claims_DATA!M260=0,0,C.Claims_DATA!M260/ECO!W38),IF($C$2="Constant Exchange rate",IF(C.Claims_DATA!M260=0,0,C.Claims_DATA!M260/ECO!W73))))</f>
        <v>951</v>
      </c>
      <c r="O347" s="74">
        <f>IF($C$2="National Currency",IF(C.Claims_DATA!N260=0,0,C.Claims_DATA!N260),IF($C$2="Current Exchange rate",IF(C.Claims_DATA!N260=0,0,C.Claims_DATA!N260/ECO!X38),IF($C$2="Constant Exchange rate",IF(C.Claims_DATA!N260=0,0,C.Claims_DATA!N260/ECO!X73))))</f>
        <v>962.00074600000005</v>
      </c>
      <c r="P347" s="74">
        <f>IF($C$2="National Currency",IF(C.Claims_DATA!O260=0,0,C.Claims_DATA!O260),IF($C$2="Current Exchange rate",IF(C.Claims_DATA!O260=0,0,C.Claims_DATA!O260/ECO!Y38),IF($C$2="Constant Exchange rate",IF(C.Claims_DATA!O260=0,0,C.Claims_DATA!O260/ECO!Y73))))</f>
        <v>933.59844099999998</v>
      </c>
      <c r="Q347" s="48">
        <f t="shared" si="76"/>
        <v>2.9512478517093655E-3</v>
      </c>
      <c r="R347" s="94">
        <f t="shared" si="77"/>
        <v>-2.9524202676657896E-2</v>
      </c>
      <c r="S347" s="94">
        <f t="shared" si="78"/>
        <v>0.26410447439749118</v>
      </c>
    </row>
    <row r="348" spans="3:19" ht="15" x14ac:dyDescent="0.25">
      <c r="C348" s="256"/>
      <c r="D348" s="257"/>
      <c r="E348" s="45" t="s">
        <v>43</v>
      </c>
      <c r="F348" s="74">
        <f>IF($C$2="National Currency",IF(C.Claims_DATA!E261=0,0,C.Claims_DATA!E261),IF($C$2="Current Exchange rate",IF(C.Claims_DATA!E261=0,0,C.Claims_DATA!E261/ECO!O39),IF($C$2="Constant Exchange rate",IF(C.Claims_DATA!E261=0,0,C.Claims_DATA!E261/ECO!O74))))</f>
        <v>355.80561641107346</v>
      </c>
      <c r="G348" s="74">
        <f>IF($C$2="National Currency",IF(C.Claims_DATA!F261=0,0,C.Claims_DATA!F261),IF($C$2="Current Exchange rate",IF(C.Claims_DATA!F261=0,0,C.Claims_DATA!F261/ECO!P39),IF($C$2="Constant Exchange rate",IF(C.Claims_DATA!F261=0,0,C.Claims_DATA!F261/ECO!P74))))</f>
        <v>336.88508265285799</v>
      </c>
      <c r="H348" s="74">
        <f>IF($C$2="National Currency",IF(C.Claims_DATA!G261=0,0,C.Claims_DATA!G261),IF($C$2="Current Exchange rate",IF(C.Claims_DATA!G261=0,0,C.Claims_DATA!G261/ECO!Q39),IF($C$2="Constant Exchange rate",IF(C.Claims_DATA!G261=0,0,C.Claims_DATA!G261/ECO!Q74))))</f>
        <v>392.58447852353447</v>
      </c>
      <c r="I348" s="74">
        <f>IF($C$2="National Currency",IF(C.Claims_DATA!H261=0,0,C.Claims_DATA!H261),IF($C$2="Current Exchange rate",IF(C.Claims_DATA!H261=0,0,C.Claims_DATA!H261/ECO!R39),IF($C$2="Constant Exchange rate",IF(C.Claims_DATA!H261=0,0,C.Claims_DATA!H261/ECO!R74))))</f>
        <v>438.1265352187479</v>
      </c>
      <c r="J348" s="74">
        <f>IF($C$2="National Currency",IF(C.Claims_DATA!I261=0,0,C.Claims_DATA!I261),IF($C$2="Current Exchange rate",IF(C.Claims_DATA!I261=0,0,C.Claims_DATA!I261/ECO!S39),IF($C$2="Constant Exchange rate",IF(C.Claims_DATA!I261=0,0,C.Claims_DATA!I261/ECO!S74))))</f>
        <v>501</v>
      </c>
      <c r="K348" s="74">
        <f>IF($C$2="National Currency",IF(C.Claims_DATA!J261=0,0,C.Claims_DATA!J261),IF($C$2="Current Exchange rate",IF(C.Claims_DATA!J261=0,0,C.Claims_DATA!J261/ECO!T39),IF($C$2="Constant Exchange rate",IF(C.Claims_DATA!J261=0,0,C.Claims_DATA!J261/ECO!T74))))</f>
        <v>483</v>
      </c>
      <c r="L348" s="74">
        <f>IF($C$2="National Currency",IF(C.Claims_DATA!K261=0,0,C.Claims_DATA!K261),IF($C$2="Current Exchange rate",IF(C.Claims_DATA!K261=0,0,C.Claims_DATA!K261/ECO!U39),IF($C$2="Constant Exchange rate",IF(C.Claims_DATA!K261=0,0,C.Claims_DATA!K261/ECO!U74))))</f>
        <v>523</v>
      </c>
      <c r="M348" s="74">
        <f>IF($C$2="National Currency",IF(C.Claims_DATA!L261=0,0,C.Claims_DATA!L261),IF($C$2="Current Exchange rate",IF(C.Claims_DATA!L261=0,0,C.Claims_DATA!L261/ECO!V39),IF($C$2="Constant Exchange rate",IF(C.Claims_DATA!L261=0,0,C.Claims_DATA!L261/ECO!V74))))</f>
        <v>518</v>
      </c>
      <c r="N348" s="74">
        <f>IF($C$2="National Currency",IF(C.Claims_DATA!M261=0,0,C.Claims_DATA!M261),IF($C$2="Current Exchange rate",IF(C.Claims_DATA!M261=0,0,C.Claims_DATA!M261/ECO!W39),IF($C$2="Constant Exchange rate",IF(C.Claims_DATA!M261=0,0,C.Claims_DATA!M261/ECO!W74))))</f>
        <v>452</v>
      </c>
      <c r="O348" s="74">
        <f>IF($C$2="National Currency",IF(C.Claims_DATA!N261=0,0,C.Claims_DATA!N261),IF($C$2="Current Exchange rate",IF(C.Claims_DATA!N261=0,0,C.Claims_DATA!N261/ECO!X39),IF($C$2="Constant Exchange rate",IF(C.Claims_DATA!N261=0,0,C.Claims_DATA!N261/ECO!X74))))</f>
        <v>470</v>
      </c>
      <c r="P348" s="74">
        <f>IF($C$2="National Currency",IF(C.Claims_DATA!O261=0,0,C.Claims_DATA!O261),IF($C$2="Current Exchange rate",IF(C.Claims_DATA!O261=0,0,C.Claims_DATA!O261/ECO!Y39),IF($C$2="Constant Exchange rate",IF(C.Claims_DATA!O261=0,0,C.Claims_DATA!O261/ECO!Y74))))</f>
        <v>459</v>
      </c>
      <c r="Q348" s="48">
        <f t="shared" si="76"/>
        <v>1.4509693937402354E-3</v>
      </c>
      <c r="R348" s="94">
        <f t="shared" si="77"/>
        <v>-2.3404255319148914E-2</v>
      </c>
      <c r="S348" s="94">
        <f t="shared" si="78"/>
        <v>0.36248241206030163</v>
      </c>
    </row>
    <row r="349" spans="3:19" ht="15" x14ac:dyDescent="0.25">
      <c r="C349" s="256"/>
      <c r="D349" s="257"/>
      <c r="E349" s="45" t="s">
        <v>30</v>
      </c>
      <c r="F349" s="74">
        <f>IF($C$2="National Currency",IF(C.Claims_DATA!E262=0,0,C.Claims_DATA!E262),IF($C$2="Current Exchange rate",IF(C.Claims_DATA!E262=0,0,C.Claims_DATA!E262/ECO!O40),IF($C$2="Constant Exchange rate",IF(C.Claims_DATA!E262=0,0,C.Claims_DATA!E262/ECO!O75))))</f>
        <v>1006.9731638418079</v>
      </c>
      <c r="G349" s="74">
        <f>IF($C$2="National Currency",IF(C.Claims_DATA!F262=0,0,C.Claims_DATA!F262),IF($C$2="Current Exchange rate",IF(C.Claims_DATA!F262=0,0,C.Claims_DATA!F262/ECO!P40),IF($C$2="Constant Exchange rate",IF(C.Claims_DATA!F262=0,0,C.Claims_DATA!F262/ECO!P75))))</f>
        <v>1336.9964689265537</v>
      </c>
      <c r="H349" s="74">
        <f>IF($C$2="National Currency",IF(C.Claims_DATA!G262=0,0,C.Claims_DATA!G262),IF($C$2="Current Exchange rate",IF(C.Claims_DATA!G262=0,0,C.Claims_DATA!G262/ECO!Q40),IF($C$2="Constant Exchange rate",IF(C.Claims_DATA!G262=0,0,C.Claims_DATA!G262/ECO!Q75))))</f>
        <v>1667.0197740112994</v>
      </c>
      <c r="I349" s="74">
        <f>IF($C$2="National Currency",IF(C.Claims_DATA!H262=0,0,C.Claims_DATA!H262),IF($C$2="Current Exchange rate",IF(C.Claims_DATA!H262=0,0,C.Claims_DATA!H262/ECO!R40),IF($C$2="Constant Exchange rate",IF(C.Claims_DATA!H262=0,0,C.Claims_DATA!H262/ECO!R75))))</f>
        <v>1883.1214689265537</v>
      </c>
      <c r="J349" s="74">
        <f>IF($C$2="National Currency",IF(C.Claims_DATA!I262=0,0,C.Claims_DATA!I262),IF($C$2="Current Exchange rate",IF(C.Claims_DATA!I262=0,0,C.Claims_DATA!I262/ECO!S40),IF($C$2="Constant Exchange rate",IF(C.Claims_DATA!I262=0,0,C.Claims_DATA!I262/ECO!S75))))</f>
        <v>2042.3728813559323</v>
      </c>
      <c r="K349" s="74">
        <f>IF($C$2="National Currency",IF(C.Claims_DATA!J262=0,0,C.Claims_DATA!J262),IF($C$2="Current Exchange rate",IF(C.Claims_DATA!J262=0,0,C.Claims_DATA!J262/ECO!T40),IF($C$2="Constant Exchange rate",IF(C.Claims_DATA!J262=0,0,C.Claims_DATA!J262/ECO!T75))))</f>
        <v>2465.3954802259886</v>
      </c>
      <c r="L349" s="74">
        <f>IF($C$2="National Currency",IF(C.Claims_DATA!K262=0,0,C.Claims_DATA!K262),IF($C$2="Current Exchange rate",IF(C.Claims_DATA!K262=0,0,C.Claims_DATA!K262/ECO!U40),IF($C$2="Constant Exchange rate",IF(C.Claims_DATA!K262=0,0,C.Claims_DATA!K262/ECO!U75))))</f>
        <v>2531.0734463276835</v>
      </c>
      <c r="M349" s="74">
        <f>IF($C$2="National Currency",IF(C.Claims_DATA!L262=0,0,C.Claims_DATA!L262),IF($C$2="Current Exchange rate",IF(C.Claims_DATA!L262=0,0,C.Claims_DATA!L262/ECO!V40),IF($C$2="Constant Exchange rate",IF(C.Claims_DATA!L262=0,0,C.Claims_DATA!L262/ECO!V75))))</f>
        <v>2932.5564971751414</v>
      </c>
      <c r="N349" s="74">
        <f>IF($C$2="National Currency",IF(C.Claims_DATA!M262=0,0,C.Claims_DATA!M262),IF($C$2="Current Exchange rate",IF(C.Claims_DATA!M262=0,0,C.Claims_DATA!M262/ECO!W40),IF($C$2="Constant Exchange rate",IF(C.Claims_DATA!M262=0,0,C.Claims_DATA!M262/ECO!W75))))</f>
        <v>3327.3305084745766</v>
      </c>
      <c r="O349" s="74">
        <f>IF($C$2="National Currency",IF(C.Claims_DATA!N262=0,0,C.Claims_DATA!N262),IF($C$2="Current Exchange rate",IF(C.Claims_DATA!N262=0,0,C.Claims_DATA!N262/ECO!X40),IF($C$2="Constant Exchange rate",IF(C.Claims_DATA!N262=0,0,C.Claims_DATA!N262/ECO!X75))))</f>
        <v>3445.268361581921</v>
      </c>
      <c r="P349" s="74">
        <f>IF($C$2="National Currency",IF(C.Claims_DATA!O262=0,0,C.Claims_DATA!O262),IF($C$2="Current Exchange rate",IF(C.Claims_DATA!O262=0,0,C.Claims_DATA!O262/ECO!Y40),IF($C$2="Constant Exchange rate",IF(C.Claims_DATA!O262=0,0,C.Claims_DATA!O262/ECO!Y75))))</f>
        <v>3998.9406779661017</v>
      </c>
      <c r="Q349" s="48">
        <f t="shared" si="76"/>
        <v>1.2641264773663704E-2</v>
      </c>
      <c r="R349" s="94">
        <f t="shared" si="77"/>
        <v>0.16070513477503323</v>
      </c>
      <c r="S349" s="94">
        <f t="shared" si="78"/>
        <v>1.9909882119410285</v>
      </c>
    </row>
    <row r="350" spans="3:19" ht="15" x14ac:dyDescent="0.25">
      <c r="C350" s="256"/>
      <c r="D350" s="257"/>
      <c r="E350" s="45" t="s">
        <v>41</v>
      </c>
      <c r="F350" s="75">
        <f>IF($C$2="National Currency",IF(C.Claims_DATA!E263=0,0,C.Claims_DATA!E263),IF($C$2="Current Exchange rate",IF(C.Claims_DATA!E263=0,0,C.Claims_DATA!E263/ECO!O41),IF($C$2="Constant Exchange rate",IF(C.Claims_DATA!E263=0,0,C.Claims_DATA!E263/ECO!O76))))</f>
        <v>36376.510003881791</v>
      </c>
      <c r="G350" s="75">
        <f>IF($C$2="National Currency",IF(C.Claims_DATA!F263=0,0,C.Claims_DATA!F263),IF($C$2="Current Exchange rate",IF(C.Claims_DATA!F263=0,0,C.Claims_DATA!F263/ECO!P41),IF($C$2="Constant Exchange rate",IF(C.Claims_DATA!F263=0,0,C.Claims_DATA!F263/ECO!P76))))</f>
        <v>39999.658149373892</v>
      </c>
      <c r="H350" s="75">
        <f>IF($C$2="National Currency",IF(C.Claims_DATA!G263=0,0,C.Claims_DATA!G263),IF($C$2="Current Exchange rate",IF(C.Claims_DATA!G263=0,0,C.Claims_DATA!G263/ECO!Q41),IF($C$2="Constant Exchange rate",IF(C.Claims_DATA!G263=0,0,C.Claims_DATA!G263/ECO!Q76))))</f>
        <v>37360.839908637936</v>
      </c>
      <c r="I350" s="75">
        <f>IF($C$2="National Currency",IF(C.Claims_DATA!H263=0,0,C.Claims_DATA!H263),IF($C$2="Current Exchange rate",IF(C.Claims_DATA!H263=0,0,C.Claims_DATA!H263/ECO!R41),IF($C$2="Constant Exchange rate",IF(C.Claims_DATA!H263=0,0,C.Claims_DATA!H263/ECO!R76))))</f>
        <v>41301.686560328453</v>
      </c>
      <c r="J350" s="75">
        <f>IF($C$2="National Currency",IF(C.Claims_DATA!I263=0,0,C.Claims_DATA!I263),IF($C$2="Current Exchange rate",IF(C.Claims_DATA!I263=0,0,C.Claims_DATA!I263/ECO!S41),IF($C$2="Constant Exchange rate",IF(C.Claims_DATA!I263=0,0,C.Claims_DATA!I263/ECO!S76))))</f>
        <v>39964.83439475936</v>
      </c>
      <c r="K350" s="75">
        <f>IF($C$2="National Currency",IF(C.Claims_DATA!J263=0,0,C.Claims_DATA!J263),IF($C$2="Current Exchange rate",IF(C.Claims_DATA!J263=0,0,C.Claims_DATA!J263/ECO!T41),IF($C$2="Constant Exchange rate",IF(C.Claims_DATA!J263=0,0,C.Claims_DATA!J263/ECO!T76))))</f>
        <v>42928.488894594942</v>
      </c>
      <c r="L350" s="75">
        <f>IF($C$2="National Currency",IF(C.Claims_DATA!K263=0,0,C.Claims_DATA!K263),IF($C$2="Current Exchange rate",IF(C.Claims_DATA!K263=0,0,C.Claims_DATA!K263/ECO!U41),IF($C$2="Constant Exchange rate",IF(C.Claims_DATA!K263=0,0,C.Claims_DATA!K263/ECO!U76))))</f>
        <v>54614.464091208625</v>
      </c>
      <c r="M350" s="75">
        <f>IF($C$2="National Currency",IF(C.Claims_DATA!L263=0,0,C.Claims_DATA!L263),IF($C$2="Current Exchange rate",IF(C.Claims_DATA!L263=0,0,C.Claims_DATA!L263/ECO!V41),IF($C$2="Constant Exchange rate",IF(C.Claims_DATA!L263=0,0,C.Claims_DATA!L263/ECO!V76))))</f>
        <v>44560.192089235039</v>
      </c>
      <c r="N350" s="75">
        <f>IF($C$2="National Currency",IF(C.Claims_DATA!M263=0,0,C.Claims_DATA!M263),IF($C$2="Current Exchange rate",IF(C.Claims_DATA!M263=0,0,C.Claims_DATA!M263/ECO!W41),IF($C$2="Constant Exchange rate",IF(C.Claims_DATA!M263=0,0,C.Claims_DATA!M263/ECO!W76))))</f>
        <v>46081.431222487423</v>
      </c>
      <c r="O350" s="75">
        <f>IF($C$2="National Currency",IF(C.Claims_DATA!N263=0,0,C.Claims_DATA!N263),IF($C$2="Current Exchange rate",IF(C.Claims_DATA!N263=0,0,C.Claims_DATA!N263/ECO!X41),IF($C$2="Constant Exchange rate",IF(C.Claims_DATA!N263=0,0,C.Claims_DATA!N263/ECO!X76))))</f>
        <v>49215.560405700344</v>
      </c>
      <c r="P350" s="75">
        <f>IF($C$2="National Currency",IF(C.Claims_DATA!O263=0,0,C.Claims_DATA!O263),IF($C$2="Current Exchange rate",IF(C.Claims_DATA!O263=0,0,C.Claims_DATA!O263/ECO!Y41),IF($C$2="Constant Exchange rate",IF(C.Claims_DATA!O263=0,0,C.Claims_DATA!O263/ECO!Y76))))</f>
        <v>40491.980115693812</v>
      </c>
      <c r="Q350" s="48">
        <f t="shared" si="76"/>
        <v>0.12800135912812619</v>
      </c>
      <c r="R350" s="94">
        <f t="shared" si="77"/>
        <v>-0.17725248311906106</v>
      </c>
      <c r="S350" s="94">
        <f t="shared" si="78"/>
        <v>1.2308154346754696E-2</v>
      </c>
    </row>
    <row r="351" spans="3:19" ht="15.75" thickBot="1" x14ac:dyDescent="0.3">
      <c r="C351" s="258"/>
      <c r="D351" s="259"/>
      <c r="E351" s="55" t="s">
        <v>85</v>
      </c>
      <c r="F351" s="64">
        <f>SUM(F319:F350)</f>
        <v>220921.14949504356</v>
      </c>
      <c r="G351" s="64">
        <f t="shared" ref="G351:P351" si="79">SUM(G319:G350)</f>
        <v>230213.01887797125</v>
      </c>
      <c r="H351" s="64">
        <f t="shared" si="79"/>
        <v>254194.95170947997</v>
      </c>
      <c r="I351" s="64">
        <f t="shared" si="79"/>
        <v>268952.63461286615</v>
      </c>
      <c r="J351" s="64">
        <f t="shared" si="79"/>
        <v>280522.15370507963</v>
      </c>
      <c r="K351" s="64">
        <f t="shared" si="79"/>
        <v>300213.12182126311</v>
      </c>
      <c r="L351" s="64">
        <f t="shared" si="79"/>
        <v>314926.353596806</v>
      </c>
      <c r="M351" s="64">
        <f t="shared" si="79"/>
        <v>305115.13766216231</v>
      </c>
      <c r="N351" s="64">
        <f t="shared" si="79"/>
        <v>302545.37713186396</v>
      </c>
      <c r="O351" s="64">
        <f t="shared" si="79"/>
        <v>329255.21280138136</v>
      </c>
      <c r="P351" s="64">
        <f t="shared" si="79"/>
        <v>316340.23569360969</v>
      </c>
      <c r="Q351" s="48">
        <f t="shared" si="76"/>
        <v>1</v>
      </c>
      <c r="R351"/>
      <c r="S351"/>
    </row>
    <row r="352" spans="3:19" ht="16.5" thickTop="1" thickBot="1" x14ac:dyDescent="0.3">
      <c r="C352" s="260"/>
      <c r="D352" s="261"/>
      <c r="E352" s="57" t="s">
        <v>86</v>
      </c>
      <c r="F352" s="64">
        <v>220921.15625</v>
      </c>
      <c r="G352" s="64">
        <v>230213</v>
      </c>
      <c r="H352" s="64">
        <v>254194.9375</v>
      </c>
      <c r="I352" s="64">
        <v>268952.65625</v>
      </c>
      <c r="J352" s="64">
        <v>280522.15625</v>
      </c>
      <c r="K352" s="64">
        <v>297463.125</v>
      </c>
      <c r="L352" s="64">
        <v>311082.375</v>
      </c>
      <c r="M352" s="64">
        <v>302875.15625</v>
      </c>
      <c r="N352" s="64">
        <v>300522.375</v>
      </c>
      <c r="O352" s="64">
        <v>326255.90625</v>
      </c>
      <c r="P352" s="64">
        <v>313180.53125</v>
      </c>
      <c r="Q352" s="48">
        <f>P352/$P$351</f>
        <v>0.99001168967114883</v>
      </c>
      <c r="R352" s="94">
        <f>IF(OR(P352=0, O352=0),"-",P352/O352-1)</f>
        <v>-4.0077052244935407E-2</v>
      </c>
      <c r="S352" s="94">
        <f>IF(OR(P352=0, G352=0),"-",P352/G352-1)</f>
        <v>0.36039463996385956</v>
      </c>
    </row>
    <row r="353" spans="3:19" ht="15.75" thickTop="1" x14ac:dyDescent="0.25">
      <c r="E353" s="57" t="s">
        <v>87</v>
      </c>
      <c r="F353" s="59"/>
      <c r="G353" s="59">
        <f t="shared" ref="G353" si="80">G352/F352-1</f>
        <v>4.2059546979217766E-2</v>
      </c>
      <c r="H353" s="59">
        <f t="shared" ref="H353" si="81">H352/G352-1</f>
        <v>0.1041728203880754</v>
      </c>
      <c r="I353" s="59">
        <f t="shared" ref="I353" si="82">I352/H352-1</f>
        <v>5.8056698119725469E-2</v>
      </c>
      <c r="J353" s="59">
        <f t="shared" ref="J353" si="83">J352/I352-1</f>
        <v>4.301686460849008E-2</v>
      </c>
      <c r="K353" s="59">
        <f t="shared" ref="K353" si="84">K352/J352-1</f>
        <v>6.0390840340262875E-2</v>
      </c>
      <c r="L353" s="59">
        <f t="shared" ref="L353" si="85">L352/K352-1</f>
        <v>4.5784666586824896E-2</v>
      </c>
      <c r="M353" s="59">
        <f t="shared" ref="M353" si="86">M352/L352-1</f>
        <v>-2.638278285614859E-2</v>
      </c>
      <c r="N353" s="59">
        <f t="shared" ref="N353" si="87">N352/M352-1</f>
        <v>-7.7681552991357705E-3</v>
      </c>
      <c r="O353" s="59">
        <f t="shared" ref="O353" si="88">O352/N352-1</f>
        <v>8.5629335419700414E-2</v>
      </c>
      <c r="P353" s="101">
        <f t="shared" ref="P353" si="89">P352/O352-1</f>
        <v>-4.0077052244935407E-2</v>
      </c>
    </row>
    <row r="356" spans="3:19" ht="18.75" x14ac:dyDescent="0.15">
      <c r="C356" s="264" t="s">
        <v>229</v>
      </c>
      <c r="D356" s="265"/>
      <c r="E356" s="272" t="s">
        <v>139</v>
      </c>
      <c r="F356" s="273"/>
      <c r="G356" s="273"/>
      <c r="H356" s="273"/>
      <c r="I356" s="273"/>
      <c r="J356" s="273"/>
      <c r="K356" s="273"/>
      <c r="L356" s="273"/>
      <c r="M356" s="273"/>
      <c r="N356" s="273"/>
      <c r="O356" s="273"/>
      <c r="P356" s="274"/>
    </row>
    <row r="357" spans="3:19" ht="15" x14ac:dyDescent="0.15">
      <c r="C357" s="262" t="s">
        <v>93</v>
      </c>
      <c r="D357" s="263"/>
      <c r="E357" s="43">
        <v>9</v>
      </c>
      <c r="F357" s="44">
        <v>2004</v>
      </c>
      <c r="G357" s="44">
        <f t="shared" ref="G357:P357" si="90">F357+1</f>
        <v>2005</v>
      </c>
      <c r="H357" s="44">
        <f t="shared" si="90"/>
        <v>2006</v>
      </c>
      <c r="I357" s="44">
        <f t="shared" si="90"/>
        <v>2007</v>
      </c>
      <c r="J357" s="44">
        <f t="shared" si="90"/>
        <v>2008</v>
      </c>
      <c r="K357" s="44">
        <f t="shared" si="90"/>
        <v>2009</v>
      </c>
      <c r="L357" s="44">
        <f t="shared" si="90"/>
        <v>2010</v>
      </c>
      <c r="M357" s="44">
        <f t="shared" si="90"/>
        <v>2011</v>
      </c>
      <c r="N357" s="44">
        <f t="shared" si="90"/>
        <v>2012</v>
      </c>
      <c r="O357" s="120">
        <f t="shared" si="90"/>
        <v>2013</v>
      </c>
      <c r="P357" s="120">
        <f t="shared" si="90"/>
        <v>2014</v>
      </c>
      <c r="Q357" s="46" t="s">
        <v>82</v>
      </c>
      <c r="R357" s="47" t="s">
        <v>83</v>
      </c>
      <c r="S357" s="46" t="s">
        <v>84</v>
      </c>
    </row>
    <row r="358" spans="3:19" ht="15" x14ac:dyDescent="0.25">
      <c r="C358" s="256"/>
      <c r="D358" s="257"/>
      <c r="E358" s="45" t="s">
        <v>0</v>
      </c>
      <c r="F358" s="73">
        <f>IF($C$2="National Currency",IF(C.Claims_DATA!E269=0,0,C.Claims_DATA!E269),IF($C$2="Current Exchange rate",IF(C.Claims_DATA!E269=0,0,C.Claims_DATA!E269/ECO!O10),IF($C$2="Constant Exchange rate",IF(C.Claims_DATA!E269=0,0,C.Claims_DATA!E269/ECO!O45))))</f>
        <v>2017</v>
      </c>
      <c r="G358" s="73">
        <f>IF($C$2="National Currency",IF(C.Claims_DATA!F269=0,0,C.Claims_DATA!F269),IF($C$2="Current Exchange rate",IF(C.Claims_DATA!F269=0,0,C.Claims_DATA!F269/ECO!P10),IF($C$2="Constant Exchange rate",IF(C.Claims_DATA!F269=0,0,C.Claims_DATA!F269/ECO!P45))))</f>
        <v>1975</v>
      </c>
      <c r="H358" s="73">
        <f>IF($C$2="National Currency",IF(C.Claims_DATA!G269=0,0,C.Claims_DATA!G269),IF($C$2="Current Exchange rate",IF(C.Claims_DATA!G269=0,0,C.Claims_DATA!G269/ECO!Q10),IF($C$2="Constant Exchange rate",IF(C.Claims_DATA!G269=0,0,C.Claims_DATA!G269/ECO!Q45))))</f>
        <v>1923</v>
      </c>
      <c r="I358" s="73">
        <f>IF($C$2="National Currency",IF(C.Claims_DATA!H269=0,0,C.Claims_DATA!H269),IF($C$2="Current Exchange rate",IF(C.Claims_DATA!H269=0,0,C.Claims_DATA!H269/ECO!R10),IF($C$2="Constant Exchange rate",IF(C.Claims_DATA!H269=0,0,C.Claims_DATA!H269/ECO!R45))))</f>
        <v>1961</v>
      </c>
      <c r="J358" s="73">
        <f>IF($C$2="National Currency",IF(C.Claims_DATA!I269=0,0,C.Claims_DATA!I269),IF($C$2="Current Exchange rate",IF(C.Claims_DATA!I269=0,0,C.Claims_DATA!I269/ECO!S10),IF($C$2="Constant Exchange rate",IF(C.Claims_DATA!I269=0,0,C.Claims_DATA!I269/ECO!S45))))</f>
        <v>1952</v>
      </c>
      <c r="K358" s="73">
        <f>IF($C$2="National Currency",IF(C.Claims_DATA!J269=0,0,C.Claims_DATA!J269),IF($C$2="Current Exchange rate",IF(C.Claims_DATA!J269=0,0,C.Claims_DATA!J269/ECO!T10),IF($C$2="Constant Exchange rate",IF(C.Claims_DATA!J269=0,0,C.Claims_DATA!J269/ECO!T45))))</f>
        <v>2003</v>
      </c>
      <c r="L358" s="73">
        <f>IF($C$2="National Currency",IF(C.Claims_DATA!K269=0,0,C.Claims_DATA!K269),IF($C$2="Current Exchange rate",IF(C.Claims_DATA!K269=0,0,C.Claims_DATA!K269/ECO!U10),IF($C$2="Constant Exchange rate",IF(C.Claims_DATA!K269=0,0,C.Claims_DATA!K269/ECO!U45))))</f>
        <v>2027</v>
      </c>
      <c r="M358" s="73">
        <f>IF($C$2="National Currency",IF(C.Claims_DATA!L269=0,0,C.Claims_DATA!L269),IF($C$2="Current Exchange rate",IF(C.Claims_DATA!L269=0,0,C.Claims_DATA!L269/ECO!V10),IF($C$2="Constant Exchange rate",IF(C.Claims_DATA!L269=0,0,C.Claims_DATA!L269/ECO!V45))))</f>
        <v>2032</v>
      </c>
      <c r="N358" s="73">
        <f>IF($C$2="National Currency",IF(C.Claims_DATA!M269=0,0,C.Claims_DATA!M269),IF($C$2="Current Exchange rate",IF(C.Claims_DATA!M269=0,0,C.Claims_DATA!M269/ECO!W10),IF($C$2="Constant Exchange rate",IF(C.Claims_DATA!M269=0,0,C.Claims_DATA!M269/ECO!W45))))</f>
        <v>2104</v>
      </c>
      <c r="O358" s="73">
        <f>IF($C$2="National Currency",IF(C.Claims_DATA!N269=0,0,C.Claims_DATA!N269),IF($C$2="Current Exchange rate",IF(C.Claims_DATA!N269=0,0,C.Claims_DATA!N269/ECO!X10),IF($C$2="Constant Exchange rate",IF(C.Claims_DATA!N269=0,0,C.Claims_DATA!N269/ECO!X45))))</f>
        <v>2116</v>
      </c>
      <c r="P358" s="73">
        <f>IF($C$2="National Currency",IF(C.Claims_DATA!O269=0,0,C.Claims_DATA!O269),IF($C$2="Current Exchange rate",IF(C.Claims_DATA!O269=0,0,C.Claims_DATA!O269/ECO!Y10),IF($C$2="Constant Exchange rate",IF(C.Claims_DATA!O269=0,0,C.Claims_DATA!O269/ECO!Y45))))</f>
        <v>2174</v>
      </c>
      <c r="Q358" s="48">
        <f>P358/$P$390</f>
        <v>2.1869690013491441E-2</v>
      </c>
      <c r="R358" s="94">
        <f>IF(OR(P358=0, O358=0),"-",P358/O358-1)</f>
        <v>2.7410207939508435E-2</v>
      </c>
      <c r="S358" s="94">
        <f>IF(OR(P358=0, G358=0),"-", P358/G358-1)</f>
        <v>0.10075949367088599</v>
      </c>
    </row>
    <row r="359" spans="3:19" ht="15" x14ac:dyDescent="0.25">
      <c r="C359" s="256"/>
      <c r="D359" s="257"/>
      <c r="E359" s="45" t="s">
        <v>1</v>
      </c>
      <c r="F359" s="74">
        <f>IF($C$2="National Currency",IF(C.Claims_DATA!E270=0,0,C.Claims_DATA!E270),IF($C$2="Current Exchange rate",IF(C.Claims_DATA!E270=0,0,C.Claims_DATA!E270/ECO!O11),IF($C$2="Constant Exchange rate",IF(C.Claims_DATA!E270=0,0,C.Claims_DATA!E270/ECO!O46))))</f>
        <v>1807.6150941399999</v>
      </c>
      <c r="G359" s="74">
        <f>IF($C$2="National Currency",IF(C.Claims_DATA!F270=0,0,C.Claims_DATA!F270),IF($C$2="Current Exchange rate",IF(C.Claims_DATA!F270=0,0,C.Claims_DATA!F270/ECO!P11),IF($C$2="Constant Exchange rate",IF(C.Claims_DATA!F270=0,0,C.Claims_DATA!F270/ECO!P46))))</f>
        <v>1811.8303659600001</v>
      </c>
      <c r="H359" s="74">
        <f>IF($C$2="National Currency",IF(C.Claims_DATA!G270=0,0,C.Claims_DATA!G270),IF($C$2="Current Exchange rate",IF(C.Claims_DATA!G270=0,0,C.Claims_DATA!G270/ECO!Q11),IF($C$2="Constant Exchange rate",IF(C.Claims_DATA!G270=0,0,C.Claims_DATA!G270/ECO!Q46))))</f>
        <v>1822.98368381</v>
      </c>
      <c r="I359" s="74">
        <f>IF($C$2="National Currency",IF(C.Claims_DATA!H270=0,0,C.Claims_DATA!H270),IF($C$2="Current Exchange rate",IF(C.Claims_DATA!H270=0,0,C.Claims_DATA!H270/ECO!R11),IF($C$2="Constant Exchange rate",IF(C.Claims_DATA!H270=0,0,C.Claims_DATA!H270/ECO!R46))))</f>
        <v>1877.5304844499999</v>
      </c>
      <c r="J359" s="74">
        <f>IF($C$2="National Currency",IF(C.Claims_DATA!I270=0,0,C.Claims_DATA!I270),IF($C$2="Current Exchange rate",IF(C.Claims_DATA!I270=0,0,C.Claims_DATA!I270/ECO!S11),IF($C$2="Constant Exchange rate",IF(C.Claims_DATA!I270=0,0,C.Claims_DATA!I270/ECO!S46))))</f>
        <v>1996.66124526</v>
      </c>
      <c r="K359" s="74">
        <f>IF($C$2="National Currency",IF(C.Claims_DATA!J270=0,0,C.Claims_DATA!J270),IF($C$2="Current Exchange rate",IF(C.Claims_DATA!J270=0,0,C.Claims_DATA!J270/ECO!T11),IF($C$2="Constant Exchange rate",IF(C.Claims_DATA!J270=0,0,C.Claims_DATA!J270/ECO!T46))))</f>
        <v>2103.43223816</v>
      </c>
      <c r="L359" s="74">
        <f>IF($C$2="National Currency",IF(C.Claims_DATA!K270=0,0,C.Claims_DATA!K270),IF($C$2="Current Exchange rate",IF(C.Claims_DATA!K270=0,0,C.Claims_DATA!K270/ECO!U11),IF($C$2="Constant Exchange rate",IF(C.Claims_DATA!K270=0,0,C.Claims_DATA!K270/ECO!U46))))</f>
        <v>2195.6488082399997</v>
      </c>
      <c r="M359" s="74">
        <f>IF($C$2="National Currency",IF(C.Claims_DATA!L270=0,0,C.Claims_DATA!L270),IF($C$2="Current Exchange rate",IF(C.Claims_DATA!L270=0,0,C.Claims_DATA!L270/ECO!V11),IF($C$2="Constant Exchange rate",IF(C.Claims_DATA!L270=0,0,C.Claims_DATA!L270/ECO!V46))))</f>
        <v>2227.2448924500004</v>
      </c>
      <c r="N359" s="74">
        <f>IF($C$2="National Currency",IF(C.Claims_DATA!M270=0,0,C.Claims_DATA!M270),IF($C$2="Current Exchange rate",IF(C.Claims_DATA!M270=0,0,C.Claims_DATA!M270/ECO!W11),IF($C$2="Constant Exchange rate",IF(C.Claims_DATA!M270=0,0,C.Claims_DATA!M270/ECO!W46))))</f>
        <v>2167.0614283699997</v>
      </c>
      <c r="O359" s="74">
        <f>IF($C$2="National Currency",IF(C.Claims_DATA!N270=0,0,C.Claims_DATA!N270),IF($C$2="Current Exchange rate",IF(C.Claims_DATA!N270=0,0,C.Claims_DATA!N270/ECO!X11),IF($C$2="Constant Exchange rate",IF(C.Claims_DATA!N270=0,0,C.Claims_DATA!N270/ECO!X46))))</f>
        <v>2200.1516522500001</v>
      </c>
      <c r="P359" s="74">
        <f>IF($C$2="National Currency",IF(C.Claims_DATA!O270=0,0,C.Claims_DATA!O270),IF($C$2="Current Exchange rate",IF(C.Claims_DATA!O270=0,0,C.Claims_DATA!O270/ECO!Y11),IF($C$2="Constant Exchange rate",IF(C.Claims_DATA!O270=0,0,C.Claims_DATA!O270/ECO!Y46))))</f>
        <v>2217.7711937499998</v>
      </c>
      <c r="Q359" s="48">
        <f t="shared" ref="Q359:Q391" si="91">P359/$P$390</f>
        <v>2.231001312243025E-2</v>
      </c>
      <c r="R359" s="94">
        <f t="shared" ref="R359:R389" si="92">IF(OR(P359=0, O359=0),"-",P359/O359-1)</f>
        <v>8.0083304630300667E-3</v>
      </c>
      <c r="S359" s="94">
        <f t="shared" ref="S359:S389" si="93">IF(OR(P359=0, G359=0),"-", P359/G359-1)</f>
        <v>0.22405012931489954</v>
      </c>
    </row>
    <row r="360" spans="3:19" ht="15" x14ac:dyDescent="0.25">
      <c r="C360" s="256"/>
      <c r="D360" s="257"/>
      <c r="E360" s="45" t="s">
        <v>2</v>
      </c>
      <c r="F360" s="74">
        <f>IF($C$2="National Currency",IF(C.Claims_DATA!E271=0,0,C.Claims_DATA!E271),IF($C$2="Current Exchange rate",IF(C.Claims_DATA!E271=0,0,C.Claims_DATA!E271/ECO!O12),IF($C$2="Constant Exchange rate",IF(C.Claims_DATA!E271=0,0,C.Claims_DATA!E271/ECO!O47))))</f>
        <v>198.67690194321835</v>
      </c>
      <c r="G360" s="74">
        <f>IF($C$2="National Currency",IF(C.Claims_DATA!F271=0,0,C.Claims_DATA!F271),IF($C$2="Current Exchange rate",IF(C.Claims_DATA!F271=0,0,C.Claims_DATA!F271/ECO!P12),IF($C$2="Constant Exchange rate",IF(C.Claims_DATA!F271=0,0,C.Claims_DATA!F271/ECO!P47))))</f>
        <v>213.84646856207056</v>
      </c>
      <c r="H360" s="74">
        <f>IF($C$2="National Currency",IF(C.Claims_DATA!G271=0,0,C.Claims_DATA!G271),IF($C$2="Current Exchange rate",IF(C.Claims_DATA!G271=0,0,C.Claims_DATA!G271/ECO!Q12),IF($C$2="Constant Exchange rate",IF(C.Claims_DATA!G271=0,0,C.Claims_DATA!G271/ECO!Q47))))</f>
        <v>229.01603518092278</v>
      </c>
      <c r="I360" s="74">
        <f>IF($C$2="National Currency",IF(C.Claims_DATA!H271=0,0,C.Claims_DATA!H271),IF($C$2="Current Exchange rate",IF(C.Claims_DATA!H271=0,0,C.Claims_DATA!H271/ECO!R12),IF($C$2="Constant Exchange rate",IF(C.Claims_DATA!H271=0,0,C.Claims_DATA!H271/ECO!R47))))</f>
        <v>244.18560179977501</v>
      </c>
      <c r="J360" s="74">
        <f>IF($C$2="National Currency",IF(C.Claims_DATA!I271=0,0,C.Claims_DATA!I271),IF($C$2="Current Exchange rate",IF(C.Claims_DATA!I271=0,0,C.Claims_DATA!I271/ECO!S12),IF($C$2="Constant Exchange rate",IF(C.Claims_DATA!I271=0,0,C.Claims_DATA!I271/ECO!S47))))</f>
        <v>339.05900398813782</v>
      </c>
      <c r="K360" s="74">
        <f>IF($C$2="National Currency",IF(C.Claims_DATA!J271=0,0,C.Claims_DATA!J271),IF($C$2="Current Exchange rate",IF(C.Claims_DATA!J271=0,0,C.Claims_DATA!J271/ECO!T12),IF($C$2="Constant Exchange rate",IF(C.Claims_DATA!J271=0,0,C.Claims_DATA!J271/ECO!T47))))</f>
        <v>346.043153696697</v>
      </c>
      <c r="L360" s="74">
        <f>IF($C$2="National Currency",IF(C.Claims_DATA!K271=0,0,C.Claims_DATA!K271),IF($C$2="Current Exchange rate",IF(C.Claims_DATA!K271=0,0,C.Claims_DATA!K271/ECO!U12),IF($C$2="Constant Exchange rate",IF(C.Claims_DATA!K271=0,0,C.Claims_DATA!K271/ECO!U47))))</f>
        <v>321.34559619527136</v>
      </c>
      <c r="M360" s="74">
        <f>IF($C$2="National Currency",IF(C.Claims_DATA!L271=0,0,C.Claims_DATA!L271),IF($C$2="Current Exchange rate",IF(C.Claims_DATA!L271=0,0,C.Claims_DATA!L271/ECO!V12),IF($C$2="Constant Exchange rate",IF(C.Claims_DATA!L271=0,0,C.Claims_DATA!L271/ECO!V47))))</f>
        <v>308.62562634216181</v>
      </c>
      <c r="N360" s="74">
        <f>IF($C$2="National Currency",IF(C.Claims_DATA!M271=0,0,C.Claims_DATA!M271),IF($C$2="Current Exchange rate",IF(C.Claims_DATA!M271=0,0,C.Claims_DATA!M271/ECO!W12),IF($C$2="Constant Exchange rate",IF(C.Claims_DATA!M271=0,0,C.Claims_DATA!M271/ECO!W47))))</f>
        <v>323.65272522752838</v>
      </c>
      <c r="O360" s="74">
        <f>IF($C$2="National Currency",IF(C.Claims_DATA!N271=0,0,C.Claims_DATA!N271),IF($C$2="Current Exchange rate",IF(C.Claims_DATA!N271=0,0,C.Claims_DATA!N271/ECO!X12),IF($C$2="Constant Exchange rate",IF(C.Claims_DATA!N271=0,0,C.Claims_DATA!N271/ECO!X47))))</f>
        <v>309.33633295838018</v>
      </c>
      <c r="P360" s="74">
        <f>IF($C$2="National Currency",IF(C.Claims_DATA!O271=0,0,C.Claims_DATA!O271),IF($C$2="Current Exchange rate",IF(C.Claims_DATA!O271=0,0,C.Claims_DATA!O271/ECO!Y12),IF($C$2="Constant Exchange rate",IF(C.Claims_DATA!O271=0,0,C.Claims_DATA!O271/ECO!Y47))))</f>
        <v>350.24031087023212</v>
      </c>
      <c r="Q360" s="48">
        <f t="shared" si="91"/>
        <v>3.5232967014539344E-3</v>
      </c>
      <c r="R360" s="94">
        <f t="shared" si="92"/>
        <v>0.13223140495867769</v>
      </c>
      <c r="S360" s="94">
        <f t="shared" si="93"/>
        <v>0.63781199299333879</v>
      </c>
    </row>
    <row r="361" spans="3:19" ht="15" x14ac:dyDescent="0.25">
      <c r="C361" s="256"/>
      <c r="D361" s="257"/>
      <c r="E361" s="45" t="s">
        <v>3</v>
      </c>
      <c r="F361" s="74">
        <f>IF($C$2="National Currency",IF(C.Claims_DATA!E272=0,0,C.Claims_DATA!E272),IF($C$2="Current Exchange rate",IF(C.Claims_DATA!E272=0,0,C.Claims_DATA!E272/ECO!O13),IF($C$2="Constant Exchange rate",IF(C.Claims_DATA!E272=0,0,C.Claims_DATA!E272/ECO!O48))))</f>
        <v>2812.0783433133734</v>
      </c>
      <c r="G361" s="74">
        <f>IF($C$2="National Currency",IF(C.Claims_DATA!F272=0,0,C.Claims_DATA!F272),IF($C$2="Current Exchange rate",IF(C.Claims_DATA!F272=0,0,C.Claims_DATA!F272/ECO!P13),IF($C$2="Constant Exchange rate",IF(C.Claims_DATA!F272=0,0,C.Claims_DATA!F272/ECO!P48))))</f>
        <v>2750.3601131071191</v>
      </c>
      <c r="H361" s="74">
        <f>IF($C$2="National Currency",IF(C.Claims_DATA!G272=0,0,C.Claims_DATA!G272),IF($C$2="Current Exchange rate",IF(C.Claims_DATA!G272=0,0,C.Claims_DATA!G272/ECO!Q13),IF($C$2="Constant Exchange rate",IF(C.Claims_DATA!G272=0,0,C.Claims_DATA!G272/ECO!Q48))))</f>
        <v>2636.0329341317365</v>
      </c>
      <c r="I361" s="74">
        <f>IF($C$2="National Currency",IF(C.Claims_DATA!H272=0,0,C.Claims_DATA!H272),IF($C$2="Current Exchange rate",IF(C.Claims_DATA!H272=0,0,C.Claims_DATA!H272/ECO!R13),IF($C$2="Constant Exchange rate",IF(C.Claims_DATA!H272=0,0,C.Claims_DATA!H272/ECO!R48))))</f>
        <v>2616.9477711244181</v>
      </c>
      <c r="J361" s="74">
        <f>IF($C$2="National Currency",IF(C.Claims_DATA!I272=0,0,C.Claims_DATA!I272),IF($C$2="Current Exchange rate",IF(C.Claims_DATA!I272=0,0,C.Claims_DATA!I272/ECO!S13),IF($C$2="Constant Exchange rate",IF(C.Claims_DATA!I272=0,0,C.Claims_DATA!I272/ECO!S48))))</f>
        <v>2641.4630788423156</v>
      </c>
      <c r="K361" s="74">
        <f>IF($C$2="National Currency",IF(C.Claims_DATA!J272=0,0,C.Claims_DATA!J272),IF($C$2="Current Exchange rate",IF(C.Claims_DATA!J272=0,0,C.Claims_DATA!J272/ECO!T13),IF($C$2="Constant Exchange rate",IF(C.Claims_DATA!J272=0,0,C.Claims_DATA!J272/ECO!T48))))</f>
        <v>3047.0220459081838</v>
      </c>
      <c r="L361" s="74">
        <f>IF($C$2="National Currency",IF(C.Claims_DATA!K272=0,0,C.Claims_DATA!K272),IF($C$2="Current Exchange rate",IF(C.Claims_DATA!K272=0,0,C.Claims_DATA!K272/ECO!U13),IF($C$2="Constant Exchange rate",IF(C.Claims_DATA!K272=0,0,C.Claims_DATA!K272/ECO!U48))))</f>
        <v>2963.6002694610779</v>
      </c>
      <c r="M361" s="74">
        <f>IF($C$2="National Currency",IF(C.Claims_DATA!L272=0,0,C.Claims_DATA!L272),IF($C$2="Current Exchange rate",IF(C.Claims_DATA!L272=0,0,C.Claims_DATA!L272/ECO!V13),IF($C$2="Constant Exchange rate",IF(C.Claims_DATA!L272=0,0,C.Claims_DATA!L272/ECO!V48))))</f>
        <v>2984.0167664670662</v>
      </c>
      <c r="N361" s="74">
        <f>IF($C$2="National Currency",IF(C.Claims_DATA!M272=0,0,C.Claims_DATA!M272),IF($C$2="Current Exchange rate",IF(C.Claims_DATA!M272=0,0,C.Claims_DATA!M272/ECO!W13),IF($C$2="Constant Exchange rate",IF(C.Claims_DATA!M272=0,0,C.Claims_DATA!M272/ECO!W48))))</f>
        <v>3056.8780796739857</v>
      </c>
      <c r="O361" s="74">
        <f>IF($C$2="National Currency",IF(C.Claims_DATA!N272=0,0,C.Claims_DATA!N272),IF($C$2="Current Exchange rate",IF(C.Claims_DATA!N272=0,0,C.Claims_DATA!N272/ECO!X13),IF($C$2="Constant Exchange rate",IF(C.Claims_DATA!N272=0,0,C.Claims_DATA!N272/ECO!X48))))</f>
        <v>3174.739744677312</v>
      </c>
      <c r="P361" s="74">
        <f>IF($C$2="National Currency",IF(C.Claims_DATA!O272=0,0,C.Claims_DATA!O272),IF($C$2="Current Exchange rate",IF(C.Claims_DATA!O272=0,0,C.Claims_DATA!O272/ECO!Y13),IF($C$2="Constant Exchange rate",IF(C.Claims_DATA!O272=0,0,C.Claims_DATA!O272/ECO!Y48))))</f>
        <v>2939.3346640053228</v>
      </c>
      <c r="Q361" s="48">
        <f t="shared" si="91"/>
        <v>2.956869270823663E-2</v>
      </c>
      <c r="R361" s="94">
        <f t="shared" si="92"/>
        <v>-7.4149410535670923E-2</v>
      </c>
      <c r="S361" s="94">
        <f t="shared" si="93"/>
        <v>6.8709021046962748E-2</v>
      </c>
    </row>
    <row r="362" spans="3:19" ht="15" x14ac:dyDescent="0.25">
      <c r="C362" s="256"/>
      <c r="D362" s="257"/>
      <c r="E362" s="45" t="s">
        <v>4</v>
      </c>
      <c r="F362" s="74">
        <f>IF($C$2="National Currency",IF(C.Claims_DATA!E273=0,0,C.Claims_DATA!E273),IF($C$2="Current Exchange rate",IF(C.Claims_DATA!E273=0,0,C.Claims_DATA!E273/ECO!O14),IF($C$2="Constant Exchange rate",IF(C.Claims_DATA!E273=0,0,C.Claims_DATA!E273/ECO!O49))))</f>
        <v>79.279648709142791</v>
      </c>
      <c r="G362" s="74">
        <f>IF($C$2="National Currency",IF(C.Claims_DATA!F273=0,0,C.Claims_DATA!F273),IF($C$2="Current Exchange rate",IF(C.Claims_DATA!F273=0,0,C.Claims_DATA!F273/ECO!P14),IF($C$2="Constant Exchange rate",IF(C.Claims_DATA!F273=0,0,C.Claims_DATA!F273/ECO!P49))))</f>
        <v>83.551181505971613</v>
      </c>
      <c r="H362" s="74">
        <f>IF($C$2="National Currency",IF(C.Claims_DATA!G273=0,0,C.Claims_DATA!G273),IF($C$2="Current Exchange rate",IF(C.Claims_DATA!G273=0,0,C.Claims_DATA!G273/ECO!Q14),IF($C$2="Constant Exchange rate",IF(C.Claims_DATA!G273=0,0,C.Claims_DATA!G273/ECO!Q49))))</f>
        <v>90.898217916517169</v>
      </c>
      <c r="I362" s="74">
        <f>IF($C$2="National Currency",IF(C.Claims_DATA!H273=0,0,C.Claims_DATA!H273),IF($C$2="Current Exchange rate",IF(C.Claims_DATA!H273=0,0,C.Claims_DATA!H273/ECO!R14),IF($C$2="Constant Exchange rate",IF(C.Claims_DATA!H273=0,0,C.Claims_DATA!H273/ECO!R49))))</f>
        <v>100.46645138141371</v>
      </c>
      <c r="J362" s="74">
        <f>IF($C$2="National Currency",IF(C.Claims_DATA!I273=0,0,C.Claims_DATA!I273),IF($C$2="Current Exchange rate",IF(C.Claims_DATA!I273=0,0,C.Claims_DATA!I273/ECO!S14),IF($C$2="Constant Exchange rate",IF(C.Claims_DATA!I273=0,0,C.Claims_DATA!I273/ECO!S49))))</f>
        <v>120</v>
      </c>
      <c r="K362" s="74">
        <f>IF($C$2="National Currency",IF(C.Claims_DATA!J273=0,0,C.Claims_DATA!J273),IF($C$2="Current Exchange rate",IF(C.Claims_DATA!J273=0,0,C.Claims_DATA!J273/ECO!T14),IF($C$2="Constant Exchange rate",IF(C.Claims_DATA!J273=0,0,C.Claims_DATA!J273/ECO!T49))))</f>
        <v>126</v>
      </c>
      <c r="L362" s="74">
        <f>IF($C$2="National Currency",IF(C.Claims_DATA!K273=0,0,C.Claims_DATA!K273),IF($C$2="Current Exchange rate",IF(C.Claims_DATA!K273=0,0,C.Claims_DATA!K273/ECO!U14),IF($C$2="Constant Exchange rate",IF(C.Claims_DATA!K273=0,0,C.Claims_DATA!K273/ECO!U49))))</f>
        <v>126</v>
      </c>
      <c r="M362" s="74">
        <f>IF($C$2="National Currency",IF(C.Claims_DATA!L273=0,0,C.Claims_DATA!L273),IF($C$2="Current Exchange rate",IF(C.Claims_DATA!L273=0,0,C.Claims_DATA!L273/ECO!V14),IF($C$2="Constant Exchange rate",IF(C.Claims_DATA!L273=0,0,C.Claims_DATA!L273/ECO!V49))))</f>
        <v>126</v>
      </c>
      <c r="N362" s="74">
        <f>IF($C$2="National Currency",IF(C.Claims_DATA!M273=0,0,C.Claims_DATA!M273),IF($C$2="Current Exchange rate",IF(C.Claims_DATA!M273=0,0,C.Claims_DATA!M273/ECO!W14),IF($C$2="Constant Exchange rate",IF(C.Claims_DATA!M273=0,0,C.Claims_DATA!M273/ECO!W49))))</f>
        <v>121.5</v>
      </c>
      <c r="O362" s="74">
        <f>IF($C$2="National Currency",IF(C.Claims_DATA!N273=0,0,C.Claims_DATA!N273),IF($C$2="Current Exchange rate",IF(C.Claims_DATA!N273=0,0,C.Claims_DATA!N273/ECO!X14),IF($C$2="Constant Exchange rate",IF(C.Claims_DATA!N273=0,0,C.Claims_DATA!N273/ECO!X49))))</f>
        <v>117</v>
      </c>
      <c r="P362" s="74">
        <f>IF($C$2="National Currency",IF(C.Claims_DATA!O273=0,0,C.Claims_DATA!O273),IF($C$2="Current Exchange rate",IF(C.Claims_DATA!O273=0,0,C.Claims_DATA!O273/ECO!Y14),IF($C$2="Constant Exchange rate",IF(C.Claims_DATA!O273=0,0,C.Claims_DATA!O273/ECO!Y49))))</f>
        <v>100</v>
      </c>
      <c r="Q362" s="48">
        <f t="shared" si="91"/>
        <v>1.0059655020005264E-3</v>
      </c>
      <c r="R362" s="94">
        <f t="shared" si="92"/>
        <v>-0.14529914529914534</v>
      </c>
      <c r="S362" s="94">
        <f t="shared" si="93"/>
        <v>0.19687116564417173</v>
      </c>
    </row>
    <row r="363" spans="3:19" ht="15" x14ac:dyDescent="0.25">
      <c r="C363" s="256"/>
      <c r="D363" s="257"/>
      <c r="E363" s="45" t="s">
        <v>44</v>
      </c>
      <c r="F363" s="74">
        <f>IF($C$2="National Currency",IF(C.Claims_DATA!E274=0,0,C.Claims_DATA!E274),IF($C$2="Current Exchange rate",IF(C.Claims_DATA!E274=0,0,C.Claims_DATA!E274/ECO!O15),IF($C$2="Constant Exchange rate",IF(C.Claims_DATA!E274=0,0,C.Claims_DATA!E274/ECO!O50))))</f>
        <v>334.16261042004686</v>
      </c>
      <c r="G363" s="74">
        <f>IF($C$2="National Currency",IF(C.Claims_DATA!F274=0,0,C.Claims_DATA!F274),IF($C$2="Current Exchange rate",IF(C.Claims_DATA!F274=0,0,C.Claims_DATA!F274/ECO!P15),IF($C$2="Constant Exchange rate",IF(C.Claims_DATA!F274=0,0,C.Claims_DATA!F274/ECO!P50))))</f>
        <v>687.1101496304309</v>
      </c>
      <c r="H363" s="74">
        <f>IF($C$2="National Currency",IF(C.Claims_DATA!G274=0,0,C.Claims_DATA!G274),IF($C$2="Current Exchange rate",IF(C.Claims_DATA!G274=0,0,C.Claims_DATA!G274/ECO!Q15),IF($C$2="Constant Exchange rate",IF(C.Claims_DATA!G274=0,0,C.Claims_DATA!G274/ECO!Q50))))</f>
        <v>727.60050477735717</v>
      </c>
      <c r="I363" s="74">
        <f>IF($C$2="National Currency",IF(C.Claims_DATA!H274=0,0,C.Claims_DATA!H274),IF($C$2="Current Exchange rate",IF(C.Claims_DATA!H274=0,0,C.Claims_DATA!H274/ECO!R15),IF($C$2="Constant Exchange rate",IF(C.Claims_DATA!H274=0,0,C.Claims_DATA!H274/ECO!R50))))</f>
        <v>701.02758247701456</v>
      </c>
      <c r="J363" s="74">
        <f>IF($C$2="National Currency",IF(C.Claims_DATA!I274=0,0,C.Claims_DATA!I274),IF($C$2="Current Exchange rate",IF(C.Claims_DATA!I274=0,0,C.Claims_DATA!I274/ECO!S15),IF($C$2="Constant Exchange rate",IF(C.Claims_DATA!I274=0,0,C.Claims_DATA!I274/ECO!S50))))</f>
        <v>737.01099693528033</v>
      </c>
      <c r="K363" s="74">
        <f>IF($C$2="National Currency",IF(C.Claims_DATA!J274=0,0,C.Claims_DATA!J274),IF($C$2="Current Exchange rate",IF(C.Claims_DATA!J274=0,0,C.Claims_DATA!J274/ECO!T15),IF($C$2="Constant Exchange rate",IF(C.Claims_DATA!J274=0,0,C.Claims_DATA!J274/ECO!T50))))</f>
        <v>753.66864972056965</v>
      </c>
      <c r="L363" s="74">
        <f>IF($C$2="National Currency",IF(C.Claims_DATA!K274=0,0,C.Claims_DATA!K274),IF($C$2="Current Exchange rate",IF(C.Claims_DATA!K274=0,0,C.Claims_DATA!K274/ECO!U15),IF($C$2="Constant Exchange rate",IF(C.Claims_DATA!K274=0,0,C.Claims_DATA!K274/ECO!U50))))</f>
        <v>821.81359293311698</v>
      </c>
      <c r="M363" s="74">
        <f>IF($C$2="National Currency",IF(C.Claims_DATA!L274=0,0,C.Claims_DATA!L274),IF($C$2="Current Exchange rate",IF(C.Claims_DATA!L274=0,0,C.Claims_DATA!L274/ECO!V15),IF($C$2="Constant Exchange rate",IF(C.Claims_DATA!L274=0,0,C.Claims_DATA!L274/ECO!V50))))</f>
        <v>717.28862448170185</v>
      </c>
      <c r="N363" s="74">
        <f>IF($C$2="National Currency",IF(C.Claims_DATA!M274=0,0,C.Claims_DATA!M274),IF($C$2="Current Exchange rate",IF(C.Claims_DATA!M274=0,0,C.Claims_DATA!M274/ECO!W15),IF($C$2="Constant Exchange rate",IF(C.Claims_DATA!M274=0,0,C.Claims_DATA!M274/ECO!W50))))</f>
        <v>747.75554353704706</v>
      </c>
      <c r="O363" s="74">
        <f>IF($C$2="National Currency",IF(C.Claims_DATA!N274=0,0,C.Claims_DATA!N274),IF($C$2="Current Exchange rate",IF(C.Claims_DATA!N274=0,0,C.Claims_DATA!N274/ECO!X15),IF($C$2="Constant Exchange rate",IF(C.Claims_DATA!N274=0,0,C.Claims_DATA!N274/ECO!X50))))</f>
        <v>767.62213809266268</v>
      </c>
      <c r="P363" s="74">
        <f>IF($C$2="National Currency",IF(C.Claims_DATA!O274=0,0,C.Claims_DATA!O274),IF($C$2="Current Exchange rate",IF(C.Claims_DATA!O274=0,0,C.Claims_DATA!O274/ECO!Y15),IF($C$2="Constant Exchange rate",IF(C.Claims_DATA!O274=0,0,C.Claims_DATA!O274/ECO!Y50))))</f>
        <v>738.74166215972605</v>
      </c>
      <c r="Q363" s="48">
        <f t="shared" si="91"/>
        <v>7.4314862702321207E-3</v>
      </c>
      <c r="R363" s="94">
        <f t="shared" si="92"/>
        <v>-3.7623297322686544E-2</v>
      </c>
      <c r="S363" s="94">
        <f t="shared" si="93"/>
        <v>7.5142992076402404E-2</v>
      </c>
    </row>
    <row r="364" spans="3:19" ht="15" x14ac:dyDescent="0.25">
      <c r="C364" s="256"/>
      <c r="D364" s="257"/>
      <c r="E364" s="45" t="s">
        <v>6</v>
      </c>
      <c r="F364" s="74">
        <f>IF($C$2="National Currency",IF(C.Claims_DATA!E275=0,0,C.Claims_DATA!E275),IF($C$2="Current Exchange rate",IF(C.Claims_DATA!E275=0,0,C.Claims_DATA!E275/ECO!O16),IF($C$2="Constant Exchange rate",IF(C.Claims_DATA!E275=0,0,C.Claims_DATA!E275/ECO!O51))))</f>
        <v>19222.968199999999</v>
      </c>
      <c r="G364" s="74">
        <f>IF($C$2="National Currency",IF(C.Claims_DATA!F275=0,0,C.Claims_DATA!F275),IF($C$2="Current Exchange rate",IF(C.Claims_DATA!F275=0,0,C.Claims_DATA!F275/ECO!P16),IF($C$2="Constant Exchange rate",IF(C.Claims_DATA!F275=0,0,C.Claims_DATA!F275/ECO!P51))))</f>
        <v>18952.946400000001</v>
      </c>
      <c r="H364" s="74">
        <f>IF($C$2="National Currency",IF(C.Claims_DATA!G275=0,0,C.Claims_DATA!G275),IF($C$2="Current Exchange rate",IF(C.Claims_DATA!G275=0,0,C.Claims_DATA!G275/ECO!Q16),IF($C$2="Constant Exchange rate",IF(C.Claims_DATA!G275=0,0,C.Claims_DATA!G275/ECO!Q51))))</f>
        <v>18788.876899999999</v>
      </c>
      <c r="I364" s="74">
        <f>IF($C$2="National Currency",IF(C.Claims_DATA!H275=0,0,C.Claims_DATA!H275),IF($C$2="Current Exchange rate",IF(C.Claims_DATA!H275=0,0,C.Claims_DATA!H275/ECO!R16),IF($C$2="Constant Exchange rate",IF(C.Claims_DATA!H275=0,0,C.Claims_DATA!H275/ECO!R51))))</f>
        <v>19094.453600000001</v>
      </c>
      <c r="J364" s="74">
        <f>IF($C$2="National Currency",IF(C.Claims_DATA!I275=0,0,C.Claims_DATA!I275),IF($C$2="Current Exchange rate",IF(C.Claims_DATA!I275=0,0,C.Claims_DATA!I275/ECO!S16),IF($C$2="Constant Exchange rate",IF(C.Claims_DATA!I275=0,0,C.Claims_DATA!I275/ECO!S51))))</f>
        <v>19560.717499999999</v>
      </c>
      <c r="K364" s="74">
        <f>IF($C$2="National Currency",IF(C.Claims_DATA!J275=0,0,C.Claims_DATA!J275),IF($C$2="Current Exchange rate",IF(C.Claims_DATA!J275=0,0,C.Claims_DATA!J275/ECO!T16),IF($C$2="Constant Exchange rate",IF(C.Claims_DATA!J275=0,0,C.Claims_DATA!J275/ECO!T51))))</f>
        <v>19419.986799999999</v>
      </c>
      <c r="L364" s="74">
        <f>IF($C$2="National Currency",IF(C.Claims_DATA!K275=0,0,C.Claims_DATA!K275),IF($C$2="Current Exchange rate",IF(C.Claims_DATA!K275=0,0,C.Claims_DATA!K275/ECO!U16),IF($C$2="Constant Exchange rate",IF(C.Claims_DATA!K275=0,0,C.Claims_DATA!K275/ECO!U51))))</f>
        <v>20060.150699999998</v>
      </c>
      <c r="M364" s="74">
        <f>IF($C$2="National Currency",IF(C.Claims_DATA!L275=0,0,C.Claims_DATA!L275),IF($C$2="Current Exchange rate",IF(C.Claims_DATA!L275=0,0,C.Claims_DATA!L275/ECO!V16),IF($C$2="Constant Exchange rate",IF(C.Claims_DATA!L275=0,0,C.Claims_DATA!L275/ECO!V51))))</f>
        <v>20444.123500000002</v>
      </c>
      <c r="N364" s="74">
        <f>IF($C$2="National Currency",IF(C.Claims_DATA!M275=0,0,C.Claims_DATA!M275),IF($C$2="Current Exchange rate",IF(C.Claims_DATA!M275=0,0,C.Claims_DATA!M275/ECO!W16),IF($C$2="Constant Exchange rate",IF(C.Claims_DATA!M275=0,0,C.Claims_DATA!M275/ECO!W51))))</f>
        <v>20221.554599999999</v>
      </c>
      <c r="O364" s="74">
        <f>IF($C$2="National Currency",IF(C.Claims_DATA!N275=0,0,C.Claims_DATA!N275),IF($C$2="Current Exchange rate",IF(C.Claims_DATA!N275=0,0,C.Claims_DATA!N275/ECO!X16),IF($C$2="Constant Exchange rate",IF(C.Claims_DATA!N275=0,0,C.Claims_DATA!N275/ECO!X51))))</f>
        <v>21770.416499999999</v>
      </c>
      <c r="P364" s="74">
        <f>IF($C$2="National Currency",IF(C.Claims_DATA!O275=0,0,C.Claims_DATA!O275),IF($C$2="Current Exchange rate",IF(C.Claims_DATA!O275=0,0,C.Claims_DATA!O275/ECO!Y16),IF($C$2="Constant Exchange rate",IF(C.Claims_DATA!O275=0,0,C.Claims_DATA!O275/ECO!Y51))))</f>
        <v>20656</v>
      </c>
      <c r="Q364" s="48">
        <f>P364/$P$390</f>
        <v>0.20779223409322872</v>
      </c>
      <c r="R364" s="94">
        <f t="shared" si="92"/>
        <v>-5.118948918593258E-2</v>
      </c>
      <c r="S364" s="94">
        <f t="shared" si="93"/>
        <v>8.9856931162956233E-2</v>
      </c>
    </row>
    <row r="365" spans="3:19" ht="15" x14ac:dyDescent="0.25">
      <c r="C365" s="256"/>
      <c r="D365" s="257"/>
      <c r="E365" s="45" t="s">
        <v>7</v>
      </c>
      <c r="F365" s="74">
        <f>IF($C$2="National Currency",IF(C.Claims_DATA!E276=0,0,C.Claims_DATA!E276),IF($C$2="Current Exchange rate",IF(C.Claims_DATA!E276=0,0,C.Claims_DATA!E276/ECO!O17),IF($C$2="Constant Exchange rate",IF(C.Claims_DATA!E276=0,0,C.Claims_DATA!E276/ECO!O52))))</f>
        <v>1135.8794138584074</v>
      </c>
      <c r="G365" s="74">
        <f>IF($C$2="National Currency",IF(C.Claims_DATA!F276=0,0,C.Claims_DATA!F276),IF($C$2="Current Exchange rate",IF(C.Claims_DATA!F276=0,0,C.Claims_DATA!F276/ECO!P17),IF($C$2="Constant Exchange rate",IF(C.Claims_DATA!F276=0,0,C.Claims_DATA!F276/ECO!P52))))</f>
        <v>1132.3922474581279</v>
      </c>
      <c r="H365" s="74">
        <f>IF($C$2="National Currency",IF(C.Claims_DATA!G276=0,0,C.Claims_DATA!G276),IF($C$2="Current Exchange rate",IF(C.Claims_DATA!G276=0,0,C.Claims_DATA!G276/ECO!Q17),IF($C$2="Constant Exchange rate",IF(C.Claims_DATA!G276=0,0,C.Claims_DATA!G276/ECO!Q52))))</f>
        <v>925.81897304339657</v>
      </c>
      <c r="I365" s="74">
        <f>IF($C$2="National Currency",IF(C.Claims_DATA!H276=0,0,C.Claims_DATA!H276),IF($C$2="Current Exchange rate",IF(C.Claims_DATA!H276=0,0,C.Claims_DATA!H276/ECO!R17),IF($C$2="Constant Exchange rate",IF(C.Claims_DATA!H276=0,0,C.Claims_DATA!H276/ECO!R52))))</f>
        <v>981.29020993109748</v>
      </c>
      <c r="J365" s="74">
        <f>IF($C$2="National Currency",IF(C.Claims_DATA!I276=0,0,C.Claims_DATA!I276),IF($C$2="Current Exchange rate",IF(C.Claims_DATA!I276=0,0,C.Claims_DATA!I276/ECO!S17),IF($C$2="Constant Exchange rate",IF(C.Claims_DATA!I276=0,0,C.Claims_DATA!I276/ECO!S52))))</f>
        <v>1025.0762225833748</v>
      </c>
      <c r="K365" s="74">
        <f>IF($C$2="National Currency",IF(C.Claims_DATA!J276=0,0,C.Claims_DATA!J276),IF($C$2="Current Exchange rate",IF(C.Claims_DATA!J276=0,0,C.Claims_DATA!J276/ECO!T17),IF($C$2="Constant Exchange rate",IF(C.Claims_DATA!J276=0,0,C.Claims_DATA!J276/ECO!T52))))</f>
        <v>1188.8036748015527</v>
      </c>
      <c r="L365" s="74">
        <f>IF($C$2="National Currency",IF(C.Claims_DATA!K276=0,0,C.Claims_DATA!K276),IF($C$2="Current Exchange rate",IF(C.Claims_DATA!K276=0,0,C.Claims_DATA!K276/ECO!U17),IF($C$2="Constant Exchange rate",IF(C.Claims_DATA!K276=0,0,C.Claims_DATA!K276/ECO!U52))))</f>
        <v>1274.091843176232</v>
      </c>
      <c r="M365" s="74">
        <f>IF($C$2="National Currency",IF(C.Claims_DATA!L276=0,0,C.Claims_DATA!L276),IF($C$2="Current Exchange rate",IF(C.Claims_DATA!L276=0,0,C.Claims_DATA!L276/ECO!V17),IF($C$2="Constant Exchange rate",IF(C.Claims_DATA!L276=0,0,C.Claims_DATA!L276/ECO!V52))))</f>
        <v>1556.1495171450447</v>
      </c>
      <c r="N365" s="74">
        <f>IF($C$2="National Currency",IF(C.Claims_DATA!M276=0,0,C.Claims_DATA!M276),IF($C$2="Current Exchange rate",IF(C.Claims_DATA!M276=0,0,C.Claims_DATA!M276/ECO!W17),IF($C$2="Constant Exchange rate",IF(C.Claims_DATA!M276=0,0,C.Claims_DATA!M276/ECO!W52))))</f>
        <v>1343.1292224624931</v>
      </c>
      <c r="O365" s="74">
        <f>IF($C$2="National Currency",IF(C.Claims_DATA!N276=0,0,C.Claims_DATA!N276),IF($C$2="Current Exchange rate",IF(C.Claims_DATA!N276=0,0,C.Claims_DATA!N276/ECO!X17),IF($C$2="Constant Exchange rate",IF(C.Claims_DATA!N276=0,0,C.Claims_DATA!N276/ECO!X52))))</f>
        <v>1450.0423085705077</v>
      </c>
      <c r="P365" s="74">
        <f>IF($C$2="National Currency",IF(C.Claims_DATA!O276=0,0,C.Claims_DATA!O276),IF($C$2="Current Exchange rate",IF(C.Claims_DATA!O276=0,0,C.Claims_DATA!O276/ECO!Y17),IF($C$2="Constant Exchange rate",IF(C.Claims_DATA!O276=0,0,C.Claims_DATA!O276/ECO!Y52))))</f>
        <v>1800.7333485554645</v>
      </c>
      <c r="Q365" s="48">
        <f t="shared" si="91"/>
        <v>1.8114756269486866E-2</v>
      </c>
      <c r="R365" s="94">
        <f t="shared" si="92"/>
        <v>0.2418488329010744</v>
      </c>
      <c r="S365" s="94">
        <f t="shared" si="93"/>
        <v>0.59020282291543125</v>
      </c>
    </row>
    <row r="366" spans="3:19" ht="15" x14ac:dyDescent="0.25">
      <c r="C366" s="256"/>
      <c r="D366" s="257"/>
      <c r="E366" s="45" t="s">
        <v>8</v>
      </c>
      <c r="F366" s="74">
        <f>IF($C$2="National Currency",IF(C.Claims_DATA!E277=0,0,C.Claims_DATA!E277),IF($C$2="Current Exchange rate",IF(C.Claims_DATA!E277=0,0,C.Claims_DATA!E277/ECO!O18),IF($C$2="Constant Exchange rate",IF(C.Claims_DATA!E277=0,0,C.Claims_DATA!E277/ECO!O53))))</f>
        <v>58.434420257436116</v>
      </c>
      <c r="G366" s="74">
        <f>IF($C$2="National Currency",IF(C.Claims_DATA!F277=0,0,C.Claims_DATA!F277),IF($C$2="Current Exchange rate",IF(C.Claims_DATA!F277=0,0,C.Claims_DATA!F277/ECO!P18),IF($C$2="Constant Exchange rate",IF(C.Claims_DATA!F277=0,0,C.Claims_DATA!F277/ECO!P53))))</f>
        <v>68.155381999923321</v>
      </c>
      <c r="H366" s="74">
        <f>IF($C$2="National Currency",IF(C.Claims_DATA!G277=0,0,C.Claims_DATA!G277),IF($C$2="Current Exchange rate",IF(C.Claims_DATA!G277=0,0,C.Claims_DATA!G277/ECO!Q18),IF($C$2="Constant Exchange rate",IF(C.Claims_DATA!G277=0,0,C.Claims_DATA!G277/ECO!Q53))))</f>
        <v>83.513351143379396</v>
      </c>
      <c r="I366" s="74">
        <f>IF($C$2="National Currency",IF(C.Claims_DATA!H277=0,0,C.Claims_DATA!H277),IF($C$2="Current Exchange rate",IF(C.Claims_DATA!H277=0,0,C.Claims_DATA!H277/ECO!R18),IF($C$2="Constant Exchange rate",IF(C.Claims_DATA!H277=0,0,C.Claims_DATA!H277/ECO!R53))))</f>
        <v>113.87138419848402</v>
      </c>
      <c r="J366" s="74">
        <f>IF($C$2="National Currency",IF(C.Claims_DATA!I277=0,0,C.Claims_DATA!I277),IF($C$2="Current Exchange rate",IF(C.Claims_DATA!I277=0,0,C.Claims_DATA!I277/ECO!S18),IF($C$2="Constant Exchange rate",IF(C.Claims_DATA!I277=0,0,C.Claims_DATA!I277/ECO!S53))))</f>
        <v>125.143</v>
      </c>
      <c r="K366" s="74">
        <f>IF($C$2="National Currency",IF(C.Claims_DATA!J277=0,0,C.Claims_DATA!J277),IF($C$2="Current Exchange rate",IF(C.Claims_DATA!J277=0,0,C.Claims_DATA!J277/ECO!T18),IF($C$2="Constant Exchange rate",IF(C.Claims_DATA!J277=0,0,C.Claims_DATA!J277/ECO!T53))))</f>
        <v>106.206</v>
      </c>
      <c r="L366" s="74">
        <f>IF($C$2="National Currency",IF(C.Claims_DATA!K277=0,0,C.Claims_DATA!K277),IF($C$2="Current Exchange rate",IF(C.Claims_DATA!K277=0,0,C.Claims_DATA!K277/ECO!U18),IF($C$2="Constant Exchange rate",IF(C.Claims_DATA!K277=0,0,C.Claims_DATA!K277/ECO!U53))))</f>
        <v>97.02</v>
      </c>
      <c r="M366" s="74">
        <f>IF($C$2="National Currency",IF(C.Claims_DATA!L277=0,0,C.Claims_DATA!L277),IF($C$2="Current Exchange rate",IF(C.Claims_DATA!L277=0,0,C.Claims_DATA!L277/ECO!V18),IF($C$2="Constant Exchange rate",IF(C.Claims_DATA!L277=0,0,C.Claims_DATA!L277/ECO!V53))))</f>
        <v>98.411000000000001</v>
      </c>
      <c r="N366" s="74">
        <f>IF($C$2="National Currency",IF(C.Claims_DATA!M277=0,0,C.Claims_DATA!M277),IF($C$2="Current Exchange rate",IF(C.Claims_DATA!M277=0,0,C.Claims_DATA!M277/ECO!W18),IF($C$2="Constant Exchange rate",IF(C.Claims_DATA!M277=0,0,C.Claims_DATA!M277/ECO!W53))))</f>
        <v>89.849000000000004</v>
      </c>
      <c r="O366" s="74">
        <f>IF($C$2="National Currency",IF(C.Claims_DATA!N277=0,0,C.Claims_DATA!N277),IF($C$2="Current Exchange rate",IF(C.Claims_DATA!N277=0,0,C.Claims_DATA!N277/ECO!X18),IF($C$2="Constant Exchange rate",IF(C.Claims_DATA!N277=0,0,C.Claims_DATA!N277/ECO!X53))))</f>
        <v>100.24</v>
      </c>
      <c r="P366" s="74">
        <f>IF($C$2="National Currency",IF(C.Claims_DATA!O277=0,0,C.Claims_DATA!O277),IF($C$2="Current Exchange rate",IF(C.Claims_DATA!O277=0,0,C.Claims_DATA!O277/ECO!Y18),IF($C$2="Constant Exchange rate",IF(C.Claims_DATA!O277=0,0,C.Claims_DATA!O277/ECO!Y53))))</f>
        <v>103.265</v>
      </c>
      <c r="Q366" s="48">
        <f t="shared" si="91"/>
        <v>1.0388102756408435E-3</v>
      </c>
      <c r="R366" s="94">
        <f t="shared" si="92"/>
        <v>3.0177573822825376E-2</v>
      </c>
      <c r="S366" s="94">
        <f t="shared" si="93"/>
        <v>0.51514079988747152</v>
      </c>
    </row>
    <row r="367" spans="3:19" ht="15" x14ac:dyDescent="0.25">
      <c r="C367" s="256"/>
      <c r="D367" s="257"/>
      <c r="E367" s="45" t="s">
        <v>9</v>
      </c>
      <c r="F367" s="74">
        <f>IF($C$2="National Currency",IF(C.Claims_DATA!E278=0,0,C.Claims_DATA!E278),IF($C$2="Current Exchange rate",IF(C.Claims_DATA!E278=0,0,C.Claims_DATA!E278/ECO!O19),IF($C$2="Constant Exchange rate",IF(C.Claims_DATA!E278=0,0,C.Claims_DATA!E278/ECO!O54))))</f>
        <v>7542.3218319999996</v>
      </c>
      <c r="G367" s="74">
        <f>IF($C$2="National Currency",IF(C.Claims_DATA!F278=0,0,C.Claims_DATA!F278),IF($C$2="Current Exchange rate",IF(C.Claims_DATA!F278=0,0,C.Claims_DATA!F278/ECO!P19),IF($C$2="Constant Exchange rate",IF(C.Claims_DATA!F278=0,0,C.Claims_DATA!F278/ECO!P54))))</f>
        <v>7847.1711590000004</v>
      </c>
      <c r="H367" s="74">
        <f>IF($C$2="National Currency",IF(C.Claims_DATA!G278=0,0,C.Claims_DATA!G278),IF($C$2="Current Exchange rate",IF(C.Claims_DATA!G278=0,0,C.Claims_DATA!G278/ECO!Q19),IF($C$2="Constant Exchange rate",IF(C.Claims_DATA!G278=0,0,C.Claims_DATA!G278/ECO!Q54))))</f>
        <v>8362.645100400001</v>
      </c>
      <c r="I367" s="74">
        <f>IF($C$2="National Currency",IF(C.Claims_DATA!H278=0,0,C.Claims_DATA!H278),IF($C$2="Current Exchange rate",IF(C.Claims_DATA!H278=0,0,C.Claims_DATA!H278/ECO!R19),IF($C$2="Constant Exchange rate",IF(C.Claims_DATA!H278=0,0,C.Claims_DATA!H278/ECO!R54))))</f>
        <v>8865.3671081800003</v>
      </c>
      <c r="J367" s="74">
        <f>IF($C$2="National Currency",IF(C.Claims_DATA!I278=0,0,C.Claims_DATA!I278),IF($C$2="Current Exchange rate",IF(C.Claims_DATA!I278=0,0,C.Claims_DATA!I278/ECO!S19),IF($C$2="Constant Exchange rate",IF(C.Claims_DATA!I278=0,0,C.Claims_DATA!I278/ECO!S54))))</f>
        <v>9476.1522772900007</v>
      </c>
      <c r="K367" s="74">
        <f>IF($C$2="National Currency",IF(C.Claims_DATA!J278=0,0,C.Claims_DATA!J278),IF($C$2="Current Exchange rate",IF(C.Claims_DATA!J278=0,0,C.Claims_DATA!J278/ECO!T19),IF($C$2="Constant Exchange rate",IF(C.Claims_DATA!J278=0,0,C.Claims_DATA!J278/ECO!T54))))</f>
        <v>9529.4796748495992</v>
      </c>
      <c r="L367" s="74">
        <f>IF($C$2="National Currency",IF(C.Claims_DATA!K278=0,0,C.Claims_DATA!K278),IF($C$2="Current Exchange rate",IF(C.Claims_DATA!K278=0,0,C.Claims_DATA!K278/ECO!U19),IF($C$2="Constant Exchange rate",IF(C.Claims_DATA!K278=0,0,C.Claims_DATA!K278/ECO!U54))))</f>
        <v>8820.729654392102</v>
      </c>
      <c r="M367" s="74">
        <f>IF($C$2="National Currency",IF(C.Claims_DATA!L278=0,0,C.Claims_DATA!L278),IF($C$2="Current Exchange rate",IF(C.Claims_DATA!L278=0,0,C.Claims_DATA!L278/ECO!V19),IF($C$2="Constant Exchange rate",IF(C.Claims_DATA!L278=0,0,C.Claims_DATA!L278/ECO!V54))))</f>
        <v>8643.1756728112996</v>
      </c>
      <c r="N367" s="74">
        <f>IF($C$2="National Currency",IF(C.Claims_DATA!M278=0,0,C.Claims_DATA!M278),IF($C$2="Current Exchange rate",IF(C.Claims_DATA!M278=0,0,C.Claims_DATA!M278/ECO!W19),IF($C$2="Constant Exchange rate",IF(C.Claims_DATA!M278=0,0,C.Claims_DATA!M278/ECO!W54))))</f>
        <v>8237.4872743480009</v>
      </c>
      <c r="O367" s="74">
        <f>IF($C$2="National Currency",IF(C.Claims_DATA!N278=0,0,C.Claims_DATA!N278),IF($C$2="Current Exchange rate",IF(C.Claims_DATA!N278=0,0,C.Claims_DATA!N278/ECO!X19),IF($C$2="Constant Exchange rate",IF(C.Claims_DATA!N278=0,0,C.Claims_DATA!N278/ECO!X54))))</f>
        <v>7792.5397399215981</v>
      </c>
      <c r="P367" s="74">
        <f>IF($C$2="National Currency",IF(C.Claims_DATA!O278=0,0,C.Claims_DATA!O278),IF($C$2="Current Exchange rate",IF(C.Claims_DATA!O278=0,0,C.Claims_DATA!O278/ECO!Y19),IF($C$2="Constant Exchange rate",IF(C.Claims_DATA!O278=0,0,C.Claims_DATA!O278/ECO!Y54))))</f>
        <v>6993.5660528500002</v>
      </c>
      <c r="Q367" s="48">
        <f t="shared" si="91"/>
        <v>7.0352861851290902E-2</v>
      </c>
      <c r="R367" s="94">
        <f t="shared" si="92"/>
        <v>-0.10253058870889198</v>
      </c>
      <c r="S367" s="94">
        <f t="shared" si="93"/>
        <v>-0.10877870366966469</v>
      </c>
    </row>
    <row r="368" spans="3:19" ht="15" x14ac:dyDescent="0.25">
      <c r="C368" s="256"/>
      <c r="D368" s="257"/>
      <c r="E368" s="45" t="s">
        <v>10</v>
      </c>
      <c r="F368" s="74">
        <f>IF($C$2="National Currency",IF(C.Claims_DATA!E279=0,0,C.Claims_DATA!E279),IF($C$2="Current Exchange rate",IF(C.Claims_DATA!E279=0,0,C.Claims_DATA!E279/ECO!O20),IF($C$2="Constant Exchange rate",IF(C.Claims_DATA!E279=0,0,C.Claims_DATA!E279/ECO!O55))))</f>
        <v>692</v>
      </c>
      <c r="G368" s="74">
        <f>IF($C$2="National Currency",IF(C.Claims_DATA!F279=0,0,C.Claims_DATA!F279),IF($C$2="Current Exchange rate",IF(C.Claims_DATA!F279=0,0,C.Claims_DATA!F279/ECO!P20),IF($C$2="Constant Exchange rate",IF(C.Claims_DATA!F279=0,0,C.Claims_DATA!F279/ECO!P55))))</f>
        <v>737</v>
      </c>
      <c r="H368" s="74">
        <f>IF($C$2="National Currency",IF(C.Claims_DATA!G279=0,0,C.Claims_DATA!G279),IF($C$2="Current Exchange rate",IF(C.Claims_DATA!G279=0,0,C.Claims_DATA!G279/ECO!Q20),IF($C$2="Constant Exchange rate",IF(C.Claims_DATA!G279=0,0,C.Claims_DATA!G279/ECO!Q55))))</f>
        <v>801</v>
      </c>
      <c r="I368" s="74">
        <f>IF($C$2="National Currency",IF(C.Claims_DATA!H279=0,0,C.Claims_DATA!H279),IF($C$2="Current Exchange rate",IF(C.Claims_DATA!H279=0,0,C.Claims_DATA!H279/ECO!R20),IF($C$2="Constant Exchange rate",IF(C.Claims_DATA!H279=0,0,C.Claims_DATA!H279/ECO!R55))))</f>
        <v>773</v>
      </c>
      <c r="J368" s="74">
        <f>IF($C$2="National Currency",IF(C.Claims_DATA!I279=0,0,C.Claims_DATA!I279),IF($C$2="Current Exchange rate",IF(C.Claims_DATA!I279=0,0,C.Claims_DATA!I279/ECO!S20),IF($C$2="Constant Exchange rate",IF(C.Claims_DATA!I279=0,0,C.Claims_DATA!I279/ECO!S55))))</f>
        <v>815</v>
      </c>
      <c r="K368" s="74">
        <f>IF($C$2="National Currency",IF(C.Claims_DATA!J279=0,0,C.Claims_DATA!J279),IF($C$2="Current Exchange rate",IF(C.Claims_DATA!J279=0,0,C.Claims_DATA!J279/ECO!T20),IF($C$2="Constant Exchange rate",IF(C.Claims_DATA!J279=0,0,C.Claims_DATA!J279/ECO!T55))))</f>
        <v>805</v>
      </c>
      <c r="L368" s="74">
        <f>IF($C$2="National Currency",IF(C.Claims_DATA!K279=0,0,C.Claims_DATA!K279),IF($C$2="Current Exchange rate",IF(C.Claims_DATA!K279=0,0,C.Claims_DATA!K279/ECO!U20),IF($C$2="Constant Exchange rate",IF(C.Claims_DATA!K279=0,0,C.Claims_DATA!K279/ECO!U55))))</f>
        <v>840</v>
      </c>
      <c r="M368" s="74">
        <f>IF($C$2="National Currency",IF(C.Claims_DATA!L279=0,0,C.Claims_DATA!L279),IF($C$2="Current Exchange rate",IF(C.Claims_DATA!L279=0,0,C.Claims_DATA!L279/ECO!V20),IF($C$2="Constant Exchange rate",IF(C.Claims_DATA!L279=0,0,C.Claims_DATA!L279/ECO!V55))))</f>
        <v>914</v>
      </c>
      <c r="N368" s="74">
        <f>IF($C$2="National Currency",IF(C.Claims_DATA!M279=0,0,C.Claims_DATA!M279),IF($C$2="Current Exchange rate",IF(C.Claims_DATA!M279=0,0,C.Claims_DATA!M279/ECO!W20),IF($C$2="Constant Exchange rate",IF(C.Claims_DATA!M279=0,0,C.Claims_DATA!M279/ECO!W55))))</f>
        <v>949</v>
      </c>
      <c r="O368" s="74">
        <f>IF($C$2="National Currency",IF(C.Claims_DATA!N279=0,0,C.Claims_DATA!N279),IF($C$2="Current Exchange rate",IF(C.Claims_DATA!N279=0,0,C.Claims_DATA!N279/ECO!X20),IF($C$2="Constant Exchange rate",IF(C.Claims_DATA!N279=0,0,C.Claims_DATA!N279/ECO!X55))))</f>
        <v>1031</v>
      </c>
      <c r="P368" s="74">
        <f>IF($C$2="National Currency",IF(C.Claims_DATA!O279=0,0,C.Claims_DATA!O279),IF($C$2="Current Exchange rate",IF(C.Claims_DATA!O279=0,0,C.Claims_DATA!O279/ECO!Y20),IF($C$2="Constant Exchange rate",IF(C.Claims_DATA!O279=0,0,C.Claims_DATA!O279/ECO!Y55))))</f>
        <v>1017</v>
      </c>
      <c r="Q368" s="48">
        <f t="shared" si="91"/>
        <v>1.0230669155345352E-2</v>
      </c>
      <c r="R368" s="94">
        <f t="shared" si="92"/>
        <v>-1.3579049466537318E-2</v>
      </c>
      <c r="S368" s="94">
        <f t="shared" si="93"/>
        <v>0.3799185888738128</v>
      </c>
    </row>
    <row r="369" spans="3:23" ht="15" x14ac:dyDescent="0.25">
      <c r="C369" s="256"/>
      <c r="D369" s="257"/>
      <c r="E369" s="45" t="s">
        <v>11</v>
      </c>
      <c r="F369" s="74">
        <f>IF($C$2="National Currency",IF(C.Claims_DATA!E280=0,0,C.Claims_DATA!E280),IF($C$2="Current Exchange rate",IF(C.Claims_DATA!E280=0,0,C.Claims_DATA!E280/ECO!O21),IF($C$2="Constant Exchange rate",IF(C.Claims_DATA!E280=0,0,C.Claims_DATA!E280/ECO!O56))))</f>
        <v>10896</v>
      </c>
      <c r="G369" s="74">
        <f>IF($C$2="National Currency",IF(C.Claims_DATA!F280=0,0,C.Claims_DATA!F280),IF($C$2="Current Exchange rate",IF(C.Claims_DATA!F280=0,0,C.Claims_DATA!F280/ECO!P21),IF($C$2="Constant Exchange rate",IF(C.Claims_DATA!F280=0,0,C.Claims_DATA!F280/ECO!P56))))</f>
        <v>11183</v>
      </c>
      <c r="H369" s="74">
        <f>IF($C$2="National Currency",IF(C.Claims_DATA!G280=0,0,C.Claims_DATA!G280),IF($C$2="Current Exchange rate",IF(C.Claims_DATA!G280=0,0,C.Claims_DATA!G280/ECO!Q21),IF($C$2="Constant Exchange rate",IF(C.Claims_DATA!G280=0,0,C.Claims_DATA!G280/ECO!Q56))))</f>
        <v>11367</v>
      </c>
      <c r="I369" s="74">
        <f>IF($C$2="National Currency",IF(C.Claims_DATA!H280=0,0,C.Claims_DATA!H280),IF($C$2="Current Exchange rate",IF(C.Claims_DATA!H280=0,0,C.Claims_DATA!H280/ECO!R21),IF($C$2="Constant Exchange rate",IF(C.Claims_DATA!H280=0,0,C.Claims_DATA!H280/ECO!R56))))</f>
        <v>11272</v>
      </c>
      <c r="J369" s="74">
        <f>IF($C$2="National Currency",IF(C.Claims_DATA!I280=0,0,C.Claims_DATA!I280),IF($C$2="Current Exchange rate",IF(C.Claims_DATA!I280=0,0,C.Claims_DATA!I280/ECO!S21),IF($C$2="Constant Exchange rate",IF(C.Claims_DATA!I280=0,0,C.Claims_DATA!I280/ECO!S56))))</f>
        <v>11918</v>
      </c>
      <c r="K369" s="74">
        <f>IF($C$2="National Currency",IF(C.Claims_DATA!J280=0,0,C.Claims_DATA!J280),IF($C$2="Current Exchange rate",IF(C.Claims_DATA!J280=0,0,C.Claims_DATA!J280/ECO!T21),IF($C$2="Constant Exchange rate",IF(C.Claims_DATA!J280=0,0,C.Claims_DATA!J280/ECO!T56))))</f>
        <v>12529</v>
      </c>
      <c r="L369" s="74">
        <f>IF($C$2="National Currency",IF(C.Claims_DATA!K280=0,0,C.Claims_DATA!K280),IF($C$2="Current Exchange rate",IF(C.Claims_DATA!K280=0,0,C.Claims_DATA!K280/ECO!U21),IF($C$2="Constant Exchange rate",IF(C.Claims_DATA!K280=0,0,C.Claims_DATA!K280/ECO!U56))))</f>
        <v>13061</v>
      </c>
      <c r="M369" s="74">
        <f>IF($C$2="National Currency",IF(C.Claims_DATA!L280=0,0,C.Claims_DATA!L280),IF($C$2="Current Exchange rate",IF(C.Claims_DATA!L280=0,0,C.Claims_DATA!L280/ECO!V21),IF($C$2="Constant Exchange rate",IF(C.Claims_DATA!L280=0,0,C.Claims_DATA!L280/ECO!V56))))</f>
        <v>12888</v>
      </c>
      <c r="N369" s="74">
        <f>IF($C$2="National Currency",IF(C.Claims_DATA!M280=0,0,C.Claims_DATA!M280),IF($C$2="Current Exchange rate",IF(C.Claims_DATA!M280=0,0,C.Claims_DATA!M280/ECO!W21),IF($C$2="Constant Exchange rate",IF(C.Claims_DATA!M280=0,0,C.Claims_DATA!M280/ECO!W56))))</f>
        <v>12434</v>
      </c>
      <c r="O369" s="74">
        <f>IF($C$2="National Currency",IF(C.Claims_DATA!N280=0,0,C.Claims_DATA!N280),IF($C$2="Current Exchange rate",IF(C.Claims_DATA!N280=0,0,C.Claims_DATA!N280/ECO!X21),IF($C$2="Constant Exchange rate",IF(C.Claims_DATA!N280=0,0,C.Claims_DATA!N280/ECO!X56))))</f>
        <v>16100</v>
      </c>
      <c r="P369" s="74">
        <f>IF($C$2="National Currency",IF(C.Claims_DATA!O280=0,0,C.Claims_DATA!O280),IF($C$2="Current Exchange rate",IF(C.Claims_DATA!O280=0,0,C.Claims_DATA!O280/ECO!Y21),IF($C$2="Constant Exchange rate",IF(C.Claims_DATA!O280=0,0,C.Claims_DATA!O280/ECO!Y56))))</f>
        <v>17000</v>
      </c>
      <c r="Q369" s="48">
        <f t="shared" si="91"/>
        <v>0.17101413534008947</v>
      </c>
      <c r="R369" s="94">
        <f t="shared" si="92"/>
        <v>5.5900621118012417E-2</v>
      </c>
      <c r="S369" s="94">
        <f t="shared" si="93"/>
        <v>0.52016453545560215</v>
      </c>
    </row>
    <row r="370" spans="3:23" ht="15" x14ac:dyDescent="0.25">
      <c r="C370" s="256"/>
      <c r="D370" s="257"/>
      <c r="E370" s="45" t="s">
        <v>12</v>
      </c>
      <c r="F370" s="74">
        <f>IF($C$2="National Currency",IF(C.Claims_DATA!E281=0,0,C.Claims_DATA!E281),IF($C$2="Current Exchange rate",IF(C.Claims_DATA!E281=0,0,C.Claims_DATA!E281/ECO!O22),IF($C$2="Constant Exchange rate",IF(C.Claims_DATA!E281=0,0,C.Claims_DATA!E281/ECO!O57))))</f>
        <v>978</v>
      </c>
      <c r="G370" s="74">
        <f>IF($C$2="National Currency",IF(C.Claims_DATA!F281=0,0,C.Claims_DATA!F281),IF($C$2="Current Exchange rate",IF(C.Claims_DATA!F281=0,0,C.Claims_DATA!F281/ECO!P22),IF($C$2="Constant Exchange rate",IF(C.Claims_DATA!F281=0,0,C.Claims_DATA!F281/ECO!P57))))</f>
        <v>1044</v>
      </c>
      <c r="H370" s="74">
        <f>IF($C$2="National Currency",IF(C.Claims_DATA!G281=0,0,C.Claims_DATA!G281),IF($C$2="Current Exchange rate",IF(C.Claims_DATA!G281=0,0,C.Claims_DATA!G281/ECO!Q22),IF($C$2="Constant Exchange rate",IF(C.Claims_DATA!G281=0,0,C.Claims_DATA!G281/ECO!Q57))))</f>
        <v>997</v>
      </c>
      <c r="I370" s="74">
        <f>IF($C$2="National Currency",IF(C.Claims_DATA!H281=0,0,C.Claims_DATA!H281),IF($C$2="Current Exchange rate",IF(C.Claims_DATA!H281=0,0,C.Claims_DATA!H281/ECO!R22),IF($C$2="Constant Exchange rate",IF(C.Claims_DATA!H281=0,0,C.Claims_DATA!H281/ECO!R57))))</f>
        <v>1104</v>
      </c>
      <c r="J370" s="74">
        <f>IF($C$2="National Currency",IF(C.Claims_DATA!I281=0,0,C.Claims_DATA!I281),IF($C$2="Current Exchange rate",IF(C.Claims_DATA!I281=0,0,C.Claims_DATA!I281/ECO!S22),IF($C$2="Constant Exchange rate",IF(C.Claims_DATA!I281=0,0,C.Claims_DATA!I281/ECO!S57))))</f>
        <v>1224</v>
      </c>
      <c r="K370" s="74">
        <f>IF($C$2="National Currency",IF(C.Claims_DATA!J281=0,0,C.Claims_DATA!J281),IF($C$2="Current Exchange rate",IF(C.Claims_DATA!J281=0,0,C.Claims_DATA!J281/ECO!T22),IF($C$2="Constant Exchange rate",IF(C.Claims_DATA!J281=0,0,C.Claims_DATA!J281/ECO!T57))))</f>
        <v>1220</v>
      </c>
      <c r="L370" s="74">
        <f>IF($C$2="National Currency",IF(C.Claims_DATA!K281=0,0,C.Claims_DATA!K281),IF($C$2="Current Exchange rate",IF(C.Claims_DATA!K281=0,0,C.Claims_DATA!K281/ECO!U22),IF($C$2="Constant Exchange rate",IF(C.Claims_DATA!K281=0,0,C.Claims_DATA!K281/ECO!U57))))</f>
        <v>1207</v>
      </c>
      <c r="M370" s="74">
        <f>IF($C$2="National Currency",IF(C.Claims_DATA!L281=0,0,C.Claims_DATA!L281),IF($C$2="Current Exchange rate",IF(C.Claims_DATA!L281=0,0,C.Claims_DATA!L281/ECO!V22),IF($C$2="Constant Exchange rate",IF(C.Claims_DATA!L281=0,0,C.Claims_DATA!L281/ECO!V57))))</f>
        <v>1062</v>
      </c>
      <c r="N370" s="74">
        <f>IF($C$2="National Currency",IF(C.Claims_DATA!M281=0,0,C.Claims_DATA!M281),IF($C$2="Current Exchange rate",IF(C.Claims_DATA!M281=0,0,C.Claims_DATA!M281/ECO!W22),IF($C$2="Constant Exchange rate",IF(C.Claims_DATA!M281=0,0,C.Claims_DATA!M281/ECO!W57))))</f>
        <v>620</v>
      </c>
      <c r="O370" s="74">
        <f>IF($C$2="National Currency",IF(C.Claims_DATA!N281=0,0,C.Claims_DATA!N281),IF($C$2="Current Exchange rate",IF(C.Claims_DATA!N281=0,0,C.Claims_DATA!N281/ECO!X22),IF($C$2="Constant Exchange rate",IF(C.Claims_DATA!N281=0,0,C.Claims_DATA!N281/ECO!X57))))</f>
        <v>684</v>
      </c>
      <c r="P370" s="74">
        <f>IF($C$2="National Currency",IF(C.Claims_DATA!O281=0,0,C.Claims_DATA!O281),IF($C$2="Current Exchange rate",IF(C.Claims_DATA!O281=0,0,C.Claims_DATA!O281/ECO!Y22),IF($C$2="Constant Exchange rate",IF(C.Claims_DATA!O281=0,0,C.Claims_DATA!O281/ECO!Y57))))</f>
        <v>684</v>
      </c>
      <c r="Q370" s="48">
        <f t="shared" si="91"/>
        <v>6.8808040336836001E-3</v>
      </c>
      <c r="R370" s="94">
        <f t="shared" si="92"/>
        <v>0</v>
      </c>
      <c r="S370" s="94">
        <f t="shared" si="93"/>
        <v>-0.34482758620689657</v>
      </c>
    </row>
    <row r="371" spans="3:23" ht="15" x14ac:dyDescent="0.25">
      <c r="C371" s="256"/>
      <c r="D371" s="257"/>
      <c r="E371" s="45" t="s">
        <v>13</v>
      </c>
      <c r="F371" s="74">
        <f>IF($C$2="National Currency",IF(C.Claims_DATA!E282=0,0,C.Claims_DATA!E282),IF($C$2="Current Exchange rate",IF(C.Claims_DATA!E282=0,0,C.Claims_DATA!E282/ECO!O23),IF($C$2="Constant Exchange rate",IF(C.Claims_DATA!E282=0,0,C.Claims_DATA!E282/ECO!O58))))</f>
        <v>248.36772003133976</v>
      </c>
      <c r="G371" s="74">
        <f>IF($C$2="National Currency",IF(C.Claims_DATA!F282=0,0,C.Claims_DATA!F282),IF($C$2="Current Exchange rate",IF(C.Claims_DATA!F282=0,0,C.Claims_DATA!F282/ECO!P23),IF($C$2="Constant Exchange rate",IF(C.Claims_DATA!F282=0,0,C.Claims_DATA!F282/ECO!P58))))</f>
        <v>259.85897101070776</v>
      </c>
      <c r="H371" s="74">
        <f>IF($C$2="National Currency",IF(C.Claims_DATA!G282=0,0,C.Claims_DATA!G282),IF($C$2="Current Exchange rate",IF(C.Claims_DATA!G282=0,0,C.Claims_DATA!G282/ECO!Q23),IF($C$2="Constant Exchange rate",IF(C.Claims_DATA!G282=0,0,C.Claims_DATA!G282/ECO!Q58))))</f>
        <v>293.28806476886916</v>
      </c>
      <c r="I371" s="74">
        <f>IF($C$2="National Currency",IF(C.Claims_DATA!H282=0,0,C.Claims_DATA!H282),IF($C$2="Current Exchange rate",IF(C.Claims_DATA!H282=0,0,C.Claims_DATA!H282/ECO!R23),IF($C$2="Constant Exchange rate",IF(C.Claims_DATA!H282=0,0,C.Claims_DATA!H282/ECO!R58))))</f>
        <v>298.11961347610338</v>
      </c>
      <c r="J371" s="74">
        <f>IF($C$2="National Currency",IF(C.Claims_DATA!I282=0,0,C.Claims_DATA!I282),IF($C$2="Current Exchange rate",IF(C.Claims_DATA!I282=0,0,C.Claims_DATA!I282/ECO!S23),IF($C$2="Constant Exchange rate",IF(C.Claims_DATA!I282=0,0,C.Claims_DATA!I282/ECO!S58))))</f>
        <v>316.79289631757638</v>
      </c>
      <c r="K371" s="74">
        <f>IF($C$2="National Currency",IF(C.Claims_DATA!J282=0,0,C.Claims_DATA!J282),IF($C$2="Current Exchange rate",IF(C.Claims_DATA!J282=0,0,C.Claims_DATA!J282/ECO!T23),IF($C$2="Constant Exchange rate",IF(C.Claims_DATA!J282=0,0,C.Claims_DATA!J282/ECO!T58))))</f>
        <v>291.72107599895531</v>
      </c>
      <c r="L371" s="74">
        <f>IF($C$2="National Currency",IF(C.Claims_DATA!K282=0,0,C.Claims_DATA!K282),IF($C$2="Current Exchange rate",IF(C.Claims_DATA!K282=0,0,C.Claims_DATA!K282/ECO!U23),IF($C$2="Constant Exchange rate",IF(C.Claims_DATA!K282=0,0,C.Claims_DATA!K282/ECO!U58))))</f>
        <v>252.80752154609559</v>
      </c>
      <c r="M371" s="74">
        <f>IF($C$2="National Currency",IF(C.Claims_DATA!L282=0,0,C.Claims_DATA!L282),IF($C$2="Current Exchange rate",IF(C.Claims_DATA!L282=0,0,C.Claims_DATA!L282/ECO!V23),IF($C$2="Constant Exchange rate",IF(C.Claims_DATA!L282=0,0,C.Claims_DATA!L282/ECO!V58))))</f>
        <v>241.57743536171324</v>
      </c>
      <c r="N371" s="74">
        <f>IF($C$2="National Currency",IF(C.Claims_DATA!M282=0,0,C.Claims_DATA!M282),IF($C$2="Current Exchange rate",IF(C.Claims_DATA!M282=0,0,C.Claims_DATA!M282/ECO!W23),IF($C$2="Constant Exchange rate",IF(C.Claims_DATA!M282=0,0,C.Claims_DATA!M282/ECO!W58))))</f>
        <v>226.42987725254633</v>
      </c>
      <c r="O371" s="74">
        <f>IF($C$2="National Currency",IF(C.Claims_DATA!N282=0,0,C.Claims_DATA!N282),IF($C$2="Current Exchange rate",IF(C.Claims_DATA!N282=0,0,C.Claims_DATA!N282/ECO!X23),IF($C$2="Constant Exchange rate",IF(C.Claims_DATA!N282=0,0,C.Claims_DATA!N282/ECO!X58))))</f>
        <v>222.38182293026898</v>
      </c>
      <c r="P371" s="74">
        <f>IF($C$2="National Currency",IF(C.Claims_DATA!O282=0,0,C.Claims_DATA!O282),IF($C$2="Current Exchange rate",IF(C.Claims_DATA!O282=0,0,C.Claims_DATA!O282/ECO!Y23),IF($C$2="Constant Exchange rate",IF(C.Claims_DATA!O282=0,0,C.Claims_DATA!O282/ECO!Y58))))</f>
        <v>203.44737529381038</v>
      </c>
      <c r="Q371" s="48">
        <f t="shared" si="91"/>
        <v>2.0466104101812743E-3</v>
      </c>
      <c r="R371" s="94">
        <f t="shared" si="92"/>
        <v>-8.5143863769817973E-2</v>
      </c>
      <c r="S371" s="94">
        <f t="shared" si="93"/>
        <v>-0.21708542713567847</v>
      </c>
    </row>
    <row r="372" spans="3:23" ht="15" x14ac:dyDescent="0.25">
      <c r="C372" s="256"/>
      <c r="D372" s="257"/>
      <c r="E372" s="45" t="s">
        <v>14</v>
      </c>
      <c r="F372" s="74">
        <f>IF($C$2="National Currency",IF(C.Claims_DATA!E283=0,0,C.Claims_DATA!E283),IF($C$2="Current Exchange rate",IF(C.Claims_DATA!E283=0,0,C.Claims_DATA!E283/ECO!O24),IF($C$2="Constant Exchange rate",IF(C.Claims_DATA!E283=0,0,C.Claims_DATA!E283/ECO!O59))))</f>
        <v>456.94682132217781</v>
      </c>
      <c r="G372" s="74">
        <f>IF($C$2="National Currency",IF(C.Claims_DATA!F283=0,0,C.Claims_DATA!F283),IF($C$2="Current Exchange rate",IF(C.Claims_DATA!F283=0,0,C.Claims_DATA!F283/ECO!P24),IF($C$2="Constant Exchange rate",IF(C.Claims_DATA!F283=0,0,C.Claims_DATA!F283/ECO!P59))))</f>
        <v>476.30728275337515</v>
      </c>
      <c r="H372" s="74">
        <f>IF($C$2="National Currency",IF(C.Claims_DATA!G283=0,0,C.Claims_DATA!G283),IF($C$2="Current Exchange rate",IF(C.Claims_DATA!G283=0,0,C.Claims_DATA!G283/ECO!Q24),IF($C$2="Constant Exchange rate",IF(C.Claims_DATA!G283=0,0,C.Claims_DATA!G283/ECO!Q59))))</f>
        <v>486.25213918996002</v>
      </c>
      <c r="I372" s="74">
        <f>IF($C$2="National Currency",IF(C.Claims_DATA!H283=0,0,C.Claims_DATA!H283),IF($C$2="Current Exchange rate",IF(C.Claims_DATA!H283=0,0,C.Claims_DATA!H283/ECO!R24),IF($C$2="Constant Exchange rate",IF(C.Claims_DATA!H283=0,0,C.Claims_DATA!H283/ECO!R59))))</f>
        <v>484.69607656715471</v>
      </c>
      <c r="J372" s="74">
        <f>IF($C$2="National Currency",IF(C.Claims_DATA!I283=0,0,C.Claims_DATA!I283),IF($C$2="Current Exchange rate",IF(C.Claims_DATA!I283=0,0,C.Claims_DATA!I283/ECO!S24),IF($C$2="Constant Exchange rate",IF(C.Claims_DATA!I283=0,0,C.Claims_DATA!I283/ECO!S59))))</f>
        <v>466.39253343474678</v>
      </c>
      <c r="K372" s="74">
        <f>IF($C$2="National Currency",IF(C.Claims_DATA!J283=0,0,C.Claims_DATA!J283),IF($C$2="Current Exchange rate",IF(C.Claims_DATA!J283=0,0,C.Claims_DATA!J283/ECO!T24),IF($C$2="Constant Exchange rate",IF(C.Claims_DATA!J283=0,0,C.Claims_DATA!J283/ECO!T59))))</f>
        <v>448.0889903023388</v>
      </c>
      <c r="L372" s="74">
        <f>IF($C$2="National Currency",IF(C.Claims_DATA!K283=0,0,C.Claims_DATA!K283),IF($C$2="Current Exchange rate",IF(C.Claims_DATA!K283=0,0,C.Claims_DATA!K283/ECO!U24),IF($C$2="Constant Exchange rate",IF(C.Claims_DATA!K283=0,0,C.Claims_DATA!K283/ECO!U59))))</f>
        <v>429.78544716993088</v>
      </c>
      <c r="M372" s="74">
        <f>IF($C$2="National Currency",IF(C.Claims_DATA!L283=0,0,C.Claims_DATA!L283),IF($C$2="Current Exchange rate",IF(C.Claims_DATA!L283=0,0,C.Claims_DATA!L283/ECO!V24),IF($C$2="Constant Exchange rate",IF(C.Claims_DATA!L283=0,0,C.Claims_DATA!L283/ECO!V59))))</f>
        <v>411.48190403752295</v>
      </c>
      <c r="N372" s="74">
        <f>IF($C$2="National Currency",IF(C.Claims_DATA!M283=0,0,C.Claims_DATA!M283),IF($C$2="Current Exchange rate",IF(C.Claims_DATA!M283=0,0,C.Claims_DATA!M283/ECO!W24),IF($C$2="Constant Exchange rate",IF(C.Claims_DATA!M283=0,0,C.Claims_DATA!M283/ECO!W59))))</f>
        <v>393.17836090511503</v>
      </c>
      <c r="O372" s="74">
        <f>IF($C$2="National Currency",IF(C.Claims_DATA!N283=0,0,C.Claims_DATA!N283),IF($C$2="Current Exchange rate",IF(C.Claims_DATA!N283=0,0,C.Claims_DATA!N283/ECO!X24),IF($C$2="Constant Exchange rate",IF(C.Claims_DATA!N283=0,0,C.Claims_DATA!N283/ECO!X59))))</f>
        <v>374.8748177727071</v>
      </c>
      <c r="P372" s="74">
        <f>IF($C$2="National Currency",IF(C.Claims_DATA!O283=0,0,C.Claims_DATA!O283),IF($C$2="Current Exchange rate",IF(C.Claims_DATA!O283=0,0,C.Claims_DATA!O283/ECO!Y24),IF($C$2="Constant Exchange rate",IF(C.Claims_DATA!O283=0,0,C.Claims_DATA!O283/ECO!Y59))))</f>
        <v>378.39576598846418</v>
      </c>
      <c r="Q372" s="48">
        <f t="shared" si="91"/>
        <v>3.8065308668745906E-3</v>
      </c>
      <c r="R372" s="94">
        <f t="shared" si="92"/>
        <v>9.3923305829837211E-3</v>
      </c>
      <c r="S372" s="94">
        <f t="shared" si="93"/>
        <v>-0.20556376169374702</v>
      </c>
    </row>
    <row r="373" spans="3:23" ht="15" x14ac:dyDescent="0.25">
      <c r="C373" s="256"/>
      <c r="D373" s="257"/>
      <c r="E373" s="45" t="s">
        <v>15</v>
      </c>
      <c r="F373" s="74">
        <f>IF($C$2="National Currency",IF(C.Claims_DATA!E284=0,0,C.Claims_DATA!E284),IF($C$2="Current Exchange rate",IF(C.Claims_DATA!E284=0,0,C.Claims_DATA!E284/ECO!O25),IF($C$2="Constant Exchange rate",IF(C.Claims_DATA!E284=0,0,C.Claims_DATA!E284/ECO!O60))))</f>
        <v>1141</v>
      </c>
      <c r="G373" s="74">
        <f>IF($C$2="National Currency",IF(C.Claims_DATA!F284=0,0,C.Claims_DATA!F284),IF($C$2="Current Exchange rate",IF(C.Claims_DATA!F284=0,0,C.Claims_DATA!F284/ECO!P25),IF($C$2="Constant Exchange rate",IF(C.Claims_DATA!F284=0,0,C.Claims_DATA!F284/ECO!P60))))</f>
        <v>897</v>
      </c>
      <c r="H373" s="74">
        <f>IF($C$2="National Currency",IF(C.Claims_DATA!G284=0,0,C.Claims_DATA!G284),IF($C$2="Current Exchange rate",IF(C.Claims_DATA!G284=0,0,C.Claims_DATA!G284/ECO!Q25),IF($C$2="Constant Exchange rate",IF(C.Claims_DATA!G284=0,0,C.Claims_DATA!G284/ECO!Q60))))</f>
        <v>1057</v>
      </c>
      <c r="I373" s="74">
        <f>IF($C$2="National Currency",IF(C.Claims_DATA!H284=0,0,C.Claims_DATA!H284),IF($C$2="Current Exchange rate",IF(C.Claims_DATA!H284=0,0,C.Claims_DATA!H284/ECO!R25),IF($C$2="Constant Exchange rate",IF(C.Claims_DATA!H284=0,0,C.Claims_DATA!H284/ECO!R60))))</f>
        <v>890</v>
      </c>
      <c r="J373" s="74">
        <f>IF($C$2="National Currency",IF(C.Claims_DATA!I284=0,0,C.Claims_DATA!I284),IF($C$2="Current Exchange rate",IF(C.Claims_DATA!I284=0,0,C.Claims_DATA!I284/ECO!S25),IF($C$2="Constant Exchange rate",IF(C.Claims_DATA!I284=0,0,C.Claims_DATA!I284/ECO!S60))))</f>
        <v>1105</v>
      </c>
      <c r="K373" s="74">
        <f>IF($C$2="National Currency",IF(C.Claims_DATA!J284=0,0,C.Claims_DATA!J284),IF($C$2="Current Exchange rate",IF(C.Claims_DATA!J284=0,0,C.Claims_DATA!J284/ECO!T25),IF($C$2="Constant Exchange rate",IF(C.Claims_DATA!J284=0,0,C.Claims_DATA!J284/ECO!T60))))</f>
        <v>1153</v>
      </c>
      <c r="L373" s="74">
        <f>IF($C$2="National Currency",IF(C.Claims_DATA!K284=0,0,C.Claims_DATA!K284),IF($C$2="Current Exchange rate",IF(C.Claims_DATA!K284=0,0,C.Claims_DATA!K284/ECO!U25),IF($C$2="Constant Exchange rate",IF(C.Claims_DATA!K284=0,0,C.Claims_DATA!K284/ECO!U60))))</f>
        <v>1113</v>
      </c>
      <c r="M373" s="74">
        <f>IF($C$2="National Currency",IF(C.Claims_DATA!L284=0,0,C.Claims_DATA!L284),IF($C$2="Current Exchange rate",IF(C.Claims_DATA!L284=0,0,C.Claims_DATA!L284/ECO!V25),IF($C$2="Constant Exchange rate",IF(C.Claims_DATA!L284=0,0,C.Claims_DATA!L284/ECO!V60))))</f>
        <v>883</v>
      </c>
      <c r="N373" s="74">
        <f>IF($C$2="National Currency",IF(C.Claims_DATA!M284=0,0,C.Claims_DATA!M284),IF($C$2="Current Exchange rate",IF(C.Claims_DATA!M284=0,0,C.Claims_DATA!M284/ECO!W25),IF($C$2="Constant Exchange rate",IF(C.Claims_DATA!M284=0,0,C.Claims_DATA!M284/ECO!W60))))</f>
        <v>716</v>
      </c>
      <c r="O373" s="74">
        <f>IF($C$2="National Currency",IF(C.Claims_DATA!N284=0,0,C.Claims_DATA!N284),IF($C$2="Current Exchange rate",IF(C.Claims_DATA!N284=0,0,C.Claims_DATA!N284/ECO!X25),IF($C$2="Constant Exchange rate",IF(C.Claims_DATA!N284=0,0,C.Claims_DATA!N284/ECO!X60))))</f>
        <v>987</v>
      </c>
      <c r="P373" s="74">
        <f>IF($C$2="National Currency",IF(C.Claims_DATA!O284=0,0,C.Claims_DATA!O284),IF($C$2="Current Exchange rate",IF(C.Claims_DATA!O284=0,0,C.Claims_DATA!O284/ECO!Y25),IF($C$2="Constant Exchange rate",IF(C.Claims_DATA!O284=0,0,C.Claims_DATA!O284/ECO!Y60))))</f>
        <v>979</v>
      </c>
      <c r="Q373" s="48">
        <f t="shared" si="91"/>
        <v>9.8484022645851533E-3</v>
      </c>
      <c r="R373" s="94">
        <f t="shared" si="92"/>
        <v>-8.1053698074974312E-3</v>
      </c>
      <c r="S373" s="94">
        <f t="shared" si="93"/>
        <v>9.1415830546265342E-2</v>
      </c>
      <c r="W373" s="104"/>
    </row>
    <row r="374" spans="3:23" ht="15" x14ac:dyDescent="0.25">
      <c r="C374" s="256"/>
      <c r="D374" s="257"/>
      <c r="E374" s="45" t="s">
        <v>16</v>
      </c>
      <c r="F374" s="74">
        <f>IF($C$2="National Currency",IF(C.Claims_DATA!E285=0,0,C.Claims_DATA!E285),IF($C$2="Current Exchange rate",IF(C.Claims_DATA!E285=0,0,C.Claims_DATA!E285/ECO!O26),IF($C$2="Constant Exchange rate",IF(C.Claims_DATA!E285=0,0,C.Claims_DATA!E285/ECO!O61))))</f>
        <v>69.132917964693661</v>
      </c>
      <c r="G374" s="74">
        <f>IF($C$2="National Currency",IF(C.Claims_DATA!F285=0,0,C.Claims_DATA!F285),IF($C$2="Current Exchange rate",IF(C.Claims_DATA!F285=0,0,C.Claims_DATA!F285/ECO!P26),IF($C$2="Constant Exchange rate",IF(C.Claims_DATA!F285=0,0,C.Claims_DATA!F285/ECO!P61))))</f>
        <v>73.968068535825537</v>
      </c>
      <c r="H374" s="74">
        <f>IF($C$2="National Currency",IF(C.Claims_DATA!G285=0,0,C.Claims_DATA!G285),IF($C$2="Current Exchange rate",IF(C.Claims_DATA!G285=0,0,C.Claims_DATA!G285/ECO!Q26),IF($C$2="Constant Exchange rate",IF(C.Claims_DATA!G285=0,0,C.Claims_DATA!G285/ECO!Q61))))</f>
        <v>86.889778037383181</v>
      </c>
      <c r="I374" s="74">
        <f>IF($C$2="National Currency",IF(C.Claims_DATA!H285=0,0,C.Claims_DATA!H285),IF($C$2="Current Exchange rate",IF(C.Claims_DATA!H285=0,0,C.Claims_DATA!H285/ECO!R26),IF($C$2="Constant Exchange rate",IF(C.Claims_DATA!H285=0,0,C.Claims_DATA!H285/ECO!R61))))</f>
        <v>92.640186915887838</v>
      </c>
      <c r="J374" s="74">
        <f>IF($C$2="National Currency",IF(C.Claims_DATA!I285=0,0,C.Claims_DATA!I285),IF($C$2="Current Exchange rate",IF(C.Claims_DATA!I285=0,0,C.Claims_DATA!I285/ECO!S26),IF($C$2="Constant Exchange rate",IF(C.Claims_DATA!I285=0,0,C.Claims_DATA!I285/ECO!S61))))</f>
        <v>107.94392523364485</v>
      </c>
      <c r="K374" s="74">
        <f>IF($C$2="National Currency",IF(C.Claims_DATA!J285=0,0,C.Claims_DATA!J285),IF($C$2="Current Exchange rate",IF(C.Claims_DATA!J285=0,0,C.Claims_DATA!J285/ECO!T26),IF($C$2="Constant Exchange rate",IF(C.Claims_DATA!J285=0,0,C.Claims_DATA!J285/ECO!T61))))</f>
        <v>113.72014537902388</v>
      </c>
      <c r="L374" s="74">
        <f>IF($C$2="National Currency",IF(C.Claims_DATA!K285=0,0,C.Claims_DATA!K285),IF($C$2="Current Exchange rate",IF(C.Claims_DATA!K285=0,0,C.Claims_DATA!K285/ECO!U26),IF($C$2="Constant Exchange rate",IF(C.Claims_DATA!K285=0,0,C.Claims_DATA!K285/ECO!U61))))</f>
        <v>105.10773624091381</v>
      </c>
      <c r="M374" s="74">
        <f>IF($C$2="National Currency",IF(C.Claims_DATA!L285=0,0,C.Claims_DATA!L285),IF($C$2="Current Exchange rate",IF(C.Claims_DATA!L285=0,0,C.Claims_DATA!L285/ECO!V26),IF($C$2="Constant Exchange rate",IF(C.Claims_DATA!L285=0,0,C.Claims_DATA!L285/ECO!V61))))</f>
        <v>105.45820353063343</v>
      </c>
      <c r="N374" s="74">
        <f>IF($C$2="National Currency",IF(C.Claims_DATA!M285=0,0,C.Claims_DATA!M285),IF($C$2="Current Exchange rate",IF(C.Claims_DATA!M285=0,0,C.Claims_DATA!M285/ECO!W26),IF($C$2="Constant Exchange rate",IF(C.Claims_DATA!M285=0,0,C.Claims_DATA!M285/ECO!W61))))</f>
        <v>103.48520249221183</v>
      </c>
      <c r="O374" s="74">
        <f>IF($C$2="National Currency",IF(C.Claims_DATA!N285=0,0,C.Claims_DATA!N285),IF($C$2="Current Exchange rate",IF(C.Claims_DATA!N285=0,0,C.Claims_DATA!N285/ECO!X26),IF($C$2="Constant Exchange rate",IF(C.Claims_DATA!N285=0,0,C.Claims_DATA!N285/ECO!X61))))</f>
        <v>103.4592419522326</v>
      </c>
      <c r="P374" s="74">
        <f>IF($C$2="National Currency",IF(C.Claims_DATA!O285=0,0,C.Claims_DATA!O285),IF($C$2="Current Exchange rate",IF(C.Claims_DATA!O285=0,0,C.Claims_DATA!O285/ECO!Y26),IF($C$2="Constant Exchange rate",IF(C.Claims_DATA!O285=0,0,C.Claims_DATA!O285/ECO!Y61))))</f>
        <v>115.21287642782968</v>
      </c>
      <c r="Q374" s="48">
        <f t="shared" si="91"/>
        <v>1.159001790726463E-3</v>
      </c>
      <c r="R374" s="94">
        <f t="shared" si="92"/>
        <v>0.11360642368734708</v>
      </c>
      <c r="S374" s="94">
        <f t="shared" si="93"/>
        <v>0.55760287795033769</v>
      </c>
    </row>
    <row r="375" spans="3:23" ht="15" x14ac:dyDescent="0.25">
      <c r="C375" s="256"/>
      <c r="D375" s="257"/>
      <c r="E375" s="45" t="s">
        <v>17</v>
      </c>
      <c r="F375" s="74">
        <f>IF($C$2="National Currency",IF(C.Claims_DATA!E286=0,0,C.Claims_DATA!E286),IF($C$2="Current Exchange rate",IF(C.Claims_DATA!E286=0,0,C.Claims_DATA!E286/ECO!O27),IF($C$2="Constant Exchange rate",IF(C.Claims_DATA!E286=0,0,C.Claims_DATA!E286/ECO!O62))))</f>
        <v>14960.350999999999</v>
      </c>
      <c r="G375" s="74">
        <f>IF($C$2="National Currency",IF(C.Claims_DATA!F286=0,0,C.Claims_DATA!F286),IF($C$2="Current Exchange rate",IF(C.Claims_DATA!F286=0,0,C.Claims_DATA!F286/ECO!P27),IF($C$2="Constant Exchange rate",IF(C.Claims_DATA!F286=0,0,C.Claims_DATA!F286/ECO!P62))))</f>
        <v>15628.074999999999</v>
      </c>
      <c r="H375" s="74">
        <f>IF($C$2="National Currency",IF(C.Claims_DATA!G286=0,0,C.Claims_DATA!G286),IF($C$2="Current Exchange rate",IF(C.Claims_DATA!G286=0,0,C.Claims_DATA!G286/ECO!Q27),IF($C$2="Constant Exchange rate",IF(C.Claims_DATA!G286=0,0,C.Claims_DATA!G286/ECO!Q62))))</f>
        <v>15881.450999999999</v>
      </c>
      <c r="I375" s="74">
        <f>IF($C$2="National Currency",IF(C.Claims_DATA!H286=0,0,C.Claims_DATA!H286),IF($C$2="Current Exchange rate",IF(C.Claims_DATA!H286=0,0,C.Claims_DATA!H286/ECO!R27),IF($C$2="Constant Exchange rate",IF(C.Claims_DATA!H286=0,0,C.Claims_DATA!H286/ECO!R62))))</f>
        <v>16440.313999999998</v>
      </c>
      <c r="J375" s="74">
        <f>IF($C$2="National Currency",IF(C.Claims_DATA!I286=0,0,C.Claims_DATA!I286),IF($C$2="Current Exchange rate",IF(C.Claims_DATA!I286=0,0,C.Claims_DATA!I286/ECO!S27),IF($C$2="Constant Exchange rate",IF(C.Claims_DATA!I286=0,0,C.Claims_DATA!I286/ECO!S62))))</f>
        <v>18209.573</v>
      </c>
      <c r="K375" s="74">
        <f>IF($C$2="National Currency",IF(C.Claims_DATA!J286=0,0,C.Claims_DATA!J286),IF($C$2="Current Exchange rate",IF(C.Claims_DATA!J286=0,0,C.Claims_DATA!J286/ECO!T27),IF($C$2="Constant Exchange rate",IF(C.Claims_DATA!J286=0,0,C.Claims_DATA!J286/ECO!T62))))</f>
        <v>17914.208999999999</v>
      </c>
      <c r="L375" s="74">
        <f>IF($C$2="National Currency",IF(C.Claims_DATA!K286=0,0,C.Claims_DATA!K286),IF($C$2="Current Exchange rate",IF(C.Claims_DATA!K286=0,0,C.Claims_DATA!K286/ECO!U27),IF($C$2="Constant Exchange rate",IF(C.Claims_DATA!K286=0,0,C.Claims_DATA!K286/ECO!U62))))</f>
        <v>17317.877</v>
      </c>
      <c r="M375" s="74">
        <f>IF($C$2="National Currency",IF(C.Claims_DATA!L286=0,0,C.Claims_DATA!L286),IF($C$2="Current Exchange rate",IF(C.Claims_DATA!L286=0,0,C.Claims_DATA!L286/ECO!V27),IF($C$2="Constant Exchange rate",IF(C.Claims_DATA!L286=0,0,C.Claims_DATA!L286/ECO!V62))))</f>
        <v>16544.056</v>
      </c>
      <c r="N375" s="74">
        <f>IF($C$2="National Currency",IF(C.Claims_DATA!M286=0,0,C.Claims_DATA!M286),IF($C$2="Current Exchange rate",IF(C.Claims_DATA!M286=0,0,C.Claims_DATA!M286/ECO!W27),IF($C$2="Constant Exchange rate",IF(C.Claims_DATA!M286=0,0,C.Claims_DATA!M286/ECO!W62))))</f>
        <v>15238.901</v>
      </c>
      <c r="O375" s="74">
        <f>IF($C$2="National Currency",IF(C.Claims_DATA!N286=0,0,C.Claims_DATA!N286),IF($C$2="Current Exchange rate",IF(C.Claims_DATA!N286=0,0,C.Claims_DATA!N286/ECO!X27),IF($C$2="Constant Exchange rate",IF(C.Claims_DATA!N286=0,0,C.Claims_DATA!N286/ECO!X62))))</f>
        <v>14042</v>
      </c>
      <c r="P375" s="74">
        <f>IF($C$2="National Currency",IF(C.Claims_DATA!O286=0,0,C.Claims_DATA!O286),IF($C$2="Current Exchange rate",IF(C.Claims_DATA!O286=0,0,C.Claims_DATA!O286/ECO!Y27),IF($C$2="Constant Exchange rate",IF(C.Claims_DATA!O286=0,0,C.Claims_DATA!O286/ECO!Y62))))</f>
        <v>13028</v>
      </c>
      <c r="Q375" s="48">
        <f t="shared" si="91"/>
        <v>0.13105718560062857</v>
      </c>
      <c r="R375" s="94">
        <f t="shared" si="92"/>
        <v>-7.2211935621706358E-2</v>
      </c>
      <c r="S375" s="94">
        <f t="shared" si="93"/>
        <v>-0.16637205797898968</v>
      </c>
    </row>
    <row r="376" spans="3:23" ht="15" x14ac:dyDescent="0.25">
      <c r="C376" s="256"/>
      <c r="D376" s="257"/>
      <c r="E376" s="45" t="s">
        <v>18</v>
      </c>
      <c r="F376" s="74">
        <f>IF($C$2="National Currency",IF(C.Claims_DATA!E287=0,0,C.Claims_DATA!E287),IF($C$2="Current Exchange rate",IF(C.Claims_DATA!E287=0,0,C.Claims_DATA!E287/ECO!O28),IF($C$2="Constant Exchange rate",IF(C.Claims_DATA!E287=0,0,C.Claims_DATA!E287/ECO!O63))))</f>
        <v>0</v>
      </c>
      <c r="G376" s="74">
        <f>IF($C$2="National Currency",IF(C.Claims_DATA!F287=0,0,C.Claims_DATA!F287),IF($C$2="Current Exchange rate",IF(C.Claims_DATA!F287=0,0,C.Claims_DATA!F287/ECO!P28),IF($C$2="Constant Exchange rate",IF(C.Claims_DATA!F287=0,0,C.Claims_DATA!F287/ECO!P63))))</f>
        <v>0</v>
      </c>
      <c r="H376" s="74"/>
      <c r="I376" s="74"/>
      <c r="J376" s="74"/>
      <c r="K376" s="74"/>
      <c r="L376" s="74"/>
      <c r="M376" s="74"/>
      <c r="N376" s="74"/>
      <c r="O376" s="74"/>
      <c r="P376" s="74"/>
      <c r="Q376" s="48">
        <f t="shared" si="91"/>
        <v>0</v>
      </c>
      <c r="R376" s="94" t="str">
        <f t="shared" si="92"/>
        <v>-</v>
      </c>
      <c r="S376" s="94" t="str">
        <f t="shared" si="93"/>
        <v>-</v>
      </c>
    </row>
    <row r="377" spans="3:23" ht="15" x14ac:dyDescent="0.25">
      <c r="C377" s="256"/>
      <c r="D377" s="257"/>
      <c r="E377" s="45" t="s">
        <v>19</v>
      </c>
      <c r="F377" s="74">
        <f>IF($C$2="National Currency",IF(C.Claims_DATA!E288=0,0,C.Claims_DATA!E288),IF($C$2="Current Exchange rate",IF(C.Claims_DATA!E288=0,0,C.Claims_DATA!E288/ECO!O29),IF($C$2="Constant Exchange rate",IF(C.Claims_DATA!E288=0,0,C.Claims_DATA!E288/ECO!O64))))</f>
        <v>228</v>
      </c>
      <c r="G377" s="74">
        <f>IF($C$2="National Currency",IF(C.Claims_DATA!F288=0,0,C.Claims_DATA!F288),IF($C$2="Current Exchange rate",IF(C.Claims_DATA!F288=0,0,C.Claims_DATA!F288/ECO!P29),IF($C$2="Constant Exchange rate",IF(C.Claims_DATA!F288=0,0,C.Claims_DATA!F288/ECO!P64))))</f>
        <v>240</v>
      </c>
      <c r="H377" s="74">
        <f>IF($C$2="National Currency",IF(C.Claims_DATA!G288=0,0,C.Claims_DATA!G288),IF($C$2="Current Exchange rate",IF(C.Claims_DATA!G288=0,0,C.Claims_DATA!G288/ECO!Q29),IF($C$2="Constant Exchange rate",IF(C.Claims_DATA!G288=0,0,C.Claims_DATA!G288/ECO!Q64))))</f>
        <v>198</v>
      </c>
      <c r="I377" s="74">
        <f>IF($C$2="National Currency",IF(C.Claims_DATA!H288=0,0,C.Claims_DATA!H288),IF($C$2="Current Exchange rate",IF(C.Claims_DATA!H288=0,0,C.Claims_DATA!H288/ECO!R29),IF($C$2="Constant Exchange rate",IF(C.Claims_DATA!H288=0,0,C.Claims_DATA!H288/ECO!R64))))</f>
        <v>234</v>
      </c>
      <c r="J377" s="74">
        <f>IF($C$2="National Currency",IF(C.Claims_DATA!I288=0,0,C.Claims_DATA!I288),IF($C$2="Current Exchange rate",IF(C.Claims_DATA!I288=0,0,C.Claims_DATA!I288/ECO!S29),IF($C$2="Constant Exchange rate",IF(C.Claims_DATA!I288=0,0,C.Claims_DATA!I288/ECO!S64))))</f>
        <v>157</v>
      </c>
      <c r="K377" s="74">
        <f>IF($C$2="National Currency",IF(C.Claims_DATA!J288=0,0,C.Claims_DATA!J288),IF($C$2="Current Exchange rate",IF(C.Claims_DATA!J288=0,0,C.Claims_DATA!J288/ECO!T29),IF($C$2="Constant Exchange rate",IF(C.Claims_DATA!J288=0,0,C.Claims_DATA!J288/ECO!T64))))</f>
        <v>273</v>
      </c>
      <c r="L377" s="74">
        <f>IF($C$2="National Currency",IF(C.Claims_DATA!K288=0,0,C.Claims_DATA!K288),IF($C$2="Current Exchange rate",IF(C.Claims_DATA!K288=0,0,C.Claims_DATA!K288/ECO!U29),IF($C$2="Constant Exchange rate",IF(C.Claims_DATA!K288=0,0,C.Claims_DATA!K288/ECO!U64))))</f>
        <v>309</v>
      </c>
      <c r="M377" s="74">
        <f>IF($C$2="National Currency",IF(C.Claims_DATA!L288=0,0,C.Claims_DATA!L288),IF($C$2="Current Exchange rate",IF(C.Claims_DATA!L288=0,0,C.Claims_DATA!L288/ECO!V29),IF($C$2="Constant Exchange rate",IF(C.Claims_DATA!L288=0,0,C.Claims_DATA!L288/ECO!V64))))</f>
        <v>239</v>
      </c>
      <c r="N377" s="74">
        <f>IF($C$2="National Currency",IF(C.Claims_DATA!M288=0,0,C.Claims_DATA!M288),IF($C$2="Current Exchange rate",IF(C.Claims_DATA!M288=0,0,C.Claims_DATA!M288/ECO!W29),IF($C$2="Constant Exchange rate",IF(C.Claims_DATA!M288=0,0,C.Claims_DATA!M288/ECO!W64))))</f>
        <v>227</v>
      </c>
      <c r="O377" s="74">
        <f>IF($C$2="National Currency",IF(C.Claims_DATA!N288=0,0,C.Claims_DATA!N288),IF($C$2="Current Exchange rate",IF(C.Claims_DATA!N288=0,0,C.Claims_DATA!N288/ECO!X29),IF($C$2="Constant Exchange rate",IF(C.Claims_DATA!N288=0,0,C.Claims_DATA!N288/ECO!X64))))</f>
        <v>279</v>
      </c>
      <c r="P377" s="74">
        <f>IF($C$2="National Currency",IF(C.Claims_DATA!O288=0,0,C.Claims_DATA!O288),IF($C$2="Current Exchange rate",IF(C.Claims_DATA!O288=0,0,C.Claims_DATA!O288/ECO!Y29),IF($C$2="Constant Exchange rate",IF(C.Claims_DATA!O288=0,0,C.Claims_DATA!O288/ECO!Y64))))</f>
        <v>282</v>
      </c>
      <c r="Q377" s="48">
        <f t="shared" si="91"/>
        <v>2.8368227156414841E-3</v>
      </c>
      <c r="R377" s="94">
        <f t="shared" si="92"/>
        <v>1.0752688172043001E-2</v>
      </c>
      <c r="S377" s="94">
        <f t="shared" si="93"/>
        <v>0.17500000000000004</v>
      </c>
    </row>
    <row r="378" spans="3:23" ht="15" x14ac:dyDescent="0.25">
      <c r="C378" s="256"/>
      <c r="D378" s="257"/>
      <c r="E378" s="45" t="s">
        <v>20</v>
      </c>
      <c r="F378" s="74">
        <f>IF($C$2="National Currency",IF(C.Claims_DATA!E289=0,0,C.Claims_DATA!E289),IF($C$2="Current Exchange rate",IF(C.Claims_DATA!E289=0,0,C.Claims_DATA!E289/ECO!O30),IF($C$2="Constant Exchange rate",IF(C.Claims_DATA!E289=0,0,C.Claims_DATA!E289/ECO!O65))))</f>
        <v>39.114968696642002</v>
      </c>
      <c r="G378" s="74">
        <f>IF($C$2="National Currency",IF(C.Claims_DATA!F289=0,0,C.Claims_DATA!F289),IF($C$2="Current Exchange rate",IF(C.Claims_DATA!F289=0,0,C.Claims_DATA!F289/ECO!P30),IF($C$2="Constant Exchange rate",IF(C.Claims_DATA!F289=0,0,C.Claims_DATA!F289/ECO!P65))))</f>
        <v>50.327262379055206</v>
      </c>
      <c r="H378" s="74">
        <f>IF($C$2="National Currency",IF(C.Claims_DATA!G289=0,0,C.Claims_DATA!G289),IF($C$2="Current Exchange rate",IF(C.Claims_DATA!G289=0,0,C.Claims_DATA!G289/ECO!Q30),IF($C$2="Constant Exchange rate",IF(C.Claims_DATA!G289=0,0,C.Claims_DATA!G289/ECO!Q65))))</f>
        <v>74.430848036425729</v>
      </c>
      <c r="I378" s="74">
        <f>IF($C$2="National Currency",IF(C.Claims_DATA!H289=0,0,C.Claims_DATA!H289),IF($C$2="Current Exchange rate",IF(C.Claims_DATA!H289=0,0,C.Claims_DATA!H289/ECO!R30),IF($C$2="Constant Exchange rate",IF(C.Claims_DATA!H289=0,0,C.Claims_DATA!H289/ECO!R65))))</f>
        <v>125.17074558907228</v>
      </c>
      <c r="J378" s="74">
        <f>IF($C$2="National Currency",IF(C.Claims_DATA!I289=0,0,C.Claims_DATA!I289),IF($C$2="Current Exchange rate",IF(C.Claims_DATA!I289=0,0,C.Claims_DATA!I289/ECO!S30),IF($C$2="Constant Exchange rate",IF(C.Claims_DATA!I289=0,0,C.Claims_DATA!I289/ECO!S65))))</f>
        <v>160.48662492885603</v>
      </c>
      <c r="K378" s="74">
        <f>IF($C$2="National Currency",IF(C.Claims_DATA!J289=0,0,C.Claims_DATA!J289),IF($C$2="Current Exchange rate",IF(C.Claims_DATA!J289=0,0,C.Claims_DATA!J289/ECO!T30),IF($C$2="Constant Exchange rate",IF(C.Claims_DATA!J289=0,0,C.Claims_DATA!J289/ECO!T65))))</f>
        <v>109.2060330108139</v>
      </c>
      <c r="L378" s="74">
        <f>IF($C$2="National Currency",IF(C.Claims_DATA!K289=0,0,C.Claims_DATA!K289),IF($C$2="Current Exchange rate",IF(C.Claims_DATA!K289=0,0,C.Claims_DATA!K289/ECO!U30),IF($C$2="Constant Exchange rate",IF(C.Claims_DATA!K289=0,0,C.Claims_DATA!K289/ECO!U65))))</f>
        <v>86.681844052361981</v>
      </c>
      <c r="M378" s="74">
        <f>IF($C$2="National Currency",IF(C.Claims_DATA!L289=0,0,C.Claims_DATA!L289),IF($C$2="Current Exchange rate",IF(C.Claims_DATA!L289=0,0,C.Claims_DATA!L289/ECO!V30),IF($C$2="Constant Exchange rate",IF(C.Claims_DATA!L289=0,0,C.Claims_DATA!L289/ECO!V65))))</f>
        <v>111.85258964143426</v>
      </c>
      <c r="N378" s="74">
        <f>IF($C$2="National Currency",IF(C.Claims_DATA!M289=0,0,C.Claims_DATA!M289),IF($C$2="Current Exchange rate",IF(C.Claims_DATA!M289=0,0,C.Claims_DATA!M289/ECO!W30),IF($C$2="Constant Exchange rate",IF(C.Claims_DATA!M289=0,0,C.Claims_DATA!M289/ECO!W65))))</f>
        <v>110.72851451337506</v>
      </c>
      <c r="O378" s="74">
        <f>IF($C$2="National Currency",IF(C.Claims_DATA!N289=0,0,C.Claims_DATA!N289),IF($C$2="Current Exchange rate",IF(C.Claims_DATA!N289=0,0,C.Claims_DATA!N289/ECO!Y30),IF($C$2="Constant Exchange rate",IF(C.Claims_DATA!N289=0,0,C.Claims_DATA!N289/ECO!Y65))))</f>
        <v>113.46</v>
      </c>
      <c r="P378" s="74">
        <f>IF($C$2="National Currency",IF(C.Claims_DATA!O289=0,0,C.Claims_DATA!O289),IF($C$2="Current Exchange rate",IF(C.Claims_DATA!O289=0,0,C.Claims_DATA!O289/ECO!Y30),IF($C$2="Constant Exchange rate",IF(C.Claims_DATA!O289=0,0,C.Claims_DATA!O289/ECO!Y65))))</f>
        <v>127.54</v>
      </c>
      <c r="Q378" s="48">
        <f t="shared" si="91"/>
        <v>1.2830084012514713E-3</v>
      </c>
      <c r="R378" s="94">
        <f t="shared" si="92"/>
        <v>0.12409659791997196</v>
      </c>
      <c r="S378" s="94">
        <f t="shared" si="93"/>
        <v>1.5342129488266893</v>
      </c>
    </row>
    <row r="379" spans="3:23" ht="15" x14ac:dyDescent="0.25">
      <c r="C379" s="256"/>
      <c r="D379" s="257"/>
      <c r="E379" s="45" t="s">
        <v>21</v>
      </c>
      <c r="F379" s="74">
        <f>IF($C$2="National Currency",IF(C.Claims_DATA!E290=0,0,C.Claims_DATA!E290),IF($C$2="Current Exchange rate",IF(C.Claims_DATA!E290=0,0,C.Claims_DATA!E290/ECO!O31),IF($C$2="Constant Exchange rate",IF(C.Claims_DATA!E290=0,0,C.Claims_DATA!E290/ECO!O66))))</f>
        <v>59.166084323317023</v>
      </c>
      <c r="G379" s="74">
        <f>IF($C$2="National Currency",IF(C.Claims_DATA!F290=0,0,C.Claims_DATA!F290),IF($C$2="Current Exchange rate",IF(C.Claims_DATA!F290=0,0,C.Claims_DATA!F290/ECO!P31),IF($C$2="Constant Exchange rate",IF(C.Claims_DATA!F290=0,0,C.Claims_DATA!F290/ECO!P66))))</f>
        <v>59.166084323317023</v>
      </c>
      <c r="H379" s="74">
        <f>IF($C$2="National Currency",IF(C.Claims_DATA!G290=0,0,C.Claims_DATA!G290),IF($C$2="Current Exchange rate",IF(C.Claims_DATA!G290=0,0,C.Claims_DATA!G290/ECO!Q31),IF($C$2="Constant Exchange rate",IF(C.Claims_DATA!G290=0,0,C.Claims_DATA!G290/ECO!Q66))))</f>
        <v>59.166084323317023</v>
      </c>
      <c r="I379" s="74">
        <f>IF($C$2="National Currency",IF(C.Claims_DATA!H290=0,0,C.Claims_DATA!H290),IF($C$2="Current Exchange rate",IF(C.Claims_DATA!H290=0,0,C.Claims_DATA!H290/ECO!R31),IF($C$2="Constant Exchange rate",IF(C.Claims_DATA!H290=0,0,C.Claims_DATA!H290/ECO!R66))))</f>
        <v>64.989517819706492</v>
      </c>
      <c r="J379" s="74">
        <f>IF($C$2="National Currency",IF(C.Claims_DATA!I290=0,0,C.Claims_DATA!I290),IF($C$2="Current Exchange rate",IF(C.Claims_DATA!I290=0,0,C.Claims_DATA!I290/ECO!S31),IF($C$2="Constant Exchange rate",IF(C.Claims_DATA!I290=0,0,C.Claims_DATA!I290/ECO!S66))))</f>
        <v>28.9</v>
      </c>
      <c r="K379" s="74">
        <f>IF($C$2="National Currency",IF(C.Claims_DATA!J290=0,0,C.Claims_DATA!J290),IF($C$2="Current Exchange rate",IF(C.Claims_DATA!J290=0,0,C.Claims_DATA!J290/ECO!T31),IF($C$2="Constant Exchange rate",IF(C.Claims_DATA!J290=0,0,C.Claims_DATA!J290/ECO!T66))))</f>
        <v>30.6</v>
      </c>
      <c r="L379" s="74">
        <f>IF($C$2="National Currency",IF(C.Claims_DATA!K290=0,0,C.Claims_DATA!K290),IF($C$2="Current Exchange rate",IF(C.Claims_DATA!K290=0,0,C.Claims_DATA!K290/ECO!U31),IF($C$2="Constant Exchange rate",IF(C.Claims_DATA!K290=0,0,C.Claims_DATA!K290/ECO!U66))))</f>
        <v>32.6</v>
      </c>
      <c r="M379" s="74">
        <f>IF($C$2="National Currency",IF(C.Claims_DATA!L290=0,0,C.Claims_DATA!L290),IF($C$2="Current Exchange rate",IF(C.Claims_DATA!L290=0,0,C.Claims_DATA!L290/ECO!V31),IF($C$2="Constant Exchange rate",IF(C.Claims_DATA!L290=0,0,C.Claims_DATA!L290/ECO!V66))))</f>
        <v>32.200000000000003</v>
      </c>
      <c r="N379" s="74">
        <f>IF($C$2="National Currency",IF(C.Claims_DATA!M290=0,0,C.Claims_DATA!M290),IF($C$2="Current Exchange rate",IF(C.Claims_DATA!M290=0,0,C.Claims_DATA!M290/ECO!W31),IF($C$2="Constant Exchange rate",IF(C.Claims_DATA!M290=0,0,C.Claims_DATA!M290/ECO!W66))))</f>
        <v>32.700000000000003</v>
      </c>
      <c r="O379" s="74">
        <f>IF($C$2="National Currency",IF(C.Claims_DATA!N290=0,0,C.Claims_DATA!N290),IF($C$2="Current Exchange rate",IF(C.Claims_DATA!N290=0,0,C.Claims_DATA!N290/ECO!X31),IF($C$2="Constant Exchange rate",IF(C.Claims_DATA!N290=0,0,C.Claims_DATA!N290/ECO!X66))))</f>
        <v>36.5</v>
      </c>
      <c r="P379" s="74">
        <f>IF($C$2="National Currency",IF(C.Claims_DATA!O290=0,0,C.Claims_DATA!O290),IF($C$2="Current Exchange rate",IF(C.Claims_DATA!O290=0,0,C.Claims_DATA!O290/ECO!Y31),IF($C$2="Constant Exchange rate",IF(C.Claims_DATA!O290=0,0,C.Claims_DATA!O290/ECO!Y66))))</f>
        <v>36.299999999999997</v>
      </c>
      <c r="Q379" s="48">
        <f t="shared" si="91"/>
        <v>3.6516547722619105E-4</v>
      </c>
      <c r="R379" s="94">
        <f t="shared" si="92"/>
        <v>-5.4794520547946091E-3</v>
      </c>
      <c r="S379" s="94">
        <f t="shared" si="93"/>
        <v>-0.38647283464566928</v>
      </c>
    </row>
    <row r="380" spans="3:23" ht="15" x14ac:dyDescent="0.25">
      <c r="C380" s="256"/>
      <c r="D380" s="257"/>
      <c r="E380" s="45" t="s">
        <v>22</v>
      </c>
      <c r="F380" s="74">
        <f>IF($C$2="National Currency",IF(C.Claims_DATA!E291=0,0,C.Claims_DATA!E291),IF($C$2="Current Exchange rate",IF(C.Claims_DATA!E291=0,0,C.Claims_DATA!E291/ECO!O32),IF($C$2="Constant Exchange rate",IF(C.Claims_DATA!E291=0,0,C.Claims_DATA!E291/ECO!O67))))</f>
        <v>3240</v>
      </c>
      <c r="G380" s="74">
        <f>IF($C$2="National Currency",IF(C.Claims_DATA!F291=0,0,C.Claims_DATA!F291),IF($C$2="Current Exchange rate",IF(C.Claims_DATA!F291=0,0,C.Claims_DATA!F291/ECO!P32),IF($C$2="Constant Exchange rate",IF(C.Claims_DATA!F291=0,0,C.Claims_DATA!F291/ECO!P67))))</f>
        <v>3091</v>
      </c>
      <c r="H380" s="74">
        <f>IF($C$2="National Currency",IF(C.Claims_DATA!G291=0,0,C.Claims_DATA!G291),IF($C$2="Current Exchange rate",IF(C.Claims_DATA!G291=0,0,C.Claims_DATA!G291/ECO!Q32),IF($C$2="Constant Exchange rate",IF(C.Claims_DATA!G291=0,0,C.Claims_DATA!G291/ECO!Q67))))</f>
        <v>2994</v>
      </c>
      <c r="I380" s="74">
        <f>IF($C$2="National Currency",IF(C.Claims_DATA!H291=0,0,C.Claims_DATA!H291),IF($C$2="Current Exchange rate",IF(C.Claims_DATA!H291=0,0,C.Claims_DATA!H291/ECO!R32),IF($C$2="Constant Exchange rate",IF(C.Claims_DATA!H291=0,0,C.Claims_DATA!H291/ECO!R67))))</f>
        <v>3032</v>
      </c>
      <c r="J380" s="74">
        <f>IF($C$2="National Currency",IF(C.Claims_DATA!I291=0,0,C.Claims_DATA!I291),IF($C$2="Current Exchange rate",IF(C.Claims_DATA!I291=0,0,C.Claims_DATA!I291/ECO!S32),IF($C$2="Constant Exchange rate",IF(C.Claims_DATA!I291=0,0,C.Claims_DATA!I291/ECO!S67))))</f>
        <v>3326</v>
      </c>
      <c r="K380" s="74">
        <f>IF($C$2="National Currency",IF(C.Claims_DATA!J291=0,0,C.Claims_DATA!J291),IF($C$2="Current Exchange rate",IF(C.Claims_DATA!J291=0,0,C.Claims_DATA!J291/ECO!T32),IF($C$2="Constant Exchange rate",IF(C.Claims_DATA!J291=0,0,C.Claims_DATA!J291/ECO!T67))))</f>
        <v>3358</v>
      </c>
      <c r="L380" s="74">
        <f>IF($C$2="National Currency",IF(C.Claims_DATA!K291=0,0,C.Claims_DATA!K291),IF($C$2="Current Exchange rate",IF(C.Claims_DATA!K291=0,0,C.Claims_DATA!K291/ECO!U32),IF($C$2="Constant Exchange rate",IF(C.Claims_DATA!K291=0,0,C.Claims_DATA!K291/ECO!U67))))</f>
        <v>3388</v>
      </c>
      <c r="M380" s="74">
        <f>IF($C$2="National Currency",IF(C.Claims_DATA!L291=0,0,C.Claims_DATA!L291),IF($C$2="Current Exchange rate",IF(C.Claims_DATA!L291=0,0,C.Claims_DATA!L291/ECO!V32),IF($C$2="Constant Exchange rate",IF(C.Claims_DATA!L291=0,0,C.Claims_DATA!L291/ECO!V67))))</f>
        <v>3230</v>
      </c>
      <c r="N380" s="74">
        <f>IF($C$2="National Currency",IF(C.Claims_DATA!M291=0,0,C.Claims_DATA!M291),IF($C$2="Current Exchange rate",IF(C.Claims_DATA!M291=0,0,C.Claims_DATA!M291/ECO!W32),IF($C$2="Constant Exchange rate",IF(C.Claims_DATA!M291=0,0,C.Claims_DATA!M291/ECO!W67))))</f>
        <v>3229</v>
      </c>
      <c r="O380" s="74">
        <f>IF($C$2="National Currency",IF(C.Claims_DATA!N291=0,0,C.Claims_DATA!N291),IF($C$2="Current Exchange rate",IF(C.Claims_DATA!N291=0,0,C.Claims_DATA!N291/ECO!X32),IF($C$2="Constant Exchange rate",IF(C.Claims_DATA!N291=0,0,C.Claims_DATA!N291/ECO!X67))))</f>
        <v>3248</v>
      </c>
      <c r="P380" s="74">
        <f>IF($C$2="National Currency",IF(C.Claims_DATA!O291=0,0,C.Claims_DATA!O291),IF($C$2="Current Exchange rate",IF(C.Claims_DATA!O291=0,0,C.Claims_DATA!O291/ECO!Y32),IF($C$2="Constant Exchange rate",IF(C.Claims_DATA!O291=0,0,C.Claims_DATA!O291/ECO!Y67))))</f>
        <v>2902</v>
      </c>
      <c r="Q380" s="48">
        <f t="shared" si="91"/>
        <v>2.9193118868055274E-2</v>
      </c>
      <c r="R380" s="94">
        <f t="shared" si="92"/>
        <v>-0.10652709359605916</v>
      </c>
      <c r="S380" s="94">
        <f t="shared" si="93"/>
        <v>-6.1145260433516646E-2</v>
      </c>
    </row>
    <row r="381" spans="3:23" ht="15" x14ac:dyDescent="0.25">
      <c r="C381" s="256"/>
      <c r="D381" s="257"/>
      <c r="E381" s="45" t="s">
        <v>23</v>
      </c>
      <c r="F381" s="74">
        <f>IF($C$2="National Currency",IF(C.Claims_DATA!E292=0,0,C.Claims_DATA!E292),IF($C$2="Current Exchange rate",IF(C.Claims_DATA!E292=0,0,C.Claims_DATA!E292/ECO!O33),IF($C$2="Constant Exchange rate",IF(C.Claims_DATA!E292=0,0,C.Claims_DATA!E292/ECO!O68))))</f>
        <v>967.70625967706258</v>
      </c>
      <c r="G381" s="74">
        <f>IF($C$2="National Currency",IF(C.Claims_DATA!F292=0,0,C.Claims_DATA!F292),IF($C$2="Current Exchange rate",IF(C.Claims_DATA!F292=0,0,C.Claims_DATA!F292/ECO!P33),IF($C$2="Constant Exchange rate",IF(C.Claims_DATA!F292=0,0,C.Claims_DATA!F292/ECO!P68))))</f>
        <v>980.53527980535284</v>
      </c>
      <c r="H381" s="74">
        <f>IF($C$2="National Currency",IF(C.Claims_DATA!G292=0,0,C.Claims_DATA!G292),IF($C$2="Current Exchange rate",IF(C.Claims_DATA!G292=0,0,C.Claims_DATA!G292/ECO!Q33),IF($C$2="Constant Exchange rate",IF(C.Claims_DATA!G292=0,0,C.Claims_DATA!G292/ECO!Q68))))</f>
        <v>1061.6014156160143</v>
      </c>
      <c r="I381" s="74">
        <f>IF($C$2="National Currency",IF(C.Claims_DATA!H292=0,0,C.Claims_DATA!H292),IF($C$2="Current Exchange rate",IF(C.Claims_DATA!H292=0,0,C.Claims_DATA!H292/ECO!R33),IF($C$2="Constant Exchange rate",IF(C.Claims_DATA!H292=0,0,C.Claims_DATA!H292/ECO!R68))))</f>
        <v>1142.4463614244637</v>
      </c>
      <c r="J381" s="74">
        <f>IF($C$2="National Currency",IF(C.Claims_DATA!I292=0,0,C.Claims_DATA!I292),IF($C$2="Current Exchange rate",IF(C.Claims_DATA!I292=0,0,C.Claims_DATA!I292/ECO!S33),IF($C$2="Constant Exchange rate",IF(C.Claims_DATA!I292=0,0,C.Claims_DATA!I292/ECO!S68))))</f>
        <v>1228.0468922804689</v>
      </c>
      <c r="K381" s="74">
        <f>IF($C$2="National Currency",IF(C.Claims_DATA!J292=0,0,C.Claims_DATA!J292),IF($C$2="Current Exchange rate",IF(C.Claims_DATA!J292=0,0,C.Claims_DATA!J292/ECO!T33),IF($C$2="Constant Exchange rate",IF(C.Claims_DATA!J292=0,0,C.Claims_DATA!J292/ECO!T68))))</f>
        <v>1276.8192877681929</v>
      </c>
      <c r="L381" s="74">
        <f>IF($C$2="National Currency",IF(C.Claims_DATA!K292=0,0,C.Claims_DATA!K292),IF($C$2="Current Exchange rate",IF(C.Claims_DATA!K292=0,0,C.Claims_DATA!K292/ECO!U33),IF($C$2="Constant Exchange rate",IF(C.Claims_DATA!K292=0,0,C.Claims_DATA!K292/ECO!U68))))</f>
        <v>1354.125193541252</v>
      </c>
      <c r="M381" s="74">
        <f>IF($C$2="National Currency",IF(C.Claims_DATA!L292=0,0,C.Claims_DATA!L292),IF($C$2="Current Exchange rate",IF(C.Claims_DATA!L292=0,0,C.Claims_DATA!L292/ECO!V33),IF($C$2="Constant Exchange rate",IF(C.Claims_DATA!L292=0,0,C.Claims_DATA!L292/ECO!V68))))</f>
        <v>1308.5379340853792</v>
      </c>
      <c r="N381" s="74">
        <f>IF($C$2="National Currency",IF(C.Claims_DATA!M292=0,0,C.Claims_DATA!M292),IF($C$2="Current Exchange rate",IF(C.Claims_DATA!M292=0,0,C.Claims_DATA!M292/ECO!W33),IF($C$2="Constant Exchange rate",IF(C.Claims_DATA!M292=0,0,C.Claims_DATA!M292/ECO!W68))))</f>
        <v>1330.7675293076752</v>
      </c>
      <c r="O381" s="74">
        <f>IF($C$2="National Currency",IF(C.Claims_DATA!N292=0,0,C.Claims_DATA!N292),IF($C$2="Current Exchange rate",IF(C.Claims_DATA!N292=0,0,C.Claims_DATA!N292/ECO!X33),IF($C$2="Constant Exchange rate",IF(C.Claims_DATA!N292=0,0,C.Claims_DATA!N292/ECO!X68))))</f>
        <v>1391.3957089139572</v>
      </c>
      <c r="P381" s="74">
        <f>IF($C$2="National Currency",IF(C.Claims_DATA!O292=0,0,C.Claims_DATA!O292),IF($C$2="Current Exchange rate",IF(C.Claims_DATA!O292=0,0,C.Claims_DATA!O292/ECO!Y33),IF($C$2="Constant Exchange rate",IF(C.Claims_DATA!O292=0,0,C.Claims_DATA!O292/ECO!Y68))))</f>
        <v>1396.1486064031033</v>
      </c>
      <c r="Q381" s="48">
        <f t="shared" si="91"/>
        <v>1.404477333707633E-2</v>
      </c>
      <c r="R381" s="94">
        <f t="shared" si="92"/>
        <v>3.4159207612161069E-3</v>
      </c>
      <c r="S381" s="94">
        <f t="shared" si="93"/>
        <v>0.42386371521507549</v>
      </c>
    </row>
    <row r="382" spans="3:23" ht="15" x14ac:dyDescent="0.25">
      <c r="C382" s="256"/>
      <c r="D382" s="257"/>
      <c r="E382" s="45" t="s">
        <v>24</v>
      </c>
      <c r="F382" s="74">
        <f>IF($C$2="National Currency",IF(C.Claims_DATA!E293=0,0,C.Claims_DATA!E293),IF($C$2="Current Exchange rate",IF(C.Claims_DATA!E293=0,0,C.Claims_DATA!E293/ECO!O34),IF($C$2="Constant Exchange rate",IF(C.Claims_DATA!E293=0,0,C.Claims_DATA!E293/ECO!O69))))</f>
        <v>1512.4496864176729</v>
      </c>
      <c r="G382" s="74">
        <f>IF($C$2="National Currency",IF(C.Claims_DATA!F293=0,0,C.Claims_DATA!F293),IF($C$2="Current Exchange rate",IF(C.Claims_DATA!F293=0,0,C.Claims_DATA!F293/ECO!P34),IF($C$2="Constant Exchange rate",IF(C.Claims_DATA!F293=0,0,C.Claims_DATA!F293/ECO!P69))))</f>
        <v>1588.5051015632312</v>
      </c>
      <c r="H382" s="74">
        <f>IF($C$2="National Currency",IF(C.Claims_DATA!G293=0,0,C.Claims_DATA!G293),IF($C$2="Current Exchange rate",IF(C.Claims_DATA!G293=0,0,C.Claims_DATA!G293/ECO!Q34),IF($C$2="Constant Exchange rate",IF(C.Claims_DATA!G293=0,0,C.Claims_DATA!G293/ECO!Q69))))</f>
        <v>1623.8416175231675</v>
      </c>
      <c r="I382" s="74">
        <f>IF($C$2="National Currency",IF(C.Claims_DATA!H293=0,0,C.Claims_DATA!H293),IF($C$2="Current Exchange rate",IF(C.Claims_DATA!H293=0,0,C.Claims_DATA!H293/ECO!R34),IF($C$2="Constant Exchange rate",IF(C.Claims_DATA!H293=0,0,C.Claims_DATA!H293/ECO!R69))))</f>
        <v>1669.9428999344752</v>
      </c>
      <c r="J382" s="74">
        <f>IF($C$2="National Currency",IF(C.Claims_DATA!I293=0,0,C.Claims_DATA!I293),IF($C$2="Current Exchange rate",IF(C.Claims_DATA!I293=0,0,C.Claims_DATA!I293/ECO!S34),IF($C$2="Constant Exchange rate",IF(C.Claims_DATA!I293=0,0,C.Claims_DATA!I293/ECO!S69))))</f>
        <v>1831.6484133670317</v>
      </c>
      <c r="K382" s="74">
        <f>IF($C$2="National Currency",IF(C.Claims_DATA!J293=0,0,C.Claims_DATA!J293),IF($C$2="Current Exchange rate",IF(C.Claims_DATA!J293=0,0,C.Claims_DATA!J293/ECO!T34),IF($C$2="Constant Exchange rate",IF(C.Claims_DATA!J293=0,0,C.Claims_DATA!J293/ECO!T69))))</f>
        <v>2131.657774033511</v>
      </c>
      <c r="L382" s="74">
        <f>IF($C$2="National Currency",IF(C.Claims_DATA!K293=0,0,C.Claims_DATA!K293),IF($C$2="Current Exchange rate",IF(C.Claims_DATA!K293=0,0,C.Claims_DATA!K293/ECO!U34),IF($C$2="Constant Exchange rate",IF(C.Claims_DATA!K293=0,0,C.Claims_DATA!K293/ECO!U69))))</f>
        <v>2403.1171019376579</v>
      </c>
      <c r="M382" s="74">
        <f>IF($C$2="National Currency",IF(C.Claims_DATA!L293=0,0,C.Claims_DATA!L293),IF($C$2="Current Exchange rate",IF(C.Claims_DATA!L293=0,0,C.Claims_DATA!L293/ECO!V34),IF($C$2="Constant Exchange rate",IF(C.Claims_DATA!L293=0,0,C.Claims_DATA!L293/ECO!V69))))</f>
        <v>2440.5597678554714</v>
      </c>
      <c r="N382" s="74">
        <f>IF($C$2="National Currency",IF(C.Claims_DATA!M293=0,0,C.Claims_DATA!M293),IF($C$2="Current Exchange rate",IF(C.Claims_DATA!M293=0,0,C.Claims_DATA!M293/ECO!W34),IF($C$2="Constant Exchange rate",IF(C.Claims_DATA!M293=0,0,C.Claims_DATA!M293/ECO!W69))))</f>
        <v>2532.0602826921277</v>
      </c>
      <c r="O382" s="74">
        <f>IF($C$2="National Currency",IF(C.Claims_DATA!N293=0,0,C.Claims_DATA!N293),IF($C$2="Current Exchange rate",IF(C.Claims_DATA!N293=0,0,C.Claims_DATA!N293/ECO!X34),IF($C$2="Constant Exchange rate",IF(C.Claims_DATA!N293=0,0,C.Claims_DATA!N293/ECO!X69))))</f>
        <v>2109.1921744828232</v>
      </c>
      <c r="P382" s="74">
        <f>IF($C$2="National Currency",IF(C.Claims_DATA!O293=0,0,C.Claims_DATA!O293),IF($C$2="Current Exchange rate",IF(C.Claims_DATA!O293=0,0,C.Claims_DATA!O293/ECO!Y34),IF($C$2="Constant Exchange rate",IF(C.Claims_DATA!O293=0,0,C.Claims_DATA!O293/ECO!Y69))))</f>
        <v>2217.307872320509</v>
      </c>
      <c r="Q382" s="48">
        <f t="shared" si="91"/>
        <v>2.2305352268686199E-2</v>
      </c>
      <c r="R382" s="94">
        <f t="shared" si="92"/>
        <v>5.12592921335846E-2</v>
      </c>
      <c r="S382" s="94">
        <f t="shared" si="93"/>
        <v>0.39584560989982309</v>
      </c>
    </row>
    <row r="383" spans="3:23" ht="15" x14ac:dyDescent="0.25">
      <c r="C383" s="256"/>
      <c r="D383" s="257"/>
      <c r="E383" s="45" t="s">
        <v>25</v>
      </c>
      <c r="F383" s="74">
        <f>IF($C$2="National Currency",IF(C.Claims_DATA!E294=0,0,C.Claims_DATA!E294),IF($C$2="Current Exchange rate",IF(C.Claims_DATA!E294=0,0,C.Claims_DATA!E294/ECO!O35),IF($C$2="Constant Exchange rate",IF(C.Claims_DATA!E294=0,0,C.Claims_DATA!E294/ECO!O70))))</f>
        <v>1274.0920000000001</v>
      </c>
      <c r="G383" s="74">
        <f>IF($C$2="National Currency",IF(C.Claims_DATA!F294=0,0,C.Claims_DATA!F294),IF($C$2="Current Exchange rate",IF(C.Claims_DATA!F294=0,0,C.Claims_DATA!F294/ECO!P35),IF($C$2="Constant Exchange rate",IF(C.Claims_DATA!F294=0,0,C.Claims_DATA!F294/ECO!P70))))</f>
        <v>1252.537</v>
      </c>
      <c r="H383" s="74">
        <f>IF($C$2="National Currency",IF(C.Claims_DATA!G294=0,0,C.Claims_DATA!G294),IF($C$2="Current Exchange rate",IF(C.Claims_DATA!G294=0,0,C.Claims_DATA!G294/ECO!Q35),IF($C$2="Constant Exchange rate",IF(C.Claims_DATA!G294=0,0,C.Claims_DATA!G294/ECO!Q70))))</f>
        <v>1245.624</v>
      </c>
      <c r="I383" s="74">
        <f>IF($C$2="National Currency",IF(C.Claims_DATA!H294=0,0,C.Claims_DATA!H294),IF($C$2="Current Exchange rate",IF(C.Claims_DATA!H294=0,0,C.Claims_DATA!H294/ECO!R35),IF($C$2="Constant Exchange rate",IF(C.Claims_DATA!H294=0,0,C.Claims_DATA!H294/ECO!R70))))</f>
        <v>1274.75</v>
      </c>
      <c r="J383" s="74">
        <f>IF($C$2="National Currency",IF(C.Claims_DATA!I294=0,0,C.Claims_DATA!I294),IF($C$2="Current Exchange rate",IF(C.Claims_DATA!I294=0,0,C.Claims_DATA!I294/ECO!S35),IF($C$2="Constant Exchange rate",IF(C.Claims_DATA!I294=0,0,C.Claims_DATA!I294/ECO!S70))))</f>
        <v>1318</v>
      </c>
      <c r="K383" s="74">
        <f>IF($C$2="National Currency",IF(C.Claims_DATA!J294=0,0,C.Claims_DATA!J294),IF($C$2="Current Exchange rate",IF(C.Claims_DATA!J294=0,0,C.Claims_DATA!J294/ECO!T35),IF($C$2="Constant Exchange rate",IF(C.Claims_DATA!J294=0,0,C.Claims_DATA!J294/ECO!T70))))</f>
        <v>1288</v>
      </c>
      <c r="L383" s="74">
        <f>IF($C$2="National Currency",IF(C.Claims_DATA!K294=0,0,C.Claims_DATA!K294),IF($C$2="Current Exchange rate",IF(C.Claims_DATA!K294=0,0,C.Claims_DATA!K294/ECO!U35),IF($C$2="Constant Exchange rate",IF(C.Claims_DATA!K294=0,0,C.Claims_DATA!K294/ECO!U70))))</f>
        <v>1362</v>
      </c>
      <c r="M383" s="74">
        <f>IF($C$2="National Currency",IF(C.Claims_DATA!L294=0,0,C.Claims_DATA!L294),IF($C$2="Current Exchange rate",IF(C.Claims_DATA!L294=0,0,C.Claims_DATA!L294/ECO!V35),IF($C$2="Constant Exchange rate",IF(C.Claims_DATA!L294=0,0,C.Claims_DATA!L294/ECO!V70))))</f>
        <v>1358.3520000000001</v>
      </c>
      <c r="N383" s="74">
        <f>IF($C$2="National Currency",IF(C.Claims_DATA!M294=0,0,C.Claims_DATA!M294),IF($C$2="Current Exchange rate",IF(C.Claims_DATA!M294=0,0,C.Claims_DATA!M294/ECO!W35),IF($C$2="Constant Exchange rate",IF(C.Claims_DATA!M294=0,0,C.Claims_DATA!M294/ECO!W70))))</f>
        <v>1261.453</v>
      </c>
      <c r="O383" s="74">
        <f>IF($C$2="National Currency",IF(C.Claims_DATA!N294=0,0,C.Claims_DATA!N294),IF($C$2="Current Exchange rate",IF(C.Claims_DATA!N294=0,0,C.Claims_DATA!N294/ECO!X35),IF($C$2="Constant Exchange rate",IF(C.Claims_DATA!N294=0,0,C.Claims_DATA!N294/ECO!X70))))</f>
        <v>1174.359081021212</v>
      </c>
      <c r="P383" s="74">
        <f>IF($C$2="National Currency",IF(C.Claims_DATA!O294=0,0,C.Claims_DATA!O294),IF($C$2="Current Exchange rate",IF(C.Claims_DATA!O294=0,0,C.Claims_DATA!O294/ECO!Y35),IF($C$2="Constant Exchange rate",IF(C.Claims_DATA!O294=0,0,C.Claims_DATA!O294/ECO!Y70))))</f>
        <v>1155.4479954482126</v>
      </c>
      <c r="Q383" s="48">
        <f t="shared" si="91"/>
        <v>1.1623408227765631E-2</v>
      </c>
      <c r="R383" s="94">
        <f t="shared" si="92"/>
        <v>-1.6103324680347697E-2</v>
      </c>
      <c r="S383" s="94">
        <f t="shared" si="93"/>
        <v>-7.7513881467603296E-2</v>
      </c>
    </row>
    <row r="384" spans="3:23" ht="15" x14ac:dyDescent="0.25">
      <c r="C384" s="256"/>
      <c r="D384" s="257"/>
      <c r="E384" s="45" t="s">
        <v>26</v>
      </c>
      <c r="F384" s="74">
        <f>IF($C$2="National Currency",IF(C.Claims_DATA!E295=0,0,C.Claims_DATA!E295),IF($C$2="Current Exchange rate",IF(C.Claims_DATA!E295=0,0,C.Claims_DATA!E295/ECO!O36),IF($C$2="Constant Exchange rate",IF(C.Claims_DATA!E295=0,0,C.Claims_DATA!E295/ECO!O71))))</f>
        <v>176.59556130958441</v>
      </c>
      <c r="G384" s="74">
        <f>IF($C$2="National Currency",IF(C.Claims_DATA!F295=0,0,C.Claims_DATA!F295),IF($C$2="Current Exchange rate",IF(C.Claims_DATA!F295=0,0,C.Claims_DATA!F295/ECO!P36),IF($C$2="Constant Exchange rate",IF(C.Claims_DATA!F295=0,0,C.Claims_DATA!F295/ECO!P71))))</f>
        <v>304.12109971243058</v>
      </c>
      <c r="H384" s="74">
        <f>IF($C$2="National Currency",IF(C.Claims_DATA!G295=0,0,C.Claims_DATA!G295),IF($C$2="Current Exchange rate",IF(C.Claims_DATA!G295=0,0,C.Claims_DATA!G295/ECO!Q36),IF($C$2="Constant Exchange rate",IF(C.Claims_DATA!G295=0,0,C.Claims_DATA!G295/ECO!Q71))))</f>
        <v>431.6466381152768</v>
      </c>
      <c r="I384" s="74">
        <f>IF($C$2="National Currency",IF(C.Claims_DATA!H295=0,0,C.Claims_DATA!H295),IF($C$2="Current Exchange rate",IF(C.Claims_DATA!H295=0,0,C.Claims_DATA!H295/ECO!R36),IF($C$2="Constant Exchange rate",IF(C.Claims_DATA!H295=0,0,C.Claims_DATA!H295/ECO!R71))))</f>
        <v>559.17217651812302</v>
      </c>
      <c r="J384" s="74">
        <f>IF($C$2="National Currency",IF(C.Claims_DATA!I295=0,0,C.Claims_DATA!I295),IF($C$2="Current Exchange rate",IF(C.Claims_DATA!I295=0,0,C.Claims_DATA!I295/ECO!S36),IF($C$2="Constant Exchange rate",IF(C.Claims_DATA!I295=0,0,C.Claims_DATA!I295/ECO!S71))))</f>
        <v>686.69771492096913</v>
      </c>
      <c r="K384" s="74">
        <f>IF($C$2="National Currency",IF(C.Claims_DATA!J295=0,0,C.Claims_DATA!J295),IF($C$2="Current Exchange rate",IF(C.Claims_DATA!J295=0,0,C.Claims_DATA!J295/ECO!T36),IF($C$2="Constant Exchange rate",IF(C.Claims_DATA!J295=0,0,C.Claims_DATA!J295/ECO!T71))))</f>
        <v>814.22325332381547</v>
      </c>
      <c r="L384" s="74">
        <f>IF($C$2="National Currency",IF(C.Claims_DATA!K295=0,0,C.Claims_DATA!K295),IF($C$2="Current Exchange rate",IF(C.Claims_DATA!K295=0,0,C.Claims_DATA!K295/ECO!U36),IF($C$2="Constant Exchange rate",IF(C.Claims_DATA!K295=0,0,C.Claims_DATA!K295/ECO!U71))))</f>
        <v>693.76282680467568</v>
      </c>
      <c r="M384" s="74">
        <f>IF($C$2="National Currency",IF(C.Claims_DATA!L295=0,0,C.Claims_DATA!L295),IF($C$2="Current Exchange rate",IF(C.Claims_DATA!L295=0,0,C.Claims_DATA!L295/ECO!V36),IF($C$2="Constant Exchange rate",IF(C.Claims_DATA!L295=0,0,C.Claims_DATA!L295/ECO!V71))))</f>
        <v>980.63710181136787</v>
      </c>
      <c r="N384" s="74">
        <f>IF($C$2="National Currency",IF(C.Claims_DATA!M295=0,0,C.Claims_DATA!M295),IF($C$2="Current Exchange rate",IF(C.Claims_DATA!M295=0,0,C.Claims_DATA!M295/ECO!W36),IF($C$2="Constant Exchange rate",IF(C.Claims_DATA!M295=0,0,C.Claims_DATA!M295/ECO!W71))))</f>
        <v>813.77710359596676</v>
      </c>
      <c r="O384" s="74">
        <f>IF($C$2="National Currency",IF(C.Claims_DATA!N295=0,0,C.Claims_DATA!N295),IF($C$2="Current Exchange rate",IF(C.Claims_DATA!N295=0,0,C.Claims_DATA!N295/ECO!X36),IF($C$2="Constant Exchange rate",IF(C.Claims_DATA!N295=0,0,C.Claims_DATA!N295/ECO!X71))))</f>
        <v>823.36932274471314</v>
      </c>
      <c r="P384" s="74">
        <f>IF($C$2="National Currency",IF(C.Claims_DATA!O295=0,0,C.Claims_DATA!O295),IF($C$2="Current Exchange rate",IF(C.Claims_DATA!O295=0,0,C.Claims_DATA!O295/ECO!Y36),IF($C$2="Constant Exchange rate",IF(C.Claims_DATA!O295=0,0,C.Claims_DATA!O295/ECO!Y71))))</f>
        <v>759.79298652627824</v>
      </c>
      <c r="Q384" s="48">
        <f t="shared" si="91"/>
        <v>7.6432553310738661E-3</v>
      </c>
      <c r="R384" s="94">
        <f t="shared" si="92"/>
        <v>-7.7214846924952618E-2</v>
      </c>
      <c r="S384" s="94">
        <f t="shared" si="93"/>
        <v>1.4983238165478152</v>
      </c>
    </row>
    <row r="385" spans="3:19" ht="15" x14ac:dyDescent="0.25">
      <c r="C385" s="256"/>
      <c r="D385" s="257"/>
      <c r="E385" s="45" t="s">
        <v>27</v>
      </c>
      <c r="F385" s="74">
        <f>IF($C$2="National Currency",IF(C.Claims_DATA!E296=0,0,C.Claims_DATA!E296),IF($C$2="Current Exchange rate",IF(C.Claims_DATA!E296=0,0,C.Claims_DATA!E296/ECO!O37),IF($C$2="Constant Exchange rate",IF(C.Claims_DATA!E296=0,0,C.Claims_DATA!E296/ECO!O72))))</f>
        <v>1416.4803577131906</v>
      </c>
      <c r="G385" s="74">
        <f>IF($C$2="National Currency",IF(C.Claims_DATA!F296=0,0,C.Claims_DATA!F296),IF($C$2="Current Exchange rate",IF(C.Claims_DATA!F296=0,0,C.Claims_DATA!F296/ECO!P37),IF($C$2="Constant Exchange rate",IF(C.Claims_DATA!F296=0,0,C.Claims_DATA!F296/ECO!P72))))</f>
        <v>1532.5242201639517</v>
      </c>
      <c r="H385" s="74">
        <f>IF($C$2="National Currency",IF(C.Claims_DATA!G296=0,0,C.Claims_DATA!G296),IF($C$2="Current Exchange rate",IF(C.Claims_DATA!G296=0,0,C.Claims_DATA!G296/ECO!Q37),IF($C$2="Constant Exchange rate",IF(C.Claims_DATA!G296=0,0,C.Claims_DATA!G296/ECO!Q72))))</f>
        <v>1536.0374747152134</v>
      </c>
      <c r="I385" s="74">
        <f>IF($C$2="National Currency",IF(C.Claims_DATA!H296=0,0,C.Claims_DATA!H296),IF($C$2="Current Exchange rate",IF(C.Claims_DATA!H296=0,0,C.Claims_DATA!H296/ECO!R37),IF($C$2="Constant Exchange rate",IF(C.Claims_DATA!H296=0,0,C.Claims_DATA!H296/ECO!R72))))</f>
        <v>1409.9861599063131</v>
      </c>
      <c r="J385" s="74">
        <f>IF($C$2="National Currency",IF(C.Claims_DATA!I296=0,0,C.Claims_DATA!I296),IF($C$2="Current Exchange rate",IF(C.Claims_DATA!I296=0,0,C.Claims_DATA!I296/ECO!S37),IF($C$2="Constant Exchange rate",IF(C.Claims_DATA!I296=0,0,C.Claims_DATA!I296/ECO!S72))))</f>
        <v>1473.2247418290215</v>
      </c>
      <c r="K385" s="74">
        <f>IF($C$2="National Currency",IF(C.Claims_DATA!J296=0,0,C.Claims_DATA!J296),IF($C$2="Current Exchange rate",IF(C.Claims_DATA!J296=0,0,C.Claims_DATA!J296/ECO!T37),IF($C$2="Constant Exchange rate",IF(C.Claims_DATA!J296=0,0,C.Claims_DATA!J296/ECO!T72))))</f>
        <v>1699.3505802193122</v>
      </c>
      <c r="L385" s="74">
        <f>IF($C$2="National Currency",IF(C.Claims_DATA!K296=0,0,C.Claims_DATA!K296),IF($C$2="Current Exchange rate",IF(C.Claims_DATA!K296=0,0,C.Claims_DATA!K296/ECO!U37),IF($C$2="Constant Exchange rate",IF(C.Claims_DATA!K296=0,0,C.Claims_DATA!K296/ECO!U72))))</f>
        <v>1704.56723091664</v>
      </c>
      <c r="M385" s="74">
        <f>IF($C$2="National Currency",IF(C.Claims_DATA!L296=0,0,C.Claims_DATA!L296),IF($C$2="Current Exchange rate",IF(C.Claims_DATA!L296=0,0,C.Claims_DATA!L296/ECO!V37),IF($C$2="Constant Exchange rate",IF(C.Claims_DATA!L296=0,0,C.Claims_DATA!L296/ECO!V72))))</f>
        <v>1819.759395294368</v>
      </c>
      <c r="N385" s="74">
        <f>IF($C$2="National Currency",IF(C.Claims_DATA!M296=0,0,C.Claims_DATA!M296),IF($C$2="Current Exchange rate",IF(C.Claims_DATA!M296=0,0,C.Claims_DATA!M296/ECO!W37),IF($C$2="Constant Exchange rate",IF(C.Claims_DATA!M296=0,0,C.Claims_DATA!M296/ECO!W72))))</f>
        <v>1780.2618971574575</v>
      </c>
      <c r="O385" s="74">
        <f>IF($C$2="National Currency",IF(C.Claims_DATA!N296=0,0,C.Claims_DATA!N296),IF($C$2="Current Exchange rate",IF(C.Claims_DATA!N296=0,0,C.Claims_DATA!N296/ECO!X37),IF($C$2="Constant Exchange rate",IF(C.Claims_DATA!N296=0,0,C.Claims_DATA!N296/ECO!X72))))</f>
        <v>1860.5344405408282</v>
      </c>
      <c r="P385" s="74">
        <f>IF($C$2="National Currency",IF(C.Claims_DATA!O296=0,0,C.Claims_DATA!O296),IF($C$2="Current Exchange rate",IF(C.Claims_DATA!O296=0,0,C.Claims_DATA!O296/ECO!Y37),IF($C$2="Constant Exchange rate",IF(C.Claims_DATA!O296=0,0,C.Claims_DATA!O296/ECO!Y72))))</f>
        <v>2317.5769189822208</v>
      </c>
      <c r="Q385" s="48">
        <f t="shared" si="91"/>
        <v>2.3314024287287828E-2</v>
      </c>
      <c r="R385" s="94">
        <f t="shared" si="92"/>
        <v>0.24565117875944154</v>
      </c>
      <c r="S385" s="94">
        <f t="shared" si="93"/>
        <v>0.51226120180618295</v>
      </c>
    </row>
    <row r="386" spans="3:19" ht="15" x14ac:dyDescent="0.25">
      <c r="C386" s="256"/>
      <c r="D386" s="257"/>
      <c r="E386" s="45" t="s">
        <v>28</v>
      </c>
      <c r="F386" s="74">
        <f>IF($C$2="National Currency",IF(C.Claims_DATA!E297=0,0,C.Claims_DATA!E297),IF($C$2="Current Exchange rate",IF(C.Claims_DATA!E297=0,0,C.Claims_DATA!E297/ECO!O38),IF($C$2="Constant Exchange rate",IF(C.Claims_DATA!E297=0,0,C.Claims_DATA!E297/ECO!O73))))</f>
        <v>333.4710398931731</v>
      </c>
      <c r="G386" s="74">
        <f>IF($C$2="National Currency",IF(C.Claims_DATA!F297=0,0,C.Claims_DATA!F297),IF($C$2="Current Exchange rate",IF(C.Claims_DATA!F297=0,0,C.Claims_DATA!F297/ECO!P38),IF($C$2="Constant Exchange rate",IF(C.Claims_DATA!F297=0,0,C.Claims_DATA!F297/ECO!P73))))</f>
        <v>325.04172926055753</v>
      </c>
      <c r="H386" s="74">
        <f>IF($C$2="National Currency",IF(C.Claims_DATA!G297=0,0,C.Claims_DATA!G297),IF($C$2="Current Exchange rate",IF(C.Claims_DATA!G297=0,0,C.Claims_DATA!G297/ECO!Q38),IF($C$2="Constant Exchange rate",IF(C.Claims_DATA!G297=0,0,C.Claims_DATA!G297/ECO!Q73))))</f>
        <v>352.2199966616592</v>
      </c>
      <c r="I386" s="74">
        <f>IF($C$2="National Currency",IF(C.Claims_DATA!H297=0,0,C.Claims_DATA!H297),IF($C$2="Current Exchange rate",IF(C.Claims_DATA!H297=0,0,C.Claims_DATA!H297/ECO!R38),IF($C$2="Constant Exchange rate",IF(C.Claims_DATA!H297=0,0,C.Claims_DATA!H297/ECO!R73))))</f>
        <v>377</v>
      </c>
      <c r="J386" s="74">
        <f>IF($C$2="National Currency",IF(C.Claims_DATA!I297=0,0,C.Claims_DATA!I297),IF($C$2="Current Exchange rate",IF(C.Claims_DATA!I297=0,0,C.Claims_DATA!I297/ECO!S38),IF($C$2="Constant Exchange rate",IF(C.Claims_DATA!I297=0,0,C.Claims_DATA!I297/ECO!S73))))</f>
        <v>408</v>
      </c>
      <c r="K386" s="74">
        <f>IF($C$2="National Currency",IF(C.Claims_DATA!J297=0,0,C.Claims_DATA!J297),IF($C$2="Current Exchange rate",IF(C.Claims_DATA!J297=0,0,C.Claims_DATA!J297/ECO!T38),IF($C$2="Constant Exchange rate",IF(C.Claims_DATA!J297=0,0,C.Claims_DATA!J297/ECO!T73))))</f>
        <v>423</v>
      </c>
      <c r="L386" s="74">
        <f>IF($C$2="National Currency",IF(C.Claims_DATA!K297=0,0,C.Claims_DATA!K297),IF($C$2="Current Exchange rate",IF(C.Claims_DATA!K297=0,0,C.Claims_DATA!K297/ECO!U38),IF($C$2="Constant Exchange rate",IF(C.Claims_DATA!K297=0,0,C.Claims_DATA!K297/ECO!U73))))</f>
        <v>368</v>
      </c>
      <c r="M386" s="74">
        <f>IF($C$2="National Currency",IF(C.Claims_DATA!L297=0,0,C.Claims_DATA!L297),IF($C$2="Current Exchange rate",IF(C.Claims_DATA!L297=0,0,C.Claims_DATA!L297/ECO!V38),IF($C$2="Constant Exchange rate",IF(C.Claims_DATA!L297=0,0,C.Claims_DATA!L297/ECO!V73))))</f>
        <v>348</v>
      </c>
      <c r="N386" s="74">
        <f>IF($C$2="National Currency",IF(C.Claims_DATA!M297=0,0,C.Claims_DATA!M297),IF($C$2="Current Exchange rate",IF(C.Claims_DATA!M297=0,0,C.Claims_DATA!M297/ECO!W38),IF($C$2="Constant Exchange rate",IF(C.Claims_DATA!M297=0,0,C.Claims_DATA!M297/ECO!W73))))</f>
        <v>299</v>
      </c>
      <c r="O386" s="74">
        <f>IF($C$2="National Currency",IF(C.Claims_DATA!N297=0,0,C.Claims_DATA!N297),IF($C$2="Current Exchange rate",IF(C.Claims_DATA!N297=0,0,C.Claims_DATA!N297/ECO!X38),IF($C$2="Constant Exchange rate",IF(C.Claims_DATA!N297=0,0,C.Claims_DATA!N297/ECO!X73))))</f>
        <v>318.614463</v>
      </c>
      <c r="P386" s="74">
        <f>IF($C$2="National Currency",IF(C.Claims_DATA!O297=0,0,C.Claims_DATA!O297),IF($C$2="Current Exchange rate",IF(C.Claims_DATA!O297=0,0,C.Claims_DATA!O297/ECO!Y38),IF($C$2="Constant Exchange rate",IF(C.Claims_DATA!O297=0,0,C.Claims_DATA!O297/ECO!Y73))))</f>
        <v>295.164447</v>
      </c>
      <c r="Q386" s="48">
        <f t="shared" si="91"/>
        <v>2.9692525109906273E-3</v>
      </c>
      <c r="R386" s="94">
        <f t="shared" si="92"/>
        <v>-7.359997339480473E-2</v>
      </c>
      <c r="S386" s="94">
        <f t="shared" si="93"/>
        <v>-9.1918297163031459E-2</v>
      </c>
    </row>
    <row r="387" spans="3:19" ht="15" x14ac:dyDescent="0.25">
      <c r="C387" s="256"/>
      <c r="D387" s="257"/>
      <c r="E387" s="45" t="s">
        <v>43</v>
      </c>
      <c r="F387" s="74">
        <f>IF($C$2="National Currency",IF(C.Claims_DATA!E298=0,0,C.Claims_DATA!E298),IF($C$2="Current Exchange rate",IF(C.Claims_DATA!E298=0,0,C.Claims_DATA!E298/ECO!O39),IF($C$2="Constant Exchange rate",IF(C.Claims_DATA!E298=0,0,C.Claims_DATA!E298/ECO!O74))))</f>
        <v>264.55553342627627</v>
      </c>
      <c r="G387" s="74">
        <f>IF($C$2="National Currency",IF(C.Claims_DATA!F298=0,0,C.Claims_DATA!F298),IF($C$2="Current Exchange rate",IF(C.Claims_DATA!F298=0,0,C.Claims_DATA!F298/ECO!P39),IF($C$2="Constant Exchange rate",IF(C.Claims_DATA!F298=0,0,C.Claims_DATA!F298/ECO!P74))))</f>
        <v>256.88773816636791</v>
      </c>
      <c r="H387" s="74">
        <f>IF($C$2="National Currency",IF(C.Claims_DATA!G298=0,0,C.Claims_DATA!G298),IF($C$2="Current Exchange rate",IF(C.Claims_DATA!G298=0,0,C.Claims_DATA!G298/ECO!Q39),IF($C$2="Constant Exchange rate",IF(C.Claims_DATA!G298=0,0,C.Claims_DATA!G298/ECO!Q74))))</f>
        <v>300.57093540463387</v>
      </c>
      <c r="I387" s="74">
        <f>IF($C$2="National Currency",IF(C.Claims_DATA!H298=0,0,C.Claims_DATA!H298),IF($C$2="Current Exchange rate",IF(C.Claims_DATA!H298=0,0,C.Claims_DATA!H298/ECO!R39),IF($C$2="Constant Exchange rate",IF(C.Claims_DATA!H298=0,0,C.Claims_DATA!H298/ECO!R74))))</f>
        <v>329.01812387970523</v>
      </c>
      <c r="J387" s="74">
        <f>IF($C$2="National Currency",IF(C.Claims_DATA!I298=0,0,C.Claims_DATA!I298),IF($C$2="Current Exchange rate",IF(C.Claims_DATA!I298=0,0,C.Claims_DATA!I298/ECO!S39),IF($C$2="Constant Exchange rate",IF(C.Claims_DATA!I298=0,0,C.Claims_DATA!I298/ECO!S74))))</f>
        <v>320.62006240456748</v>
      </c>
      <c r="K387" s="74">
        <f>IF($C$2="National Currency",IF(C.Claims_DATA!J298=0,0,C.Claims_DATA!J298),IF($C$2="Current Exchange rate",IF(C.Claims_DATA!J298=0,0,C.Claims_DATA!J298/ECO!T39),IF($C$2="Constant Exchange rate",IF(C.Claims_DATA!J298=0,0,C.Claims_DATA!J298/ECO!T74))))</f>
        <v>325.69604992365396</v>
      </c>
      <c r="L387" s="74">
        <f>IF($C$2="National Currency",IF(C.Claims_DATA!K298=0,0,C.Claims_DATA!K298),IF($C$2="Current Exchange rate",IF(C.Claims_DATA!K298=0,0,C.Claims_DATA!K298/ECO!U39),IF($C$2="Constant Exchange rate",IF(C.Claims_DATA!K298=0,0,C.Claims_DATA!K298/ECO!U74))))</f>
        <v>330.77203744274044</v>
      </c>
      <c r="M387" s="74">
        <f>IF($C$2="National Currency",IF(C.Claims_DATA!L298=0,0,C.Claims_DATA!L298),IF($C$2="Current Exchange rate",IF(C.Claims_DATA!L298=0,0,C.Claims_DATA!L298/ECO!V39),IF($C$2="Constant Exchange rate",IF(C.Claims_DATA!L298=0,0,C.Claims_DATA!L298/ECO!V74))))</f>
        <v>335.84802496182692</v>
      </c>
      <c r="N387" s="74">
        <f>IF($C$2="National Currency",IF(C.Claims_DATA!M298=0,0,C.Claims_DATA!M298),IF($C$2="Current Exchange rate",IF(C.Claims_DATA!M298=0,0,C.Claims_DATA!M298/ECO!W39),IF($C$2="Constant Exchange rate",IF(C.Claims_DATA!M298=0,0,C.Claims_DATA!M298/ECO!W74))))</f>
        <v>340.9240124809134</v>
      </c>
      <c r="O387" s="74">
        <f>IF($C$2="National Currency",IF(C.Claims_DATA!N298=0,0,C.Claims_DATA!N298),IF($C$2="Current Exchange rate",IF(C.Claims_DATA!N298=0,0,C.Claims_DATA!N298/ECO!X39),IF($C$2="Constant Exchange rate",IF(C.Claims_DATA!N298=0,0,C.Claims_DATA!N298/ECO!X74))))</f>
        <v>346</v>
      </c>
      <c r="P387" s="74">
        <f>IF($C$2="National Currency",IF(C.Claims_DATA!O298=0,0,C.Claims_DATA!O298),IF($C$2="Current Exchange rate",IF(C.Claims_DATA!O298=0,0,C.Claims_DATA!O298/ECO!Y39),IF($C$2="Constant Exchange rate",IF(C.Claims_DATA!O298=0,0,C.Claims_DATA!O298/ECO!Y74))))</f>
        <v>327</v>
      </c>
      <c r="Q387" s="48">
        <f t="shared" si="91"/>
        <v>3.289507191541721E-3</v>
      </c>
      <c r="R387" s="94">
        <f t="shared" si="92"/>
        <v>-5.4913294797687806E-2</v>
      </c>
      <c r="S387" s="94">
        <f t="shared" si="93"/>
        <v>0.27292957746478885</v>
      </c>
    </row>
    <row r="388" spans="3:19" ht="15" x14ac:dyDescent="0.25">
      <c r="C388" s="256"/>
      <c r="D388" s="257"/>
      <c r="E388" s="45" t="s">
        <v>30</v>
      </c>
      <c r="F388" s="74">
        <f>IF($C$2="National Currency",IF(C.Claims_DATA!E299=0,0,C.Claims_DATA!E299),IF($C$2="Current Exchange rate",IF(C.Claims_DATA!E299=0,0,C.Claims_DATA!E299/ECO!O40),IF($C$2="Constant Exchange rate",IF(C.Claims_DATA!E299=0,0,C.Claims_DATA!E299/ECO!O75))))</f>
        <v>583.76765536723167</v>
      </c>
      <c r="G388" s="74">
        <f>IF($C$2="National Currency",IF(C.Claims_DATA!F299=0,0,C.Claims_DATA!F299),IF($C$2="Current Exchange rate",IF(C.Claims_DATA!F299=0,0,C.Claims_DATA!F299/ECO!P40),IF($C$2="Constant Exchange rate",IF(C.Claims_DATA!F299=0,0,C.Claims_DATA!F299/ECO!P75))))</f>
        <v>837.78853001412426</v>
      </c>
      <c r="H388" s="74">
        <f>IF($C$2="National Currency",IF(C.Claims_DATA!G299=0,0,C.Claims_DATA!G299),IF($C$2="Current Exchange rate",IF(C.Claims_DATA!G299=0,0,C.Claims_DATA!G299/ECO!Q40),IF($C$2="Constant Exchange rate",IF(C.Claims_DATA!G299=0,0,C.Claims_DATA!G299/ECO!Q75))))</f>
        <v>1066.3841807909605</v>
      </c>
      <c r="I388" s="74">
        <f>IF($C$2="National Currency",IF(C.Claims_DATA!H299=0,0,C.Claims_DATA!H299),IF($C$2="Current Exchange rate",IF(C.Claims_DATA!H299=0,0,C.Claims_DATA!H299/ECO!R40),IF($C$2="Constant Exchange rate",IF(C.Claims_DATA!H299=0,0,C.Claims_DATA!H299/ECO!R75))))</f>
        <v>1152.1892655367233</v>
      </c>
      <c r="J388" s="74">
        <f>IF($C$2="National Currency",IF(C.Claims_DATA!I299=0,0,C.Claims_DATA!I299),IF($C$2="Current Exchange rate",IF(C.Claims_DATA!I299=0,0,C.Claims_DATA!I299/ECO!S40),IF($C$2="Constant Exchange rate",IF(C.Claims_DATA!I299=0,0,C.Claims_DATA!I299/ECO!S75))))</f>
        <v>1299.7881355932204</v>
      </c>
      <c r="K388" s="74">
        <f>IF($C$2="National Currency",IF(C.Claims_DATA!J299=0,0,C.Claims_DATA!J299),IF($C$2="Current Exchange rate",IF(C.Claims_DATA!J299=0,0,C.Claims_DATA!J299/ECO!T40),IF($C$2="Constant Exchange rate",IF(C.Claims_DATA!J299=0,0,C.Claims_DATA!J299/ECO!T75))))</f>
        <v>1445.268361581921</v>
      </c>
      <c r="L388" s="74">
        <f>IF($C$2="National Currency",IF(C.Claims_DATA!K299=0,0,C.Claims_DATA!K299),IF($C$2="Current Exchange rate",IF(C.Claims_DATA!K299=0,0,C.Claims_DATA!K299/ECO!U40),IF($C$2="Constant Exchange rate",IF(C.Claims_DATA!K299=0,0,C.Claims_DATA!K299/ECO!U75))))</f>
        <v>1492.5847457627119</v>
      </c>
      <c r="M388" s="74">
        <f>IF($C$2="National Currency",IF(C.Claims_DATA!L299=0,0,C.Claims_DATA!L299),IF($C$2="Current Exchange rate",IF(C.Claims_DATA!L299=0,0,C.Claims_DATA!L299/ECO!V40),IF($C$2="Constant Exchange rate",IF(C.Claims_DATA!L299=0,0,C.Claims_DATA!L299/ECO!V75))))</f>
        <v>1786.0169491525426</v>
      </c>
      <c r="N388" s="74">
        <f>IF($C$2="National Currency",IF(C.Claims_DATA!M299=0,0,C.Claims_DATA!M299),IF($C$2="Current Exchange rate",IF(C.Claims_DATA!M299=0,0,C.Claims_DATA!M299/ECO!W40),IF($C$2="Constant Exchange rate",IF(C.Claims_DATA!M299=0,0,C.Claims_DATA!M299/ECO!W75))))</f>
        <v>2001.0593220338983</v>
      </c>
      <c r="O388" s="74">
        <f>IF($C$2="National Currency",IF(C.Claims_DATA!N299=0,0,C.Claims_DATA!N299),IF($C$2="Current Exchange rate",IF(C.Claims_DATA!N299=0,0,C.Claims_DATA!N299/ECO!X40),IF($C$2="Constant Exchange rate",IF(C.Claims_DATA!N299=0,0,C.Claims_DATA!N299/ECO!X75))))</f>
        <v>1981.2853107344633</v>
      </c>
      <c r="P388" s="74">
        <f>IF($C$2="National Currency",IF(C.Claims_DATA!O299=0,0,C.Claims_DATA!O299),IF($C$2="Current Exchange rate",IF(C.Claims_DATA!O299=0,0,C.Claims_DATA!O299/ECO!Y40),IF($C$2="Constant Exchange rate",IF(C.Claims_DATA!O299=0,0,C.Claims_DATA!O299/ECO!Y75))))</f>
        <v>2360.1694915254238</v>
      </c>
      <c r="Q388" s="48">
        <f t="shared" si="91"/>
        <v>2.3742490873487E-2</v>
      </c>
      <c r="R388" s="94">
        <f t="shared" si="92"/>
        <v>0.19123150953484225</v>
      </c>
      <c r="S388" s="94">
        <f t="shared" si="93"/>
        <v>1.8171422822960275</v>
      </c>
    </row>
    <row r="389" spans="3:19" ht="15" x14ac:dyDescent="0.25">
      <c r="C389" s="256"/>
      <c r="D389" s="257"/>
      <c r="E389" s="45" t="s">
        <v>41</v>
      </c>
      <c r="F389" s="75">
        <f>IF($C$2="National Currency",IF(C.Claims_DATA!E300=0,0,C.Claims_DATA!E300),IF($C$2="Current Exchange rate",IF(C.Claims_DATA!E300=0,0,C.Claims_DATA!E300/ECO!O41),IF($C$2="Constant Exchange rate",IF(C.Claims_DATA!E300=0,0,C.Claims_DATA!E300/ECO!O76))))</f>
        <v>12998.507946368656</v>
      </c>
      <c r="G389" s="75">
        <f>IF($C$2="National Currency",IF(C.Claims_DATA!F300=0,0,C.Claims_DATA!F300),IF($C$2="Current Exchange rate",IF(C.Claims_DATA!F300=0,0,C.Claims_DATA!F300/ECO!P41),IF($C$2="Constant Exchange rate",IF(C.Claims_DATA!F300=0,0,C.Claims_DATA!F300/ECO!P76))))</f>
        <v>13542.288001901714</v>
      </c>
      <c r="H389" s="75">
        <f>IF($C$2="National Currency",IF(C.Claims_DATA!G300=0,0,C.Claims_DATA!G300),IF($C$2="Current Exchange rate",IF(C.Claims_DATA!G300=0,0,C.Claims_DATA!G300/ECO!Q41),IF($C$2="Constant Exchange rate",IF(C.Claims_DATA!G300=0,0,C.Claims_DATA!G300/ECO!Q76))))</f>
        <v>12839.834905280757</v>
      </c>
      <c r="I389" s="75">
        <f>IF($C$2="National Currency",IF(C.Claims_DATA!H300=0,0,C.Claims_DATA!H300),IF($C$2="Current Exchange rate",IF(C.Claims_DATA!H300=0,0,C.Claims_DATA!H300/ECO!R41),IF($C$2="Constant Exchange rate",IF(C.Claims_DATA!H300=0,0,C.Claims_DATA!H300/ECO!R76))))</f>
        <v>13383.308770085958</v>
      </c>
      <c r="J389" s="75">
        <f>IF($C$2="National Currency",IF(C.Claims_DATA!I300=0,0,C.Claims_DATA!I300),IF($C$2="Current Exchange rate",IF(C.Claims_DATA!I300=0,0,C.Claims_DATA!I300/ECO!S41),IF($C$2="Constant Exchange rate",IF(C.Claims_DATA!I300=0,0,C.Claims_DATA!I300/ECO!S76))))</f>
        <v>13375.928565381297</v>
      </c>
      <c r="K389" s="75">
        <f>IF($C$2="National Currency",IF(C.Claims_DATA!J300=0,0,C.Claims_DATA!J300),IF($C$2="Current Exchange rate",IF(C.Claims_DATA!J300=0,0,C.Claims_DATA!J300/ECO!T41),IF($C$2="Constant Exchange rate",IF(C.Claims_DATA!J300=0,0,C.Claims_DATA!J300/ECO!T76))))</f>
        <v>15039.15778662216</v>
      </c>
      <c r="L389" s="75">
        <f>IF($C$2="National Currency",IF(C.Claims_DATA!K300=0,0,C.Claims_DATA!K300),IF($C$2="Current Exchange rate",IF(C.Claims_DATA!K300=0,0,C.Claims_DATA!K300/ECO!U41),IF($C$2="Constant Exchange rate",IF(C.Claims_DATA!K300=0,0,C.Claims_DATA!K300/ECO!U76))))</f>
        <v>17322.223648735395</v>
      </c>
      <c r="M389" s="75">
        <f>IF($C$2="National Currency",IF(C.Claims_DATA!L300=0,0,C.Claims_DATA!L300),IF($C$2="Current Exchange rate",IF(C.Claims_DATA!L300=0,0,C.Claims_DATA!L300/ECO!V41),IF($C$2="Constant Exchange rate",IF(C.Claims_DATA!L300=0,0,C.Claims_DATA!L300/ECO!V76))))</f>
        <v>16100.63413386355</v>
      </c>
      <c r="N389" s="75">
        <f>IF($C$2="National Currency",IF(C.Claims_DATA!M300=0,0,C.Claims_DATA!M300),IF($C$2="Current Exchange rate",IF(C.Claims_DATA!M300=0,0,C.Claims_DATA!M300/ECO!W41),IF($C$2="Constant Exchange rate",IF(C.Claims_DATA!M300=0,0,C.Claims_DATA!M300/ECO!W76))))</f>
        <v>16149.266058972054</v>
      </c>
      <c r="O389" s="75">
        <f>IF($C$2="National Currency",IF(C.Claims_DATA!N300=0,0,C.Claims_DATA!N300),IF($C$2="Current Exchange rate",IF(C.Claims_DATA!N300=0,0,C.Claims_DATA!N300/ECO!X41),IF($C$2="Constant Exchange rate",IF(C.Claims_DATA!N300=0,0,C.Claims_DATA!N300/ECO!X76))))</f>
        <v>17216.587495185518</v>
      </c>
      <c r="P389" s="75">
        <f>IF($C$2="National Currency",IF(C.Claims_DATA!O300=0,0,C.Claims_DATA!O300),IF($C$2="Current Exchange rate",IF(C.Claims_DATA!O300=0,0,C.Claims_DATA!O300/ECO!Y41),IF($C$2="Constant Exchange rate",IF(C.Claims_DATA!O300=0,0,C.Claims_DATA!O300/ECO!Y76))))</f>
        <v>13751.830849586862</v>
      </c>
      <c r="Q389" s="48">
        <f t="shared" si="91"/>
        <v>0.13833867424030971</v>
      </c>
      <c r="R389" s="94">
        <f t="shared" si="92"/>
        <v>-0.20124526109297491</v>
      </c>
      <c r="S389" s="94">
        <f t="shared" si="93"/>
        <v>1.5473223406245795E-2</v>
      </c>
    </row>
    <row r="390" spans="3:19" ht="15.75" thickBot="1" x14ac:dyDescent="0.3">
      <c r="C390" s="258"/>
      <c r="D390" s="259"/>
      <c r="E390" s="55" t="s">
        <v>85</v>
      </c>
      <c r="F390" s="64">
        <f t="shared" ref="F390:P390" si="94">SUM(F358:F389)</f>
        <v>87744.122017152666</v>
      </c>
      <c r="G390" s="64">
        <f t="shared" si="94"/>
        <v>89882.294836813628</v>
      </c>
      <c r="H390" s="64">
        <f t="shared" si="94"/>
        <v>90343.624778866913</v>
      </c>
      <c r="I390" s="64">
        <f t="shared" si="94"/>
        <v>92664.884091195912</v>
      </c>
      <c r="J390" s="64">
        <f t="shared" si="94"/>
        <v>97750.326830590522</v>
      </c>
      <c r="K390" s="64">
        <f t="shared" si="94"/>
        <v>101312.36057530029</v>
      </c>
      <c r="L390" s="64">
        <f t="shared" si="94"/>
        <v>103881.41279854819</v>
      </c>
      <c r="M390" s="64">
        <f t="shared" si="94"/>
        <v>102278.00703929311</v>
      </c>
      <c r="N390" s="64">
        <f t="shared" si="94"/>
        <v>99201.860035022371</v>
      </c>
      <c r="O390" s="64">
        <f t="shared" si="94"/>
        <v>104241.10229574921</v>
      </c>
      <c r="P390" s="64">
        <f t="shared" si="94"/>
        <v>99406.987417693454</v>
      </c>
      <c r="Q390" s="48">
        <f t="shared" si="91"/>
        <v>1</v>
      </c>
    </row>
    <row r="391" spans="3:19" ht="16.5" thickTop="1" thickBot="1" x14ac:dyDescent="0.3">
      <c r="C391" s="260"/>
      <c r="D391" s="261"/>
      <c r="E391" s="57" t="s">
        <v>86</v>
      </c>
      <c r="F391" s="64">
        <v>87744.109375</v>
      </c>
      <c r="G391" s="64">
        <v>89882.3125</v>
      </c>
      <c r="H391" s="64">
        <v>90343.6328125</v>
      </c>
      <c r="I391" s="64">
        <v>92664.890625</v>
      </c>
      <c r="J391" s="64">
        <v>97750.3203125</v>
      </c>
      <c r="K391" s="64">
        <v>101312.359375</v>
      </c>
      <c r="L391" s="64">
        <v>103881.421875</v>
      </c>
      <c r="M391" s="64">
        <v>102278.015625</v>
      </c>
      <c r="N391" s="64">
        <v>99201.859375</v>
      </c>
      <c r="O391" s="64">
        <v>104241.1171875</v>
      </c>
      <c r="P391" s="64">
        <v>99406.9765625</v>
      </c>
      <c r="Q391" s="48">
        <f t="shared" si="91"/>
        <v>0.99999989080049867</v>
      </c>
      <c r="R391" s="94">
        <f>IF(OR(P391=0, O391=0),"-",P391/O391-1)</f>
        <v>-4.6374604910505379E-2</v>
      </c>
      <c r="S391" s="94">
        <f>IF(OR(P391=0, G391=0),"-", P391/G391-1)</f>
        <v>0.10596816879294235</v>
      </c>
    </row>
    <row r="392" spans="3:19" ht="15.75" thickTop="1" x14ac:dyDescent="0.25">
      <c r="E392" s="57" t="s">
        <v>87</v>
      </c>
      <c r="F392" s="59"/>
      <c r="G392" s="59">
        <f t="shared" ref="G392:P392" si="95">G391/F391-1</f>
        <v>2.4368623036126191E-2</v>
      </c>
      <c r="H392" s="59">
        <f t="shared" si="95"/>
        <v>5.1324926970475193E-3</v>
      </c>
      <c r="I392" s="59">
        <f t="shared" si="95"/>
        <v>2.5693651453197131E-2</v>
      </c>
      <c r="J392" s="59">
        <f t="shared" si="95"/>
        <v>5.4879789456396377E-2</v>
      </c>
      <c r="K392" s="59">
        <f t="shared" si="95"/>
        <v>3.6440177905427307E-2</v>
      </c>
      <c r="L392" s="59">
        <f t="shared" si="95"/>
        <v>2.5357839022293494E-2</v>
      </c>
      <c r="M392" s="59">
        <f t="shared" si="95"/>
        <v>-1.543496634007735E-2</v>
      </c>
      <c r="N392" s="59">
        <f t="shared" si="95"/>
        <v>-3.0076417020825419E-2</v>
      </c>
      <c r="O392" s="59">
        <f t="shared" si="95"/>
        <v>5.0798017741287893E-2</v>
      </c>
      <c r="P392" s="101">
        <f t="shared" si="95"/>
        <v>-4.6374604910505379E-2</v>
      </c>
    </row>
    <row r="393" spans="3:19" hidden="1" x14ac:dyDescent="0.15"/>
    <row r="395" spans="3:19" ht="18.75" hidden="1" x14ac:dyDescent="0.15">
      <c r="C395" s="264"/>
      <c r="D395" s="265"/>
      <c r="E395" s="272" t="s">
        <v>145</v>
      </c>
      <c r="F395" s="273"/>
      <c r="G395" s="273"/>
      <c r="H395" s="273"/>
      <c r="I395" s="273"/>
      <c r="J395" s="273"/>
      <c r="K395" s="273"/>
      <c r="L395" s="273"/>
      <c r="M395" s="273"/>
      <c r="N395" s="273"/>
      <c r="O395" s="273"/>
      <c r="P395" s="274"/>
    </row>
    <row r="396" spans="3:19" ht="15" hidden="1" x14ac:dyDescent="0.15">
      <c r="C396" s="262" t="s">
        <v>93</v>
      </c>
      <c r="D396" s="263"/>
      <c r="E396" s="43"/>
      <c r="F396" s="44">
        <v>2004</v>
      </c>
      <c r="G396" s="44">
        <f t="shared" ref="G396:P396" si="96">F396+1</f>
        <v>2005</v>
      </c>
      <c r="H396" s="44">
        <f t="shared" si="96"/>
        <v>2006</v>
      </c>
      <c r="I396" s="44">
        <f t="shared" si="96"/>
        <v>2007</v>
      </c>
      <c r="J396" s="44">
        <f t="shared" si="96"/>
        <v>2008</v>
      </c>
      <c r="K396" s="44">
        <f t="shared" si="96"/>
        <v>2009</v>
      </c>
      <c r="L396" s="44">
        <f t="shared" si="96"/>
        <v>2010</v>
      </c>
      <c r="M396" s="44">
        <f t="shared" si="96"/>
        <v>2011</v>
      </c>
      <c r="N396" s="44">
        <f t="shared" si="96"/>
        <v>2012</v>
      </c>
      <c r="O396" s="120">
        <f t="shared" si="96"/>
        <v>2013</v>
      </c>
      <c r="P396" s="120">
        <f t="shared" si="96"/>
        <v>2014</v>
      </c>
      <c r="Q396" s="46" t="s">
        <v>82</v>
      </c>
      <c r="R396" s="47" t="s">
        <v>83</v>
      </c>
      <c r="S396" s="46" t="s">
        <v>84</v>
      </c>
    </row>
    <row r="397" spans="3:19" ht="15" hidden="1" x14ac:dyDescent="0.25">
      <c r="C397" s="256"/>
      <c r="D397" s="257"/>
      <c r="E397" s="45" t="s">
        <v>0</v>
      </c>
      <c r="F397" s="73">
        <f>IF($C$2="National Currency",IF(C.Claims_DATA!E306=0,0,C.Claims_DATA!E306),IF($C$2="Current Exchange rate",IF(C.Claims_DATA!E306=0,0,C.Claims_DATA!E306/ECO!O10),IF($C$2="Constant Exchange rate",IF(C.Claims_DATA!E306=0,0,C.Claims_DATA!E306/ECO!O45))))</f>
        <v>971</v>
      </c>
      <c r="G397" s="73">
        <f>IF($C$2="National Currency",IF(C.Claims_DATA!F306=0,0,C.Claims_DATA!F306),IF($C$2="Current Exchange rate",IF(C.Claims_DATA!F306=0,0,C.Claims_DATA!F306/ECO!P10),IF($C$2="Constant Exchange rate",IF(C.Claims_DATA!F306=0,0,C.Claims_DATA!F306/ECO!P45))))</f>
        <v>989</v>
      </c>
      <c r="H397" s="73">
        <f>IF($C$2="National Currency",IF(C.Claims_DATA!G306=0,0,C.Claims_DATA!G306),IF($C$2="Current Exchange rate",IF(C.Claims_DATA!G306=0,0,C.Claims_DATA!G306/ECO!Q10),IF($C$2="Constant Exchange rate",IF(C.Claims_DATA!G306=0,0,C.Claims_DATA!G306/ECO!Q45))))</f>
        <v>997</v>
      </c>
      <c r="I397" s="73">
        <f>IF($C$2="National Currency",IF(C.Claims_DATA!H306=0,0,C.Claims_DATA!H306),IF($C$2="Current Exchange rate",IF(C.Claims_DATA!H306=0,0,C.Claims_DATA!H306/ECO!R10),IF($C$2="Constant Exchange rate",IF(C.Claims_DATA!H306=0,0,C.Claims_DATA!H306/ECO!R45))))</f>
        <v>1024</v>
      </c>
      <c r="J397" s="73">
        <f>IF($C$2="National Currency",IF(C.Claims_DATA!I306=0,0,C.Claims_DATA!I306),IF($C$2="Current Exchange rate",IF(C.Claims_DATA!I306=0,0,C.Claims_DATA!I306/ECO!S10),IF($C$2="Constant Exchange rate",IF(C.Claims_DATA!I306=0,0,C.Claims_DATA!I306/ECO!S45))))</f>
        <v>1047</v>
      </c>
      <c r="K397" s="73">
        <f>IF($C$2="National Currency",IF(C.Claims_DATA!J306=0,0,C.Claims_DATA!J306),IF($C$2="Current Exchange rate",IF(C.Claims_DATA!J306=0,0,C.Claims_DATA!J306/ECO!T10),IF($C$2="Constant Exchange rate",IF(C.Claims_DATA!J306=0,0,C.Claims_DATA!J306/ECO!T45))))</f>
        <v>1056</v>
      </c>
      <c r="L397" s="73">
        <f>IF($C$2="National Currency",IF(C.Claims_DATA!K306=0,0,C.Claims_DATA!K306),IF($C$2="Current Exchange rate",IF(C.Claims_DATA!K306=0,0,C.Claims_DATA!K306/ECO!U10),IF($C$2="Constant Exchange rate",IF(C.Claims_DATA!K306=0,0,C.Claims_DATA!K306/ECO!U45))))</f>
        <v>1085</v>
      </c>
      <c r="M397" s="73">
        <f>IF($C$2="National Currency",IF(C.Claims_DATA!L306=0,0,C.Claims_DATA!L306),IF($C$2="Current Exchange rate",IF(C.Claims_DATA!L306=0,0,C.Claims_DATA!L306/ECO!V10),IF($C$2="Constant Exchange rate",IF(C.Claims_DATA!L306=0,0,C.Claims_DATA!L306/ECO!V45))))</f>
        <v>1103</v>
      </c>
      <c r="N397" s="73">
        <f>IF($C$2="National Currency",IF(C.Claims_DATA!M306=0,0,C.Claims_DATA!M306),IF($C$2="Current Exchange rate",IF(C.Claims_DATA!M306=0,0,C.Claims_DATA!M306/ECO!W10),IF($C$2="Constant Exchange rate",IF(C.Claims_DATA!M306=0,0,C.Claims_DATA!M306/ECO!W45))))</f>
        <v>1138</v>
      </c>
      <c r="O397" s="73">
        <f>IF($C$2="National Currency",IF(C.Claims_DATA!N306=0,0,C.Claims_DATA!N306),IF($C$2="Current Exchange rate",IF(C.Claims_DATA!N306=0,0,C.Claims_DATA!N306/ECO!X10),IF($C$2="Constant Exchange rate",IF(C.Claims_DATA!N306=0,0,C.Claims_DATA!N306/ECO!X45))))</f>
        <v>1184</v>
      </c>
      <c r="P397" s="73">
        <f>IF($C$2="National Currency",IF(C.Claims_DATA!O306=0,0,C.Claims_DATA!O306),IF($C$2="Current Exchange rate",IF(C.Claims_DATA!O306=0,0,C.Claims_DATA!O306/ECO!Y10),IF($C$2="Constant Exchange rate",IF(C.Claims_DATA!O306=0,0,C.Claims_DATA!O306/ECO!Y45))))</f>
        <v>1219</v>
      </c>
      <c r="Q397" s="48">
        <f>P397/$P$429</f>
        <v>1.2803635867626765E-2</v>
      </c>
      <c r="R397" s="94">
        <f>IF(OR(P397=0, O397=0),"-",P397/O397-1)</f>
        <v>2.9560810810810745E-2</v>
      </c>
      <c r="S397" s="94">
        <f>IF(OR(P397=0, G397=0),"-",P397/G397-1)</f>
        <v>0.23255813953488369</v>
      </c>
    </row>
    <row r="398" spans="3:19" ht="15" hidden="1" x14ac:dyDescent="0.25">
      <c r="C398" s="256"/>
      <c r="D398" s="257"/>
      <c r="E398" s="45" t="s">
        <v>1</v>
      </c>
      <c r="F398" s="74">
        <f>IF($C$2="National Currency",IF(C.Claims_DATA!E307=0,0,C.Claims_DATA!E307),IF($C$2="Current Exchange rate",IF(C.Claims_DATA!E307=0,0,C.Claims_DATA!E307/ECO!O11),IF($C$2="Constant Exchange rate",IF(C.Claims_DATA!E307=0,0,C.Claims_DATA!E307/ECO!O46))))</f>
        <v>587.55660517000013</v>
      </c>
      <c r="G398" s="74">
        <f>IF($C$2="National Currency",IF(C.Claims_DATA!F307=0,0,C.Claims_DATA!F307),IF($C$2="Current Exchange rate",IF(C.Claims_DATA!F307=0,0,C.Claims_DATA!F307/ECO!P11),IF($C$2="Constant Exchange rate",IF(C.Claims_DATA!F307=0,0,C.Claims_DATA!F307/ECO!P46))))</f>
        <v>629.21932312000001</v>
      </c>
      <c r="H398" s="74">
        <f>IF($C$2="National Currency",IF(C.Claims_DATA!G307=0,0,C.Claims_DATA!G307),IF($C$2="Current Exchange rate",IF(C.Claims_DATA!G307=0,0,C.Claims_DATA!G307/ECO!Q11),IF($C$2="Constant Exchange rate",IF(C.Claims_DATA!G307=0,0,C.Claims_DATA!G307/ECO!Q46))))</f>
        <v>660.92194853000001</v>
      </c>
      <c r="I398" s="74">
        <f>IF($C$2="National Currency",IF(C.Claims_DATA!H307=0,0,C.Claims_DATA!H307),IF($C$2="Current Exchange rate",IF(C.Claims_DATA!H307=0,0,C.Claims_DATA!H307/ECO!R11),IF($C$2="Constant Exchange rate",IF(C.Claims_DATA!H307=0,0,C.Claims_DATA!H307/ECO!R46))))</f>
        <v>720.76443431999996</v>
      </c>
      <c r="J398" s="74">
        <f>IF($C$2="National Currency",IF(C.Claims_DATA!I307=0,0,C.Claims_DATA!I307),IF($C$2="Current Exchange rate",IF(C.Claims_DATA!I307=0,0,C.Claims_DATA!I307/ECO!S11),IF($C$2="Constant Exchange rate",IF(C.Claims_DATA!I307=0,0,C.Claims_DATA!I307/ECO!S46))))</f>
        <v>777.86754164000013</v>
      </c>
      <c r="K398" s="74">
        <f>IF($C$2="National Currency",IF(C.Claims_DATA!J307=0,0,C.Claims_DATA!J307),IF($C$2="Current Exchange rate",IF(C.Claims_DATA!J307=0,0,C.Claims_DATA!J307/ECO!T11),IF($C$2="Constant Exchange rate",IF(C.Claims_DATA!J307=0,0,C.Claims_DATA!J307/ECO!T46))))</f>
        <v>808.00903776999996</v>
      </c>
      <c r="L398" s="74">
        <f>IF($C$2="National Currency",IF(C.Claims_DATA!K307=0,0,C.Claims_DATA!K307),IF($C$2="Current Exchange rate",IF(C.Claims_DATA!K307=0,0,C.Claims_DATA!K307/ECO!U11),IF($C$2="Constant Exchange rate",IF(C.Claims_DATA!K307=0,0,C.Claims_DATA!K307/ECO!U46))))</f>
        <v>824.32168131999993</v>
      </c>
      <c r="M398" s="74">
        <f>IF($C$2="National Currency",IF(C.Claims_DATA!L307=0,0,C.Claims_DATA!L307),IF($C$2="Current Exchange rate",IF(C.Claims_DATA!L307=0,0,C.Claims_DATA!L307/ECO!V11),IF($C$2="Constant Exchange rate",IF(C.Claims_DATA!L307=0,0,C.Claims_DATA!L307/ECO!V46))))</f>
        <v>860.66276285999993</v>
      </c>
      <c r="N398" s="74">
        <f>IF($C$2="National Currency",IF(C.Claims_DATA!M307=0,0,C.Claims_DATA!M307),IF($C$2="Current Exchange rate",IF(C.Claims_DATA!M307=0,0,C.Claims_DATA!M307/ECO!W11),IF($C$2="Constant Exchange rate",IF(C.Claims_DATA!M307=0,0,C.Claims_DATA!M307/ECO!W46))))</f>
        <v>888.20696371999998</v>
      </c>
      <c r="O398" s="74">
        <f>IF($C$2="National Currency",IF(C.Claims_DATA!N307=0,0,C.Claims_DATA!N307),IF($C$2="Current Exchange rate",IF(C.Claims_DATA!N307=0,0,C.Claims_DATA!N307/ECO!X11),IF($C$2="Constant Exchange rate",IF(C.Claims_DATA!N307=0,0,C.Claims_DATA!N307/ECO!X46))))</f>
        <v>931.47935540000014</v>
      </c>
      <c r="P398" s="74">
        <f>IF($C$2="National Currency",IF(C.Claims_DATA!O307=0,0,C.Claims_DATA!O307),IF($C$2="Current Exchange rate",IF(C.Claims_DATA!O307=0,0,C.Claims_DATA!O307/ECO!Y11),IF($C$2="Constant Exchange rate",IF(C.Claims_DATA!O307=0,0,C.Claims_DATA!O307/ECO!Y46))))</f>
        <v>970.66826327000001</v>
      </c>
      <c r="Q398" s="48">
        <f t="shared" ref="Q398:Q429" si="97">P398/$P$429</f>
        <v>1.0195310082994874E-2</v>
      </c>
      <c r="R398" s="94">
        <f t="shared" ref="R398:R428" si="98">IF(OR(P398=0, O398=0),"-",P398/O398-1)</f>
        <v>4.2071686981372869E-2</v>
      </c>
      <c r="S398" s="94">
        <f t="shared" ref="S398:S428" si="99">IF(OR(P398=0, G398=0),"-",P398/G398-1)</f>
        <v>0.54265488614830959</v>
      </c>
    </row>
    <row r="399" spans="3:19" ht="15" hidden="1" x14ac:dyDescent="0.25">
      <c r="C399" s="256"/>
      <c r="D399" s="257"/>
      <c r="E399" s="45" t="s">
        <v>2</v>
      </c>
      <c r="F399" s="74">
        <f>IF($C$2="National Currency",IF(C.Claims_DATA!E308=0,0,C.Claims_DATA!E308),IF($C$2="Current Exchange rate",IF(C.Claims_DATA!E308=0,0,C.Claims_DATA!E308/ECO!O12),IF($C$2="Constant Exchange rate",IF(C.Claims_DATA!E308=0,0,C.Claims_DATA!E308/ECO!O47))))</f>
        <v>1.6822256876981287E-2</v>
      </c>
      <c r="G399" s="74">
        <f>IF($C$2="National Currency",IF(C.Claims_DATA!F308=0,0,C.Claims_DATA!F308),IF($C$2="Current Exchange rate",IF(C.Claims_DATA!F308=0,0,C.Claims_DATA!F308/ECO!P12),IF($C$2="Constant Exchange rate",IF(C.Claims_DATA!F308=0,0,C.Claims_DATA!F308/ECO!P47))))</f>
        <v>1.6822256876981287E-2</v>
      </c>
      <c r="H399" s="74">
        <f>IF($C$2="National Currency",IF(C.Claims_DATA!G308=0,0,C.Claims_DATA!G308),IF($C$2="Current Exchange rate",IF(C.Claims_DATA!G308=0,0,C.Claims_DATA!G308/ECO!Q12),IF($C$2="Constant Exchange rate",IF(C.Claims_DATA!G308=0,0,C.Claims_DATA!G308/ECO!Q47))))</f>
        <v>1.6822256876981287E-2</v>
      </c>
      <c r="I399" s="74">
        <f>IF($C$2="National Currency",IF(C.Claims_DATA!H308=0,0,C.Claims_DATA!H308),IF($C$2="Current Exchange rate",IF(C.Claims_DATA!H308=0,0,C.Claims_DATA!H308/ECO!R12),IF($C$2="Constant Exchange rate",IF(C.Claims_DATA!H308=0,0,C.Claims_DATA!H308/ECO!R47))))</f>
        <v>1.6822256876981287E-2</v>
      </c>
      <c r="J399" s="74">
        <f>IF($C$2="National Currency",IF(C.Claims_DATA!I308=0,0,C.Claims_DATA!I308),IF($C$2="Current Exchange rate",IF(C.Claims_DATA!I308=0,0,C.Claims_DATA!I308/ECO!S12),IF($C$2="Constant Exchange rate",IF(C.Claims_DATA!I308=0,0,C.Claims_DATA!I308/ECO!S47))))</f>
        <v>8.1417271704673291E-3</v>
      </c>
      <c r="K399" s="74">
        <f>IF($C$2="National Currency",IF(C.Claims_DATA!J308=0,0,C.Claims_DATA!J308),IF($C$2="Current Exchange rate",IF(C.Claims_DATA!J308=0,0,C.Claims_DATA!J308/ECO!T12),IF($C$2="Constant Exchange rate",IF(C.Claims_DATA!J308=0,0,C.Claims_DATA!J308/ECO!T47))))</f>
        <v>1.0760425401370285E-2</v>
      </c>
      <c r="L399" s="74">
        <f>IF($C$2="National Currency",IF(C.Claims_DATA!K308=0,0,C.Claims_DATA!K308),IF($C$2="Current Exchange rate",IF(C.Claims_DATA!K308=0,0,C.Claims_DATA!K308/ECO!U12),IF($C$2="Constant Exchange rate",IF(C.Claims_DATA!K308=0,0,C.Claims_DATA!K308/ECO!U47))))</f>
        <v>8.3341854995398288E-3</v>
      </c>
      <c r="M399" s="74">
        <f>IF($C$2="National Currency",IF(C.Claims_DATA!L308=0,0,C.Claims_DATA!L308),IF($C$2="Current Exchange rate",IF(C.Claims_DATA!L308=0,0,C.Claims_DATA!L308/ECO!V12),IF($C$2="Constant Exchange rate",IF(C.Claims_DATA!L308=0,0,C.Claims_DATA!L308/ECO!V47))))</f>
        <v>1.2271193373555579E-2</v>
      </c>
      <c r="N399" s="74">
        <f>IF($C$2="National Currency",IF(C.Claims_DATA!M308=0,0,C.Claims_DATA!M308),IF($C$2="Current Exchange rate",IF(C.Claims_DATA!M308=0,0,C.Claims_DATA!M308/ECO!W12),IF($C$2="Constant Exchange rate",IF(C.Claims_DATA!M308=0,0,C.Claims_DATA!M308/ECO!W47))))</f>
        <v>0.51129972389814915</v>
      </c>
      <c r="O399" s="74">
        <f>IF($C$2="National Currency",IF(C.Claims_DATA!N308=0,0,C.Claims_DATA!N308),IF($C$2="Current Exchange rate",IF(C.Claims_DATA!N308=0,0,C.Claims_DATA!N308/ECO!X12),IF($C$2="Constant Exchange rate",IF(C.Claims_DATA!N308=0,0,C.Claims_DATA!N308/ECO!X47))))</f>
        <v>12.782493097453727</v>
      </c>
      <c r="P399" s="74">
        <f>IF($C$2="National Currency",IF(C.Claims_DATA!O308=0,0,C.Claims_DATA!O308),IF($C$2="Current Exchange rate",IF(C.Claims_DATA!O308=0,0,C.Claims_DATA!O308/ECO!Y12),IF($C$2="Constant Exchange rate",IF(C.Claims_DATA!O308=0,0,C.Claims_DATA!O308/ECO!Y47))))</f>
        <v>12.782493097453727</v>
      </c>
      <c r="Q399" s="48">
        <f t="shared" si="97"/>
        <v>1.3425954643170638E-4</v>
      </c>
      <c r="R399" s="94">
        <f t="shared" si="98"/>
        <v>0</v>
      </c>
      <c r="S399" s="94">
        <f t="shared" si="99"/>
        <v>758.85601640316372</v>
      </c>
    </row>
    <row r="400" spans="3:19" ht="15" hidden="1" x14ac:dyDescent="0.25">
      <c r="C400" s="256"/>
      <c r="D400" s="257"/>
      <c r="E400" s="45" t="s">
        <v>3</v>
      </c>
      <c r="F400" s="74">
        <f>IF($C$2="National Currency",IF(C.Claims_DATA!E309=0,0,C.Claims_DATA!E309),IF($C$2="Current Exchange rate",IF(C.Claims_DATA!E309=0,0,C.Claims_DATA!E309/ECO!O13),IF($C$2="Constant Exchange rate",IF(C.Claims_DATA!E309=0,0,C.Claims_DATA!E309/ECO!O48))))</f>
        <v>3720.0598802395211</v>
      </c>
      <c r="G400" s="74">
        <f>IF($C$2="National Currency",IF(C.Claims_DATA!F309=0,0,C.Claims_DATA!F309),IF($C$2="Current Exchange rate",IF(C.Claims_DATA!F309=0,0,C.Claims_DATA!F309/ECO!P13),IF($C$2="Constant Exchange rate",IF(C.Claims_DATA!F309=0,0,C.Claims_DATA!F309/ECO!P48))))</f>
        <v>4801.6267465069859</v>
      </c>
      <c r="H400" s="74">
        <f>IF($C$2="National Currency",IF(C.Claims_DATA!G309=0,0,C.Claims_DATA!G309),IF($C$2="Current Exchange rate",IF(C.Claims_DATA!G309=0,0,C.Claims_DATA!G309/ECO!Q13),IF($C$2="Constant Exchange rate",IF(C.Claims_DATA!G309=0,0,C.Claims_DATA!G309/ECO!Q48))))</f>
        <v>4774.0901530272795</v>
      </c>
      <c r="I400" s="74">
        <f>IF($C$2="National Currency",IF(C.Claims_DATA!H309=0,0,C.Claims_DATA!H309),IF($C$2="Current Exchange rate",IF(C.Claims_DATA!H309=0,0,C.Claims_DATA!H309/ECO!R13),IF($C$2="Constant Exchange rate",IF(C.Claims_DATA!H309=0,0,C.Claims_DATA!H309/ECO!R48))))</f>
        <v>4932.2164005322693</v>
      </c>
      <c r="J400" s="74">
        <f>IF($C$2="National Currency",IF(C.Claims_DATA!I309=0,0,C.Claims_DATA!I309),IF($C$2="Current Exchange rate",IF(C.Claims_DATA!I309=0,0,C.Claims_DATA!I309/ECO!S13),IF($C$2="Constant Exchange rate",IF(C.Claims_DATA!I309=0,0,C.Claims_DATA!I309/ECO!S48))))</f>
        <v>5269.0299318030611</v>
      </c>
      <c r="K400" s="74">
        <f>IF($C$2="National Currency",IF(C.Claims_DATA!J309=0,0,C.Claims_DATA!J309),IF($C$2="Current Exchange rate",IF(C.Claims_DATA!J309=0,0,C.Claims_DATA!J309/ECO!T13),IF($C$2="Constant Exchange rate",IF(C.Claims_DATA!J309=0,0,C.Claims_DATA!J309/ECO!T48))))</f>
        <v>5464.6223960412508</v>
      </c>
      <c r="L400" s="74">
        <f>IF($C$2="National Currency",IF(C.Claims_DATA!K309=0,0,C.Claims_DATA!K309),IF($C$2="Current Exchange rate",IF(C.Claims_DATA!K309=0,0,C.Claims_DATA!K309/ECO!U13),IF($C$2="Constant Exchange rate",IF(C.Claims_DATA!K309=0,0,C.Claims_DATA!K309/ECO!U48))))</f>
        <v>5636.75130405855</v>
      </c>
      <c r="M400" s="74">
        <f>IF($C$2="National Currency",IF(C.Claims_DATA!L309=0,0,C.Claims_DATA!L309),IF($C$2="Current Exchange rate",IF(C.Claims_DATA!L309=0,0,C.Claims_DATA!L309/ECO!V13),IF($C$2="Constant Exchange rate",IF(C.Claims_DATA!L309=0,0,C.Claims_DATA!L309/ECO!V48))))</f>
        <v>5838.0555979707251</v>
      </c>
      <c r="N400" s="74">
        <f>IF($C$2="National Currency",IF(C.Claims_DATA!M309=0,0,C.Claims_DATA!M309),IF($C$2="Current Exchange rate",IF(C.Claims_DATA!M309=0,0,C.Claims_DATA!M309/ECO!W13),IF($C$2="Constant Exchange rate",IF(C.Claims_DATA!M309=0,0,C.Claims_DATA!M309/ECO!W48))))</f>
        <v>5458.7656852960745</v>
      </c>
      <c r="O400" s="74">
        <f>IF($C$2="National Currency",IF(C.Claims_DATA!N309=0,0,C.Claims_DATA!N309),IF($C$2="Current Exchange rate",IF(C.Claims_DATA!N309=0,0,C.Claims_DATA!N309/ECO!X13),IF($C$2="Constant Exchange rate",IF(C.Claims_DATA!N309=0,0,C.Claims_DATA!N309/ECO!X48))))</f>
        <v>5800.7614429474388</v>
      </c>
      <c r="P400" s="74">
        <f>IF($C$2="National Currency",IF(C.Claims_DATA!O309=0,0,C.Claims_DATA!O309),IF($C$2="Current Exchange rate",IF(C.Claims_DATA!O309=0,0,C.Claims_DATA!O309/ECO!Y13),IF($C$2="Constant Exchange rate",IF(C.Claims_DATA!O309=0,0,C.Claims_DATA!O309/ECO!Y48))))</f>
        <v>6024.9733865602129</v>
      </c>
      <c r="Q400" s="48">
        <f t="shared" si="97"/>
        <v>6.328266230816984E-2</v>
      </c>
      <c r="R400" s="94">
        <f t="shared" si="98"/>
        <v>3.865215727589888E-2</v>
      </c>
      <c r="S400" s="94">
        <f t="shared" si="99"/>
        <v>0.25477753782989665</v>
      </c>
    </row>
    <row r="401" spans="3:19" ht="15" hidden="1" x14ac:dyDescent="0.25">
      <c r="C401" s="256"/>
      <c r="D401" s="257"/>
      <c r="E401" s="45" t="s">
        <v>4</v>
      </c>
      <c r="F401" s="74">
        <f>IF($C$2="National Currency",IF(C.Claims_DATA!E310=0,0,C.Claims_DATA!E310),IF($C$2="Current Exchange rate",IF(C.Claims_DATA!E310=0,0,C.Claims_DATA!E310/ECO!O14),IF($C$2="Constant Exchange rate",IF(C.Claims_DATA!E310=0,0,C.Claims_DATA!E310/ECO!O49))))</f>
        <v>50.998492879654137</v>
      </c>
      <c r="G401" s="74">
        <f>IF($C$2="National Currency",IF(C.Claims_DATA!F310=0,0,C.Claims_DATA!F310),IF($C$2="Current Exchange rate",IF(C.Claims_DATA!F310=0,0,C.Claims_DATA!F310/ECO!P14),IF($C$2="Constant Exchange rate",IF(C.Claims_DATA!F310=0,0,C.Claims_DATA!F310/ECO!P49))))</f>
        <v>57.47076724547027</v>
      </c>
      <c r="H401" s="74">
        <f>IF($C$2="National Currency",IF(C.Claims_DATA!G310=0,0,C.Claims_DATA!G310),IF($C$2="Current Exchange rate",IF(C.Claims_DATA!G310=0,0,C.Claims_DATA!G310/ECO!Q14),IF($C$2="Constant Exchange rate",IF(C.Claims_DATA!G310=0,0,C.Claims_DATA!G310/ECO!Q49))))</f>
        <v>63.943041611286397</v>
      </c>
      <c r="I401" s="74">
        <f>IF($C$2="National Currency",IF(C.Claims_DATA!H310=0,0,C.Claims_DATA!H310),IF($C$2="Current Exchange rate",IF(C.Claims_DATA!H310=0,0,C.Claims_DATA!H310/ECO!R14),IF($C$2="Constant Exchange rate",IF(C.Claims_DATA!H310=0,0,C.Claims_DATA!H310/ECO!R49))))</f>
        <v>70.415315977102523</v>
      </c>
      <c r="J401" s="74">
        <f>IF($C$2="National Currency",IF(C.Claims_DATA!I310=0,0,C.Claims_DATA!I310),IF($C$2="Current Exchange rate",IF(C.Claims_DATA!I310=0,0,C.Claims_DATA!I310/ECO!S14),IF($C$2="Constant Exchange rate",IF(C.Claims_DATA!I310=0,0,C.Claims_DATA!I310/ECO!S49))))</f>
        <v>45</v>
      </c>
      <c r="K401" s="74">
        <f>IF($C$2="National Currency",IF(C.Claims_DATA!J310=0,0,C.Claims_DATA!J310),IF($C$2="Current Exchange rate",IF(C.Claims_DATA!J310=0,0,C.Claims_DATA!J310/ECO!T14),IF($C$2="Constant Exchange rate",IF(C.Claims_DATA!J310=0,0,C.Claims_DATA!J310/ECO!T49))))</f>
        <v>52</v>
      </c>
      <c r="L401" s="74">
        <f>IF($C$2="National Currency",IF(C.Claims_DATA!K310=0,0,C.Claims_DATA!K310),IF($C$2="Current Exchange rate",IF(C.Claims_DATA!K310=0,0,C.Claims_DATA!K310/ECO!U14),IF($C$2="Constant Exchange rate",IF(C.Claims_DATA!K310=0,0,C.Claims_DATA!K310/ECO!U49))))</f>
        <v>56</v>
      </c>
      <c r="M401" s="74">
        <f>IF($C$2="National Currency",IF(C.Claims_DATA!L310=0,0,C.Claims_DATA!L310),IF($C$2="Current Exchange rate",IF(C.Claims_DATA!L310=0,0,C.Claims_DATA!L310/ECO!V14),IF($C$2="Constant Exchange rate",IF(C.Claims_DATA!L310=0,0,C.Claims_DATA!L310/ECO!V49))))</f>
        <v>47</v>
      </c>
      <c r="N401" s="74">
        <f>IF($C$2="National Currency",IF(C.Claims_DATA!M310=0,0,C.Claims_DATA!M310),IF($C$2="Current Exchange rate",IF(C.Claims_DATA!M310=0,0,C.Claims_DATA!M310/ECO!W14),IF($C$2="Constant Exchange rate",IF(C.Claims_DATA!M310=0,0,C.Claims_DATA!M310/ECO!W49))))</f>
        <v>52</v>
      </c>
      <c r="O401" s="74">
        <f>IF($C$2="National Currency",IF(C.Claims_DATA!N310=0,0,C.Claims_DATA!N310),IF($C$2="Current Exchange rate",IF(C.Claims_DATA!N310=0,0,C.Claims_DATA!N310/ECO!X14),IF($C$2="Constant Exchange rate",IF(C.Claims_DATA!N310=0,0,C.Claims_DATA!N310/ECO!X49))))</f>
        <v>65</v>
      </c>
      <c r="P401" s="74">
        <f>IF($C$2="National Currency",IF(C.Claims_DATA!O310=0,0,C.Claims_DATA!O310),IF($C$2="Current Exchange rate",IF(C.Claims_DATA!O310=0,0,C.Claims_DATA!O310/ECO!Y14),IF($C$2="Constant Exchange rate",IF(C.Claims_DATA!O310=0,0,C.Claims_DATA!O310/ECO!Y49))))</f>
        <v>70</v>
      </c>
      <c r="Q401" s="48">
        <f t="shared" si="97"/>
        <v>7.3523749855116782E-4</v>
      </c>
      <c r="R401" s="94">
        <f t="shared" si="98"/>
        <v>7.6923076923076872E-2</v>
      </c>
      <c r="S401" s="94">
        <f t="shared" si="99"/>
        <v>0.21801053570443263</v>
      </c>
    </row>
    <row r="402" spans="3:19" ht="15" hidden="1" x14ac:dyDescent="0.25">
      <c r="C402" s="256"/>
      <c r="D402" s="257"/>
      <c r="E402" s="45" t="s">
        <v>44</v>
      </c>
      <c r="F402" s="74">
        <f>IF($C$2="National Currency",IF(C.Claims_DATA!E311=0,0,C.Claims_DATA!E311),IF($C$2="Current Exchange rate",IF(C.Claims_DATA!E311=0,0,C.Claims_DATA!E311/ECO!O15),IF($C$2="Constant Exchange rate",IF(C.Claims_DATA!E311=0,0,C.Claims_DATA!E311/ECO!O50))))</f>
        <v>4.9420234895375872</v>
      </c>
      <c r="G402" s="74">
        <f>IF($C$2="National Currency",IF(C.Claims_DATA!F311=0,0,C.Claims_DATA!F311),IF($C$2="Current Exchange rate",IF(C.Claims_DATA!F311=0,0,C.Claims_DATA!F311/ECO!P15),IF($C$2="Constant Exchange rate",IF(C.Claims_DATA!F311=0,0,C.Claims_DATA!F311/ECO!P50))))</f>
        <v>6.7081401158011076</v>
      </c>
      <c r="H402" s="74">
        <f>IF($C$2="National Currency",IF(C.Claims_DATA!G311=0,0,C.Claims_DATA!G311),IF($C$2="Current Exchange rate",IF(C.Claims_DATA!G311=0,0,C.Claims_DATA!G311/ECO!Q15),IF($C$2="Constant Exchange rate",IF(C.Claims_DATA!G311=0,0,C.Claims_DATA!G311/ECO!Q50))))</f>
        <v>8.4742567420646289</v>
      </c>
      <c r="I402" s="74">
        <f>IF($C$2="National Currency",IF(C.Claims_DATA!H311=0,0,C.Claims_DATA!H311),IF($C$2="Current Exchange rate",IF(C.Claims_DATA!H311=0,0,C.Claims_DATA!H311/ECO!R15),IF($C$2="Constant Exchange rate",IF(C.Claims_DATA!H311=0,0,C.Claims_DATA!H311/ECO!R50))))</f>
        <v>10.24037336832815</v>
      </c>
      <c r="J402" s="74">
        <f>IF($C$2="National Currency",IF(C.Claims_DATA!I311=0,0,C.Claims_DATA!I311),IF($C$2="Current Exchange rate",IF(C.Claims_DATA!I311=0,0,C.Claims_DATA!I311/ECO!S15),IF($C$2="Constant Exchange rate",IF(C.Claims_DATA!I311=0,0,C.Claims_DATA!I311/ECO!S50))))</f>
        <v>12.006489994591671</v>
      </c>
      <c r="K402" s="74">
        <f>IF($C$2="National Currency",IF(C.Claims_DATA!J311=0,0,C.Claims_DATA!J311),IF($C$2="Current Exchange rate",IF(C.Claims_DATA!J311=0,0,C.Claims_DATA!J311/ECO!T15),IF($C$2="Constant Exchange rate",IF(C.Claims_DATA!J311=0,0,C.Claims_DATA!J311/ECO!T50))))</f>
        <v>14.818820984315847</v>
      </c>
      <c r="L402" s="74">
        <f>IF($C$2="National Currency",IF(C.Claims_DATA!K311=0,0,C.Claims_DATA!K311),IF($C$2="Current Exchange rate",IF(C.Claims_DATA!K311=0,0,C.Claims_DATA!K311/ECO!U15),IF($C$2="Constant Exchange rate",IF(C.Claims_DATA!K311=0,0,C.Claims_DATA!K311/ECO!U50))))</f>
        <v>19.866594555615649</v>
      </c>
      <c r="M402" s="74">
        <f>IF($C$2="National Currency",IF(C.Claims_DATA!L311=0,0,C.Claims_DATA!L311),IF($C$2="Current Exchange rate",IF(C.Claims_DATA!L311=0,0,C.Claims_DATA!L311/ECO!V15),IF($C$2="Constant Exchange rate",IF(C.Claims_DATA!L311=0,0,C.Claims_DATA!L311/ECO!V50))))</f>
        <v>17.234541193437895</v>
      </c>
      <c r="N402" s="74">
        <f>IF($C$2="National Currency",IF(C.Claims_DATA!M311=0,0,C.Claims_DATA!M311),IF($C$2="Current Exchange rate",IF(C.Claims_DATA!M311=0,0,C.Claims_DATA!M311/ECO!W15),IF($C$2="Constant Exchange rate",IF(C.Claims_DATA!M311=0,0,C.Claims_DATA!M311/ECO!W50))))</f>
        <v>23.868757887146206</v>
      </c>
      <c r="O402" s="74">
        <f>IF($C$2="National Currency",IF(C.Claims_DATA!N311=0,0,C.Claims_DATA!N311),IF($C$2="Current Exchange rate",IF(C.Claims_DATA!N311=0,0,C.Claims_DATA!N311/ECO!X15),IF($C$2="Constant Exchange rate",IF(C.Claims_DATA!N311=0,0,C.Claims_DATA!N311/ECO!X50))))</f>
        <v>24.806201550387598</v>
      </c>
      <c r="P402" s="74">
        <f>IF($C$2="National Currency",IF(C.Claims_DATA!O311=0,0,C.Claims_DATA!O311),IF($C$2="Current Exchange rate",IF(C.Claims_DATA!O311=0,0,C.Claims_DATA!O311/ECO!Y15),IF($C$2="Constant Exchange rate",IF(C.Claims_DATA!O311=0,0,C.Claims_DATA!O311/ECO!Y50))))</f>
        <v>25.202812330989726</v>
      </c>
      <c r="Q402" s="48">
        <f t="shared" si="97"/>
        <v>2.6471503849559159E-4</v>
      </c>
      <c r="R402" s="94">
        <f t="shared" si="98"/>
        <v>1.5988372093023173E-2</v>
      </c>
      <c r="S402" s="94">
        <f t="shared" si="99"/>
        <v>2.7570491814302129</v>
      </c>
    </row>
    <row r="403" spans="3:19" ht="15" hidden="1" x14ac:dyDescent="0.25">
      <c r="C403" s="256"/>
      <c r="D403" s="257"/>
      <c r="E403" s="45" t="s">
        <v>6</v>
      </c>
      <c r="F403" s="74">
        <f>IF($C$2="National Currency",IF(C.Claims_DATA!E312=0,0,C.Claims_DATA!E312),IF($C$2="Current Exchange rate",IF(C.Claims_DATA!E312=0,0,C.Claims_DATA!E312/ECO!O16),IF($C$2="Constant Exchange rate",IF(C.Claims_DATA!E312=0,0,C.Claims_DATA!E312/ECO!O51))))</f>
        <v>16553.400000000001</v>
      </c>
      <c r="G403" s="74">
        <f>IF($C$2="National Currency",IF(C.Claims_DATA!F312=0,0,C.Claims_DATA!F312),IF($C$2="Current Exchange rate",IF(C.Claims_DATA!F312=0,0,C.Claims_DATA!F312/ECO!P16),IF($C$2="Constant Exchange rate",IF(C.Claims_DATA!F312=0,0,C.Claims_DATA!F312/ECO!P51))))</f>
        <v>17300.2</v>
      </c>
      <c r="H403" s="74">
        <f>IF($C$2="National Currency",IF(C.Claims_DATA!G312=0,0,C.Claims_DATA!G312),IF($C$2="Current Exchange rate",IF(C.Claims_DATA!G312=0,0,C.Claims_DATA!G312/ECO!Q16),IF($C$2="Constant Exchange rate",IF(C.Claims_DATA!G312=0,0,C.Claims_DATA!G312/ECO!Q51))))</f>
        <v>17838.5</v>
      </c>
      <c r="I403" s="74">
        <f>IF($C$2="National Currency",IF(C.Claims_DATA!H312=0,0,C.Claims_DATA!H312),IF($C$2="Current Exchange rate",IF(C.Claims_DATA!H312=0,0,C.Claims_DATA!H312/ECO!R16),IF($C$2="Constant Exchange rate",IF(C.Claims_DATA!H312=0,0,C.Claims_DATA!H312/ECO!R51))))</f>
        <v>18897.599999999999</v>
      </c>
      <c r="J403" s="74">
        <f>IF($C$2="National Currency",IF(C.Claims_DATA!I312=0,0,C.Claims_DATA!I312),IF($C$2="Current Exchange rate",IF(C.Claims_DATA!I312=0,0,C.Claims_DATA!I312/ECO!S16),IF($C$2="Constant Exchange rate",IF(C.Claims_DATA!I312=0,0,C.Claims_DATA!I312/ECO!S51))))</f>
        <v>20169</v>
      </c>
      <c r="K403" s="74">
        <f>IF($C$2="National Currency",IF(C.Claims_DATA!J312=0,0,C.Claims_DATA!J312),IF($C$2="Current Exchange rate",IF(C.Claims_DATA!J312=0,0,C.Claims_DATA!J312/ECO!T16),IF($C$2="Constant Exchange rate",IF(C.Claims_DATA!J312=0,0,C.Claims_DATA!J312/ECO!T51))))</f>
        <v>21121.1</v>
      </c>
      <c r="L403" s="74">
        <f>IF($C$2="National Currency",IF(C.Claims_DATA!K312=0,0,C.Claims_DATA!K312),IF($C$2="Current Exchange rate",IF(C.Claims_DATA!K312=0,0,C.Claims_DATA!K312/ECO!U16),IF($C$2="Constant Exchange rate",IF(C.Claims_DATA!K312=0,0,C.Claims_DATA!K312/ECO!U51))))</f>
        <v>21915.5</v>
      </c>
      <c r="M403" s="74">
        <f>IF($C$2="National Currency",IF(C.Claims_DATA!L312=0,0,C.Claims_DATA!L312),IF($C$2="Current Exchange rate",IF(C.Claims_DATA!L312=0,0,C.Claims_DATA!L312/ECO!V16),IF($C$2="Constant Exchange rate",IF(C.Claims_DATA!L312=0,0,C.Claims_DATA!L312/ECO!V51))))</f>
        <v>22774.1</v>
      </c>
      <c r="N403" s="74">
        <f>IF($C$2="National Currency",IF(C.Claims_DATA!M312=0,0,C.Claims_DATA!M312),IF($C$2="Current Exchange rate",IF(C.Claims_DATA!M312=0,0,C.Claims_DATA!M312/ECO!W16),IF($C$2="Constant Exchange rate",IF(C.Claims_DATA!M312=0,0,C.Claims_DATA!M312/ECO!W51))))</f>
        <v>23287</v>
      </c>
      <c r="O403" s="74">
        <f>IF($C$2="National Currency",IF(C.Claims_DATA!N312=0,0,C.Claims_DATA!N312),IF($C$2="Current Exchange rate",IF(C.Claims_DATA!N312=0,0,C.Claims_DATA!N312/ECO!X16),IF($C$2="Constant Exchange rate",IF(C.Claims_DATA!N312=0,0,C.Claims_DATA!N312/ECO!X51))))</f>
        <v>24349</v>
      </c>
      <c r="P403" s="74">
        <f>IF($C$2="National Currency",IF(C.Claims_DATA!O312=0,0,C.Claims_DATA!O312),IF($C$2="Current Exchange rate",IF(C.Claims_DATA!O312=0,0,C.Claims_DATA!O312/ECO!Y16),IF($C$2="Constant Exchange rate",IF(C.Claims_DATA!O312=0,0,C.Claims_DATA!O312/ECO!Y51))))</f>
        <v>24791</v>
      </c>
      <c r="Q403" s="48">
        <f t="shared" si="97"/>
        <v>0.26038961180831427</v>
      </c>
      <c r="R403" s="94">
        <f t="shared" si="98"/>
        <v>1.8152696209289942E-2</v>
      </c>
      <c r="S403" s="94">
        <f t="shared" si="99"/>
        <v>0.43298921399752599</v>
      </c>
    </row>
    <row r="404" spans="3:19" ht="15" hidden="1" x14ac:dyDescent="0.25">
      <c r="C404" s="256"/>
      <c r="D404" s="257"/>
      <c r="E404" s="45" t="s">
        <v>7</v>
      </c>
      <c r="F404" s="74">
        <f>IF($C$2="National Currency",IF(C.Claims_DATA!E313=0,0,C.Claims_DATA!E313),IF($C$2="Current Exchange rate",IF(C.Claims_DATA!E313=0,0,C.Claims_DATA!E313/ECO!O17),IF($C$2="Constant Exchange rate",IF(C.Claims_DATA!E313=0,0,C.Claims_DATA!E313/ECO!O52))))</f>
        <v>0</v>
      </c>
      <c r="G404" s="74">
        <f>IF($C$2="National Currency",IF(C.Claims_DATA!F313=0,0,C.Claims_DATA!F313),IF($C$2="Current Exchange rate",IF(C.Claims_DATA!F313=0,0,C.Claims_DATA!F313/ECO!P17),IF($C$2="Constant Exchange rate",IF(C.Claims_DATA!F313=0,0,C.Claims_DATA!F313/ECO!P52))))</f>
        <v>0</v>
      </c>
      <c r="H404" s="74">
        <f>IF($C$2="National Currency",IF(C.Claims_DATA!G313=0,0,C.Claims_DATA!G313),IF($C$2="Current Exchange rate",IF(C.Claims_DATA!G313=0,0,C.Claims_DATA!G313/ECO!Q17),IF($C$2="Constant Exchange rate",IF(C.Claims_DATA!G313=0,0,C.Claims_DATA!G313/ECO!Q52))))</f>
        <v>0</v>
      </c>
      <c r="I404" s="74">
        <f>IF($C$2="National Currency",IF(C.Claims_DATA!H313=0,0,C.Claims_DATA!H313),IF($C$2="Current Exchange rate",IF(C.Claims_DATA!H313=0,0,C.Claims_DATA!H313/ECO!R17),IF($C$2="Constant Exchange rate",IF(C.Claims_DATA!H313=0,0,C.Claims_DATA!H313/ECO!R52))))</f>
        <v>0</v>
      </c>
      <c r="J404" s="74">
        <f>IF($C$2="National Currency",IF(C.Claims_DATA!I313=0,0,C.Claims_DATA!I313),IF($C$2="Current Exchange rate",IF(C.Claims_DATA!I313=0,0,C.Claims_DATA!I313/ECO!S17),IF($C$2="Constant Exchange rate",IF(C.Claims_DATA!I313=0,0,C.Claims_DATA!I313/ECO!S52))))</f>
        <v>0</v>
      </c>
      <c r="K404" s="74">
        <f>IF($C$2="National Currency",IF(C.Claims_DATA!J313=0,0,C.Claims_DATA!J313),IF($C$2="Current Exchange rate",IF(C.Claims_DATA!J313=0,0,C.Claims_DATA!J313/ECO!T17),IF($C$2="Constant Exchange rate",IF(C.Claims_DATA!J313=0,0,C.Claims_DATA!J313/ECO!T52))))</f>
        <v>0</v>
      </c>
      <c r="L404" s="74">
        <f>IF($C$2="National Currency",IF(C.Claims_DATA!K313=0,0,C.Claims_DATA!K313),IF($C$2="Current Exchange rate",IF(C.Claims_DATA!K313=0,0,C.Claims_DATA!K313/ECO!U17),IF($C$2="Constant Exchange rate",IF(C.Claims_DATA!K313=0,0,C.Claims_DATA!K313/ECO!U52))))</f>
        <v>0</v>
      </c>
      <c r="M404" s="74">
        <f>IF($C$2="National Currency",IF(C.Claims_DATA!L313=0,0,C.Claims_DATA!L313),IF($C$2="Current Exchange rate",IF(C.Claims_DATA!L313=0,0,C.Claims_DATA!L313/ECO!V17),IF($C$2="Constant Exchange rate",IF(C.Claims_DATA!L313=0,0,C.Claims_DATA!L313/ECO!V52))))</f>
        <v>0</v>
      </c>
      <c r="N404" s="74">
        <f>IF($C$2="National Currency",IF(C.Claims_DATA!M313=0,0,C.Claims_DATA!M313),IF($C$2="Current Exchange rate",IF(C.Claims_DATA!M313=0,0,C.Claims_DATA!M313/ECO!W17),IF($C$2="Constant Exchange rate",IF(C.Claims_DATA!M313=0,0,C.Claims_DATA!M313/ECO!W52))))</f>
        <v>0</v>
      </c>
      <c r="O404" s="74">
        <f>IF($C$2="National Currency",IF(C.Claims_DATA!N313=0,0,C.Claims_DATA!N313),IF($C$2="Current Exchange rate",IF(C.Claims_DATA!N313=0,0,C.Claims_DATA!N313/ECO!X17),IF($C$2="Constant Exchange rate",IF(C.Claims_DATA!N313=0,0,C.Claims_DATA!N313/ECO!X52))))</f>
        <v>123.70220138879563</v>
      </c>
      <c r="P404" s="74">
        <f>IF($C$2="National Currency",IF(C.Claims_DATA!O313=0,0,C.Claims_DATA!O313),IF($C$2="Current Exchange rate",IF(C.Claims_DATA!O313=0,0,C.Claims_DATA!O313/ECO!Y17),IF($C$2="Constant Exchange rate",IF(C.Claims_DATA!O313=0,0,C.Claims_DATA!O313/ECO!Y52))))</f>
        <v>152.98241843847796</v>
      </c>
      <c r="Q404" s="48">
        <f t="shared" si="97"/>
        <v>1.6068344379287797E-3</v>
      </c>
      <c r="R404" s="94">
        <f t="shared" si="98"/>
        <v>0.23669923995656883</v>
      </c>
      <c r="S404" s="94" t="str">
        <f t="shared" si="99"/>
        <v>-</v>
      </c>
    </row>
    <row r="405" spans="3:19" ht="15" hidden="1" x14ac:dyDescent="0.25">
      <c r="C405" s="256"/>
      <c r="D405" s="257"/>
      <c r="E405" s="45" t="s">
        <v>8</v>
      </c>
      <c r="F405" s="74">
        <f>IF($C$2="National Currency",IF(C.Claims_DATA!E314=0,0,C.Claims_DATA!E314),IF($C$2="Current Exchange rate",IF(C.Claims_DATA!E314=0,0,C.Claims_DATA!E314/ECO!O18),IF($C$2="Constant Exchange rate",IF(C.Claims_DATA!E314=0,0,C.Claims_DATA!E314/ECO!O53))))</f>
        <v>1.0928891899837665</v>
      </c>
      <c r="G405" s="74">
        <f>IF($C$2="National Currency",IF(C.Claims_DATA!F314=0,0,C.Claims_DATA!F314),IF($C$2="Current Exchange rate",IF(C.Claims_DATA!F314=0,0,C.Claims_DATA!F314/ECO!P18),IF($C$2="Constant Exchange rate",IF(C.Claims_DATA!F314=0,0,C.Claims_DATA!F314/ECO!P53))))</f>
        <v>1.3804916084005472</v>
      </c>
      <c r="H405" s="74">
        <f>IF($C$2="National Currency",IF(C.Claims_DATA!G314=0,0,C.Claims_DATA!G314),IF($C$2="Current Exchange rate",IF(C.Claims_DATA!G314=0,0,C.Claims_DATA!G314/ECO!Q18),IF($C$2="Constant Exchange rate",IF(C.Claims_DATA!G314=0,0,C.Claims_DATA!G314/ECO!Q53))))</f>
        <v>1.3357534544246035</v>
      </c>
      <c r="I405" s="74">
        <f>IF($C$2="National Currency",IF(C.Claims_DATA!H314=0,0,C.Claims_DATA!H314),IF($C$2="Current Exchange rate",IF(C.Claims_DATA!H314=0,0,C.Claims_DATA!H314/ECO!R18),IF($C$2="Constant Exchange rate",IF(C.Claims_DATA!H314=0,0,C.Claims_DATA!H314/ECO!R53))))</f>
        <v>1.6872675213784465</v>
      </c>
      <c r="J405" s="74">
        <f>IF($C$2="National Currency",IF(C.Claims_DATA!I314=0,0,C.Claims_DATA!I314),IF($C$2="Current Exchange rate",IF(C.Claims_DATA!I314=0,0,C.Claims_DATA!I314/ECO!S18),IF($C$2="Constant Exchange rate",IF(C.Claims_DATA!I314=0,0,C.Claims_DATA!I314/ECO!S53))))</f>
        <v>3</v>
      </c>
      <c r="K405" s="74">
        <f>IF($C$2="National Currency",IF(C.Claims_DATA!J314=0,0,C.Claims_DATA!J314),IF($C$2="Current Exchange rate",IF(C.Claims_DATA!J314=0,0,C.Claims_DATA!J314/ECO!T18),IF($C$2="Constant Exchange rate",IF(C.Claims_DATA!J314=0,0,C.Claims_DATA!J314/ECO!T53))))</f>
        <v>3.6160000000000001</v>
      </c>
      <c r="L405" s="74">
        <f>IF($C$2="National Currency",IF(C.Claims_DATA!K314=0,0,C.Claims_DATA!K314),IF($C$2="Current Exchange rate",IF(C.Claims_DATA!K314=0,0,C.Claims_DATA!K314/ECO!U18),IF($C$2="Constant Exchange rate",IF(C.Claims_DATA!K314=0,0,C.Claims_DATA!K314/ECO!U53))))</f>
        <v>4.3979999999999997</v>
      </c>
      <c r="M405" s="74">
        <f>IF($C$2="National Currency",IF(C.Claims_DATA!L314=0,0,C.Claims_DATA!L314),IF($C$2="Current Exchange rate",IF(C.Claims_DATA!L314=0,0,C.Claims_DATA!L314/ECO!V18),IF($C$2="Constant Exchange rate",IF(C.Claims_DATA!L314=0,0,C.Claims_DATA!L314/ECO!V53))))</f>
        <v>4.0670000000000002</v>
      </c>
      <c r="N405" s="74">
        <f>IF($C$2="National Currency",IF(C.Claims_DATA!M314=0,0,C.Claims_DATA!M314),IF($C$2="Current Exchange rate",IF(C.Claims_DATA!M314=0,0,C.Claims_DATA!M314/ECO!W18),IF($C$2="Constant Exchange rate",IF(C.Claims_DATA!M314=0,0,C.Claims_DATA!M314/ECO!W53))))</f>
        <v>4.3620000000000001</v>
      </c>
      <c r="O405" s="74">
        <f>IF($C$2="National Currency",IF(C.Claims_DATA!N314=0,0,C.Claims_DATA!N314),IF($C$2="Current Exchange rate",IF(C.Claims_DATA!N314=0,0,C.Claims_DATA!N314/ECO!X18),IF($C$2="Constant Exchange rate",IF(C.Claims_DATA!N314=0,0,C.Claims_DATA!N314/ECO!X53))))</f>
        <v>4.907</v>
      </c>
      <c r="P405" s="74">
        <f>IF($C$2="National Currency",IF(C.Claims_DATA!O314=0,0,C.Claims_DATA!O314),IF($C$2="Current Exchange rate",IF(C.Claims_DATA!O314=0,0,C.Claims_DATA!O314/ECO!Y18),IF($C$2="Constant Exchange rate",IF(C.Claims_DATA!O314=0,0,C.Claims_DATA!O314/ECO!Y53))))</f>
        <v>5.3040000000000003</v>
      </c>
      <c r="Q405" s="48">
        <f t="shared" si="97"/>
        <v>5.5709995604505629E-5</v>
      </c>
      <c r="R405" s="94">
        <f t="shared" si="98"/>
        <v>8.0904829834929748E-2</v>
      </c>
      <c r="S405" s="94">
        <f t="shared" si="99"/>
        <v>2.8421095555555556</v>
      </c>
    </row>
    <row r="406" spans="3:19" ht="15" hidden="1" x14ac:dyDescent="0.25">
      <c r="C406" s="256"/>
      <c r="D406" s="257"/>
      <c r="E406" s="45" t="s">
        <v>9</v>
      </c>
      <c r="F406" s="74">
        <f>IF($C$2="National Currency",IF(C.Claims_DATA!E315=0,0,C.Claims_DATA!E315),IF($C$2="Current Exchange rate",IF(C.Claims_DATA!E315=0,0,C.Claims_DATA!E315/ECO!O19),IF($C$2="Constant Exchange rate",IF(C.Claims_DATA!E315=0,0,C.Claims_DATA!E315/ECO!O54))))</f>
        <v>3173.296863</v>
      </c>
      <c r="G406" s="74">
        <f>IF($C$2="National Currency",IF(C.Claims_DATA!F315=0,0,C.Claims_DATA!F315),IF($C$2="Current Exchange rate",IF(C.Claims_DATA!F315=0,0,C.Claims_DATA!F315/ECO!P19),IF($C$2="Constant Exchange rate",IF(C.Claims_DATA!F315=0,0,C.Claims_DATA!F315/ECO!P54))))</f>
        <v>3443.9920390000002</v>
      </c>
      <c r="H406" s="74">
        <f>IF($C$2="National Currency",IF(C.Claims_DATA!G315=0,0,C.Claims_DATA!G315),IF($C$2="Current Exchange rate",IF(C.Claims_DATA!G315=0,0,C.Claims_DATA!G315/ECO!Q19),IF($C$2="Constant Exchange rate",IF(C.Claims_DATA!G315=0,0,C.Claims_DATA!G315/ECO!Q54))))</f>
        <v>3748.6601405700003</v>
      </c>
      <c r="I406" s="74">
        <f>IF($C$2="National Currency",IF(C.Claims_DATA!H315=0,0,C.Claims_DATA!H315),IF($C$2="Current Exchange rate",IF(C.Claims_DATA!H315=0,0,C.Claims_DATA!H315/ECO!R19),IF($C$2="Constant Exchange rate",IF(C.Claims_DATA!H315=0,0,C.Claims_DATA!H315/ECO!R54))))</f>
        <v>4192.2643452000002</v>
      </c>
      <c r="J406" s="74">
        <f>IF($C$2="National Currency",IF(C.Claims_DATA!I315=0,0,C.Claims_DATA!I315),IF($C$2="Current Exchange rate",IF(C.Claims_DATA!I315=0,0,C.Claims_DATA!I315/ECO!S19),IF($C$2="Constant Exchange rate",IF(C.Claims_DATA!I315=0,0,C.Claims_DATA!I315/ECO!S54))))</f>
        <v>4596.0361394900001</v>
      </c>
      <c r="K406" s="74">
        <f>IF($C$2="National Currency",IF(C.Claims_DATA!J315=0,0,C.Claims_DATA!J315),IF($C$2="Current Exchange rate",IF(C.Claims_DATA!J315=0,0,C.Claims_DATA!J315/ECO!T19),IF($C$2="Constant Exchange rate",IF(C.Claims_DATA!J315=0,0,C.Claims_DATA!J315/ECO!T54))))</f>
        <v>5007.3401077375011</v>
      </c>
      <c r="L406" s="74">
        <f>IF($C$2="National Currency",IF(C.Claims_DATA!K315=0,0,C.Claims_DATA!K315),IF($C$2="Current Exchange rate",IF(C.Claims_DATA!K315=0,0,C.Claims_DATA!K315/ECO!U19),IF($C$2="Constant Exchange rate",IF(C.Claims_DATA!K315=0,0,C.Claims_DATA!K315/ECO!U54))))</f>
        <v>4550.0550929362998</v>
      </c>
      <c r="M406" s="74">
        <f>IF($C$2="National Currency",IF(C.Claims_DATA!L315=0,0,C.Claims_DATA!L315),IF($C$2="Current Exchange rate",IF(C.Claims_DATA!L315=0,0,C.Claims_DATA!L315/ECO!V19),IF($C$2="Constant Exchange rate",IF(C.Claims_DATA!L315=0,0,C.Claims_DATA!L315/ECO!V54))))</f>
        <v>5324.0180406499012</v>
      </c>
      <c r="N406" s="74">
        <f>IF($C$2="National Currency",IF(C.Claims_DATA!M315=0,0,C.Claims_DATA!M315),IF($C$2="Current Exchange rate",IF(C.Claims_DATA!M315=0,0,C.Claims_DATA!M315/ECO!W19),IF($C$2="Constant Exchange rate",IF(C.Claims_DATA!M315=0,0,C.Claims_DATA!M315/ECO!W54))))</f>
        <v>5425.2473031308991</v>
      </c>
      <c r="O406" s="74">
        <f>IF($C$2="National Currency",IF(C.Claims_DATA!N315=0,0,C.Claims_DATA!N315),IF($C$2="Current Exchange rate",IF(C.Claims_DATA!N315=0,0,C.Claims_DATA!N315/ECO!X19),IF($C$2="Constant Exchange rate",IF(C.Claims_DATA!N315=0,0,C.Claims_DATA!N315/ECO!X54))))</f>
        <v>5659.8077464916996</v>
      </c>
      <c r="P406" s="74">
        <f>IF($C$2="National Currency",IF(C.Claims_DATA!O315=0,0,C.Claims_DATA!O315),IF($C$2="Current Exchange rate",IF(C.Claims_DATA!O315=0,0,C.Claims_DATA!O315/ECO!Y19),IF($C$2="Constant Exchange rate",IF(C.Claims_DATA!O315=0,0,C.Claims_DATA!O315/ECO!Y54))))</f>
        <v>5487.4648942300009</v>
      </c>
      <c r="Q406" s="48">
        <f t="shared" si="97"/>
        <v>5.7636999460300209E-2</v>
      </c>
      <c r="R406" s="94">
        <f t="shared" si="98"/>
        <v>-3.0450301490987486E-2</v>
      </c>
      <c r="S406" s="94">
        <f t="shared" si="99"/>
        <v>0.59334424472808744</v>
      </c>
    </row>
    <row r="407" spans="3:19" ht="15" hidden="1" x14ac:dyDescent="0.25">
      <c r="C407" s="256"/>
      <c r="D407" s="257"/>
      <c r="E407" s="45" t="s">
        <v>10</v>
      </c>
      <c r="F407" s="74">
        <f>IF($C$2="National Currency",IF(C.Claims_DATA!E316=0,0,C.Claims_DATA!E316),IF($C$2="Current Exchange rate",IF(C.Claims_DATA!E316=0,0,C.Claims_DATA!E316/ECO!O20),IF($C$2="Constant Exchange rate",IF(C.Claims_DATA!E316=0,0,C.Claims_DATA!E316/ECO!O55))))</f>
        <v>0</v>
      </c>
      <c r="G407" s="74">
        <f>IF($C$2="National Currency",IF(C.Claims_DATA!F316=0,0,C.Claims_DATA!F316),IF($C$2="Current Exchange rate",IF(C.Claims_DATA!F316=0,0,C.Claims_DATA!F316/ECO!P20),IF($C$2="Constant Exchange rate",IF(C.Claims_DATA!F316=0,0,C.Claims_DATA!F316/ECO!P55))))</f>
        <v>0</v>
      </c>
      <c r="H407" s="74">
        <f>IF($C$2="National Currency",IF(C.Claims_DATA!G316=0,0,C.Claims_DATA!G316),IF($C$2="Current Exchange rate",IF(C.Claims_DATA!G316=0,0,C.Claims_DATA!G316/ECO!Q20),IF($C$2="Constant Exchange rate",IF(C.Claims_DATA!G316=0,0,C.Claims_DATA!G316/ECO!Q55))))</f>
        <v>0</v>
      </c>
      <c r="I407" s="74">
        <f>IF($C$2="National Currency",IF(C.Claims_DATA!H316=0,0,C.Claims_DATA!H316),IF($C$2="Current Exchange rate",IF(C.Claims_DATA!H316=0,0,C.Claims_DATA!H316/ECO!R20),IF($C$2="Constant Exchange rate",IF(C.Claims_DATA!H316=0,0,C.Claims_DATA!H316/ECO!R55))))</f>
        <v>0</v>
      </c>
      <c r="J407" s="74">
        <f>IF($C$2="National Currency",IF(C.Claims_DATA!I316=0,0,C.Claims_DATA!I316),IF($C$2="Current Exchange rate",IF(C.Claims_DATA!I316=0,0,C.Claims_DATA!I316/ECO!S20),IF($C$2="Constant Exchange rate",IF(C.Claims_DATA!I316=0,0,C.Claims_DATA!I316/ECO!S55))))</f>
        <v>0</v>
      </c>
      <c r="K407" s="74">
        <f>IF($C$2="National Currency",IF(C.Claims_DATA!J316=0,0,C.Claims_DATA!J316),IF($C$2="Current Exchange rate",IF(C.Claims_DATA!J316=0,0,C.Claims_DATA!J316/ECO!T20),IF($C$2="Constant Exchange rate",IF(C.Claims_DATA!J316=0,0,C.Claims_DATA!J316/ECO!T55))))</f>
        <v>0</v>
      </c>
      <c r="L407" s="74">
        <f>IF($C$2="National Currency",IF(C.Claims_DATA!K316=0,0,C.Claims_DATA!K316),IF($C$2="Current Exchange rate",IF(C.Claims_DATA!K316=0,0,C.Claims_DATA!K316/ECO!U20),IF($C$2="Constant Exchange rate",IF(C.Claims_DATA!K316=0,0,C.Claims_DATA!K316/ECO!U55))))</f>
        <v>0</v>
      </c>
      <c r="M407" s="74">
        <f>IF($C$2="National Currency",IF(C.Claims_DATA!L316=0,0,C.Claims_DATA!L316),IF($C$2="Current Exchange rate",IF(C.Claims_DATA!L316=0,0,C.Claims_DATA!L316/ECO!V20),IF($C$2="Constant Exchange rate",IF(C.Claims_DATA!L316=0,0,C.Claims_DATA!L316/ECO!V55))))</f>
        <v>0</v>
      </c>
      <c r="N407" s="74">
        <f>IF($C$2="National Currency",IF(C.Claims_DATA!M316=0,0,C.Claims_DATA!M316),IF($C$2="Current Exchange rate",IF(C.Claims_DATA!M316=0,0,C.Claims_DATA!M316/ECO!W20),IF($C$2="Constant Exchange rate",IF(C.Claims_DATA!M316=0,0,C.Claims_DATA!M316/ECO!W55))))</f>
        <v>0</v>
      </c>
      <c r="O407" s="74">
        <f>IF($C$2="National Currency",IF(C.Claims_DATA!N316=0,0,C.Claims_DATA!N316),IF($C$2="Current Exchange rate",IF(C.Claims_DATA!N316=0,0,C.Claims_DATA!N316/ECO!X20),IF($C$2="Constant Exchange rate",IF(C.Claims_DATA!N316=0,0,C.Claims_DATA!N316/ECO!X55))))</f>
        <v>220</v>
      </c>
      <c r="P407" s="74">
        <f>IF($C$2="National Currency",IF(C.Claims_DATA!O316=0,0,C.Claims_DATA!O316),IF($C$2="Current Exchange rate",IF(C.Claims_DATA!O316=0,0,C.Claims_DATA!O316/ECO!Y20),IF($C$2="Constant Exchange rate",IF(C.Claims_DATA!O316=0,0,C.Claims_DATA!O316/ECO!Y55))))</f>
        <v>240</v>
      </c>
      <c r="Q407" s="48">
        <f t="shared" si="97"/>
        <v>2.5208142807468608E-3</v>
      </c>
      <c r="R407" s="94">
        <f t="shared" si="98"/>
        <v>9.0909090909090828E-2</v>
      </c>
      <c r="S407" s="94" t="str">
        <f t="shared" si="99"/>
        <v>-</v>
      </c>
    </row>
    <row r="408" spans="3:19" ht="15" hidden="1" x14ac:dyDescent="0.25">
      <c r="C408" s="256"/>
      <c r="D408" s="257"/>
      <c r="E408" s="45" t="s">
        <v>11</v>
      </c>
      <c r="F408" s="74">
        <f>IF($C$2="National Currency",IF(C.Claims_DATA!E317=0,0,C.Claims_DATA!E317),IF($C$2="Current Exchange rate",IF(C.Claims_DATA!E317=0,0,C.Claims_DATA!E317/ECO!O21),IF($C$2="Constant Exchange rate",IF(C.Claims_DATA!E317=0,0,C.Claims_DATA!E317/ECO!O56))))</f>
        <v>4455.8379396847704</v>
      </c>
      <c r="G408" s="74">
        <f>IF($C$2="National Currency",IF(C.Claims_DATA!F317=0,0,C.Claims_DATA!F317),IF($C$2="Current Exchange rate",IF(C.Claims_DATA!F317=0,0,C.Claims_DATA!F317/ECO!P21),IF($C$2="Constant Exchange rate",IF(C.Claims_DATA!F317=0,0,C.Claims_DATA!F317/ECO!P56))))</f>
        <v>4716.34</v>
      </c>
      <c r="H408" s="74">
        <f>IF($C$2="National Currency",IF(C.Claims_DATA!G317=0,0,C.Claims_DATA!G317),IF($C$2="Current Exchange rate",IF(C.Claims_DATA!G317=0,0,C.Claims_DATA!G317/ECO!Q21),IF($C$2="Constant Exchange rate",IF(C.Claims_DATA!G317=0,0,C.Claims_DATA!G317/ECO!Q56))))</f>
        <v>4973.9830000000002</v>
      </c>
      <c r="I408" s="74">
        <f>IF($C$2="National Currency",IF(C.Claims_DATA!H317=0,0,C.Claims_DATA!H317),IF($C$2="Current Exchange rate",IF(C.Claims_DATA!H317=0,0,C.Claims_DATA!H317/ECO!R21),IF($C$2="Constant Exchange rate",IF(C.Claims_DATA!H317=0,0,C.Claims_DATA!H317/ECO!R56))))</f>
        <v>5310.5605382170024</v>
      </c>
      <c r="J408" s="74">
        <f>IF($C$2="National Currency",IF(C.Claims_DATA!I317=0,0,C.Claims_DATA!I317),IF($C$2="Current Exchange rate",IF(C.Claims_DATA!I317=0,0,C.Claims_DATA!I317/ECO!S21),IF($C$2="Constant Exchange rate",IF(C.Claims_DATA!I317=0,0,C.Claims_DATA!I317/ECO!S56))))</f>
        <v>5887.958208889364</v>
      </c>
      <c r="K408" s="74">
        <f>IF($C$2="National Currency",IF(C.Claims_DATA!J317=0,0,C.Claims_DATA!J317),IF($C$2="Current Exchange rate",IF(C.Claims_DATA!J317=0,0,C.Claims_DATA!J317/ECO!T21),IF($C$2="Constant Exchange rate",IF(C.Claims_DATA!J317=0,0,C.Claims_DATA!J317/ECO!T56))))</f>
        <v>6238.2310884662511</v>
      </c>
      <c r="L408" s="74">
        <f>IF($C$2="National Currency",IF(C.Claims_DATA!K317=0,0,C.Claims_DATA!K317),IF($C$2="Current Exchange rate",IF(C.Claims_DATA!K317=0,0,C.Claims_DATA!K317/ECO!U21),IF($C$2="Constant Exchange rate",IF(C.Claims_DATA!K317=0,0,C.Claims_DATA!K317/ECO!U56))))</f>
        <v>6753.9449687407214</v>
      </c>
      <c r="M408" s="74">
        <f>IF($C$2="National Currency",IF(C.Claims_DATA!L317=0,0,C.Claims_DATA!L317),IF($C$2="Current Exchange rate",IF(C.Claims_DATA!L317=0,0,C.Claims_DATA!L317/ECO!V21),IF($C$2="Constant Exchange rate",IF(C.Claims_DATA!L317=0,0,C.Claims_DATA!L317/ECO!V56))))</f>
        <v>7238.5729499511781</v>
      </c>
      <c r="N408" s="74">
        <f>IF($C$2="National Currency",IF(C.Claims_DATA!M317=0,0,C.Claims_DATA!M317),IF($C$2="Current Exchange rate",IF(C.Claims_DATA!M317=0,0,C.Claims_DATA!M317/ECO!W21),IF($C$2="Constant Exchange rate",IF(C.Claims_DATA!M317=0,0,C.Claims_DATA!M317/ECO!W56))))</f>
        <v>7583.0308784033368</v>
      </c>
      <c r="O408" s="74">
        <f>IF($C$2="National Currency",IF(C.Claims_DATA!N317=0,0,C.Claims_DATA!N317),IF($C$2="Current Exchange rate",IF(C.Claims_DATA!N317=0,0,C.Claims_DATA!N317/ECO!X21),IF($C$2="Constant Exchange rate",IF(C.Claims_DATA!N317=0,0,C.Claims_DATA!N317/ECO!X56))))</f>
        <v>7783</v>
      </c>
      <c r="P408" s="74">
        <f>IF($C$2="National Currency",IF(C.Claims_DATA!O317=0,0,C.Claims_DATA!O317),IF($C$2="Current Exchange rate",IF(C.Claims_DATA!O317=0,0,C.Claims_DATA!O317/ECO!Y21),IF($C$2="Constant Exchange rate",IF(C.Claims_DATA!O317=0,0,C.Claims_DATA!O317/ECO!Y56))))</f>
        <v>7906</v>
      </c>
      <c r="Q408" s="48">
        <f t="shared" si="97"/>
        <v>8.3039823764936183E-2</v>
      </c>
      <c r="R408" s="94">
        <f t="shared" si="98"/>
        <v>1.5803674675574975E-2</v>
      </c>
      <c r="S408" s="94">
        <f t="shared" si="99"/>
        <v>0.67629984267461629</v>
      </c>
    </row>
    <row r="409" spans="3:19" ht="15" hidden="1" x14ac:dyDescent="0.25">
      <c r="C409" s="256"/>
      <c r="D409" s="257"/>
      <c r="E409" s="45" t="s">
        <v>12</v>
      </c>
      <c r="F409" s="74">
        <f>IF($C$2="National Currency",IF(C.Claims_DATA!E318=0,0,C.Claims_DATA!E318),IF($C$2="Current Exchange rate",IF(C.Claims_DATA!E318=0,0,C.Claims_DATA!E318/ECO!O22),IF($C$2="Constant Exchange rate",IF(C.Claims_DATA!E318=0,0,C.Claims_DATA!E318/ECO!O57))))</f>
        <v>6</v>
      </c>
      <c r="G409" s="74">
        <f>IF($C$2="National Currency",IF(C.Claims_DATA!F318=0,0,C.Claims_DATA!F318),IF($C$2="Current Exchange rate",IF(C.Claims_DATA!F318=0,0,C.Claims_DATA!F318/ECO!P22),IF($C$2="Constant Exchange rate",IF(C.Claims_DATA!F318=0,0,C.Claims_DATA!F318/ECO!P57))))</f>
        <v>6</v>
      </c>
      <c r="H409" s="74">
        <f>IF($C$2="National Currency",IF(C.Claims_DATA!G318=0,0,C.Claims_DATA!G318),IF($C$2="Current Exchange rate",IF(C.Claims_DATA!G318=0,0,C.Claims_DATA!G318/ECO!Q22),IF($C$2="Constant Exchange rate",IF(C.Claims_DATA!G318=0,0,C.Claims_DATA!G318/ECO!Q57))))</f>
        <v>6</v>
      </c>
      <c r="I409" s="74">
        <f>IF($C$2="National Currency",IF(C.Claims_DATA!H318=0,0,C.Claims_DATA!H318),IF($C$2="Current Exchange rate",IF(C.Claims_DATA!H318=0,0,C.Claims_DATA!H318/ECO!R22),IF($C$2="Constant Exchange rate",IF(C.Claims_DATA!H318=0,0,C.Claims_DATA!H318/ECO!R57))))</f>
        <v>6</v>
      </c>
      <c r="J409" s="74">
        <f>IF($C$2="National Currency",IF(C.Claims_DATA!I318=0,0,C.Claims_DATA!I318),IF($C$2="Current Exchange rate",IF(C.Claims_DATA!I318=0,0,C.Claims_DATA!I318/ECO!S22),IF($C$2="Constant Exchange rate",IF(C.Claims_DATA!I318=0,0,C.Claims_DATA!I318/ECO!S57))))</f>
        <v>6</v>
      </c>
      <c r="K409" s="74">
        <f>IF($C$2="National Currency",IF(C.Claims_DATA!J318=0,0,C.Claims_DATA!J318),IF($C$2="Current Exchange rate",IF(C.Claims_DATA!J318=0,0,C.Claims_DATA!J318/ECO!T22),IF($C$2="Constant Exchange rate",IF(C.Claims_DATA!J318=0,0,C.Claims_DATA!J318/ECO!T57))))</f>
        <v>6</v>
      </c>
      <c r="L409" s="74">
        <f>IF($C$2="National Currency",IF(C.Claims_DATA!K318=0,0,C.Claims_DATA!K318),IF($C$2="Current Exchange rate",IF(C.Claims_DATA!K318=0,0,C.Claims_DATA!K318/ECO!U22),IF($C$2="Constant Exchange rate",IF(C.Claims_DATA!K318=0,0,C.Claims_DATA!K318/ECO!U57))))</f>
        <v>10</v>
      </c>
      <c r="M409" s="74">
        <f>IF($C$2="National Currency",IF(C.Claims_DATA!L318=0,0,C.Claims_DATA!L318),IF($C$2="Current Exchange rate",IF(C.Claims_DATA!L318=0,0,C.Claims_DATA!L318/ECO!V22),IF($C$2="Constant Exchange rate",IF(C.Claims_DATA!L318=0,0,C.Claims_DATA!L318/ECO!V57))))</f>
        <v>8.5</v>
      </c>
      <c r="N409" s="74">
        <f>IF($C$2="National Currency",IF(C.Claims_DATA!M318=0,0,C.Claims_DATA!M318),IF($C$2="Current Exchange rate",IF(C.Claims_DATA!M318=0,0,C.Claims_DATA!M318/ECO!W22),IF($C$2="Constant Exchange rate",IF(C.Claims_DATA!M318=0,0,C.Claims_DATA!M318/ECO!W57))))</f>
        <v>8.14</v>
      </c>
      <c r="O409" s="74">
        <f>IF($C$2="National Currency",IF(C.Claims_DATA!N318=0,0,C.Claims_DATA!N318),IF($C$2="Current Exchange rate",IF(C.Claims_DATA!N318=0,0,C.Claims_DATA!N318/ECO!X22),IF($C$2="Constant Exchange rate",IF(C.Claims_DATA!N318=0,0,C.Claims_DATA!N318/ECO!X57))))</f>
        <v>8.14</v>
      </c>
      <c r="P409" s="74">
        <f>IF($C$2="National Currency",IF(C.Claims_DATA!O318=0,0,C.Claims_DATA!O318),IF($C$2="Current Exchange rate",IF(C.Claims_DATA!O318=0,0,C.Claims_DATA!O318/ECO!Y22),IF($C$2="Constant Exchange rate",IF(C.Claims_DATA!O318=0,0,C.Claims_DATA!O318/ECO!Y57))))</f>
        <v>8.14</v>
      </c>
      <c r="Q409" s="48">
        <f t="shared" si="97"/>
        <v>8.5497617688664375E-5</v>
      </c>
      <c r="R409" s="94">
        <f t="shared" si="98"/>
        <v>0</v>
      </c>
      <c r="S409" s="94">
        <f t="shared" si="99"/>
        <v>0.35666666666666669</v>
      </c>
    </row>
    <row r="410" spans="3:19" ht="15" hidden="1" x14ac:dyDescent="0.25">
      <c r="C410" s="256"/>
      <c r="D410" s="257"/>
      <c r="E410" s="45" t="s">
        <v>13</v>
      </c>
      <c r="F410" s="74">
        <f>IF($C$2="National Currency",IF(C.Claims_DATA!E319=0,0,C.Claims_DATA!E319),IF($C$2="Current Exchange rate",IF(C.Claims_DATA!E319=0,0,C.Claims_DATA!E319/ECO!O23),IF($C$2="Constant Exchange rate",IF(C.Claims_DATA!E319=0,0,C.Claims_DATA!E319/ECO!O58))))</f>
        <v>14.494646121702793</v>
      </c>
      <c r="G410" s="74">
        <f>IF($C$2="National Currency",IF(C.Claims_DATA!F319=0,0,C.Claims_DATA!F319),IF($C$2="Current Exchange rate",IF(C.Claims_DATA!F319=0,0,C.Claims_DATA!F319/ECO!P23),IF($C$2="Constant Exchange rate",IF(C.Claims_DATA!F319=0,0,C.Claims_DATA!F319/ECO!P58))))</f>
        <v>14.494646121702793</v>
      </c>
      <c r="H410" s="74">
        <f>IF($C$2="National Currency",IF(C.Claims_DATA!G319=0,0,C.Claims_DATA!G319),IF($C$2="Current Exchange rate",IF(C.Claims_DATA!G319=0,0,C.Claims_DATA!G319/ECO!Q23),IF($C$2="Constant Exchange rate",IF(C.Claims_DATA!G319=0,0,C.Claims_DATA!G319/ECO!Q58))))</f>
        <v>16.453382084095065</v>
      </c>
      <c r="I410" s="74">
        <f>IF($C$2="National Currency",IF(C.Claims_DATA!H319=0,0,C.Claims_DATA!H319),IF($C$2="Current Exchange rate",IF(C.Claims_DATA!H319=0,0,C.Claims_DATA!H319/ECO!R23),IF($C$2="Constant Exchange rate",IF(C.Claims_DATA!H319=0,0,C.Claims_DATA!H319/ECO!R58))))</f>
        <v>21.023765996343691</v>
      </c>
      <c r="J410" s="74">
        <f>IF($C$2="National Currency",IF(C.Claims_DATA!I319=0,0,C.Claims_DATA!I319),IF($C$2="Current Exchange rate",IF(C.Claims_DATA!I319=0,0,C.Claims_DATA!I319/ECO!S23),IF($C$2="Constant Exchange rate",IF(C.Claims_DATA!I319=0,0,C.Claims_DATA!I319/ECO!S58))))</f>
        <v>23.63541394620005</v>
      </c>
      <c r="K410" s="74">
        <f>IF($C$2="National Currency",IF(C.Claims_DATA!J319=0,0,C.Claims_DATA!J319),IF($C$2="Current Exchange rate",IF(C.Claims_DATA!J319=0,0,C.Claims_DATA!J319/ECO!T23),IF($C$2="Constant Exchange rate",IF(C.Claims_DATA!J319=0,0,C.Claims_DATA!J319/ECO!T58))))</f>
        <v>27.030556281013318</v>
      </c>
      <c r="L410" s="74">
        <f>IF($C$2="National Currency",IF(C.Claims_DATA!K319=0,0,C.Claims_DATA!K319),IF($C$2="Current Exchange rate",IF(C.Claims_DATA!K319=0,0,C.Claims_DATA!K319/ECO!U23),IF($C$2="Constant Exchange rate",IF(C.Claims_DATA!K319=0,0,C.Claims_DATA!K319/ECO!U58))))</f>
        <v>25.07182031862105</v>
      </c>
      <c r="M410" s="74">
        <f>IF($C$2="National Currency",IF(C.Claims_DATA!L319=0,0,C.Claims_DATA!L319),IF($C$2="Current Exchange rate",IF(C.Claims_DATA!L319=0,0,C.Claims_DATA!L319/ECO!V23),IF($C$2="Constant Exchange rate",IF(C.Claims_DATA!L319=0,0,C.Claims_DATA!L319/ECO!V58))))</f>
        <v>25.463567511099502</v>
      </c>
      <c r="N410" s="74">
        <f>IF($C$2="National Currency",IF(C.Claims_DATA!M319=0,0,C.Claims_DATA!M319),IF($C$2="Current Exchange rate",IF(C.Claims_DATA!M319=0,0,C.Claims_DATA!M319/ECO!W23),IF($C$2="Constant Exchange rate",IF(C.Claims_DATA!M319=0,0,C.Claims_DATA!M319/ECO!W58))))</f>
        <v>24.027161138678505</v>
      </c>
      <c r="O410" s="74">
        <f>IF($C$2="National Currency",IF(C.Claims_DATA!N319=0,0,C.Claims_DATA!N319),IF($C$2="Current Exchange rate",IF(C.Claims_DATA!N319=0,0,C.Claims_DATA!N319/ECO!X23),IF($C$2="Constant Exchange rate",IF(C.Claims_DATA!N319=0,0,C.Claims_DATA!N319/ECO!X58))))</f>
        <v>21.284930791329327</v>
      </c>
      <c r="P410" s="74">
        <f>IF($C$2="National Currency",IF(C.Claims_DATA!O319=0,0,C.Claims_DATA!O319),IF($C$2="Current Exchange rate",IF(C.Claims_DATA!O319=0,0,C.Claims_DATA!O319/ECO!Y23),IF($C$2="Constant Exchange rate",IF(C.Claims_DATA!O319=0,0,C.Claims_DATA!O319/ECO!Y58))))</f>
        <v>20.370854008879601</v>
      </c>
      <c r="Q410" s="48">
        <f t="shared" si="97"/>
        <v>2.1396308206913809E-4</v>
      </c>
      <c r="R410" s="94">
        <f t="shared" si="98"/>
        <v>-4.2944785276073594E-2</v>
      </c>
      <c r="S410" s="94">
        <f t="shared" si="99"/>
        <v>0.40540540540540526</v>
      </c>
    </row>
    <row r="411" spans="3:19" ht="15" hidden="1" x14ac:dyDescent="0.25">
      <c r="C411" s="256"/>
      <c r="D411" s="257"/>
      <c r="E411" s="45" t="s">
        <v>14</v>
      </c>
      <c r="F411" s="74">
        <f>IF($C$2="National Currency",IF(C.Claims_DATA!E320=0,0,C.Claims_DATA!E320),IF($C$2="Current Exchange rate",IF(C.Claims_DATA!E320=0,0,C.Claims_DATA!E320/ECO!O24),IF($C$2="Constant Exchange rate",IF(C.Claims_DATA!E320=0,0,C.Claims_DATA!E320/ECO!O59))))</f>
        <v>1.3437282119541103</v>
      </c>
      <c r="G411" s="74">
        <f>IF($C$2="National Currency",IF(C.Claims_DATA!F320=0,0,C.Claims_DATA!F320),IF($C$2="Current Exchange rate",IF(C.Claims_DATA!F320=0,0,C.Claims_DATA!F320/ECO!P24),IF($C$2="Constant Exchange rate",IF(C.Claims_DATA!F320=0,0,C.Claims_DATA!F320/ECO!P59))))</f>
        <v>1.5972618368511122</v>
      </c>
      <c r="H411" s="74">
        <f>IF($C$2="National Currency",IF(C.Claims_DATA!G320=0,0,C.Claims_DATA!G320),IF($C$2="Current Exchange rate",IF(C.Claims_DATA!G320=0,0,C.Claims_DATA!G320/ECO!Q24),IF($C$2="Constant Exchange rate",IF(C.Claims_DATA!G320=0,0,C.Claims_DATA!G320/ECO!Q59))))</f>
        <v>2.4212461177663687</v>
      </c>
      <c r="I411" s="74">
        <f>IF($C$2="National Currency",IF(C.Claims_DATA!H320=0,0,C.Claims_DATA!H320),IF($C$2="Current Exchange rate",IF(C.Claims_DATA!H320=0,0,C.Claims_DATA!H320/ECO!R24),IF($C$2="Constant Exchange rate",IF(C.Claims_DATA!H320=0,0,C.Claims_DATA!H320/ECO!R59))))</f>
        <v>2.2786334537618051</v>
      </c>
      <c r="J411" s="74">
        <f>IF($C$2="National Currency",IF(C.Claims_DATA!I320=0,0,C.Claims_DATA!I320),IF($C$2="Current Exchange rate",IF(C.Claims_DATA!I320=0,0,C.Claims_DATA!I320/ECO!S24),IF($C$2="Constant Exchange rate",IF(C.Claims_DATA!I320=0,0,C.Claims_DATA!I320/ECO!S59))))</f>
        <v>3.384673892374976</v>
      </c>
      <c r="K411" s="74">
        <f>IF($C$2="National Currency",IF(C.Claims_DATA!J320=0,0,C.Claims_DATA!J320),IF($C$2="Current Exchange rate",IF(C.Claims_DATA!J320=0,0,C.Claims_DATA!J320/ECO!T24),IF($C$2="Constant Exchange rate",IF(C.Claims_DATA!J320=0,0,C.Claims_DATA!J320/ECO!T59))))</f>
        <v>4.2942257716929708</v>
      </c>
      <c r="L411" s="74">
        <f>IF($C$2="National Currency",IF(C.Claims_DATA!K320=0,0,C.Claims_DATA!K320),IF($C$2="Current Exchange rate",IF(C.Claims_DATA!K320=0,0,C.Claims_DATA!K320/ECO!U24),IF($C$2="Constant Exchange rate",IF(C.Claims_DATA!K320=0,0,C.Claims_DATA!K320/ECO!U59))))</f>
        <v>8.2176586169740755</v>
      </c>
      <c r="M411" s="74">
        <f>IF($C$2="National Currency",IF(C.Claims_DATA!L320=0,0,C.Claims_DATA!L320),IF($C$2="Current Exchange rate",IF(C.Claims_DATA!L320=0,0,C.Claims_DATA!L320/ECO!V24),IF($C$2="Constant Exchange rate",IF(C.Claims_DATA!L320=0,0,C.Claims_DATA!L320/ECO!V59))))</f>
        <v>3.7142676047410785</v>
      </c>
      <c r="N411" s="74">
        <f>IF($C$2="National Currency",IF(C.Claims_DATA!M320=0,0,C.Claims_DATA!M320),IF($C$2="Current Exchange rate",IF(C.Claims_DATA!M320=0,0,C.Claims_DATA!M320/ECO!W24),IF($C$2="Constant Exchange rate",IF(C.Claims_DATA!M320=0,0,C.Claims_DATA!M320/ECO!W59))))</f>
        <v>5.4826646383976669</v>
      </c>
      <c r="O411" s="74">
        <f>IF($C$2="National Currency",IF(C.Claims_DATA!N320=0,0,C.Claims_DATA!N320),IF($C$2="Current Exchange rate",IF(C.Claims_DATA!N320=0,0,C.Claims_DATA!N320/ECO!X24),IF($C$2="Constant Exchange rate",IF(C.Claims_DATA!N320=0,0,C.Claims_DATA!N320/ECO!X59))))</f>
        <v>9.05115040882297</v>
      </c>
      <c r="P411" s="74">
        <f>IF($C$2="National Currency",IF(C.Claims_DATA!O320=0,0,C.Claims_DATA!O320),IF($C$2="Current Exchange rate",IF(C.Claims_DATA!O320=0,0,C.Claims_DATA!O320/ECO!Y24),IF($C$2="Constant Exchange rate",IF(C.Claims_DATA!O320=0,0,C.Claims_DATA!O320/ECO!Y59))))</f>
        <v>11.428028142232362</v>
      </c>
      <c r="Q411" s="48">
        <f t="shared" si="97"/>
        <v>1.2003306892381816E-4</v>
      </c>
      <c r="R411" s="94">
        <f t="shared" si="98"/>
        <v>0.26260504201680668</v>
      </c>
      <c r="S411" s="94">
        <f t="shared" si="99"/>
        <v>6.1547619047619042</v>
      </c>
    </row>
    <row r="412" spans="3:19" ht="15" hidden="1" x14ac:dyDescent="0.25">
      <c r="C412" s="256"/>
      <c r="D412" s="257"/>
      <c r="E412" s="45" t="s">
        <v>15</v>
      </c>
      <c r="F412" s="74">
        <f>IF($C$2="National Currency",IF(C.Claims_DATA!E321=0,0,C.Claims_DATA!E321),IF($C$2="Current Exchange rate",IF(C.Claims_DATA!E321=0,0,C.Claims_DATA!E321/ECO!O25),IF($C$2="Constant Exchange rate",IF(C.Claims_DATA!E321=0,0,C.Claims_DATA!E321/ECO!O60))))</f>
        <v>0</v>
      </c>
      <c r="G412" s="74">
        <f>IF($C$2="National Currency",IF(C.Claims_DATA!F321=0,0,C.Claims_DATA!F321),IF($C$2="Current Exchange rate",IF(C.Claims_DATA!F321=0,0,C.Claims_DATA!F321/ECO!P25),IF($C$2="Constant Exchange rate",IF(C.Claims_DATA!F321=0,0,C.Claims_DATA!F321/ECO!P60))))</f>
        <v>0</v>
      </c>
      <c r="H412" s="74">
        <f>IF($C$2="National Currency",IF(C.Claims_DATA!G321=0,0,C.Claims_DATA!G321),IF($C$2="Current Exchange rate",IF(C.Claims_DATA!G321=0,0,C.Claims_DATA!G321/ECO!Q25),IF($C$2="Constant Exchange rate",IF(C.Claims_DATA!G321=0,0,C.Claims_DATA!G321/ECO!Q60))))</f>
        <v>0</v>
      </c>
      <c r="I412" s="74">
        <f>IF($C$2="National Currency",IF(C.Claims_DATA!H321=0,0,C.Claims_DATA!H321),IF($C$2="Current Exchange rate",IF(C.Claims_DATA!H321=0,0,C.Claims_DATA!H321/ECO!R25),IF($C$2="Constant Exchange rate",IF(C.Claims_DATA!H321=0,0,C.Claims_DATA!H321/ECO!R60))))</f>
        <v>0</v>
      </c>
      <c r="J412" s="74">
        <f>IF($C$2="National Currency",IF(C.Claims_DATA!I321=0,0,C.Claims_DATA!I321),IF($C$2="Current Exchange rate",IF(C.Claims_DATA!I321=0,0,C.Claims_DATA!I321/ECO!S25),IF($C$2="Constant Exchange rate",IF(C.Claims_DATA!I321=0,0,C.Claims_DATA!I321/ECO!S60))))</f>
        <v>0</v>
      </c>
      <c r="K412" s="74">
        <f>IF($C$2="National Currency",IF(C.Claims_DATA!J321=0,0,C.Claims_DATA!J321),IF($C$2="Current Exchange rate",IF(C.Claims_DATA!J321=0,0,C.Claims_DATA!J321/ECO!T25),IF($C$2="Constant Exchange rate",IF(C.Claims_DATA!J321=0,0,C.Claims_DATA!J321/ECO!T60))))</f>
        <v>0</v>
      </c>
      <c r="L412" s="74">
        <f>IF($C$2="National Currency",IF(C.Claims_DATA!K321=0,0,C.Claims_DATA!K321),IF($C$2="Current Exchange rate",IF(C.Claims_DATA!K321=0,0,C.Claims_DATA!K321/ECO!U25),IF($C$2="Constant Exchange rate",IF(C.Claims_DATA!K321=0,0,C.Claims_DATA!K321/ECO!U60))))</f>
        <v>0</v>
      </c>
      <c r="M412" s="74">
        <f>IF($C$2="National Currency",IF(C.Claims_DATA!L321=0,0,C.Claims_DATA!L321),IF($C$2="Current Exchange rate",IF(C.Claims_DATA!L321=0,0,C.Claims_DATA!L321/ECO!V25),IF($C$2="Constant Exchange rate",IF(C.Claims_DATA!L321=0,0,C.Claims_DATA!L321/ECO!V60))))</f>
        <v>0</v>
      </c>
      <c r="N412" s="74">
        <f>IF($C$2="National Currency",IF(C.Claims_DATA!M321=0,0,C.Claims_DATA!M321),IF($C$2="Current Exchange rate",IF(C.Claims_DATA!M321=0,0,C.Claims_DATA!M321/ECO!W25),IF($C$2="Constant Exchange rate",IF(C.Claims_DATA!M321=0,0,C.Claims_DATA!M321/ECO!W60))))</f>
        <v>0</v>
      </c>
      <c r="O412" s="74">
        <f>IF($C$2="National Currency",IF(C.Claims_DATA!N321=0,0,C.Claims_DATA!N321),IF($C$2="Current Exchange rate",IF(C.Claims_DATA!N321=0,0,C.Claims_DATA!N321/ECO!X25),IF($C$2="Constant Exchange rate",IF(C.Claims_DATA!N321=0,0,C.Claims_DATA!N321/ECO!X60))))</f>
        <v>0</v>
      </c>
      <c r="P412" s="74">
        <f>IF($C$2="National Currency",IF(C.Claims_DATA!O321=0,0,C.Claims_DATA!O321),IF($C$2="Current Exchange rate",IF(C.Claims_DATA!O321=0,0,C.Claims_DATA!O321/ECO!Y25),IF($C$2="Constant Exchange rate",IF(C.Claims_DATA!O321=0,0,C.Claims_DATA!O321/ECO!Y60))))</f>
        <v>0</v>
      </c>
      <c r="Q412" s="48">
        <f t="shared" si="97"/>
        <v>0</v>
      </c>
      <c r="R412" s="94" t="str">
        <f t="shared" si="98"/>
        <v>-</v>
      </c>
      <c r="S412" s="94" t="str">
        <f t="shared" si="99"/>
        <v>-</v>
      </c>
    </row>
    <row r="413" spans="3:19" ht="15" hidden="1" x14ac:dyDescent="0.25">
      <c r="C413" s="256"/>
      <c r="D413" s="257"/>
      <c r="E413" s="45" t="s">
        <v>16</v>
      </c>
      <c r="F413" s="74">
        <f>IF($C$2="National Currency",IF(C.Claims_DATA!E322=0,0,C.Claims_DATA!E322),IF($C$2="Current Exchange rate",IF(C.Claims_DATA!E322=0,0,C.Claims_DATA!E322/ECO!O26),IF($C$2="Constant Exchange rate",IF(C.Claims_DATA!E322=0,0,C.Claims_DATA!E322/ECO!O61))))</f>
        <v>0</v>
      </c>
      <c r="G413" s="74">
        <f>IF($C$2="National Currency",IF(C.Claims_DATA!F322=0,0,C.Claims_DATA!F322),IF($C$2="Current Exchange rate",IF(C.Claims_DATA!F322=0,0,C.Claims_DATA!F322/ECO!P26),IF($C$2="Constant Exchange rate",IF(C.Claims_DATA!F322=0,0,C.Claims_DATA!F322/ECO!P61))))</f>
        <v>0</v>
      </c>
      <c r="H413" s="74">
        <f>IF($C$2="National Currency",IF(C.Claims_DATA!G322=0,0,C.Claims_DATA!G322),IF($C$2="Current Exchange rate",IF(C.Claims_DATA!G322=0,0,C.Claims_DATA!G322/ECO!Q26),IF($C$2="Constant Exchange rate",IF(C.Claims_DATA!G322=0,0,C.Claims_DATA!G322/ECO!Q61))))</f>
        <v>0</v>
      </c>
      <c r="I413" s="74">
        <f>IF($C$2="National Currency",IF(C.Claims_DATA!H322=0,0,C.Claims_DATA!H322),IF($C$2="Current Exchange rate",IF(C.Claims_DATA!H322=0,0,C.Claims_DATA!H322/ECO!R26),IF($C$2="Constant Exchange rate",IF(C.Claims_DATA!H322=0,0,C.Claims_DATA!H322/ECO!R61))))</f>
        <v>0</v>
      </c>
      <c r="J413" s="74">
        <f>IF($C$2="National Currency",IF(C.Claims_DATA!I322=0,0,C.Claims_DATA!I322),IF($C$2="Current Exchange rate",IF(C.Claims_DATA!I322=0,0,C.Claims_DATA!I322/ECO!S26),IF($C$2="Constant Exchange rate",IF(C.Claims_DATA!I322=0,0,C.Claims_DATA!I322/ECO!S61))))</f>
        <v>0</v>
      </c>
      <c r="K413" s="74">
        <f>IF($C$2="National Currency",IF(C.Claims_DATA!J322=0,0,C.Claims_DATA!J322),IF($C$2="Current Exchange rate",IF(C.Claims_DATA!J322=0,0,C.Claims_DATA!J322/ECO!T26),IF($C$2="Constant Exchange rate",IF(C.Claims_DATA!J322=0,0,C.Claims_DATA!J322/ECO!T61))))</f>
        <v>0</v>
      </c>
      <c r="L413" s="74">
        <f>IF($C$2="National Currency",IF(C.Claims_DATA!K322=0,0,C.Claims_DATA!K322),IF($C$2="Current Exchange rate",IF(C.Claims_DATA!K322=0,0,C.Claims_DATA!K322/ECO!U26),IF($C$2="Constant Exchange rate",IF(C.Claims_DATA!K322=0,0,C.Claims_DATA!K322/ECO!U61))))</f>
        <v>0</v>
      </c>
      <c r="M413" s="74">
        <f>IF($C$2="National Currency",IF(C.Claims_DATA!L322=0,0,C.Claims_DATA!L322),IF($C$2="Current Exchange rate",IF(C.Claims_DATA!L322=0,0,C.Claims_DATA!L322/ECO!V26),IF($C$2="Constant Exchange rate",IF(C.Claims_DATA!L322=0,0,C.Claims_DATA!L322/ECO!V61))))</f>
        <v>0</v>
      </c>
      <c r="N413" s="74">
        <f>IF($C$2="National Currency",IF(C.Claims_DATA!M322=0,0,C.Claims_DATA!M322),IF($C$2="Current Exchange rate",IF(C.Claims_DATA!M322=0,0,C.Claims_DATA!M322/ECO!W26),IF($C$2="Constant Exchange rate",IF(C.Claims_DATA!M322=0,0,C.Claims_DATA!M322/ECO!W61))))</f>
        <v>0</v>
      </c>
      <c r="O413" s="74">
        <f>IF($C$2="National Currency",IF(C.Claims_DATA!N322=0,0,C.Claims_DATA!N322),IF($C$2="Current Exchange rate",IF(C.Claims_DATA!N322=0,0,C.Claims_DATA!N322/ECO!X26),IF($C$2="Constant Exchange rate",IF(C.Claims_DATA!N322=0,0,C.Claims_DATA!N322/ECO!X61))))</f>
        <v>0</v>
      </c>
      <c r="P413" s="74">
        <f>IF($C$2="National Currency",IF(C.Claims_DATA!O322=0,0,C.Claims_DATA!O322),IF($C$2="Current Exchange rate",IF(C.Claims_DATA!O322=0,0,C.Claims_DATA!O322/ECO!Y26),IF($C$2="Constant Exchange rate",IF(C.Claims_DATA!O322=0,0,C.Claims_DATA!O322/ECO!Y61))))</f>
        <v>0</v>
      </c>
      <c r="Q413" s="48">
        <f t="shared" si="97"/>
        <v>0</v>
      </c>
      <c r="R413" s="94" t="str">
        <f t="shared" si="98"/>
        <v>-</v>
      </c>
      <c r="S413" s="94" t="str">
        <f t="shared" si="99"/>
        <v>-</v>
      </c>
    </row>
    <row r="414" spans="3:19" ht="15" hidden="1" x14ac:dyDescent="0.25">
      <c r="C414" s="256"/>
      <c r="D414" s="257"/>
      <c r="E414" s="45" t="s">
        <v>17</v>
      </c>
      <c r="F414" s="74">
        <f>IF($C$2="National Currency",IF(C.Claims_DATA!E323=0,0,C.Claims_DATA!E323),IF($C$2="Current Exchange rate",IF(C.Claims_DATA!E323=0,0,C.Claims_DATA!E323/ECO!O27),IF($C$2="Constant Exchange rate",IF(C.Claims_DATA!E323=0,0,C.Claims_DATA!E323/ECO!O62))))</f>
        <v>1166</v>
      </c>
      <c r="G414" s="74">
        <f>IF($C$2="National Currency",IF(C.Claims_DATA!F323=0,0,C.Claims_DATA!F323),IF($C$2="Current Exchange rate",IF(C.Claims_DATA!F323=0,0,C.Claims_DATA!F323/ECO!P27),IF($C$2="Constant Exchange rate",IF(C.Claims_DATA!F323=0,0,C.Claims_DATA!F323/ECO!P62))))</f>
        <v>1198</v>
      </c>
      <c r="H414" s="74">
        <f>IF($C$2="National Currency",IF(C.Claims_DATA!G323=0,0,C.Claims_DATA!G323),IF($C$2="Current Exchange rate",IF(C.Claims_DATA!G323=0,0,C.Claims_DATA!G323/ECO!Q27),IF($C$2="Constant Exchange rate",IF(C.Claims_DATA!G323=0,0,C.Claims_DATA!G323/ECO!Q62))))</f>
        <v>1296</v>
      </c>
      <c r="I414" s="74">
        <f>IF($C$2="National Currency",IF(C.Claims_DATA!H323=0,0,C.Claims_DATA!H323),IF($C$2="Current Exchange rate",IF(C.Claims_DATA!H323=0,0,C.Claims_DATA!H323/ECO!R27),IF($C$2="Constant Exchange rate",IF(C.Claims_DATA!H323=0,0,C.Claims_DATA!H323/ECO!R62))))</f>
        <v>1399</v>
      </c>
      <c r="J414" s="74">
        <f>IF($C$2="National Currency",IF(C.Claims_DATA!I323=0,0,C.Claims_DATA!I323),IF($C$2="Current Exchange rate",IF(C.Claims_DATA!I323=0,0,C.Claims_DATA!I323/ECO!S27),IF($C$2="Constant Exchange rate",IF(C.Claims_DATA!I323=0,0,C.Claims_DATA!I323/ECO!S62))))</f>
        <v>1457</v>
      </c>
      <c r="K414" s="74">
        <f>IF($C$2="National Currency",IF(C.Claims_DATA!J323=0,0,C.Claims_DATA!J323),IF($C$2="Current Exchange rate",IF(C.Claims_DATA!J323=0,0,C.Claims_DATA!J323/ECO!T27),IF($C$2="Constant Exchange rate",IF(C.Claims_DATA!J323=0,0,C.Claims_DATA!J323/ECO!T62))))</f>
        <v>1546</v>
      </c>
      <c r="L414" s="74">
        <f>IF($C$2="National Currency",IF(C.Claims_DATA!K323=0,0,C.Claims_DATA!K323),IF($C$2="Current Exchange rate",IF(C.Claims_DATA!K323=0,0,C.Claims_DATA!K323/ECO!U27),IF($C$2="Constant Exchange rate",IF(C.Claims_DATA!K323=0,0,C.Claims_DATA!K323/ECO!U62))))</f>
        <v>1510</v>
      </c>
      <c r="M414" s="74">
        <f>IF($C$2="National Currency",IF(C.Claims_DATA!L323=0,0,C.Claims_DATA!L323),IF($C$2="Current Exchange rate",IF(C.Claims_DATA!L323=0,0,C.Claims_DATA!L323/ECO!V27),IF($C$2="Constant Exchange rate",IF(C.Claims_DATA!L323=0,0,C.Claims_DATA!L323/ECO!V62))))</f>
        <v>1475</v>
      </c>
      <c r="N414" s="74">
        <f>IF($C$2="National Currency",IF(C.Claims_DATA!M323=0,0,C.Claims_DATA!M323),IF($C$2="Current Exchange rate",IF(C.Claims_DATA!M323=0,0,C.Claims_DATA!M323/ECO!W27),IF($C$2="Constant Exchange rate",IF(C.Claims_DATA!M323=0,0,C.Claims_DATA!M323/ECO!W62))))</f>
        <v>1520</v>
      </c>
      <c r="O414" s="74">
        <f>IF($C$2="National Currency",IF(C.Claims_DATA!N323=0,0,C.Claims_DATA!N323),IF($C$2="Current Exchange rate",IF(C.Claims_DATA!N323=0,0,C.Claims_DATA!N323/ECO!X27),IF($C$2="Constant Exchange rate",IF(C.Claims_DATA!N323=0,0,C.Claims_DATA!N323/ECO!X62))))</f>
        <v>1465</v>
      </c>
      <c r="P414" s="74">
        <f>IF($C$2="National Currency",IF(C.Claims_DATA!O323=0,0,C.Claims_DATA!O323),IF($C$2="Current Exchange rate",IF(C.Claims_DATA!O323=0,0,C.Claims_DATA!O323/ECO!Y27),IF($C$2="Constant Exchange rate",IF(C.Claims_DATA!O323=0,0,C.Claims_DATA!O323/ECO!Y62))))</f>
        <v>1445</v>
      </c>
      <c r="Q414" s="48">
        <f t="shared" si="97"/>
        <v>1.5177402648663392E-2</v>
      </c>
      <c r="R414" s="94">
        <f t="shared" si="98"/>
        <v>-1.3651877133105783E-2</v>
      </c>
      <c r="S414" s="94">
        <f t="shared" si="99"/>
        <v>0.20617696160267118</v>
      </c>
    </row>
    <row r="415" spans="3:19" ht="15" hidden="1" x14ac:dyDescent="0.25">
      <c r="C415" s="256"/>
      <c r="D415" s="257"/>
      <c r="E415" s="45" t="s">
        <v>18</v>
      </c>
      <c r="F415" s="74">
        <f>IF($C$2="National Currency",IF(C.Claims_DATA!E324=0,0,C.Claims_DATA!E324),IF($C$2="Current Exchange rate",IF(C.Claims_DATA!E324=0,0,C.Claims_DATA!E324/ECO!O28),IF($C$2="Constant Exchange rate",IF(C.Claims_DATA!E324=0,0,C.Claims_DATA!E324/ECO!O63))))</f>
        <v>0</v>
      </c>
      <c r="G415" s="74">
        <f>IF($C$2="National Currency",IF(C.Claims_DATA!F324=0,0,C.Claims_DATA!F324),IF($C$2="Current Exchange rate",IF(C.Claims_DATA!F324=0,0,C.Claims_DATA!F324/ECO!P28),IF($C$2="Constant Exchange rate",IF(C.Claims_DATA!F324=0,0,C.Claims_DATA!F324/ECO!P63))))</f>
        <v>0</v>
      </c>
      <c r="H415" s="74">
        <f>IF($C$2="National Currency",IF(C.Claims_DATA!G324=0,0,C.Claims_DATA!G324),IF($C$2="Current Exchange rate",IF(C.Claims_DATA!G324=0,0,C.Claims_DATA!G324/ECO!Q28),IF($C$2="Constant Exchange rate",IF(C.Claims_DATA!G324=0,0,C.Claims_DATA!G324/ECO!Q63))))</f>
        <v>0</v>
      </c>
      <c r="I415" s="74">
        <f>IF($C$2="National Currency",IF(C.Claims_DATA!H324=0,0,C.Claims_DATA!H324),IF($C$2="Current Exchange rate",IF(C.Claims_DATA!H324=0,0,C.Claims_DATA!H324/ECO!R28),IF($C$2="Constant Exchange rate",IF(C.Claims_DATA!H324=0,0,C.Claims_DATA!H324/ECO!R63))))</f>
        <v>0</v>
      </c>
      <c r="J415" s="74">
        <f>IF($C$2="National Currency",IF(C.Claims_DATA!I324=0,0,C.Claims_DATA!I324),IF($C$2="Current Exchange rate",IF(C.Claims_DATA!I324=0,0,C.Claims_DATA!I324/ECO!S28),IF($C$2="Constant Exchange rate",IF(C.Claims_DATA!I324=0,0,C.Claims_DATA!I324/ECO!S63))))</f>
        <v>0</v>
      </c>
      <c r="K415" s="74">
        <f>IF($C$2="National Currency",IF(C.Claims_DATA!J324=0,0,C.Claims_DATA!J324),IF($C$2="Current Exchange rate",IF(C.Claims_DATA!J324=0,0,C.Claims_DATA!J324/ECO!T28),IF($C$2="Constant Exchange rate",IF(C.Claims_DATA!J324=0,0,C.Claims_DATA!J324/ECO!T63))))</f>
        <v>0</v>
      </c>
      <c r="L415" s="74">
        <f>IF($C$2="National Currency",IF(C.Claims_DATA!K324=0,0,C.Claims_DATA!K324),IF($C$2="Current Exchange rate",IF(C.Claims_DATA!K324=0,0,C.Claims_DATA!K324/ECO!U28),IF($C$2="Constant Exchange rate",IF(C.Claims_DATA!K324=0,0,C.Claims_DATA!K324/ECO!U63))))</f>
        <v>0</v>
      </c>
      <c r="M415" s="74">
        <f>IF($C$2="National Currency",IF(C.Claims_DATA!L324=0,0,C.Claims_DATA!L324),IF($C$2="Current Exchange rate",IF(C.Claims_DATA!L324=0,0,C.Claims_DATA!L324/ECO!V28),IF($C$2="Constant Exchange rate",IF(C.Claims_DATA!L324=0,0,C.Claims_DATA!L324/ECO!V63))))</f>
        <v>0</v>
      </c>
      <c r="N415" s="74">
        <f>IF($C$2="National Currency",IF(C.Claims_DATA!M324=0,0,C.Claims_DATA!M324),IF($C$2="Current Exchange rate",IF(C.Claims_DATA!M324=0,0,C.Claims_DATA!M324/ECO!W28),IF($C$2="Constant Exchange rate",IF(C.Claims_DATA!M324=0,0,C.Claims_DATA!M324/ECO!W63))))</f>
        <v>0</v>
      </c>
      <c r="O415" s="74">
        <f>IF($C$2="National Currency",IF(C.Claims_DATA!N324=0,0,C.Claims_DATA!N324),IF($C$2="Current Exchange rate",IF(C.Claims_DATA!N324=0,0,C.Claims_DATA!N324/ECO!X28),IF($C$2="Constant Exchange rate",IF(C.Claims_DATA!N324=0,0,C.Claims_DATA!N324/ECO!X63))))</f>
        <v>0</v>
      </c>
      <c r="P415" s="74">
        <f>IF($C$2="National Currency",IF(C.Claims_DATA!O324=0,0,C.Claims_DATA!O324),IF($C$2="Current Exchange rate",IF(C.Claims_DATA!O324=0,0,C.Claims_DATA!O324/ECO!Y28),IF($C$2="Constant Exchange rate",IF(C.Claims_DATA!O324=0,0,C.Claims_DATA!O324/ECO!Y63))))</f>
        <v>0</v>
      </c>
      <c r="Q415" s="48">
        <f t="shared" si="97"/>
        <v>0</v>
      </c>
      <c r="R415" s="94" t="str">
        <f t="shared" si="98"/>
        <v>-</v>
      </c>
      <c r="S415" s="94" t="str">
        <f t="shared" si="99"/>
        <v>-</v>
      </c>
    </row>
    <row r="416" spans="3:19" ht="15" hidden="1" x14ac:dyDescent="0.25">
      <c r="C416" s="256"/>
      <c r="D416" s="257"/>
      <c r="E416" s="45" t="s">
        <v>19</v>
      </c>
      <c r="F416" s="74">
        <f>IF($C$2="National Currency",IF(C.Claims_DATA!E325=0,0,C.Claims_DATA!E325),IF($C$2="Current Exchange rate",IF(C.Claims_DATA!E325=0,0,C.Claims_DATA!E325/ECO!O29),IF($C$2="Constant Exchange rate",IF(C.Claims_DATA!E325=0,0,C.Claims_DATA!E325/ECO!O64))))</f>
        <v>12</v>
      </c>
      <c r="G416" s="74">
        <f>IF($C$2="National Currency",IF(C.Claims_DATA!F325=0,0,C.Claims_DATA!F325),IF($C$2="Current Exchange rate",IF(C.Claims_DATA!F325=0,0,C.Claims_DATA!F325/ECO!P29),IF($C$2="Constant Exchange rate",IF(C.Claims_DATA!F325=0,0,C.Claims_DATA!F325/ECO!P64))))</f>
        <v>13</v>
      </c>
      <c r="H416" s="74">
        <f>IF($C$2="National Currency",IF(C.Claims_DATA!G325=0,0,C.Claims_DATA!G325),IF($C$2="Current Exchange rate",IF(C.Claims_DATA!G325=0,0,C.Claims_DATA!G325/ECO!Q29),IF($C$2="Constant Exchange rate",IF(C.Claims_DATA!G325=0,0,C.Claims_DATA!G325/ECO!Q64))))</f>
        <v>15</v>
      </c>
      <c r="I416" s="74">
        <f>IF($C$2="National Currency",IF(C.Claims_DATA!H325=0,0,C.Claims_DATA!H325),IF($C$2="Current Exchange rate",IF(C.Claims_DATA!H325=0,0,C.Claims_DATA!H325/ECO!R29),IF($C$2="Constant Exchange rate",IF(C.Claims_DATA!H325=0,0,C.Claims_DATA!H325/ECO!R64))))</f>
        <v>17</v>
      </c>
      <c r="J416" s="74">
        <f>IF($C$2="National Currency",IF(C.Claims_DATA!I325=0,0,C.Claims_DATA!I325),IF($C$2="Current Exchange rate",IF(C.Claims_DATA!I325=0,0,C.Claims_DATA!I325/ECO!S29),IF($C$2="Constant Exchange rate",IF(C.Claims_DATA!I325=0,0,C.Claims_DATA!I325/ECO!S64))))</f>
        <v>23</v>
      </c>
      <c r="K416" s="74">
        <f>IF($C$2="National Currency",IF(C.Claims_DATA!J325=0,0,C.Claims_DATA!J325),IF($C$2="Current Exchange rate",IF(C.Claims_DATA!J325=0,0,C.Claims_DATA!J325/ECO!T29),IF($C$2="Constant Exchange rate",IF(C.Claims_DATA!J325=0,0,C.Claims_DATA!J325/ECO!T64))))</f>
        <v>26</v>
      </c>
      <c r="L416" s="74">
        <f>IF($C$2="National Currency",IF(C.Claims_DATA!K325=0,0,C.Claims_DATA!K325),IF($C$2="Current Exchange rate",IF(C.Claims_DATA!K325=0,0,C.Claims_DATA!K325/ECO!U29),IF($C$2="Constant Exchange rate",IF(C.Claims_DATA!K325=0,0,C.Claims_DATA!K325/ECO!U64))))</f>
        <v>32</v>
      </c>
      <c r="M416" s="74">
        <f>IF($C$2="National Currency",IF(C.Claims_DATA!L325=0,0,C.Claims_DATA!L325),IF($C$2="Current Exchange rate",IF(C.Claims_DATA!L325=0,0,C.Claims_DATA!L325/ECO!V29),IF($C$2="Constant Exchange rate",IF(C.Claims_DATA!L325=0,0,C.Claims_DATA!L325/ECO!V64))))</f>
        <v>42</v>
      </c>
      <c r="N416" s="74">
        <f>IF($C$2="National Currency",IF(C.Claims_DATA!M325=0,0,C.Claims_DATA!M325),IF($C$2="Current Exchange rate",IF(C.Claims_DATA!M325=0,0,C.Claims_DATA!M325/ECO!W29),IF($C$2="Constant Exchange rate",IF(C.Claims_DATA!M325=0,0,C.Claims_DATA!M325/ECO!W64))))</f>
        <v>32</v>
      </c>
      <c r="O416" s="74">
        <f>IF($C$2="National Currency",IF(C.Claims_DATA!N325=0,0,C.Claims_DATA!N325),IF($C$2="Current Exchange rate",IF(C.Claims_DATA!N325=0,0,C.Claims_DATA!N325/ECO!X29),IF($C$2="Constant Exchange rate",IF(C.Claims_DATA!N325=0,0,C.Claims_DATA!N325/ECO!X64))))</f>
        <v>37</v>
      </c>
      <c r="P416" s="74">
        <f>IF($C$2="National Currency",IF(C.Claims_DATA!O325=0,0,C.Claims_DATA!O325),IF($C$2="Current Exchange rate",IF(C.Claims_DATA!O325=0,0,C.Claims_DATA!O325/ECO!Y29),IF($C$2="Constant Exchange rate",IF(C.Claims_DATA!O325=0,0,C.Claims_DATA!O325/ECO!Y64))))</f>
        <v>40</v>
      </c>
      <c r="Q416" s="48">
        <f t="shared" si="97"/>
        <v>4.2013571345781017E-4</v>
      </c>
      <c r="R416" s="94">
        <f t="shared" si="98"/>
        <v>8.1081081081081141E-2</v>
      </c>
      <c r="S416" s="94">
        <f t="shared" si="99"/>
        <v>2.0769230769230771</v>
      </c>
    </row>
    <row r="417" spans="3:19" ht="15" hidden="1" x14ac:dyDescent="0.25">
      <c r="C417" s="256"/>
      <c r="D417" s="257"/>
      <c r="E417" s="45" t="s">
        <v>20</v>
      </c>
      <c r="F417" s="74">
        <f>IF($C$2="National Currency",IF(C.Claims_DATA!E326=0,0,C.Claims_DATA!E326),IF($C$2="Current Exchange rate",IF(C.Claims_DATA!E326=0,0,C.Claims_DATA!E326/ECO!O30),IF($C$2="Constant Exchange rate",IF(C.Claims_DATA!E326=0,0,C.Claims_DATA!E326/ECO!O65))))</f>
        <v>15.295959021058623</v>
      </c>
      <c r="G417" s="74">
        <f>IF($C$2="National Currency",IF(C.Claims_DATA!F326=0,0,C.Claims_DATA!F326),IF($C$2="Current Exchange rate",IF(C.Claims_DATA!F326=0,0,C.Claims_DATA!F326/ECO!P30),IF($C$2="Constant Exchange rate",IF(C.Claims_DATA!F326=0,0,C.Claims_DATA!F326/ECO!P65))))</f>
        <v>17.07455890722823</v>
      </c>
      <c r="H417" s="74">
        <f>IF($C$2="National Currency",IF(C.Claims_DATA!G326=0,0,C.Claims_DATA!G326),IF($C$2="Current Exchange rate",IF(C.Claims_DATA!G326=0,0,C.Claims_DATA!G326/ECO!Q30),IF($C$2="Constant Exchange rate",IF(C.Claims_DATA!G326=0,0,C.Claims_DATA!G326/ECO!Q65))))</f>
        <v>21.542401821286283</v>
      </c>
      <c r="I417" s="74">
        <f>IF($C$2="National Currency",IF(C.Claims_DATA!H326=0,0,C.Claims_DATA!H326),IF($C$2="Current Exchange rate",IF(C.Claims_DATA!H326=0,0,C.Claims_DATA!H326/ECO!R30),IF($C$2="Constant Exchange rate",IF(C.Claims_DATA!H326=0,0,C.Claims_DATA!H326/ECO!R65))))</f>
        <v>26.081388730791119</v>
      </c>
      <c r="J417" s="74">
        <f>IF($C$2="National Currency",IF(C.Claims_DATA!I326=0,0,C.Claims_DATA!I326),IF($C$2="Current Exchange rate",IF(C.Claims_DATA!I326=0,0,C.Claims_DATA!I326/ECO!S30),IF($C$2="Constant Exchange rate",IF(C.Claims_DATA!I326=0,0,C.Claims_DATA!I326/ECO!S65))))</f>
        <v>39.015367103016509</v>
      </c>
      <c r="K417" s="74">
        <f>IF($C$2="National Currency",IF(C.Claims_DATA!J326=0,0,C.Claims_DATA!J326),IF($C$2="Current Exchange rate",IF(C.Claims_DATA!J326=0,0,C.Claims_DATA!J326/ECO!T30),IF($C$2="Constant Exchange rate",IF(C.Claims_DATA!J326=0,0,C.Claims_DATA!J326/ECO!T65))))</f>
        <v>51.323278315310191</v>
      </c>
      <c r="L417" s="74">
        <f>IF($C$2="National Currency",IF(C.Claims_DATA!K326=0,0,C.Claims_DATA!K326),IF($C$2="Current Exchange rate",IF(C.Claims_DATA!K326=0,0,C.Claims_DATA!K326/ECO!U30),IF($C$2="Constant Exchange rate",IF(C.Claims_DATA!K326=0,0,C.Claims_DATA!K326/ECO!U65))))</f>
        <v>23.804780876494025</v>
      </c>
      <c r="M417" s="74">
        <f>IF($C$2="National Currency",IF(C.Claims_DATA!L326=0,0,C.Claims_DATA!L326),IF($C$2="Current Exchange rate",IF(C.Claims_DATA!L326=0,0,C.Claims_DATA!L326/ECO!V30),IF($C$2="Constant Exchange rate",IF(C.Claims_DATA!L326=0,0,C.Claims_DATA!L326/ECO!V65))))</f>
        <v>16.306203756402962</v>
      </c>
      <c r="N417" s="74">
        <f>IF($C$2="National Currency",IF(C.Claims_DATA!M326=0,0,C.Claims_DATA!M326),IF($C$2="Current Exchange rate",IF(C.Claims_DATA!M326=0,0,C.Claims_DATA!M326/ECO!W30),IF($C$2="Constant Exchange rate",IF(C.Claims_DATA!M326=0,0,C.Claims_DATA!M326/ECO!W65))))</f>
        <v>19.351166761525327</v>
      </c>
      <c r="O417" s="74">
        <f>IF($C$2="National Currency",IF(C.Claims_DATA!N326=0,0,C.Claims_DATA!N326),IF($C$2="Current Exchange rate",IF(C.Claims_DATA!N326=0,0,C.Claims_DATA!N326/ECO!Y30),IF($C$2="Constant Exchange rate",IF(C.Claims_DATA!N326=0,0,C.Claims_DATA!N326/ECO!Y65))))</f>
        <v>21.5</v>
      </c>
      <c r="P417" s="74">
        <f>IF($C$2="National Currency",IF(C.Claims_DATA!O326=0,0,C.Claims_DATA!O326),IF($C$2="Current Exchange rate",IF(C.Claims_DATA!O326=0,0,C.Claims_DATA!O326/ECO!Y30),IF($C$2="Constant Exchange rate",IF(C.Claims_DATA!O326=0,0,C.Claims_DATA!O326/ECO!Y65))))</f>
        <v>22.27</v>
      </c>
      <c r="Q417" s="48">
        <f t="shared" si="97"/>
        <v>2.3391055846763581E-4</v>
      </c>
      <c r="R417" s="94">
        <f t="shared" si="98"/>
        <v>3.581395348837213E-2</v>
      </c>
      <c r="S417" s="94">
        <f t="shared" si="99"/>
        <v>0.30427966666666673</v>
      </c>
    </row>
    <row r="418" spans="3:19" ht="15" hidden="1" x14ac:dyDescent="0.25">
      <c r="C418" s="256"/>
      <c r="D418" s="257"/>
      <c r="E418" s="45" t="s">
        <v>21</v>
      </c>
      <c r="F418" s="74">
        <f>IF($C$2="National Currency",IF(C.Claims_DATA!E327=0,0,C.Claims_DATA!E327),IF($C$2="Current Exchange rate",IF(C.Claims_DATA!E327=0,0,C.Claims_DATA!E327/ECO!O31),IF($C$2="Constant Exchange rate",IF(C.Claims_DATA!E327=0,0,C.Claims_DATA!E327/ECO!O66))))</f>
        <v>4.1928721174004195</v>
      </c>
      <c r="G418" s="74">
        <f>IF($C$2="National Currency",IF(C.Claims_DATA!F327=0,0,C.Claims_DATA!F327),IF($C$2="Current Exchange rate",IF(C.Claims_DATA!F327=0,0,C.Claims_DATA!F327/ECO!P31),IF($C$2="Constant Exchange rate",IF(C.Claims_DATA!F327=0,0,C.Claims_DATA!F327/ECO!P66))))</f>
        <v>4.1928721174004195</v>
      </c>
      <c r="H418" s="74">
        <f>IF($C$2="National Currency",IF(C.Claims_DATA!G327=0,0,C.Claims_DATA!G327),IF($C$2="Current Exchange rate",IF(C.Claims_DATA!G327=0,0,C.Claims_DATA!G327/ECO!Q31),IF($C$2="Constant Exchange rate",IF(C.Claims_DATA!G327=0,0,C.Claims_DATA!G327/ECO!Q66))))</f>
        <v>4.1928721174004195</v>
      </c>
      <c r="I418" s="74">
        <f>IF($C$2="National Currency",IF(C.Claims_DATA!H327=0,0,C.Claims_DATA!H327),IF($C$2="Current Exchange rate",IF(C.Claims_DATA!H327=0,0,C.Claims_DATA!H327/ECO!R31),IF($C$2="Constant Exchange rate",IF(C.Claims_DATA!H327=0,0,C.Claims_DATA!H327/ECO!R66))))</f>
        <v>6.0563708362450503</v>
      </c>
      <c r="J418" s="74">
        <f>IF($C$2="National Currency",IF(C.Claims_DATA!I327=0,0,C.Claims_DATA!I327),IF($C$2="Current Exchange rate",IF(C.Claims_DATA!I327=0,0,C.Claims_DATA!I327/ECO!S31),IF($C$2="Constant Exchange rate",IF(C.Claims_DATA!I327=0,0,C.Claims_DATA!I327/ECO!S66))))</f>
        <v>2.5</v>
      </c>
      <c r="K418" s="74">
        <f>IF($C$2="National Currency",IF(C.Claims_DATA!J327=0,0,C.Claims_DATA!J327),IF($C$2="Current Exchange rate",IF(C.Claims_DATA!J327=0,0,C.Claims_DATA!J327/ECO!T31),IF($C$2="Constant Exchange rate",IF(C.Claims_DATA!J327=0,0,C.Claims_DATA!J327/ECO!T66))))</f>
        <v>2.6</v>
      </c>
      <c r="L418" s="74">
        <f>IF($C$2="National Currency",IF(C.Claims_DATA!K327=0,0,C.Claims_DATA!K327),IF($C$2="Current Exchange rate",IF(C.Claims_DATA!K327=0,0,C.Claims_DATA!K327/ECO!U31),IF($C$2="Constant Exchange rate",IF(C.Claims_DATA!K327=0,0,C.Claims_DATA!K327/ECO!U66))))</f>
        <v>3.3</v>
      </c>
      <c r="M418" s="74">
        <f>IF($C$2="National Currency",IF(C.Claims_DATA!L327=0,0,C.Claims_DATA!L327),IF($C$2="Current Exchange rate",IF(C.Claims_DATA!L327=0,0,C.Claims_DATA!L327/ECO!V31),IF($C$2="Constant Exchange rate",IF(C.Claims_DATA!L327=0,0,C.Claims_DATA!L327/ECO!V66))))</f>
        <v>3.1</v>
      </c>
      <c r="N418" s="74">
        <f>IF($C$2="National Currency",IF(C.Claims_DATA!M327=0,0,C.Claims_DATA!M327),IF($C$2="Current Exchange rate",IF(C.Claims_DATA!M327=0,0,C.Claims_DATA!M327/ECO!W31),IF($C$2="Constant Exchange rate",IF(C.Claims_DATA!M327=0,0,C.Claims_DATA!M327/ECO!W66))))</f>
        <v>3.1</v>
      </c>
      <c r="O418" s="74">
        <f>IF($C$2="National Currency",IF(C.Claims_DATA!N327=0,0,C.Claims_DATA!N327),IF($C$2="Current Exchange rate",IF(C.Claims_DATA!N327=0,0,C.Claims_DATA!N327/ECO!X31),IF($C$2="Constant Exchange rate",IF(C.Claims_DATA!N327=0,0,C.Claims_DATA!N327/ECO!X66))))</f>
        <v>3.6</v>
      </c>
      <c r="P418" s="74">
        <f>IF($C$2="National Currency",IF(C.Claims_DATA!O327=0,0,C.Claims_DATA!O327),IF($C$2="Current Exchange rate",IF(C.Claims_DATA!O327=0,0,C.Claims_DATA!O327/ECO!Y31),IF($C$2="Constant Exchange rate",IF(C.Claims_DATA!O327=0,0,C.Claims_DATA!O327/ECO!Y66))))</f>
        <v>4.4000000000000004</v>
      </c>
      <c r="Q418" s="48">
        <f t="shared" si="97"/>
        <v>4.621492848035912E-5</v>
      </c>
      <c r="R418" s="94">
        <f t="shared" si="98"/>
        <v>0.22222222222222232</v>
      </c>
      <c r="S418" s="94">
        <f t="shared" si="99"/>
        <v>4.940000000000011E-2</v>
      </c>
    </row>
    <row r="419" spans="3:19" ht="15" hidden="1" x14ac:dyDescent="0.25">
      <c r="C419" s="256"/>
      <c r="D419" s="257"/>
      <c r="E419" s="45" t="s">
        <v>22</v>
      </c>
      <c r="F419" s="74">
        <f>IF($C$2="National Currency",IF(C.Claims_DATA!E328=0,0,C.Claims_DATA!E328),IF($C$2="Current Exchange rate",IF(C.Claims_DATA!E328=0,0,C.Claims_DATA!E328/ECO!O32),IF($C$2="Constant Exchange rate",IF(C.Claims_DATA!E328=0,0,C.Claims_DATA!E328/ECO!O67))))</f>
        <v>0</v>
      </c>
      <c r="G419" s="74">
        <f>IF($C$2="National Currency",IF(C.Claims_DATA!F328=0,0,C.Claims_DATA!F328),IF($C$2="Current Exchange rate",IF(C.Claims_DATA!F328=0,0,C.Claims_DATA!F328/ECO!P32),IF($C$2="Constant Exchange rate",IF(C.Claims_DATA!F328=0,0,C.Claims_DATA!F328/ECO!P67))))</f>
        <v>0</v>
      </c>
      <c r="H419" s="74">
        <f>IF($C$2="National Currency",IF(C.Claims_DATA!G328=0,0,C.Claims_DATA!G328),IF($C$2="Current Exchange rate",IF(C.Claims_DATA!G328=0,0,C.Claims_DATA!G328/ECO!Q32),IF($C$2="Constant Exchange rate",IF(C.Claims_DATA!G328=0,0,C.Claims_DATA!G328/ECO!Q67))))</f>
        <v>0</v>
      </c>
      <c r="I419" s="74">
        <f>IF($C$2="National Currency",IF(C.Claims_DATA!H328=0,0,C.Claims_DATA!H328),IF($C$2="Current Exchange rate",IF(C.Claims_DATA!H328=0,0,C.Claims_DATA!H328/ECO!R32),IF($C$2="Constant Exchange rate",IF(C.Claims_DATA!H328=0,0,C.Claims_DATA!H328/ECO!R67))))</f>
        <v>30739</v>
      </c>
      <c r="J419" s="74">
        <f>IF($C$2="National Currency",IF(C.Claims_DATA!I328=0,0,C.Claims_DATA!I328),IF($C$2="Current Exchange rate",IF(C.Claims_DATA!I328=0,0,C.Claims_DATA!I328/ECO!S32),IF($C$2="Constant Exchange rate",IF(C.Claims_DATA!I328=0,0,C.Claims_DATA!I328/ECO!S67))))</f>
        <v>31939</v>
      </c>
      <c r="K419" s="74">
        <f>IF($C$2="National Currency",IF(C.Claims_DATA!J328=0,0,C.Claims_DATA!J328),IF($C$2="Current Exchange rate",IF(C.Claims_DATA!J328=0,0,C.Claims_DATA!J328/ECO!T32),IF($C$2="Constant Exchange rate",IF(C.Claims_DATA!J328=0,0,C.Claims_DATA!J328/ECO!T67))))</f>
        <v>34269</v>
      </c>
      <c r="L419" s="74">
        <f>IF($C$2="National Currency",IF(C.Claims_DATA!K328=0,0,C.Claims_DATA!K328),IF($C$2="Current Exchange rate",IF(C.Claims_DATA!K328=0,0,C.Claims_DATA!K328/ECO!U32),IF($C$2="Constant Exchange rate",IF(C.Claims_DATA!K328=0,0,C.Claims_DATA!K328/ECO!U67))))</f>
        <v>35803</v>
      </c>
      <c r="M419" s="74">
        <f>IF($C$2="National Currency",IF(C.Claims_DATA!L328=0,0,C.Claims_DATA!L328),IF($C$2="Current Exchange rate",IF(C.Claims_DATA!L328=0,0,C.Claims_DATA!L328/ECO!V32),IF($C$2="Constant Exchange rate",IF(C.Claims_DATA!L328=0,0,C.Claims_DATA!L328/ECO!V67))))</f>
        <v>37685</v>
      </c>
      <c r="N419" s="74">
        <f>IF($C$2="National Currency",IF(C.Claims_DATA!M328=0,0,C.Claims_DATA!M328),IF($C$2="Current Exchange rate",IF(C.Claims_DATA!M328=0,0,C.Claims_DATA!M328/ECO!W32),IF($C$2="Constant Exchange rate",IF(C.Claims_DATA!M328=0,0,C.Claims_DATA!M328/ECO!W67))))</f>
        <v>33705</v>
      </c>
      <c r="O419" s="74">
        <f>IF($C$2="National Currency",IF(C.Claims_DATA!N328=0,0,C.Claims_DATA!N328),IF($C$2="Current Exchange rate",IF(C.Claims_DATA!N328=0,0,C.Claims_DATA!N328/ECO!X32),IF($C$2="Constant Exchange rate",IF(C.Claims_DATA!N328=0,0,C.Claims_DATA!N328/ECO!X67))))</f>
        <v>39730</v>
      </c>
      <c r="P419" s="74">
        <f>IF($C$2="National Currency",IF(C.Claims_DATA!O328=0,0,C.Claims_DATA!O328),IF($C$2="Current Exchange rate",IF(C.Claims_DATA!O328=0,0,C.Claims_DATA!O328/ECO!Y32),IF($C$2="Constant Exchange rate",IF(C.Claims_DATA!O328=0,0,C.Claims_DATA!O328/ECO!Y67))))</f>
        <v>39942</v>
      </c>
      <c r="Q419" s="48">
        <f>P419/$P$429</f>
        <v>0.41952651667329632</v>
      </c>
      <c r="R419" s="94">
        <f t="shared" si="98"/>
        <v>5.3360181223256475E-3</v>
      </c>
      <c r="S419" s="94" t="str">
        <f t="shared" si="99"/>
        <v>-</v>
      </c>
    </row>
    <row r="420" spans="3:19" ht="15" hidden="1" x14ac:dyDescent="0.25">
      <c r="C420" s="256"/>
      <c r="D420" s="257"/>
      <c r="E420" s="45" t="s">
        <v>23</v>
      </c>
      <c r="F420" s="74">
        <f>IF($C$2="National Currency",IF(C.Claims_DATA!E329=0,0,C.Claims_DATA!E329),IF($C$2="Current Exchange rate",IF(C.Claims_DATA!E329=0,0,C.Claims_DATA!E329/ECO!O33),IF($C$2="Constant Exchange rate",IF(C.Claims_DATA!E329=0,0,C.Claims_DATA!E329/ECO!O68))))</f>
        <v>0</v>
      </c>
      <c r="G420" s="74">
        <f>IF($C$2="National Currency",IF(C.Claims_DATA!F329=0,0,C.Claims_DATA!F329),IF($C$2="Current Exchange rate",IF(C.Claims_DATA!F329=0,0,C.Claims_DATA!F329/ECO!P33),IF($C$2="Constant Exchange rate",IF(C.Claims_DATA!F329=0,0,C.Claims_DATA!F329/ECO!P68))))</f>
        <v>0</v>
      </c>
      <c r="H420" s="74">
        <f>IF($C$2="National Currency",IF(C.Claims_DATA!G329=0,0,C.Claims_DATA!G329),IF($C$2="Current Exchange rate",IF(C.Claims_DATA!G329=0,0,C.Claims_DATA!G329/ECO!Q33),IF($C$2="Constant Exchange rate",IF(C.Claims_DATA!G329=0,0,C.Claims_DATA!G329/ECO!Q68))))</f>
        <v>0</v>
      </c>
      <c r="I420" s="74">
        <f>IF($C$2="National Currency",IF(C.Claims_DATA!H329=0,0,C.Claims_DATA!H329),IF($C$2="Current Exchange rate",IF(C.Claims_DATA!H329=0,0,C.Claims_DATA!H329/ECO!R33),IF($C$2="Constant Exchange rate",IF(C.Claims_DATA!H329=0,0,C.Claims_DATA!H329/ECO!R68))))</f>
        <v>0</v>
      </c>
      <c r="J420" s="74">
        <f>IF($C$2="National Currency",IF(C.Claims_DATA!I329=0,0,C.Claims_DATA!I329),IF($C$2="Current Exchange rate",IF(C.Claims_DATA!I329=0,0,C.Claims_DATA!I329/ECO!S33),IF($C$2="Constant Exchange rate",IF(C.Claims_DATA!I329=0,0,C.Claims_DATA!I329/ECO!S68))))</f>
        <v>0</v>
      </c>
      <c r="K420" s="74">
        <f>IF($C$2="National Currency",IF(C.Claims_DATA!J329=0,0,C.Claims_DATA!J329),IF($C$2="Current Exchange rate",IF(C.Claims_DATA!J329=0,0,C.Claims_DATA!J329/ECO!T33),IF($C$2="Constant Exchange rate",IF(C.Claims_DATA!J329=0,0,C.Claims_DATA!J329/ECO!T68))))</f>
        <v>0</v>
      </c>
      <c r="L420" s="74">
        <f>IF($C$2="National Currency",IF(C.Claims_DATA!K329=0,0,C.Claims_DATA!K329),IF($C$2="Current Exchange rate",IF(C.Claims_DATA!K329=0,0,C.Claims_DATA!K329/ECO!U33),IF($C$2="Constant Exchange rate",IF(C.Claims_DATA!K329=0,0,C.Claims_DATA!K329/ECO!U68))))</f>
        <v>0</v>
      </c>
      <c r="M420" s="74">
        <f>IF($C$2="National Currency",IF(C.Claims_DATA!L329=0,0,C.Claims_DATA!L329),IF($C$2="Current Exchange rate",IF(C.Claims_DATA!L329=0,0,C.Claims_DATA!L329/ECO!V33),IF($C$2="Constant Exchange rate",IF(C.Claims_DATA!L329=0,0,C.Claims_DATA!L329/ECO!V68))))</f>
        <v>0</v>
      </c>
      <c r="N420" s="74">
        <f>IF($C$2="National Currency",IF(C.Claims_DATA!M329=0,0,C.Claims_DATA!M329),IF($C$2="Current Exchange rate",IF(C.Claims_DATA!M329=0,0,C.Claims_DATA!M329/ECO!W33),IF($C$2="Constant Exchange rate",IF(C.Claims_DATA!M329=0,0,C.Claims_DATA!M329/ECO!W68))))</f>
        <v>0</v>
      </c>
      <c r="O420" s="74">
        <f>IF($C$2="National Currency",IF(C.Claims_DATA!N329=0,0,C.Claims_DATA!N329),IF($C$2="Current Exchange rate",IF(C.Claims_DATA!N329=0,0,C.Claims_DATA!N329/ECO!X33),IF($C$2="Constant Exchange rate",IF(C.Claims_DATA!N329=0,0,C.Claims_DATA!N329/ECO!X68))))</f>
        <v>62.154390621543911</v>
      </c>
      <c r="P420" s="74">
        <f>IF($C$2="National Currency",IF(C.Claims_DATA!O329=0,0,C.Claims_DATA!O329),IF($C$2="Current Exchange rate",IF(C.Claims_DATA!O329=0,0,C.Claims_DATA!O329/ECO!Y33),IF($C$2="Constant Exchange rate",IF(C.Claims_DATA!O329=0,0,C.Claims_DATA!O329/ECO!Y68))))</f>
        <v>77.266353980781687</v>
      </c>
      <c r="Q420" s="48">
        <f t="shared" si="97"/>
        <v>8.1155886889998558E-4</v>
      </c>
      <c r="R420" s="94">
        <f t="shared" si="98"/>
        <v>0.2431358944737152</v>
      </c>
      <c r="S420" s="94" t="str">
        <f t="shared" si="99"/>
        <v>-</v>
      </c>
    </row>
    <row r="421" spans="3:19" ht="15" hidden="1" x14ac:dyDescent="0.25">
      <c r="C421" s="256"/>
      <c r="D421" s="257"/>
      <c r="E421" s="45" t="s">
        <v>24</v>
      </c>
      <c r="F421" s="74">
        <f>IF($C$2="National Currency",IF(C.Claims_DATA!E330=0,0,C.Claims_DATA!E330),IF($C$2="Current Exchange rate",IF(C.Claims_DATA!E330=0,0,C.Claims_DATA!E330/ECO!O34),IF($C$2="Constant Exchange rate",IF(C.Claims_DATA!E330=0,0,C.Claims_DATA!E330/ECO!O69))))</f>
        <v>15.679116353084339</v>
      </c>
      <c r="G421" s="74">
        <f>IF($C$2="National Currency",IF(C.Claims_DATA!F330=0,0,C.Claims_DATA!F330),IF($C$2="Current Exchange rate",IF(C.Claims_DATA!F330=0,0,C.Claims_DATA!F330/ECO!P34),IF($C$2="Constant Exchange rate",IF(C.Claims_DATA!F330=0,0,C.Claims_DATA!F330/ECO!P69))))</f>
        <v>14.040999719180006</v>
      </c>
      <c r="H421" s="74">
        <f>IF($C$2="National Currency",IF(C.Claims_DATA!G330=0,0,C.Claims_DATA!G330),IF($C$2="Current Exchange rate",IF(C.Claims_DATA!G330=0,0,C.Claims_DATA!G330/ECO!Q34),IF($C$2="Constant Exchange rate",IF(C.Claims_DATA!G330=0,0,C.Claims_DATA!G330/ECO!Q69))))</f>
        <v>14.977066367125339</v>
      </c>
      <c r="I421" s="74">
        <f>IF($C$2="National Currency",IF(C.Claims_DATA!H330=0,0,C.Claims_DATA!H330),IF($C$2="Current Exchange rate",IF(C.Claims_DATA!H330=0,0,C.Claims_DATA!H330/ECO!R34),IF($C$2="Constant Exchange rate",IF(C.Claims_DATA!H330=0,0,C.Claims_DATA!H330/ECO!R69))))</f>
        <v>16.615183001029674</v>
      </c>
      <c r="J421" s="74">
        <f>IF($C$2="National Currency",IF(C.Claims_DATA!I330=0,0,C.Claims_DATA!I330),IF($C$2="Current Exchange rate",IF(C.Claims_DATA!I330=0,0,C.Claims_DATA!I330/ECO!S34),IF($C$2="Constant Exchange rate",IF(C.Claims_DATA!I330=0,0,C.Claims_DATA!I330/ECO!S69))))</f>
        <v>20.359449592811007</v>
      </c>
      <c r="K421" s="74">
        <f>IF($C$2="National Currency",IF(C.Claims_DATA!J330=0,0,C.Claims_DATA!J330),IF($C$2="Current Exchange rate",IF(C.Claims_DATA!J330=0,0,C.Claims_DATA!J330/ECO!T34),IF($C$2="Constant Exchange rate",IF(C.Claims_DATA!J330=0,0,C.Claims_DATA!J330/ECO!T69))))</f>
        <v>27.379949452401011</v>
      </c>
      <c r="L421" s="74">
        <f>IF($C$2="National Currency",IF(C.Claims_DATA!K330=0,0,C.Claims_DATA!K330),IF($C$2="Current Exchange rate",IF(C.Claims_DATA!K330=0,0,C.Claims_DATA!K330/ECO!U34),IF($C$2="Constant Exchange rate",IF(C.Claims_DATA!K330=0,0,C.Claims_DATA!K330/ECO!U69))))</f>
        <v>31.592249368155013</v>
      </c>
      <c r="M421" s="74">
        <f>IF($C$2="National Currency",IF(C.Claims_DATA!L330=0,0,C.Claims_DATA!L330),IF($C$2="Current Exchange rate",IF(C.Claims_DATA!L330=0,0,C.Claims_DATA!L330/ECO!V34),IF($C$2="Constant Exchange rate",IF(C.Claims_DATA!L330=0,0,C.Claims_DATA!L330/ECO!V69))))</f>
        <v>39.314799213704013</v>
      </c>
      <c r="N421" s="74">
        <f>IF($C$2="National Currency",IF(C.Claims_DATA!M330=0,0,C.Claims_DATA!M330),IF($C$2="Current Exchange rate",IF(C.Claims_DATA!M330=0,0,C.Claims_DATA!M330/ECO!W34),IF($C$2="Constant Exchange rate",IF(C.Claims_DATA!M330=0,0,C.Claims_DATA!M330/ECO!W69))))</f>
        <v>39.314799213704013</v>
      </c>
      <c r="O421" s="74">
        <f>IF($C$2="National Currency",IF(C.Claims_DATA!N330=0,0,C.Claims_DATA!N330),IF($C$2="Current Exchange rate",IF(C.Claims_DATA!N330=0,0,C.Claims_DATA!N330/ECO!X34),IF($C$2="Constant Exchange rate",IF(C.Claims_DATA!N330=0,0,C.Claims_DATA!N330/ECO!X69))))</f>
        <v>38.612749227745013</v>
      </c>
      <c r="P421" s="74">
        <f>IF($C$2="National Currency",IF(C.Claims_DATA!O330=0,0,C.Claims_DATA!O330),IF($C$2="Current Exchange rate",IF(C.Claims_DATA!O330=0,0,C.Claims_DATA!O330/ECO!Y34),IF($C$2="Constant Exchange rate",IF(C.Claims_DATA!O330=0,0,C.Claims_DATA!O330/ECO!Y69))))</f>
        <v>36.74061593185435</v>
      </c>
      <c r="Q421" s="48">
        <f t="shared" si="97"/>
        <v>3.8590112218522533E-4</v>
      </c>
      <c r="R421" s="94">
        <f t="shared" si="98"/>
        <v>-4.8484848484848353E-2</v>
      </c>
      <c r="S421" s="94">
        <f t="shared" si="99"/>
        <v>1.6166666666666667</v>
      </c>
    </row>
    <row r="422" spans="3:19" ht="15" hidden="1" x14ac:dyDescent="0.25">
      <c r="C422" s="256"/>
      <c r="D422" s="257"/>
      <c r="E422" s="45" t="s">
        <v>25</v>
      </c>
      <c r="F422" s="74">
        <f>IF($C$2="National Currency",IF(C.Claims_DATA!E331=0,0,C.Claims_DATA!E331),IF($C$2="Current Exchange rate",IF(C.Claims_DATA!E331=0,0,C.Claims_DATA!E331/ECO!O35),IF($C$2="Constant Exchange rate",IF(C.Claims_DATA!E331=0,0,C.Claims_DATA!E331/ECO!O70))))</f>
        <v>348.28</v>
      </c>
      <c r="G422" s="74">
        <f>IF($C$2="National Currency",IF(C.Claims_DATA!F331=0,0,C.Claims_DATA!F331),IF($C$2="Current Exchange rate",IF(C.Claims_DATA!F331=0,0,C.Claims_DATA!F331/ECO!P35),IF($C$2="Constant Exchange rate",IF(C.Claims_DATA!F331=0,0,C.Claims_DATA!F331/ECO!P70))))</f>
        <v>286.64699999999999</v>
      </c>
      <c r="H422" s="74">
        <f>IF($C$2="National Currency",IF(C.Claims_DATA!G331=0,0,C.Claims_DATA!G331),IF($C$2="Current Exchange rate",IF(C.Claims_DATA!G331=0,0,C.Claims_DATA!G331/ECO!Q35),IF($C$2="Constant Exchange rate",IF(C.Claims_DATA!G331=0,0,C.Claims_DATA!G331/ECO!Q70))))</f>
        <v>314.82600000000002</v>
      </c>
      <c r="I422" s="74">
        <f>IF($C$2="National Currency",IF(C.Claims_DATA!H331=0,0,C.Claims_DATA!H331),IF($C$2="Current Exchange rate",IF(C.Claims_DATA!H331=0,0,C.Claims_DATA!H331/ECO!R35),IF($C$2="Constant Exchange rate",IF(C.Claims_DATA!H331=0,0,C.Claims_DATA!H331/ECO!R70))))</f>
        <v>336.42200000000003</v>
      </c>
      <c r="J422" s="74">
        <f>IF($C$2="National Currency",IF(C.Claims_DATA!I331=0,0,C.Claims_DATA!I331),IF($C$2="Current Exchange rate",IF(C.Claims_DATA!I331=0,0,C.Claims_DATA!I331/ECO!S35),IF($C$2="Constant Exchange rate",IF(C.Claims_DATA!I331=0,0,C.Claims_DATA!I331/ECO!S70))))</f>
        <v>375.60500000000002</v>
      </c>
      <c r="K422" s="74">
        <f>IF($C$2="National Currency",IF(C.Claims_DATA!J331=0,0,C.Claims_DATA!J331),IF($C$2="Current Exchange rate",IF(C.Claims_DATA!J331=0,0,C.Claims_DATA!J331/ECO!T35),IF($C$2="Constant Exchange rate",IF(C.Claims_DATA!J331=0,0,C.Claims_DATA!J331/ECO!T70))))</f>
        <v>402.57299999999998</v>
      </c>
      <c r="L422" s="74">
        <f>IF($C$2="National Currency",IF(C.Claims_DATA!K331=0,0,C.Claims_DATA!K331),IF($C$2="Current Exchange rate",IF(C.Claims_DATA!K331=0,0,C.Claims_DATA!K331/ECO!U35),IF($C$2="Constant Exchange rate",IF(C.Claims_DATA!K331=0,0,C.Claims_DATA!K331/ECO!U70))))</f>
        <v>415</v>
      </c>
      <c r="M422" s="74">
        <f>IF($C$2="National Currency",IF(C.Claims_DATA!L331=0,0,C.Claims_DATA!L331),IF($C$2="Current Exchange rate",IF(C.Claims_DATA!L331=0,0,C.Claims_DATA!L331/ECO!V35),IF($C$2="Constant Exchange rate",IF(C.Claims_DATA!L331=0,0,C.Claims_DATA!L331/ECO!V70))))</f>
        <v>452.35199999999998</v>
      </c>
      <c r="N422" s="74">
        <f>IF($C$2="National Currency",IF(C.Claims_DATA!M331=0,0,C.Claims_DATA!M331),IF($C$2="Current Exchange rate",IF(C.Claims_DATA!M331=0,0,C.Claims_DATA!M331/ECO!W35),IF($C$2="Constant Exchange rate",IF(C.Claims_DATA!M331=0,0,C.Claims_DATA!M331/ECO!W70))))</f>
        <v>433.37299999999999</v>
      </c>
      <c r="O422" s="74">
        <f>IF($C$2="National Currency",IF(C.Claims_DATA!N331=0,0,C.Claims_DATA!N331),IF($C$2="Current Exchange rate",IF(C.Claims_DATA!N331=0,0,C.Claims_DATA!N331/ECO!X35),IF($C$2="Constant Exchange rate",IF(C.Claims_DATA!N331=0,0,C.Claims_DATA!N331/ECO!X70))))</f>
        <v>446.49799999999999</v>
      </c>
      <c r="P422" s="74">
        <f>IF($C$2="National Currency",IF(C.Claims_DATA!O331=0,0,C.Claims_DATA!O331),IF($C$2="Current Exchange rate",IF(C.Claims_DATA!O331=0,0,C.Claims_DATA!O331/ECO!Y35),IF($C$2="Constant Exchange rate",IF(C.Claims_DATA!O331=0,0,C.Claims_DATA!O331/ECO!Y70))))</f>
        <v>448.13218795619565</v>
      </c>
      <c r="Q422" s="48">
        <f t="shared" si="97"/>
        <v>4.7069084127596434E-3</v>
      </c>
      <c r="R422" s="94">
        <f t="shared" si="98"/>
        <v>3.6600118168406137E-3</v>
      </c>
      <c r="S422" s="94">
        <f t="shared" si="99"/>
        <v>0.56335907215563275</v>
      </c>
    </row>
    <row r="423" spans="3:19" ht="15" hidden="1" x14ac:dyDescent="0.25">
      <c r="C423" s="256"/>
      <c r="D423" s="257"/>
      <c r="E423" s="45" t="s">
        <v>26</v>
      </c>
      <c r="F423" s="74">
        <f>IF($C$2="National Currency",IF(C.Claims_DATA!E332=0,0,C.Claims_DATA!E332),IF($C$2="Current Exchange rate",IF(C.Claims_DATA!E332=0,0,C.Claims_DATA!E332/ECO!O36),IF($C$2="Constant Exchange rate",IF(C.Claims_DATA!E332=0,0,C.Claims_DATA!E332/ECO!O71))))</f>
        <v>0.5457604297936558</v>
      </c>
      <c r="G423" s="74">
        <f>IF($C$2="National Currency",IF(C.Claims_DATA!F332=0,0,C.Claims_DATA!F332),IF($C$2="Current Exchange rate",IF(C.Claims_DATA!F332=0,0,C.Claims_DATA!F332/ECO!P36),IF($C$2="Constant Exchange rate",IF(C.Claims_DATA!F332=0,0,C.Claims_DATA!F332/ECO!P71))))</f>
        <v>0.97198801725332362</v>
      </c>
      <c r="H423" s="74">
        <f>IF($C$2="National Currency",IF(C.Claims_DATA!G332=0,0,C.Claims_DATA!G332),IF($C$2="Current Exchange rate",IF(C.Claims_DATA!G332=0,0,C.Claims_DATA!G332/ECO!Q36),IF($C$2="Constant Exchange rate",IF(C.Claims_DATA!G332=0,0,C.Claims_DATA!G332/ECO!Q71))))</f>
        <v>1.3982156047129917</v>
      </c>
      <c r="I423" s="74">
        <f>IF($C$2="National Currency",IF(C.Claims_DATA!H332=0,0,C.Claims_DATA!H332),IF($C$2="Current Exchange rate",IF(C.Claims_DATA!H332=0,0,C.Claims_DATA!H332/ECO!R36),IF($C$2="Constant Exchange rate",IF(C.Claims_DATA!H332=0,0,C.Claims_DATA!H332/ECO!R71))))</f>
        <v>1.8244431921726598</v>
      </c>
      <c r="J423" s="74">
        <f>IF($C$2="National Currency",IF(C.Claims_DATA!I332=0,0,C.Claims_DATA!I332),IF($C$2="Current Exchange rate",IF(C.Claims_DATA!I332=0,0,C.Claims_DATA!I332/ECO!S36),IF($C$2="Constant Exchange rate",IF(C.Claims_DATA!I332=0,0,C.Claims_DATA!I332/ECO!S71))))</f>
        <v>2.250670779632328</v>
      </c>
      <c r="K423" s="74">
        <f>IF($C$2="National Currency",IF(C.Claims_DATA!J332=0,0,C.Claims_DATA!J332),IF($C$2="Current Exchange rate",IF(C.Claims_DATA!J332=0,0,C.Claims_DATA!J332/ECO!T36),IF($C$2="Constant Exchange rate",IF(C.Claims_DATA!J332=0,0,C.Claims_DATA!J332/ECO!T71))))</f>
        <v>2.6768983670919959</v>
      </c>
      <c r="L423" s="74">
        <f>IF($C$2="National Currency",IF(C.Claims_DATA!K332=0,0,C.Claims_DATA!K332),IF($C$2="Current Exchange rate",IF(C.Claims_DATA!K332=0,0,C.Claims_DATA!K332/ECO!U36),IF($C$2="Constant Exchange rate",IF(C.Claims_DATA!K332=0,0,C.Claims_DATA!K332/ECO!U71))))</f>
        <v>1.5169090746854643</v>
      </c>
      <c r="M423" s="74">
        <f>IF($C$2="National Currency",IF(C.Claims_DATA!L332=0,0,C.Claims_DATA!L332),IF($C$2="Current Exchange rate",IF(C.Claims_DATA!L332=0,0,C.Claims_DATA!L332/ECO!V36),IF($C$2="Constant Exchange rate",IF(C.Claims_DATA!L332=0,0,C.Claims_DATA!L332/ECO!V71))))</f>
        <v>1.5838315338627642</v>
      </c>
      <c r="N423" s="74">
        <f>IF($C$2="National Currency",IF(C.Claims_DATA!M332=0,0,C.Claims_DATA!M332),IF($C$2="Current Exchange rate",IF(C.Claims_DATA!M332=0,0,C.Claims_DATA!M332/ECO!W36),IF($C$2="Constant Exchange rate",IF(C.Claims_DATA!M332=0,0,C.Claims_DATA!M332/ECO!W71))))</f>
        <v>2.1638261800660299</v>
      </c>
      <c r="O423" s="74">
        <f>IF($C$2="National Currency",IF(C.Claims_DATA!N332=0,0,C.Claims_DATA!N332),IF($C$2="Current Exchange rate",IF(C.Claims_DATA!N332=0,0,C.Claims_DATA!N332/ECO!X36),IF($C$2="Constant Exchange rate",IF(C.Claims_DATA!N332=0,0,C.Claims_DATA!N332/ECO!X71))))</f>
        <v>2.8999732310163289</v>
      </c>
      <c r="P423" s="74">
        <f>IF($C$2="National Currency",IF(C.Claims_DATA!O332=0,0,C.Claims_DATA!O332),IF($C$2="Current Exchange rate",IF(C.Claims_DATA!O332=0,0,C.Claims_DATA!O332/ECO!Y36),IF($C$2="Constant Exchange rate",IF(C.Claims_DATA!O332=0,0,C.Claims_DATA!O332/ECO!Y71))))</f>
        <v>4.1268849826001608</v>
      </c>
      <c r="Q423" s="48">
        <f t="shared" si="97"/>
        <v>4.3346294163076027E-5</v>
      </c>
      <c r="R423" s="94">
        <f t="shared" si="98"/>
        <v>0.42307692307692335</v>
      </c>
      <c r="S423" s="94">
        <f t="shared" si="99"/>
        <v>3.2458187851554499</v>
      </c>
    </row>
    <row r="424" spans="3:19" ht="15" hidden="1" x14ac:dyDescent="0.25">
      <c r="C424" s="256"/>
      <c r="D424" s="257"/>
      <c r="E424" s="45" t="s">
        <v>27</v>
      </c>
      <c r="F424" s="74">
        <f>IF($C$2="National Currency",IF(C.Claims_DATA!E333=0,0,C.Claims_DATA!E333),IF($C$2="Current Exchange rate",IF(C.Claims_DATA!E333=0,0,C.Claims_DATA!E333/ECO!O37),IF($C$2="Constant Exchange rate",IF(C.Claims_DATA!E333=0,0,C.Claims_DATA!E333/ECO!O72))))</f>
        <v>0</v>
      </c>
      <c r="G424" s="74">
        <f>IF($C$2="National Currency",IF(C.Claims_DATA!F333=0,0,C.Claims_DATA!F333),IF($C$2="Current Exchange rate",IF(C.Claims_DATA!F333=0,0,C.Claims_DATA!F333/ECO!P37),IF($C$2="Constant Exchange rate",IF(C.Claims_DATA!F333=0,0,C.Claims_DATA!F333/ECO!P72))))</f>
        <v>0</v>
      </c>
      <c r="H424" s="74">
        <f>IF($C$2="National Currency",IF(C.Claims_DATA!G333=0,0,C.Claims_DATA!G333),IF($C$2="Current Exchange rate",IF(C.Claims_DATA!G333=0,0,C.Claims_DATA!G333/ECO!Q37),IF($C$2="Constant Exchange rate",IF(C.Claims_DATA!G333=0,0,C.Claims_DATA!G333/ECO!Q72))))</f>
        <v>0</v>
      </c>
      <c r="I424" s="74">
        <f>IF($C$2="National Currency",IF(C.Claims_DATA!H333=0,0,C.Claims_DATA!H333),IF($C$2="Current Exchange rate",IF(C.Claims_DATA!H333=0,0,C.Claims_DATA!H333/ECO!R37),IF($C$2="Constant Exchange rate",IF(C.Claims_DATA!H333=0,0,C.Claims_DATA!H333/ECO!R72))))</f>
        <v>0</v>
      </c>
      <c r="J424" s="74">
        <f>IF($C$2="National Currency",IF(C.Claims_DATA!I333=0,0,C.Claims_DATA!I333),IF($C$2="Current Exchange rate",IF(C.Claims_DATA!I333=0,0,C.Claims_DATA!I333/ECO!S37),IF($C$2="Constant Exchange rate",IF(C.Claims_DATA!I333=0,0,C.Claims_DATA!I333/ECO!S72))))</f>
        <v>0</v>
      </c>
      <c r="K424" s="74">
        <f>IF($C$2="National Currency",IF(C.Claims_DATA!J333=0,0,C.Claims_DATA!J333),IF($C$2="Current Exchange rate",IF(C.Claims_DATA!J333=0,0,C.Claims_DATA!J333/ECO!T37),IF($C$2="Constant Exchange rate",IF(C.Claims_DATA!J333=0,0,C.Claims_DATA!J333/ECO!T72))))</f>
        <v>0</v>
      </c>
      <c r="L424" s="74">
        <f>IF($C$2="National Currency",IF(C.Claims_DATA!K333=0,0,C.Claims_DATA!K333),IF($C$2="Current Exchange rate",IF(C.Claims_DATA!K333=0,0,C.Claims_DATA!K333/ECO!U37),IF($C$2="Constant Exchange rate",IF(C.Claims_DATA!K333=0,0,C.Claims_DATA!K333/ECO!U72))))</f>
        <v>0</v>
      </c>
      <c r="M424" s="74">
        <f>IF($C$2="National Currency",IF(C.Claims_DATA!L333=0,0,C.Claims_DATA!L333),IF($C$2="Current Exchange rate",IF(C.Claims_DATA!L333=0,0,C.Claims_DATA!L333/ECO!V37),IF($C$2="Constant Exchange rate",IF(C.Claims_DATA!L333=0,0,C.Claims_DATA!L333/ECO!V72))))</f>
        <v>0</v>
      </c>
      <c r="N424" s="74">
        <f>IF($C$2="National Currency",IF(C.Claims_DATA!M333=0,0,C.Claims_DATA!M333),IF($C$2="Current Exchange rate",IF(C.Claims_DATA!M333=0,0,C.Claims_DATA!M333/ECO!W37),IF($C$2="Constant Exchange rate",IF(C.Claims_DATA!M333=0,0,C.Claims_DATA!M333/ECO!W72))))</f>
        <v>0</v>
      </c>
      <c r="O424" s="74">
        <f>IF($C$2="National Currency",IF(C.Claims_DATA!N333=0,0,C.Claims_DATA!N333),IF($C$2="Current Exchange rate",IF(C.Claims_DATA!N333=0,0,C.Claims_DATA!N333/ECO!X37),IF($C$2="Constant Exchange rate",IF(C.Claims_DATA!N333=0,0,C.Claims_DATA!N333/ECO!X72))))</f>
        <v>0</v>
      </c>
      <c r="P424" s="74">
        <f>IF($C$2="National Currency",IF(C.Claims_DATA!O333=0,0,C.Claims_DATA!O333),IF($C$2="Current Exchange rate",IF(C.Claims_DATA!O333=0,0,C.Claims_DATA!O333/ECO!Y37),IF($C$2="Constant Exchange rate",IF(C.Claims_DATA!O333=0,0,C.Claims_DATA!O333/ECO!Y72))))</f>
        <v>0</v>
      </c>
      <c r="Q424" s="48">
        <f t="shared" si="97"/>
        <v>0</v>
      </c>
      <c r="R424" s="94" t="str">
        <f t="shared" si="98"/>
        <v>-</v>
      </c>
      <c r="S424" s="94" t="str">
        <f t="shared" si="99"/>
        <v>-</v>
      </c>
    </row>
    <row r="425" spans="3:19" ht="15" hidden="1" x14ac:dyDescent="0.25">
      <c r="C425" s="256"/>
      <c r="D425" s="257"/>
      <c r="E425" s="45" t="s">
        <v>28</v>
      </c>
      <c r="F425" s="74">
        <f>IF($C$2="National Currency",IF(C.Claims_DATA!E334=0,0,C.Claims_DATA!E334),IF($C$2="Current Exchange rate",IF(C.Claims_DATA!E334=0,0,C.Claims_DATA!E334/ECO!O38),IF($C$2="Constant Exchange rate",IF(C.Claims_DATA!E334=0,0,C.Claims_DATA!E334/ECO!O73))))</f>
        <v>250.75529961609081</v>
      </c>
      <c r="G425" s="74">
        <f>IF($C$2="National Currency",IF(C.Claims_DATA!F334=0,0,C.Claims_DATA!F334),IF($C$2="Current Exchange rate",IF(C.Claims_DATA!F334=0,0,C.Claims_DATA!F334/ECO!P38),IF($C$2="Constant Exchange rate",IF(C.Claims_DATA!F334=0,0,C.Claims_DATA!F334/ECO!P73))))</f>
        <v>265.78200634284764</v>
      </c>
      <c r="H425" s="74">
        <f>IF($C$2="National Currency",IF(C.Claims_DATA!G334=0,0,C.Claims_DATA!G334),IF($C$2="Current Exchange rate",IF(C.Claims_DATA!G334=0,0,C.Claims_DATA!G334/ECO!Q38),IF($C$2="Constant Exchange rate",IF(C.Claims_DATA!G334=0,0,C.Claims_DATA!G334/ECO!Q73))))</f>
        <v>290.85294608579539</v>
      </c>
      <c r="I425" s="74">
        <f>IF($C$2="National Currency",IF(C.Claims_DATA!H334=0,0,C.Claims_DATA!H334),IF($C$2="Current Exchange rate",IF(C.Claims_DATA!H334=0,0,C.Claims_DATA!H334/ECO!R38),IF($C$2="Constant Exchange rate",IF(C.Claims_DATA!H334=0,0,C.Claims_DATA!H334/ECO!R73))))</f>
        <v>294</v>
      </c>
      <c r="J425" s="74">
        <f>IF($C$2="National Currency",IF(C.Claims_DATA!I334=0,0,C.Claims_DATA!I334),IF($C$2="Current Exchange rate",IF(C.Claims_DATA!I334=0,0,C.Claims_DATA!I334/ECO!S38),IF($C$2="Constant Exchange rate",IF(C.Claims_DATA!I334=0,0,C.Claims_DATA!I334/ECO!S73))))</f>
        <v>322</v>
      </c>
      <c r="K425" s="74">
        <f>IF($C$2="National Currency",IF(C.Claims_DATA!J334=0,0,C.Claims_DATA!J334),IF($C$2="Current Exchange rate",IF(C.Claims_DATA!J334=0,0,C.Claims_DATA!J334/ECO!T38),IF($C$2="Constant Exchange rate",IF(C.Claims_DATA!J334=0,0,C.Claims_DATA!J334/ECO!T73))))</f>
        <v>341</v>
      </c>
      <c r="L425" s="74">
        <f>IF($C$2="National Currency",IF(C.Claims_DATA!K334=0,0,C.Claims_DATA!K334),IF($C$2="Current Exchange rate",IF(C.Claims_DATA!K334=0,0,C.Claims_DATA!K334/ECO!U38),IF($C$2="Constant Exchange rate",IF(C.Claims_DATA!K334=0,0,C.Claims_DATA!K334/ECO!U73))))</f>
        <v>366</v>
      </c>
      <c r="M425" s="74">
        <f>IF($C$2="National Currency",IF(C.Claims_DATA!L334=0,0,C.Claims_DATA!L334),IF($C$2="Current Exchange rate",IF(C.Claims_DATA!L334=0,0,C.Claims_DATA!L334/ECO!V38),IF($C$2="Constant Exchange rate",IF(C.Claims_DATA!L334=0,0,C.Claims_DATA!L334/ECO!V73))))</f>
        <v>375</v>
      </c>
      <c r="N425" s="74">
        <f>IF($C$2="National Currency",IF(C.Claims_DATA!M334=0,0,C.Claims_DATA!M334),IF($C$2="Current Exchange rate",IF(C.Claims_DATA!M334=0,0,C.Claims_DATA!M334/ECO!W38),IF($C$2="Constant Exchange rate",IF(C.Claims_DATA!M334=0,0,C.Claims_DATA!M334/ECO!W73))))</f>
        <v>400</v>
      </c>
      <c r="O425" s="74">
        <f>IF($C$2="National Currency",IF(C.Claims_DATA!N334=0,0,C.Claims_DATA!N334),IF($C$2="Current Exchange rate",IF(C.Claims_DATA!N334=0,0,C.Claims_DATA!N334/ECO!X38),IF($C$2="Constant Exchange rate",IF(C.Claims_DATA!N334=0,0,C.Claims_DATA!N334/ECO!X73))))</f>
        <v>415.50649299999998</v>
      </c>
      <c r="P425" s="74">
        <f>IF($C$2="National Currency",IF(C.Claims_DATA!O334=0,0,C.Claims_DATA!O334),IF($C$2="Current Exchange rate",IF(C.Claims_DATA!O334=0,0,C.Claims_DATA!O334/ECO!Y38),IF($C$2="Constant Exchange rate",IF(C.Claims_DATA!O334=0,0,C.Claims_DATA!O334/ECO!Y73))))</f>
        <v>402.99365299999999</v>
      </c>
      <c r="Q425" s="48">
        <f t="shared" si="97"/>
        <v>4.2328006480531043E-3</v>
      </c>
      <c r="R425" s="94">
        <f t="shared" si="98"/>
        <v>-3.0114667786912297E-2</v>
      </c>
      <c r="S425" s="94">
        <f t="shared" si="99"/>
        <v>0.51625634310305824</v>
      </c>
    </row>
    <row r="426" spans="3:19" ht="15" hidden="1" x14ac:dyDescent="0.25">
      <c r="C426" s="256"/>
      <c r="D426" s="257"/>
      <c r="E426" s="45" t="s">
        <v>43</v>
      </c>
      <c r="F426" s="74">
        <f>IF($C$2="National Currency",IF(C.Claims_DATA!E335=0,0,C.Claims_DATA!E335),IF($C$2="Current Exchange rate",IF(C.Claims_DATA!E335=0,0,C.Claims_DATA!E335/ECO!O39),IF($C$2="Constant Exchange rate",IF(C.Claims_DATA!E335=0,0,C.Claims_DATA!E335/ECO!O74))))</f>
        <v>0</v>
      </c>
      <c r="G426" s="74">
        <f>IF($C$2="National Currency",IF(C.Claims_DATA!F335=0,0,C.Claims_DATA!F335),IF($C$2="Current Exchange rate",IF(C.Claims_DATA!F335=0,0,C.Claims_DATA!F335/ECO!P39),IF($C$2="Constant Exchange rate",IF(C.Claims_DATA!F335=0,0,C.Claims_DATA!F335/ECO!P74))))</f>
        <v>0</v>
      </c>
      <c r="H426" s="74">
        <f>IF($C$2="National Currency",IF(C.Claims_DATA!G335=0,0,C.Claims_DATA!G335),IF($C$2="Current Exchange rate",IF(C.Claims_DATA!G335=0,0,C.Claims_DATA!G335/ECO!Q39),IF($C$2="Constant Exchange rate",IF(C.Claims_DATA!G335=0,0,C.Claims_DATA!G335/ECO!Q74))))</f>
        <v>0</v>
      </c>
      <c r="I426" s="74">
        <f>IF($C$2="National Currency",IF(C.Claims_DATA!H335=0,0,C.Claims_DATA!H335),IF($C$2="Current Exchange rate",IF(C.Claims_DATA!H335=0,0,C.Claims_DATA!H335/ECO!R39),IF($C$2="Constant Exchange rate",IF(C.Claims_DATA!H335=0,0,C.Claims_DATA!H335/ECO!R74))))</f>
        <v>0</v>
      </c>
      <c r="J426" s="74">
        <f>IF($C$2="National Currency",IF(C.Claims_DATA!I335=0,0,C.Claims_DATA!I335),IF($C$2="Current Exchange rate",IF(C.Claims_DATA!I335=0,0,C.Claims_DATA!I335/ECO!S39),IF($C$2="Constant Exchange rate",IF(C.Claims_DATA!I335=0,0,C.Claims_DATA!I335/ECO!S74))))</f>
        <v>0</v>
      </c>
      <c r="K426" s="74">
        <f>IF($C$2="National Currency",IF(C.Claims_DATA!J335=0,0,C.Claims_DATA!J335),IF($C$2="Current Exchange rate",IF(C.Claims_DATA!J335=0,0,C.Claims_DATA!J335/ECO!T39),IF($C$2="Constant Exchange rate",IF(C.Claims_DATA!J335=0,0,C.Claims_DATA!J335/ECO!T74))))</f>
        <v>0</v>
      </c>
      <c r="L426" s="74">
        <f>IF($C$2="National Currency",IF(C.Claims_DATA!K335=0,0,C.Claims_DATA!K335),IF($C$2="Current Exchange rate",IF(C.Claims_DATA!K335=0,0,C.Claims_DATA!K335/ECO!U39),IF($C$2="Constant Exchange rate",IF(C.Claims_DATA!K335=0,0,C.Claims_DATA!K335/ECO!U74))))</f>
        <v>0</v>
      </c>
      <c r="M426" s="74">
        <f>IF($C$2="National Currency",IF(C.Claims_DATA!L335=0,0,C.Claims_DATA!L335),IF($C$2="Current Exchange rate",IF(C.Claims_DATA!L335=0,0,C.Claims_DATA!L335/ECO!V39),IF($C$2="Constant Exchange rate",IF(C.Claims_DATA!L335=0,0,C.Claims_DATA!L335/ECO!V74))))</f>
        <v>0</v>
      </c>
      <c r="N426" s="74">
        <f>IF($C$2="National Currency",IF(C.Claims_DATA!M335=0,0,C.Claims_DATA!M335),IF($C$2="Current Exchange rate",IF(C.Claims_DATA!M335=0,0,C.Claims_DATA!M335/ECO!W39),IF($C$2="Constant Exchange rate",IF(C.Claims_DATA!M335=0,0,C.Claims_DATA!M335/ECO!W74))))</f>
        <v>0</v>
      </c>
      <c r="O426" s="74">
        <f>IF($C$2="National Currency",IF(C.Claims_DATA!N335=0,0,C.Claims_DATA!N335),IF($C$2="Current Exchange rate",IF(C.Claims_DATA!N335=0,0,C.Claims_DATA!N335/ECO!X39),IF($C$2="Constant Exchange rate",IF(C.Claims_DATA!N335=0,0,C.Claims_DATA!N335/ECO!X74))))</f>
        <v>15</v>
      </c>
      <c r="P426" s="74">
        <f>IF($C$2="National Currency",IF(C.Claims_DATA!O335=0,0,C.Claims_DATA!O335),IF($C$2="Current Exchange rate",IF(C.Claims_DATA!O335=0,0,C.Claims_DATA!O335/ECO!Y39),IF($C$2="Constant Exchange rate",IF(C.Claims_DATA!O335=0,0,C.Claims_DATA!O335/ECO!Y74))))</f>
        <v>15</v>
      </c>
      <c r="Q426" s="48">
        <f t="shared" si="97"/>
        <v>1.575508925466788E-4</v>
      </c>
      <c r="R426" s="94">
        <f t="shared" si="98"/>
        <v>0</v>
      </c>
      <c r="S426" s="94" t="str">
        <f t="shared" si="99"/>
        <v>-</v>
      </c>
    </row>
    <row r="427" spans="3:19" ht="15" hidden="1" x14ac:dyDescent="0.25">
      <c r="C427" s="256"/>
      <c r="D427" s="257"/>
      <c r="E427" s="45" t="s">
        <v>30</v>
      </c>
      <c r="F427" s="74">
        <f>IF($C$2="National Currency",IF(C.Claims_DATA!E336=0,0,C.Claims_DATA!E336),IF($C$2="Current Exchange rate",IF(C.Claims_DATA!E336=0,0,C.Claims_DATA!E336/ECO!O40),IF($C$2="Constant Exchange rate",IF(C.Claims_DATA!E336=0,0,C.Claims_DATA!E336/ECO!O75))))</f>
        <v>172.29766949152543</v>
      </c>
      <c r="G427" s="74">
        <f>IF($C$2="National Currency",IF(C.Claims_DATA!F336=0,0,C.Claims_DATA!F336),IF($C$2="Current Exchange rate",IF(C.Claims_DATA!F336=0,0,C.Claims_DATA!F336/ECO!P40),IF($C$2="Constant Exchange rate",IF(C.Claims_DATA!F336=0,0,C.Claims_DATA!F336/ECO!P75))))</f>
        <v>204.4491525423729</v>
      </c>
      <c r="H427" s="74">
        <f>IF($C$2="National Currency",IF(C.Claims_DATA!G336=0,0,C.Claims_DATA!G336),IF($C$2="Current Exchange rate",IF(C.Claims_DATA!G336=0,0,C.Claims_DATA!G336/ECO!Q40),IF($C$2="Constant Exchange rate",IF(C.Claims_DATA!G336=0,0,C.Claims_DATA!G336/ECO!Q75))))</f>
        <v>264.47740112994353</v>
      </c>
      <c r="I427" s="74">
        <f>IF($C$2="National Currency",IF(C.Claims_DATA!H336=0,0,C.Claims_DATA!H336),IF($C$2="Current Exchange rate",IF(C.Claims_DATA!H336=0,0,C.Claims_DATA!H336/ECO!R40),IF($C$2="Constant Exchange rate",IF(C.Claims_DATA!H336=0,0,C.Claims_DATA!H336/ECO!R75))))</f>
        <v>312.5</v>
      </c>
      <c r="J427" s="74">
        <f>IF($C$2="National Currency",IF(C.Claims_DATA!I336=0,0,C.Claims_DATA!I336),IF($C$2="Current Exchange rate",IF(C.Claims_DATA!I336=0,0,C.Claims_DATA!I336/ECO!S40),IF($C$2="Constant Exchange rate",IF(C.Claims_DATA!I336=0,0,C.Claims_DATA!I336/ECO!S75))))</f>
        <v>364.05367231638422</v>
      </c>
      <c r="K427" s="74">
        <f>IF($C$2="National Currency",IF(C.Claims_DATA!J336=0,0,C.Claims_DATA!J336),IF($C$2="Current Exchange rate",IF(C.Claims_DATA!J336=0,0,C.Claims_DATA!J336/ECO!T40),IF($C$2="Constant Exchange rate",IF(C.Claims_DATA!J336=0,0,C.Claims_DATA!J336/ECO!T75))))</f>
        <v>433.61581920903956</v>
      </c>
      <c r="L427" s="74">
        <f>IF($C$2="National Currency",IF(C.Claims_DATA!K336=0,0,C.Claims_DATA!K336),IF($C$2="Current Exchange rate",IF(C.Claims_DATA!K336=0,0,C.Claims_DATA!K336/ECO!U40),IF($C$2="Constant Exchange rate",IF(C.Claims_DATA!K336=0,0,C.Claims_DATA!K336/ECO!U75))))</f>
        <v>472.4576271186441</v>
      </c>
      <c r="M427" s="74">
        <f>IF($C$2="National Currency",IF(C.Claims_DATA!L336=0,0,C.Claims_DATA!L336),IF($C$2="Current Exchange rate",IF(C.Claims_DATA!L336=0,0,C.Claims_DATA!L336/ECO!V40),IF($C$2="Constant Exchange rate",IF(C.Claims_DATA!L336=0,0,C.Claims_DATA!L336/ECO!V75))))</f>
        <v>531.77966101694915</v>
      </c>
      <c r="N427" s="74">
        <f>IF($C$2="National Currency",IF(C.Claims_DATA!M336=0,0,C.Claims_DATA!M336),IF($C$2="Current Exchange rate",IF(C.Claims_DATA!M336=0,0,C.Claims_DATA!M336/ECO!W40),IF($C$2="Constant Exchange rate",IF(C.Claims_DATA!M336=0,0,C.Claims_DATA!M336/ECO!W75))))</f>
        <v>556.14406779661022</v>
      </c>
      <c r="O427" s="74">
        <f>IF($C$2="National Currency",IF(C.Claims_DATA!N336=0,0,C.Claims_DATA!N336),IF($C$2="Current Exchange rate",IF(C.Claims_DATA!N336=0,0,C.Claims_DATA!N336/ECO!X40),IF($C$2="Constant Exchange rate",IF(C.Claims_DATA!N336=0,0,C.Claims_DATA!N336/ECO!X75))))</f>
        <v>617.93785310734472</v>
      </c>
      <c r="P427" s="74">
        <f>IF($C$2="National Currency",IF(C.Claims_DATA!O336=0,0,C.Claims_DATA!O336),IF($C$2="Current Exchange rate",IF(C.Claims_DATA!O336=0,0,C.Claims_DATA!O336/ECO!Y40),IF($C$2="Constant Exchange rate",IF(C.Claims_DATA!O336=0,0,C.Claims_DATA!O336/ECO!Y75))))</f>
        <v>699.85875706214688</v>
      </c>
      <c r="Q427" s="48">
        <f t="shared" si="97"/>
        <v>7.3508914554500327E-3</v>
      </c>
      <c r="R427" s="94">
        <f t="shared" si="98"/>
        <v>0.13257142857142834</v>
      </c>
      <c r="S427" s="94">
        <f t="shared" si="99"/>
        <v>2.4231433506044899</v>
      </c>
    </row>
    <row r="428" spans="3:19" ht="15" hidden="1" x14ac:dyDescent="0.25">
      <c r="C428" s="256"/>
      <c r="D428" s="257"/>
      <c r="E428" s="45" t="s">
        <v>41</v>
      </c>
      <c r="F428" s="75">
        <f>IF($C$2="National Currency",IF(C.Claims_DATA!E337=0,0,C.Claims_DATA!E337),IF($C$2="Current Exchange rate",IF(C.Claims_DATA!E337=0,0,C.Claims_DATA!E337/ECO!O41),IF($C$2="Constant Exchange rate",IF(C.Claims_DATA!E337=0,0,C.Claims_DATA!E337/ECO!O76))))</f>
        <v>3255.3296067674219</v>
      </c>
      <c r="G428" s="75">
        <f>IF($C$2="National Currency",IF(C.Claims_DATA!F337=0,0,C.Claims_DATA!F337),IF($C$2="Current Exchange rate",IF(C.Claims_DATA!F337=0,0,C.Claims_DATA!F337/ECO!P41),IF($C$2="Constant Exchange rate",IF(C.Claims_DATA!F337=0,0,C.Claims_DATA!F337/ECO!P76))))</f>
        <v>3411.5237322960124</v>
      </c>
      <c r="H428" s="75">
        <f>IF($C$2="National Currency",IF(C.Claims_DATA!G337=0,0,C.Claims_DATA!G337),IF($C$2="Current Exchange rate",IF(C.Claims_DATA!G337=0,0,C.Claims_DATA!G337/ECO!Q41),IF($C$2="Constant Exchange rate",IF(C.Claims_DATA!G337=0,0,C.Claims_DATA!G337/ECO!Q76))))</f>
        <v>3733.7023575018984</v>
      </c>
      <c r="I428" s="75">
        <f>IF($C$2="National Currency",IF(C.Claims_DATA!H337=0,0,C.Claims_DATA!H337),IF($C$2="Current Exchange rate",IF(C.Claims_DATA!H337=0,0,C.Claims_DATA!H337/ECO!R41),IF($C$2="Constant Exchange rate",IF(C.Claims_DATA!H337=0,0,C.Claims_DATA!H337/ECO!R76))))</f>
        <v>3883.5305154666157</v>
      </c>
      <c r="J428" s="75">
        <f>IF($C$2="National Currency",IF(C.Claims_DATA!I337=0,0,C.Claims_DATA!I337),IF($C$2="Current Exchange rate",IF(C.Claims_DATA!I337=0,0,C.Claims_DATA!I337/ECO!S41),IF($C$2="Constant Exchange rate",IF(C.Claims_DATA!I337=0,0,C.Claims_DATA!I337/ECO!S76))))</f>
        <v>3845.1703587989468</v>
      </c>
      <c r="K428" s="75">
        <f>IF($C$2="National Currency",IF(C.Claims_DATA!J337=0,0,C.Claims_DATA!J337),IF($C$2="Current Exchange rate",IF(C.Claims_DATA!J337=0,0,C.Claims_DATA!J337/ECO!T41),IF($C$2="Constant Exchange rate",IF(C.Claims_DATA!J337=0,0,C.Claims_DATA!J337/ECO!T76))))</f>
        <v>3992.3811817463734</v>
      </c>
      <c r="L428" s="75">
        <f>IF($C$2="National Currency",IF(C.Claims_DATA!K337=0,0,C.Claims_DATA!K337),IF($C$2="Current Exchange rate",IF(C.Claims_DATA!K337=0,0,C.Claims_DATA!K337/ECO!U41),IF($C$2="Constant Exchange rate",IF(C.Claims_DATA!K337=0,0,C.Claims_DATA!K337/ECO!U76))))</f>
        <v>4436.3403739136984</v>
      </c>
      <c r="M428" s="75">
        <f>IF($C$2="National Currency",IF(C.Claims_DATA!L337=0,0,C.Claims_DATA!L337),IF($C$2="Current Exchange rate",IF(C.Claims_DATA!L337=0,0,C.Claims_DATA!L337/ECO!V41),IF($C$2="Constant Exchange rate",IF(C.Claims_DATA!L337=0,0,C.Claims_DATA!L337/ECO!V76))))</f>
        <v>4394.6591346771093</v>
      </c>
      <c r="N428" s="75">
        <f>IF($C$2="National Currency",IF(C.Claims_DATA!M337=0,0,C.Claims_DATA!M337),IF($C$2="Current Exchange rate",IF(C.Claims_DATA!M337=0,0,C.Claims_DATA!M337/ECO!W41),IF($C$2="Constant Exchange rate",IF(C.Claims_DATA!M337=0,0,C.Claims_DATA!M337/ECO!W76))))</f>
        <v>4534.6768136024421</v>
      </c>
      <c r="O428" s="75">
        <f>IF($C$2="National Currency",IF(C.Claims_DATA!N337=0,0,C.Claims_DATA!N337),IF($C$2="Current Exchange rate",IF(C.Claims_DATA!N337=0,0,C.Claims_DATA!N337/ECO!X41),IF($C$2="Constant Exchange rate",IF(C.Claims_DATA!N337=0,0,C.Claims_DATA!N337/ECO!X76))))</f>
        <v>7867.5054564128895</v>
      </c>
      <c r="P428" s="75">
        <f>IF($C$2="National Currency",IF(C.Claims_DATA!O337=0,0,C.Claims_DATA!O337),IF($C$2="Current Exchange rate",IF(C.Claims_DATA!O337=0,0,C.Claims_DATA!O337/ECO!Y41),IF($C$2="Constant Exchange rate",IF(C.Claims_DATA!O337=0,0,C.Claims_DATA!O337/ECO!Y76))))</f>
        <v>5124.2255491045435</v>
      </c>
      <c r="Q428" s="48">
        <f t="shared" si="97"/>
        <v>5.3821753924794408E-2</v>
      </c>
      <c r="R428" s="94">
        <f t="shared" si="98"/>
        <v>-0.34868484330980265</v>
      </c>
      <c r="S428" s="94">
        <f t="shared" si="99"/>
        <v>0.50203426715013766</v>
      </c>
    </row>
    <row r="429" spans="3:19" ht="15.75" hidden="1" thickBot="1" x14ac:dyDescent="0.3">
      <c r="C429" s="258"/>
      <c r="D429" s="259"/>
      <c r="E429" s="55" t="s">
        <v>85</v>
      </c>
      <c r="F429" s="64">
        <f t="shared" ref="F429:P429" si="100">SUM(F397:F428)</f>
        <v>34780.41617404038</v>
      </c>
      <c r="G429" s="64">
        <f t="shared" si="100"/>
        <v>37383.728547754377</v>
      </c>
      <c r="H429" s="64">
        <f t="shared" si="100"/>
        <v>39048.769005021953</v>
      </c>
      <c r="I429" s="64">
        <f t="shared" si="100"/>
        <v>72221.097798069924</v>
      </c>
      <c r="J429" s="64">
        <f t="shared" si="100"/>
        <v>76229.881059973544</v>
      </c>
      <c r="K429" s="64">
        <f t="shared" si="100"/>
        <v>80897.62312056763</v>
      </c>
      <c r="L429" s="64">
        <f t="shared" si="100"/>
        <v>83984.147395083957</v>
      </c>
      <c r="M429" s="64">
        <f t="shared" si="100"/>
        <v>88260.496629132482</v>
      </c>
      <c r="N429" s="64">
        <f t="shared" si="100"/>
        <v>85143.766387492797</v>
      </c>
      <c r="O429" s="64">
        <f t="shared" si="100"/>
        <v>96920.937437676461</v>
      </c>
      <c r="P429" s="64">
        <f t="shared" si="100"/>
        <v>95207.331152096362</v>
      </c>
      <c r="Q429" s="48">
        <f t="shared" si="97"/>
        <v>1</v>
      </c>
      <c r="R429"/>
      <c r="S429"/>
    </row>
    <row r="430" spans="3:19" ht="16.5" hidden="1" thickTop="1" thickBot="1" x14ac:dyDescent="0.3">
      <c r="C430" s="260"/>
      <c r="D430" s="261"/>
      <c r="E430" s="57" t="s">
        <v>86</v>
      </c>
      <c r="F430" s="64">
        <v>34780.41796875</v>
      </c>
      <c r="G430" s="64">
        <v>37383.7265625</v>
      </c>
      <c r="H430" s="64">
        <v>39048.765625</v>
      </c>
      <c r="I430" s="64">
        <v>41482.09375</v>
      </c>
      <c r="J430" s="64">
        <v>44290.8828125</v>
      </c>
      <c r="K430" s="64">
        <v>46628.625</v>
      </c>
      <c r="L430" s="64">
        <v>48181.1484375</v>
      </c>
      <c r="M430" s="64">
        <v>50575.5</v>
      </c>
      <c r="N430" s="64">
        <v>51438.76953125</v>
      </c>
      <c r="O430" s="64">
        <v>56770.078125</v>
      </c>
      <c r="P430" s="64">
        <v>54780.08203125</v>
      </c>
      <c r="Q430" s="48">
        <f>P430/$P$429</f>
        <v>0.57537672118691463</v>
      </c>
      <c r="R430" s="94">
        <f>IF(OR(P430=0, O430=0),"-",P430/O430-1)</f>
        <v>-3.50536085113059E-2</v>
      </c>
      <c r="S430" s="94">
        <f>IF(OR(P430=0, G430=0),"-",P430/G430-1)</f>
        <v>0.46534567493334023</v>
      </c>
    </row>
    <row r="431" spans="3:19" ht="15.75" hidden="1" thickTop="1" x14ac:dyDescent="0.25">
      <c r="E431" s="57" t="s">
        <v>126</v>
      </c>
      <c r="F431" s="59"/>
      <c r="G431" s="59">
        <f t="shared" ref="G431:P431" si="101">G430/F430-1</f>
        <v>7.4849836367379519E-2</v>
      </c>
      <c r="H431" s="59">
        <f t="shared" si="101"/>
        <v>4.453914084023447E-2</v>
      </c>
      <c r="I431" s="59">
        <f t="shared" si="101"/>
        <v>6.2315109992673534E-2</v>
      </c>
      <c r="J431" s="59">
        <f t="shared" si="101"/>
        <v>6.7710879769659726E-2</v>
      </c>
      <c r="K431" s="59">
        <f t="shared" si="101"/>
        <v>5.2781566748094422E-2</v>
      </c>
      <c r="L431" s="59">
        <f t="shared" si="101"/>
        <v>3.3295501154065876E-2</v>
      </c>
      <c r="M431" s="59">
        <f t="shared" si="101"/>
        <v>4.9694779808038936E-2</v>
      </c>
      <c r="N431" s="59">
        <f t="shared" si="101"/>
        <v>1.7068927272098078E-2</v>
      </c>
      <c r="O431" s="59">
        <f t="shared" si="101"/>
        <v>0.10364378157434606</v>
      </c>
      <c r="P431" s="101">
        <f t="shared" si="101"/>
        <v>-3.50536085113059E-2</v>
      </c>
    </row>
    <row r="432" spans="3:19" ht="15" hidden="1" x14ac:dyDescent="0.25">
      <c r="F432" s="68"/>
      <c r="G432" s="68"/>
      <c r="H432" s="68"/>
      <c r="I432" s="68"/>
      <c r="J432" s="68"/>
      <c r="K432" s="68"/>
      <c r="L432" s="68"/>
      <c r="M432" s="68"/>
      <c r="N432" s="105"/>
      <c r="O432" s="105"/>
      <c r="P432" s="105"/>
      <c r="Q432" s="81"/>
      <c r="R432" s="98"/>
      <c r="S432" s="98"/>
    </row>
    <row r="434" spans="3:19" ht="18.75" x14ac:dyDescent="0.15">
      <c r="C434" s="264" t="s">
        <v>230</v>
      </c>
      <c r="D434" s="265"/>
      <c r="E434" s="272" t="s">
        <v>141</v>
      </c>
      <c r="F434" s="273"/>
      <c r="G434" s="273"/>
      <c r="H434" s="273"/>
      <c r="I434" s="273"/>
      <c r="J434" s="273"/>
      <c r="K434" s="273"/>
      <c r="L434" s="273"/>
      <c r="M434" s="273"/>
      <c r="N434" s="273"/>
      <c r="O434" s="273"/>
      <c r="P434" s="274"/>
    </row>
    <row r="435" spans="3:19" ht="15" x14ac:dyDescent="0.15">
      <c r="C435" s="262" t="s">
        <v>93</v>
      </c>
      <c r="D435" s="263"/>
      <c r="E435" s="43">
        <v>10</v>
      </c>
      <c r="F435" s="44">
        <v>2004</v>
      </c>
      <c r="G435" s="44">
        <f t="shared" ref="G435:P435" si="102">F435+1</f>
        <v>2005</v>
      </c>
      <c r="H435" s="44">
        <f t="shared" si="102"/>
        <v>2006</v>
      </c>
      <c r="I435" s="44">
        <f t="shared" si="102"/>
        <v>2007</v>
      </c>
      <c r="J435" s="44">
        <f t="shared" si="102"/>
        <v>2008</v>
      </c>
      <c r="K435" s="44">
        <f t="shared" si="102"/>
        <v>2009</v>
      </c>
      <c r="L435" s="44">
        <f t="shared" si="102"/>
        <v>2010</v>
      </c>
      <c r="M435" s="44">
        <f t="shared" si="102"/>
        <v>2011</v>
      </c>
      <c r="N435" s="44">
        <f t="shared" si="102"/>
        <v>2012</v>
      </c>
      <c r="O435" s="120">
        <f t="shared" si="102"/>
        <v>2013</v>
      </c>
      <c r="P435" s="120">
        <f t="shared" si="102"/>
        <v>2014</v>
      </c>
      <c r="Q435" s="46" t="s">
        <v>82</v>
      </c>
      <c r="R435" s="47" t="s">
        <v>88</v>
      </c>
      <c r="S435" s="46" t="s">
        <v>89</v>
      </c>
    </row>
    <row r="436" spans="3:19" ht="15" x14ac:dyDescent="0.25">
      <c r="C436" s="256"/>
      <c r="D436" s="257"/>
      <c r="E436" s="45" t="s">
        <v>0</v>
      </c>
      <c r="F436" s="73">
        <f>IF($C$2="National Currency",IF(C.Claims_DATA!E343=0,0,C.Claims_DATA!E343),IF($C$2="Current Exchange rate",IF(C.Claims_DATA!E343=0,0,C.Claims_DATA!E343/ECO!O10),IF($C$2="Constant Exchange rate",IF(C.Claims_DATA!E343=0,0,C.Claims_DATA!E343/ECO!O45))))</f>
        <v>403</v>
      </c>
      <c r="G436" s="73">
        <f>IF($C$2="National Currency",IF(C.Claims_DATA!F343=0,0,C.Claims_DATA!F343),IF($C$2="Current Exchange rate",IF(C.Claims_DATA!F343=0,0,C.Claims_DATA!F343/ECO!P10),IF($C$2="Constant Exchange rate",IF(C.Claims_DATA!F343=0,0,C.Claims_DATA!F343/ECO!P45))))</f>
        <v>427</v>
      </c>
      <c r="H436" s="73">
        <f>IF($C$2="National Currency",IF(C.Claims_DATA!G343=0,0,C.Claims_DATA!G343),IF($C$2="Current Exchange rate",IF(C.Claims_DATA!G343=0,0,C.Claims_DATA!G343/ECO!Q10),IF($C$2="Constant Exchange rate",IF(C.Claims_DATA!G343=0,0,C.Claims_DATA!G343/ECO!Q45))))</f>
        <v>438</v>
      </c>
      <c r="I436" s="73">
        <f>IF($C$2="National Currency",IF(C.Claims_DATA!H343=0,0,C.Claims_DATA!H343),IF($C$2="Current Exchange rate",IF(C.Claims_DATA!H343=0,0,C.Claims_DATA!H343/ECO!R10),IF($C$2="Constant Exchange rate",IF(C.Claims_DATA!H343=0,0,C.Claims_DATA!H343/ECO!R45))))</f>
        <v>449</v>
      </c>
      <c r="J436" s="73">
        <f>IF($C$2="National Currency",IF(C.Claims_DATA!I343=0,0,C.Claims_DATA!I343),IF($C$2="Current Exchange rate",IF(C.Claims_DATA!I343=0,0,C.Claims_DATA!I343/ECO!S10),IF($C$2="Constant Exchange rate",IF(C.Claims_DATA!I343=0,0,C.Claims_DATA!I343/ECO!S45))))</f>
        <v>471</v>
      </c>
      <c r="K436" s="73">
        <f>IF($C$2="National Currency",IF(C.Claims_DATA!J343=0,0,C.Claims_DATA!J343),IF($C$2="Current Exchange rate",IF(C.Claims_DATA!J343=0,0,C.Claims_DATA!J343/ECO!T10),IF($C$2="Constant Exchange rate",IF(C.Claims_DATA!J343=0,0,C.Claims_DATA!J343/ECO!T45))))</f>
        <v>488</v>
      </c>
      <c r="L436" s="73">
        <f>IF($C$2="National Currency",IF(C.Claims_DATA!K343=0,0,C.Claims_DATA!K343),IF($C$2="Current Exchange rate",IF(C.Claims_DATA!K343=0,0,C.Claims_DATA!K343/ECO!U10),IF($C$2="Constant Exchange rate",IF(C.Claims_DATA!K343=0,0,C.Claims_DATA!K343/ECO!U45))))</f>
        <v>508</v>
      </c>
      <c r="M436" s="73">
        <f>IF($C$2="National Currency",IF(C.Claims_DATA!L343=0,0,C.Claims_DATA!L343),IF($C$2="Current Exchange rate",IF(C.Claims_DATA!L343=0,0,C.Claims_DATA!L343/ECO!V10),IF($C$2="Constant Exchange rate",IF(C.Claims_DATA!L343=0,0,C.Claims_DATA!L343/ECO!V45))))</f>
        <v>531</v>
      </c>
      <c r="N436" s="73">
        <f>IF($C$2="National Currency",IF(C.Claims_DATA!M343=0,0,C.Claims_DATA!M343),IF($C$2="Current Exchange rate",IF(C.Claims_DATA!M343=0,0,C.Claims_DATA!M343/ECO!W10),IF($C$2="Constant Exchange rate",IF(C.Claims_DATA!M343=0,0,C.Claims_DATA!M343/ECO!W45))))</f>
        <v>533</v>
      </c>
      <c r="O436" s="73">
        <f>IF($C$2="National Currency",IF(C.Claims_DATA!N343=0,0,C.Claims_DATA!N343),IF($C$2="Current Exchange rate",IF(C.Claims_DATA!N343=0,0,C.Claims_DATA!N343/ECO!X10),IF($C$2="Constant Exchange rate",IF(C.Claims_DATA!N343=0,0,C.Claims_DATA!N343/ECO!X45))))</f>
        <v>572</v>
      </c>
      <c r="P436" s="219">
        <f>IF($C$2="National Currency",IF(C.Claims_DATA!O343=0,0,C.Claims_DATA!O343),IF($C$2="Current Exchange rate",IF(C.Claims_DATA!O343=0,0,C.Claims_DATA!O343/ECO!Y10),IF($C$2="Constant Exchange rate",IF(C.Claims_DATA!O343=0,0,C.Claims_DATA!O343/ECO!Y45))))</f>
        <v>0</v>
      </c>
      <c r="Q436" s="48">
        <f>O436/$O$468</f>
        <v>3.4264185681690817E-2</v>
      </c>
      <c r="R436" s="94">
        <f>IF(OR(O436=0, N436=0),"-",O436/N436-1)</f>
        <v>7.3170731707317138E-2</v>
      </c>
      <c r="S436" s="94">
        <f>IF(OR(O436=0, F436=0),"-",O436/F436-1)</f>
        <v>0.41935483870967749</v>
      </c>
    </row>
    <row r="437" spans="3:19" ht="15" x14ac:dyDescent="0.25">
      <c r="C437" s="256"/>
      <c r="D437" s="257"/>
      <c r="E437" s="45" t="s">
        <v>1</v>
      </c>
      <c r="F437" s="74">
        <f>IF($C$2="National Currency",IF(C.Claims_DATA!E344=0,0,C.Claims_DATA!E344),IF($C$2="Current Exchange rate",IF(C.Claims_DATA!E344=0,0,C.Claims_DATA!E344/ECO!O11),IF($C$2="Constant Exchange rate",IF(C.Claims_DATA!E344=0,0,C.Claims_DATA!E344/ECO!O46))))</f>
        <v>797.70914992999997</v>
      </c>
      <c r="G437" s="74">
        <f>IF($C$2="National Currency",IF(C.Claims_DATA!F344=0,0,C.Claims_DATA!F344),IF($C$2="Current Exchange rate",IF(C.Claims_DATA!F344=0,0,C.Claims_DATA!F344/ECO!P11),IF($C$2="Constant Exchange rate",IF(C.Claims_DATA!F344=0,0,C.Claims_DATA!F344/ECO!P46))))</f>
        <v>768.94515798999998</v>
      </c>
      <c r="H437" s="74">
        <f>IF($C$2="National Currency",IF(C.Claims_DATA!G344=0,0,C.Claims_DATA!G344),IF($C$2="Current Exchange rate",IF(C.Claims_DATA!G344=0,0,C.Claims_DATA!G344/ECO!Q11),IF($C$2="Constant Exchange rate",IF(C.Claims_DATA!G344=0,0,C.Claims_DATA!G344/ECO!Q46))))</f>
        <v>776.55062942000006</v>
      </c>
      <c r="I437" s="74">
        <f>IF($C$2="National Currency",IF(C.Claims_DATA!H344=0,0,C.Claims_DATA!H344),IF($C$2="Current Exchange rate",IF(C.Claims_DATA!H344=0,0,C.Claims_DATA!H344/ECO!R11),IF($C$2="Constant Exchange rate",IF(C.Claims_DATA!H344=0,0,C.Claims_DATA!H344/ECO!R46))))</f>
        <v>812.32396099000005</v>
      </c>
      <c r="J437" s="74">
        <f>IF($C$2="National Currency",IF(C.Claims_DATA!I344=0,0,C.Claims_DATA!I344),IF($C$2="Current Exchange rate",IF(C.Claims_DATA!I344=0,0,C.Claims_DATA!I344/ECO!S11),IF($C$2="Constant Exchange rate",IF(C.Claims_DATA!I344=0,0,C.Claims_DATA!I344/ECO!S46))))</f>
        <v>835.67150022999999</v>
      </c>
      <c r="K437" s="74">
        <f>IF($C$2="National Currency",IF(C.Claims_DATA!J344=0,0,C.Claims_DATA!J344),IF($C$2="Current Exchange rate",IF(C.Claims_DATA!J344=0,0,C.Claims_DATA!J344/ECO!T11),IF($C$2="Constant Exchange rate",IF(C.Claims_DATA!J344=0,0,C.Claims_DATA!J344/ECO!T46))))</f>
        <v>850.56821507000006</v>
      </c>
      <c r="L437" s="74">
        <f>IF($C$2="National Currency",IF(C.Claims_DATA!K344=0,0,C.Claims_DATA!K344),IF($C$2="Current Exchange rate",IF(C.Claims_DATA!K344=0,0,C.Claims_DATA!K344/ECO!U11),IF($C$2="Constant Exchange rate",IF(C.Claims_DATA!K344=0,0,C.Claims_DATA!K344/ECO!U46))))</f>
        <v>848.61563732000002</v>
      </c>
      <c r="M437" s="74">
        <f>IF($C$2="National Currency",IF(C.Claims_DATA!L344=0,0,C.Claims_DATA!L344),IF($C$2="Current Exchange rate",IF(C.Claims_DATA!L344=0,0,C.Claims_DATA!L344/ECO!V11),IF($C$2="Constant Exchange rate",IF(C.Claims_DATA!L344=0,0,C.Claims_DATA!L344/ECO!V46))))</f>
        <v>862.00020624000013</v>
      </c>
      <c r="N437" s="74">
        <f>IF($C$2="National Currency",IF(C.Claims_DATA!M344=0,0,C.Claims_DATA!M344),IF($C$2="Current Exchange rate",IF(C.Claims_DATA!M344=0,0,C.Claims_DATA!M344/ECO!W11),IF($C$2="Constant Exchange rate",IF(C.Claims_DATA!M344=0,0,C.Claims_DATA!M344/ECO!W46))))</f>
        <v>847.73734776000003</v>
      </c>
      <c r="O437" s="74">
        <f>IF($C$2="National Currency",IF(C.Claims_DATA!N344=0,0,C.Claims_DATA!N344),IF($C$2="Current Exchange rate",IF(C.Claims_DATA!N344=0,0,C.Claims_DATA!N344/ECO!X11),IF($C$2="Constant Exchange rate",IF(C.Claims_DATA!N344=0,0,C.Claims_DATA!N344/ECO!X46))))</f>
        <v>840.7430071</v>
      </c>
      <c r="P437" s="220">
        <f>IF($C$2="National Currency",IF(C.Claims_DATA!O344=0,0,C.Claims_DATA!O344),IF($C$2="Current Exchange rate",IF(C.Claims_DATA!O344=0,0,C.Claims_DATA!O344/ECO!Y11),IF($C$2="Constant Exchange rate",IF(C.Claims_DATA!O344=0,0,C.Claims_DATA!O344/ECO!Y46))))</f>
        <v>828.8072255400001</v>
      </c>
      <c r="Q437" s="48">
        <f t="shared" ref="Q437:Q468" si="103">O437/$O$468</f>
        <v>5.0362542842408216E-2</v>
      </c>
      <c r="R437" s="94">
        <f t="shared" ref="R437:R469" si="104">IF(OR(O437=0, N437=0),"-",O437/N437-1)</f>
        <v>-8.2505987007430726E-3</v>
      </c>
      <c r="S437" s="94">
        <f t="shared" ref="S437:S469" si="105">IF(OR(O437=0, F437=0),"-",O437/F437-1)</f>
        <v>5.3946801505005082E-2</v>
      </c>
    </row>
    <row r="438" spans="3:19" ht="15" x14ac:dyDescent="0.25">
      <c r="C438" s="256"/>
      <c r="D438" s="257"/>
      <c r="E438" s="45" t="s">
        <v>2</v>
      </c>
      <c r="F438" s="74">
        <f>IF($C$2="National Currency",IF(C.Claims_DATA!E345=0,0,C.Claims_DATA!E345),IF($C$2="Current Exchange rate",IF(C.Claims_DATA!E345=0,0,C.Claims_DATA!E345/ECO!O12),IF($C$2="Constant Exchange rate",IF(C.Claims_DATA!E345=0,0,C.Claims_DATA!E345/ECO!O47))))</f>
        <v>2.6198614718250979</v>
      </c>
      <c r="G438" s="74">
        <f>IF($C$2="National Currency",IF(C.Claims_DATA!F345=0,0,C.Claims_DATA!F345),IF($C$2="Current Exchange rate",IF(C.Claims_DATA!F345=0,0,C.Claims_DATA!F345/ECO!P12),IF($C$2="Constant Exchange rate",IF(C.Claims_DATA!F345=0,0,C.Claims_DATA!F345/ECO!P47))))</f>
        <v>3.0596431354929021</v>
      </c>
      <c r="H438" s="74">
        <f>IF($C$2="National Currency",IF(C.Claims_DATA!G345=0,0,C.Claims_DATA!G345),IF($C$2="Current Exchange rate",IF(C.Claims_DATA!G345=0,0,C.Claims_DATA!G345/ECO!Q12),IF($C$2="Constant Exchange rate",IF(C.Claims_DATA!G345=0,0,C.Claims_DATA!G345/ECO!Q47))))</f>
        <v>3.4994247991607059</v>
      </c>
      <c r="I438" s="74">
        <f>IF($C$2="National Currency",IF(C.Claims_DATA!H345=0,0,C.Claims_DATA!H345),IF($C$2="Current Exchange rate",IF(C.Claims_DATA!H345=0,0,C.Claims_DATA!H345/ECO!R12),IF($C$2="Constant Exchange rate",IF(C.Claims_DATA!H345=0,0,C.Claims_DATA!H345/ECO!R47))))</f>
        <v>3.9392064628285102</v>
      </c>
      <c r="J438" s="74">
        <f>IF($C$2="National Currency",IF(C.Claims_DATA!I345=0,0,C.Claims_DATA!I345),IF($C$2="Current Exchange rate",IF(C.Claims_DATA!I345=0,0,C.Claims_DATA!I345/ECO!S12),IF($C$2="Constant Exchange rate",IF(C.Claims_DATA!I345=0,0,C.Claims_DATA!I345/ECO!S47))))</f>
        <v>5.8202270170774106</v>
      </c>
      <c r="K438" s="74">
        <f>IF($C$2="National Currency",IF(C.Claims_DATA!J345=0,0,C.Claims_DATA!J345),IF($C$2="Current Exchange rate",IF(C.Claims_DATA!J345=0,0,C.Claims_DATA!J345/ECO!T12),IF($C$2="Constant Exchange rate",IF(C.Claims_DATA!J345=0,0,C.Claims_DATA!J345/ECO!T47))))</f>
        <v>5.1406585540443812</v>
      </c>
      <c r="L438" s="74">
        <f>IF($C$2="National Currency",IF(C.Claims_DATA!K345=0,0,C.Claims_DATA!K345),IF($C$2="Current Exchange rate",IF(C.Claims_DATA!K345=0,0,C.Claims_DATA!K345/ECO!U12),IF($C$2="Constant Exchange rate",IF(C.Claims_DATA!K345=0,0,C.Claims_DATA!K345/ECO!U47))))</f>
        <v>4.7754882912363232</v>
      </c>
      <c r="M438" s="74">
        <f>IF($C$2="National Currency",IF(C.Claims_DATA!L345=0,0,C.Claims_DATA!L345),IF($C$2="Current Exchange rate",IF(C.Claims_DATA!L345=0,0,C.Claims_DATA!L345/ECO!V12),IF($C$2="Constant Exchange rate",IF(C.Claims_DATA!L345=0,0,C.Claims_DATA!L345/ECO!V47))))</f>
        <v>5.2193475815523058</v>
      </c>
      <c r="N438" s="74">
        <f>IF($C$2="National Currency",IF(C.Claims_DATA!M345=0,0,C.Claims_DATA!M345),IF($C$2="Current Exchange rate",IF(C.Claims_DATA!M345=0,0,C.Claims_DATA!M345/ECO!W12),IF($C$2="Constant Exchange rate",IF(C.Claims_DATA!M345=0,0,C.Claims_DATA!M345/ECO!W47))))</f>
        <v>6.1355966867777889</v>
      </c>
      <c r="O438" s="223">
        <f>IF($C$2="National Currency",IF(C.Claims_DATA!N345=0,0,C.Claims_DATA!N345),IF($C$2="Current Exchange rate",IF(C.Claims_DATA!N345=0,0,C.Claims_DATA!N345/ECO!X12),IF($C$2="Constant Exchange rate",IF(C.Claims_DATA!N345=0,0,C.Claims_DATA!N345/ECO!X47))))</f>
        <v>6.1355966867777889</v>
      </c>
      <c r="P438" s="224">
        <f>IF($C$2="National Currency",IF(C.Claims_DATA!O345=0,0,C.Claims_DATA!O345),IF($C$2="Current Exchange rate",IF(C.Claims_DATA!O345=0,0,C.Claims_DATA!O345/ECO!Y12),IF($C$2="Constant Exchange rate",IF(C.Claims_DATA!O345=0,0,C.Claims_DATA!O345/ECO!Y47))))</f>
        <v>6.1355966867777889</v>
      </c>
      <c r="Q438" s="48">
        <f t="shared" si="103"/>
        <v>3.675371051463656E-4</v>
      </c>
      <c r="R438" s="94">
        <f t="shared" si="104"/>
        <v>0</v>
      </c>
      <c r="S438" s="94">
        <f t="shared" si="105"/>
        <v>1.3419546234646873</v>
      </c>
    </row>
    <row r="439" spans="3:19" ht="15" x14ac:dyDescent="0.25">
      <c r="C439" s="256"/>
      <c r="D439" s="257"/>
      <c r="E439" s="45" t="s">
        <v>3</v>
      </c>
      <c r="F439" s="74">
        <f>IF($C$2="National Currency",IF(C.Claims_DATA!E346=0,0,C.Claims_DATA!E346),IF($C$2="Current Exchange rate",IF(C.Claims_DATA!E346=0,0,C.Claims_DATA!E346/ECO!O13),IF($C$2="Constant Exchange rate",IF(C.Claims_DATA!E346=0,0,C.Claims_DATA!E346/ECO!O48))))</f>
        <v>1345.4116766467066</v>
      </c>
      <c r="G439" s="74">
        <f>IF($C$2="National Currency",IF(C.Claims_DATA!F346=0,0,C.Claims_DATA!F346),IF($C$2="Current Exchange rate",IF(C.Claims_DATA!F346=0,0,C.Claims_DATA!F346/ECO!P13),IF($C$2="Constant Exchange rate",IF(C.Claims_DATA!F346=0,0,C.Claims_DATA!F346/ECO!P48))))</f>
        <v>1372.1864604125083</v>
      </c>
      <c r="H439" s="74">
        <f>IF($C$2="National Currency",IF(C.Claims_DATA!G346=0,0,C.Claims_DATA!G346),IF($C$2="Current Exchange rate",IF(C.Claims_DATA!G346=0,0,C.Claims_DATA!G346/ECO!Q13),IF($C$2="Constant Exchange rate",IF(C.Claims_DATA!G346=0,0,C.Claims_DATA!G346/ECO!Q48))))</f>
        <v>1358.9179973386561</v>
      </c>
      <c r="I439" s="74">
        <f>IF($C$2="National Currency",IF(C.Claims_DATA!H346=0,0,C.Claims_DATA!H346),IF($C$2="Current Exchange rate",IF(C.Claims_DATA!H346=0,0,C.Claims_DATA!H346/ECO!R13),IF($C$2="Constant Exchange rate",IF(C.Claims_DATA!H346=0,0,C.Claims_DATA!H346/ECO!R48))))</f>
        <v>1307.2529940119759</v>
      </c>
      <c r="J439" s="74">
        <f>IF($C$2="National Currency",IF(C.Claims_DATA!I346=0,0,C.Claims_DATA!I346),IF($C$2="Current Exchange rate",IF(C.Claims_DATA!I346=0,0,C.Claims_DATA!I346/ECO!S13),IF($C$2="Constant Exchange rate",IF(C.Claims_DATA!I346=0,0,C.Claims_DATA!I346/ECO!S48))))</f>
        <v>1368.0372646373919</v>
      </c>
      <c r="K439" s="74">
        <f>IF($C$2="National Currency",IF(C.Claims_DATA!J346=0,0,C.Claims_DATA!J346),IF($C$2="Current Exchange rate",IF(C.Claims_DATA!J346=0,0,C.Claims_DATA!J346/ECO!T13),IF($C$2="Constant Exchange rate",IF(C.Claims_DATA!J346=0,0,C.Claims_DATA!J346/ECO!T48))))</f>
        <v>1491.2989021956089</v>
      </c>
      <c r="L439" s="74">
        <f>IF($C$2="National Currency",IF(C.Claims_DATA!K346=0,0,C.Claims_DATA!K346),IF($C$2="Current Exchange rate",IF(C.Claims_DATA!K346=0,0,C.Claims_DATA!K346/ECO!U13),IF($C$2="Constant Exchange rate",IF(C.Claims_DATA!K346=0,0,C.Claims_DATA!K346/ECO!U48))))</f>
        <v>1517.9028201929477</v>
      </c>
      <c r="M439" s="74">
        <f>IF($C$2="National Currency",IF(C.Claims_DATA!L346=0,0,C.Claims_DATA!L346),IF($C$2="Current Exchange rate",IF(C.Claims_DATA!L346=0,0,C.Claims_DATA!L346/ECO!V13),IF($C$2="Constant Exchange rate",IF(C.Claims_DATA!L346=0,0,C.Claims_DATA!L346/ECO!V48))))</f>
        <v>1534.524025282768</v>
      </c>
      <c r="N439" s="74">
        <f>IF($C$2="National Currency",IF(C.Claims_DATA!M346=0,0,C.Claims_DATA!M346),IF($C$2="Current Exchange rate",IF(C.Claims_DATA!M346=0,0,C.Claims_DATA!M346/ECO!W13),IF($C$2="Constant Exchange rate",IF(C.Claims_DATA!M346=0,0,C.Claims_DATA!M346/ECO!W48))))</f>
        <v>1545.5481012974053</v>
      </c>
      <c r="O439" s="74">
        <f>IF($C$2="National Currency",IF(C.Claims_DATA!N346=0,0,C.Claims_DATA!N346),IF($C$2="Current Exchange rate",IF(C.Claims_DATA!N346=0,0,C.Claims_DATA!N346/ECO!X13),IF($C$2="Constant Exchange rate",IF(C.Claims_DATA!N346=0,0,C.Claims_DATA!N346/ECO!X48))))</f>
        <v>1634.0933541250834</v>
      </c>
      <c r="P439" s="220">
        <f>IF($C$2="National Currency",IF(C.Claims_DATA!O346=0,0,C.Claims_DATA!O346),IF($C$2="Current Exchange rate",IF(C.Claims_DATA!O346=0,0,C.Claims_DATA!O346/ECO!Y13),IF($C$2="Constant Exchange rate",IF(C.Claims_DATA!O346=0,0,C.Claims_DATA!O346/ECO!Y48))))</f>
        <v>1665.6861277445109</v>
      </c>
      <c r="Q439" s="48">
        <f t="shared" si="103"/>
        <v>9.788615053664125E-2</v>
      </c>
      <c r="R439" s="94">
        <f t="shared" si="104"/>
        <v>5.7290518977279881E-2</v>
      </c>
      <c r="S439" s="94">
        <f t="shared" si="105"/>
        <v>0.21456754277462831</v>
      </c>
    </row>
    <row r="440" spans="3:19" ht="15" x14ac:dyDescent="0.25">
      <c r="C440" s="256"/>
      <c r="D440" s="257"/>
      <c r="E440" s="45" t="s">
        <v>4</v>
      </c>
      <c r="F440" s="74">
        <f>IF($C$2="National Currency",IF(C.Claims_DATA!E347=0,0,C.Claims_DATA!E347),IF($C$2="Current Exchange rate",IF(C.Claims_DATA!E347=0,0,C.Claims_DATA!E347/ECO!O14),IF($C$2="Constant Exchange rate",IF(C.Claims_DATA!E347=0,0,C.Claims_DATA!E347/ECO!O49))))</f>
        <v>0</v>
      </c>
      <c r="G440" s="74">
        <f>IF($C$2="National Currency",IF(C.Claims_DATA!F347=0,0,C.Claims_DATA!F347),IF($C$2="Current Exchange rate",IF(C.Claims_DATA!F347=0,0,C.Claims_DATA!F347/ECO!P14),IF($C$2="Constant Exchange rate",IF(C.Claims_DATA!F347=0,0,C.Claims_DATA!F347/ECO!P49))))</f>
        <v>0</v>
      </c>
      <c r="H440" s="74">
        <f>IF($C$2="National Currency",IF(C.Claims_DATA!G347=0,0,C.Claims_DATA!G347),IF($C$2="Current Exchange rate",IF(C.Claims_DATA!G347=0,0,C.Claims_DATA!G347/ECO!Q14),IF($C$2="Constant Exchange rate",IF(C.Claims_DATA!G347=0,0,C.Claims_DATA!G347/ECO!Q49))))</f>
        <v>0</v>
      </c>
      <c r="I440" s="74">
        <f>IF($C$2="National Currency",IF(C.Claims_DATA!H347=0,0,C.Claims_DATA!H347),IF($C$2="Current Exchange rate",IF(C.Claims_DATA!H347=0,0,C.Claims_DATA!H347/ECO!R14),IF($C$2="Constant Exchange rate",IF(C.Claims_DATA!H347=0,0,C.Claims_DATA!H347/ECO!R49))))</f>
        <v>0</v>
      </c>
      <c r="J440" s="74">
        <f>IF($C$2="National Currency",IF(C.Claims_DATA!I347=0,0,C.Claims_DATA!I347),IF($C$2="Current Exchange rate",IF(C.Claims_DATA!I347=0,0,C.Claims_DATA!I347/ECO!S14),IF($C$2="Constant Exchange rate",IF(C.Claims_DATA!I347=0,0,C.Claims_DATA!I347/ECO!S49))))</f>
        <v>0</v>
      </c>
      <c r="K440" s="74">
        <f>IF($C$2="National Currency",IF(C.Claims_DATA!J347=0,0,C.Claims_DATA!J347),IF($C$2="Current Exchange rate",IF(C.Claims_DATA!J347=0,0,C.Claims_DATA!J347/ECO!T14),IF($C$2="Constant Exchange rate",IF(C.Claims_DATA!J347=0,0,C.Claims_DATA!J347/ECO!T49))))</f>
        <v>0</v>
      </c>
      <c r="L440" s="74">
        <f>IF($C$2="National Currency",IF(C.Claims_DATA!K347=0,0,C.Claims_DATA!K347),IF($C$2="Current Exchange rate",IF(C.Claims_DATA!K347=0,0,C.Claims_DATA!K347/ECO!U14),IF($C$2="Constant Exchange rate",IF(C.Claims_DATA!K347=0,0,C.Claims_DATA!K347/ECO!U49))))</f>
        <v>0</v>
      </c>
      <c r="M440" s="74">
        <f>IF($C$2="National Currency",IF(C.Claims_DATA!L347=0,0,C.Claims_DATA!L347),IF($C$2="Current Exchange rate",IF(C.Claims_DATA!L347=0,0,C.Claims_DATA!L347/ECO!V14),IF($C$2="Constant Exchange rate",IF(C.Claims_DATA!L347=0,0,C.Claims_DATA!L347/ECO!V49))))</f>
        <v>0</v>
      </c>
      <c r="N440" s="74">
        <f>IF($C$2="National Currency",IF(C.Claims_DATA!M347=0,0,C.Claims_DATA!M347),IF($C$2="Current Exchange rate",IF(C.Claims_DATA!M347=0,0,C.Claims_DATA!M347/ECO!W14),IF($C$2="Constant Exchange rate",IF(C.Claims_DATA!M347=0,0,C.Claims_DATA!M347/ECO!W49))))</f>
        <v>0</v>
      </c>
      <c r="O440" s="74">
        <f>IF($C$2="National Currency",IF(C.Claims_DATA!N347=0,0,C.Claims_DATA!N347),IF($C$2="Current Exchange rate",IF(C.Claims_DATA!N347=0,0,C.Claims_DATA!N347/ECO!X14),IF($C$2="Constant Exchange rate",IF(C.Claims_DATA!N347=0,0,C.Claims_DATA!N347/ECO!X49))))</f>
        <v>0</v>
      </c>
      <c r="P440" s="220">
        <f>IF($C$2="National Currency",IF(C.Claims_DATA!O347=0,0,C.Claims_DATA!O347),IF($C$2="Current Exchange rate",IF(C.Claims_DATA!O347=0,0,C.Claims_DATA!O347/ECO!Y14),IF($C$2="Constant Exchange rate",IF(C.Claims_DATA!O347=0,0,C.Claims_DATA!O347/ECO!Y49))))</f>
        <v>0</v>
      </c>
      <c r="Q440" s="48">
        <f t="shared" si="103"/>
        <v>0</v>
      </c>
      <c r="R440" s="94" t="str">
        <f t="shared" si="104"/>
        <v>-</v>
      </c>
      <c r="S440" s="94" t="str">
        <f t="shared" si="105"/>
        <v>-</v>
      </c>
    </row>
    <row r="441" spans="3:19" ht="15" x14ac:dyDescent="0.25">
      <c r="C441" s="256"/>
      <c r="D441" s="257"/>
      <c r="E441" s="45" t="s">
        <v>5</v>
      </c>
      <c r="F441" s="74">
        <f>IF($C$2="National Currency",IF(C.Claims_DATA!E348=0,0,C.Claims_DATA!E348),IF($C$2="Current Exchange rate",IF(C.Claims_DATA!E348=0,0,C.Claims_DATA!E348/ECO!O15),IF($C$2="Constant Exchange rate",IF(C.Claims_DATA!E348=0,0,C.Claims_DATA!E348/ECO!O50))))</f>
        <v>0</v>
      </c>
      <c r="G441" s="74">
        <f>IF($C$2="National Currency",IF(C.Claims_DATA!F348=0,0,C.Claims_DATA!F348),IF($C$2="Current Exchange rate",IF(C.Claims_DATA!F348=0,0,C.Claims_DATA!F348/ECO!P15),IF($C$2="Constant Exchange rate",IF(C.Claims_DATA!F348=0,0,C.Claims_DATA!F348/ECO!P50))))</f>
        <v>0</v>
      </c>
      <c r="H441" s="74">
        <f>IF($C$2="National Currency",IF(C.Claims_DATA!G348=0,0,C.Claims_DATA!G348),IF($C$2="Current Exchange rate",IF(C.Claims_DATA!G348=0,0,C.Claims_DATA!G348/ECO!Q15),IF($C$2="Constant Exchange rate",IF(C.Claims_DATA!G348=0,0,C.Claims_DATA!G348/ECO!Q50))))</f>
        <v>0</v>
      </c>
      <c r="I441" s="74">
        <f>IF($C$2="National Currency",IF(C.Claims_DATA!H348=0,0,C.Claims_DATA!H348),IF($C$2="Current Exchange rate",IF(C.Claims_DATA!H348=0,0,C.Claims_DATA!H348/ECO!R15),IF($C$2="Constant Exchange rate",IF(C.Claims_DATA!H348=0,0,C.Claims_DATA!H348/ECO!R50))))</f>
        <v>0</v>
      </c>
      <c r="J441" s="74">
        <f>IF($C$2="National Currency",IF(C.Claims_DATA!I348=0,0,C.Claims_DATA!I348),IF($C$2="Current Exchange rate",IF(C.Claims_DATA!I348=0,0,C.Claims_DATA!I348/ECO!S15),IF($C$2="Constant Exchange rate",IF(C.Claims_DATA!I348=0,0,C.Claims_DATA!I348/ECO!S50))))</f>
        <v>0</v>
      </c>
      <c r="K441" s="74">
        <f>IF($C$2="National Currency",IF(C.Claims_DATA!J348=0,0,C.Claims_DATA!J348),IF($C$2="Current Exchange rate",IF(C.Claims_DATA!J348=0,0,C.Claims_DATA!J348/ECO!T15),IF($C$2="Constant Exchange rate",IF(C.Claims_DATA!J348=0,0,C.Claims_DATA!J348/ECO!T50))))</f>
        <v>0</v>
      </c>
      <c r="L441" s="74">
        <f>IF($C$2="National Currency",IF(C.Claims_DATA!K348=0,0,C.Claims_DATA!K348),IF($C$2="Current Exchange rate",IF(C.Claims_DATA!K348=0,0,C.Claims_DATA!K348/ECO!U15),IF($C$2="Constant Exchange rate",IF(C.Claims_DATA!K348=0,0,C.Claims_DATA!K348/ECO!U50))))</f>
        <v>0</v>
      </c>
      <c r="M441" s="74">
        <f>IF($C$2="National Currency",IF(C.Claims_DATA!L348=0,0,C.Claims_DATA!L348),IF($C$2="Current Exchange rate",IF(C.Claims_DATA!L348=0,0,C.Claims_DATA!L348/ECO!V15),IF($C$2="Constant Exchange rate",IF(C.Claims_DATA!L348=0,0,C.Claims_DATA!L348/ECO!V50))))</f>
        <v>48.638903912024517</v>
      </c>
      <c r="N441" s="74">
        <f>IF($C$2="National Currency",IF(C.Claims_DATA!M348=0,0,C.Claims_DATA!M348),IF($C$2="Current Exchange rate",IF(C.Claims_DATA!M348=0,0,C.Claims_DATA!M348/ECO!W15),IF($C$2="Constant Exchange rate",IF(C.Claims_DATA!M348=0,0,C.Claims_DATA!M348/ECO!W50))))</f>
        <v>64.142779881016764</v>
      </c>
      <c r="O441" s="223">
        <f>IF($C$2="National Currency",IF(C.Claims_DATA!N348=0,0,C.Claims_DATA!N348),IF($C$2="Current Exchange rate",IF(C.Claims_DATA!N348=0,0,C.Claims_DATA!N348/ECO!X15),IF($C$2="Constant Exchange rate",IF(C.Claims_DATA!N348=0,0,C.Claims_DATA!N348/ECO!X50))))</f>
        <v>64.142779881016764</v>
      </c>
      <c r="P441" s="224">
        <f>IF($C$2="National Currency",IF(C.Claims_DATA!O348=0,0,C.Claims_DATA!O348),IF($C$2="Current Exchange rate",IF(C.Claims_DATA!O348=0,0,C.Claims_DATA!O348/ECO!Y15),IF($C$2="Constant Exchange rate",IF(C.Claims_DATA!O348=0,0,C.Claims_DATA!O348/ECO!Y50))))</f>
        <v>0</v>
      </c>
      <c r="Q441" s="48">
        <f t="shared" si="103"/>
        <v>3.8423079020681473E-3</v>
      </c>
      <c r="R441" s="94">
        <f t="shared" si="104"/>
        <v>0</v>
      </c>
      <c r="S441" s="94" t="str">
        <f t="shared" si="105"/>
        <v>-</v>
      </c>
    </row>
    <row r="442" spans="3:19" ht="15" x14ac:dyDescent="0.25">
      <c r="C442" s="256"/>
      <c r="D442" s="257"/>
      <c r="E442" s="45" t="s">
        <v>6</v>
      </c>
      <c r="F442" s="74">
        <f>IF($C$2="National Currency",IF(C.Claims_DATA!E349=0,0,C.Claims_DATA!E349),IF($C$2="Current Exchange rate",IF(C.Claims_DATA!E349=0,0,C.Claims_DATA!E349/ECO!O16),IF($C$2="Constant Exchange rate",IF(C.Claims_DATA!E349=0,0,C.Claims_DATA!E349/ECO!O51))))</f>
        <v>2586</v>
      </c>
      <c r="G442" s="74">
        <f>IF($C$2="National Currency",IF(C.Claims_DATA!F349=0,0,C.Claims_DATA!F349),IF($C$2="Current Exchange rate",IF(C.Claims_DATA!F349=0,0,C.Claims_DATA!F349/ECO!P16),IF($C$2="Constant Exchange rate",IF(C.Claims_DATA!F349=0,0,C.Claims_DATA!F349/ECO!P51))))</f>
        <v>2661</v>
      </c>
      <c r="H442" s="74">
        <f>IF($C$2="National Currency",IF(C.Claims_DATA!G349=0,0,C.Claims_DATA!G349),IF($C$2="Current Exchange rate",IF(C.Claims_DATA!G349=0,0,C.Claims_DATA!G349/ECO!Q16),IF($C$2="Constant Exchange rate",IF(C.Claims_DATA!G349=0,0,C.Claims_DATA!G349/ECO!Q51))))</f>
        <v>2795</v>
      </c>
      <c r="I442" s="74">
        <f>IF($C$2="National Currency",IF(C.Claims_DATA!H349=0,0,C.Claims_DATA!H349),IF($C$2="Current Exchange rate",IF(C.Claims_DATA!H349=0,0,C.Claims_DATA!H349/ECO!R16),IF($C$2="Constant Exchange rate",IF(C.Claims_DATA!H349=0,0,C.Claims_DATA!H349/ECO!R51))))</f>
        <v>2813</v>
      </c>
      <c r="J442" s="74">
        <f>IF($C$2="National Currency",IF(C.Claims_DATA!I349=0,0,C.Claims_DATA!I349),IF($C$2="Current Exchange rate",IF(C.Claims_DATA!I349=0,0,C.Claims_DATA!I349/ECO!S16),IF($C$2="Constant Exchange rate",IF(C.Claims_DATA!I349=0,0,C.Claims_DATA!I349/ECO!S51))))</f>
        <v>2856</v>
      </c>
      <c r="K442" s="74">
        <f>IF($C$2="National Currency",IF(C.Claims_DATA!J349=0,0,C.Claims_DATA!J349),IF($C$2="Current Exchange rate",IF(C.Claims_DATA!J349=0,0,C.Claims_DATA!J349/ECO!T16),IF($C$2="Constant Exchange rate",IF(C.Claims_DATA!J349=0,0,C.Claims_DATA!J349/ECO!T51))))</f>
        <v>2928</v>
      </c>
      <c r="L442" s="74">
        <f>IF($C$2="National Currency",IF(C.Claims_DATA!K349=0,0,C.Claims_DATA!K349),IF($C$2="Current Exchange rate",IF(C.Claims_DATA!K349=0,0,C.Claims_DATA!K349/ECO!U16),IF($C$2="Constant Exchange rate",IF(C.Claims_DATA!K349=0,0,C.Claims_DATA!K349/ECO!U51))))</f>
        <v>3037</v>
      </c>
      <c r="M442" s="74">
        <f>IF($C$2="National Currency",IF(C.Claims_DATA!L349=0,0,C.Claims_DATA!L349),IF($C$2="Current Exchange rate",IF(C.Claims_DATA!L349=0,0,C.Claims_DATA!L349/ECO!V16),IF($C$2="Constant Exchange rate",IF(C.Claims_DATA!L349=0,0,C.Claims_DATA!L349/ECO!V51))))</f>
        <v>3070</v>
      </c>
      <c r="N442" s="74">
        <f>IF($C$2="National Currency",IF(C.Claims_DATA!M349=0,0,C.Claims_DATA!M349),IF($C$2="Current Exchange rate",IF(C.Claims_DATA!M349=0,0,C.Claims_DATA!M349/ECO!W16),IF($C$2="Constant Exchange rate",IF(C.Claims_DATA!M349=0,0,C.Claims_DATA!M349/ECO!W51))))</f>
        <v>3038</v>
      </c>
      <c r="O442" s="74">
        <f>IF($C$2="National Currency",IF(C.Claims_DATA!N349=0,0,C.Claims_DATA!N349),IF($C$2="Current Exchange rate",IF(C.Claims_DATA!N349=0,0,C.Claims_DATA!N349/ECO!X16),IF($C$2="Constant Exchange rate",IF(C.Claims_DATA!N349=0,0,C.Claims_DATA!N349/ECO!X51))))</f>
        <v>3092</v>
      </c>
      <c r="P442" s="220">
        <f>IF($C$2="National Currency",IF(C.Claims_DATA!O349=0,0,C.Claims_DATA!O349),IF($C$2="Current Exchange rate",IF(C.Claims_DATA!O349=0,0,C.Claims_DATA!O349/ECO!Y16),IF($C$2="Constant Exchange rate",IF(C.Claims_DATA!O349=0,0,C.Claims_DATA!O349/ECO!Y51))))</f>
        <v>3167</v>
      </c>
      <c r="Q442" s="48">
        <f t="shared" si="103"/>
        <v>0.18521829043319579</v>
      </c>
      <c r="R442" s="94">
        <f t="shared" si="104"/>
        <v>1.7774851876234399E-2</v>
      </c>
      <c r="S442" s="94">
        <f t="shared" si="105"/>
        <v>0.19566898685228162</v>
      </c>
    </row>
    <row r="443" spans="3:19" ht="15" x14ac:dyDescent="0.25">
      <c r="C443" s="256"/>
      <c r="D443" s="257"/>
      <c r="E443" s="45" t="s">
        <v>7</v>
      </c>
      <c r="F443" s="74">
        <f>IF($C$2="National Currency",IF(C.Claims_DATA!E350=0,0,C.Claims_DATA!E350),IF($C$2="Current Exchange rate",IF(C.Claims_DATA!E350=0,0,C.Claims_DATA!E350/ECO!O17),IF($C$2="Constant Exchange rate",IF(C.Claims_DATA!E350=0,0,C.Claims_DATA!E350/ECO!O52))))</f>
        <v>0</v>
      </c>
      <c r="G443" s="74">
        <f>IF($C$2="National Currency",IF(C.Claims_DATA!F350=0,0,C.Claims_DATA!F350),IF($C$2="Current Exchange rate",IF(C.Claims_DATA!F350=0,0,C.Claims_DATA!F350/ECO!P17),IF($C$2="Constant Exchange rate",IF(C.Claims_DATA!F350=0,0,C.Claims_DATA!F350/ECO!P52))))</f>
        <v>0</v>
      </c>
      <c r="H443" s="74">
        <f>IF($C$2="National Currency",IF(C.Claims_DATA!G350=0,0,C.Claims_DATA!G350),IF($C$2="Current Exchange rate",IF(C.Claims_DATA!G350=0,0,C.Claims_DATA!G350/ECO!Q17),IF($C$2="Constant Exchange rate",IF(C.Claims_DATA!G350=0,0,C.Claims_DATA!G350/ECO!Q52))))</f>
        <v>0</v>
      </c>
      <c r="I443" s="74">
        <f>IF($C$2="National Currency",IF(C.Claims_DATA!H350=0,0,C.Claims_DATA!H350),IF($C$2="Current Exchange rate",IF(C.Claims_DATA!H350=0,0,C.Claims_DATA!H350/ECO!R17),IF($C$2="Constant Exchange rate",IF(C.Claims_DATA!H350=0,0,C.Claims_DATA!H350/ECO!R52))))</f>
        <v>0</v>
      </c>
      <c r="J443" s="74">
        <f>IF($C$2="National Currency",IF(C.Claims_DATA!I350=0,0,C.Claims_DATA!I350),IF($C$2="Current Exchange rate",IF(C.Claims_DATA!I350=0,0,C.Claims_DATA!I350/ECO!S17),IF($C$2="Constant Exchange rate",IF(C.Claims_DATA!I350=0,0,C.Claims_DATA!I350/ECO!S52))))</f>
        <v>0</v>
      </c>
      <c r="K443" s="74">
        <f>IF($C$2="National Currency",IF(C.Claims_DATA!J350=0,0,C.Claims_DATA!J350),IF($C$2="Current Exchange rate",IF(C.Claims_DATA!J350=0,0,C.Claims_DATA!J350/ECO!T17),IF($C$2="Constant Exchange rate",IF(C.Claims_DATA!J350=0,0,C.Claims_DATA!J350/ECO!T52))))</f>
        <v>0</v>
      </c>
      <c r="L443" s="74">
        <f>IF($C$2="National Currency",IF(C.Claims_DATA!K350=0,0,C.Claims_DATA!K350),IF($C$2="Current Exchange rate",IF(C.Claims_DATA!K350=0,0,C.Claims_DATA!K350/ECO!U17),IF($C$2="Constant Exchange rate",IF(C.Claims_DATA!K350=0,0,C.Claims_DATA!K350/ECO!U52))))</f>
        <v>0</v>
      </c>
      <c r="M443" s="74">
        <f>IF($C$2="National Currency",IF(C.Claims_DATA!L350=0,0,C.Claims_DATA!L350),IF($C$2="Current Exchange rate",IF(C.Claims_DATA!L350=0,0,C.Claims_DATA!L350/ECO!V17),IF($C$2="Constant Exchange rate",IF(C.Claims_DATA!L350=0,0,C.Claims_DATA!L350/ECO!V52))))</f>
        <v>0</v>
      </c>
      <c r="N443" s="74">
        <f>IF($C$2="National Currency",IF(C.Claims_DATA!M350=0,0,C.Claims_DATA!M350),IF($C$2="Current Exchange rate",IF(C.Claims_DATA!M350=0,0,C.Claims_DATA!M350/ECO!W17),IF($C$2="Constant Exchange rate",IF(C.Claims_DATA!M350=0,0,C.Claims_DATA!M350/ECO!W52))))</f>
        <v>0</v>
      </c>
      <c r="O443" s="74">
        <f>IF($C$2="National Currency",IF(C.Claims_DATA!N350=0,0,C.Claims_DATA!N350),IF($C$2="Current Exchange rate",IF(C.Claims_DATA!N350=0,0,C.Claims_DATA!N350/ECO!X17),IF($C$2="Constant Exchange rate",IF(C.Claims_DATA!N350=0,0,C.Claims_DATA!N350/ECO!X52))))</f>
        <v>0</v>
      </c>
      <c r="P443" s="220">
        <f>IF($C$2="National Currency",IF(C.Claims_DATA!O350=0,0,C.Claims_DATA!O350),IF($C$2="Current Exchange rate",IF(C.Claims_DATA!O350=0,0,C.Claims_DATA!O350/ECO!Y17),IF($C$2="Constant Exchange rate",IF(C.Claims_DATA!O350=0,0,C.Claims_DATA!O350/ECO!Y52))))</f>
        <v>0</v>
      </c>
      <c r="Q443" s="48">
        <f t="shared" si="103"/>
        <v>0</v>
      </c>
      <c r="R443" s="94" t="str">
        <f t="shared" si="104"/>
        <v>-</v>
      </c>
      <c r="S443" s="94" t="str">
        <f t="shared" si="105"/>
        <v>-</v>
      </c>
    </row>
    <row r="444" spans="3:19" ht="15" x14ac:dyDescent="0.25">
      <c r="C444" s="256"/>
      <c r="D444" s="257"/>
      <c r="E444" s="45" t="s">
        <v>8</v>
      </c>
      <c r="F444" s="74">
        <f>IF($C$2="National Currency",IF(C.Claims_DATA!E351=0,0,C.Claims_DATA!E351),IF($C$2="Current Exchange rate",IF(C.Claims_DATA!E351=0,0,C.Claims_DATA!E351/ECO!O18),IF($C$2="Constant Exchange rate",IF(C.Claims_DATA!E351=0,0,C.Claims_DATA!E351/ECO!O53))))</f>
        <v>1.1376273439597102</v>
      </c>
      <c r="G444" s="74">
        <f>IF($C$2="National Currency",IF(C.Claims_DATA!F351=0,0,C.Claims_DATA!F351),IF($C$2="Current Exchange rate",IF(C.Claims_DATA!F351=0,0,C.Claims_DATA!F351/ECO!P18),IF($C$2="Constant Exchange rate",IF(C.Claims_DATA!F351=0,0,C.Claims_DATA!F351/ECO!P53))))</f>
        <v>0.88198074981146068</v>
      </c>
      <c r="H444" s="74">
        <f>IF($C$2="National Currency",IF(C.Claims_DATA!G351=0,0,C.Claims_DATA!G351),IF($C$2="Current Exchange rate",IF(C.Claims_DATA!G351=0,0,C.Claims_DATA!G351/ECO!Q18),IF($C$2="Constant Exchange rate",IF(C.Claims_DATA!G351=0,0,C.Claims_DATA!G351/ECO!Q53))))</f>
        <v>0.96506589290964173</v>
      </c>
      <c r="I444" s="74">
        <f>IF($C$2="National Currency",IF(C.Claims_DATA!H351=0,0,C.Claims_DATA!H351),IF($C$2="Current Exchange rate",IF(C.Claims_DATA!H351=0,0,C.Claims_DATA!H351/ECO!R18),IF($C$2="Constant Exchange rate",IF(C.Claims_DATA!H351=0,0,C.Claims_DATA!H351/ECO!R53))))</f>
        <v>0.93311006864111057</v>
      </c>
      <c r="J444" s="74">
        <f>IF($C$2="National Currency",IF(C.Claims_DATA!I351=0,0,C.Claims_DATA!I351),IF($C$2="Current Exchange rate",IF(C.Claims_DATA!I351=0,0,C.Claims_DATA!I351/ECO!S18),IF($C$2="Constant Exchange rate",IF(C.Claims_DATA!I351=0,0,C.Claims_DATA!I351/ECO!S53))))</f>
        <v>1.2569503917784057</v>
      </c>
      <c r="K444" s="74">
        <f>IF($C$2="National Currency",IF(C.Claims_DATA!J351=0,0,C.Claims_DATA!J351),IF($C$2="Current Exchange rate",IF(C.Claims_DATA!J351=0,0,C.Claims_DATA!J351/ECO!T18),IF($C$2="Constant Exchange rate",IF(C.Claims_DATA!J351=0,0,C.Claims_DATA!J351/ECO!T53))))</f>
        <v>1.4605089923689489</v>
      </c>
      <c r="L444" s="74">
        <f>IF($C$2="National Currency",IF(C.Claims_DATA!K351=0,0,C.Claims_DATA!K351),IF($C$2="Current Exchange rate",IF(C.Claims_DATA!K351=0,0,C.Claims_DATA!K351/ECO!U18),IF($C$2="Constant Exchange rate",IF(C.Claims_DATA!K351=0,0,C.Claims_DATA!K351/ECO!U53))))</f>
        <v>1.850817429984789</v>
      </c>
      <c r="M444" s="74">
        <f>IF($C$2="National Currency",IF(C.Claims_DATA!L351=0,0,C.Claims_DATA!L351),IF($C$2="Current Exchange rate",IF(C.Claims_DATA!L351=0,0,C.Claims_DATA!L351/ECO!V18),IF($C$2="Constant Exchange rate",IF(C.Claims_DATA!L351=0,0,C.Claims_DATA!L351/ECO!V53))))</f>
        <v>1.23</v>
      </c>
      <c r="N444" s="74">
        <f>IF($C$2="National Currency",IF(C.Claims_DATA!M351=0,0,C.Claims_DATA!M351),IF($C$2="Current Exchange rate",IF(C.Claims_DATA!M351=0,0,C.Claims_DATA!M351/ECO!W18),IF($C$2="Constant Exchange rate",IF(C.Claims_DATA!M351=0,0,C.Claims_DATA!M351/ECO!W53))))</f>
        <v>1.2509999999999999</v>
      </c>
      <c r="O444" s="74">
        <f>IF($C$2="National Currency",IF(C.Claims_DATA!N351=0,0,C.Claims_DATA!N351),IF($C$2="Current Exchange rate",IF(C.Claims_DATA!N351=0,0,C.Claims_DATA!N351/ECO!X18),IF($C$2="Constant Exchange rate",IF(C.Claims_DATA!N351=0,0,C.Claims_DATA!N351/ECO!X53))))</f>
        <v>1.357</v>
      </c>
      <c r="P444" s="220">
        <f>IF($C$2="National Currency",IF(C.Claims_DATA!O351=0,0,C.Claims_DATA!O351),IF($C$2="Current Exchange rate",IF(C.Claims_DATA!O351=0,0,C.Claims_DATA!O351/ECO!Y18),IF($C$2="Constant Exchange rate",IF(C.Claims_DATA!O351=0,0,C.Claims_DATA!O351/ECO!Y53))))</f>
        <v>0</v>
      </c>
      <c r="Q444" s="48">
        <f t="shared" si="103"/>
        <v>8.128758736023503E-5</v>
      </c>
      <c r="R444" s="94">
        <f t="shared" si="104"/>
        <v>8.4732214228617098E-2</v>
      </c>
      <c r="S444" s="94">
        <f t="shared" si="105"/>
        <v>0.19283349438202224</v>
      </c>
    </row>
    <row r="445" spans="3:19" ht="15" x14ac:dyDescent="0.25">
      <c r="C445" s="256"/>
      <c r="D445" s="257"/>
      <c r="E445" s="45" t="s">
        <v>9</v>
      </c>
      <c r="F445" s="74">
        <f>IF($C$2="National Currency",IF(C.Claims_DATA!E352=0,0,C.Claims_DATA!E352),IF($C$2="Current Exchange rate",IF(C.Claims_DATA!E352=0,0,C.Claims_DATA!E352/ECO!O19),IF($C$2="Constant Exchange rate",IF(C.Claims_DATA!E352=0,0,C.Claims_DATA!E352/ECO!O54))))</f>
        <v>367.281745</v>
      </c>
      <c r="G445" s="74">
        <f>IF($C$2="National Currency",IF(C.Claims_DATA!F352=0,0,C.Claims_DATA!F352),IF($C$2="Current Exchange rate",IF(C.Claims_DATA!F352=0,0,C.Claims_DATA!F352/ECO!P19),IF($C$2="Constant Exchange rate",IF(C.Claims_DATA!F352=0,0,C.Claims_DATA!F352/ECO!P54))))</f>
        <v>373.02876600000002</v>
      </c>
      <c r="H445" s="74">
        <f>IF($C$2="National Currency",IF(C.Claims_DATA!G352=0,0,C.Claims_DATA!G352),IF($C$2="Current Exchange rate",IF(C.Claims_DATA!G352=0,0,C.Claims_DATA!G352/ECO!Q19),IF($C$2="Constant Exchange rate",IF(C.Claims_DATA!G352=0,0,C.Claims_DATA!G352/ECO!Q54))))</f>
        <v>375.21161064999995</v>
      </c>
      <c r="I445" s="74">
        <f>IF($C$2="National Currency",IF(C.Claims_DATA!H352=0,0,C.Claims_DATA!H352),IF($C$2="Current Exchange rate",IF(C.Claims_DATA!H352=0,0,C.Claims_DATA!H352/ECO!R19),IF($C$2="Constant Exchange rate",IF(C.Claims_DATA!H352=0,0,C.Claims_DATA!H352/ECO!R54))))</f>
        <v>376.70758252000002</v>
      </c>
      <c r="J445" s="74">
        <f>IF($C$2="National Currency",IF(C.Claims_DATA!I352=0,0,C.Claims_DATA!I352),IF($C$2="Current Exchange rate",IF(C.Claims_DATA!I352=0,0,C.Claims_DATA!I352/ECO!S19),IF($C$2="Constant Exchange rate",IF(C.Claims_DATA!I352=0,0,C.Claims_DATA!I352/ECO!S54))))</f>
        <v>394.32252976999996</v>
      </c>
      <c r="K445" s="74">
        <f>IF($C$2="National Currency",IF(C.Claims_DATA!J352=0,0,C.Claims_DATA!J352),IF($C$2="Current Exchange rate",IF(C.Claims_DATA!J352=0,0,C.Claims_DATA!J352/ECO!T19),IF($C$2="Constant Exchange rate",IF(C.Claims_DATA!J352=0,0,C.Claims_DATA!J352/ECO!T54))))</f>
        <v>408.86647058260007</v>
      </c>
      <c r="L445" s="74">
        <f>IF($C$2="National Currency",IF(C.Claims_DATA!K352=0,0,C.Claims_DATA!K352),IF($C$2="Current Exchange rate",IF(C.Claims_DATA!K352=0,0,C.Claims_DATA!K352/ECO!U19),IF($C$2="Constant Exchange rate",IF(C.Claims_DATA!K352=0,0,C.Claims_DATA!K352/ECO!U54))))</f>
        <v>387.90086433279993</v>
      </c>
      <c r="M445" s="74">
        <f>IF($C$2="National Currency",IF(C.Claims_DATA!L352=0,0,C.Claims_DATA!L352),IF($C$2="Current Exchange rate",IF(C.Claims_DATA!L352=0,0,C.Claims_DATA!L352/ECO!V19),IF($C$2="Constant Exchange rate",IF(C.Claims_DATA!L352=0,0,C.Claims_DATA!L352/ECO!V54))))</f>
        <v>354.59164822479988</v>
      </c>
      <c r="N445" s="74">
        <f>IF($C$2="National Currency",IF(C.Claims_DATA!M352=0,0,C.Claims_DATA!M352),IF($C$2="Current Exchange rate",IF(C.Claims_DATA!M352=0,0,C.Claims_DATA!M352/ECO!W19),IF($C$2="Constant Exchange rate",IF(C.Claims_DATA!M352=0,0,C.Claims_DATA!M352/ECO!W54))))</f>
        <v>332.96761183630002</v>
      </c>
      <c r="O445" s="74">
        <f>IF($C$2="National Currency",IF(C.Claims_DATA!N352=0,0,C.Claims_DATA!N352),IF($C$2="Current Exchange rate",IF(C.Claims_DATA!N352=0,0,C.Claims_DATA!N352/ECO!X19),IF($C$2="Constant Exchange rate",IF(C.Claims_DATA!N352=0,0,C.Claims_DATA!N352/ECO!X54))))</f>
        <v>325.22075497449993</v>
      </c>
      <c r="P445" s="220">
        <f>IF($C$2="National Currency",IF(C.Claims_DATA!O352=0,0,C.Claims_DATA!O352),IF($C$2="Current Exchange rate",IF(C.Claims_DATA!O352=0,0,C.Claims_DATA!O352/ECO!Y19),IF($C$2="Constant Exchange rate",IF(C.Claims_DATA!O352=0,0,C.Claims_DATA!O352/ECO!Y54))))</f>
        <v>295.69037969000021</v>
      </c>
      <c r="Q445" s="48">
        <f t="shared" si="103"/>
        <v>1.9481511076898491E-2</v>
      </c>
      <c r="R445" s="94">
        <f t="shared" si="104"/>
        <v>-2.3266097321227641E-2</v>
      </c>
      <c r="S445" s="94">
        <f t="shared" si="105"/>
        <v>-0.1145196857673938</v>
      </c>
    </row>
    <row r="446" spans="3:19" ht="15" x14ac:dyDescent="0.25">
      <c r="C446" s="256"/>
      <c r="D446" s="257"/>
      <c r="E446" s="45" t="s">
        <v>10</v>
      </c>
      <c r="F446" s="74">
        <f>IF($C$2="National Currency",IF(C.Claims_DATA!E353=0,0,C.Claims_DATA!E353),IF($C$2="Current Exchange rate",IF(C.Claims_DATA!E353=0,0,C.Claims_DATA!E353/ECO!O20),IF($C$2="Constant Exchange rate",IF(C.Claims_DATA!E353=0,0,C.Claims_DATA!E353/ECO!O55))))</f>
        <v>0</v>
      </c>
      <c r="G446" s="74">
        <f>IF($C$2="National Currency",IF(C.Claims_DATA!F353=0,0,C.Claims_DATA!F353),IF($C$2="Current Exchange rate",IF(C.Claims_DATA!F353=0,0,C.Claims_DATA!F353/ECO!P20),IF($C$2="Constant Exchange rate",IF(C.Claims_DATA!F353=0,0,C.Claims_DATA!F353/ECO!P55))))</f>
        <v>0</v>
      </c>
      <c r="H446" s="74">
        <f>IF($C$2="National Currency",IF(C.Claims_DATA!G353=0,0,C.Claims_DATA!G353),IF($C$2="Current Exchange rate",IF(C.Claims_DATA!G353=0,0,C.Claims_DATA!G353/ECO!Q20),IF($C$2="Constant Exchange rate",IF(C.Claims_DATA!G353=0,0,C.Claims_DATA!G353/ECO!Q55))))</f>
        <v>0</v>
      </c>
      <c r="I446" s="74">
        <f>IF($C$2="National Currency",IF(C.Claims_DATA!H353=0,0,C.Claims_DATA!H353),IF($C$2="Current Exchange rate",IF(C.Claims_DATA!H353=0,0,C.Claims_DATA!H353/ECO!R20),IF($C$2="Constant Exchange rate",IF(C.Claims_DATA!H353=0,0,C.Claims_DATA!H353/ECO!R55))))</f>
        <v>0</v>
      </c>
      <c r="J446" s="74">
        <f>IF($C$2="National Currency",IF(C.Claims_DATA!I353=0,0,C.Claims_DATA!I353),IF($C$2="Current Exchange rate",IF(C.Claims_DATA!I353=0,0,C.Claims_DATA!I353/ECO!S20),IF($C$2="Constant Exchange rate",IF(C.Claims_DATA!I353=0,0,C.Claims_DATA!I353/ECO!S55))))</f>
        <v>0</v>
      </c>
      <c r="K446" s="74">
        <f>IF($C$2="National Currency",IF(C.Claims_DATA!J353=0,0,C.Claims_DATA!J353),IF($C$2="Current Exchange rate",IF(C.Claims_DATA!J353=0,0,C.Claims_DATA!J353/ECO!T20),IF($C$2="Constant Exchange rate",IF(C.Claims_DATA!J353=0,0,C.Claims_DATA!J353/ECO!T55))))</f>
        <v>0</v>
      </c>
      <c r="L446" s="74">
        <f>IF($C$2="National Currency",IF(C.Claims_DATA!K353=0,0,C.Claims_DATA!K353),IF($C$2="Current Exchange rate",IF(C.Claims_DATA!K353=0,0,C.Claims_DATA!K353/ECO!U20),IF($C$2="Constant Exchange rate",IF(C.Claims_DATA!K353=0,0,C.Claims_DATA!K353/ECO!U55))))</f>
        <v>0</v>
      </c>
      <c r="M446" s="74">
        <f>IF($C$2="National Currency",IF(C.Claims_DATA!L353=0,0,C.Claims_DATA!L353),IF($C$2="Current Exchange rate",IF(C.Claims_DATA!L353=0,0,C.Claims_DATA!L353/ECO!V20),IF($C$2="Constant Exchange rate",IF(C.Claims_DATA!L353=0,0,C.Claims_DATA!L353/ECO!V55))))</f>
        <v>0</v>
      </c>
      <c r="N446" s="74">
        <f>IF($C$2="National Currency",IF(C.Claims_DATA!M353=0,0,C.Claims_DATA!M353),IF($C$2="Current Exchange rate",IF(C.Claims_DATA!M353=0,0,C.Claims_DATA!M353/ECO!W20),IF($C$2="Constant Exchange rate",IF(C.Claims_DATA!M353=0,0,C.Claims_DATA!M353/ECO!W55))))</f>
        <v>0</v>
      </c>
      <c r="O446" s="74">
        <f>IF($C$2="National Currency",IF(C.Claims_DATA!N353=0,0,C.Claims_DATA!N353),IF($C$2="Current Exchange rate",IF(C.Claims_DATA!N353=0,0,C.Claims_DATA!N353/ECO!X20),IF($C$2="Constant Exchange rate",IF(C.Claims_DATA!N353=0,0,C.Claims_DATA!N353/ECO!X55))))</f>
        <v>0</v>
      </c>
      <c r="P446" s="220">
        <f>IF($C$2="National Currency",IF(C.Claims_DATA!O353=0,0,C.Claims_DATA!O353),IF($C$2="Current Exchange rate",IF(C.Claims_DATA!O353=0,0,C.Claims_DATA!O353/ECO!Y20),IF($C$2="Constant Exchange rate",IF(C.Claims_DATA!O353=0,0,C.Claims_DATA!O353/ECO!Y55))))</f>
        <v>0</v>
      </c>
      <c r="Q446" s="48">
        <f t="shared" si="103"/>
        <v>0</v>
      </c>
      <c r="R446" s="94" t="str">
        <f t="shared" si="104"/>
        <v>-</v>
      </c>
      <c r="S446" s="94" t="str">
        <f t="shared" si="105"/>
        <v>-</v>
      </c>
    </row>
    <row r="447" spans="3:19" ht="15" x14ac:dyDescent="0.25">
      <c r="C447" s="256"/>
      <c r="D447" s="257"/>
      <c r="E447" s="45" t="s">
        <v>11</v>
      </c>
      <c r="F447" s="74">
        <f>IF($C$2="National Currency",IF(C.Claims_DATA!E354=0,0,C.Claims_DATA!E354),IF($C$2="Current Exchange rate",IF(C.Claims_DATA!E354=0,0,C.Claims_DATA!E354/ECO!O21),IF($C$2="Constant Exchange rate",IF(C.Claims_DATA!E354=0,0,C.Claims_DATA!E354/ECO!O56))))</f>
        <v>3869.4501803043004</v>
      </c>
      <c r="G447" s="74">
        <f>IF($C$2="National Currency",IF(C.Claims_DATA!F354=0,0,C.Claims_DATA!F354),IF($C$2="Current Exchange rate",IF(C.Claims_DATA!F354=0,0,C.Claims_DATA!F354/ECO!P21),IF($C$2="Constant Exchange rate",IF(C.Claims_DATA!F354=0,0,C.Claims_DATA!F354/ECO!P56))))</f>
        <v>3913.66</v>
      </c>
      <c r="H447" s="74">
        <f>IF($C$2="National Currency",IF(C.Claims_DATA!G354=0,0,C.Claims_DATA!G354),IF($C$2="Current Exchange rate",IF(C.Claims_DATA!G354=0,0,C.Claims_DATA!G354/ECO!Q21),IF($C$2="Constant Exchange rate",IF(C.Claims_DATA!G354=0,0,C.Claims_DATA!G354/ECO!Q56))))</f>
        <v>3656.0169999999998</v>
      </c>
      <c r="I447" s="74">
        <f>IF($C$2="National Currency",IF(C.Claims_DATA!H354=0,0,C.Claims_DATA!H354),IF($C$2="Current Exchange rate",IF(C.Claims_DATA!H354=0,0,C.Claims_DATA!H354/ECO!R21),IF($C$2="Constant Exchange rate",IF(C.Claims_DATA!H354=0,0,C.Claims_DATA!H354/ECO!R56))))</f>
        <v>3653.4394617829976</v>
      </c>
      <c r="J447" s="74">
        <f>IF($C$2="National Currency",IF(C.Claims_DATA!I354=0,0,C.Claims_DATA!I354),IF($C$2="Current Exchange rate",IF(C.Claims_DATA!I354=0,0,C.Claims_DATA!I354/ECO!S21),IF($C$2="Constant Exchange rate",IF(C.Claims_DATA!I354=0,0,C.Claims_DATA!I354/ECO!S56))))</f>
        <v>3786.041791110636</v>
      </c>
      <c r="K447" s="74">
        <f>IF($C$2="National Currency",IF(C.Claims_DATA!J354=0,0,C.Claims_DATA!J354),IF($C$2="Current Exchange rate",IF(C.Claims_DATA!J354=0,0,C.Claims_DATA!J354/ECO!T21),IF($C$2="Constant Exchange rate",IF(C.Claims_DATA!J354=0,0,C.Claims_DATA!J354/ECO!T56))))</f>
        <v>3916.7689115337489</v>
      </c>
      <c r="L447" s="74">
        <f>IF($C$2="National Currency",IF(C.Claims_DATA!K354=0,0,C.Claims_DATA!K354),IF($C$2="Current Exchange rate",IF(C.Claims_DATA!K354=0,0,C.Claims_DATA!K354/ECO!U21),IF($C$2="Constant Exchange rate",IF(C.Claims_DATA!K354=0,0,C.Claims_DATA!K354/ECO!U56))))</f>
        <v>4035.2499612592765</v>
      </c>
      <c r="M447" s="74">
        <f>IF($C$2="National Currency",IF(C.Claims_DATA!L354=0,0,C.Claims_DATA!L354),IF($C$2="Current Exchange rate",IF(C.Claims_DATA!L354=0,0,C.Claims_DATA!L354/ECO!V21),IF($C$2="Constant Exchange rate",IF(C.Claims_DATA!L354=0,0,C.Claims_DATA!L354/ECO!V56))))</f>
        <v>4061.4270500488219</v>
      </c>
      <c r="N447" s="74">
        <f>IF($C$2="National Currency",IF(C.Claims_DATA!M354=0,0,C.Claims_DATA!M354),IF($C$2="Current Exchange rate",IF(C.Claims_DATA!M354=0,0,C.Claims_DATA!M354/ECO!W21),IF($C$2="Constant Exchange rate",IF(C.Claims_DATA!M354=0,0,C.Claims_DATA!M354/ECO!W56))))</f>
        <v>4461.9691215966632</v>
      </c>
      <c r="O447" s="74">
        <f>IF($C$2="National Currency",IF(C.Claims_DATA!N354=0,0,C.Claims_DATA!N354),IF($C$2="Current Exchange rate",IF(C.Claims_DATA!N354=0,0,C.Claims_DATA!N354/ECO!X21),IF($C$2="Constant Exchange rate",IF(C.Claims_DATA!N354=0,0,C.Claims_DATA!N354/ECO!X56))))</f>
        <v>4714</v>
      </c>
      <c r="P447" s="220">
        <f>IF($C$2="National Currency",IF(C.Claims_DATA!O354=0,0,C.Claims_DATA!O354),IF($C$2="Current Exchange rate",IF(C.Claims_DATA!O354=0,0,C.Claims_DATA!O354/ECO!Y21),IF($C$2="Constant Exchange rate",IF(C.Claims_DATA!O354=0,0,C.Claims_DATA!O354/ECO!Y56))))</f>
        <v>0</v>
      </c>
      <c r="Q447" s="48">
        <f t="shared" si="103"/>
        <v>0.28238001976134702</v>
      </c>
      <c r="R447" s="94">
        <f t="shared" si="104"/>
        <v>5.6484227374740348E-2</v>
      </c>
      <c r="S447" s="94">
        <f t="shared" si="105"/>
        <v>0.21826093639724364</v>
      </c>
    </row>
    <row r="448" spans="3:19" ht="15" x14ac:dyDescent="0.25">
      <c r="C448" s="256"/>
      <c r="D448" s="257"/>
      <c r="E448" s="45" t="s">
        <v>12</v>
      </c>
      <c r="F448" s="74">
        <f>IF($C$2="National Currency",IF(C.Claims_DATA!E355=0,0,C.Claims_DATA!E355),IF($C$2="Current Exchange rate",IF(C.Claims_DATA!E355=0,0,C.Claims_DATA!E355/ECO!O22),IF($C$2="Constant Exchange rate",IF(C.Claims_DATA!E355=0,0,C.Claims_DATA!E355/ECO!O57))))</f>
        <v>0</v>
      </c>
      <c r="G448" s="74">
        <f>IF($C$2="National Currency",IF(C.Claims_DATA!F355=0,0,C.Claims_DATA!F355),IF($C$2="Current Exchange rate",IF(C.Claims_DATA!F355=0,0,C.Claims_DATA!F355/ECO!P22),IF($C$2="Constant Exchange rate",IF(C.Claims_DATA!F355=0,0,C.Claims_DATA!F355/ECO!P57))))</f>
        <v>0</v>
      </c>
      <c r="H448" s="74">
        <f>IF($C$2="National Currency",IF(C.Claims_DATA!G355=0,0,C.Claims_DATA!G355),IF($C$2="Current Exchange rate",IF(C.Claims_DATA!G355=0,0,C.Claims_DATA!G355/ECO!Q22),IF($C$2="Constant Exchange rate",IF(C.Claims_DATA!G355=0,0,C.Claims_DATA!G355/ECO!Q57))))</f>
        <v>0</v>
      </c>
      <c r="I448" s="74">
        <f>IF($C$2="National Currency",IF(C.Claims_DATA!H355=0,0,C.Claims_DATA!H355),IF($C$2="Current Exchange rate",IF(C.Claims_DATA!H355=0,0,C.Claims_DATA!H355/ECO!R22),IF($C$2="Constant Exchange rate",IF(C.Claims_DATA!H355=0,0,C.Claims_DATA!H355/ECO!R57))))</f>
        <v>0</v>
      </c>
      <c r="J448" s="74">
        <f>IF($C$2="National Currency",IF(C.Claims_DATA!I355=0,0,C.Claims_DATA!I355),IF($C$2="Current Exchange rate",IF(C.Claims_DATA!I355=0,0,C.Claims_DATA!I355/ECO!S22),IF($C$2="Constant Exchange rate",IF(C.Claims_DATA!I355=0,0,C.Claims_DATA!I355/ECO!S57))))</f>
        <v>0</v>
      </c>
      <c r="K448" s="74">
        <f>IF($C$2="National Currency",IF(C.Claims_DATA!J355=0,0,C.Claims_DATA!J355),IF($C$2="Current Exchange rate",IF(C.Claims_DATA!J355=0,0,C.Claims_DATA!J355/ECO!T22),IF($C$2="Constant Exchange rate",IF(C.Claims_DATA!J355=0,0,C.Claims_DATA!J355/ECO!T57))))</f>
        <v>5</v>
      </c>
      <c r="L448" s="74">
        <f>IF($C$2="National Currency",IF(C.Claims_DATA!K355=0,0,C.Claims_DATA!K355),IF($C$2="Current Exchange rate",IF(C.Claims_DATA!K355=0,0,C.Claims_DATA!K355/ECO!U22),IF($C$2="Constant Exchange rate",IF(C.Claims_DATA!K355=0,0,C.Claims_DATA!K355/ECO!U57))))</f>
        <v>6</v>
      </c>
      <c r="M448" s="74">
        <f>IF($C$2="National Currency",IF(C.Claims_DATA!L355=0,0,C.Claims_DATA!L355),IF($C$2="Current Exchange rate",IF(C.Claims_DATA!L355=0,0,C.Claims_DATA!L355/ECO!V22),IF($C$2="Constant Exchange rate",IF(C.Claims_DATA!L355=0,0,C.Claims_DATA!L355/ECO!V57))))</f>
        <v>4</v>
      </c>
      <c r="N448" s="74">
        <f>IF($C$2="National Currency",IF(C.Claims_DATA!M355=0,0,C.Claims_DATA!M355),IF($C$2="Current Exchange rate",IF(C.Claims_DATA!M355=0,0,C.Claims_DATA!M355/ECO!W22),IF($C$2="Constant Exchange rate",IF(C.Claims_DATA!M355=0,0,C.Claims_DATA!M355/ECO!W57))))</f>
        <v>5</v>
      </c>
      <c r="O448" s="223">
        <f>IF($C$2="National Currency",IF(C.Claims_DATA!N355=0,0,C.Claims_DATA!N355),IF($C$2="Current Exchange rate",IF(C.Claims_DATA!N355=0,0,C.Claims_DATA!N355/ECO!X22),IF($C$2="Constant Exchange rate",IF(C.Claims_DATA!N355=0,0,C.Claims_DATA!N355/ECO!X57))))</f>
        <v>5</v>
      </c>
      <c r="P448" s="224">
        <f>IF($C$2="National Currency",IF(C.Claims_DATA!O355=0,0,C.Claims_DATA!O355),IF($C$2="Current Exchange rate",IF(C.Claims_DATA!O355=0,0,C.Claims_DATA!O355/ECO!Y22),IF($C$2="Constant Exchange rate",IF(C.Claims_DATA!O355=0,0,C.Claims_DATA!O355/ECO!Y57))))</f>
        <v>0</v>
      </c>
      <c r="Q448" s="48">
        <f t="shared" si="103"/>
        <v>2.9951211260219242E-4</v>
      </c>
      <c r="R448" s="94">
        <f t="shared" si="104"/>
        <v>0</v>
      </c>
      <c r="S448" s="94" t="str">
        <f t="shared" si="105"/>
        <v>-</v>
      </c>
    </row>
    <row r="449" spans="3:19" ht="15" x14ac:dyDescent="0.25">
      <c r="C449" s="256"/>
      <c r="D449" s="257"/>
      <c r="E449" s="45" t="s">
        <v>13</v>
      </c>
      <c r="F449" s="74">
        <f>IF($C$2="National Currency",IF(C.Claims_DATA!E356=0,0,C.Claims_DATA!E356),IF($C$2="Current Exchange rate",IF(C.Claims_DATA!E356=0,0,C.Claims_DATA!E356/ECO!O23),IF($C$2="Constant Exchange rate",IF(C.Claims_DATA!E356=0,0,C.Claims_DATA!E356/ECO!O58))))</f>
        <v>20.50143640637242</v>
      </c>
      <c r="G449" s="74">
        <f>IF($C$2="National Currency",IF(C.Claims_DATA!F356=0,0,C.Claims_DATA!F356),IF($C$2="Current Exchange rate",IF(C.Claims_DATA!F356=0,0,C.Claims_DATA!F356/ECO!P23),IF($C$2="Constant Exchange rate",IF(C.Claims_DATA!F356=0,0,C.Claims_DATA!F356/ECO!P58))))</f>
        <v>20.50143640637242</v>
      </c>
      <c r="H449" s="74">
        <f>IF($C$2="National Currency",IF(C.Claims_DATA!G356=0,0,C.Claims_DATA!G356),IF($C$2="Current Exchange rate",IF(C.Claims_DATA!G356=0,0,C.Claims_DATA!G356/ECO!Q23),IF($C$2="Constant Exchange rate",IF(C.Claims_DATA!G356=0,0,C.Claims_DATA!G356/ECO!Q58))))</f>
        <v>20.370854008879601</v>
      </c>
      <c r="I449" s="74">
        <f>IF($C$2="National Currency",IF(C.Claims_DATA!H356=0,0,C.Claims_DATA!H356),IF($C$2="Current Exchange rate",IF(C.Claims_DATA!H356=0,0,C.Claims_DATA!H356/ECO!R23),IF($C$2="Constant Exchange rate",IF(C.Claims_DATA!H356=0,0,C.Claims_DATA!H356/ECO!R58))))</f>
        <v>20.50143640637242</v>
      </c>
      <c r="J449" s="74">
        <f>IF($C$2="National Currency",IF(C.Claims_DATA!I356=0,0,C.Claims_DATA!I356),IF($C$2="Current Exchange rate",IF(C.Claims_DATA!I356=0,0,C.Claims_DATA!I356/ECO!S23),IF($C$2="Constant Exchange rate",IF(C.Claims_DATA!I356=0,0,C.Claims_DATA!I356/ECO!S58))))</f>
        <v>22.068425176286237</v>
      </c>
      <c r="K449" s="74">
        <f>IF($C$2="National Currency",IF(C.Claims_DATA!J356=0,0,C.Claims_DATA!J356),IF($C$2="Current Exchange rate",IF(C.Claims_DATA!J356=0,0,C.Claims_DATA!J356/ECO!T23),IF($C$2="Constant Exchange rate",IF(C.Claims_DATA!J356=0,0,C.Claims_DATA!J356/ECO!T58))))</f>
        <v>20.63201880386524</v>
      </c>
      <c r="L449" s="74">
        <f>IF($C$2="National Currency",IF(C.Claims_DATA!K356=0,0,C.Claims_DATA!K356),IF($C$2="Current Exchange rate",IF(C.Claims_DATA!K356=0,0,C.Claims_DATA!K356/ECO!U23),IF($C$2="Constant Exchange rate",IF(C.Claims_DATA!K356=0,0,C.Claims_DATA!K356/ECO!U58))))</f>
        <v>19.065030033951423</v>
      </c>
      <c r="M449" s="74">
        <f>IF($C$2="National Currency",IF(C.Claims_DATA!L356=0,0,C.Claims_DATA!L356),IF($C$2="Current Exchange rate",IF(C.Claims_DATA!L356=0,0,C.Claims_DATA!L356/ECO!V23),IF($C$2="Constant Exchange rate",IF(C.Claims_DATA!L356=0,0,C.Claims_DATA!L356/ECO!V58))))</f>
        <v>16.06163489161661</v>
      </c>
      <c r="N449" s="74">
        <f>IF($C$2="National Currency",IF(C.Claims_DATA!M356=0,0,C.Claims_DATA!M356),IF($C$2="Current Exchange rate",IF(C.Claims_DATA!M356=0,0,C.Claims_DATA!M356/ECO!W23),IF($C$2="Constant Exchange rate",IF(C.Claims_DATA!M356=0,0,C.Claims_DATA!M356/ECO!W58))))</f>
        <v>17.106294071559152</v>
      </c>
      <c r="O449" s="74">
        <f>IF($C$2="National Currency",IF(C.Claims_DATA!N356=0,0,C.Claims_DATA!N356),IF($C$2="Current Exchange rate",IF(C.Claims_DATA!N356=0,0,C.Claims_DATA!N356/ECO!X23),IF($C$2="Constant Exchange rate",IF(C.Claims_DATA!N356=0,0,C.Claims_DATA!N356/ECO!X58))))</f>
        <v>16.06163489161661</v>
      </c>
      <c r="P449" s="220">
        <f>IF($C$2="National Currency",IF(C.Claims_DATA!O356=0,0,C.Claims_DATA!O356),IF($C$2="Current Exchange rate",IF(C.Claims_DATA!O356=0,0,C.Claims_DATA!O356/ECO!Y23),IF($C$2="Constant Exchange rate",IF(C.Claims_DATA!O356=0,0,C.Claims_DATA!O356/ECO!Y58))))</f>
        <v>0</v>
      </c>
      <c r="Q449" s="48">
        <f t="shared" si="103"/>
        <v>9.6213083964663537E-4</v>
      </c>
      <c r="R449" s="94">
        <f t="shared" si="104"/>
        <v>-6.1068702290076216E-2</v>
      </c>
      <c r="S449" s="94">
        <f t="shared" si="105"/>
        <v>-0.21656050955414008</v>
      </c>
    </row>
    <row r="450" spans="3:19" ht="15" x14ac:dyDescent="0.25">
      <c r="C450" s="256"/>
      <c r="D450" s="257"/>
      <c r="E450" s="45" t="s">
        <v>14</v>
      </c>
      <c r="F450" s="74">
        <f>IF($C$2="National Currency",IF(C.Claims_DATA!E357=0,0,C.Claims_DATA!E357),IF($C$2="Current Exchange rate",IF(C.Claims_DATA!E357=0,0,C.Claims_DATA!E357/ECO!O24),IF($C$2="Constant Exchange rate",IF(C.Claims_DATA!E357=0,0,C.Claims_DATA!E357/ECO!O59))))</f>
        <v>6.7566711035051021</v>
      </c>
      <c r="G450" s="74">
        <f>IF($C$2="National Currency",IF(C.Claims_DATA!F357=0,0,C.Claims_DATA!F357),IF($C$2="Current Exchange rate",IF(C.Claims_DATA!F357=0,0,C.Claims_DATA!F357/ECO!P24),IF($C$2="Constant Exchange rate",IF(C.Claims_DATA!F357=0,0,C.Claims_DATA!F357/ECO!P59))))</f>
        <v>4.4970526716105717</v>
      </c>
      <c r="H450" s="74">
        <f>IF($C$2="National Currency",IF(C.Claims_DATA!G357=0,0,C.Claims_DATA!G357),IF($C$2="Current Exchange rate",IF(C.Claims_DATA!G357=0,0,C.Claims_DATA!G357/ECO!Q24),IF($C$2="Constant Exchange rate",IF(C.Claims_DATA!G357=0,0,C.Claims_DATA!G357/ECO!Q59))))</f>
        <v>6.0943145084616841</v>
      </c>
      <c r="I450" s="74">
        <f>IF($C$2="National Currency",IF(C.Claims_DATA!H357=0,0,C.Claims_DATA!H357),IF($C$2="Current Exchange rate",IF(C.Claims_DATA!H357=0,0,C.Claims_DATA!H357/ECO!R24),IF($C$2="Constant Exchange rate",IF(C.Claims_DATA!H357=0,0,C.Claims_DATA!H357/ECO!R59))))</f>
        <v>5.0009507510933631</v>
      </c>
      <c r="J450" s="74">
        <f>IF($C$2="National Currency",IF(C.Claims_DATA!I357=0,0,C.Claims_DATA!I357),IF($C$2="Current Exchange rate",IF(C.Claims_DATA!I357=0,0,C.Claims_DATA!I357/ECO!S24),IF($C$2="Constant Exchange rate",IF(C.Claims_DATA!I357=0,0,C.Claims_DATA!I357/ECO!S59))))</f>
        <v>6.7535019331938893</v>
      </c>
      <c r="K450" s="74">
        <f>IF($C$2="National Currency",IF(C.Claims_DATA!J357=0,0,C.Claims_DATA!J357),IF($C$2="Current Exchange rate",IF(C.Claims_DATA!J357=0,0,C.Claims_DATA!J357/ECO!T24),IF($C$2="Constant Exchange rate",IF(C.Claims_DATA!J357=0,0,C.Claims_DATA!J357/ECO!T59))))</f>
        <v>10.312480192685554</v>
      </c>
      <c r="L450" s="74">
        <f>IF($C$2="National Currency",IF(C.Claims_DATA!K357=0,0,C.Claims_DATA!K357),IF($C$2="Current Exchange rate",IF(C.Claims_DATA!K357=0,0,C.Claims_DATA!K357/ECO!U24),IF($C$2="Constant Exchange rate",IF(C.Claims_DATA!K357=0,0,C.Claims_DATA!K357/ECO!U59))))</f>
        <v>9.5360334664384858</v>
      </c>
      <c r="M450" s="74">
        <f>IF($C$2="National Currency",IF(C.Claims_DATA!L357=0,0,C.Claims_DATA!L357),IF($C$2="Current Exchange rate",IF(C.Claims_DATA!L357=0,0,C.Claims_DATA!L357/ECO!V24),IF($C$2="Constant Exchange rate",IF(C.Claims_DATA!L357=0,0,C.Claims_DATA!L357/ECO!V59))))</f>
        <v>11.529441592191164</v>
      </c>
      <c r="N450" s="74">
        <f>IF($C$2="National Currency",IF(C.Claims_DATA!M357=0,0,C.Claims_DATA!M357),IF($C$2="Current Exchange rate",IF(C.Claims_DATA!M357=0,0,C.Claims_DATA!M357/ECO!W24),IF($C$2="Constant Exchange rate",IF(C.Claims_DATA!M357=0,0,C.Claims_DATA!M357/ECO!W59))))</f>
        <v>11.380490587564175</v>
      </c>
      <c r="O450" s="74">
        <f>IF($C$2="National Currency",IF(C.Claims_DATA!N357=0,0,C.Claims_DATA!N357),IF($C$2="Current Exchange rate",IF(C.Claims_DATA!N357=0,0,C.Claims_DATA!N357/ECO!X24),IF($C$2="Constant Exchange rate",IF(C.Claims_DATA!N357=0,0,C.Claims_DATA!N357/ECO!X59))))</f>
        <v>12.058693034163655</v>
      </c>
      <c r="P450" s="220">
        <f>IF($C$2="National Currency",IF(C.Claims_DATA!O357=0,0,C.Claims_DATA!O357),IF($C$2="Current Exchange rate",IF(C.Claims_DATA!O357=0,0,C.Claims_DATA!O357/ECO!Y24),IF($C$2="Constant Exchange rate",IF(C.Claims_DATA!O357=0,0,C.Claims_DATA!O357/ECO!Y59))))</f>
        <v>0</v>
      </c>
      <c r="Q450" s="48">
        <f t="shared" si="103"/>
        <v>7.2234492517673967E-4</v>
      </c>
      <c r="R450" s="94">
        <f t="shared" si="104"/>
        <v>5.9593428014480532E-2</v>
      </c>
      <c r="S450" s="94">
        <f t="shared" si="105"/>
        <v>0.78470919324577859</v>
      </c>
    </row>
    <row r="451" spans="3:19" ht="15" x14ac:dyDescent="0.25">
      <c r="C451" s="256"/>
      <c r="D451" s="257"/>
      <c r="E451" s="45" t="s">
        <v>15</v>
      </c>
      <c r="F451" s="74">
        <f>IF($C$2="National Currency",IF(C.Claims_DATA!E358=0,0,C.Claims_DATA!E358),IF($C$2="Current Exchange rate",IF(C.Claims_DATA!E358=0,0,C.Claims_DATA!E358/ECO!O25),IF($C$2="Constant Exchange rate",IF(C.Claims_DATA!E358=0,0,C.Claims_DATA!E358/ECO!O60))))</f>
        <v>0</v>
      </c>
      <c r="G451" s="74">
        <f>IF($C$2="National Currency",IF(C.Claims_DATA!F358=0,0,C.Claims_DATA!F358),IF($C$2="Current Exchange rate",IF(C.Claims_DATA!F358=0,0,C.Claims_DATA!F358/ECO!P25),IF($C$2="Constant Exchange rate",IF(C.Claims_DATA!F358=0,0,C.Claims_DATA!F358/ECO!P60))))</f>
        <v>0</v>
      </c>
      <c r="H451" s="74">
        <f>IF($C$2="National Currency",IF(C.Claims_DATA!G358=0,0,C.Claims_DATA!G358),IF($C$2="Current Exchange rate",IF(C.Claims_DATA!G358=0,0,C.Claims_DATA!G358/ECO!Q25),IF($C$2="Constant Exchange rate",IF(C.Claims_DATA!G358=0,0,C.Claims_DATA!G358/ECO!Q60))))</f>
        <v>0</v>
      </c>
      <c r="I451" s="74">
        <f>IF($C$2="National Currency",IF(C.Claims_DATA!H358=0,0,C.Claims_DATA!H358),IF($C$2="Current Exchange rate",IF(C.Claims_DATA!H358=0,0,C.Claims_DATA!H358/ECO!R25),IF($C$2="Constant Exchange rate",IF(C.Claims_DATA!H358=0,0,C.Claims_DATA!H358/ECO!R60))))</f>
        <v>0</v>
      </c>
      <c r="J451" s="74">
        <f>IF($C$2="National Currency",IF(C.Claims_DATA!I358=0,0,C.Claims_DATA!I358),IF($C$2="Current Exchange rate",IF(C.Claims_DATA!I358=0,0,C.Claims_DATA!I358/ECO!S25),IF($C$2="Constant Exchange rate",IF(C.Claims_DATA!I358=0,0,C.Claims_DATA!I358/ECO!S60))))</f>
        <v>0</v>
      </c>
      <c r="K451" s="74">
        <f>IF($C$2="National Currency",IF(C.Claims_DATA!J358=0,0,C.Claims_DATA!J358),IF($C$2="Current Exchange rate",IF(C.Claims_DATA!J358=0,0,C.Claims_DATA!J358/ECO!T25),IF($C$2="Constant Exchange rate",IF(C.Claims_DATA!J358=0,0,C.Claims_DATA!J358/ECO!T60))))</f>
        <v>0</v>
      </c>
      <c r="L451" s="74">
        <f>IF($C$2="National Currency",IF(C.Claims_DATA!K358=0,0,C.Claims_DATA!K358),IF($C$2="Current Exchange rate",IF(C.Claims_DATA!K358=0,0,C.Claims_DATA!K358/ECO!U25),IF($C$2="Constant Exchange rate",IF(C.Claims_DATA!K358=0,0,C.Claims_DATA!K358/ECO!U60))))</f>
        <v>0</v>
      </c>
      <c r="M451" s="74">
        <f>IF($C$2="National Currency",IF(C.Claims_DATA!L358=0,0,C.Claims_DATA!L358),IF($C$2="Current Exchange rate",IF(C.Claims_DATA!L358=0,0,C.Claims_DATA!L358/ECO!V25),IF($C$2="Constant Exchange rate",IF(C.Claims_DATA!L358=0,0,C.Claims_DATA!L358/ECO!V60))))</f>
        <v>0</v>
      </c>
      <c r="N451" s="74">
        <f>IF($C$2="National Currency",IF(C.Claims_DATA!M358=0,0,C.Claims_DATA!M358),IF($C$2="Current Exchange rate",IF(C.Claims_DATA!M358=0,0,C.Claims_DATA!M358/ECO!W25),IF($C$2="Constant Exchange rate",IF(C.Claims_DATA!M358=0,0,C.Claims_DATA!M358/ECO!W60))))</f>
        <v>0</v>
      </c>
      <c r="O451" s="74">
        <f>IF($C$2="National Currency",IF(C.Claims_DATA!N358=0,0,C.Claims_DATA!N358),IF($C$2="Current Exchange rate",IF(C.Claims_DATA!N358=0,0,C.Claims_DATA!N358/ECO!X25),IF($C$2="Constant Exchange rate",IF(C.Claims_DATA!N358=0,0,C.Claims_DATA!N358/ECO!X60))))</f>
        <v>0</v>
      </c>
      <c r="P451" s="220">
        <f>IF($C$2="National Currency",IF(C.Claims_DATA!O358=0,0,C.Claims_DATA!O358),IF($C$2="Current Exchange rate",IF(C.Claims_DATA!O358=0,0,C.Claims_DATA!O358/ECO!Y25),IF($C$2="Constant Exchange rate",IF(C.Claims_DATA!O358=0,0,C.Claims_DATA!O358/ECO!Y60))))</f>
        <v>0</v>
      </c>
      <c r="Q451" s="48">
        <f t="shared" si="103"/>
        <v>0</v>
      </c>
      <c r="R451" s="94" t="str">
        <f t="shared" si="104"/>
        <v>-</v>
      </c>
      <c r="S451" s="94" t="str">
        <f t="shared" si="105"/>
        <v>-</v>
      </c>
    </row>
    <row r="452" spans="3:19" ht="15" x14ac:dyDescent="0.25">
      <c r="C452" s="256"/>
      <c r="D452" s="257"/>
      <c r="E452" s="45" t="s">
        <v>16</v>
      </c>
      <c r="F452" s="74">
        <f>IF($C$2="National Currency",IF(C.Claims_DATA!E359=0,0,C.Claims_DATA!E359),IF($C$2="Current Exchange rate",IF(C.Claims_DATA!E359=0,0,C.Claims_DATA!E359/ECO!O26),IF($C$2="Constant Exchange rate",IF(C.Claims_DATA!E359=0,0,C.Claims_DATA!E359/ECO!O61))))</f>
        <v>8.6436280772983931</v>
      </c>
      <c r="G452" s="74">
        <f>IF($C$2="National Currency",IF(C.Claims_DATA!F359=0,0,C.Claims_DATA!F359),IF($C$2="Current Exchange rate",IF(C.Claims_DATA!F359=0,0,C.Claims_DATA!F359/ECO!P26),IF($C$2="Constant Exchange rate",IF(C.Claims_DATA!F359=0,0,C.Claims_DATA!F359/ECO!P61))))</f>
        <v>10.80525360916466</v>
      </c>
      <c r="H452" s="74">
        <f>IF($C$2="National Currency",IF(C.Claims_DATA!G359=0,0,C.Claims_DATA!G359),IF($C$2="Current Exchange rate",IF(C.Claims_DATA!G359=0,0,C.Claims_DATA!G359/ECO!Q26),IF($C$2="Constant Exchange rate",IF(C.Claims_DATA!G359=0,0,C.Claims_DATA!G359/ECO!Q61))))</f>
        <v>12.966879141030928</v>
      </c>
      <c r="I452" s="74">
        <f>IF($C$2="National Currency",IF(C.Claims_DATA!H359=0,0,C.Claims_DATA!H359),IF($C$2="Current Exchange rate",IF(C.Claims_DATA!H359=0,0,C.Claims_DATA!H359/ECO!R26),IF($C$2="Constant Exchange rate",IF(C.Claims_DATA!H359=0,0,C.Claims_DATA!H359/ECO!R61))))</f>
        <v>15.128504672897195</v>
      </c>
      <c r="J452" s="74">
        <f>IF($C$2="National Currency",IF(C.Claims_DATA!I359=0,0,C.Claims_DATA!I359),IF($C$2="Current Exchange rate",IF(C.Claims_DATA!I359=0,0,C.Claims_DATA!I359/ECO!S26),IF($C$2="Constant Exchange rate",IF(C.Claims_DATA!I359=0,0,C.Claims_DATA!I359/ECO!S61))))</f>
        <v>23.254153686396677</v>
      </c>
      <c r="K452" s="74">
        <f>IF($C$2="National Currency",IF(C.Claims_DATA!J359=0,0,C.Claims_DATA!J359),IF($C$2="Current Exchange rate",IF(C.Claims_DATA!J359=0,0,C.Claims_DATA!J359/ECO!T26),IF($C$2="Constant Exchange rate",IF(C.Claims_DATA!J359=0,0,C.Claims_DATA!J359/ECO!T61))))</f>
        <v>26.40835929387331</v>
      </c>
      <c r="L452" s="74">
        <f>IF($C$2="National Currency",IF(C.Claims_DATA!K359=0,0,C.Claims_DATA!K359),IF($C$2="Current Exchange rate",IF(C.Claims_DATA!K359=0,0,C.Claims_DATA!K359/ECO!U26),IF($C$2="Constant Exchange rate",IF(C.Claims_DATA!K359=0,0,C.Claims_DATA!K359/ECO!U61))))</f>
        <v>28.978452751817237</v>
      </c>
      <c r="M452" s="74">
        <f>IF($C$2="National Currency",IF(C.Claims_DATA!L359=0,0,C.Claims_DATA!L359),IF($C$2="Current Exchange rate",IF(C.Claims_DATA!L359=0,0,C.Claims_DATA!L359/ECO!V26),IF($C$2="Constant Exchange rate",IF(C.Claims_DATA!L359=0,0,C.Claims_DATA!L359/ECO!V61))))</f>
        <v>29.491173416407058</v>
      </c>
      <c r="N452" s="74">
        <f>IF($C$2="National Currency",IF(C.Claims_DATA!M359=0,0,C.Claims_DATA!M359),IF($C$2="Current Exchange rate",IF(C.Claims_DATA!M359=0,0,C.Claims_DATA!M359/ECO!W26),IF($C$2="Constant Exchange rate",IF(C.Claims_DATA!M359=0,0,C.Claims_DATA!M359/ECO!W61))))</f>
        <v>29.69885773624091</v>
      </c>
      <c r="O452" s="74">
        <f>IF($C$2="National Currency",IF(C.Claims_DATA!N359=0,0,C.Claims_DATA!N359),IF($C$2="Current Exchange rate",IF(C.Claims_DATA!N359=0,0,C.Claims_DATA!N359/ECO!X26),IF($C$2="Constant Exchange rate",IF(C.Claims_DATA!N359=0,0,C.Claims_DATA!N359/ECO!X61))))</f>
        <v>31.555036344755969</v>
      </c>
      <c r="P452" s="220">
        <f>IF($C$2="National Currency",IF(C.Claims_DATA!O359=0,0,C.Claims_DATA!O359),IF($C$2="Current Exchange rate",IF(C.Claims_DATA!O359=0,0,C.Claims_DATA!O359/ECO!Y26),IF($C$2="Constant Exchange rate",IF(C.Claims_DATA!O359=0,0,C.Claims_DATA!O359/ECO!Y61))))</f>
        <v>0</v>
      </c>
      <c r="Q452" s="48">
        <f t="shared" si="103"/>
        <v>1.8902231197713648E-3</v>
      </c>
      <c r="R452" s="94">
        <f t="shared" si="104"/>
        <v>6.25E-2</v>
      </c>
      <c r="S452" s="94">
        <f t="shared" si="105"/>
        <v>2.6506703044792097</v>
      </c>
    </row>
    <row r="453" spans="3:19" ht="15" x14ac:dyDescent="0.25">
      <c r="C453" s="256"/>
      <c r="D453" s="257"/>
      <c r="E453" s="45" t="s">
        <v>17</v>
      </c>
      <c r="F453" s="74">
        <f>IF($C$2="National Currency",IF(C.Claims_DATA!E360=0,0,C.Claims_DATA!E360),IF($C$2="Current Exchange rate",IF(C.Claims_DATA!E360=0,0,C.Claims_DATA!E360/ECO!O27),IF($C$2="Constant Exchange rate",IF(C.Claims_DATA!E360=0,0,C.Claims_DATA!E360/ECO!O62))))</f>
        <v>1446</v>
      </c>
      <c r="G453" s="74">
        <f>IF($C$2="National Currency",IF(C.Claims_DATA!F360=0,0,C.Claims_DATA!F360),IF($C$2="Current Exchange rate",IF(C.Claims_DATA!F360=0,0,C.Claims_DATA!F360/ECO!P27),IF($C$2="Constant Exchange rate",IF(C.Claims_DATA!F360=0,0,C.Claims_DATA!F360/ECO!P62))))</f>
        <v>1460</v>
      </c>
      <c r="H453" s="74">
        <f>IF($C$2="National Currency",IF(C.Claims_DATA!G360=0,0,C.Claims_DATA!G360),IF($C$2="Current Exchange rate",IF(C.Claims_DATA!G360=0,0,C.Claims_DATA!G360/ECO!Q27),IF($C$2="Constant Exchange rate",IF(C.Claims_DATA!G360=0,0,C.Claims_DATA!G360/ECO!Q62))))</f>
        <v>1471</v>
      </c>
      <c r="I453" s="74">
        <f>IF($C$2="National Currency",IF(C.Claims_DATA!H360=0,0,C.Claims_DATA!H360),IF($C$2="Current Exchange rate",IF(C.Claims_DATA!H360=0,0,C.Claims_DATA!H360/ECO!R27),IF($C$2="Constant Exchange rate",IF(C.Claims_DATA!H360=0,0,C.Claims_DATA!H360/ECO!R62))))</f>
        <v>1538</v>
      </c>
      <c r="J453" s="74">
        <f>IF($C$2="National Currency",IF(C.Claims_DATA!I360=0,0,C.Claims_DATA!I360),IF($C$2="Current Exchange rate",IF(C.Claims_DATA!I360=0,0,C.Claims_DATA!I360/ECO!S27),IF($C$2="Constant Exchange rate",IF(C.Claims_DATA!I360=0,0,C.Claims_DATA!I360/ECO!S62))))</f>
        <v>1582</v>
      </c>
      <c r="K453" s="74">
        <f>IF($C$2="National Currency",IF(C.Claims_DATA!J360=0,0,C.Claims_DATA!J360),IF($C$2="Current Exchange rate",IF(C.Claims_DATA!J360=0,0,C.Claims_DATA!J360/ECO!T27),IF($C$2="Constant Exchange rate",IF(C.Claims_DATA!J360=0,0,C.Claims_DATA!J360/ECO!T62))))</f>
        <v>1629</v>
      </c>
      <c r="L453" s="74">
        <f>IF($C$2="National Currency",IF(C.Claims_DATA!K360=0,0,C.Claims_DATA!K360),IF($C$2="Current Exchange rate",IF(C.Claims_DATA!K360=0,0,C.Claims_DATA!K360/ECO!U27),IF($C$2="Constant Exchange rate",IF(C.Claims_DATA!K360=0,0,C.Claims_DATA!K360/ECO!U62))))</f>
        <v>1557</v>
      </c>
      <c r="M453" s="74">
        <f>IF($C$2="National Currency",IF(C.Claims_DATA!L360=0,0,C.Claims_DATA!L360),IF($C$2="Current Exchange rate",IF(C.Claims_DATA!L360=0,0,C.Claims_DATA!L360/ECO!V27),IF($C$2="Constant Exchange rate",IF(C.Claims_DATA!L360=0,0,C.Claims_DATA!L360/ECO!V62))))</f>
        <v>1505</v>
      </c>
      <c r="N453" s="74">
        <f>IF($C$2="National Currency",IF(C.Claims_DATA!M360=0,0,C.Claims_DATA!M360),IF($C$2="Current Exchange rate",IF(C.Claims_DATA!M360=0,0,C.Claims_DATA!M360/ECO!W27),IF($C$2="Constant Exchange rate",IF(C.Claims_DATA!M360=0,0,C.Claims_DATA!M360/ECO!W62))))</f>
        <v>1423</v>
      </c>
      <c r="O453" s="74">
        <f>IF($C$2="National Currency",IF(C.Claims_DATA!N360=0,0,C.Claims_DATA!N360),IF($C$2="Current Exchange rate",IF(C.Claims_DATA!N360=0,0,C.Claims_DATA!N360/ECO!X27),IF($C$2="Constant Exchange rate",IF(C.Claims_DATA!N360=0,0,C.Claims_DATA!N360/ECO!X62))))</f>
        <v>1315</v>
      </c>
      <c r="P453" s="220">
        <f>IF($C$2="National Currency",IF(C.Claims_DATA!O360=0,0,C.Claims_DATA!O360),IF($C$2="Current Exchange rate",IF(C.Claims_DATA!O360=0,0,C.Claims_DATA!O360/ECO!Y27),IF($C$2="Constant Exchange rate",IF(C.Claims_DATA!O360=0,0,C.Claims_DATA!O360/ECO!Y62))))</f>
        <v>1262</v>
      </c>
      <c r="Q453" s="48">
        <f t="shared" si="103"/>
        <v>7.8771685614376613E-2</v>
      </c>
      <c r="R453" s="94">
        <f t="shared" si="104"/>
        <v>-7.5895994378074483E-2</v>
      </c>
      <c r="S453" s="94">
        <f t="shared" si="105"/>
        <v>-9.0594744121715087E-2</v>
      </c>
    </row>
    <row r="454" spans="3:19" ht="15" x14ac:dyDescent="0.25">
      <c r="C454" s="256"/>
      <c r="D454" s="257"/>
      <c r="E454" s="45" t="s">
        <v>18</v>
      </c>
      <c r="F454" s="74">
        <f>IF($C$2="National Currency",IF(C.Claims_DATA!E361=0,0,C.Claims_DATA!E361),IF($C$2="Current Exchange rate",IF(C.Claims_DATA!E361=0,0,C.Claims_DATA!E361/ECO!O28),IF($C$2="Constant Exchange rate",IF(C.Claims_DATA!E361=0,0,C.Claims_DATA!E361/ECO!O63))))</f>
        <v>0</v>
      </c>
      <c r="G454" s="74">
        <f>IF($C$2="National Currency",IF(C.Claims_DATA!F361=0,0,C.Claims_DATA!F361),IF($C$2="Current Exchange rate",IF(C.Claims_DATA!F361=0,0,C.Claims_DATA!F361/ECO!P28),IF($C$2="Constant Exchange rate",IF(C.Claims_DATA!F361=0,0,C.Claims_DATA!F361/ECO!P63))))</f>
        <v>0</v>
      </c>
      <c r="H454" s="74">
        <f>IF($C$2="National Currency",IF(C.Claims_DATA!G361=0,0,C.Claims_DATA!G361),IF($C$2="Current Exchange rate",IF(C.Claims_DATA!G361=0,0,C.Claims_DATA!G361/ECO!Q28),IF($C$2="Constant Exchange rate",IF(C.Claims_DATA!G361=0,0,C.Claims_DATA!G361/ECO!Q63))))</f>
        <v>0</v>
      </c>
      <c r="I454" s="74">
        <f>IF($C$2="National Currency",IF(C.Claims_DATA!H361=0,0,C.Claims_DATA!H361),IF($C$2="Current Exchange rate",IF(C.Claims_DATA!H361=0,0,C.Claims_DATA!H361/ECO!R28),IF($C$2="Constant Exchange rate",IF(C.Claims_DATA!H361=0,0,C.Claims_DATA!H361/ECO!R63))))</f>
        <v>0</v>
      </c>
      <c r="J454" s="74">
        <f>IF($C$2="National Currency",IF(C.Claims_DATA!I361=0,0,C.Claims_DATA!I361),IF($C$2="Current Exchange rate",IF(C.Claims_DATA!I361=0,0,C.Claims_DATA!I361/ECO!S28),IF($C$2="Constant Exchange rate",IF(C.Claims_DATA!I361=0,0,C.Claims_DATA!I361/ECO!S63))))</f>
        <v>0</v>
      </c>
      <c r="K454" s="74">
        <f>IF($C$2="National Currency",IF(C.Claims_DATA!J361=0,0,C.Claims_DATA!J361),IF($C$2="Current Exchange rate",IF(C.Claims_DATA!J361=0,0,C.Claims_DATA!J361/ECO!T28),IF($C$2="Constant Exchange rate",IF(C.Claims_DATA!J361=0,0,C.Claims_DATA!J361/ECO!T63))))</f>
        <v>0</v>
      </c>
      <c r="L454" s="74">
        <f>IF($C$2="National Currency",IF(C.Claims_DATA!K361=0,0,C.Claims_DATA!K361),IF($C$2="Current Exchange rate",IF(C.Claims_DATA!K361=0,0,C.Claims_DATA!K361/ECO!U28),IF($C$2="Constant Exchange rate",IF(C.Claims_DATA!K361=0,0,C.Claims_DATA!K361/ECO!U63))))</f>
        <v>0</v>
      </c>
      <c r="M454" s="74">
        <f>IF($C$2="National Currency",IF(C.Claims_DATA!L361=0,0,C.Claims_DATA!L361),IF($C$2="Current Exchange rate",IF(C.Claims_DATA!L361=0,0,C.Claims_DATA!L361/ECO!V28),IF($C$2="Constant Exchange rate",IF(C.Claims_DATA!L361=0,0,C.Claims_DATA!L361/ECO!V63))))</f>
        <v>0</v>
      </c>
      <c r="N454" s="74">
        <f>IF($C$2="National Currency",IF(C.Claims_DATA!M361=0,0,C.Claims_DATA!M361),IF($C$2="Current Exchange rate",IF(C.Claims_DATA!M361=0,0,C.Claims_DATA!M361/ECO!W28),IF($C$2="Constant Exchange rate",IF(C.Claims_DATA!M361=0,0,C.Claims_DATA!M361/ECO!W63))))</f>
        <v>0</v>
      </c>
      <c r="O454" s="74">
        <f>IF($C$2="National Currency",IF(C.Claims_DATA!N361=0,0,C.Claims_DATA!N361),IF($C$2="Current Exchange rate",IF(C.Claims_DATA!N361=0,0,C.Claims_DATA!N361/ECO!X28),IF($C$2="Constant Exchange rate",IF(C.Claims_DATA!N361=0,0,C.Claims_DATA!N361/ECO!X63))))</f>
        <v>0</v>
      </c>
      <c r="P454" s="220">
        <f>IF($C$2="National Currency",IF(C.Claims_DATA!O361=0,0,C.Claims_DATA!O361),IF($C$2="Current Exchange rate",IF(C.Claims_DATA!O361=0,0,C.Claims_DATA!O361/ECO!Y28),IF($C$2="Constant Exchange rate",IF(C.Claims_DATA!O361=0,0,C.Claims_DATA!O361/ECO!Y63))))</f>
        <v>0</v>
      </c>
      <c r="Q454" s="48">
        <f t="shared" si="103"/>
        <v>0</v>
      </c>
      <c r="R454" s="94" t="str">
        <f t="shared" si="104"/>
        <v>-</v>
      </c>
      <c r="S454" s="94" t="str">
        <f t="shared" si="105"/>
        <v>-</v>
      </c>
    </row>
    <row r="455" spans="3:19" ht="15" x14ac:dyDescent="0.25">
      <c r="C455" s="256"/>
      <c r="D455" s="257"/>
      <c r="E455" s="45" t="s">
        <v>19</v>
      </c>
      <c r="F455" s="74">
        <f>IF($C$2="National Currency",IF(C.Claims_DATA!E362=0,0,C.Claims_DATA!E362),IF($C$2="Current Exchange rate",IF(C.Claims_DATA!E362=0,0,C.Claims_DATA!E362/ECO!O29),IF($C$2="Constant Exchange rate",IF(C.Claims_DATA!E362=0,0,C.Claims_DATA!E362/ECO!O64))))</f>
        <v>4</v>
      </c>
      <c r="G455" s="74">
        <f>IF($C$2="National Currency",IF(C.Claims_DATA!F362=0,0,C.Claims_DATA!F362),IF($C$2="Current Exchange rate",IF(C.Claims_DATA!F362=0,0,C.Claims_DATA!F362/ECO!P29),IF($C$2="Constant Exchange rate",IF(C.Claims_DATA!F362=0,0,C.Claims_DATA!F362/ECO!P64))))</f>
        <v>5</v>
      </c>
      <c r="H455" s="74">
        <f>IF($C$2="National Currency",IF(C.Claims_DATA!G362=0,0,C.Claims_DATA!G362),IF($C$2="Current Exchange rate",IF(C.Claims_DATA!G362=0,0,C.Claims_DATA!G362/ECO!Q29),IF($C$2="Constant Exchange rate",IF(C.Claims_DATA!G362=0,0,C.Claims_DATA!G362/ECO!Q64))))</f>
        <v>4</v>
      </c>
      <c r="I455" s="74">
        <f>IF($C$2="National Currency",IF(C.Claims_DATA!H362=0,0,C.Claims_DATA!H362),IF($C$2="Current Exchange rate",IF(C.Claims_DATA!H362=0,0,C.Claims_DATA!H362/ECO!R29),IF($C$2="Constant Exchange rate",IF(C.Claims_DATA!H362=0,0,C.Claims_DATA!H362/ECO!R64))))</f>
        <v>4</v>
      </c>
      <c r="J455" s="74">
        <f>IF($C$2="National Currency",IF(C.Claims_DATA!I362=0,0,C.Claims_DATA!I362),IF($C$2="Current Exchange rate",IF(C.Claims_DATA!I362=0,0,C.Claims_DATA!I362/ECO!S29),IF($C$2="Constant Exchange rate",IF(C.Claims_DATA!I362=0,0,C.Claims_DATA!I362/ECO!S64))))</f>
        <v>4</v>
      </c>
      <c r="K455" s="74">
        <f>IF($C$2="National Currency",IF(C.Claims_DATA!J362=0,0,C.Claims_DATA!J362),IF($C$2="Current Exchange rate",IF(C.Claims_DATA!J362=0,0,C.Claims_DATA!J362/ECO!T29),IF($C$2="Constant Exchange rate",IF(C.Claims_DATA!J362=0,0,C.Claims_DATA!J362/ECO!T64))))</f>
        <v>4</v>
      </c>
      <c r="L455" s="74">
        <f>IF($C$2="National Currency",IF(C.Claims_DATA!K362=0,0,C.Claims_DATA!K362),IF($C$2="Current Exchange rate",IF(C.Claims_DATA!K362=0,0,C.Claims_DATA!K362/ECO!U29),IF($C$2="Constant Exchange rate",IF(C.Claims_DATA!K362=0,0,C.Claims_DATA!K362/ECO!U64))))</f>
        <v>4</v>
      </c>
      <c r="M455" s="74">
        <f>IF($C$2="National Currency",IF(C.Claims_DATA!L362=0,0,C.Claims_DATA!L362),IF($C$2="Current Exchange rate",IF(C.Claims_DATA!L362=0,0,C.Claims_DATA!L362/ECO!V29),IF($C$2="Constant Exchange rate",IF(C.Claims_DATA!L362=0,0,C.Claims_DATA!L362/ECO!V64))))</f>
        <v>4</v>
      </c>
      <c r="N455" s="74">
        <f>IF($C$2="National Currency",IF(C.Claims_DATA!M362=0,0,C.Claims_DATA!M362),IF($C$2="Current Exchange rate",IF(C.Claims_DATA!M362=0,0,C.Claims_DATA!M362/ECO!W29),IF($C$2="Constant Exchange rate",IF(C.Claims_DATA!M362=0,0,C.Claims_DATA!M362/ECO!W64))))</f>
        <v>4</v>
      </c>
      <c r="O455" s="223">
        <f>IF($C$2="National Currency",IF(C.Claims_DATA!N362=0,0,C.Claims_DATA!N362),IF($C$2="Current Exchange rate",IF(C.Claims_DATA!N362=0,0,C.Claims_DATA!N362/ECO!X29),IF($C$2="Constant Exchange rate",IF(C.Claims_DATA!N362=0,0,C.Claims_DATA!N362/ECO!X64))))</f>
        <v>4</v>
      </c>
      <c r="P455" s="224">
        <f>IF($C$2="National Currency",IF(C.Claims_DATA!O362=0,0,C.Claims_DATA!O362),IF($C$2="Current Exchange rate",IF(C.Claims_DATA!O362=0,0,C.Claims_DATA!O362/ECO!Y29),IF($C$2="Constant Exchange rate",IF(C.Claims_DATA!O362=0,0,C.Claims_DATA!O362/ECO!Y64))))</f>
        <v>0</v>
      </c>
      <c r="Q455" s="48">
        <f t="shared" si="103"/>
        <v>2.3960969008175395E-4</v>
      </c>
      <c r="R455" s="94">
        <f t="shared" si="104"/>
        <v>0</v>
      </c>
      <c r="S455" s="94">
        <f t="shared" si="105"/>
        <v>0</v>
      </c>
    </row>
    <row r="456" spans="3:19" ht="15" x14ac:dyDescent="0.25">
      <c r="C456" s="256"/>
      <c r="D456" s="257"/>
      <c r="E456" s="45" t="s">
        <v>20</v>
      </c>
      <c r="F456" s="74">
        <f>IF($C$2="National Currency",IF(C.Claims_DATA!E363=0,0,C.Claims_DATA!E363),IF($C$2="Current Exchange rate",IF(C.Claims_DATA!E363=0,0,C.Claims_DATA!E363/ECO!O30),IF($C$2="Constant Exchange rate",IF(C.Claims_DATA!E363=0,0,C.Claims_DATA!E363/ECO!O65))))</f>
        <v>1.1383039271485487</v>
      </c>
      <c r="G456" s="74">
        <f>IF($C$2="National Currency",IF(C.Claims_DATA!F363=0,0,C.Claims_DATA!F363),IF($C$2="Current Exchange rate",IF(C.Claims_DATA!F363=0,0,C.Claims_DATA!F363/ECO!P30),IF($C$2="Constant Exchange rate",IF(C.Claims_DATA!F363=0,0,C.Claims_DATA!F363/ECO!P65))))</f>
        <v>1.1667615253272623</v>
      </c>
      <c r="H456" s="74">
        <f>IF($C$2="National Currency",IF(C.Claims_DATA!G363=0,0,C.Claims_DATA!G363),IF($C$2="Current Exchange rate",IF(C.Claims_DATA!G363=0,0,C.Claims_DATA!G363/ECO!Q30),IF($C$2="Constant Exchange rate",IF(C.Claims_DATA!G363=0,0,C.Claims_DATA!G363/ECO!Q65))))</f>
        <v>1.4371087080250426</v>
      </c>
      <c r="I456" s="74">
        <f>IF($C$2="National Currency",IF(C.Claims_DATA!H363=0,0,C.Claims_DATA!H363),IF($C$2="Current Exchange rate",IF(C.Claims_DATA!H363=0,0,C.Claims_DATA!H363/ECO!R30),IF($C$2="Constant Exchange rate",IF(C.Claims_DATA!H363=0,0,C.Claims_DATA!H363/ECO!R65))))</f>
        <v>1.6078542970973249</v>
      </c>
      <c r="J456" s="74">
        <f>IF($C$2="National Currency",IF(C.Claims_DATA!I363=0,0,C.Claims_DATA!I363),IF($C$2="Current Exchange rate",IF(C.Claims_DATA!I363=0,0,C.Claims_DATA!I363/ECO!S30),IF($C$2="Constant Exchange rate",IF(C.Claims_DATA!I363=0,0,C.Claims_DATA!I363/ECO!S65))))</f>
        <v>2.3762094479225953</v>
      </c>
      <c r="K456" s="74">
        <f>IF($C$2="National Currency",IF(C.Claims_DATA!J363=0,0,C.Claims_DATA!J363),IF($C$2="Current Exchange rate",IF(C.Claims_DATA!J363=0,0,C.Claims_DATA!J363/ECO!T30),IF($C$2="Constant Exchange rate",IF(C.Claims_DATA!J363=0,0,C.Claims_DATA!J363/ECO!T65))))</f>
        <v>1.8497438816163916</v>
      </c>
      <c r="L456" s="74">
        <f>IF($C$2="National Currency",IF(C.Claims_DATA!K363=0,0,C.Claims_DATA!K363),IF($C$2="Current Exchange rate",IF(C.Claims_DATA!K363=0,0,C.Claims_DATA!K363/ECO!U30),IF($C$2="Constant Exchange rate",IF(C.Claims_DATA!K363=0,0,C.Claims_DATA!K363/ECO!U65))))</f>
        <v>2.2339214570290271</v>
      </c>
      <c r="M456" s="74">
        <f>IF($C$2="National Currency",IF(C.Claims_DATA!L363=0,0,C.Claims_DATA!L363),IF($C$2="Current Exchange rate",IF(C.Claims_DATA!L363=0,0,C.Claims_DATA!L363/ECO!V30),IF($C$2="Constant Exchange rate",IF(C.Claims_DATA!L363=0,0,C.Claims_DATA!L363/ECO!V65))))</f>
        <v>2.2766078542970973</v>
      </c>
      <c r="N456" s="74">
        <f>IF($C$2="National Currency",IF(C.Claims_DATA!M363=0,0,C.Claims_DATA!M363),IF($C$2="Current Exchange rate",IF(C.Claims_DATA!M363=0,0,C.Claims_DATA!M363/ECO!W30),IF($C$2="Constant Exchange rate",IF(C.Claims_DATA!M363=0,0,C.Claims_DATA!M363/ECO!W65))))</f>
        <v>2.2481502561183837</v>
      </c>
      <c r="O456" s="74">
        <f>IF($C$2="National Currency",IF(C.Claims_DATA!N363=0,0,C.Claims_DATA!N363),IF($C$2="Current Exchange rate",IF(C.Claims_DATA!N363=0,0,C.Claims_DATA!N363/ECO!X30),IF($C$2="Constant Exchange rate",IF(C.Claims_DATA!N363=0,0,C.Claims_DATA!N363/ECO!X65))))</f>
        <v>1.9920318725099602</v>
      </c>
      <c r="P456" s="220">
        <f>IF($C$2="National Currency",IF(C.Claims_DATA!O363=0,0,C.Claims_DATA!O363),IF($C$2="Current Exchange rate",IF(C.Claims_DATA!O363=0,0,C.Claims_DATA!O363/ECO!Y30),IF($C$2="Constant Exchange rate",IF(C.Claims_DATA!O363=0,0,C.Claims_DATA!O363/ECO!Y65))))</f>
        <v>0</v>
      </c>
      <c r="Q456" s="48">
        <f t="shared" si="103"/>
        <v>1.1932753490127188E-4</v>
      </c>
      <c r="R456" s="94">
        <f t="shared" si="104"/>
        <v>-0.11392405063291144</v>
      </c>
      <c r="S456" s="94">
        <f t="shared" si="105"/>
        <v>0.75</v>
      </c>
    </row>
    <row r="457" spans="3:19" ht="15" x14ac:dyDescent="0.25">
      <c r="C457" s="256"/>
      <c r="D457" s="257"/>
      <c r="E457" s="45" t="s">
        <v>21</v>
      </c>
      <c r="F457" s="74">
        <f>IF($C$2="National Currency",IF(C.Claims_DATA!E364=0,0,C.Claims_DATA!E364),IF($C$2="Current Exchange rate",IF(C.Claims_DATA!E364=0,0,C.Claims_DATA!E364/ECO!O31),IF($C$2="Constant Exchange rate",IF(C.Claims_DATA!E364=0,0,C.Claims_DATA!E364/ECO!O66))))</f>
        <v>5.3575588166783126</v>
      </c>
      <c r="G457" s="74">
        <f>IF($C$2="National Currency",IF(C.Claims_DATA!F364=0,0,C.Claims_DATA!F364),IF($C$2="Current Exchange rate",IF(C.Claims_DATA!F364=0,0,C.Claims_DATA!F364/ECO!P31),IF($C$2="Constant Exchange rate",IF(C.Claims_DATA!F364=0,0,C.Claims_DATA!F364/ECO!P66))))</f>
        <v>5.3575588166783126</v>
      </c>
      <c r="H457" s="74">
        <f>IF($C$2="National Currency",IF(C.Claims_DATA!G364=0,0,C.Claims_DATA!G364),IF($C$2="Current Exchange rate",IF(C.Claims_DATA!G364=0,0,C.Claims_DATA!G364/ECO!Q31),IF($C$2="Constant Exchange rate",IF(C.Claims_DATA!G364=0,0,C.Claims_DATA!G364/ECO!Q66))))</f>
        <v>5.3575588166783126</v>
      </c>
      <c r="I457" s="74">
        <f>IF($C$2="National Currency",IF(C.Claims_DATA!H364=0,0,C.Claims_DATA!H364),IF($C$2="Current Exchange rate",IF(C.Claims_DATA!H364=0,0,C.Claims_DATA!H364/ECO!R31),IF($C$2="Constant Exchange rate",IF(C.Claims_DATA!H364=0,0,C.Claims_DATA!H364/ECO!R66))))</f>
        <v>5.5904961565338924</v>
      </c>
      <c r="J457" s="74">
        <f>IF($C$2="National Currency",IF(C.Claims_DATA!I364=0,0,C.Claims_DATA!I364),IF($C$2="Current Exchange rate",IF(C.Claims_DATA!I364=0,0,C.Claims_DATA!I364/ECO!S31),IF($C$2="Constant Exchange rate",IF(C.Claims_DATA!I364=0,0,C.Claims_DATA!I364/ECO!S66))))</f>
        <v>2</v>
      </c>
      <c r="K457" s="74">
        <f>IF($C$2="National Currency",IF(C.Claims_DATA!J364=0,0,C.Claims_DATA!J364),IF($C$2="Current Exchange rate",IF(C.Claims_DATA!J364=0,0,C.Claims_DATA!J364/ECO!T31),IF($C$2="Constant Exchange rate",IF(C.Claims_DATA!J364=0,0,C.Claims_DATA!J364/ECO!T66))))</f>
        <v>2.6</v>
      </c>
      <c r="L457" s="74">
        <f>IF($C$2="National Currency",IF(C.Claims_DATA!K364=0,0,C.Claims_DATA!K364),IF($C$2="Current Exchange rate",IF(C.Claims_DATA!K364=0,0,C.Claims_DATA!K364/ECO!U31),IF($C$2="Constant Exchange rate",IF(C.Claims_DATA!K364=0,0,C.Claims_DATA!K364/ECO!U66))))</f>
        <v>2.7</v>
      </c>
      <c r="M457" s="74">
        <f>IF($C$2="National Currency",IF(C.Claims_DATA!L364=0,0,C.Claims_DATA!L364),IF($C$2="Current Exchange rate",IF(C.Claims_DATA!L364=0,0,C.Claims_DATA!L364/ECO!V31),IF($C$2="Constant Exchange rate",IF(C.Claims_DATA!L364=0,0,C.Claims_DATA!L364/ECO!V66))))</f>
        <v>2.6</v>
      </c>
      <c r="N457" s="74">
        <f>IF($C$2="National Currency",IF(C.Claims_DATA!M364=0,0,C.Claims_DATA!M364),IF($C$2="Current Exchange rate",IF(C.Claims_DATA!M364=0,0,C.Claims_DATA!M364/ECO!W31),IF($C$2="Constant Exchange rate",IF(C.Claims_DATA!M364=0,0,C.Claims_DATA!M364/ECO!W66))))</f>
        <v>2.2999999999999998</v>
      </c>
      <c r="O457" s="74">
        <f>IF($C$2="National Currency",IF(C.Claims_DATA!N364=0,0,C.Claims_DATA!N364),IF($C$2="Current Exchange rate",IF(C.Claims_DATA!N364=0,0,C.Claims_DATA!N364/ECO!X31),IF($C$2="Constant Exchange rate",IF(C.Claims_DATA!N364=0,0,C.Claims_DATA!N364/ECO!X66))))</f>
        <v>2.7</v>
      </c>
      <c r="P457" s="220">
        <f>IF($C$2="National Currency",IF(C.Claims_DATA!O364=0,0,C.Claims_DATA!O364),IF($C$2="Current Exchange rate",IF(C.Claims_DATA!O364=0,0,C.Claims_DATA!O364/ECO!Y31),IF($C$2="Constant Exchange rate",IF(C.Claims_DATA!O364=0,0,C.Claims_DATA!O364/ECO!Y66))))</f>
        <v>2.7</v>
      </c>
      <c r="Q457" s="48">
        <f t="shared" si="103"/>
        <v>1.6173654080518392E-4</v>
      </c>
      <c r="R457" s="94">
        <f t="shared" si="104"/>
        <v>0.17391304347826098</v>
      </c>
      <c r="S457" s="94">
        <f t="shared" si="105"/>
        <v>-0.49603913043478254</v>
      </c>
    </row>
    <row r="458" spans="3:19" ht="15" x14ac:dyDescent="0.25">
      <c r="C458" s="256"/>
      <c r="D458" s="257"/>
      <c r="E458" s="45" t="s">
        <v>22</v>
      </c>
      <c r="F458" s="74">
        <f>IF($C$2="National Currency",IF(C.Claims_DATA!E365=0,0,C.Claims_DATA!E365),IF($C$2="Current Exchange rate",IF(C.Claims_DATA!E365=0,0,C.Claims_DATA!E365/ECO!O32),IF($C$2="Constant Exchange rate",IF(C.Claims_DATA!E365=0,0,C.Claims_DATA!E365/ECO!O67))))</f>
        <v>1776</v>
      </c>
      <c r="G458" s="74">
        <f>IF($C$2="National Currency",IF(C.Claims_DATA!F365=0,0,C.Claims_DATA!F365),IF($C$2="Current Exchange rate",IF(C.Claims_DATA!F365=0,0,C.Claims_DATA!F365/ECO!P32),IF($C$2="Constant Exchange rate",IF(C.Claims_DATA!F365=0,0,C.Claims_DATA!F365/ECO!P67))))</f>
        <v>1898</v>
      </c>
      <c r="H458" s="74">
        <f>IF($C$2="National Currency",IF(C.Claims_DATA!G365=0,0,C.Claims_DATA!G365),IF($C$2="Current Exchange rate",IF(C.Claims_DATA!G365=0,0,C.Claims_DATA!G365/ECO!Q32),IF($C$2="Constant Exchange rate",IF(C.Claims_DATA!G365=0,0,C.Claims_DATA!G365/ECO!Q67))))</f>
        <v>1914</v>
      </c>
      <c r="I458" s="74">
        <f>IF($C$2="National Currency",IF(C.Claims_DATA!H365=0,0,C.Claims_DATA!H365),IF($C$2="Current Exchange rate",IF(C.Claims_DATA!H365=0,0,C.Claims_DATA!H365/ECO!R32),IF($C$2="Constant Exchange rate",IF(C.Claims_DATA!H365=0,0,C.Claims_DATA!H365/ECO!R67))))</f>
        <v>1863</v>
      </c>
      <c r="J458" s="74">
        <f>IF($C$2="National Currency",IF(C.Claims_DATA!I365=0,0,C.Claims_DATA!I365),IF($C$2="Current Exchange rate",IF(C.Claims_DATA!I365=0,0,C.Claims_DATA!I365/ECO!S32),IF($C$2="Constant Exchange rate",IF(C.Claims_DATA!I365=0,0,C.Claims_DATA!I365/ECO!S67))))</f>
        <v>1951</v>
      </c>
      <c r="K458" s="74">
        <f>IF($C$2="National Currency",IF(C.Claims_DATA!J365=0,0,C.Claims_DATA!J365),IF($C$2="Current Exchange rate",IF(C.Claims_DATA!J365=0,0,C.Claims_DATA!J365/ECO!T32),IF($C$2="Constant Exchange rate",IF(C.Claims_DATA!J365=0,0,C.Claims_DATA!J365/ECO!T67))))</f>
        <v>2060</v>
      </c>
      <c r="L458" s="74">
        <f>IF($C$2="National Currency",IF(C.Claims_DATA!K365=0,0,C.Claims_DATA!K365),IF($C$2="Current Exchange rate",IF(C.Claims_DATA!K365=0,0,C.Claims_DATA!K365/ECO!U32),IF($C$2="Constant Exchange rate",IF(C.Claims_DATA!K365=0,0,C.Claims_DATA!K365/ECO!U67))))</f>
        <v>2132</v>
      </c>
      <c r="M458" s="74">
        <f>IF($C$2="National Currency",IF(C.Claims_DATA!L365=0,0,C.Claims_DATA!L365),IF($C$2="Current Exchange rate",IF(C.Claims_DATA!L365=0,0,C.Claims_DATA!L365/ECO!V32),IF($C$2="Constant Exchange rate",IF(C.Claims_DATA!L365=0,0,C.Claims_DATA!L365/ECO!V67))))</f>
        <v>2307</v>
      </c>
      <c r="N458" s="74">
        <f>IF($C$2="National Currency",IF(C.Claims_DATA!M365=0,0,C.Claims_DATA!M365),IF($C$2="Current Exchange rate",IF(C.Claims_DATA!M365=0,0,C.Claims_DATA!M365/ECO!W32),IF($C$2="Constant Exchange rate",IF(C.Claims_DATA!M365=0,0,C.Claims_DATA!M365/ECO!W67))))</f>
        <v>2418</v>
      </c>
      <c r="O458" s="74">
        <f>IF($C$2="National Currency",IF(C.Claims_DATA!N365=0,0,C.Claims_DATA!N365),IF($C$2="Current Exchange rate",IF(C.Claims_DATA!N365=0,0,C.Claims_DATA!N365/ECO!X32),IF($C$2="Constant Exchange rate",IF(C.Claims_DATA!N365=0,0,C.Claims_DATA!N365/ECO!X67))))</f>
        <v>2612</v>
      </c>
      <c r="P458" s="220">
        <f>IF($C$2="National Currency",IF(C.Claims_DATA!O365=0,0,C.Claims_DATA!O365),IF($C$2="Current Exchange rate",IF(C.Claims_DATA!O365=0,0,C.Claims_DATA!O365/ECO!Y32),IF($C$2="Constant Exchange rate",IF(C.Claims_DATA!O365=0,0,C.Claims_DATA!O365/ECO!Y67))))</f>
        <v>2463</v>
      </c>
      <c r="Q458" s="48">
        <f t="shared" si="103"/>
        <v>0.15646512762338532</v>
      </c>
      <c r="R458" s="94">
        <f t="shared" si="104"/>
        <v>8.0231596360628599E-2</v>
      </c>
      <c r="S458" s="94">
        <f t="shared" si="105"/>
        <v>0.47072072072072069</v>
      </c>
    </row>
    <row r="459" spans="3:19" ht="15" x14ac:dyDescent="0.25">
      <c r="C459" s="256"/>
      <c r="D459" s="257"/>
      <c r="E459" s="45" t="s">
        <v>23</v>
      </c>
      <c r="F459" s="74">
        <f>IF($C$2="National Currency",IF(C.Claims_DATA!E366=0,0,C.Claims_DATA!E366),IF($C$2="Current Exchange rate",IF(C.Claims_DATA!E366=0,0,C.Claims_DATA!E366/ECO!O33),IF($C$2="Constant Exchange rate",IF(C.Claims_DATA!E366=0,0,C.Claims_DATA!E366/ECO!O68))))</f>
        <v>0</v>
      </c>
      <c r="G459" s="74">
        <f>IF($C$2="National Currency",IF(C.Claims_DATA!F366=0,0,C.Claims_DATA!F366),IF($C$2="Current Exchange rate",IF(C.Claims_DATA!F366=0,0,C.Claims_DATA!F366/ECO!P33),IF($C$2="Constant Exchange rate",IF(C.Claims_DATA!F366=0,0,C.Claims_DATA!F366/ECO!P68))))</f>
        <v>0</v>
      </c>
      <c r="H459" s="74">
        <f>IF($C$2="National Currency",IF(C.Claims_DATA!G366=0,0,C.Claims_DATA!G366),IF($C$2="Current Exchange rate",IF(C.Claims_DATA!G366=0,0,C.Claims_DATA!G366/ECO!Q33),IF($C$2="Constant Exchange rate",IF(C.Claims_DATA!G366=0,0,C.Claims_DATA!G366/ECO!Q68))))</f>
        <v>0</v>
      </c>
      <c r="I459" s="74">
        <f>IF($C$2="National Currency",IF(C.Claims_DATA!H366=0,0,C.Claims_DATA!H366),IF($C$2="Current Exchange rate",IF(C.Claims_DATA!H366=0,0,C.Claims_DATA!H366/ECO!R33),IF($C$2="Constant Exchange rate",IF(C.Claims_DATA!H366=0,0,C.Claims_DATA!H366/ECO!R68))))</f>
        <v>0</v>
      </c>
      <c r="J459" s="74">
        <f>IF($C$2="National Currency",IF(C.Claims_DATA!I366=0,0,C.Claims_DATA!I366),IF($C$2="Current Exchange rate",IF(C.Claims_DATA!I366=0,0,C.Claims_DATA!I366/ECO!S33),IF($C$2="Constant Exchange rate",IF(C.Claims_DATA!I366=0,0,C.Claims_DATA!I366/ECO!S68))))</f>
        <v>0</v>
      </c>
      <c r="K459" s="74">
        <f>IF($C$2="National Currency",IF(C.Claims_DATA!J366=0,0,C.Claims_DATA!J366),IF($C$2="Current Exchange rate",IF(C.Claims_DATA!J366=0,0,C.Claims_DATA!J366/ECO!T33),IF($C$2="Constant Exchange rate",IF(C.Claims_DATA!J366=0,0,C.Claims_DATA!J366/ECO!T68))))</f>
        <v>0</v>
      </c>
      <c r="L459" s="74">
        <f>IF($C$2="National Currency",IF(C.Claims_DATA!K366=0,0,C.Claims_DATA!K366),IF($C$2="Current Exchange rate",IF(C.Claims_DATA!K366=0,0,C.Claims_DATA!K366/ECO!U33),IF($C$2="Constant Exchange rate",IF(C.Claims_DATA!K366=0,0,C.Claims_DATA!K366/ECO!U68))))</f>
        <v>0</v>
      </c>
      <c r="M459" s="74">
        <f>IF($C$2="National Currency",IF(C.Claims_DATA!L366=0,0,C.Claims_DATA!L366),IF($C$2="Current Exchange rate",IF(C.Claims_DATA!L366=0,0,C.Claims_DATA!L366/ECO!V33),IF($C$2="Constant Exchange rate",IF(C.Claims_DATA!L366=0,0,C.Claims_DATA!L366/ECO!V68))))</f>
        <v>0</v>
      </c>
      <c r="N459" s="74">
        <f>IF($C$2="National Currency",IF(C.Claims_DATA!M366=0,0,C.Claims_DATA!M366),IF($C$2="Current Exchange rate",IF(C.Claims_DATA!M366=0,0,C.Claims_DATA!M366/ECO!W33),IF($C$2="Constant Exchange rate",IF(C.Claims_DATA!M366=0,0,C.Claims_DATA!M366/ECO!W68))))</f>
        <v>0</v>
      </c>
      <c r="O459" s="74">
        <f>IF($C$2="National Currency",IF(C.Claims_DATA!N366=0,0,C.Claims_DATA!N366),IF($C$2="Current Exchange rate",IF(C.Claims_DATA!N366=0,0,C.Claims_DATA!N366/ECO!X33),IF($C$2="Constant Exchange rate",IF(C.Claims_DATA!N366=0,0,C.Claims_DATA!N366/ECO!X68))))</f>
        <v>0</v>
      </c>
      <c r="P459" s="220">
        <f>IF($C$2="National Currency",IF(C.Claims_DATA!O366=0,0,C.Claims_DATA!O366),IF($C$2="Current Exchange rate",IF(C.Claims_DATA!O366=0,0,C.Claims_DATA!O366/ECO!Y33),IF($C$2="Constant Exchange rate",IF(C.Claims_DATA!O366=0,0,C.Claims_DATA!O366/ECO!Y68))))</f>
        <v>0</v>
      </c>
      <c r="Q459" s="48">
        <f t="shared" si="103"/>
        <v>0</v>
      </c>
      <c r="R459" s="94" t="str">
        <f t="shared" si="104"/>
        <v>-</v>
      </c>
      <c r="S459" s="94" t="str">
        <f t="shared" si="105"/>
        <v>-</v>
      </c>
    </row>
    <row r="460" spans="3:19" ht="15" x14ac:dyDescent="0.25">
      <c r="C460" s="256"/>
      <c r="D460" s="257"/>
      <c r="E460" s="45" t="s">
        <v>24</v>
      </c>
      <c r="F460" s="74">
        <f>IF($C$2="National Currency",IF(C.Claims_DATA!E367=0,0,C.Claims_DATA!E367),IF($C$2="Current Exchange rate",IF(C.Claims_DATA!E367=0,0,C.Claims_DATA!E367/ECO!O34),IF($C$2="Constant Exchange rate",IF(C.Claims_DATA!E367=0,0,C.Claims_DATA!E367/ECO!O69))))</f>
        <v>61.312365440419356</v>
      </c>
      <c r="G460" s="74">
        <f>IF($C$2="National Currency",IF(C.Claims_DATA!F367=0,0,C.Claims_DATA!F367),IF($C$2="Current Exchange rate",IF(C.Claims_DATA!F367=0,0,C.Claims_DATA!F367/ECO!P34),IF($C$2="Constant Exchange rate",IF(C.Claims_DATA!F367=0,0,C.Claims_DATA!F367/ECO!P69))))</f>
        <v>54.759898904802021</v>
      </c>
      <c r="H460" s="74">
        <f>IF($C$2="National Currency",IF(C.Claims_DATA!G367=0,0,C.Claims_DATA!G367),IF($C$2="Current Exchange rate",IF(C.Claims_DATA!G367=0,0,C.Claims_DATA!G367/ECO!Q34),IF($C$2="Constant Exchange rate",IF(C.Claims_DATA!G367=0,0,C.Claims_DATA!G367/ECO!Q69))))</f>
        <v>50.78161565103435</v>
      </c>
      <c r="I460" s="74">
        <f>IF($C$2="National Currency",IF(C.Claims_DATA!H367=0,0,C.Claims_DATA!H367),IF($C$2="Current Exchange rate",IF(C.Claims_DATA!H367=0,0,C.Claims_DATA!H367/ECO!R34),IF($C$2="Constant Exchange rate",IF(C.Claims_DATA!H367=0,0,C.Claims_DATA!H367/ECO!R69))))</f>
        <v>50.78161565103435</v>
      </c>
      <c r="J460" s="74">
        <f>IF($C$2="National Currency",IF(C.Claims_DATA!I367=0,0,C.Claims_DATA!I367),IF($C$2="Current Exchange rate",IF(C.Claims_DATA!I367=0,0,C.Claims_DATA!I367/ECO!S34),IF($C$2="Constant Exchange rate",IF(C.Claims_DATA!I367=0,0,C.Claims_DATA!I367/ECO!S69))))</f>
        <v>52.185715622952351</v>
      </c>
      <c r="K460" s="74">
        <f>IF($C$2="National Currency",IF(C.Claims_DATA!J367=0,0,C.Claims_DATA!J367),IF($C$2="Current Exchange rate",IF(C.Claims_DATA!J367=0,0,C.Claims_DATA!J367/ECO!T34),IF($C$2="Constant Exchange rate",IF(C.Claims_DATA!J367=0,0,C.Claims_DATA!J367/ECO!T69))))</f>
        <v>60.610315454460356</v>
      </c>
      <c r="L460" s="74">
        <f>IF($C$2="National Currency",IF(C.Claims_DATA!K367=0,0,C.Claims_DATA!K367),IF($C$2="Current Exchange rate",IF(C.Claims_DATA!K367=0,0,C.Claims_DATA!K367/ECO!U34),IF($C$2="Constant Exchange rate",IF(C.Claims_DATA!K367=0,0,C.Claims_DATA!K367/ECO!U69))))</f>
        <v>62.716465412337357</v>
      </c>
      <c r="M460" s="74">
        <f>IF($C$2="National Currency",IF(C.Claims_DATA!L367=0,0,C.Claims_DATA!L367),IF($C$2="Current Exchange rate",IF(C.Claims_DATA!L367=0,0,C.Claims_DATA!L367/ECO!V34),IF($C$2="Constant Exchange rate",IF(C.Claims_DATA!L367=0,0,C.Claims_DATA!L367/ECO!V69))))</f>
        <v>74.651315173640356</v>
      </c>
      <c r="N460" s="74">
        <f>IF($C$2="National Currency",IF(C.Claims_DATA!M367=0,0,C.Claims_DATA!M367),IF($C$2="Current Exchange rate",IF(C.Claims_DATA!M367=0,0,C.Claims_DATA!M367/ECO!W34),IF($C$2="Constant Exchange rate",IF(C.Claims_DATA!M367=0,0,C.Claims_DATA!M367/ECO!W69))))</f>
        <v>73.715248525695031</v>
      </c>
      <c r="O460" s="223">
        <f>IF($C$2="National Currency",IF(C.Claims_DATA!N367=0,0,C.Claims_DATA!N367),IF($C$2="Current Exchange rate",IF(C.Claims_DATA!N367=0,0,C.Claims_DATA!N367/ECO!X34),IF($C$2="Constant Exchange rate",IF(C.Claims_DATA!N367=0,0,C.Claims_DATA!N367/ECO!X69))))</f>
        <v>73.715248525695031</v>
      </c>
      <c r="P460" s="224">
        <f>IF($C$2="National Currency",IF(C.Claims_DATA!O367=0,0,C.Claims_DATA!O367),IF($C$2="Current Exchange rate",IF(C.Claims_DATA!O367=0,0,C.Claims_DATA!O367/ECO!Y34),IF($C$2="Constant Exchange rate",IF(C.Claims_DATA!O367=0,0,C.Claims_DATA!O367/ECO!Y69))))</f>
        <v>0</v>
      </c>
      <c r="Q460" s="48">
        <f t="shared" si="103"/>
        <v>4.4157219633853143E-3</v>
      </c>
      <c r="R460" s="94">
        <f t="shared" si="104"/>
        <v>0</v>
      </c>
      <c r="S460" s="94">
        <f t="shared" si="105"/>
        <v>0.20229007633587792</v>
      </c>
    </row>
    <row r="461" spans="3:19" ht="15" x14ac:dyDescent="0.25">
      <c r="C461" s="256"/>
      <c r="D461" s="257"/>
      <c r="E461" s="45" t="s">
        <v>25</v>
      </c>
      <c r="F461" s="74">
        <f>IF($C$2="National Currency",IF(C.Claims_DATA!E368=0,0,C.Claims_DATA!E368),IF($C$2="Current Exchange rate",IF(C.Claims_DATA!E368=0,0,C.Claims_DATA!E368/ECO!O35),IF($C$2="Constant Exchange rate",IF(C.Claims_DATA!E368=0,0,C.Claims_DATA!E368/ECO!O70))))</f>
        <v>591.85299999999995</v>
      </c>
      <c r="G461" s="74">
        <f>IF($C$2="National Currency",IF(C.Claims_DATA!F368=0,0,C.Claims_DATA!F368),IF($C$2="Current Exchange rate",IF(C.Claims_DATA!F368=0,0,C.Claims_DATA!F368/ECO!P35),IF($C$2="Constant Exchange rate",IF(C.Claims_DATA!F368=0,0,C.Claims_DATA!F368/ECO!P70))))</f>
        <v>294.43400000000003</v>
      </c>
      <c r="H461" s="74">
        <f>IF($C$2="National Currency",IF(C.Claims_DATA!G368=0,0,C.Claims_DATA!G368),IF($C$2="Current Exchange rate",IF(C.Claims_DATA!G368=0,0,C.Claims_DATA!G368/ECO!Q35),IF($C$2="Constant Exchange rate",IF(C.Claims_DATA!G368=0,0,C.Claims_DATA!G368/ECO!Q70))))</f>
        <v>324.79700000000003</v>
      </c>
      <c r="I461" s="74">
        <f>IF($C$2="National Currency",IF(C.Claims_DATA!H368=0,0,C.Claims_DATA!H368),IF($C$2="Current Exchange rate",IF(C.Claims_DATA!H368=0,0,C.Claims_DATA!H368/ECO!R35),IF($C$2="Constant Exchange rate",IF(C.Claims_DATA!H368=0,0,C.Claims_DATA!H368/ECO!R70))))</f>
        <v>560.45799999999997</v>
      </c>
      <c r="J461" s="74">
        <f>IF($C$2="National Currency",IF(C.Claims_DATA!I368=0,0,C.Claims_DATA!I368),IF($C$2="Current Exchange rate",IF(C.Claims_DATA!I368=0,0,C.Claims_DATA!I368/ECO!S35),IF($C$2="Constant Exchange rate",IF(C.Claims_DATA!I368=0,0,C.Claims_DATA!I368/ECO!S70))))</f>
        <v>598.13</v>
      </c>
      <c r="K461" s="74">
        <f>IF($C$2="National Currency",IF(C.Claims_DATA!J368=0,0,C.Claims_DATA!J368),IF($C$2="Current Exchange rate",IF(C.Claims_DATA!J368=0,0,C.Claims_DATA!J368/ECO!T35),IF($C$2="Constant Exchange rate",IF(C.Claims_DATA!J368=0,0,C.Claims_DATA!J368/ECO!T70))))</f>
        <v>566.69100000000003</v>
      </c>
      <c r="L461" s="74">
        <f>IF($C$2="National Currency",IF(C.Claims_DATA!K368=0,0,C.Claims_DATA!K368),IF($C$2="Current Exchange rate",IF(C.Claims_DATA!K368=0,0,C.Claims_DATA!K368/ECO!U35),IF($C$2="Constant Exchange rate",IF(C.Claims_DATA!K368=0,0,C.Claims_DATA!K368/ECO!U70))))</f>
        <v>609.71600000000001</v>
      </c>
      <c r="M461" s="74">
        <f>IF($C$2="National Currency",IF(C.Claims_DATA!L368=0,0,C.Claims_DATA!L368),IF($C$2="Current Exchange rate",IF(C.Claims_DATA!L368=0,0,C.Claims_DATA!L368/ECO!V35),IF($C$2="Constant Exchange rate",IF(C.Claims_DATA!L368=0,0,C.Claims_DATA!L368/ECO!V70))))</f>
        <v>607.20699999999999</v>
      </c>
      <c r="N461" s="74">
        <f>IF($C$2="National Currency",IF(C.Claims_DATA!M368=0,0,C.Claims_DATA!M368),IF($C$2="Current Exchange rate",IF(C.Claims_DATA!M368=0,0,C.Claims_DATA!M368/ECO!W35),IF($C$2="Constant Exchange rate",IF(C.Claims_DATA!M368=0,0,C.Claims_DATA!M368/ECO!W70))))</f>
        <v>584.57500000000005</v>
      </c>
      <c r="O461" s="74">
        <f>IF($C$2="National Currency",IF(C.Claims_DATA!N368=0,0,C.Claims_DATA!N368),IF($C$2="Current Exchange rate",IF(C.Claims_DATA!N368=0,0,C.Claims_DATA!N368/ECO!X35),IF($C$2="Constant Exchange rate",IF(C.Claims_DATA!N368=0,0,C.Claims_DATA!N368/ECO!X70))))</f>
        <v>582.05924041909316</v>
      </c>
      <c r="P461" s="220">
        <f>IF($C$2="National Currency",IF(C.Claims_DATA!O368=0,0,C.Claims_DATA!O368),IF($C$2="Current Exchange rate",IF(C.Claims_DATA!O368=0,0,C.Claims_DATA!O368/ECO!Y35),IF($C$2="Constant Exchange rate",IF(C.Claims_DATA!O368=0,0,C.Claims_DATA!O368/ECO!Y70))))</f>
        <v>575.00401067950179</v>
      </c>
      <c r="Q461" s="48">
        <f t="shared" si="103"/>
        <v>3.4866758551510002E-2</v>
      </c>
      <c r="R461" s="94">
        <f t="shared" si="104"/>
        <v>-4.3035702534437448E-3</v>
      </c>
      <c r="S461" s="94">
        <f t="shared" si="105"/>
        <v>-1.6547621758961739E-2</v>
      </c>
    </row>
    <row r="462" spans="3:19" ht="15" x14ac:dyDescent="0.25">
      <c r="C462" s="256"/>
      <c r="D462" s="257"/>
      <c r="E462" s="45" t="s">
        <v>26</v>
      </c>
      <c r="F462" s="74">
        <f>IF($C$2="National Currency",IF(C.Claims_DATA!E369=0,0,C.Claims_DATA!E369),IF($C$2="Current Exchange rate",IF(C.Claims_DATA!E369=0,0,C.Claims_DATA!E369/ECO!O36),IF($C$2="Constant Exchange rate",IF(C.Claims_DATA!E369=0,0,C.Claims_DATA!E369/ECO!O71))))</f>
        <v>1.6819204548934781</v>
      </c>
      <c r="G462" s="74">
        <f>IF($C$2="National Currency",IF(C.Claims_DATA!F369=0,0,C.Claims_DATA!F369),IF($C$2="Current Exchange rate",IF(C.Claims_DATA!F369=0,0,C.Claims_DATA!F369/ECO!P36),IF($C$2="Constant Exchange rate",IF(C.Claims_DATA!F369=0,0,C.Claims_DATA!F369/ECO!P71))))</f>
        <v>1.8363010645483151</v>
      </c>
      <c r="H462" s="74">
        <f>IF($C$2="National Currency",IF(C.Claims_DATA!G369=0,0,C.Claims_DATA!G369),IF($C$2="Current Exchange rate",IF(C.Claims_DATA!G369=0,0,C.Claims_DATA!G369/ECO!Q36),IF($C$2="Constant Exchange rate",IF(C.Claims_DATA!G369=0,0,C.Claims_DATA!G369/ECO!Q71))))</f>
        <v>1.9906816742031521</v>
      </c>
      <c r="I462" s="74">
        <f>IF($C$2="National Currency",IF(C.Claims_DATA!H369=0,0,C.Claims_DATA!H369),IF($C$2="Current Exchange rate",IF(C.Claims_DATA!H369=0,0,C.Claims_DATA!H369/ECO!R36),IF($C$2="Constant Exchange rate",IF(C.Claims_DATA!H369=0,0,C.Claims_DATA!H369/ECO!R71))))</f>
        <v>2.1450622838579889</v>
      </c>
      <c r="J462" s="74">
        <f>IF($C$2="National Currency",IF(C.Claims_DATA!I369=0,0,C.Claims_DATA!I369),IF($C$2="Current Exchange rate",IF(C.Claims_DATA!I369=0,0,C.Claims_DATA!I369/ECO!S36),IF($C$2="Constant Exchange rate",IF(C.Claims_DATA!I369=0,0,C.Claims_DATA!I369/ECO!S71))))</f>
        <v>2.2994428935128259</v>
      </c>
      <c r="K462" s="74">
        <f>IF($C$2="National Currency",IF(C.Claims_DATA!J369=0,0,C.Claims_DATA!J369),IF($C$2="Current Exchange rate",IF(C.Claims_DATA!J369=0,0,C.Claims_DATA!J369/ECO!T36),IF($C$2="Constant Exchange rate",IF(C.Claims_DATA!J369=0,0,C.Claims_DATA!J369/ECO!T71))))</f>
        <v>2.453823503167663</v>
      </c>
      <c r="L462" s="74">
        <f>IF($C$2="National Currency",IF(C.Claims_DATA!K369=0,0,C.Claims_DATA!K369),IF($C$2="Current Exchange rate",IF(C.Claims_DATA!K369=0,0,C.Claims_DATA!K369/ECO!U36),IF($C$2="Constant Exchange rate",IF(C.Claims_DATA!K369=0,0,C.Claims_DATA!K369/ECO!U71))))</f>
        <v>2.0679039885785668</v>
      </c>
      <c r="M462" s="74">
        <f>IF($C$2="National Currency",IF(C.Claims_DATA!L369=0,0,C.Claims_DATA!L369),IF($C$2="Current Exchange rate",IF(C.Claims_DATA!L369=0,0,C.Claims_DATA!L369/ECO!V36),IF($C$2="Constant Exchange rate",IF(C.Claims_DATA!L369=0,0,C.Claims_DATA!L369/ECO!V71))))</f>
        <v>2.3645935575979298</v>
      </c>
      <c r="N462" s="74">
        <f>IF($C$2="National Currency",IF(C.Claims_DATA!M369=0,0,C.Claims_DATA!M369),IF($C$2="Current Exchange rate",IF(C.Claims_DATA!M369=0,0,C.Claims_DATA!M369/ECO!W36),IF($C$2="Constant Exchange rate",IF(C.Claims_DATA!M369=0,0,C.Claims_DATA!M369/ECO!W71))))</f>
        <v>2.8999732310163289</v>
      </c>
      <c r="O462" s="223">
        <f>IF($C$2="National Currency",IF(C.Claims_DATA!N369=0,0,C.Claims_DATA!N369),IF($C$2="Current Exchange rate",IF(C.Claims_DATA!N369=0,0,C.Claims_DATA!N369/ECO!X36),IF($C$2="Constant Exchange rate",IF(C.Claims_DATA!N369=0,0,C.Claims_DATA!N369/ECO!X71))))</f>
        <v>2.8999732310163289</v>
      </c>
      <c r="P462" s="224">
        <f>IF($C$2="National Currency",IF(C.Claims_DATA!O369=0,0,C.Claims_DATA!O369),IF($C$2="Current Exchange rate",IF(C.Claims_DATA!O369=0,0,C.Claims_DATA!O369/ECO!Y36),IF($C$2="Constant Exchange rate",IF(C.Claims_DATA!O369=0,0,C.Claims_DATA!O369/ECO!Y71))))</f>
        <v>0</v>
      </c>
      <c r="Q462" s="48">
        <f t="shared" si="103"/>
        <v>1.7371542178230129E-4</v>
      </c>
      <c r="R462" s="94">
        <f t="shared" si="104"/>
        <v>0</v>
      </c>
      <c r="S462" s="94">
        <f t="shared" si="105"/>
        <v>0.72420355705822859</v>
      </c>
    </row>
    <row r="463" spans="3:19" ht="15" x14ac:dyDescent="0.25">
      <c r="C463" s="256"/>
      <c r="D463" s="257"/>
      <c r="E463" s="45" t="s">
        <v>27</v>
      </c>
      <c r="F463" s="74">
        <f>IF($C$2="National Currency",IF(C.Claims_DATA!E370=0,0,C.Claims_DATA!E370),IF($C$2="Current Exchange rate",IF(C.Claims_DATA!E370=0,0,C.Claims_DATA!E370/ECO!O37),IF($C$2="Constant Exchange rate",IF(C.Claims_DATA!E370=0,0,C.Claims_DATA!E370/ECO!O72))))</f>
        <v>0</v>
      </c>
      <c r="G463" s="74">
        <f>IF($C$2="National Currency",IF(C.Claims_DATA!F370=0,0,C.Claims_DATA!F370),IF($C$2="Current Exchange rate",IF(C.Claims_DATA!F370=0,0,C.Claims_DATA!F370/ECO!P37),IF($C$2="Constant Exchange rate",IF(C.Claims_DATA!F370=0,0,C.Claims_DATA!F370/ECO!P72))))</f>
        <v>0</v>
      </c>
      <c r="H463" s="74">
        <f>IF($C$2="National Currency",IF(C.Claims_DATA!G370=0,0,C.Claims_DATA!G370),IF($C$2="Current Exchange rate",IF(C.Claims_DATA!G370=0,0,C.Claims_DATA!G370/ECO!Q37),IF($C$2="Constant Exchange rate",IF(C.Claims_DATA!G370=0,0,C.Claims_DATA!G370/ECO!Q72))))</f>
        <v>0</v>
      </c>
      <c r="I463" s="74">
        <f>IF($C$2="National Currency",IF(C.Claims_DATA!H370=0,0,C.Claims_DATA!H370),IF($C$2="Current Exchange rate",IF(C.Claims_DATA!H370=0,0,C.Claims_DATA!H370/ECO!R37),IF($C$2="Constant Exchange rate",IF(C.Claims_DATA!H370=0,0,C.Claims_DATA!H370/ECO!R72))))</f>
        <v>0</v>
      </c>
      <c r="J463" s="74">
        <f>IF($C$2="National Currency",IF(C.Claims_DATA!I370=0,0,C.Claims_DATA!I370),IF($C$2="Current Exchange rate",IF(C.Claims_DATA!I370=0,0,C.Claims_DATA!I370/ECO!S37),IF($C$2="Constant Exchange rate",IF(C.Claims_DATA!I370=0,0,C.Claims_DATA!I370/ECO!S72))))</f>
        <v>0</v>
      </c>
      <c r="K463" s="74">
        <f>IF($C$2="National Currency",IF(C.Claims_DATA!J370=0,0,C.Claims_DATA!J370),IF($C$2="Current Exchange rate",IF(C.Claims_DATA!J370=0,0,C.Claims_DATA!J370/ECO!T37),IF($C$2="Constant Exchange rate",IF(C.Claims_DATA!J370=0,0,C.Claims_DATA!J370/ECO!T72))))</f>
        <v>0</v>
      </c>
      <c r="L463" s="74">
        <f>IF($C$2="National Currency",IF(C.Claims_DATA!K370=0,0,C.Claims_DATA!K370),IF($C$2="Current Exchange rate",IF(C.Claims_DATA!K370=0,0,C.Claims_DATA!K370/ECO!U37),IF($C$2="Constant Exchange rate",IF(C.Claims_DATA!K370=0,0,C.Claims_DATA!K370/ECO!U72))))</f>
        <v>0</v>
      </c>
      <c r="M463" s="74">
        <f>IF($C$2="National Currency",IF(C.Claims_DATA!L370=0,0,C.Claims_DATA!L370),IF($C$2="Current Exchange rate",IF(C.Claims_DATA!L370=0,0,C.Claims_DATA!L370/ECO!V37),IF($C$2="Constant Exchange rate",IF(C.Claims_DATA!L370=0,0,C.Claims_DATA!L370/ECO!V72))))</f>
        <v>0</v>
      </c>
      <c r="N463" s="74">
        <f>IF($C$2="National Currency",IF(C.Claims_DATA!M370=0,0,C.Claims_DATA!M370),IF($C$2="Current Exchange rate",IF(C.Claims_DATA!M370=0,0,C.Claims_DATA!M370/ECO!W37),IF($C$2="Constant Exchange rate",IF(C.Claims_DATA!M370=0,0,C.Claims_DATA!M370/ECO!W72))))</f>
        <v>0</v>
      </c>
      <c r="O463" s="74">
        <f>IF($C$2="National Currency",IF(C.Claims_DATA!N370=0,0,C.Claims_DATA!N370),IF($C$2="Current Exchange rate",IF(C.Claims_DATA!N370=0,0,C.Claims_DATA!N370/ECO!X37),IF($C$2="Constant Exchange rate",IF(C.Claims_DATA!N370=0,0,C.Claims_DATA!N370/ECO!X72))))</f>
        <v>0</v>
      </c>
      <c r="P463" s="220">
        <f>IF($C$2="National Currency",IF(C.Claims_DATA!O370=0,0,C.Claims_DATA!O370),IF($C$2="Current Exchange rate",IF(C.Claims_DATA!O370=0,0,C.Claims_DATA!O370/ECO!Y37),IF($C$2="Constant Exchange rate",IF(C.Claims_DATA!O370=0,0,C.Claims_DATA!O370/ECO!Y72))))</f>
        <v>0</v>
      </c>
      <c r="Q463" s="48">
        <f t="shared" si="103"/>
        <v>0</v>
      </c>
      <c r="R463" s="94" t="str">
        <f t="shared" si="104"/>
        <v>-</v>
      </c>
      <c r="S463" s="94" t="str">
        <f t="shared" si="105"/>
        <v>-</v>
      </c>
    </row>
    <row r="464" spans="3:19" ht="15" x14ac:dyDescent="0.25">
      <c r="C464" s="256"/>
      <c r="D464" s="257"/>
      <c r="E464" s="45" t="s">
        <v>28</v>
      </c>
      <c r="F464" s="74">
        <f>IF($C$2="National Currency",IF(C.Claims_DATA!E371=0,0,C.Claims_DATA!E371),IF($C$2="Current Exchange rate",IF(C.Claims_DATA!E371=0,0,C.Claims_DATA!E371/ECO!O38),IF($C$2="Constant Exchange rate",IF(C.Claims_DATA!E371=0,0,C.Claims_DATA!E371/ECO!O73))))</f>
        <v>59.677015523284929</v>
      </c>
      <c r="G464" s="74">
        <f>IF($C$2="National Currency",IF(C.Claims_DATA!F371=0,0,C.Claims_DATA!F371),IF($C$2="Current Exchange rate",IF(C.Claims_DATA!F371=0,0,C.Claims_DATA!F371/ECO!P38),IF($C$2="Constant Exchange rate",IF(C.Claims_DATA!F371=0,0,C.Claims_DATA!F371/ECO!P73))))</f>
        <v>53.171423802370228</v>
      </c>
      <c r="H464" s="74">
        <f>IF($C$2="National Currency",IF(C.Claims_DATA!G371=0,0,C.Claims_DATA!G371),IF($C$2="Current Exchange rate",IF(C.Claims_DATA!G371=0,0,C.Claims_DATA!G371/ECO!Q38),IF($C$2="Constant Exchange rate",IF(C.Claims_DATA!G371=0,0,C.Claims_DATA!G371/ECO!Q73))))</f>
        <v>41.495576698380908</v>
      </c>
      <c r="I464" s="74">
        <f>IF($C$2="National Currency",IF(C.Claims_DATA!H371=0,0,C.Claims_DATA!H371),IF($C$2="Current Exchange rate",IF(C.Claims_DATA!H371=0,0,C.Claims_DATA!H371/ECO!R38),IF($C$2="Constant Exchange rate",IF(C.Claims_DATA!H371=0,0,C.Claims_DATA!H371/ECO!R73))))</f>
        <v>43</v>
      </c>
      <c r="J464" s="74">
        <f>IF($C$2="National Currency",IF(C.Claims_DATA!I371=0,0,C.Claims_DATA!I371),IF($C$2="Current Exchange rate",IF(C.Claims_DATA!I371=0,0,C.Claims_DATA!I371/ECO!S38),IF($C$2="Constant Exchange rate",IF(C.Claims_DATA!I371=0,0,C.Claims_DATA!I371/ECO!S73))))</f>
        <v>44</v>
      </c>
      <c r="K464" s="74">
        <f>IF($C$2="National Currency",IF(C.Claims_DATA!J371=0,0,C.Claims_DATA!J371),IF($C$2="Current Exchange rate",IF(C.Claims_DATA!J371=0,0,C.Claims_DATA!J371/ECO!T38),IF($C$2="Constant Exchange rate",IF(C.Claims_DATA!J371=0,0,C.Claims_DATA!J371/ECO!T73))))</f>
        <v>42</v>
      </c>
      <c r="L464" s="74">
        <f>IF($C$2="National Currency",IF(C.Claims_DATA!K371=0,0,C.Claims_DATA!K371),IF($C$2="Current Exchange rate",IF(C.Claims_DATA!K371=0,0,C.Claims_DATA!K371/ECO!U38),IF($C$2="Constant Exchange rate",IF(C.Claims_DATA!K371=0,0,C.Claims_DATA!K371/ECO!U73))))</f>
        <v>40</v>
      </c>
      <c r="M464" s="74">
        <f>IF($C$2="National Currency",IF(C.Claims_DATA!L371=0,0,C.Claims_DATA!L371),IF($C$2="Current Exchange rate",IF(C.Claims_DATA!L371=0,0,C.Claims_DATA!L371/ECO!V38),IF($C$2="Constant Exchange rate",IF(C.Claims_DATA!L371=0,0,C.Claims_DATA!L371/ECO!V73))))</f>
        <v>38</v>
      </c>
      <c r="N464" s="74">
        <f>IF($C$2="National Currency",IF(C.Claims_DATA!M371=0,0,C.Claims_DATA!M371),IF($C$2="Current Exchange rate",IF(C.Claims_DATA!M371=0,0,C.Claims_DATA!M371/ECO!W38),IF($C$2="Constant Exchange rate",IF(C.Claims_DATA!M371=0,0,C.Claims_DATA!M371/ECO!W73))))</f>
        <v>35</v>
      </c>
      <c r="O464" s="74">
        <f>IF($C$2="National Currency",IF(C.Claims_DATA!N371=0,0,C.Claims_DATA!N371),IF($C$2="Current Exchange rate",IF(C.Claims_DATA!N371=0,0,C.Claims_DATA!N371/ECO!X38),IF($C$2="Constant Exchange rate",IF(C.Claims_DATA!N371=0,0,C.Claims_DATA!N371/ECO!X73))))</f>
        <v>34.1</v>
      </c>
      <c r="P464" s="220">
        <f>IF($C$2="National Currency",IF(C.Claims_DATA!O371=0,0,C.Claims_DATA!O371),IF($C$2="Current Exchange rate",IF(C.Claims_DATA!O371=0,0,C.Claims_DATA!O371/ECO!Y38),IF($C$2="Constant Exchange rate",IF(C.Claims_DATA!O371=0,0,C.Claims_DATA!O371/ECO!Y73))))</f>
        <v>0</v>
      </c>
      <c r="Q464" s="48">
        <f t="shared" si="103"/>
        <v>2.0426726079469525E-3</v>
      </c>
      <c r="R464" s="94">
        <f t="shared" si="104"/>
        <v>-2.571428571428569E-2</v>
      </c>
      <c r="S464" s="94">
        <f t="shared" si="105"/>
        <v>-0.4285907279211244</v>
      </c>
    </row>
    <row r="465" spans="3:19" ht="15" x14ac:dyDescent="0.25">
      <c r="C465" s="256"/>
      <c r="D465" s="257"/>
      <c r="E465" s="45" t="s">
        <v>29</v>
      </c>
      <c r="F465" s="74">
        <f>IF($C$2="National Currency",IF(C.Claims_DATA!E372=0,0,C.Claims_DATA!E372),IF($C$2="Current Exchange rate",IF(C.Claims_DATA!E372=0,0,C.Claims_DATA!E372/ECO!O39),IF($C$2="Constant Exchange rate",IF(C.Claims_DATA!E372=0,0,C.Claims_DATA!E372/ECO!O74))))</f>
        <v>3.4853614817765384</v>
      </c>
      <c r="G465" s="74">
        <f>IF($C$2="National Currency",IF(C.Claims_DATA!F372=0,0,C.Claims_DATA!F372),IF($C$2="Current Exchange rate",IF(C.Claims_DATA!F372=0,0,C.Claims_DATA!F372/ECO!P39),IF($C$2="Constant Exchange rate",IF(C.Claims_DATA!F372=0,0,C.Claims_DATA!F372/ECO!P74))))</f>
        <v>3.7177189138949744</v>
      </c>
      <c r="H465" s="74">
        <f>IF($C$2="National Currency",IF(C.Claims_DATA!G372=0,0,C.Claims_DATA!G372),IF($C$2="Current Exchange rate",IF(C.Claims_DATA!G372=0,0,C.Claims_DATA!G372/ECO!Q39),IF($C$2="Constant Exchange rate",IF(C.Claims_DATA!G372=0,0,C.Claims_DATA!G372/ECO!Q74))))</f>
        <v>4.2820155347540325</v>
      </c>
      <c r="I465" s="74">
        <f>IF($C$2="National Currency",IF(C.Claims_DATA!H372=0,0,C.Claims_DATA!H372),IF($C$2="Current Exchange rate",IF(C.Claims_DATA!H372=0,0,C.Claims_DATA!H372/ECO!R39),IF($C$2="Constant Exchange rate",IF(C.Claims_DATA!H372=0,0,C.Claims_DATA!H372/ECO!R74))))</f>
        <v>4.8463121556130915</v>
      </c>
      <c r="J465" s="74">
        <f>IF($C$2="National Currency",IF(C.Claims_DATA!I372=0,0,C.Claims_DATA!I372),IF($C$2="Current Exchange rate",IF(C.Claims_DATA!I372=0,0,C.Claims_DATA!I372/ECO!S39),IF($C$2="Constant Exchange rate",IF(C.Claims_DATA!I372=0,0,C.Claims_DATA!I372/ECO!S74))))</f>
        <v>5.0454756688574651</v>
      </c>
      <c r="K465" s="74">
        <f>IF($C$2="National Currency",IF(C.Claims_DATA!J372=0,0,C.Claims_DATA!J372),IF($C$2="Current Exchange rate",IF(C.Claims_DATA!J372=0,0,C.Claims_DATA!J372/ECO!T39),IF($C$2="Constant Exchange rate",IF(C.Claims_DATA!J372=0,0,C.Claims_DATA!J372/ECO!T74))))</f>
        <v>0</v>
      </c>
      <c r="L465" s="74">
        <f>IF($C$2="National Currency",IF(C.Claims_DATA!K372=0,0,C.Claims_DATA!K372),IF($C$2="Current Exchange rate",IF(C.Claims_DATA!K372=0,0,C.Claims_DATA!K372/ECO!U39),IF($C$2="Constant Exchange rate",IF(C.Claims_DATA!K372=0,0,C.Claims_DATA!K372/ECO!U74))))</f>
        <v>0</v>
      </c>
      <c r="M465" s="74">
        <f>IF($C$2="National Currency",IF(C.Claims_DATA!L372=0,0,C.Claims_DATA!L372),IF($C$2="Current Exchange rate",IF(C.Claims_DATA!L372=0,0,C.Claims_DATA!L372/ECO!V39),IF($C$2="Constant Exchange rate",IF(C.Claims_DATA!L372=0,0,C.Claims_DATA!L372/ECO!V74))))</f>
        <v>0</v>
      </c>
      <c r="N465" s="74">
        <f>IF($C$2="National Currency",IF(C.Claims_DATA!M372=0,0,C.Claims_DATA!M372),IF($C$2="Current Exchange rate",IF(C.Claims_DATA!M372=0,0,C.Claims_DATA!M372/ECO!W39),IF($C$2="Constant Exchange rate",IF(C.Claims_DATA!M372=0,0,C.Claims_DATA!M372/ECO!W74))))</f>
        <v>0</v>
      </c>
      <c r="O465" s="74">
        <f>IF($C$2="National Currency",IF(C.Claims_DATA!N372=0,0,C.Claims_DATA!N372),IF($C$2="Current Exchange rate",IF(C.Claims_DATA!N372=0,0,C.Claims_DATA!N372/ECO!X39),IF($C$2="Constant Exchange rate",IF(C.Claims_DATA!N372=0,0,C.Claims_DATA!N372/ECO!X74))))</f>
        <v>0</v>
      </c>
      <c r="P465" s="220">
        <f>IF($C$2="National Currency",IF(C.Claims_DATA!O372=0,0,C.Claims_DATA!O372),IF($C$2="Current Exchange rate",IF(C.Claims_DATA!O372=0,0,C.Claims_DATA!O372/ECO!Y39),IF($C$2="Constant Exchange rate",IF(C.Claims_DATA!O372=0,0,C.Claims_DATA!O372/ECO!Y74))))</f>
        <v>0</v>
      </c>
      <c r="Q465" s="48">
        <f t="shared" si="103"/>
        <v>0</v>
      </c>
      <c r="R465" s="94" t="str">
        <f t="shared" si="104"/>
        <v>-</v>
      </c>
      <c r="S465" s="94" t="str">
        <f t="shared" si="105"/>
        <v>-</v>
      </c>
    </row>
    <row r="466" spans="3:19" ht="15" x14ac:dyDescent="0.25">
      <c r="C466" s="256"/>
      <c r="D466" s="257"/>
      <c r="E466" s="45" t="s">
        <v>30</v>
      </c>
      <c r="F466" s="74">
        <f>IF($C$2="National Currency",IF(C.Claims_DATA!E373=0,0,C.Claims_DATA!E373),IF($C$2="Current Exchange rate",IF(C.Claims_DATA!E373=0,0,C.Claims_DATA!E373/ECO!O40),IF($C$2="Constant Exchange rate",IF(C.Claims_DATA!E373=0,0,C.Claims_DATA!E373/ECO!O75))))</f>
        <v>6.5211864406779663</v>
      </c>
      <c r="G466" s="74">
        <f>IF($C$2="National Currency",IF(C.Claims_DATA!F373=0,0,C.Claims_DATA!F373),IF($C$2="Current Exchange rate",IF(C.Claims_DATA!F373=0,0,C.Claims_DATA!F373/ECO!P40),IF($C$2="Constant Exchange rate",IF(C.Claims_DATA!F373=0,0,C.Claims_DATA!F373/ECO!P75))))</f>
        <v>9.8870056497175138</v>
      </c>
      <c r="H466" s="74">
        <f>IF($C$2="National Currency",IF(C.Claims_DATA!G373=0,0,C.Claims_DATA!G373),IF($C$2="Current Exchange rate",IF(C.Claims_DATA!G373=0,0,C.Claims_DATA!G373/ECO!Q40),IF($C$2="Constant Exchange rate",IF(C.Claims_DATA!G373=0,0,C.Claims_DATA!G373/ECO!Q75))))</f>
        <v>10.593220338983052</v>
      </c>
      <c r="I466" s="74">
        <f>IF($C$2="National Currency",IF(C.Claims_DATA!H373=0,0,C.Claims_DATA!H373),IF($C$2="Current Exchange rate",IF(C.Claims_DATA!H373=0,0,C.Claims_DATA!H373/ECO!R40),IF($C$2="Constant Exchange rate",IF(C.Claims_DATA!H373=0,0,C.Claims_DATA!H373/ECO!R75))))</f>
        <v>13.418079096045199</v>
      </c>
      <c r="J466" s="74">
        <f>IF($C$2="National Currency",IF(C.Claims_DATA!I373=0,0,C.Claims_DATA!I373),IF($C$2="Current Exchange rate",IF(C.Claims_DATA!I373=0,0,C.Claims_DATA!I373/ECO!S40),IF($C$2="Constant Exchange rate",IF(C.Claims_DATA!I373=0,0,C.Claims_DATA!I373/ECO!S75))))</f>
        <v>24.364406779661017</v>
      </c>
      <c r="K466" s="74">
        <f>IF($C$2="National Currency",IF(C.Claims_DATA!J373=0,0,C.Claims_DATA!J373),IF($C$2="Current Exchange rate",IF(C.Claims_DATA!J373=0,0,C.Claims_DATA!J373/ECO!T40),IF($C$2="Constant Exchange rate",IF(C.Claims_DATA!J373=0,0,C.Claims_DATA!J373/ECO!T75))))</f>
        <v>33.545197740112997</v>
      </c>
      <c r="L466" s="74">
        <f>IF($C$2="National Currency",IF(C.Claims_DATA!K373=0,0,C.Claims_DATA!K373),IF($C$2="Current Exchange rate",IF(C.Claims_DATA!K373=0,0,C.Claims_DATA!K373/ECO!U40),IF($C$2="Constant Exchange rate",IF(C.Claims_DATA!K373=0,0,C.Claims_DATA!K373/ECO!U75))))</f>
        <v>37.782485875706215</v>
      </c>
      <c r="M466" s="74">
        <f>IF($C$2="National Currency",IF(C.Claims_DATA!L373=0,0,C.Claims_DATA!L373),IF($C$2="Current Exchange rate",IF(C.Claims_DATA!L373=0,0,C.Claims_DATA!L373/ECO!V40),IF($C$2="Constant Exchange rate",IF(C.Claims_DATA!L373=0,0,C.Claims_DATA!L373/ECO!V75))))</f>
        <v>39.901129943502823</v>
      </c>
      <c r="N466" s="74">
        <f>IF($C$2="National Currency",IF(C.Claims_DATA!M373=0,0,C.Claims_DATA!M373),IF($C$2="Current Exchange rate",IF(C.Claims_DATA!M373=0,0,C.Claims_DATA!M373/ECO!W40),IF($C$2="Constant Exchange rate",IF(C.Claims_DATA!M373=0,0,C.Claims_DATA!M373/ECO!W75))))</f>
        <v>52.612994350282491</v>
      </c>
      <c r="O466" s="74">
        <f>IF($C$2="National Currency",IF(C.Claims_DATA!N373=0,0,C.Claims_DATA!N373),IF($C$2="Current Exchange rate",IF(C.Claims_DATA!N373=0,0,C.Claims_DATA!N373/ECO!X40),IF($C$2="Constant Exchange rate",IF(C.Claims_DATA!N373=0,0,C.Claims_DATA!N373/ECO!X75))))</f>
        <v>57.203389830508478</v>
      </c>
      <c r="P466" s="220">
        <f>IF($C$2="National Currency",IF(C.Claims_DATA!O373=0,0,C.Claims_DATA!O373),IF($C$2="Current Exchange rate",IF(C.Claims_DATA!O373=0,0,C.Claims_DATA!O373/ECO!Y40),IF($C$2="Constant Exchange rate",IF(C.Claims_DATA!O373=0,0,C.Claims_DATA!O373/ECO!Y75))))</f>
        <v>0</v>
      </c>
      <c r="Q466" s="48">
        <f t="shared" si="103"/>
        <v>3.4266216272284731E-3</v>
      </c>
      <c r="R466" s="94">
        <f t="shared" si="104"/>
        <v>8.7248322147650992E-2</v>
      </c>
      <c r="S466" s="94">
        <f t="shared" si="105"/>
        <v>7.7719298245614041</v>
      </c>
    </row>
    <row r="467" spans="3:19" ht="15" x14ac:dyDescent="0.25">
      <c r="C467" s="256"/>
      <c r="D467" s="257"/>
      <c r="E467" s="45" t="s">
        <v>41</v>
      </c>
      <c r="F467" s="75">
        <f>IF($C$2="National Currency",IF(C.Claims_DATA!E374=0,0,C.Claims_DATA!E374),IF($C$2="Current Exchange rate",IF(C.Claims_DATA!E374=0,0,C.Claims_DATA!E374/ECO!O41),IF($C$2="Constant Exchange rate",IF(C.Claims_DATA!E374=0,0,C.Claims_DATA!E374/ECO!O76))))</f>
        <v>1154.7435708078699</v>
      </c>
      <c r="G467" s="75">
        <f>IF($C$2="National Currency",IF(C.Claims_DATA!F374=0,0,C.Claims_DATA!F374),IF($C$2="Current Exchange rate",IF(C.Claims_DATA!F374=0,0,C.Claims_DATA!F374/ECO!P41),IF($C$2="Constant Exchange rate",IF(C.Claims_DATA!F374=0,0,C.Claims_DATA!F374/ECO!P76))))</f>
        <v>816.45891607578233</v>
      </c>
      <c r="H467" s="75">
        <f>IF($C$2="National Currency",IF(C.Claims_DATA!G374=0,0,C.Claims_DATA!G374),IF($C$2="Current Exchange rate",IF(C.Claims_DATA!G374=0,0,C.Claims_DATA!G374/ECO!Q41),IF($C$2="Constant Exchange rate",IF(C.Claims_DATA!G374=0,0,C.Claims_DATA!G374/ECO!Q76))))</f>
        <v>941.08530810558295</v>
      </c>
      <c r="I467" s="75">
        <f>IF($C$2="National Currency",IF(C.Claims_DATA!H374=0,0,C.Claims_DATA!H374),IF($C$2="Current Exchange rate",IF(C.Claims_DATA!H374=0,0,C.Claims_DATA!H374/ECO!R41),IF($C$2="Constant Exchange rate",IF(C.Claims_DATA!H374=0,0,C.Claims_DATA!H374/ECO!R76))))</f>
        <v>848.593227927459</v>
      </c>
      <c r="J467" s="75">
        <f>IF($C$2="National Currency",IF(C.Claims_DATA!I374=0,0,C.Claims_DATA!I374),IF($C$2="Current Exchange rate",IF(C.Claims_DATA!I374=0,0,C.Claims_DATA!I374/ECO!S41),IF($C$2="Constant Exchange rate",IF(C.Claims_DATA!I374=0,0,C.Claims_DATA!I374/ECO!S76))))</f>
        <v>781.66200785447597</v>
      </c>
      <c r="K467" s="75">
        <f>IF($C$2="National Currency",IF(C.Claims_DATA!J374=0,0,C.Claims_DATA!J374),IF($C$2="Current Exchange rate",IF(C.Claims_DATA!J374=0,0,C.Claims_DATA!J374/ECO!T41),IF($C$2="Constant Exchange rate",IF(C.Claims_DATA!J374=0,0,C.Claims_DATA!J374/ECO!T76))))</f>
        <v>721.3257826680815</v>
      </c>
      <c r="L467" s="75">
        <f>IF($C$2="National Currency",IF(C.Claims_DATA!K374=0,0,C.Claims_DATA!K374),IF($C$2="Current Exchange rate",IF(C.Claims_DATA!K374=0,0,C.Claims_DATA!K374/ECO!U41),IF($C$2="Constant Exchange rate",IF(C.Claims_DATA!K374=0,0,C.Claims_DATA!K374/ECO!U76))))</f>
        <v>786.01145175723059</v>
      </c>
      <c r="M467" s="75">
        <f>IF($C$2="National Currency",IF(C.Claims_DATA!L374=0,0,C.Claims_DATA!L374),IF($C$2="Current Exchange rate",IF(C.Claims_DATA!L374=0,0,C.Claims_DATA!L374/ECO!V41),IF($C$2="Constant Exchange rate",IF(C.Claims_DATA!L374=0,0,C.Claims_DATA!L374/ECO!V76))))</f>
        <v>723.17372178501432</v>
      </c>
      <c r="N467" s="75">
        <f>IF($C$2="National Currency",IF(C.Claims_DATA!M374=0,0,C.Claims_DATA!M374),IF($C$2="Current Exchange rate",IF(C.Claims_DATA!M374=0,0,C.Claims_DATA!M374/ECO!W41),IF($C$2="Constant Exchange rate",IF(C.Claims_DATA!M374=0,0,C.Claims_DATA!M374/ECO!W76))))</f>
        <v>572.78124322105828</v>
      </c>
      <c r="O467" s="75">
        <f>IF($C$2="National Currency",IF(C.Claims_DATA!N374=0,0,C.Claims_DATA!N374),IF($C$2="Current Exchange rate",IF(C.Claims_DATA!N374=0,0,C.Claims_DATA!N374/ECO!X41),IF($C$2="Constant Exchange rate",IF(C.Claims_DATA!N374=0,0,C.Claims_DATA!N374/ECO!X76))))</f>
        <v>693.77793337929813</v>
      </c>
      <c r="P467" s="221">
        <f>IF($C$2="National Currency",IF(C.Claims_DATA!O374=0,0,C.Claims_DATA!O374),IF($C$2="Current Exchange rate",IF(C.Claims_DATA!O374=0,0,C.Claims_DATA!O374/ECO!Y41),IF($C$2="Constant Exchange rate",IF(C.Claims_DATA!O374=0,0,C.Claims_DATA!O374/ECO!Y76))))</f>
        <v>0</v>
      </c>
      <c r="Q467" s="48">
        <f t="shared" si="103"/>
        <v>4.1558978900643341E-2</v>
      </c>
      <c r="R467" s="94">
        <f t="shared" si="104"/>
        <v>0.21124415575798206</v>
      </c>
      <c r="S467" s="94">
        <f t="shared" si="105"/>
        <v>-0.39919307548608018</v>
      </c>
    </row>
    <row r="468" spans="3:19" ht="15.75" thickBot="1" x14ac:dyDescent="0.3">
      <c r="C468" s="258"/>
      <c r="D468" s="259"/>
      <c r="E468" s="55" t="s">
        <v>85</v>
      </c>
      <c r="F468" s="64">
        <f t="shared" ref="F468:O468" si="106">SUM(F436:F467)</f>
        <v>14520.282259176713</v>
      </c>
      <c r="G468" s="64">
        <f t="shared" si="106"/>
        <v>14159.35533572808</v>
      </c>
      <c r="H468" s="64">
        <f t="shared" si="106"/>
        <v>14214.413861286741</v>
      </c>
      <c r="I468" s="64">
        <f t="shared" si="106"/>
        <v>14392.667855234446</v>
      </c>
      <c r="J468" s="64">
        <f t="shared" si="106"/>
        <v>14819.289602220144</v>
      </c>
      <c r="K468" s="64">
        <f t="shared" si="106"/>
        <v>15276.532388466234</v>
      </c>
      <c r="L468" s="64">
        <f t="shared" si="106"/>
        <v>15641.103333569334</v>
      </c>
      <c r="M468" s="64">
        <f t="shared" si="106"/>
        <v>15835.887799504235</v>
      </c>
      <c r="N468" s="64">
        <f t="shared" si="106"/>
        <v>16065.069811037698</v>
      </c>
      <c r="O468" s="64">
        <f t="shared" si="106"/>
        <v>16693.815674296038</v>
      </c>
      <c r="P468" s="64" t="s">
        <v>355</v>
      </c>
      <c r="Q468" s="48">
        <f t="shared" si="103"/>
        <v>1</v>
      </c>
    </row>
    <row r="469" spans="3:19" ht="16.5" thickTop="1" thickBot="1" x14ac:dyDescent="0.3">
      <c r="C469" s="260"/>
      <c r="D469" s="261"/>
      <c r="E469" s="57" t="s">
        <v>86</v>
      </c>
      <c r="F469" s="64">
        <v>14516.796875</v>
      </c>
      <c r="G469" s="64">
        <v>14155.63671875</v>
      </c>
      <c r="H469" s="64">
        <v>14210.1298828125</v>
      </c>
      <c r="I469" s="64">
        <v>14387.8203125</v>
      </c>
      <c r="J469" s="64">
        <v>14814.244140625</v>
      </c>
      <c r="K469" s="64">
        <v>15271.5322265625</v>
      </c>
      <c r="L469" s="64">
        <v>15635.1044921875</v>
      </c>
      <c r="M469" s="64">
        <v>15783.248046875</v>
      </c>
      <c r="N469" s="64">
        <v>15995.9287109375</v>
      </c>
      <c r="O469" s="64">
        <v>16624.671875</v>
      </c>
      <c r="P469" s="64" t="s">
        <v>355</v>
      </c>
      <c r="Q469" s="48">
        <f>O469/$O$468</f>
        <v>0.99585811891990028</v>
      </c>
      <c r="R469" s="94">
        <f t="shared" si="104"/>
        <v>3.930644949877693E-2</v>
      </c>
      <c r="S469" s="94">
        <f t="shared" si="105"/>
        <v>0.14520248634394428</v>
      </c>
    </row>
    <row r="470" spans="3:19" ht="15.75" thickTop="1" x14ac:dyDescent="0.25">
      <c r="E470" s="57" t="s">
        <v>87</v>
      </c>
      <c r="F470" s="59"/>
      <c r="G470" s="59">
        <f t="shared" ref="G470:O470" si="107">G469/F469-1</f>
        <v>-2.4878777278475872E-2</v>
      </c>
      <c r="H470" s="59">
        <f t="shared" si="107"/>
        <v>3.8495735052539448E-3</v>
      </c>
      <c r="I470" s="59">
        <f t="shared" si="107"/>
        <v>1.2504490187835726E-2</v>
      </c>
      <c r="J470" s="59">
        <f t="shared" si="107"/>
        <v>2.963783386664387E-2</v>
      </c>
      <c r="K470" s="59">
        <f t="shared" si="107"/>
        <v>3.0868134857011231E-2</v>
      </c>
      <c r="L470" s="59">
        <f t="shared" si="107"/>
        <v>2.3807189758773717E-2</v>
      </c>
      <c r="M470" s="59">
        <f t="shared" si="107"/>
        <v>9.47506009707344E-3</v>
      </c>
      <c r="N470" s="59">
        <f t="shared" si="107"/>
        <v>1.34750884881778E-2</v>
      </c>
      <c r="O470" s="59">
        <f t="shared" si="107"/>
        <v>3.930644949877693E-2</v>
      </c>
      <c r="P470" s="86"/>
    </row>
    <row r="473" spans="3:19" ht="18.75" x14ac:dyDescent="0.15">
      <c r="C473" s="264" t="s">
        <v>231</v>
      </c>
      <c r="D473" s="265"/>
      <c r="E473" s="272" t="s">
        <v>142</v>
      </c>
      <c r="F473" s="273"/>
      <c r="G473" s="273"/>
      <c r="H473" s="273"/>
      <c r="I473" s="273"/>
      <c r="J473" s="273"/>
      <c r="K473" s="273"/>
      <c r="L473" s="273"/>
      <c r="M473" s="273"/>
      <c r="N473" s="273"/>
      <c r="O473" s="273"/>
      <c r="P473" s="274"/>
    </row>
    <row r="474" spans="3:19" ht="15" x14ac:dyDescent="0.15">
      <c r="C474" s="262" t="s">
        <v>93</v>
      </c>
      <c r="D474" s="263"/>
      <c r="E474" s="43">
        <v>11</v>
      </c>
      <c r="F474" s="44">
        <v>2004</v>
      </c>
      <c r="G474" s="44">
        <f t="shared" ref="G474:P474" si="108">F474+1</f>
        <v>2005</v>
      </c>
      <c r="H474" s="44">
        <f t="shared" si="108"/>
        <v>2006</v>
      </c>
      <c r="I474" s="44">
        <f t="shared" si="108"/>
        <v>2007</v>
      </c>
      <c r="J474" s="44">
        <f t="shared" si="108"/>
        <v>2008</v>
      </c>
      <c r="K474" s="44">
        <f t="shared" si="108"/>
        <v>2009</v>
      </c>
      <c r="L474" s="44">
        <f t="shared" si="108"/>
        <v>2010</v>
      </c>
      <c r="M474" s="44">
        <f t="shared" si="108"/>
        <v>2011</v>
      </c>
      <c r="N474" s="44">
        <f t="shared" si="108"/>
        <v>2012</v>
      </c>
      <c r="O474" s="120">
        <f t="shared" si="108"/>
        <v>2013</v>
      </c>
      <c r="P474" s="120">
        <f t="shared" si="108"/>
        <v>2014</v>
      </c>
      <c r="Q474" s="46" t="s">
        <v>82</v>
      </c>
      <c r="R474" s="47" t="s">
        <v>83</v>
      </c>
      <c r="S474" s="46" t="s">
        <v>84</v>
      </c>
    </row>
    <row r="475" spans="3:19" ht="15" x14ac:dyDescent="0.25">
      <c r="C475" s="256"/>
      <c r="D475" s="257"/>
      <c r="E475" s="45" t="s">
        <v>0</v>
      </c>
      <c r="F475" s="73">
        <f>IF($C$2="National Currency",IF(C.Claims_DATA!E380=0,0,C.Claims_DATA!E380),IF($C$2="Current Exchange rate",IF(C.Claims_DATA!E380=0,0,C.Claims_DATA!E380/ECO!O10),IF($C$2="Constant Exchange rate",IF(C.Claims_DATA!E380=0,0,C.Claims_DATA!E380/ECO!O45))))</f>
        <v>404</v>
      </c>
      <c r="G475" s="73">
        <f>IF($C$2="National Currency",IF(C.Claims_DATA!F380=0,0,C.Claims_DATA!F380),IF($C$2="Current Exchange rate",IF(C.Claims_DATA!F380=0,0,C.Claims_DATA!F380/ECO!P10),IF($C$2="Constant Exchange rate",IF(C.Claims_DATA!F380=0,0,C.Claims_DATA!F380/ECO!P45))))</f>
        <v>407</v>
      </c>
      <c r="H475" s="73">
        <f>IF($C$2="National Currency",IF(C.Claims_DATA!G380=0,0,C.Claims_DATA!G380),IF($C$2="Current Exchange rate",IF(C.Claims_DATA!G380=0,0,C.Claims_DATA!G380/ECO!Q10),IF($C$2="Constant Exchange rate",IF(C.Claims_DATA!G380=0,0,C.Claims_DATA!G380/ECO!Q45))))</f>
        <v>463</v>
      </c>
      <c r="I475" s="73">
        <f>IF($C$2="National Currency",IF(C.Claims_DATA!H380=0,0,C.Claims_DATA!H380),IF($C$2="Current Exchange rate",IF(C.Claims_DATA!H380=0,0,C.Claims_DATA!H380/ECO!R10),IF($C$2="Constant Exchange rate",IF(C.Claims_DATA!H380=0,0,C.Claims_DATA!H380/ECO!R45))))</f>
        <v>425</v>
      </c>
      <c r="J475" s="73">
        <f>IF($C$2="National Currency",IF(C.Claims_DATA!I380=0,0,C.Claims_DATA!I380),IF($C$2="Current Exchange rate",IF(C.Claims_DATA!I380=0,0,C.Claims_DATA!I380/ECO!S10),IF($C$2="Constant Exchange rate",IF(C.Claims_DATA!I380=0,0,C.Claims_DATA!I380/ECO!S45))))</f>
        <v>626</v>
      </c>
      <c r="K475" s="73">
        <f>IF($C$2="National Currency",IF(C.Claims_DATA!J380=0,0,C.Claims_DATA!J380),IF($C$2="Current Exchange rate",IF(C.Claims_DATA!J380=0,0,C.Claims_DATA!J380/ECO!T10),IF($C$2="Constant Exchange rate",IF(C.Claims_DATA!J380=0,0,C.Claims_DATA!J380/ECO!T45))))</f>
        <v>2160</v>
      </c>
      <c r="L475" s="73">
        <f>IF($C$2="National Currency",IF(C.Claims_DATA!K380=0,0,C.Claims_DATA!K380),IF($C$2="Current Exchange rate",IF(C.Claims_DATA!K380=0,0,C.Claims_DATA!K380/ECO!U10),IF($C$2="Constant Exchange rate",IF(C.Claims_DATA!K380=0,0,C.Claims_DATA!K380/ECO!U45))))</f>
        <v>1560</v>
      </c>
      <c r="M475" s="73">
        <f>IF($C$2="National Currency",IF(C.Claims_DATA!L380=0,0,C.Claims_DATA!L380),IF($C$2="Current Exchange rate",IF(C.Claims_DATA!L380=0,0,C.Claims_DATA!L380/ECO!V10),IF($C$2="Constant Exchange rate",IF(C.Claims_DATA!L380=0,0,C.Claims_DATA!L380/ECO!V45))))</f>
        <v>1608</v>
      </c>
      <c r="N475" s="73">
        <f>IF($C$2="National Currency",IF(C.Claims_DATA!M380=0,0,C.Claims_DATA!M380),IF($C$2="Current Exchange rate",IF(C.Claims_DATA!M380=0,0,C.Claims_DATA!M380/ECO!W10),IF($C$2="Constant Exchange rate",IF(C.Claims_DATA!M380=0,0,C.Claims_DATA!M380/ECO!W45))))</f>
        <v>2202</v>
      </c>
      <c r="O475" s="73">
        <f>IF($C$2="National Currency",IF(C.Claims_DATA!N380=0,0,C.Claims_DATA!N380),IF($C$2="Current Exchange rate",IF(C.Claims_DATA!N380=0,0,C.Claims_DATA!N380/ECO!X10),IF($C$2="Constant Exchange rate",IF(C.Claims_DATA!N380=0,0,C.Claims_DATA!N380/ECO!X45))))</f>
        <v>2243</v>
      </c>
      <c r="P475" s="73">
        <f>IF($C$2="National Currency",IF(C.Claims_DATA!O380=0,0,C.Claims_DATA!O380),IF($C$2="Current Exchange rate",IF(C.Claims_DATA!O380=0,0,C.Claims_DATA!O380/ECO!Y10),IF($C$2="Constant Exchange rate",IF(C.Claims_DATA!O380=0,0,C.Claims_DATA!O380/ECO!Y45))))</f>
        <v>1837</v>
      </c>
      <c r="Q475" s="48">
        <f>P475/$P$507</f>
        <v>3.4146831668371048E-2</v>
      </c>
      <c r="R475" s="94">
        <f>IF(OR(P475=0, O475=0),"-",P475/O475-1)</f>
        <v>-0.18100757913508692</v>
      </c>
      <c r="S475" s="94">
        <f>IF(OR(P475=0, G475=0),"-",P475/G475-1)</f>
        <v>3.5135135135135132</v>
      </c>
    </row>
    <row r="476" spans="3:19" ht="15" x14ac:dyDescent="0.25">
      <c r="C476" s="256"/>
      <c r="D476" s="257"/>
      <c r="E476" s="45" t="s">
        <v>1</v>
      </c>
      <c r="F476" s="74">
        <f>IF($C$2="National Currency",IF(C.Claims_DATA!E381=0,0,C.Claims_DATA!E381),IF($C$2="Current Exchange rate",IF(C.Claims_DATA!E381=0,0,C.Claims_DATA!E381/ECO!O11),IF($C$2="Constant Exchange rate",IF(C.Claims_DATA!E381=0,0,C.Claims_DATA!E381/ECO!O46))))</f>
        <v>708.9855715299999</v>
      </c>
      <c r="G476" s="74">
        <f>IF($C$2="National Currency",IF(C.Claims_DATA!F381=0,0,C.Claims_DATA!F381),IF($C$2="Current Exchange rate",IF(C.Claims_DATA!F381=0,0,C.Claims_DATA!F381/ECO!P11),IF($C$2="Constant Exchange rate",IF(C.Claims_DATA!F381=0,0,C.Claims_DATA!F381/ECO!P46))))</f>
        <v>757.25351689999968</v>
      </c>
      <c r="H476" s="74">
        <f>IF($C$2="National Currency",IF(C.Claims_DATA!G381=0,0,C.Claims_DATA!G381),IF($C$2="Current Exchange rate",IF(C.Claims_DATA!G381=0,0,C.Claims_DATA!G381/ECO!Q11),IF($C$2="Constant Exchange rate",IF(C.Claims_DATA!G381=0,0,C.Claims_DATA!G381/ECO!Q46))))</f>
        <v>796.98257176999994</v>
      </c>
      <c r="I476" s="74">
        <f>IF($C$2="National Currency",IF(C.Claims_DATA!H381=0,0,C.Claims_DATA!H381),IF($C$2="Current Exchange rate",IF(C.Claims_DATA!H381=0,0,C.Claims_DATA!H381/ECO!R11),IF($C$2="Constant Exchange rate",IF(C.Claims_DATA!H381=0,0,C.Claims_DATA!H381/ECO!R46))))</f>
        <v>1023.5009515200001</v>
      </c>
      <c r="J476" s="74">
        <f>IF($C$2="National Currency",IF(C.Claims_DATA!I381=0,0,C.Claims_DATA!I381),IF($C$2="Current Exchange rate",IF(C.Claims_DATA!I381=0,0,C.Claims_DATA!I381/ECO!S11),IF($C$2="Constant Exchange rate",IF(C.Claims_DATA!I381=0,0,C.Claims_DATA!I381/ECO!S46))))</f>
        <v>1016.1567264300003</v>
      </c>
      <c r="K476" s="74">
        <f>IF($C$2="National Currency",IF(C.Claims_DATA!J381=0,0,C.Claims_DATA!J381),IF($C$2="Current Exchange rate",IF(C.Claims_DATA!J381=0,0,C.Claims_DATA!J381/ECO!T11),IF($C$2="Constant Exchange rate",IF(C.Claims_DATA!J381=0,0,C.Claims_DATA!J381/ECO!T46))))</f>
        <v>1159.1896623999999</v>
      </c>
      <c r="L476" s="74">
        <f>IF($C$2="National Currency",IF(C.Claims_DATA!K381=0,0,C.Claims_DATA!K381),IF($C$2="Current Exchange rate",IF(C.Claims_DATA!K381=0,0,C.Claims_DATA!K381/ECO!U11),IF($C$2="Constant Exchange rate",IF(C.Claims_DATA!K381=0,0,C.Claims_DATA!K381/ECO!U46))))</f>
        <v>1220.2182336200001</v>
      </c>
      <c r="M476" s="74">
        <f>IF($C$2="National Currency",IF(C.Claims_DATA!L381=0,0,C.Claims_DATA!L381),IF($C$2="Current Exchange rate",IF(C.Claims_DATA!L381=0,0,C.Claims_DATA!L381/ECO!V11),IF($C$2="Constant Exchange rate",IF(C.Claims_DATA!L381=0,0,C.Claims_DATA!L381/ECO!V46))))</f>
        <v>1431.7940143199999</v>
      </c>
      <c r="N476" s="74">
        <f>IF($C$2="National Currency",IF(C.Claims_DATA!M381=0,0,C.Claims_DATA!M381),IF($C$2="Current Exchange rate",IF(C.Claims_DATA!M381=0,0,C.Claims_DATA!M381/ECO!W11),IF($C$2="Constant Exchange rate",IF(C.Claims_DATA!M381=0,0,C.Claims_DATA!M381/ECO!W46))))</f>
        <v>1277.4176929800001</v>
      </c>
      <c r="O476" s="74">
        <f>IF($C$2="National Currency",IF(C.Claims_DATA!N381=0,0,C.Claims_DATA!N381),IF($C$2="Current Exchange rate",IF(C.Claims_DATA!N381=0,0,C.Claims_DATA!N381/ECO!X11),IF($C$2="Constant Exchange rate",IF(C.Claims_DATA!N381=0,0,C.Claims_DATA!N381/ECO!X46))))</f>
        <v>1164.0299002899999</v>
      </c>
      <c r="P476" s="74">
        <f>IF($C$2="National Currency",IF(C.Claims_DATA!O381=0,0,C.Claims_DATA!O381),IF($C$2="Current Exchange rate",IF(C.Claims_DATA!O381=0,0,C.Claims_DATA!O381/ECO!Y11),IF($C$2="Constant Exchange rate",IF(C.Claims_DATA!O381=0,0,C.Claims_DATA!O381/ECO!Y46))))</f>
        <v>1473.6775590099996</v>
      </c>
      <c r="Q476" s="48">
        <f t="shared" ref="Q476:Q507" si="109">P476/$P$507</f>
        <v>2.7393260501344798E-2</v>
      </c>
      <c r="R476" s="94">
        <f t="shared" ref="R476:R506" si="110">IF(OR(P476=0, O476=0),"-",P476/O476-1)</f>
        <v>0.26601349213010406</v>
      </c>
      <c r="S476" s="94">
        <f t="shared" ref="S476:S506" si="111">IF(OR(P476=0, G476=0),"-",P476/G476-1)</f>
        <v>0.94608215890875624</v>
      </c>
    </row>
    <row r="477" spans="3:19" ht="15" x14ac:dyDescent="0.25">
      <c r="C477" s="256"/>
      <c r="D477" s="257"/>
      <c r="E477" s="45" t="s">
        <v>2</v>
      </c>
      <c r="F477" s="74">
        <f>IF($C$2="National Currency",IF(C.Claims_DATA!E382=0,0,C.Claims_DATA!E382),IF($C$2="Current Exchange rate",IF(C.Claims_DATA!E382=0,0,C.Claims_DATA!E382/ECO!O12),IF($C$2="Constant Exchange rate",IF(C.Claims_DATA!E382=0,0,C.Claims_DATA!E382/ECO!O47))))</f>
        <v>8.7474412375914863</v>
      </c>
      <c r="G477" s="74">
        <f>IF($C$2="National Currency",IF(C.Claims_DATA!F382=0,0,C.Claims_DATA!F382),IF($C$2="Current Exchange rate",IF(C.Claims_DATA!F382=0,0,C.Claims_DATA!F382/ECO!P12),IF($C$2="Constant Exchange rate",IF(C.Claims_DATA!F382=0,0,C.Claims_DATA!F382/ECO!P47))))</f>
        <v>11.967224178505447</v>
      </c>
      <c r="H477" s="74">
        <f>IF($C$2="National Currency",IF(C.Claims_DATA!G382=0,0,C.Claims_DATA!G382),IF($C$2="Current Exchange rate",IF(C.Claims_DATA!G382=0,0,C.Claims_DATA!G382/ECO!Q12),IF($C$2="Constant Exchange rate",IF(C.Claims_DATA!G382=0,0,C.Claims_DATA!G382/ECO!Q47))))</f>
        <v>15.187007119419407</v>
      </c>
      <c r="I477" s="74">
        <f>IF($C$2="National Currency",IF(C.Claims_DATA!H382=0,0,C.Claims_DATA!H382),IF($C$2="Current Exchange rate",IF(C.Claims_DATA!H382=0,0,C.Claims_DATA!H382/ECO!R12),IF($C$2="Constant Exchange rate",IF(C.Claims_DATA!H382=0,0,C.Claims_DATA!H382/ECO!R47))))</f>
        <v>18.406790060333368</v>
      </c>
      <c r="J477" s="74">
        <f>IF($C$2="National Currency",IF(C.Claims_DATA!I382=0,0,C.Claims_DATA!I382),IF($C$2="Current Exchange rate",IF(C.Claims_DATA!I382=0,0,C.Claims_DATA!I382/ECO!S12),IF($C$2="Constant Exchange rate",IF(C.Claims_DATA!I382=0,0,C.Claims_DATA!I382/ECO!S47))))</f>
        <v>18.918089784231515</v>
      </c>
      <c r="K477" s="74">
        <f>IF($C$2="National Currency",IF(C.Claims_DATA!J382=0,0,C.Claims_DATA!J382),IF($C$2="Current Exchange rate",IF(C.Claims_DATA!J382=0,0,C.Claims_DATA!J382/ECO!T12),IF($C$2="Constant Exchange rate",IF(C.Claims_DATA!J382=0,0,C.Claims_DATA!J382/ECO!T47))))</f>
        <v>20.46974813375601</v>
      </c>
      <c r="L477" s="74">
        <f>IF($C$2="National Currency",IF(C.Claims_DATA!K382=0,0,C.Claims_DATA!K382),IF($C$2="Current Exchange rate",IF(C.Claims_DATA!K382=0,0,C.Claims_DATA!K382/ECO!U12),IF($C$2="Constant Exchange rate",IF(C.Claims_DATA!K382=0,0,C.Claims_DATA!K382/ECO!U47))))</f>
        <v>29.354643039753061</v>
      </c>
      <c r="M477" s="74">
        <f>IF($C$2="National Currency",IF(C.Claims_DATA!L382=0,0,C.Claims_DATA!L382),IF($C$2="Current Exchange rate",IF(C.Claims_DATA!L382=0,0,C.Claims_DATA!L382/ECO!V12),IF($C$2="Constant Exchange rate",IF(C.Claims_DATA!L382=0,0,C.Claims_DATA!L382/ECO!V47))))</f>
        <v>21.811534921771141</v>
      </c>
      <c r="N477" s="74">
        <f>IF($C$2="National Currency",IF(C.Claims_DATA!M382=0,0,C.Claims_DATA!M382),IF($C$2="Current Exchange rate",IF(C.Claims_DATA!M382=0,0,C.Claims_DATA!M382/ECO!W12),IF($C$2="Constant Exchange rate",IF(C.Claims_DATA!M382=0,0,C.Claims_DATA!M382/ECO!W47))))</f>
        <v>33.234482053379693</v>
      </c>
      <c r="O477" s="74">
        <f>IF($C$2="National Currency",IF(C.Claims_DATA!N382=0,0,C.Claims_DATA!N382),IF($C$2="Current Exchange rate",IF(C.Claims_DATA!N382=0,0,C.Claims_DATA!N382/ECO!X12),IF($C$2="Constant Exchange rate",IF(C.Claims_DATA!N382=0,0,C.Claims_DATA!N382/ECO!X47))))</f>
        <v>31.189283157787095</v>
      </c>
      <c r="P477" s="74">
        <f>IF($C$2="National Currency",IF(C.Claims_DATA!O382=0,0,C.Claims_DATA!O382),IF($C$2="Current Exchange rate",IF(C.Claims_DATA!O382=0,0,C.Claims_DATA!O382/ECO!Y12),IF($C$2="Constant Exchange rate",IF(C.Claims_DATA!O382=0,0,C.Claims_DATA!O382/ECO!Y47))))</f>
        <v>46.016975150833417</v>
      </c>
      <c r="Q477" s="48">
        <f t="shared" si="109"/>
        <v>8.5538045964241808E-4</v>
      </c>
      <c r="R477" s="94">
        <f t="shared" si="110"/>
        <v>0.47540983606557363</v>
      </c>
      <c r="S477" s="94">
        <f t="shared" si="111"/>
        <v>2.8452505329920501</v>
      </c>
    </row>
    <row r="478" spans="3:19" ht="15" x14ac:dyDescent="0.25">
      <c r="C478" s="256"/>
      <c r="D478" s="257"/>
      <c r="E478" s="45" t="s">
        <v>3</v>
      </c>
      <c r="F478" s="74">
        <f>IF($C$2="National Currency",IF(C.Claims_DATA!E383=0,0,C.Claims_DATA!E383),IF($C$2="Current Exchange rate",IF(C.Claims_DATA!E383=0,0,C.Claims_DATA!E383/ECO!O13),IF($C$2="Constant Exchange rate",IF(C.Claims_DATA!E383=0,0,C.Claims_DATA!E383/ECO!O48))))</f>
        <v>1348.1861277445109</v>
      </c>
      <c r="G478" s="74">
        <f>IF($C$2="National Currency",IF(C.Claims_DATA!F383=0,0,C.Claims_DATA!F383),IF($C$2="Current Exchange rate",IF(C.Claims_DATA!F383=0,0,C.Claims_DATA!F383/ECO!P13),IF($C$2="Constant Exchange rate",IF(C.Claims_DATA!F383=0,0,C.Claims_DATA!F383/ECO!P48))))</f>
        <v>1815.0839986693281</v>
      </c>
      <c r="H478" s="74">
        <f>IF($C$2="National Currency",IF(C.Claims_DATA!G383=0,0,C.Claims_DATA!G383),IF($C$2="Current Exchange rate",IF(C.Claims_DATA!G383=0,0,C.Claims_DATA!G383/ECO!Q13),IF($C$2="Constant Exchange rate",IF(C.Claims_DATA!G383=0,0,C.Claims_DATA!G383/ECO!Q48))))</f>
        <v>1697.0051563539589</v>
      </c>
      <c r="I478" s="74">
        <f>IF($C$2="National Currency",IF(C.Claims_DATA!H383=0,0,C.Claims_DATA!H383),IF($C$2="Current Exchange rate",IF(C.Claims_DATA!H383=0,0,C.Claims_DATA!H383/ECO!R13),IF($C$2="Constant Exchange rate",IF(C.Claims_DATA!H383=0,0,C.Claims_DATA!H383/ECO!R48))))</f>
        <v>1498.7583166999336</v>
      </c>
      <c r="J478" s="74">
        <f>IF($C$2="National Currency",IF(C.Claims_DATA!I383=0,0,C.Claims_DATA!I383),IF($C$2="Current Exchange rate",IF(C.Claims_DATA!I383=0,0,C.Claims_DATA!I383/ECO!S13),IF($C$2="Constant Exchange rate",IF(C.Claims_DATA!I383=0,0,C.Claims_DATA!I383/ECO!S48))))</f>
        <v>1431.8119860279444</v>
      </c>
      <c r="K478" s="74">
        <f>IF($C$2="National Currency",IF(C.Claims_DATA!J383=0,0,C.Claims_DATA!J383),IF($C$2="Current Exchange rate",IF(C.Claims_DATA!J383=0,0,C.Claims_DATA!J383/ECO!T13),IF($C$2="Constant Exchange rate",IF(C.Claims_DATA!J383=0,0,C.Claims_DATA!J383/ECO!T48))))</f>
        <v>1473.5455314371259</v>
      </c>
      <c r="L478" s="74">
        <f>IF($C$2="National Currency",IF(C.Claims_DATA!K383=0,0,C.Claims_DATA!K383),IF($C$2="Current Exchange rate",IF(C.Claims_DATA!K383=0,0,C.Claims_DATA!K383/ECO!U13),IF($C$2="Constant Exchange rate",IF(C.Claims_DATA!K383=0,0,C.Claims_DATA!K383/ECO!U48))))</f>
        <v>1431.7057052561545</v>
      </c>
      <c r="M478" s="74">
        <f>IF($C$2="National Currency",IF(C.Claims_DATA!L383=0,0,C.Claims_DATA!L383),IF($C$2="Current Exchange rate",IF(C.Claims_DATA!L383=0,0,C.Claims_DATA!L383/ECO!V13),IF($C$2="Constant Exchange rate",IF(C.Claims_DATA!L383=0,0,C.Claims_DATA!L383/ECO!V48))))</f>
        <v>1469.3938606121092</v>
      </c>
      <c r="N478" s="74">
        <f>IF($C$2="National Currency",IF(C.Claims_DATA!M383=0,0,C.Claims_DATA!M383),IF($C$2="Current Exchange rate",IF(C.Claims_DATA!M383=0,0,C.Claims_DATA!M383/ECO!W13),IF($C$2="Constant Exchange rate",IF(C.Claims_DATA!M383=0,0,C.Claims_DATA!M383/ECO!W48))))</f>
        <v>2041.629402860945</v>
      </c>
      <c r="O478" s="74">
        <f>IF($C$2="National Currency",IF(C.Claims_DATA!N383=0,0,C.Claims_DATA!N383),IF($C$2="Current Exchange rate",IF(C.Claims_DATA!N383=0,0,C.Claims_DATA!N383/ECO!X13),IF($C$2="Constant Exchange rate",IF(C.Claims_DATA!N383=0,0,C.Claims_DATA!N383/ECO!X48))))</f>
        <v>1666.2903293413174</v>
      </c>
      <c r="P478" s="74">
        <f>IF($C$2="National Currency",IF(C.Claims_DATA!O383=0,0,C.Claims_DATA!O383),IF($C$2="Current Exchange rate",IF(C.Claims_DATA!O383=0,0,C.Claims_DATA!O383/ECO!Y13),IF($C$2="Constant Exchange rate",IF(C.Claims_DATA!O383=0,0,C.Claims_DATA!O383/ECO!Y48))))</f>
        <v>1717.8900532268797</v>
      </c>
      <c r="Q478" s="48">
        <f t="shared" si="109"/>
        <v>3.193277216783192E-2</v>
      </c>
      <c r="R478" s="94">
        <f t="shared" si="110"/>
        <v>3.0966826714981632E-2</v>
      </c>
      <c r="S478" s="94">
        <f t="shared" si="111"/>
        <v>-5.3547904952995662E-2</v>
      </c>
    </row>
    <row r="479" spans="3:19" ht="15" x14ac:dyDescent="0.25">
      <c r="C479" s="256"/>
      <c r="D479" s="257"/>
      <c r="E479" s="45" t="s">
        <v>4</v>
      </c>
      <c r="F479" s="74">
        <f>IF($C$2="National Currency",IF(C.Claims_DATA!E384=0,0,C.Claims_DATA!E384),IF($C$2="Current Exchange rate",IF(C.Claims_DATA!E384=0,0,C.Claims_DATA!E384/ECO!O14),IF($C$2="Constant Exchange rate",IF(C.Claims_DATA!E384=0,0,C.Claims_DATA!E384/ECO!O49))))</f>
        <v>12.131153142993833</v>
      </c>
      <c r="G479" s="74">
        <f>IF($C$2="National Currency",IF(C.Claims_DATA!F384=0,0,C.Claims_DATA!F384),IF($C$2="Current Exchange rate",IF(C.Claims_DATA!F384=0,0,C.Claims_DATA!F384/ECO!P14),IF($C$2="Constant Exchange rate",IF(C.Claims_DATA!F384=0,0,C.Claims_DATA!F384/ECO!P49))))</f>
        <v>17.769576434807867</v>
      </c>
      <c r="H479" s="74">
        <f>IF($C$2="National Currency",IF(C.Claims_DATA!G384=0,0,C.Claims_DATA!G384),IF($C$2="Current Exchange rate",IF(C.Claims_DATA!G384=0,0,C.Claims_DATA!G384/ECO!Q14),IF($C$2="Constant Exchange rate",IF(C.Claims_DATA!G384=0,0,C.Claims_DATA!G384/ECO!Q49))))</f>
        <v>35.539152869615734</v>
      </c>
      <c r="I479" s="74">
        <f>IF($C$2="National Currency",IF(C.Claims_DATA!H384=0,0,C.Claims_DATA!H384),IF($C$2="Current Exchange rate",IF(C.Claims_DATA!H384=0,0,C.Claims_DATA!H384/ECO!R14),IF($C$2="Constant Exchange rate",IF(C.Claims_DATA!H384=0,0,C.Claims_DATA!H384/ECO!R49))))</f>
        <v>18.453021682300481</v>
      </c>
      <c r="J479" s="74">
        <f>IF($C$2="National Currency",IF(C.Claims_DATA!I384=0,0,C.Claims_DATA!I384),IF($C$2="Current Exchange rate",IF(C.Claims_DATA!I384=0,0,C.Claims_DATA!I384/ECO!S14),IF($C$2="Constant Exchange rate",IF(C.Claims_DATA!I384=0,0,C.Claims_DATA!I384/ECO!S49))))</f>
        <v>16</v>
      </c>
      <c r="K479" s="74">
        <f>IF($C$2="National Currency",IF(C.Claims_DATA!J384=0,0,C.Claims_DATA!J384),IF($C$2="Current Exchange rate",IF(C.Claims_DATA!J384=0,0,C.Claims_DATA!J384/ECO!T14),IF($C$2="Constant Exchange rate",IF(C.Claims_DATA!J384=0,0,C.Claims_DATA!J384/ECO!T49))))</f>
        <v>19</v>
      </c>
      <c r="L479" s="74">
        <f>IF($C$2="National Currency",IF(C.Claims_DATA!K384=0,0,C.Claims_DATA!K384),IF($C$2="Current Exchange rate",IF(C.Claims_DATA!K384=0,0,C.Claims_DATA!K384/ECO!U14),IF($C$2="Constant Exchange rate",IF(C.Claims_DATA!K384=0,0,C.Claims_DATA!K384/ECO!U49))))</f>
        <v>27</v>
      </c>
      <c r="M479" s="74">
        <f>IF($C$2="National Currency",IF(C.Claims_DATA!L384=0,0,C.Claims_DATA!L384),IF($C$2="Current Exchange rate",IF(C.Claims_DATA!L384=0,0,C.Claims_DATA!L384/ECO!V14),IF($C$2="Constant Exchange rate",IF(C.Claims_DATA!L384=0,0,C.Claims_DATA!L384/ECO!V49))))</f>
        <v>11</v>
      </c>
      <c r="N479" s="74">
        <f>IF($C$2="National Currency",IF(C.Claims_DATA!M384=0,0,C.Claims_DATA!M384),IF($C$2="Current Exchange rate",IF(C.Claims_DATA!M384=0,0,C.Claims_DATA!M384/ECO!W14),IF($C$2="Constant Exchange rate",IF(C.Claims_DATA!M384=0,0,C.Claims_DATA!M384/ECO!W49))))</f>
        <v>12</v>
      </c>
      <c r="O479" s="74">
        <f>IF($C$2="National Currency",IF(C.Claims_DATA!N384=0,0,C.Claims_DATA!N384),IF($C$2="Current Exchange rate",IF(C.Claims_DATA!N384=0,0,C.Claims_DATA!N384/ECO!X14),IF($C$2="Constant Exchange rate",IF(C.Claims_DATA!N384=0,0,C.Claims_DATA!N384/ECO!X49))))</f>
        <v>23</v>
      </c>
      <c r="P479" s="74">
        <f>IF($C$2="National Currency",IF(C.Claims_DATA!O384=0,0,C.Claims_DATA!O384),IF($C$2="Current Exchange rate",IF(C.Claims_DATA!O384=0,0,C.Claims_DATA!O384/ECO!Y14),IF($C$2="Constant Exchange rate",IF(C.Claims_DATA!O384=0,0,C.Claims_DATA!O384/ECO!Y49))))</f>
        <v>27</v>
      </c>
      <c r="Q479" s="48">
        <f t="shared" si="109"/>
        <v>5.0188593089059235E-4</v>
      </c>
      <c r="R479" s="94">
        <f t="shared" si="110"/>
        <v>0.17391304347826098</v>
      </c>
      <c r="S479" s="94">
        <f t="shared" si="111"/>
        <v>0.51945096153846149</v>
      </c>
    </row>
    <row r="480" spans="3:19" ht="15" x14ac:dyDescent="0.25">
      <c r="C480" s="256"/>
      <c r="D480" s="257"/>
      <c r="E480" s="45" t="s">
        <v>44</v>
      </c>
      <c r="F480" s="74">
        <f>IF($C$2="National Currency",IF(C.Claims_DATA!E385=0,0,C.Claims_DATA!E385),IF($C$2="Current Exchange rate",IF(C.Claims_DATA!E385=0,0,C.Claims_DATA!E385/ECO!O15),IF($C$2="Constant Exchange rate",IF(C.Claims_DATA!E385=0,0,C.Claims_DATA!E385/ECO!O50))))</f>
        <v>214.49455627954111</v>
      </c>
      <c r="G480" s="74">
        <f>IF($C$2="National Currency",IF(C.Claims_DATA!F385=0,0,C.Claims_DATA!F385),IF($C$2="Current Exchange rate",IF(C.Claims_DATA!F385=0,0,C.Claims_DATA!F385/ECO!P15),IF($C$2="Constant Exchange rate",IF(C.Claims_DATA!F385=0,0,C.Claims_DATA!F385/ECO!P50))))</f>
        <v>238.94915770001097</v>
      </c>
      <c r="H480" s="74">
        <f>IF($C$2="National Currency",IF(C.Claims_DATA!G385=0,0,C.Claims_DATA!G385),IF($C$2="Current Exchange rate",IF(C.Claims_DATA!G385=0,0,C.Claims_DATA!G385/ECO!Q15),IF($C$2="Constant Exchange rate",IF(C.Claims_DATA!G385=0,0,C.Claims_DATA!G385/ECO!Q50))))</f>
        <v>263.40375912048086</v>
      </c>
      <c r="I480" s="74">
        <f>IF($C$2="National Currency",IF(C.Claims_DATA!H385=0,0,C.Claims_DATA!H385),IF($C$2="Current Exchange rate",IF(C.Claims_DATA!H385=0,0,C.Claims_DATA!H385/ECO!R15),IF($C$2="Constant Exchange rate",IF(C.Claims_DATA!H385=0,0,C.Claims_DATA!H385/ECO!R50))))</f>
        <v>287.85836054095074</v>
      </c>
      <c r="J480" s="74">
        <f>IF($C$2="National Currency",IF(C.Claims_DATA!I385=0,0,C.Claims_DATA!I385),IF($C$2="Current Exchange rate",IF(C.Claims_DATA!I385=0,0,C.Claims_DATA!I385/ECO!S15),IF($C$2="Constant Exchange rate",IF(C.Claims_DATA!I385=0,0,C.Claims_DATA!I385/ECO!S50))))</f>
        <v>312.31296196142057</v>
      </c>
      <c r="K480" s="74">
        <f>IF($C$2="National Currency",IF(C.Claims_DATA!J385=0,0,C.Claims_DATA!J385),IF($C$2="Current Exchange rate",IF(C.Claims_DATA!J385=0,0,C.Claims_DATA!J385/ECO!T15),IF($C$2="Constant Exchange rate",IF(C.Claims_DATA!J385=0,0,C.Claims_DATA!J385/ECO!T50))))</f>
        <v>360.15864431224088</v>
      </c>
      <c r="L480" s="74">
        <f>IF($C$2="National Currency",IF(C.Claims_DATA!K385=0,0,C.Claims_DATA!K385),IF($C$2="Current Exchange rate",IF(C.Claims_DATA!K385=0,0,C.Claims_DATA!K385/ECO!U15),IF($C$2="Constant Exchange rate",IF(C.Claims_DATA!K385=0,0,C.Claims_DATA!K385/ECO!U50))))</f>
        <v>438.50730124391566</v>
      </c>
      <c r="M480" s="74">
        <f>IF($C$2="National Currency",IF(C.Claims_DATA!L385=0,0,C.Claims_DATA!L385),IF($C$2="Current Exchange rate",IF(C.Claims_DATA!L385=0,0,C.Claims_DATA!L385/ECO!V15),IF($C$2="Constant Exchange rate",IF(C.Claims_DATA!L385=0,0,C.Claims_DATA!L385/ECO!V50))))</f>
        <v>264.25094645754461</v>
      </c>
      <c r="N480" s="74">
        <f>IF($C$2="National Currency",IF(C.Claims_DATA!M385=0,0,C.Claims_DATA!M385),IF($C$2="Current Exchange rate",IF(C.Claims_DATA!M385=0,0,C.Claims_DATA!M385/ECO!W15),IF($C$2="Constant Exchange rate",IF(C.Claims_DATA!M385=0,0,C.Claims_DATA!M385/ECO!W50))))</f>
        <v>321.36289886425095</v>
      </c>
      <c r="O480" s="74">
        <f>IF($C$2="National Currency",IF(C.Claims_DATA!N385=0,0,C.Claims_DATA!N385),IF($C$2="Current Exchange rate",IF(C.Claims_DATA!N385=0,0,C.Claims_DATA!N385/ECO!X15),IF($C$2="Constant Exchange rate",IF(C.Claims_DATA!N385=0,0,C.Claims_DATA!N385/ECO!X50))))</f>
        <v>494.93419866594559</v>
      </c>
      <c r="P480" s="74">
        <f>IF($C$2="National Currency",IF(C.Claims_DATA!O385=0,0,C.Claims_DATA!O385),IF($C$2="Current Exchange rate",IF(C.Claims_DATA!O385=0,0,C.Claims_DATA!O385/ECO!Y15),IF($C$2="Constant Exchange rate",IF(C.Claims_DATA!O385=0,0,C.Claims_DATA!O385/ECO!Y50))))</f>
        <v>366.36019469983773</v>
      </c>
      <c r="Q480" s="48">
        <f t="shared" si="109"/>
        <v>6.8100380503032121E-3</v>
      </c>
      <c r="R480" s="94">
        <f t="shared" si="110"/>
        <v>-0.2597799956290523</v>
      </c>
      <c r="S480" s="94">
        <f t="shared" si="111"/>
        <v>0.53321400345668968</v>
      </c>
    </row>
    <row r="481" spans="3:19" ht="15" x14ac:dyDescent="0.25">
      <c r="C481" s="256"/>
      <c r="D481" s="257"/>
      <c r="E481" s="45" t="s">
        <v>6</v>
      </c>
      <c r="F481" s="74">
        <f>IF($C$2="National Currency",IF(C.Claims_DATA!E386=0,0,C.Claims_DATA!E386),IF($C$2="Current Exchange rate",IF(C.Claims_DATA!E386=0,0,C.Claims_DATA!E386/ECO!O16),IF($C$2="Constant Exchange rate",IF(C.Claims_DATA!E386=0,0,C.Claims_DATA!E386/ECO!O51))))</f>
        <v>9001.3529999999992</v>
      </c>
      <c r="G481" s="74">
        <f>IF($C$2="National Currency",IF(C.Claims_DATA!F386=0,0,C.Claims_DATA!F386),IF($C$2="Current Exchange rate",IF(C.Claims_DATA!F386=0,0,C.Claims_DATA!F386/ECO!P16),IF($C$2="Constant Exchange rate",IF(C.Claims_DATA!F386=0,0,C.Claims_DATA!F386/ECO!P51))))</f>
        <v>9279.9249999999993</v>
      </c>
      <c r="H481" s="74">
        <f>IF($C$2="National Currency",IF(C.Claims_DATA!G386=0,0,C.Claims_DATA!G386),IF($C$2="Current Exchange rate",IF(C.Claims_DATA!G386=0,0,C.Claims_DATA!G386/ECO!Q16),IF($C$2="Constant Exchange rate",IF(C.Claims_DATA!G386=0,0,C.Claims_DATA!G386/ECO!Q51))))</f>
        <v>9677.4830000000002</v>
      </c>
      <c r="I481" s="74">
        <f>IF($C$2="National Currency",IF(C.Claims_DATA!H386=0,0,C.Claims_DATA!H386),IF($C$2="Current Exchange rate",IF(C.Claims_DATA!H386=0,0,C.Claims_DATA!H386/ECO!R16),IF($C$2="Constant Exchange rate",IF(C.Claims_DATA!H386=0,0,C.Claims_DATA!H386/ECO!R51))))</f>
        <v>11399.486999999999</v>
      </c>
      <c r="J481" s="74">
        <f>IF($C$2="National Currency",IF(C.Claims_DATA!I386=0,0,C.Claims_DATA!I386),IF($C$2="Current Exchange rate",IF(C.Claims_DATA!I386=0,0,C.Claims_DATA!I386/ECO!S16),IF($C$2="Constant Exchange rate",IF(C.Claims_DATA!I386=0,0,C.Claims_DATA!I386/ECO!S51))))</f>
        <v>10320.826999999999</v>
      </c>
      <c r="K481" s="74">
        <f>IF($C$2="National Currency",IF(C.Claims_DATA!J386=0,0,C.Claims_DATA!J386),IF($C$2="Current Exchange rate",IF(C.Claims_DATA!J386=0,0,C.Claims_DATA!J386/ECO!T16),IF($C$2="Constant Exchange rate",IF(C.Claims_DATA!J386=0,0,C.Claims_DATA!J386/ECO!T51))))</f>
        <v>10153.324000000001</v>
      </c>
      <c r="L481" s="74">
        <f>IF($C$2="National Currency",IF(C.Claims_DATA!K386=0,0,C.Claims_DATA!K386),IF($C$2="Current Exchange rate",IF(C.Claims_DATA!K386=0,0,C.Claims_DATA!K386/ECO!U16),IF($C$2="Constant Exchange rate",IF(C.Claims_DATA!K386=0,0,C.Claims_DATA!K386/ECO!U51))))</f>
        <v>11149.553</v>
      </c>
      <c r="M481" s="74">
        <f>IF($C$2="National Currency",IF(C.Claims_DATA!L386=0,0,C.Claims_DATA!L386),IF($C$2="Current Exchange rate",IF(C.Claims_DATA!L386=0,0,C.Claims_DATA!L386/ECO!V16),IF($C$2="Constant Exchange rate",IF(C.Claims_DATA!L386=0,0,C.Claims_DATA!L386/ECO!V51))))</f>
        <v>11171.102999999999</v>
      </c>
      <c r="N481" s="74">
        <f>IF($C$2="National Currency",IF(C.Claims_DATA!M386=0,0,C.Claims_DATA!M386),IF($C$2="Current Exchange rate",IF(C.Claims_DATA!M386=0,0,C.Claims_DATA!M386/ECO!W16),IF($C$2="Constant Exchange rate",IF(C.Claims_DATA!M386=0,0,C.Claims_DATA!M386/ECO!W51))))</f>
        <v>11656.395</v>
      </c>
      <c r="O481" s="74">
        <f>IF($C$2="National Currency",IF(C.Claims_DATA!N386=0,0,C.Claims_DATA!N386),IF($C$2="Current Exchange rate",IF(C.Claims_DATA!N386=0,0,C.Claims_DATA!N386/ECO!X16),IF($C$2="Constant Exchange rate",IF(C.Claims_DATA!N386=0,0,C.Claims_DATA!N386/ECO!X51))))</f>
        <v>15108.63</v>
      </c>
      <c r="P481" s="74">
        <f>IF($C$2="National Currency",IF(C.Claims_DATA!O386=0,0,C.Claims_DATA!O386),IF($C$2="Current Exchange rate",IF(C.Claims_DATA!O386=0,0,C.Claims_DATA!O386/ECO!Y16),IF($C$2="Constant Exchange rate",IF(C.Claims_DATA!O386=0,0,C.Claims_DATA!O386/ECO!Y51))))</f>
        <v>12177</v>
      </c>
      <c r="Q481" s="48">
        <f t="shared" si="109"/>
        <v>0.22635055483165717</v>
      </c>
      <c r="R481" s="94">
        <f t="shared" si="110"/>
        <v>-0.19403678559869419</v>
      </c>
      <c r="S481" s="94">
        <f t="shared" si="111"/>
        <v>0.31218732910018132</v>
      </c>
    </row>
    <row r="482" spans="3:19" ht="15" x14ac:dyDescent="0.25">
      <c r="C482" s="256"/>
      <c r="D482" s="257"/>
      <c r="E482" s="45" t="s">
        <v>7</v>
      </c>
      <c r="F482" s="74">
        <f>IF($C$2="National Currency",IF(C.Claims_DATA!E387=0,0,C.Claims_DATA!E387),IF($C$2="Current Exchange rate",IF(C.Claims_DATA!E387=0,0,C.Claims_DATA!E387/ECO!O17),IF($C$2="Constant Exchange rate",IF(C.Claims_DATA!E387=0,0,C.Claims_DATA!E387/ECO!O52))))</f>
        <v>0</v>
      </c>
      <c r="G482" s="74">
        <f>IF($C$2="National Currency",IF(C.Claims_DATA!F387=0,0,C.Claims_DATA!F387),IF($C$2="Current Exchange rate",IF(C.Claims_DATA!F387=0,0,C.Claims_DATA!F387/ECO!P17),IF($C$2="Constant Exchange rate",IF(C.Claims_DATA!F387=0,0,C.Claims_DATA!F387/ECO!P52))))</f>
        <v>0</v>
      </c>
      <c r="H482" s="74">
        <f>IF($C$2="National Currency",IF(C.Claims_DATA!G387=0,0,C.Claims_DATA!G387),IF($C$2="Current Exchange rate",IF(C.Claims_DATA!G387=0,0,C.Claims_DATA!G387/ECO!Q17),IF($C$2="Constant Exchange rate",IF(C.Claims_DATA!G387=0,0,C.Claims_DATA!G387/ECO!Q52))))</f>
        <v>0</v>
      </c>
      <c r="I482" s="74">
        <f>IF($C$2="National Currency",IF(C.Claims_DATA!H387=0,0,C.Claims_DATA!H387),IF($C$2="Current Exchange rate",IF(C.Claims_DATA!H387=0,0,C.Claims_DATA!H387/ECO!R17),IF($C$2="Constant Exchange rate",IF(C.Claims_DATA!H387=0,0,C.Claims_DATA!H387/ECO!R52))))</f>
        <v>0</v>
      </c>
      <c r="J482" s="74">
        <f>IF($C$2="National Currency",IF(C.Claims_DATA!I387=0,0,C.Claims_DATA!I387),IF($C$2="Current Exchange rate",IF(C.Claims_DATA!I387=0,0,C.Claims_DATA!I387/ECO!S17),IF($C$2="Constant Exchange rate",IF(C.Claims_DATA!I387=0,0,C.Claims_DATA!I387/ECO!S52))))</f>
        <v>0</v>
      </c>
      <c r="K482" s="74">
        <f>IF($C$2="National Currency",IF(C.Claims_DATA!J387=0,0,C.Claims_DATA!J387),IF($C$2="Current Exchange rate",IF(C.Claims_DATA!J387=0,0,C.Claims_DATA!J387/ECO!T17),IF($C$2="Constant Exchange rate",IF(C.Claims_DATA!J387=0,0,C.Claims_DATA!J387/ECO!T52))))</f>
        <v>0</v>
      </c>
      <c r="L482" s="74">
        <f>IF($C$2="National Currency",IF(C.Claims_DATA!K387=0,0,C.Claims_DATA!K387),IF($C$2="Current Exchange rate",IF(C.Claims_DATA!K387=0,0,C.Claims_DATA!K387/ECO!U17),IF($C$2="Constant Exchange rate",IF(C.Claims_DATA!K387=0,0,C.Claims_DATA!K387/ECO!U52))))</f>
        <v>0</v>
      </c>
      <c r="M482" s="74">
        <f>IF($C$2="National Currency",IF(C.Claims_DATA!L387=0,0,C.Claims_DATA!L387),IF($C$2="Current Exchange rate",IF(C.Claims_DATA!L387=0,0,C.Claims_DATA!L387/ECO!V17),IF($C$2="Constant Exchange rate",IF(C.Claims_DATA!L387=0,0,C.Claims_DATA!L387/ECO!V52))))</f>
        <v>0</v>
      </c>
      <c r="N482" s="74">
        <f>IF($C$2="National Currency",IF(C.Claims_DATA!M387=0,0,C.Claims_DATA!M387),IF($C$2="Current Exchange rate",IF(C.Claims_DATA!M387=0,0,C.Claims_DATA!M387/ECO!W17),IF($C$2="Constant Exchange rate",IF(C.Claims_DATA!M387=0,0,C.Claims_DATA!M387/ECO!W52))))</f>
        <v>0</v>
      </c>
      <c r="O482" s="74">
        <f>IF($C$2="National Currency",IF(C.Claims_DATA!N387=0,0,C.Claims_DATA!N387),IF($C$2="Current Exchange rate",IF(C.Claims_DATA!N387=0,0,C.Claims_DATA!N387/ECO!X17),IF($C$2="Constant Exchange rate",IF(C.Claims_DATA!N387=0,0,C.Claims_DATA!N387/ECO!X52))))</f>
        <v>1806.9117429787921</v>
      </c>
      <c r="P482" s="74">
        <f>IF($C$2="National Currency",IF(C.Claims_DATA!O387=0,0,C.Claims_DATA!O387),IF($C$2="Current Exchange rate",IF(C.Claims_DATA!O387=0,0,C.Claims_DATA!O387/ECO!Y17),IF($C$2="Constant Exchange rate",IF(C.Claims_DATA!O387=0,0,C.Claims_DATA!O387/ECO!Y52))))</f>
        <v>1698.3869018038226</v>
      </c>
      <c r="Q482" s="48">
        <f t="shared" si="109"/>
        <v>3.1570240415711139E-2</v>
      </c>
      <c r="R482" s="94">
        <f t="shared" si="110"/>
        <v>-6.0060952947297963E-2</v>
      </c>
      <c r="S482" s="94" t="str">
        <f t="shared" si="111"/>
        <v>-</v>
      </c>
    </row>
    <row r="483" spans="3:19" ht="15" x14ac:dyDescent="0.25">
      <c r="C483" s="256"/>
      <c r="D483" s="257"/>
      <c r="E483" s="45" t="s">
        <v>8</v>
      </c>
      <c r="F483" s="74">
        <f>IF($C$2="National Currency",IF(C.Claims_DATA!E388=0,0,C.Claims_DATA!E388),IF($C$2="Current Exchange rate",IF(C.Claims_DATA!E388=0,0,C.Claims_DATA!E388/ECO!O18),IF($C$2="Constant Exchange rate",IF(C.Claims_DATA!E388=0,0,C.Claims_DATA!E388/ECO!O53))))</f>
        <v>11.152582669717383</v>
      </c>
      <c r="G483" s="74">
        <f>IF($C$2="National Currency",IF(C.Claims_DATA!F388=0,0,C.Claims_DATA!F388),IF($C$2="Current Exchange rate",IF(C.Claims_DATA!F388=0,0,C.Claims_DATA!F388/ECO!P18),IF($C$2="Constant Exchange rate",IF(C.Claims_DATA!F388=0,0,C.Claims_DATA!F388/ECO!P53))))</f>
        <v>20.432554037298839</v>
      </c>
      <c r="H483" s="74">
        <f>IF($C$2="National Currency",IF(C.Claims_DATA!G388=0,0,C.Claims_DATA!G388),IF($C$2="Current Exchange rate",IF(C.Claims_DATA!G388=0,0,C.Claims_DATA!G388/ECO!Q18),IF($C$2="Constant Exchange rate",IF(C.Claims_DATA!G388=0,0,C.Claims_DATA!G388/ECO!Q53))))</f>
        <v>14.857093553871129</v>
      </c>
      <c r="I483" s="74">
        <f>IF($C$2="National Currency",IF(C.Claims_DATA!H388=0,0,C.Claims_DATA!H388),IF($C$2="Current Exchange rate",IF(C.Claims_DATA!H388=0,0,C.Claims_DATA!H388/ECO!R18),IF($C$2="Constant Exchange rate",IF(C.Claims_DATA!H388=0,0,C.Claims_DATA!H388/ECO!R53))))</f>
        <v>17.90139710863702</v>
      </c>
      <c r="J483" s="74">
        <f>IF($C$2="National Currency",IF(C.Claims_DATA!I388=0,0,C.Claims_DATA!I388),IF($C$2="Current Exchange rate",IF(C.Claims_DATA!I388=0,0,C.Claims_DATA!I388/ECO!S18),IF($C$2="Constant Exchange rate",IF(C.Claims_DATA!I388=0,0,C.Claims_DATA!I388/ECO!S53))))</f>
        <v>19.24379737450948</v>
      </c>
      <c r="K483" s="74">
        <f>IF($C$2="National Currency",IF(C.Claims_DATA!J388=0,0,C.Claims_DATA!J388),IF($C$2="Current Exchange rate",IF(C.Claims_DATA!J388=0,0,C.Claims_DATA!J388/ECO!T18),IF($C$2="Constant Exchange rate",IF(C.Claims_DATA!J388=0,0,C.Claims_DATA!J388/ECO!T53))))</f>
        <v>24.842457786356142</v>
      </c>
      <c r="L483" s="74">
        <f>IF($C$2="National Currency",IF(C.Claims_DATA!K388=0,0,C.Claims_DATA!K388),IF($C$2="Current Exchange rate",IF(C.Claims_DATA!K388=0,0,C.Claims_DATA!K388/ECO!U18),IF($C$2="Constant Exchange rate",IF(C.Claims_DATA!K388=0,0,C.Claims_DATA!K388/ECO!U53))))</f>
        <v>21.965999999999998</v>
      </c>
      <c r="M483" s="74">
        <f>IF($C$2="National Currency",IF(C.Claims_DATA!L388=0,0,C.Claims_DATA!L388),IF($C$2="Current Exchange rate",IF(C.Claims_DATA!L388=0,0,C.Claims_DATA!L388/ECO!V18),IF($C$2="Constant Exchange rate",IF(C.Claims_DATA!L388=0,0,C.Claims_DATA!L388/ECO!V53))))</f>
        <v>24.122</v>
      </c>
      <c r="N483" s="74">
        <f>IF($C$2="National Currency",IF(C.Claims_DATA!M388=0,0,C.Claims_DATA!M388),IF($C$2="Current Exchange rate",IF(C.Claims_DATA!M388=0,0,C.Claims_DATA!M388/ECO!W18),IF($C$2="Constant Exchange rate",IF(C.Claims_DATA!M388=0,0,C.Claims_DATA!M388/ECO!W53))))</f>
        <v>32.07</v>
      </c>
      <c r="O483" s="74">
        <f>IF($C$2="National Currency",IF(C.Claims_DATA!N388=0,0,C.Claims_DATA!N388),IF($C$2="Current Exchange rate",IF(C.Claims_DATA!N388=0,0,C.Claims_DATA!N388/ECO!X18),IF($C$2="Constant Exchange rate",IF(C.Claims_DATA!N388=0,0,C.Claims_DATA!N388/ECO!X53))))</f>
        <v>29.33</v>
      </c>
      <c r="P483" s="74">
        <f>IF($C$2="National Currency",IF(C.Claims_DATA!O388=0,0,C.Claims_DATA!O388),IF($C$2="Current Exchange rate",IF(C.Claims_DATA!O388=0,0,C.Claims_DATA!O388/ECO!Y18),IF($C$2="Constant Exchange rate",IF(C.Claims_DATA!O388=0,0,C.Claims_DATA!O388/ECO!Y53))))</f>
        <v>32.936999999999998</v>
      </c>
      <c r="Q483" s="48">
        <f t="shared" si="109"/>
        <v>6.1224507058309035E-4</v>
      </c>
      <c r="R483" s="94">
        <f t="shared" si="110"/>
        <v>0.12297988407773608</v>
      </c>
      <c r="S483" s="94">
        <f t="shared" si="111"/>
        <v>0.61198643791054086</v>
      </c>
    </row>
    <row r="484" spans="3:19" ht="15" x14ac:dyDescent="0.25">
      <c r="C484" s="256"/>
      <c r="D484" s="257"/>
      <c r="E484" s="45" t="s">
        <v>9</v>
      </c>
      <c r="F484" s="74">
        <f>IF($C$2="National Currency",IF(C.Claims_DATA!E389=0,0,C.Claims_DATA!E389),IF($C$2="Current Exchange rate",IF(C.Claims_DATA!E389=0,0,C.Claims_DATA!E389/ECO!O19),IF($C$2="Constant Exchange rate",IF(C.Claims_DATA!E389=0,0,C.Claims_DATA!E389/ECO!O54))))</f>
        <v>2866.3443790000001</v>
      </c>
      <c r="G484" s="74">
        <f>IF($C$2="National Currency",IF(C.Claims_DATA!F389=0,0,C.Claims_DATA!F389),IF($C$2="Current Exchange rate",IF(C.Claims_DATA!F389=0,0,C.Claims_DATA!F389/ECO!P19),IF($C$2="Constant Exchange rate",IF(C.Claims_DATA!F389=0,0,C.Claims_DATA!F389/ECO!P54))))</f>
        <v>3306.7246089999999</v>
      </c>
      <c r="H484" s="74">
        <f>IF($C$2="National Currency",IF(C.Claims_DATA!G389=0,0,C.Claims_DATA!G389),IF($C$2="Current Exchange rate",IF(C.Claims_DATA!G389=0,0,C.Claims_DATA!G389/ECO!Q19),IF($C$2="Constant Exchange rate",IF(C.Claims_DATA!G389=0,0,C.Claims_DATA!G389/ECO!Q54))))</f>
        <v>3487.4732506699997</v>
      </c>
      <c r="I484" s="74">
        <f>IF($C$2="National Currency",IF(C.Claims_DATA!H389=0,0,C.Claims_DATA!H389),IF($C$2="Current Exchange rate",IF(C.Claims_DATA!H389=0,0,C.Claims_DATA!H389/ECO!R19),IF($C$2="Constant Exchange rate",IF(C.Claims_DATA!H389=0,0,C.Claims_DATA!H389/ECO!R54))))</f>
        <v>3942.9835491999993</v>
      </c>
      <c r="J484" s="74">
        <f>IF($C$2="National Currency",IF(C.Claims_DATA!I389=0,0,C.Claims_DATA!I389),IF($C$2="Current Exchange rate",IF(C.Claims_DATA!I389=0,0,C.Claims_DATA!I389/ECO!S19),IF($C$2="Constant Exchange rate",IF(C.Claims_DATA!I389=0,0,C.Claims_DATA!I389/ECO!S54))))</f>
        <v>4370.7988229599996</v>
      </c>
      <c r="K484" s="74">
        <f>IF($C$2="National Currency",IF(C.Claims_DATA!J389=0,0,C.Claims_DATA!J389),IF($C$2="Current Exchange rate",IF(C.Claims_DATA!J389=0,0,C.Claims_DATA!J389/ECO!T19),IF($C$2="Constant Exchange rate",IF(C.Claims_DATA!J389=0,0,C.Claims_DATA!J389/ECO!T54))))</f>
        <v>4710.9525053574998</v>
      </c>
      <c r="L484" s="74">
        <f>IF($C$2="National Currency",IF(C.Claims_DATA!K389=0,0,C.Claims_DATA!K389),IF($C$2="Current Exchange rate",IF(C.Claims_DATA!K389=0,0,C.Claims_DATA!K389/ECO!U19),IF($C$2="Constant Exchange rate",IF(C.Claims_DATA!K389=0,0,C.Claims_DATA!K389/ECO!U54))))</f>
        <v>4501.1851776476005</v>
      </c>
      <c r="M484" s="74">
        <f>IF($C$2="National Currency",IF(C.Claims_DATA!L389=0,0,C.Claims_DATA!L389),IF($C$2="Current Exchange rate",IF(C.Claims_DATA!L389=0,0,C.Claims_DATA!L389/ECO!V19),IF($C$2="Constant Exchange rate",IF(C.Claims_DATA!L389=0,0,C.Claims_DATA!L389/ECO!V54))))</f>
        <v>4391.6310686743018</v>
      </c>
      <c r="N484" s="74">
        <f>IF($C$2="National Currency",IF(C.Claims_DATA!M389=0,0,C.Claims_DATA!M389),IF($C$2="Current Exchange rate",IF(C.Claims_DATA!M389=0,0,C.Claims_DATA!M389/ECO!W19),IF($C$2="Constant Exchange rate",IF(C.Claims_DATA!M389=0,0,C.Claims_DATA!M389/ECO!W54))))</f>
        <v>4341.8238903430001</v>
      </c>
      <c r="O484" s="74">
        <f>IF($C$2="National Currency",IF(C.Claims_DATA!N389=0,0,C.Claims_DATA!N389),IF($C$2="Current Exchange rate",IF(C.Claims_DATA!N389=0,0,C.Claims_DATA!N389/ECO!X19),IF($C$2="Constant Exchange rate",IF(C.Claims_DATA!N389=0,0,C.Claims_DATA!N389/ECO!X54))))</f>
        <v>4445.9326988823004</v>
      </c>
      <c r="P484" s="74">
        <f>IF($C$2="National Currency",IF(C.Claims_DATA!O389=0,0,C.Claims_DATA!O389),IF($C$2="Current Exchange rate",IF(C.Claims_DATA!O389=0,0,C.Claims_DATA!O389/ECO!Y19),IF($C$2="Constant Exchange rate",IF(C.Claims_DATA!O389=0,0,C.Claims_DATA!O389/ECO!Y54))))</f>
        <v>3870.28523387</v>
      </c>
      <c r="Q484" s="48">
        <f t="shared" si="109"/>
        <v>7.1942285459739228E-2</v>
      </c>
      <c r="R484" s="94">
        <f t="shared" si="110"/>
        <v>-0.12947732320757288</v>
      </c>
      <c r="S484" s="94">
        <f t="shared" si="111"/>
        <v>0.17042865418430742</v>
      </c>
    </row>
    <row r="485" spans="3:19" ht="15" x14ac:dyDescent="0.25">
      <c r="C485" s="256"/>
      <c r="D485" s="257"/>
      <c r="E485" s="45" t="s">
        <v>10</v>
      </c>
      <c r="F485" s="74">
        <f>IF($C$2="National Currency",IF(C.Claims_DATA!E390=0,0,C.Claims_DATA!E390),IF($C$2="Current Exchange rate",IF(C.Claims_DATA!E390=0,0,C.Claims_DATA!E390/ECO!O20),IF($C$2="Constant Exchange rate",IF(C.Claims_DATA!E390=0,0,C.Claims_DATA!E390/ECO!O55))))</f>
        <v>378</v>
      </c>
      <c r="G485" s="74">
        <f>IF($C$2="National Currency",IF(C.Claims_DATA!F390=0,0,C.Claims_DATA!F390),IF($C$2="Current Exchange rate",IF(C.Claims_DATA!F390=0,0,C.Claims_DATA!F390/ECO!P20),IF($C$2="Constant Exchange rate",IF(C.Claims_DATA!F390=0,0,C.Claims_DATA!F390/ECO!P55))))</f>
        <v>383</v>
      </c>
      <c r="H485" s="74">
        <f>IF($C$2="National Currency",IF(C.Claims_DATA!G390=0,0,C.Claims_DATA!G390),IF($C$2="Current Exchange rate",IF(C.Claims_DATA!G390=0,0,C.Claims_DATA!G390/ECO!Q20),IF($C$2="Constant Exchange rate",IF(C.Claims_DATA!G390=0,0,C.Claims_DATA!G390/ECO!Q55))))</f>
        <v>396</v>
      </c>
      <c r="I485" s="74">
        <f>IF($C$2="National Currency",IF(C.Claims_DATA!H390=0,0,C.Claims_DATA!H390),IF($C$2="Current Exchange rate",IF(C.Claims_DATA!H390=0,0,C.Claims_DATA!H390/ECO!R20),IF($C$2="Constant Exchange rate",IF(C.Claims_DATA!H390=0,0,C.Claims_DATA!H390/ECO!R55))))</f>
        <v>441</v>
      </c>
      <c r="J485" s="74">
        <f>IF($C$2="National Currency",IF(C.Claims_DATA!I390=0,0,C.Claims_DATA!I390),IF($C$2="Current Exchange rate",IF(C.Claims_DATA!I390=0,0,C.Claims_DATA!I390/ECO!S20),IF($C$2="Constant Exchange rate",IF(C.Claims_DATA!I390=0,0,C.Claims_DATA!I390/ECO!S55))))</f>
        <v>444</v>
      </c>
      <c r="K485" s="74">
        <f>IF($C$2="National Currency",IF(C.Claims_DATA!J390=0,0,C.Claims_DATA!J390),IF($C$2="Current Exchange rate",IF(C.Claims_DATA!J390=0,0,C.Claims_DATA!J390/ECO!T20),IF($C$2="Constant Exchange rate",IF(C.Claims_DATA!J390=0,0,C.Claims_DATA!J390/ECO!T55))))</f>
        <v>446</v>
      </c>
      <c r="L485" s="74">
        <f>IF($C$2="National Currency",IF(C.Claims_DATA!K390=0,0,C.Claims_DATA!K390),IF($C$2="Current Exchange rate",IF(C.Claims_DATA!K390=0,0,C.Claims_DATA!K390/ECO!U20),IF($C$2="Constant Exchange rate",IF(C.Claims_DATA!K390=0,0,C.Claims_DATA!K390/ECO!U55))))</f>
        <v>532</v>
      </c>
      <c r="M485" s="74">
        <f>IF($C$2="National Currency",IF(C.Claims_DATA!L390=0,0,C.Claims_DATA!L390),IF($C$2="Current Exchange rate",IF(C.Claims_DATA!L390=0,0,C.Claims_DATA!L390/ECO!V20),IF($C$2="Constant Exchange rate",IF(C.Claims_DATA!L390=0,0,C.Claims_DATA!L390/ECO!V55))))</f>
        <v>576</v>
      </c>
      <c r="N485" s="74">
        <f>IF($C$2="National Currency",IF(C.Claims_DATA!M390=0,0,C.Claims_DATA!M390),IF($C$2="Current Exchange rate",IF(C.Claims_DATA!M390=0,0,C.Claims_DATA!M390/ECO!W20),IF($C$2="Constant Exchange rate",IF(C.Claims_DATA!M390=0,0,C.Claims_DATA!M390/ECO!W55))))</f>
        <v>612</v>
      </c>
      <c r="O485" s="74">
        <f>IF($C$2="National Currency",IF(C.Claims_DATA!N390=0,0,C.Claims_DATA!N390),IF($C$2="Current Exchange rate",IF(C.Claims_DATA!N390=0,0,C.Claims_DATA!N390/ECO!X20),IF($C$2="Constant Exchange rate",IF(C.Claims_DATA!N390=0,0,C.Claims_DATA!N390/ECO!X55))))</f>
        <v>635</v>
      </c>
      <c r="P485" s="74">
        <f>IF($C$2="National Currency",IF(C.Claims_DATA!O390=0,0,C.Claims_DATA!O390),IF($C$2="Current Exchange rate",IF(C.Claims_DATA!O390=0,0,C.Claims_DATA!O390/ECO!Y20),IF($C$2="Constant Exchange rate",IF(C.Claims_DATA!O390=0,0,C.Claims_DATA!O390/ECO!Y55))))</f>
        <v>694</v>
      </c>
      <c r="Q485" s="48">
        <f t="shared" si="109"/>
        <v>1.29003272606693E-2</v>
      </c>
      <c r="R485" s="94">
        <f t="shared" si="110"/>
        <v>9.2913385826771666E-2</v>
      </c>
      <c r="S485" s="94">
        <f t="shared" si="111"/>
        <v>0.81201044386422971</v>
      </c>
    </row>
    <row r="486" spans="3:19" ht="15" x14ac:dyDescent="0.25">
      <c r="C486" s="256"/>
      <c r="D486" s="257"/>
      <c r="E486" s="45" t="s">
        <v>11</v>
      </c>
      <c r="F486" s="74">
        <f>IF($C$2="National Currency",IF(C.Claims_DATA!E391=0,0,C.Claims_DATA!E391),IF($C$2="Current Exchange rate",IF(C.Claims_DATA!E391=0,0,C.Claims_DATA!E391/ECO!O21),IF($C$2="Constant Exchange rate",IF(C.Claims_DATA!E391=0,0,C.Claims_DATA!E391/ECO!O56))))</f>
        <v>10400</v>
      </c>
      <c r="G486" s="74">
        <f>IF($C$2="National Currency",IF(C.Claims_DATA!F391=0,0,C.Claims_DATA!F391),IF($C$2="Current Exchange rate",IF(C.Claims_DATA!F391=0,0,C.Claims_DATA!F391/ECO!P21),IF($C$2="Constant Exchange rate",IF(C.Claims_DATA!F391=0,0,C.Claims_DATA!F391/ECO!P56))))</f>
        <v>10500</v>
      </c>
      <c r="H486" s="74">
        <f>IF($C$2="National Currency",IF(C.Claims_DATA!G391=0,0,C.Claims_DATA!G391),IF($C$2="Current Exchange rate",IF(C.Claims_DATA!G391=0,0,C.Claims_DATA!G391/ECO!Q21),IF($C$2="Constant Exchange rate",IF(C.Claims_DATA!G391=0,0,C.Claims_DATA!G391/ECO!Q56))))</f>
        <v>10500</v>
      </c>
      <c r="I486" s="74">
        <f>IF($C$2="National Currency",IF(C.Claims_DATA!H391=0,0,C.Claims_DATA!H391),IF($C$2="Current Exchange rate",IF(C.Claims_DATA!H391=0,0,C.Claims_DATA!H391/ECO!R21),IF($C$2="Constant Exchange rate",IF(C.Claims_DATA!H391=0,0,C.Claims_DATA!H391/ECO!R56))))</f>
        <v>11500</v>
      </c>
      <c r="J486" s="74">
        <f>IF($C$2="National Currency",IF(C.Claims_DATA!I391=0,0,C.Claims_DATA!I391),IF($C$2="Current Exchange rate",IF(C.Claims_DATA!I391=0,0,C.Claims_DATA!I391/ECO!S21),IF($C$2="Constant Exchange rate",IF(C.Claims_DATA!I391=0,0,C.Claims_DATA!I391/ECO!S56))))</f>
        <v>11500</v>
      </c>
      <c r="K486" s="74">
        <f>IF($C$2="National Currency",IF(C.Claims_DATA!J391=0,0,C.Claims_DATA!J391),IF($C$2="Current Exchange rate",IF(C.Claims_DATA!J391=0,0,C.Claims_DATA!J391/ECO!T21),IF($C$2="Constant Exchange rate",IF(C.Claims_DATA!J391=0,0,C.Claims_DATA!J391/ECO!T56))))</f>
        <v>14200</v>
      </c>
      <c r="L486" s="74">
        <f>IF($C$2="National Currency",IF(C.Claims_DATA!K391=0,0,C.Claims_DATA!K391),IF($C$2="Current Exchange rate",IF(C.Claims_DATA!K391=0,0,C.Claims_DATA!K391/ECO!U21),IF($C$2="Constant Exchange rate",IF(C.Claims_DATA!K391=0,0,C.Claims_DATA!K391/ECO!U56))))</f>
        <v>13600</v>
      </c>
      <c r="M486" s="74">
        <f>IF($C$2="National Currency",IF(C.Claims_DATA!L391=0,0,C.Claims_DATA!L391),IF($C$2="Current Exchange rate",IF(C.Claims_DATA!L391=0,0,C.Claims_DATA!L391/ECO!V21),IF($C$2="Constant Exchange rate",IF(C.Claims_DATA!L391=0,0,C.Claims_DATA!L391/ECO!V56))))</f>
        <v>12900</v>
      </c>
      <c r="N486" s="74">
        <f>IF($C$2="National Currency",IF(C.Claims_DATA!M391=0,0,C.Claims_DATA!M391),IF($C$2="Current Exchange rate",IF(C.Claims_DATA!M391=0,0,C.Claims_DATA!M391/ECO!W21),IF($C$2="Constant Exchange rate",IF(C.Claims_DATA!M391=0,0,C.Claims_DATA!M391/ECO!W56))))</f>
        <v>14300</v>
      </c>
      <c r="O486" s="74">
        <f>IF($C$2="National Currency",IF(C.Claims_DATA!N391=0,0,C.Claims_DATA!N391),IF($C$2="Current Exchange rate",IF(C.Claims_DATA!N391=0,0,C.Claims_DATA!N391/ECO!X21),IF($C$2="Constant Exchange rate",IF(C.Claims_DATA!N391=0,0,C.Claims_DATA!N391/ECO!X56))))</f>
        <v>11600</v>
      </c>
      <c r="P486" s="74">
        <f>IF($C$2="National Currency",IF(C.Claims_DATA!O391=0,0,C.Claims_DATA!O391),IF($C$2="Current Exchange rate",IF(C.Claims_DATA!O391=0,0,C.Claims_DATA!O391/ECO!Y21),IF($C$2="Constant Exchange rate",IF(C.Claims_DATA!O391=0,0,C.Claims_DATA!O391/ECO!Y56))))</f>
        <v>11400</v>
      </c>
      <c r="Q486" s="48">
        <f t="shared" si="109"/>
        <v>0.21190739304269457</v>
      </c>
      <c r="R486" s="94">
        <f t="shared" si="110"/>
        <v>-1.7241379310344862E-2</v>
      </c>
      <c r="S486" s="94">
        <f t="shared" si="111"/>
        <v>8.5714285714285632E-2</v>
      </c>
    </row>
    <row r="487" spans="3:19" ht="15" x14ac:dyDescent="0.25">
      <c r="C487" s="256"/>
      <c r="D487" s="257"/>
      <c r="E487" s="45" t="s">
        <v>12</v>
      </c>
      <c r="F487" s="74">
        <f>IF($C$2="National Currency",IF(C.Claims_DATA!E392=0,0,C.Claims_DATA!E392),IF($C$2="Current Exchange rate",IF(C.Claims_DATA!E392=0,0,C.Claims_DATA!E392/ECO!O22),IF($C$2="Constant Exchange rate",IF(C.Claims_DATA!E392=0,0,C.Claims_DATA!E392/ECO!O57))))</f>
        <v>0</v>
      </c>
      <c r="G487" s="74">
        <f>IF($C$2="National Currency",IF(C.Claims_DATA!F392=0,0,C.Claims_DATA!F392),IF($C$2="Current Exchange rate",IF(C.Claims_DATA!F392=0,0,C.Claims_DATA!F392/ECO!P22),IF($C$2="Constant Exchange rate",IF(C.Claims_DATA!F392=0,0,C.Claims_DATA!F392/ECO!P57))))</f>
        <v>0</v>
      </c>
      <c r="H487" s="74">
        <f>IF($C$2="National Currency",IF(C.Claims_DATA!G392=0,0,C.Claims_DATA!G392),IF($C$2="Current Exchange rate",IF(C.Claims_DATA!G392=0,0,C.Claims_DATA!G392/ECO!Q22),IF($C$2="Constant Exchange rate",IF(C.Claims_DATA!G392=0,0,C.Claims_DATA!G392/ECO!Q57))))</f>
        <v>0</v>
      </c>
      <c r="I487" s="74">
        <f>IF($C$2="National Currency",IF(C.Claims_DATA!H392=0,0,C.Claims_DATA!H392),IF($C$2="Current Exchange rate",IF(C.Claims_DATA!H392=0,0,C.Claims_DATA!H392/ECO!R22),IF($C$2="Constant Exchange rate",IF(C.Claims_DATA!H392=0,0,C.Claims_DATA!H392/ECO!R57))))</f>
        <v>0</v>
      </c>
      <c r="J487" s="74">
        <f>IF($C$2="National Currency",IF(C.Claims_DATA!I392=0,0,C.Claims_DATA!I392),IF($C$2="Current Exchange rate",IF(C.Claims_DATA!I392=0,0,C.Claims_DATA!I392/ECO!S22),IF($C$2="Constant Exchange rate",IF(C.Claims_DATA!I392=0,0,C.Claims_DATA!I392/ECO!S57))))</f>
        <v>183</v>
      </c>
      <c r="K487" s="74">
        <f>IF($C$2="National Currency",IF(C.Claims_DATA!J392=0,0,C.Claims_DATA!J392),IF($C$2="Current Exchange rate",IF(C.Claims_DATA!J392=0,0,C.Claims_DATA!J392/ECO!T22),IF($C$2="Constant Exchange rate",IF(C.Claims_DATA!J392=0,0,C.Claims_DATA!J392/ECO!T57))))</f>
        <v>219</v>
      </c>
      <c r="L487" s="74">
        <f>IF($C$2="National Currency",IF(C.Claims_DATA!K392=0,0,C.Claims_DATA!K392),IF($C$2="Current Exchange rate",IF(C.Claims_DATA!K392=0,0,C.Claims_DATA!K392/ECO!U22),IF($C$2="Constant Exchange rate",IF(C.Claims_DATA!K392=0,0,C.Claims_DATA!K392/ECO!U57))))</f>
        <v>128</v>
      </c>
      <c r="M487" s="74">
        <f>IF($C$2="National Currency",IF(C.Claims_DATA!L392=0,0,C.Claims_DATA!L392),IF($C$2="Current Exchange rate",IF(C.Claims_DATA!L392=0,0,C.Claims_DATA!L392/ECO!V22),IF($C$2="Constant Exchange rate",IF(C.Claims_DATA!L392=0,0,C.Claims_DATA!L392/ECO!V57))))</f>
        <v>151.55000000000001</v>
      </c>
      <c r="N487" s="74">
        <f>IF($C$2="National Currency",IF(C.Claims_DATA!M392=0,0,C.Claims_DATA!M392),IF($C$2="Current Exchange rate",IF(C.Claims_DATA!M392=0,0,C.Claims_DATA!M392/ECO!W22),IF($C$2="Constant Exchange rate",IF(C.Claims_DATA!M392=0,0,C.Claims_DATA!M392/ECO!W57))))</f>
        <v>141</v>
      </c>
      <c r="O487" s="74">
        <f>IF($C$2="National Currency",IF(C.Claims_DATA!N392=0,0,C.Claims_DATA!N392),IF($C$2="Current Exchange rate",IF(C.Claims_DATA!N392=0,0,C.Claims_DATA!N392/ECO!X22),IF($C$2="Constant Exchange rate",IF(C.Claims_DATA!N392=0,0,C.Claims_DATA!N392/ECO!X57))))</f>
        <v>0</v>
      </c>
      <c r="P487" s="74">
        <f>IF($C$2="National Currency",IF(C.Claims_DATA!O392=0,0,C.Claims_DATA!O392),IF($C$2="Current Exchange rate",IF(C.Claims_DATA!O392=0,0,C.Claims_DATA!O392/ECO!Y22),IF($C$2="Constant Exchange rate",IF(C.Claims_DATA!O392=0,0,C.Claims_DATA!O392/ECO!Y57))))</f>
        <v>0</v>
      </c>
      <c r="Q487" s="48">
        <f t="shared" si="109"/>
        <v>0</v>
      </c>
      <c r="R487" s="94" t="str">
        <f t="shared" si="110"/>
        <v>-</v>
      </c>
      <c r="S487" s="94" t="str">
        <f t="shared" si="111"/>
        <v>-</v>
      </c>
    </row>
    <row r="488" spans="3:19" ht="15" x14ac:dyDescent="0.25">
      <c r="C488" s="256"/>
      <c r="D488" s="257"/>
      <c r="E488" s="45" t="s">
        <v>13</v>
      </c>
      <c r="F488" s="74">
        <f>IF($C$2="National Currency",IF(C.Claims_DATA!E393=0,0,C.Claims_DATA!E393),IF($C$2="Current Exchange rate",IF(C.Claims_DATA!E393=0,0,C.Claims_DATA!E393/ECO!O23),IF($C$2="Constant Exchange rate",IF(C.Claims_DATA!E393=0,0,C.Claims_DATA!E393/ECO!O58))))</f>
        <v>23.02102376599634</v>
      </c>
      <c r="G488" s="74">
        <f>IF($C$2="National Currency",IF(C.Claims_DATA!F393=0,0,C.Claims_DATA!F393),IF($C$2="Current Exchange rate",IF(C.Claims_DATA!F393=0,0,C.Claims_DATA!F393/ECO!P23),IF($C$2="Constant Exchange rate",IF(C.Claims_DATA!F393=0,0,C.Claims_DATA!F393/ECO!P58))))</f>
        <v>26.952468007312614</v>
      </c>
      <c r="H488" s="74">
        <f>IF($C$2="National Currency",IF(C.Claims_DATA!G393=0,0,C.Claims_DATA!G393),IF($C$2="Current Exchange rate",IF(C.Claims_DATA!G393=0,0,C.Claims_DATA!G393/ECO!Q23),IF($C$2="Constant Exchange rate",IF(C.Claims_DATA!G393=0,0,C.Claims_DATA!G393/ECO!Q58))))</f>
        <v>31.731522590754764</v>
      </c>
      <c r="I488" s="74">
        <f>IF($C$2="National Currency",IF(C.Claims_DATA!H393=0,0,C.Claims_DATA!H393),IF($C$2="Current Exchange rate",IF(C.Claims_DATA!H393=0,0,C.Claims_DATA!H393/ECO!R23),IF($C$2="Constant Exchange rate",IF(C.Claims_DATA!H393=0,0,C.Claims_DATA!H393/ECO!R58))))</f>
        <v>28.85870984591277</v>
      </c>
      <c r="J488" s="74">
        <f>IF($C$2="National Currency",IF(C.Claims_DATA!I393=0,0,C.Claims_DATA!I393),IF($C$2="Current Exchange rate",IF(C.Claims_DATA!I393=0,0,C.Claims_DATA!I393/ECO!S23),IF($C$2="Constant Exchange rate",IF(C.Claims_DATA!I393=0,0,C.Claims_DATA!I393/ECO!S58))))</f>
        <v>98.981457299556013</v>
      </c>
      <c r="K488" s="74">
        <f>IF($C$2="National Currency",IF(C.Claims_DATA!J393=0,0,C.Claims_DATA!J393),IF($C$2="Current Exchange rate",IF(C.Claims_DATA!J393=0,0,C.Claims_DATA!J393/ECO!T23),IF($C$2="Constant Exchange rate",IF(C.Claims_DATA!J393=0,0,C.Claims_DATA!J393/ECO!T58))))</f>
        <v>101.0707756594411</v>
      </c>
      <c r="L488" s="74">
        <f>IF($C$2="National Currency",IF(C.Claims_DATA!K393=0,0,C.Claims_DATA!K393),IF($C$2="Current Exchange rate",IF(C.Claims_DATA!K393=0,0,C.Claims_DATA!K393/ECO!U23),IF($C$2="Constant Exchange rate",IF(C.Claims_DATA!K393=0,0,C.Claims_DATA!K393/ECO!U58))))</f>
        <v>88.665447897623395</v>
      </c>
      <c r="M488" s="74">
        <f>IF($C$2="National Currency",IF(C.Claims_DATA!L393=0,0,C.Claims_DATA!L393),IF($C$2="Current Exchange rate",IF(C.Claims_DATA!L393=0,0,C.Claims_DATA!L393/ECO!V23),IF($C$2="Constant Exchange rate",IF(C.Claims_DATA!L393=0,0,C.Claims_DATA!L393/ECO!V58))))</f>
        <v>96.630974144685297</v>
      </c>
      <c r="N488" s="74">
        <f>IF($C$2="National Currency",IF(C.Claims_DATA!M393=0,0,C.Claims_DATA!M393),IF($C$2="Current Exchange rate",IF(C.Claims_DATA!M393=0,0,C.Claims_DATA!M393/ECO!W23),IF($C$2="Constant Exchange rate",IF(C.Claims_DATA!M393=0,0,C.Claims_DATA!M393/ECO!W58))))</f>
        <v>103.02951162183338</v>
      </c>
      <c r="O488" s="74">
        <f>IF($C$2="National Currency",IF(C.Claims_DATA!N393=0,0,C.Claims_DATA!N393),IF($C$2="Current Exchange rate",IF(C.Claims_DATA!N393=0,0,C.Claims_DATA!N393/ECO!X23),IF($C$2="Constant Exchange rate",IF(C.Claims_DATA!N393=0,0,C.Claims_DATA!N393/ECO!X58))))</f>
        <v>96.630974144685297</v>
      </c>
      <c r="P488" s="74">
        <f>IF($C$2="National Currency",IF(C.Claims_DATA!O393=0,0,C.Claims_DATA!O393),IF($C$2="Current Exchange rate",IF(C.Claims_DATA!O393=0,0,C.Claims_DATA!O393/ECO!Y23),IF($C$2="Constant Exchange rate",IF(C.Claims_DATA!O393=0,0,C.Claims_DATA!O393/ECO!Y58))))</f>
        <v>89.448942282580305</v>
      </c>
      <c r="Q488" s="48">
        <f t="shared" si="109"/>
        <v>1.6627098394322846E-3</v>
      </c>
      <c r="R488" s="94">
        <f t="shared" si="110"/>
        <v>-7.4324324324324342E-2</v>
      </c>
      <c r="S488" s="94">
        <f t="shared" si="111"/>
        <v>2.3187662910243119</v>
      </c>
    </row>
    <row r="489" spans="3:19" ht="15" x14ac:dyDescent="0.25">
      <c r="C489" s="256"/>
      <c r="D489" s="257"/>
      <c r="E489" s="45" t="s">
        <v>14</v>
      </c>
      <c r="F489" s="74">
        <f>IF($C$2="National Currency",IF(C.Claims_DATA!E394=0,0,C.Claims_DATA!E394),IF($C$2="Current Exchange rate",IF(C.Claims_DATA!E394=0,0,C.Claims_DATA!E394/ECO!O24),IF($C$2="Constant Exchange rate",IF(C.Claims_DATA!E394=0,0,C.Claims_DATA!E394/ECO!O59))))</f>
        <v>76.925857639190184</v>
      </c>
      <c r="G489" s="74">
        <f>IF($C$2="National Currency",IF(C.Claims_DATA!F394=0,0,C.Claims_DATA!F394),IF($C$2="Current Exchange rate",IF(C.Claims_DATA!F394=0,0,C.Claims_DATA!F394/ECO!P24),IF($C$2="Constant Exchange rate",IF(C.Claims_DATA!F394=0,0,C.Claims_DATA!F394/ECO!P59))))</f>
        <v>96.59044208523818</v>
      </c>
      <c r="H489" s="74">
        <f>IF($C$2="National Currency",IF(C.Claims_DATA!G394=0,0,C.Claims_DATA!G394),IF($C$2="Current Exchange rate",IF(C.Claims_DATA!G394=0,0,C.Claims_DATA!G394/ECO!Q24),IF($C$2="Constant Exchange rate",IF(C.Claims_DATA!G394=0,0,C.Claims_DATA!G394/ECO!Q59))))</f>
        <v>116.25502653128616</v>
      </c>
      <c r="I489" s="74">
        <f>IF($C$2="National Currency",IF(C.Claims_DATA!H394=0,0,C.Claims_DATA!H394),IF($C$2="Current Exchange rate",IF(C.Claims_DATA!H394=0,0,C.Claims_DATA!H394/ECO!R24),IF($C$2="Constant Exchange rate",IF(C.Claims_DATA!H394=0,0,C.Claims_DATA!H394/ECO!R59))))</f>
        <v>135.91961097733417</v>
      </c>
      <c r="J489" s="74">
        <f>IF($C$2="National Currency",IF(C.Claims_DATA!I394=0,0,C.Claims_DATA!I394),IF($C$2="Current Exchange rate",IF(C.Claims_DATA!I394=0,0,C.Claims_DATA!I394/ECO!S24),IF($C$2="Constant Exchange rate",IF(C.Claims_DATA!I394=0,0,C.Claims_DATA!I394/ECO!S59))))</f>
        <v>155.58419542338217</v>
      </c>
      <c r="K489" s="74">
        <f>IF($C$2="National Currency",IF(C.Claims_DATA!J394=0,0,C.Claims_DATA!J394),IF($C$2="Current Exchange rate",IF(C.Claims_DATA!J394=0,0,C.Claims_DATA!J394/ECO!T24),IF($C$2="Constant Exchange rate",IF(C.Claims_DATA!J394=0,0,C.Claims_DATA!J394/ECO!T59))))</f>
        <v>175.24877986943017</v>
      </c>
      <c r="L489" s="74">
        <f>IF($C$2="National Currency",IF(C.Claims_DATA!K394=0,0,C.Claims_DATA!K394),IF($C$2="Current Exchange rate",IF(C.Claims_DATA!K394=0,0,C.Claims_DATA!K394/ECO!U24),IF($C$2="Constant Exchange rate",IF(C.Claims_DATA!K394=0,0,C.Claims_DATA!K394/ECO!U59))))</f>
        <v>183.64866577929897</v>
      </c>
      <c r="M489" s="74">
        <f>IF($C$2="National Currency",IF(C.Claims_DATA!L394=0,0,C.Claims_DATA!L394),IF($C$2="Current Exchange rate",IF(C.Claims_DATA!L394=0,0,C.Claims_DATA!L394/ECO!V24),IF($C$2="Constant Exchange rate",IF(C.Claims_DATA!L394=0,0,C.Claims_DATA!L394/ECO!V59))))</f>
        <v>192.04855168916777</v>
      </c>
      <c r="N489" s="74">
        <f>IF($C$2="National Currency",IF(C.Claims_DATA!M394=0,0,C.Claims_DATA!M394),IF($C$2="Current Exchange rate",IF(C.Claims_DATA!M394=0,0,C.Claims_DATA!M394/ECO!W24),IF($C$2="Constant Exchange rate",IF(C.Claims_DATA!M394=0,0,C.Claims_DATA!M394/ECO!W59))))</f>
        <v>200.44843759903657</v>
      </c>
      <c r="O489" s="74">
        <f>IF($C$2="National Currency",IF(C.Claims_DATA!N394=0,0,C.Claims_DATA!N394),IF($C$2="Current Exchange rate",IF(C.Claims_DATA!N394=0,0,C.Claims_DATA!N394/ECO!X24),IF($C$2="Constant Exchange rate",IF(C.Claims_DATA!N394=0,0,C.Claims_DATA!N394/ECO!X59))))</f>
        <v>208.84832350890537</v>
      </c>
      <c r="P489" s="74">
        <f>IF($C$2="National Currency",IF(C.Claims_DATA!O394=0,0,C.Claims_DATA!O394),IF($C$2="Current Exchange rate",IF(C.Claims_DATA!O394=0,0,C.Claims_DATA!O394/ECO!Y24),IF($C$2="Constant Exchange rate",IF(C.Claims_DATA!O394=0,0,C.Claims_DATA!O394/ECO!Y59))))</f>
        <v>212.24884325283639</v>
      </c>
      <c r="Q489" s="48">
        <f t="shared" si="109"/>
        <v>3.9453595657926383E-3</v>
      </c>
      <c r="R489" s="94">
        <f t="shared" si="110"/>
        <v>1.6282245827010655E-2</v>
      </c>
      <c r="S489" s="94">
        <f t="shared" si="111"/>
        <v>1.1974104131911223</v>
      </c>
    </row>
    <row r="490" spans="3:19" ht="15" x14ac:dyDescent="0.25">
      <c r="C490" s="256"/>
      <c r="D490" s="257"/>
      <c r="E490" s="45" t="s">
        <v>15</v>
      </c>
      <c r="F490" s="74">
        <f>IF($C$2="National Currency",IF(C.Claims_DATA!E395=0,0,C.Claims_DATA!E395),IF($C$2="Current Exchange rate",IF(C.Claims_DATA!E395=0,0,C.Claims_DATA!E395/ECO!O25),IF($C$2="Constant Exchange rate",IF(C.Claims_DATA!E395=0,0,C.Claims_DATA!E395/ECO!O60))))</f>
        <v>0</v>
      </c>
      <c r="G490" s="74">
        <f>IF($C$2="National Currency",IF(C.Claims_DATA!F395=0,0,C.Claims_DATA!F395),IF($C$2="Current Exchange rate",IF(C.Claims_DATA!F395=0,0,C.Claims_DATA!F395/ECO!P25),IF($C$2="Constant Exchange rate",IF(C.Claims_DATA!F395=0,0,C.Claims_DATA!F395/ECO!P60))))</f>
        <v>0</v>
      </c>
      <c r="H490" s="74">
        <f>IF($C$2="National Currency",IF(C.Claims_DATA!G395=0,0,C.Claims_DATA!G395),IF($C$2="Current Exchange rate",IF(C.Claims_DATA!G395=0,0,C.Claims_DATA!G395/ECO!Q25),IF($C$2="Constant Exchange rate",IF(C.Claims_DATA!G395=0,0,C.Claims_DATA!G395/ECO!Q60))))</f>
        <v>0</v>
      </c>
      <c r="I490" s="74">
        <f>IF($C$2="National Currency",IF(C.Claims_DATA!H395=0,0,C.Claims_DATA!H395),IF($C$2="Current Exchange rate",IF(C.Claims_DATA!H395=0,0,C.Claims_DATA!H395/ECO!R25),IF($C$2="Constant Exchange rate",IF(C.Claims_DATA!H395=0,0,C.Claims_DATA!H395/ECO!R60))))</f>
        <v>0</v>
      </c>
      <c r="J490" s="74">
        <f>IF($C$2="National Currency",IF(C.Claims_DATA!I395=0,0,C.Claims_DATA!I395),IF($C$2="Current Exchange rate",IF(C.Claims_DATA!I395=0,0,C.Claims_DATA!I395/ECO!S25),IF($C$2="Constant Exchange rate",IF(C.Claims_DATA!I395=0,0,C.Claims_DATA!I395/ECO!S60))))</f>
        <v>0</v>
      </c>
      <c r="K490" s="74">
        <f>IF($C$2="National Currency",IF(C.Claims_DATA!J395=0,0,C.Claims_DATA!J395),IF($C$2="Current Exchange rate",IF(C.Claims_DATA!J395=0,0,C.Claims_DATA!J395/ECO!T25),IF($C$2="Constant Exchange rate",IF(C.Claims_DATA!J395=0,0,C.Claims_DATA!J395/ECO!T60))))</f>
        <v>924</v>
      </c>
      <c r="L490" s="74">
        <f>IF($C$2="National Currency",IF(C.Claims_DATA!K395=0,0,C.Claims_DATA!K395),IF($C$2="Current Exchange rate",IF(C.Claims_DATA!K395=0,0,C.Claims_DATA!K395/ECO!U25),IF($C$2="Constant Exchange rate",IF(C.Claims_DATA!K395=0,0,C.Claims_DATA!K395/ECO!U60))))</f>
        <v>762</v>
      </c>
      <c r="M490" s="74">
        <f>IF($C$2="National Currency",IF(C.Claims_DATA!L395=0,0,C.Claims_DATA!L395),IF($C$2="Current Exchange rate",IF(C.Claims_DATA!L395=0,0,C.Claims_DATA!L395/ECO!V25),IF($C$2="Constant Exchange rate",IF(C.Claims_DATA!L395=0,0,C.Claims_DATA!L395/ECO!V60))))</f>
        <v>554</v>
      </c>
      <c r="N490" s="74">
        <f>IF($C$2="National Currency",IF(C.Claims_DATA!M395=0,0,C.Claims_DATA!M395),IF($C$2="Current Exchange rate",IF(C.Claims_DATA!M395=0,0,C.Claims_DATA!M395/ECO!W25),IF($C$2="Constant Exchange rate",IF(C.Claims_DATA!M395=0,0,C.Claims_DATA!M395/ECO!W60))))</f>
        <v>319</v>
      </c>
      <c r="O490" s="74">
        <f>IF($C$2="National Currency",IF(C.Claims_DATA!N395=0,0,C.Claims_DATA!N395),IF($C$2="Current Exchange rate",IF(C.Claims_DATA!N395=0,0,C.Claims_DATA!N395/ECO!X25),IF($C$2="Constant Exchange rate",IF(C.Claims_DATA!N395=0,0,C.Claims_DATA!N395/ECO!X60))))</f>
        <v>705</v>
      </c>
      <c r="P490" s="74">
        <f>IF($C$2="National Currency",IF(C.Claims_DATA!O395=0,0,C.Claims_DATA!O395),IF($C$2="Current Exchange rate",IF(C.Claims_DATA!O395=0,0,C.Claims_DATA!O395/ECO!Y25),IF($C$2="Constant Exchange rate",IF(C.Claims_DATA!O395=0,0,C.Claims_DATA!O395/ECO!Y60))))</f>
        <v>912</v>
      </c>
      <c r="Q490" s="48">
        <f t="shared" si="109"/>
        <v>1.6952591443415564E-2</v>
      </c>
      <c r="R490" s="94">
        <f t="shared" si="110"/>
        <v>0.29361702127659584</v>
      </c>
      <c r="S490" s="94" t="str">
        <f t="shared" si="111"/>
        <v>-</v>
      </c>
    </row>
    <row r="491" spans="3:19" ht="15" x14ac:dyDescent="0.25">
      <c r="C491" s="256"/>
      <c r="D491" s="257"/>
      <c r="E491" s="45" t="s">
        <v>16</v>
      </c>
      <c r="F491" s="74">
        <f>IF($C$2="National Currency",IF(C.Claims_DATA!E396=0,0,C.Claims_DATA!E396),IF($C$2="Current Exchange rate",IF(C.Claims_DATA!E396=0,0,C.Claims_DATA!E396/ECO!O26),IF($C$2="Constant Exchange rate",IF(C.Claims_DATA!E396=0,0,C.Claims_DATA!E396/ECO!O61))))</f>
        <v>25.090861889927307</v>
      </c>
      <c r="G491" s="74">
        <f>IF($C$2="National Currency",IF(C.Claims_DATA!F396=0,0,C.Claims_DATA!F396),IF($C$2="Current Exchange rate",IF(C.Claims_DATA!F396=0,0,C.Claims_DATA!F396/ECO!P26),IF($C$2="Constant Exchange rate",IF(C.Claims_DATA!F396=0,0,C.Claims_DATA!F396/ECO!P61))))</f>
        <v>27.654465212876424</v>
      </c>
      <c r="H491" s="74">
        <f>IF($C$2="National Currency",IF(C.Claims_DATA!G396=0,0,C.Claims_DATA!G396),IF($C$2="Current Exchange rate",IF(C.Claims_DATA!G396=0,0,C.Claims_DATA!G396/ECO!Q26),IF($C$2="Constant Exchange rate",IF(C.Claims_DATA!G396=0,0,C.Claims_DATA!G396/ECO!Q61))))</f>
        <v>26.181204569055033</v>
      </c>
      <c r="I491" s="74">
        <f>IF($C$2="National Currency",IF(C.Claims_DATA!H396=0,0,C.Claims_DATA!H396),IF($C$2="Current Exchange rate",IF(C.Claims_DATA!H396=0,0,C.Claims_DATA!H396/ECO!R26),IF($C$2="Constant Exchange rate",IF(C.Claims_DATA!H396=0,0,C.Claims_DATA!H396/ECO!R61))))</f>
        <v>30.776220145379021</v>
      </c>
      <c r="J491" s="74">
        <f>IF($C$2="National Currency",IF(C.Claims_DATA!I396=0,0,C.Claims_DATA!I396),IF($C$2="Current Exchange rate",IF(C.Claims_DATA!I396=0,0,C.Claims_DATA!I396/ECO!S26),IF($C$2="Constant Exchange rate",IF(C.Claims_DATA!I396=0,0,C.Claims_DATA!I396/ECO!S61))))</f>
        <v>89.116043613707163</v>
      </c>
      <c r="K491" s="74">
        <f>IF($C$2="National Currency",IF(C.Claims_DATA!J396=0,0,C.Claims_DATA!J396),IF($C$2="Current Exchange rate",IF(C.Claims_DATA!J396=0,0,C.Claims_DATA!J396/ECO!T26),IF($C$2="Constant Exchange rate",IF(C.Claims_DATA!J396=0,0,C.Claims_DATA!J396/ECO!T61))))</f>
        <v>51.908099688473513</v>
      </c>
      <c r="L491" s="74">
        <f>IF($C$2="National Currency",IF(C.Claims_DATA!K396=0,0,C.Claims_DATA!K396),IF($C$2="Current Exchange rate",IF(C.Claims_DATA!K396=0,0,C.Claims_DATA!K396/ECO!U26),IF($C$2="Constant Exchange rate",IF(C.Claims_DATA!K396=0,0,C.Claims_DATA!K396/ECO!U61))))</f>
        <v>46.715991692627206</v>
      </c>
      <c r="M491" s="74">
        <f>IF($C$2="National Currency",IF(C.Claims_DATA!L396=0,0,C.Claims_DATA!L396),IF($C$2="Current Exchange rate",IF(C.Claims_DATA!L396=0,0,C.Claims_DATA!L396/ECO!V26),IF($C$2="Constant Exchange rate",IF(C.Claims_DATA!L396=0,0,C.Claims_DATA!L396/ECO!V61))))</f>
        <v>43.743509865005187</v>
      </c>
      <c r="N491" s="74">
        <f>IF($C$2="National Currency",IF(C.Claims_DATA!M396=0,0,C.Claims_DATA!M396),IF($C$2="Current Exchange rate",IF(C.Claims_DATA!M396=0,0,C.Claims_DATA!M396/ECO!W26),IF($C$2="Constant Exchange rate",IF(C.Claims_DATA!M396=0,0,C.Claims_DATA!M396/ECO!W61))))</f>
        <v>38.986240913811002</v>
      </c>
      <c r="O491" s="74">
        <f>IF($C$2="National Currency",IF(C.Claims_DATA!N396=0,0,C.Claims_DATA!N396),IF($C$2="Current Exchange rate",IF(C.Claims_DATA!N396=0,0,C.Claims_DATA!N396/ECO!X26),IF($C$2="Constant Exchange rate",IF(C.Claims_DATA!N396=0,0,C.Claims_DATA!N396/ECO!X61))))</f>
        <v>35.312824506749735</v>
      </c>
      <c r="P491" s="74">
        <f>IF($C$2="National Currency",IF(C.Claims_DATA!O396=0,0,C.Claims_DATA!O396),IF($C$2="Current Exchange rate",IF(C.Claims_DATA!O396=0,0,C.Claims_DATA!O396/ECO!Y26),IF($C$2="Constant Exchange rate",IF(C.Claims_DATA!O396=0,0,C.Claims_DATA!O396/ECO!Y61))))</f>
        <v>51.375908618899267</v>
      </c>
      <c r="Q491" s="48">
        <f t="shared" si="109"/>
        <v>9.5499428602023215E-4</v>
      </c>
      <c r="R491" s="94">
        <f t="shared" si="110"/>
        <v>0.45487961771733154</v>
      </c>
      <c r="S491" s="94">
        <f t="shared" si="111"/>
        <v>0.85777986388171801</v>
      </c>
    </row>
    <row r="492" spans="3:19" ht="15" x14ac:dyDescent="0.25">
      <c r="C492" s="256"/>
      <c r="D492" s="257"/>
      <c r="E492" s="45" t="s">
        <v>17</v>
      </c>
      <c r="F492" s="74">
        <f>IF($C$2="National Currency",IF(C.Claims_DATA!E397=0,0,C.Claims_DATA!E397),IF($C$2="Current Exchange rate",IF(C.Claims_DATA!E397=0,0,C.Claims_DATA!E397/ECO!O27),IF($C$2="Constant Exchange rate",IF(C.Claims_DATA!E397=0,0,C.Claims_DATA!E397/ECO!O62))))</f>
        <v>2495.5590000000002</v>
      </c>
      <c r="G492" s="74">
        <f>IF($C$2="National Currency",IF(C.Claims_DATA!F397=0,0,C.Claims_DATA!F397),IF($C$2="Current Exchange rate",IF(C.Claims_DATA!F397=0,0,C.Claims_DATA!F397/ECO!P27),IF($C$2="Constant Exchange rate",IF(C.Claims_DATA!F397=0,0,C.Claims_DATA!F397/ECO!P62))))</f>
        <v>2642.0169999999998</v>
      </c>
      <c r="H492" s="74">
        <f>IF($C$2="National Currency",IF(C.Claims_DATA!G397=0,0,C.Claims_DATA!G397),IF($C$2="Current Exchange rate",IF(C.Claims_DATA!G397=0,0,C.Claims_DATA!G397/ECO!Q27),IF($C$2="Constant Exchange rate",IF(C.Claims_DATA!G397=0,0,C.Claims_DATA!G397/ECO!Q62))))</f>
        <v>2684.181</v>
      </c>
      <c r="I492" s="74">
        <f>IF($C$2="National Currency",IF(C.Claims_DATA!H397=0,0,C.Claims_DATA!H397),IF($C$2="Current Exchange rate",IF(C.Claims_DATA!H397=0,0,C.Claims_DATA!H397/ECO!R27),IF($C$2="Constant Exchange rate",IF(C.Claims_DATA!H397=0,0,C.Claims_DATA!H397/ECO!R62))))</f>
        <v>2921.15</v>
      </c>
      <c r="J492" s="74">
        <f>IF($C$2="National Currency",IF(C.Claims_DATA!I397=0,0,C.Claims_DATA!I397),IF($C$2="Current Exchange rate",IF(C.Claims_DATA!I397=0,0,C.Claims_DATA!I397/ECO!S27),IF($C$2="Constant Exchange rate",IF(C.Claims_DATA!I397=0,0,C.Claims_DATA!I397/ECO!S62))))</f>
        <v>3339.038</v>
      </c>
      <c r="K492" s="74">
        <f>IF($C$2="National Currency",IF(C.Claims_DATA!J397=0,0,C.Claims_DATA!J397),IF($C$2="Current Exchange rate",IF(C.Claims_DATA!J397=0,0,C.Claims_DATA!J397/ECO!T27),IF($C$2="Constant Exchange rate",IF(C.Claims_DATA!J397=0,0,C.Claims_DATA!J397/ECO!T62))))</f>
        <v>3744</v>
      </c>
      <c r="L492" s="74">
        <f>IF($C$2="National Currency",IF(C.Claims_DATA!K397=0,0,C.Claims_DATA!K397),IF($C$2="Current Exchange rate",IF(C.Claims_DATA!K397=0,0,C.Claims_DATA!K397/ECO!U27),IF($C$2="Constant Exchange rate",IF(C.Claims_DATA!K397=0,0,C.Claims_DATA!K397/ECO!U62))))</f>
        <v>3161</v>
      </c>
      <c r="M492" s="74">
        <f>IF($C$2="National Currency",IF(C.Claims_DATA!L397=0,0,C.Claims_DATA!L397),IF($C$2="Current Exchange rate",IF(C.Claims_DATA!L397=0,0,C.Claims_DATA!L397/ECO!V27),IF($C$2="Constant Exchange rate",IF(C.Claims_DATA!L397=0,0,C.Claims_DATA!L397/ECO!V62))))</f>
        <v>2983</v>
      </c>
      <c r="N492" s="74">
        <f>IF($C$2="National Currency",IF(C.Claims_DATA!M397=0,0,C.Claims_DATA!M397),IF($C$2="Current Exchange rate",IF(C.Claims_DATA!M397=0,0,C.Claims_DATA!M397/ECO!W27),IF($C$2="Constant Exchange rate",IF(C.Claims_DATA!M397=0,0,C.Claims_DATA!M397/ECO!W62))))</f>
        <v>3304</v>
      </c>
      <c r="O492" s="74">
        <f>IF($C$2="National Currency",IF(C.Claims_DATA!N397=0,0,C.Claims_DATA!N397),IF($C$2="Current Exchange rate",IF(C.Claims_DATA!N397=0,0,C.Claims_DATA!N397/ECO!X27),IF($C$2="Constant Exchange rate",IF(C.Claims_DATA!N397=0,0,C.Claims_DATA!N397/ECO!X62))))</f>
        <v>3600</v>
      </c>
      <c r="P492" s="74">
        <f>IF($C$2="National Currency",IF(C.Claims_DATA!O397=0,0,C.Claims_DATA!O397),IF($C$2="Current Exchange rate",IF(C.Claims_DATA!O397=0,0,C.Claims_DATA!O397/ECO!Y27),IF($C$2="Constant Exchange rate",IF(C.Claims_DATA!O397=0,0,C.Claims_DATA!O397/ECO!Y62))))</f>
        <v>3427</v>
      </c>
      <c r="Q492" s="48">
        <f t="shared" si="109"/>
        <v>6.3702336487483704E-2</v>
      </c>
      <c r="R492" s="94">
        <f t="shared" si="110"/>
        <v>-4.8055555555555518E-2</v>
      </c>
      <c r="S492" s="94">
        <f t="shared" si="111"/>
        <v>0.29711504505837794</v>
      </c>
    </row>
    <row r="493" spans="3:19" ht="15" x14ac:dyDescent="0.25">
      <c r="C493" s="256"/>
      <c r="D493" s="257"/>
      <c r="E493" s="45" t="s">
        <v>18</v>
      </c>
      <c r="F493" s="74">
        <f>IF($C$2="National Currency",IF(C.Claims_DATA!E398=0,0,C.Claims_DATA!E398),IF($C$2="Current Exchange rate",IF(C.Claims_DATA!E398=0,0,C.Claims_DATA!E398/ECO!O28),IF($C$2="Constant Exchange rate",IF(C.Claims_DATA!E398=0,0,C.Claims_DATA!E398/ECO!O63))))</f>
        <v>0</v>
      </c>
      <c r="G493" s="74">
        <f>IF($C$2="National Currency",IF(C.Claims_DATA!F398=0,0,C.Claims_DATA!F398),IF($C$2="Current Exchange rate",IF(C.Claims_DATA!F398=0,0,C.Claims_DATA!F398/ECO!P28),IF($C$2="Constant Exchange rate",IF(C.Claims_DATA!F398=0,0,C.Claims_DATA!F398/ECO!P63))))</f>
        <v>0</v>
      </c>
      <c r="H493" s="74">
        <f>IF($C$2="National Currency",IF(C.Claims_DATA!G398=0,0,C.Claims_DATA!G398),IF($C$2="Current Exchange rate",IF(C.Claims_DATA!G398=0,0,C.Claims_DATA!G398/ECO!Q28),IF($C$2="Constant Exchange rate",IF(C.Claims_DATA!G398=0,0,C.Claims_DATA!G398/ECO!Q63))))</f>
        <v>0</v>
      </c>
      <c r="I493" s="74">
        <f>IF($C$2="National Currency",IF(C.Claims_DATA!H398=0,0,C.Claims_DATA!H398),IF($C$2="Current Exchange rate",IF(C.Claims_DATA!H398=0,0,C.Claims_DATA!H398/ECO!R28),IF($C$2="Constant Exchange rate",IF(C.Claims_DATA!H398=0,0,C.Claims_DATA!H398/ECO!R63))))</f>
        <v>0</v>
      </c>
      <c r="J493" s="74">
        <f>IF($C$2="National Currency",IF(C.Claims_DATA!I398=0,0,C.Claims_DATA!I398),IF($C$2="Current Exchange rate",IF(C.Claims_DATA!I398=0,0,C.Claims_DATA!I398/ECO!S28),IF($C$2="Constant Exchange rate",IF(C.Claims_DATA!I398=0,0,C.Claims_DATA!I398/ECO!S63))))</f>
        <v>0</v>
      </c>
      <c r="K493" s="74">
        <f>IF($C$2="National Currency",IF(C.Claims_DATA!J398=0,0,C.Claims_DATA!J398),IF($C$2="Current Exchange rate",IF(C.Claims_DATA!J398=0,0,C.Claims_DATA!J398/ECO!T28),IF($C$2="Constant Exchange rate",IF(C.Claims_DATA!J398=0,0,C.Claims_DATA!J398/ECO!T63))))</f>
        <v>0</v>
      </c>
      <c r="L493" s="74">
        <f>IF($C$2="National Currency",IF(C.Claims_DATA!K398=0,0,C.Claims_DATA!K398),IF($C$2="Current Exchange rate",IF(C.Claims_DATA!K398=0,0,C.Claims_DATA!K398/ECO!U28),IF($C$2="Constant Exchange rate",IF(C.Claims_DATA!K398=0,0,C.Claims_DATA!K398/ECO!U63))))</f>
        <v>0</v>
      </c>
      <c r="M493" s="74">
        <f>IF($C$2="National Currency",IF(C.Claims_DATA!L398=0,0,C.Claims_DATA!L398),IF($C$2="Current Exchange rate",IF(C.Claims_DATA!L398=0,0,C.Claims_DATA!L398/ECO!V28),IF($C$2="Constant Exchange rate",IF(C.Claims_DATA!L398=0,0,C.Claims_DATA!L398/ECO!V63))))</f>
        <v>0</v>
      </c>
      <c r="N493" s="74">
        <f>IF($C$2="National Currency",IF(C.Claims_DATA!M398=0,0,C.Claims_DATA!M398),IF($C$2="Current Exchange rate",IF(C.Claims_DATA!M398=0,0,C.Claims_DATA!M398/ECO!W28),IF($C$2="Constant Exchange rate",IF(C.Claims_DATA!M398=0,0,C.Claims_DATA!M398/ECO!W63))))</f>
        <v>0</v>
      </c>
      <c r="O493" s="74">
        <f>IF($C$2="National Currency",IF(C.Claims_DATA!N398=0,0,C.Claims_DATA!N398),IF($C$2="Current Exchange rate",IF(C.Claims_DATA!N398=0,0,C.Claims_DATA!N398/ECO!X28),IF($C$2="Constant Exchange rate",IF(C.Claims_DATA!N398=0,0,C.Claims_DATA!N398/ECO!X63))))</f>
        <v>0</v>
      </c>
      <c r="P493" s="74">
        <f>IF($C$2="National Currency",IF(C.Claims_DATA!O398=0,0,C.Claims_DATA!O398),IF($C$2="Current Exchange rate",IF(C.Claims_DATA!O398=0,0,C.Claims_DATA!O398/ECO!Y28),IF($C$2="Constant Exchange rate",IF(C.Claims_DATA!O398=0,0,C.Claims_DATA!O398/ECO!Y63))))</f>
        <v>0</v>
      </c>
      <c r="Q493" s="48">
        <f t="shared" si="109"/>
        <v>0</v>
      </c>
      <c r="R493" s="94" t="str">
        <f t="shared" si="110"/>
        <v>-</v>
      </c>
      <c r="S493" s="94" t="str">
        <f t="shared" si="111"/>
        <v>-</v>
      </c>
    </row>
    <row r="494" spans="3:19" ht="15" x14ac:dyDescent="0.25">
      <c r="C494" s="256"/>
      <c r="D494" s="257"/>
      <c r="E494" s="45" t="s">
        <v>19</v>
      </c>
      <c r="F494" s="74">
        <f>IF($C$2="National Currency",IF(C.Claims_DATA!E399=0,0,C.Claims_DATA!E399),IF($C$2="Current Exchange rate",IF(C.Claims_DATA!E399=0,0,C.Claims_DATA!E399/ECO!O29),IF($C$2="Constant Exchange rate",IF(C.Claims_DATA!E399=0,0,C.Claims_DATA!E399/ECO!O64))))</f>
        <v>26</v>
      </c>
      <c r="G494" s="74">
        <f>IF($C$2="National Currency",IF(C.Claims_DATA!F399=0,0,C.Claims_DATA!F399),IF($C$2="Current Exchange rate",IF(C.Claims_DATA!F399=0,0,C.Claims_DATA!F399/ECO!P29),IF($C$2="Constant Exchange rate",IF(C.Claims_DATA!F399=0,0,C.Claims_DATA!F399/ECO!P64))))</f>
        <v>24</v>
      </c>
      <c r="H494" s="74">
        <f>IF($C$2="National Currency",IF(C.Claims_DATA!G399=0,0,C.Claims_DATA!G399),IF($C$2="Current Exchange rate",IF(C.Claims_DATA!G399=0,0,C.Claims_DATA!G399/ECO!Q29),IF($C$2="Constant Exchange rate",IF(C.Claims_DATA!G399=0,0,C.Claims_DATA!G399/ECO!Q64))))</f>
        <v>22</v>
      </c>
      <c r="I494" s="74">
        <f>IF($C$2="National Currency",IF(C.Claims_DATA!H399=0,0,C.Claims_DATA!H399),IF($C$2="Current Exchange rate",IF(C.Claims_DATA!H399=0,0,C.Claims_DATA!H399/ECO!R29),IF($C$2="Constant Exchange rate",IF(C.Claims_DATA!H399=0,0,C.Claims_DATA!H399/ECO!R64))))</f>
        <v>34</v>
      </c>
      <c r="J494" s="74">
        <f>IF($C$2="National Currency",IF(C.Claims_DATA!I399=0,0,C.Claims_DATA!I399),IF($C$2="Current Exchange rate",IF(C.Claims_DATA!I399=0,0,C.Claims_DATA!I399/ECO!S29),IF($C$2="Constant Exchange rate",IF(C.Claims_DATA!I399=0,0,C.Claims_DATA!I399/ECO!S64))))</f>
        <v>36</v>
      </c>
      <c r="K494" s="74">
        <f>IF($C$2="National Currency",IF(C.Claims_DATA!J399=0,0,C.Claims_DATA!J399),IF($C$2="Current Exchange rate",IF(C.Claims_DATA!J399=0,0,C.Claims_DATA!J399/ECO!T29),IF($C$2="Constant Exchange rate",IF(C.Claims_DATA!J399=0,0,C.Claims_DATA!J399/ECO!T64))))</f>
        <v>40</v>
      </c>
      <c r="L494" s="74">
        <f>IF($C$2="National Currency",IF(C.Claims_DATA!K399=0,0,C.Claims_DATA!K399),IF($C$2="Current Exchange rate",IF(C.Claims_DATA!K399=0,0,C.Claims_DATA!K399/ECO!U29),IF($C$2="Constant Exchange rate",IF(C.Claims_DATA!K399=0,0,C.Claims_DATA!K399/ECO!U64))))</f>
        <v>52</v>
      </c>
      <c r="M494" s="74">
        <f>IF($C$2="National Currency",IF(C.Claims_DATA!L399=0,0,C.Claims_DATA!L399),IF($C$2="Current Exchange rate",IF(C.Claims_DATA!L399=0,0,C.Claims_DATA!L399/ECO!V29),IF($C$2="Constant Exchange rate",IF(C.Claims_DATA!L399=0,0,C.Claims_DATA!L399/ECO!V64))))</f>
        <v>53</v>
      </c>
      <c r="N494" s="74">
        <f>IF($C$2="National Currency",IF(C.Claims_DATA!M399=0,0,C.Claims_DATA!M399),IF($C$2="Current Exchange rate",IF(C.Claims_DATA!M399=0,0,C.Claims_DATA!M399/ECO!W29),IF($C$2="Constant Exchange rate",IF(C.Claims_DATA!M399=0,0,C.Claims_DATA!M399/ECO!W64))))</f>
        <v>45</v>
      </c>
      <c r="O494" s="74">
        <f>IF($C$2="National Currency",IF(C.Claims_DATA!N399=0,0,C.Claims_DATA!N399),IF($C$2="Current Exchange rate",IF(C.Claims_DATA!N399=0,0,C.Claims_DATA!N399/ECO!X29),IF($C$2="Constant Exchange rate",IF(C.Claims_DATA!N399=0,0,C.Claims_DATA!N399/ECO!X64))))</f>
        <v>43</v>
      </c>
      <c r="P494" s="74">
        <f>IF($C$2="National Currency",IF(C.Claims_DATA!O399=0,0,C.Claims_DATA!O399),IF($C$2="Current Exchange rate",IF(C.Claims_DATA!O399=0,0,C.Claims_DATA!O399/ECO!Y29),IF($C$2="Constant Exchange rate",IF(C.Claims_DATA!O399=0,0,C.Claims_DATA!O399/ECO!Y64))))</f>
        <v>125</v>
      </c>
      <c r="Q494" s="48">
        <f t="shared" si="109"/>
        <v>2.3235459763453351E-3</v>
      </c>
      <c r="R494" s="94">
        <f t="shared" si="110"/>
        <v>1.9069767441860463</v>
      </c>
      <c r="S494" s="94">
        <f t="shared" si="111"/>
        <v>4.208333333333333</v>
      </c>
    </row>
    <row r="495" spans="3:19" ht="15" x14ac:dyDescent="0.25">
      <c r="C495" s="256"/>
      <c r="D495" s="257"/>
      <c r="E495" s="45" t="s">
        <v>20</v>
      </c>
      <c r="F495" s="74">
        <f>IF($C$2="National Currency",IF(C.Claims_DATA!E400=0,0,C.Claims_DATA!E400),IF($C$2="Current Exchange rate",IF(C.Claims_DATA!E400=0,0,C.Claims_DATA!E400/ECO!O30),IF($C$2="Constant Exchange rate",IF(C.Claims_DATA!E400=0,0,C.Claims_DATA!E400/ECO!O65))))</f>
        <v>9.021058622652248</v>
      </c>
      <c r="G495" s="74">
        <f>IF($C$2="National Currency",IF(C.Claims_DATA!F400=0,0,C.Claims_DATA!F400),IF($C$2="Current Exchange rate",IF(C.Claims_DATA!F400=0,0,C.Claims_DATA!F400/ECO!P30),IF($C$2="Constant Exchange rate",IF(C.Claims_DATA!F400=0,0,C.Claims_DATA!F400/ECO!P65))))</f>
        <v>13.73079112122937</v>
      </c>
      <c r="H495" s="74">
        <f>IF($C$2="National Currency",IF(C.Claims_DATA!G400=0,0,C.Claims_DATA!G400),IF($C$2="Current Exchange rate",IF(C.Claims_DATA!G400=0,0,C.Claims_DATA!G400/ECO!Q30),IF($C$2="Constant Exchange rate",IF(C.Claims_DATA!G400=0,0,C.Claims_DATA!G400/ECO!Q65))))</f>
        <v>16.007398975526467</v>
      </c>
      <c r="I495" s="74">
        <f>IF($C$2="National Currency",IF(C.Claims_DATA!H400=0,0,C.Claims_DATA!H400),IF($C$2="Current Exchange rate",IF(C.Claims_DATA!H400=0,0,C.Claims_DATA!H400/ECO!R30),IF($C$2="Constant Exchange rate",IF(C.Claims_DATA!H400=0,0,C.Claims_DATA!H400/ECO!R65))))</f>
        <v>14.556061468412066</v>
      </c>
      <c r="J495" s="74">
        <f>IF($C$2="National Currency",IF(C.Claims_DATA!I400=0,0,C.Claims_DATA!I400),IF($C$2="Current Exchange rate",IF(C.Claims_DATA!I400=0,0,C.Claims_DATA!I400/ECO!S30),IF($C$2="Constant Exchange rate",IF(C.Claims_DATA!I400=0,0,C.Claims_DATA!I400/ECO!S65))))</f>
        <v>23.819009675583381</v>
      </c>
      <c r="K495" s="74">
        <f>IF($C$2="National Currency",IF(C.Claims_DATA!J400=0,0,C.Claims_DATA!J400),IF($C$2="Current Exchange rate",IF(C.Claims_DATA!J400=0,0,C.Claims_DATA!J400/ECO!T30),IF($C$2="Constant Exchange rate",IF(C.Claims_DATA!J400=0,0,C.Claims_DATA!J400/ECO!T65))))</f>
        <v>16.306203756402962</v>
      </c>
      <c r="L495" s="74">
        <f>IF($C$2="National Currency",IF(C.Claims_DATA!K400=0,0,C.Claims_DATA!K400),IF($C$2="Current Exchange rate",IF(C.Claims_DATA!K400=0,0,C.Claims_DATA!K400/ECO!U30),IF($C$2="Constant Exchange rate",IF(C.Claims_DATA!K400=0,0,C.Claims_DATA!K400/ECO!U65))))</f>
        <v>18.981217985202051</v>
      </c>
      <c r="M495" s="74">
        <f>IF($C$2="National Currency",IF(C.Claims_DATA!L400=0,0,C.Claims_DATA!L400),IF($C$2="Current Exchange rate",IF(C.Claims_DATA!L400=0,0,C.Claims_DATA!L400/ECO!V30),IF($C$2="Constant Exchange rate",IF(C.Claims_DATA!L400=0,0,C.Claims_DATA!L400/ECO!V65))))</f>
        <v>23.292544109277181</v>
      </c>
      <c r="N495" s="74">
        <f>IF($C$2="National Currency",IF(C.Claims_DATA!M400=0,0,C.Claims_DATA!M400),IF($C$2="Current Exchange rate",IF(C.Claims_DATA!M400=0,0,C.Claims_DATA!M400/ECO!W30),IF($C$2="Constant Exchange rate",IF(C.Claims_DATA!M400=0,0,C.Claims_DATA!M400/ECO!W65))))</f>
        <v>23.676721684689813</v>
      </c>
      <c r="O495" s="74">
        <f>IF($C$2="National Currency",IF(C.Claims_DATA!N400=0,0,C.Claims_DATA!N400),IF($C$2="Current Exchange rate",IF(C.Claims_DATA!N400=0,0,C.Claims_DATA!N400/ECO!Y30),IF($C$2="Constant Exchange rate",IF(C.Claims_DATA!N400=0,0,C.Claims_DATA!N400/ECO!Y65))))</f>
        <v>18.29</v>
      </c>
      <c r="P495" s="74">
        <f>IF($C$2="National Currency",IF(C.Claims_DATA!O400=0,0,C.Claims_DATA!O400),IF($C$2="Current Exchange rate",IF(C.Claims_DATA!O400=0,0,C.Claims_DATA!O400/ECO!Y30),IF($C$2="Constant Exchange rate",IF(C.Claims_DATA!O400=0,0,C.Claims_DATA!O400/ECO!Y65))))</f>
        <v>23.04</v>
      </c>
      <c r="Q495" s="48">
        <f t="shared" si="109"/>
        <v>4.2827599435997217E-4</v>
      </c>
      <c r="R495" s="94">
        <f t="shared" si="110"/>
        <v>0.25970475669764892</v>
      </c>
      <c r="S495" s="94">
        <f t="shared" si="111"/>
        <v>0.67798051813471472</v>
      </c>
    </row>
    <row r="496" spans="3:19" ht="15" x14ac:dyDescent="0.25">
      <c r="C496" s="256"/>
      <c r="D496" s="257"/>
      <c r="E496" s="45" t="s">
        <v>21</v>
      </c>
      <c r="F496" s="74">
        <f>IF($C$2="National Currency",IF(C.Claims_DATA!E401=0,0,C.Claims_DATA!E401),IF($C$2="Current Exchange rate",IF(C.Claims_DATA!E401=0,0,C.Claims_DATA!E401/ECO!O31),IF($C$2="Constant Exchange rate",IF(C.Claims_DATA!E401=0,0,C.Claims_DATA!E401/ECO!O66))))</f>
        <v>17.70323782902399</v>
      </c>
      <c r="G496" s="74">
        <f>IF($C$2="National Currency",IF(C.Claims_DATA!F401=0,0,C.Claims_DATA!F401),IF($C$2="Current Exchange rate",IF(C.Claims_DATA!F401=0,0,C.Claims_DATA!F401/ECO!P31),IF($C$2="Constant Exchange rate",IF(C.Claims_DATA!F401=0,0,C.Claims_DATA!F401/ECO!P66))))</f>
        <v>17.70323782902399</v>
      </c>
      <c r="H496" s="74">
        <f>IF($C$2="National Currency",IF(C.Claims_DATA!G401=0,0,C.Claims_DATA!G401),IF($C$2="Current Exchange rate",IF(C.Claims_DATA!G401=0,0,C.Claims_DATA!G401/ECO!Q31),IF($C$2="Constant Exchange rate",IF(C.Claims_DATA!G401=0,0,C.Claims_DATA!G401/ECO!Q66))))</f>
        <v>6.7551828558117863</v>
      </c>
      <c r="I496" s="74">
        <f>IF($C$2="National Currency",IF(C.Claims_DATA!H401=0,0,C.Claims_DATA!H401),IF($C$2="Current Exchange rate",IF(C.Claims_DATA!H401=0,0,C.Claims_DATA!H401/ECO!R31),IF($C$2="Constant Exchange rate",IF(C.Claims_DATA!H401=0,0,C.Claims_DATA!H401/ECO!R66))))</f>
        <v>8.3857442348008391</v>
      </c>
      <c r="J496" s="74">
        <f>IF($C$2="National Currency",IF(C.Claims_DATA!I401=0,0,C.Claims_DATA!I401),IF($C$2="Current Exchange rate",IF(C.Claims_DATA!I401=0,0,C.Claims_DATA!I401/ECO!S31),IF($C$2="Constant Exchange rate",IF(C.Claims_DATA!I401=0,0,C.Claims_DATA!I401/ECO!S66))))</f>
        <v>5.9</v>
      </c>
      <c r="K496" s="74">
        <f>IF($C$2="National Currency",IF(C.Claims_DATA!J401=0,0,C.Claims_DATA!J401),IF($C$2="Current Exchange rate",IF(C.Claims_DATA!J401=0,0,C.Claims_DATA!J401/ECO!T31),IF($C$2="Constant Exchange rate",IF(C.Claims_DATA!J401=0,0,C.Claims_DATA!J401/ECO!T66))))</f>
        <v>7.3</v>
      </c>
      <c r="L496" s="74">
        <f>IF($C$2="National Currency",IF(C.Claims_DATA!K401=0,0,C.Claims_DATA!K401),IF($C$2="Current Exchange rate",IF(C.Claims_DATA!K401=0,0,C.Claims_DATA!K401/ECO!U31),IF($C$2="Constant Exchange rate",IF(C.Claims_DATA!K401=0,0,C.Claims_DATA!K401/ECO!U66))))</f>
        <v>5.9</v>
      </c>
      <c r="M496" s="74">
        <f>IF($C$2="National Currency",IF(C.Claims_DATA!L401=0,0,C.Claims_DATA!L401),IF($C$2="Current Exchange rate",IF(C.Claims_DATA!L401=0,0,C.Claims_DATA!L401/ECO!V31),IF($C$2="Constant Exchange rate",IF(C.Claims_DATA!L401=0,0,C.Claims_DATA!L401/ECO!V66))))</f>
        <v>5.7</v>
      </c>
      <c r="N496" s="74">
        <f>IF($C$2="National Currency",IF(C.Claims_DATA!M401=0,0,C.Claims_DATA!M401),IF($C$2="Current Exchange rate",IF(C.Claims_DATA!M401=0,0,C.Claims_DATA!M401/ECO!W31),IF($C$2="Constant Exchange rate",IF(C.Claims_DATA!M401=0,0,C.Claims_DATA!M401/ECO!W66))))</f>
        <v>7.1</v>
      </c>
      <c r="O496" s="74">
        <f>IF($C$2="National Currency",IF(C.Claims_DATA!N401=0,0,C.Claims_DATA!N401),IF($C$2="Current Exchange rate",IF(C.Claims_DATA!N401=0,0,C.Claims_DATA!N401/ECO!X31),IF($C$2="Constant Exchange rate",IF(C.Claims_DATA!N401=0,0,C.Claims_DATA!N401/ECO!X66))))</f>
        <v>6.9</v>
      </c>
      <c r="P496" s="74">
        <f>IF($C$2="National Currency",IF(C.Claims_DATA!O401=0,0,C.Claims_DATA!O401),IF($C$2="Current Exchange rate",IF(C.Claims_DATA!O401=0,0,C.Claims_DATA!O401/ECO!Y31),IF($C$2="Constant Exchange rate",IF(C.Claims_DATA!O401=0,0,C.Claims_DATA!O401/ECO!Y66))))</f>
        <v>5.9</v>
      </c>
      <c r="Q496" s="48">
        <f t="shared" si="109"/>
        <v>1.0967137008349983E-4</v>
      </c>
      <c r="R496" s="94">
        <f t="shared" si="110"/>
        <v>-0.14492753623188404</v>
      </c>
      <c r="S496" s="94">
        <f t="shared" si="111"/>
        <v>-0.66672763157894732</v>
      </c>
    </row>
    <row r="497" spans="3:22" ht="15" x14ac:dyDescent="0.25">
      <c r="C497" s="256"/>
      <c r="D497" s="257"/>
      <c r="E497" s="45" t="s">
        <v>22</v>
      </c>
      <c r="F497" s="74">
        <f>IF($C$2="National Currency",IF(C.Claims_DATA!E402=0,0,C.Claims_DATA!E402),IF($C$2="Current Exchange rate",IF(C.Claims_DATA!E402=0,0,C.Claims_DATA!E402/ECO!O32),IF($C$2="Constant Exchange rate",IF(C.Claims_DATA!E402=0,0,C.Claims_DATA!E402/ECO!O67))))</f>
        <v>1812</v>
      </c>
      <c r="G497" s="74">
        <f>IF($C$2="National Currency",IF(C.Claims_DATA!F402=0,0,C.Claims_DATA!F402),IF($C$2="Current Exchange rate",IF(C.Claims_DATA!F402=0,0,C.Claims_DATA!F402/ECO!P32),IF($C$2="Constant Exchange rate",IF(C.Claims_DATA!F402=0,0,C.Claims_DATA!F402/ECO!P67))))</f>
        <v>1535</v>
      </c>
      <c r="H497" s="74">
        <f>IF($C$2="National Currency",IF(C.Claims_DATA!G402=0,0,C.Claims_DATA!G402),IF($C$2="Current Exchange rate",IF(C.Claims_DATA!G402=0,0,C.Claims_DATA!G402/ECO!Q32),IF($C$2="Constant Exchange rate",IF(C.Claims_DATA!G402=0,0,C.Claims_DATA!G402/ECO!Q67))))</f>
        <v>1620</v>
      </c>
      <c r="I497" s="74">
        <f>IF($C$2="National Currency",IF(C.Claims_DATA!H402=0,0,C.Claims_DATA!H402),IF($C$2="Current Exchange rate",IF(C.Claims_DATA!H402=0,0,C.Claims_DATA!H402/ECO!R32),IF($C$2="Constant Exchange rate",IF(C.Claims_DATA!H402=0,0,C.Claims_DATA!H402/ECO!R67))))</f>
        <v>1997</v>
      </c>
      <c r="J497" s="74">
        <f>IF($C$2="National Currency",IF(C.Claims_DATA!I402=0,0,C.Claims_DATA!I402),IF($C$2="Current Exchange rate",IF(C.Claims_DATA!I402=0,0,C.Claims_DATA!I402/ECO!S32),IF($C$2="Constant Exchange rate",IF(C.Claims_DATA!I402=0,0,C.Claims_DATA!I402/ECO!S67))))</f>
        <v>2007</v>
      </c>
      <c r="K497" s="74">
        <f>IF($C$2="National Currency",IF(C.Claims_DATA!J402=0,0,C.Claims_DATA!J402),IF($C$2="Current Exchange rate",IF(C.Claims_DATA!J402=0,0,C.Claims_DATA!J402/ECO!T32),IF($C$2="Constant Exchange rate",IF(C.Claims_DATA!J402=0,0,C.Claims_DATA!J402/ECO!T67))))</f>
        <v>2075</v>
      </c>
      <c r="L497" s="74">
        <f>IF($C$2="National Currency",IF(C.Claims_DATA!K402=0,0,C.Claims_DATA!K402),IF($C$2="Current Exchange rate",IF(C.Claims_DATA!K402=0,0,C.Claims_DATA!K402/ECO!U32),IF($C$2="Constant Exchange rate",IF(C.Claims_DATA!K402=0,0,C.Claims_DATA!K402/ECO!U67))))</f>
        <v>2037</v>
      </c>
      <c r="M497" s="74">
        <f>IF($C$2="National Currency",IF(C.Claims_DATA!L402=0,0,C.Claims_DATA!L402),IF($C$2="Current Exchange rate",IF(C.Claims_DATA!L402=0,0,C.Claims_DATA!L402/ECO!V32),IF($C$2="Constant Exchange rate",IF(C.Claims_DATA!L402=0,0,C.Claims_DATA!L402/ECO!V67))))</f>
        <v>2195</v>
      </c>
      <c r="N497" s="74">
        <f>IF($C$2="National Currency",IF(C.Claims_DATA!M402=0,0,C.Claims_DATA!M402),IF($C$2="Current Exchange rate",IF(C.Claims_DATA!M402=0,0,C.Claims_DATA!M402/ECO!W32),IF($C$2="Constant Exchange rate",IF(C.Claims_DATA!M402=0,0,C.Claims_DATA!M402/ECO!W67))))</f>
        <v>2048</v>
      </c>
      <c r="O497" s="74">
        <f>IF($C$2="National Currency",IF(C.Claims_DATA!N402=0,0,C.Claims_DATA!N402),IF($C$2="Current Exchange rate",IF(C.Claims_DATA!N402=0,0,C.Claims_DATA!N402/ECO!X32),IF($C$2="Constant Exchange rate",IF(C.Claims_DATA!N402=0,0,C.Claims_DATA!N402/ECO!X67))))</f>
        <v>2099</v>
      </c>
      <c r="P497" s="74">
        <f>IF($C$2="National Currency",IF(C.Claims_DATA!O402=0,0,C.Claims_DATA!O402),IF($C$2="Current Exchange rate",IF(C.Claims_DATA!O402=0,0,C.Claims_DATA!O402/ECO!Y32),IF($C$2="Constant Exchange rate",IF(C.Claims_DATA!O402=0,0,C.Claims_DATA!O402/ECO!Y67))))</f>
        <v>2243</v>
      </c>
      <c r="Q497" s="48">
        <f t="shared" si="109"/>
        <v>4.1693708999540696E-2</v>
      </c>
      <c r="R497" s="94">
        <f t="shared" si="110"/>
        <v>6.8604097189137736E-2</v>
      </c>
      <c r="S497" s="94">
        <f t="shared" si="111"/>
        <v>0.46123778501628654</v>
      </c>
    </row>
    <row r="498" spans="3:22" ht="15" x14ac:dyDescent="0.25">
      <c r="C498" s="256"/>
      <c r="D498" s="257"/>
      <c r="E498" s="45" t="s">
        <v>23</v>
      </c>
      <c r="F498" s="74">
        <f>IF($C$2="National Currency",IF(C.Claims_DATA!E403=0,0,C.Claims_DATA!E403),IF($C$2="Current Exchange rate",IF(C.Claims_DATA!E403=0,0,C.Claims_DATA!E403/ECO!O33),IF($C$2="Constant Exchange rate",IF(C.Claims_DATA!E403=0,0,C.Claims_DATA!E403/ECO!O68))))</f>
        <v>955.62609466340916</v>
      </c>
      <c r="G498" s="74">
        <f>IF($C$2="National Currency",IF(C.Claims_DATA!F403=0,0,C.Claims_DATA!F403),IF($C$2="Current Exchange rate",IF(C.Claims_DATA!F403=0,0,C.Claims_DATA!F403/ECO!P33),IF($C$2="Constant Exchange rate",IF(C.Claims_DATA!F403=0,0,C.Claims_DATA!F403/ECO!P68))))</f>
        <v>995.76734803803458</v>
      </c>
      <c r="H498" s="74">
        <f>IF($C$2="National Currency",IF(C.Claims_DATA!G403=0,0,C.Claims_DATA!G403),IF($C$2="Current Exchange rate",IF(C.Claims_DATA!G403=0,0,C.Claims_DATA!G403/ECO!Q33),IF($C$2="Constant Exchange rate",IF(C.Claims_DATA!G403=0,0,C.Claims_DATA!G403/ECO!Q68))))</f>
        <v>1035.9086014126601</v>
      </c>
      <c r="I498" s="74">
        <f>IF($C$2="National Currency",IF(C.Claims_DATA!H403=0,0,C.Claims_DATA!H403),IF($C$2="Current Exchange rate",IF(C.Claims_DATA!H403=0,0,C.Claims_DATA!H403/ECO!R33),IF($C$2="Constant Exchange rate",IF(C.Claims_DATA!H403=0,0,C.Claims_DATA!H403/ECO!R68))))</f>
        <v>1076.0498547872855</v>
      </c>
      <c r="J498" s="74">
        <f>IF($C$2="National Currency",IF(C.Claims_DATA!I403=0,0,C.Claims_DATA!I403),IF($C$2="Current Exchange rate",IF(C.Claims_DATA!I403=0,0,C.Claims_DATA!I403/ECO!S33),IF($C$2="Constant Exchange rate",IF(C.Claims_DATA!I403=0,0,C.Claims_DATA!I403/ECO!S68))))</f>
        <v>1116.1911081619112</v>
      </c>
      <c r="K498" s="74">
        <f>IF($C$2="National Currency",IF(C.Claims_DATA!J403=0,0,C.Claims_DATA!J403),IF($C$2="Current Exchange rate",IF(C.Claims_DATA!J403=0,0,C.Claims_DATA!J403/ECO!T33),IF($C$2="Constant Exchange rate",IF(C.Claims_DATA!J403=0,0,C.Claims_DATA!J403/ECO!T68))))</f>
        <v>1157.9296615792966</v>
      </c>
      <c r="L498" s="74">
        <f>IF($C$2="National Currency",IF(C.Claims_DATA!K403=0,0,C.Claims_DATA!K403),IF($C$2="Current Exchange rate",IF(C.Claims_DATA!K403=0,0,C.Claims_DATA!K403/ECO!U33),IF($C$2="Constant Exchange rate",IF(C.Claims_DATA!K403=0,0,C.Claims_DATA!K403/ECO!U68))))</f>
        <v>1481.8624198186242</v>
      </c>
      <c r="M498" s="74">
        <f>IF($C$2="National Currency",IF(C.Claims_DATA!L403=0,0,C.Claims_DATA!L403),IF($C$2="Current Exchange rate",IF(C.Claims_DATA!L403=0,0,C.Claims_DATA!L403/ECO!V33),IF($C$2="Constant Exchange rate",IF(C.Claims_DATA!L403=0,0,C.Claims_DATA!L403/ECO!V68))))</f>
        <v>1376.2441937624419</v>
      </c>
      <c r="N498" s="74">
        <f>IF($C$2="National Currency",IF(C.Claims_DATA!M403=0,0,C.Claims_DATA!M403),IF($C$2="Current Exchange rate",IF(C.Claims_DATA!M403=0,0,C.Claims_DATA!M403/ECO!W33),IF($C$2="Constant Exchange rate",IF(C.Claims_DATA!M403=0,0,C.Claims_DATA!M403/ECO!W68))))</f>
        <v>1163.9349701393496</v>
      </c>
      <c r="O498" s="74">
        <f>IF($C$2="National Currency",IF(C.Claims_DATA!N403=0,0,C.Claims_DATA!N403),IF($C$2="Current Exchange rate",IF(C.Claims_DATA!N403=0,0,C.Claims_DATA!N403/ECO!X33),IF($C$2="Constant Exchange rate",IF(C.Claims_DATA!N403=0,0,C.Claims_DATA!N403/ECO!X68))))</f>
        <v>1265.7597876575978</v>
      </c>
      <c r="P498" s="74">
        <f>IF($C$2="National Currency",IF(C.Claims_DATA!O403=0,0,C.Claims_DATA!O403),IF($C$2="Current Exchange rate",IF(C.Claims_DATA!O403=0,0,C.Claims_DATA!O403/ECO!Y33),IF($C$2="Constant Exchange rate",IF(C.Claims_DATA!O403=0,0,C.Claims_DATA!O403/ECO!Y68))))</f>
        <v>1312.1988354536793</v>
      </c>
      <c r="Q498" s="48">
        <f t="shared" si="109"/>
        <v>2.4391634594267447E-2</v>
      </c>
      <c r="R498" s="94">
        <f t="shared" si="110"/>
        <v>3.6688673671661842E-2</v>
      </c>
      <c r="S498" s="94">
        <f t="shared" si="111"/>
        <v>0.31777652484700503</v>
      </c>
    </row>
    <row r="499" spans="3:22" ht="15" x14ac:dyDescent="0.25">
      <c r="C499" s="256"/>
      <c r="D499" s="257"/>
      <c r="E499" s="45" t="s">
        <v>24</v>
      </c>
      <c r="F499" s="74">
        <f>IF($C$2="National Currency",IF(C.Claims_DATA!E404=0,0,C.Claims_DATA!E404),IF($C$2="Current Exchange rate",IF(C.Claims_DATA!E404=0,0,C.Claims_DATA!E404/ECO!O34),IF($C$2="Constant Exchange rate",IF(C.Claims_DATA!E404=0,0,C.Claims_DATA!E404/ECO!O69))))</f>
        <v>100.62716465412338</v>
      </c>
      <c r="G499" s="74">
        <f>IF($C$2="National Currency",IF(C.Claims_DATA!F404=0,0,C.Claims_DATA!F404),IF($C$2="Current Exchange rate",IF(C.Claims_DATA!F404=0,0,C.Claims_DATA!F404/ECO!P34),IF($C$2="Constant Exchange rate",IF(C.Claims_DATA!F404=0,0,C.Claims_DATA!F404/ECO!P69))))</f>
        <v>136.66573060001872</v>
      </c>
      <c r="H499" s="74">
        <f>IF($C$2="National Currency",IF(C.Claims_DATA!G404=0,0,C.Claims_DATA!G404),IF($C$2="Current Exchange rate",IF(C.Claims_DATA!G404=0,0,C.Claims_DATA!G404/ECO!Q34),IF($C$2="Constant Exchange rate",IF(C.Claims_DATA!G404=0,0,C.Claims_DATA!G404/ECO!Q69))))</f>
        <v>152.5788636150894</v>
      </c>
      <c r="I499" s="74">
        <f>IF($C$2="National Currency",IF(C.Claims_DATA!H404=0,0,C.Claims_DATA!H404),IF($C$2="Current Exchange rate",IF(C.Claims_DATA!H404=0,0,C.Claims_DATA!H404/ECO!R34),IF($C$2="Constant Exchange rate",IF(C.Claims_DATA!H404=0,0,C.Claims_DATA!H404/ECO!R69))))</f>
        <v>165.2157633623514</v>
      </c>
      <c r="J499" s="74">
        <f>IF($C$2="National Currency",IF(C.Claims_DATA!I404=0,0,C.Claims_DATA!I404),IF($C$2="Current Exchange rate",IF(C.Claims_DATA!I404=0,0,C.Claims_DATA!I404/ECO!S34),IF($C$2="Constant Exchange rate",IF(C.Claims_DATA!I404=0,0,C.Claims_DATA!I404/ECO!S69))))</f>
        <v>212.01909575961807</v>
      </c>
      <c r="K499" s="74">
        <f>IF($C$2="National Currency",IF(C.Claims_DATA!J404=0,0,C.Claims_DATA!J404),IF($C$2="Current Exchange rate",IF(C.Claims_DATA!J404=0,0,C.Claims_DATA!J404/ECO!T34),IF($C$2="Constant Exchange rate",IF(C.Claims_DATA!J404=0,0,C.Claims_DATA!J404/ECO!T69))))</f>
        <v>413.9754750538238</v>
      </c>
      <c r="L499" s="74">
        <f>IF($C$2="National Currency",IF(C.Claims_DATA!K404=0,0,C.Claims_DATA!K404),IF($C$2="Current Exchange rate",IF(C.Claims_DATA!K404=0,0,C.Claims_DATA!K404/ECO!U34),IF($C$2="Constant Exchange rate",IF(C.Claims_DATA!K404=0,0,C.Claims_DATA!K404/ECO!U69))))</f>
        <v>719.36721894598895</v>
      </c>
      <c r="M499" s="74">
        <f>IF($C$2="National Currency",IF(C.Claims_DATA!L404=0,0,C.Claims_DATA!L404),IF($C$2="Current Exchange rate",IF(C.Claims_DATA!L404=0,0,C.Claims_DATA!L404/ECO!V34),IF($C$2="Constant Exchange rate",IF(C.Claims_DATA!L404=0,0,C.Claims_DATA!L404/ECO!V69))))</f>
        <v>547.59898904802026</v>
      </c>
      <c r="N499" s="74">
        <f>IF($C$2="National Currency",IF(C.Claims_DATA!M404=0,0,C.Claims_DATA!M404),IF($C$2="Current Exchange rate",IF(C.Claims_DATA!M404=0,0,C.Claims_DATA!M404/ECO!W34),IF($C$2="Constant Exchange rate",IF(C.Claims_DATA!M404=0,0,C.Claims_DATA!M404/ECO!W69))))</f>
        <v>572.87278854254419</v>
      </c>
      <c r="O499" s="74">
        <f>IF($C$2="National Currency",IF(C.Claims_DATA!N404=0,0,C.Claims_DATA!N404),IF($C$2="Current Exchange rate",IF(C.Claims_DATA!N404=0,0,C.Claims_DATA!N404/ECO!X34),IF($C$2="Constant Exchange rate",IF(C.Claims_DATA!N404=0,0,C.Claims_DATA!N404/ECO!X69))))</f>
        <v>474.81980717027051</v>
      </c>
      <c r="P499" s="74">
        <f>IF($C$2="National Currency",IF(C.Claims_DATA!O404=0,0,C.Claims_DATA!O404),IF($C$2="Current Exchange rate",IF(C.Claims_DATA!O404=0,0,C.Claims_DATA!O404/ECO!Y34),IF($C$2="Constant Exchange rate",IF(C.Claims_DATA!O404=0,0,C.Claims_DATA!O404/ECO!Y69))))</f>
        <v>461.24684077506316</v>
      </c>
      <c r="Q499" s="48">
        <f t="shared" si="109"/>
        <v>8.5738259278791643E-3</v>
      </c>
      <c r="R499" s="94">
        <f t="shared" si="110"/>
        <v>-2.8585510103499301E-2</v>
      </c>
      <c r="S499" s="94">
        <f t="shared" si="111"/>
        <v>2.375</v>
      </c>
    </row>
    <row r="500" spans="3:22" ht="15" x14ac:dyDescent="0.25">
      <c r="C500" s="256"/>
      <c r="D500" s="257"/>
      <c r="E500" s="45" t="s">
        <v>25</v>
      </c>
      <c r="F500" s="74">
        <f>IF($C$2="National Currency",IF(C.Claims_DATA!E405=0,0,C.Claims_DATA!E405),IF($C$2="Current Exchange rate",IF(C.Claims_DATA!E405=0,0,C.Claims_DATA!E405/ECO!O35),IF($C$2="Constant Exchange rate",IF(C.Claims_DATA!E405=0,0,C.Claims_DATA!E405/ECO!O70))))</f>
        <v>252.923</v>
      </c>
      <c r="G500" s="74">
        <f>IF($C$2="National Currency",IF(C.Claims_DATA!F405=0,0,C.Claims_DATA!F405),IF($C$2="Current Exchange rate",IF(C.Claims_DATA!F405=0,0,C.Claims_DATA!F405/ECO!P35),IF($C$2="Constant Exchange rate",IF(C.Claims_DATA!F405=0,0,C.Claims_DATA!F405/ECO!P70))))</f>
        <v>249.78399999999999</v>
      </c>
      <c r="H500" s="74">
        <f>IF($C$2="National Currency",IF(C.Claims_DATA!G405=0,0,C.Claims_DATA!G405),IF($C$2="Current Exchange rate",IF(C.Claims_DATA!G405=0,0,C.Claims_DATA!G405/ECO!Q35),IF($C$2="Constant Exchange rate",IF(C.Claims_DATA!G405=0,0,C.Claims_DATA!G405/ECO!Q70))))</f>
        <v>289.35399999999998</v>
      </c>
      <c r="I500" s="74">
        <f>IF($C$2="National Currency",IF(C.Claims_DATA!H405=0,0,C.Claims_DATA!H405),IF($C$2="Current Exchange rate",IF(C.Claims_DATA!H405=0,0,C.Claims_DATA!H405/ECO!R35),IF($C$2="Constant Exchange rate",IF(C.Claims_DATA!H405=0,0,C.Claims_DATA!H405/ECO!R70))))</f>
        <v>296.24900000000002</v>
      </c>
      <c r="J500" s="74">
        <f>IF($C$2="National Currency",IF(C.Claims_DATA!I405=0,0,C.Claims_DATA!I405),IF($C$2="Current Exchange rate",IF(C.Claims_DATA!I405=0,0,C.Claims_DATA!I405/ECO!S35),IF($C$2="Constant Exchange rate",IF(C.Claims_DATA!I405=0,0,C.Claims_DATA!I405/ECO!S70))))</f>
        <v>359.52600000000001</v>
      </c>
      <c r="K500" s="74">
        <f>IF($C$2="National Currency",IF(C.Claims_DATA!J405=0,0,C.Claims_DATA!J405),IF($C$2="Current Exchange rate",IF(C.Claims_DATA!J405=0,0,C.Claims_DATA!J405/ECO!T35),IF($C$2="Constant Exchange rate",IF(C.Claims_DATA!J405=0,0,C.Claims_DATA!J405/ECO!T70))))</f>
        <v>352</v>
      </c>
      <c r="L500" s="74">
        <f>IF($C$2="National Currency",IF(C.Claims_DATA!K405=0,0,C.Claims_DATA!K405),IF($C$2="Current Exchange rate",IF(C.Claims_DATA!K405=0,0,C.Claims_DATA!K405/ECO!U35),IF($C$2="Constant Exchange rate",IF(C.Claims_DATA!K405=0,0,C.Claims_DATA!K405/ECO!U70))))</f>
        <v>500</v>
      </c>
      <c r="M500" s="74">
        <f>IF($C$2="National Currency",IF(C.Claims_DATA!L405=0,0,C.Claims_DATA!L405),IF($C$2="Current Exchange rate",IF(C.Claims_DATA!L405=0,0,C.Claims_DATA!L405/ECO!V35),IF($C$2="Constant Exchange rate",IF(C.Claims_DATA!L405=0,0,C.Claims_DATA!L405/ECO!V70))))</f>
        <v>461.85700000000003</v>
      </c>
      <c r="N500" s="74">
        <f>IF($C$2="National Currency",IF(C.Claims_DATA!M405=0,0,C.Claims_DATA!M405),IF($C$2="Current Exchange rate",IF(C.Claims_DATA!M405=0,0,C.Claims_DATA!M405/ECO!W35),IF($C$2="Constant Exchange rate",IF(C.Claims_DATA!M405=0,0,C.Claims_DATA!M405/ECO!W70))))</f>
        <v>412.82100000000003</v>
      </c>
      <c r="O500" s="74">
        <f>IF($C$2="National Currency",IF(C.Claims_DATA!N405=0,0,C.Claims_DATA!N405),IF($C$2="Current Exchange rate",IF(C.Claims_DATA!N405=0,0,C.Claims_DATA!N405/ECO!X35),IF($C$2="Constant Exchange rate",IF(C.Claims_DATA!N405=0,0,C.Claims_DATA!N405/ECO!X70))))</f>
        <v>508.94900000000001</v>
      </c>
      <c r="P500" s="74">
        <f>IF($C$2="National Currency",IF(C.Claims_DATA!O405=0,0,C.Claims_DATA!O405),IF($C$2="Current Exchange rate",IF(C.Claims_DATA!O405=0,0,C.Claims_DATA!O405/ECO!Y35),IF($C$2="Constant Exchange rate",IF(C.Claims_DATA!O405=0,0,C.Claims_DATA!O405/ECO!Y70))))</f>
        <v>432.63299094281956</v>
      </c>
      <c r="Q500" s="48">
        <f t="shared" si="109"/>
        <v>8.041941162715489E-3</v>
      </c>
      <c r="R500" s="94">
        <f t="shared" si="110"/>
        <v>-0.14994824443545507</v>
      </c>
      <c r="S500" s="94">
        <f t="shared" si="111"/>
        <v>0.73202843634027626</v>
      </c>
    </row>
    <row r="501" spans="3:22" ht="15" x14ac:dyDescent="0.25">
      <c r="C501" s="256"/>
      <c r="D501" s="257"/>
      <c r="E501" s="45" t="s">
        <v>26</v>
      </c>
      <c r="F501" s="74">
        <f>IF($C$2="National Currency",IF(C.Claims_DATA!E406=0,0,C.Claims_DATA!E406),IF($C$2="Current Exchange rate",IF(C.Claims_DATA!E406=0,0,C.Claims_DATA!E406/ECO!O36),IF($C$2="Constant Exchange rate",IF(C.Claims_DATA!E406=0,0,C.Claims_DATA!E406/ECO!O71))))</f>
        <v>9.2972823903380295</v>
      </c>
      <c r="G501" s="74">
        <f>IF($C$2="National Currency",IF(C.Claims_DATA!F406=0,0,C.Claims_DATA!F406),IF($C$2="Current Exchange rate",IF(C.Claims_DATA!F406=0,0,C.Claims_DATA!F406/ECO!P36),IF($C$2="Constant Exchange rate",IF(C.Claims_DATA!F406=0,0,C.Claims_DATA!F406/ECO!P71))))</f>
        <v>18.680799054056806</v>
      </c>
      <c r="H501" s="74">
        <f>IF($C$2="National Currency",IF(C.Claims_DATA!G406=0,0,C.Claims_DATA!G406),IF($C$2="Current Exchange rate",IF(C.Claims_DATA!G406=0,0,C.Claims_DATA!G406/ECO!Q36),IF($C$2="Constant Exchange rate",IF(C.Claims_DATA!G406=0,0,C.Claims_DATA!G406/ECO!Q71))))</f>
        <v>28.064315717775582</v>
      </c>
      <c r="I501" s="74">
        <f>IF($C$2="National Currency",IF(C.Claims_DATA!H406=0,0,C.Claims_DATA!H406),IF($C$2="Current Exchange rate",IF(C.Claims_DATA!H406=0,0,C.Claims_DATA!H406/ECO!R36),IF($C$2="Constant Exchange rate",IF(C.Claims_DATA!H406=0,0,C.Claims_DATA!H406/ECO!R71))))</f>
        <v>37.447832381494358</v>
      </c>
      <c r="J501" s="74">
        <f>IF($C$2="National Currency",IF(C.Claims_DATA!I406=0,0,C.Claims_DATA!I406),IF($C$2="Current Exchange rate",IF(C.Claims_DATA!I406=0,0,C.Claims_DATA!I406/ECO!S36),IF($C$2="Constant Exchange rate",IF(C.Claims_DATA!I406=0,0,C.Claims_DATA!I406/ECO!S71))))</f>
        <v>46.831349045213138</v>
      </c>
      <c r="K501" s="74">
        <f>IF($C$2="National Currency",IF(C.Claims_DATA!J406=0,0,C.Claims_DATA!J406),IF($C$2="Current Exchange rate",IF(C.Claims_DATA!J406=0,0,C.Claims_DATA!J406/ECO!T36),IF($C$2="Constant Exchange rate",IF(C.Claims_DATA!J406=0,0,C.Claims_DATA!J406/ECO!T71))))</f>
        <v>56.214865708931917</v>
      </c>
      <c r="L501" s="74">
        <f>IF($C$2="National Currency",IF(C.Claims_DATA!K406=0,0,C.Claims_DATA!K406),IF($C$2="Current Exchange rate",IF(C.Claims_DATA!K406=0,0,C.Claims_DATA!K406/ECO!U36),IF($C$2="Constant Exchange rate",IF(C.Claims_DATA!K406=0,0,C.Claims_DATA!K406/ECO!U71))))</f>
        <v>81.145712501115369</v>
      </c>
      <c r="M501" s="74">
        <f>IF($C$2="National Currency",IF(C.Claims_DATA!L406=0,0,C.Claims_DATA!L406),IF($C$2="Current Exchange rate",IF(C.Claims_DATA!L406=0,0,C.Claims_DATA!L406/ECO!V36),IF($C$2="Constant Exchange rate",IF(C.Claims_DATA!L406=0,0,C.Claims_DATA!L406/ECO!V71))))</f>
        <v>65.829392344070669</v>
      </c>
      <c r="N501" s="74">
        <f>IF($C$2="National Currency",IF(C.Claims_DATA!M406=0,0,C.Claims_DATA!M406),IF($C$2="Current Exchange rate",IF(C.Claims_DATA!M406=0,0,C.Claims_DATA!M406/ECO!W36),IF($C$2="Constant Exchange rate",IF(C.Claims_DATA!M406=0,0,C.Claims_DATA!M406/ECO!W71))))</f>
        <v>64.914785401980907</v>
      </c>
      <c r="O501" s="74">
        <f>IF($C$2="National Currency",IF(C.Claims_DATA!N406=0,0,C.Claims_DATA!N406),IF($C$2="Current Exchange rate",IF(C.Claims_DATA!N406=0,0,C.Claims_DATA!N406/ECO!X36),IF($C$2="Constant Exchange rate",IF(C.Claims_DATA!N406=0,0,C.Claims_DATA!N406/ECO!X71))))</f>
        <v>70.268582136164895</v>
      </c>
      <c r="P501" s="74">
        <f>IF($C$2="National Currency",IF(C.Claims_DATA!O406=0,0,C.Claims_DATA!O406),IF($C$2="Current Exchange rate",IF(C.Claims_DATA!O406=0,0,C.Claims_DATA!O406/ECO!Y36),IF($C$2="Constant Exchange rate",IF(C.Claims_DATA!O406=0,0,C.Claims_DATA!O406/ECO!Y71))))</f>
        <v>83.876148835549202</v>
      </c>
      <c r="Q501" s="48">
        <f t="shared" si="109"/>
        <v>1.5591207051054625E-3</v>
      </c>
      <c r="R501" s="94">
        <f t="shared" si="110"/>
        <v>0.19365079365079363</v>
      </c>
      <c r="S501" s="94">
        <f t="shared" si="111"/>
        <v>3.4899657981886101</v>
      </c>
    </row>
    <row r="502" spans="3:22" ht="15" x14ac:dyDescent="0.25">
      <c r="C502" s="256"/>
      <c r="D502" s="257"/>
      <c r="E502" s="45" t="s">
        <v>27</v>
      </c>
      <c r="F502" s="74">
        <f>IF($C$2="National Currency",IF(C.Claims_DATA!E407=0,0,C.Claims_DATA!E407),IF($C$2="Current Exchange rate",IF(C.Claims_DATA!E407=0,0,C.Claims_DATA!E407/ECO!O37),IF($C$2="Constant Exchange rate",IF(C.Claims_DATA!E407=0,0,C.Claims_DATA!E407/ECO!O72))))</f>
        <v>442.45714894070051</v>
      </c>
      <c r="G502" s="74">
        <f>IF($C$2="National Currency",IF(C.Claims_DATA!F407=0,0,C.Claims_DATA!F407),IF($C$2="Current Exchange rate",IF(C.Claims_DATA!F407=0,0,C.Claims_DATA!F407/ECO!P37),IF($C$2="Constant Exchange rate",IF(C.Claims_DATA!F407=0,0,C.Claims_DATA!F407/ECO!P72))))</f>
        <v>482.48695837325664</v>
      </c>
      <c r="H502" s="74">
        <f>IF($C$2="National Currency",IF(C.Claims_DATA!G407=0,0,C.Claims_DATA!G407),IF($C$2="Current Exchange rate",IF(C.Claims_DATA!G407=0,0,C.Claims_DATA!G407/ECO!Q37),IF($C$2="Constant Exchange rate",IF(C.Claims_DATA!G407=0,0,C.Claims_DATA!G407/ECO!Q72))))</f>
        <v>481.63526030022354</v>
      </c>
      <c r="I502" s="74">
        <f>IF($C$2="National Currency",IF(C.Claims_DATA!H407=0,0,C.Claims_DATA!H407),IF($C$2="Current Exchange rate",IF(C.Claims_DATA!H407=0,0,C.Claims_DATA!H407/ECO!R37),IF($C$2="Constant Exchange rate",IF(C.Claims_DATA!H407=0,0,C.Claims_DATA!H407/ECO!R72))))</f>
        <v>569.04077504524639</v>
      </c>
      <c r="J502" s="74">
        <f>IF($C$2="National Currency",IF(C.Claims_DATA!I407=0,0,C.Claims_DATA!I407),IF($C$2="Current Exchange rate",IF(C.Claims_DATA!I407=0,0,C.Claims_DATA!I407/ECO!S37),IF($C$2="Constant Exchange rate",IF(C.Claims_DATA!I407=0,0,C.Claims_DATA!I407/ECO!S72))))</f>
        <v>580.75162354945166</v>
      </c>
      <c r="K502" s="74">
        <f>IF($C$2="National Currency",IF(C.Claims_DATA!J407=0,0,C.Claims_DATA!J407),IF($C$2="Current Exchange rate",IF(C.Claims_DATA!J407=0,0,C.Claims_DATA!J407/ECO!T37),IF($C$2="Constant Exchange rate",IF(C.Claims_DATA!J407=0,0,C.Claims_DATA!J407/ECO!T72))))</f>
        <v>618.43926328116675</v>
      </c>
      <c r="L502" s="74">
        <f>IF($C$2="National Currency",IF(C.Claims_DATA!K407=0,0,C.Claims_DATA!K407),IF($C$2="Current Exchange rate",IF(C.Claims_DATA!K407=0,0,C.Claims_DATA!K407/ECO!U37),IF($C$2="Constant Exchange rate",IF(C.Claims_DATA!K407=0,0,C.Claims_DATA!K407/ECO!U72))))</f>
        <v>624.82699882891507</v>
      </c>
      <c r="M502" s="74">
        <f>IF($C$2="National Currency",IF(C.Claims_DATA!L407=0,0,C.Claims_DATA!L407),IF($C$2="Current Exchange rate",IF(C.Claims_DATA!L407=0,0,C.Claims_DATA!L407/ECO!V37),IF($C$2="Constant Exchange rate",IF(C.Claims_DATA!L407=0,0,C.Claims_DATA!L407/ECO!V72))))</f>
        <v>624.40114979239854</v>
      </c>
      <c r="N502" s="74">
        <f>IF($C$2="National Currency",IF(C.Claims_DATA!M407=0,0,C.Claims_DATA!M407),IF($C$2="Current Exchange rate",IF(C.Claims_DATA!M407=0,0,C.Claims_DATA!M407/ECO!W37),IF($C$2="Constant Exchange rate",IF(C.Claims_DATA!M407=0,0,C.Claims_DATA!M407/ECO!W72))))</f>
        <v>619.92973490897475</v>
      </c>
      <c r="O502" s="74">
        <f>IF($C$2="National Currency",IF(C.Claims_DATA!N407=0,0,C.Claims_DATA!N407),IF($C$2="Current Exchange rate",IF(C.Claims_DATA!N407=0,0,C.Claims_DATA!N407/ECO!X37),IF($C$2="Constant Exchange rate",IF(C.Claims_DATA!N407=0,0,C.Claims_DATA!N407/ECO!X72))))</f>
        <v>617.6940274672628</v>
      </c>
      <c r="P502" s="74">
        <f>IF($C$2="National Currency",IF(C.Claims_DATA!O407=0,0,C.Claims_DATA!O407),IF($C$2="Current Exchange rate",IF(C.Claims_DATA!O407=0,0,C.Claims_DATA!O407/ECO!Y37),IF($C$2="Constant Exchange rate",IF(C.Claims_DATA!O407=0,0,C.Claims_DATA!O407/ECO!Y72))))</f>
        <v>594.16586819972315</v>
      </c>
      <c r="Q502" s="48">
        <f t="shared" si="109"/>
        <v>1.1044573698697595E-2</v>
      </c>
      <c r="R502" s="94">
        <f t="shared" si="110"/>
        <v>-3.8090313684936206E-2</v>
      </c>
      <c r="S502" s="94">
        <f t="shared" si="111"/>
        <v>0.23146513680494274</v>
      </c>
    </row>
    <row r="503" spans="3:22" ht="15" x14ac:dyDescent="0.25">
      <c r="C503" s="256"/>
      <c r="D503" s="257"/>
      <c r="E503" s="45" t="s">
        <v>28</v>
      </c>
      <c r="F503" s="74">
        <f>IF($C$2="National Currency",IF(C.Claims_DATA!E408=0,0,C.Claims_DATA!E408),IF($C$2="Current Exchange rate",IF(C.Claims_DATA!E408=0,0,C.Claims_DATA!E408/ECO!O38),IF($C$2="Constant Exchange rate",IF(C.Claims_DATA!E408=0,0,C.Claims_DATA!E408/ECO!O73))))</f>
        <v>88.111333667167429</v>
      </c>
      <c r="G503" s="74">
        <f>IF($C$2="National Currency",IF(C.Claims_DATA!F408=0,0,C.Claims_DATA!F408),IF($C$2="Current Exchange rate",IF(C.Claims_DATA!F408=0,0,C.Claims_DATA!F408/ECO!P38),IF($C$2="Constant Exchange rate",IF(C.Claims_DATA!F408=0,0,C.Claims_DATA!F408/ECO!P73))))</f>
        <v>84.610248706392923</v>
      </c>
      <c r="H503" s="74">
        <f>IF($C$2="National Currency",IF(C.Claims_DATA!G408=0,0,C.Claims_DATA!G408),IF($C$2="Current Exchange rate",IF(C.Claims_DATA!G408=0,0,C.Claims_DATA!G408/ECO!Q38),IF($C$2="Constant Exchange rate",IF(C.Claims_DATA!G408=0,0,C.Claims_DATA!G408/ECO!Q73))))</f>
        <v>89.288098814889011</v>
      </c>
      <c r="I503" s="74">
        <f>IF($C$2="National Currency",IF(C.Claims_DATA!H408=0,0,C.Claims_DATA!H408),IF($C$2="Current Exchange rate",IF(C.Claims_DATA!H408=0,0,C.Claims_DATA!H408/ECO!R38),IF($C$2="Constant Exchange rate",IF(C.Claims_DATA!H408=0,0,C.Claims_DATA!H408/ECO!R73))))</f>
        <v>119</v>
      </c>
      <c r="J503" s="74">
        <f>IF($C$2="National Currency",IF(C.Claims_DATA!I408=0,0,C.Claims_DATA!I408),IF($C$2="Current Exchange rate",IF(C.Claims_DATA!I408=0,0,C.Claims_DATA!I408/ECO!S38),IF($C$2="Constant Exchange rate",IF(C.Claims_DATA!I408=0,0,C.Claims_DATA!I408/ECO!S73))))</f>
        <v>215</v>
      </c>
      <c r="K503" s="74">
        <f>IF($C$2="National Currency",IF(C.Claims_DATA!J408=0,0,C.Claims_DATA!J408),IF($C$2="Current Exchange rate",IF(C.Claims_DATA!J408=0,0,C.Claims_DATA!J408/ECO!T38),IF($C$2="Constant Exchange rate",IF(C.Claims_DATA!J408=0,0,C.Claims_DATA!J408/ECO!T73))))</f>
        <v>180</v>
      </c>
      <c r="L503" s="74">
        <f>IF($C$2="National Currency",IF(C.Claims_DATA!K408=0,0,C.Claims_DATA!K408),IF($C$2="Current Exchange rate",IF(C.Claims_DATA!K408=0,0,C.Claims_DATA!K408/ECO!U38),IF($C$2="Constant Exchange rate",IF(C.Claims_DATA!K408=0,0,C.Claims_DATA!K408/ECO!U73))))</f>
        <v>133</v>
      </c>
      <c r="M503" s="74">
        <f>IF($C$2="National Currency",IF(C.Claims_DATA!L408=0,0,C.Claims_DATA!L408),IF($C$2="Current Exchange rate",IF(C.Claims_DATA!L408=0,0,C.Claims_DATA!L408/ECO!V38),IF($C$2="Constant Exchange rate",IF(C.Claims_DATA!L408=0,0,C.Claims_DATA!L408/ECO!V73))))</f>
        <v>111</v>
      </c>
      <c r="N503" s="74">
        <f>IF($C$2="National Currency",IF(C.Claims_DATA!M408=0,0,C.Claims_DATA!M408),IF($C$2="Current Exchange rate",IF(C.Claims_DATA!M408=0,0,C.Claims_DATA!M408/ECO!W38),IF($C$2="Constant Exchange rate",IF(C.Claims_DATA!M408=0,0,C.Claims_DATA!M408/ECO!W73))))</f>
        <v>119</v>
      </c>
      <c r="O503" s="74">
        <f>IF($C$2="National Currency",IF(C.Claims_DATA!N408=0,0,C.Claims_DATA!N408),IF($C$2="Current Exchange rate",IF(C.Claims_DATA!N408=0,0,C.Claims_DATA!N408/ECO!X38),IF($C$2="Constant Exchange rate",IF(C.Claims_DATA!N408=0,0,C.Claims_DATA!N408/ECO!X73))))</f>
        <v>116.557492</v>
      </c>
      <c r="P503" s="74">
        <f>IF($C$2="National Currency",IF(C.Claims_DATA!O408=0,0,C.Claims_DATA!O408),IF($C$2="Current Exchange rate",IF(C.Claims_DATA!O408=0,0,C.Claims_DATA!O408/ECO!Y38),IF($C$2="Constant Exchange rate",IF(C.Claims_DATA!O408=0,0,C.Claims_DATA!O408/ECO!Y73))))</f>
        <v>132.19682299999999</v>
      </c>
      <c r="Q503" s="48">
        <f t="shared" si="109"/>
        <v>2.4573231693382916E-3</v>
      </c>
      <c r="R503" s="94">
        <f t="shared" si="110"/>
        <v>0.13417696907891608</v>
      </c>
      <c r="S503" s="94">
        <f t="shared" si="111"/>
        <v>0.56242092442888136</v>
      </c>
    </row>
    <row r="504" spans="3:22" ht="15" x14ac:dyDescent="0.25">
      <c r="C504" s="256"/>
      <c r="D504" s="257"/>
      <c r="E504" s="45" t="s">
        <v>43</v>
      </c>
      <c r="F504" s="74">
        <f>IF($C$2="National Currency",IF(C.Claims_DATA!E409=0,0,C.Claims_DATA!E409),IF($C$2="Current Exchange rate",IF(C.Claims_DATA!E409=0,0,C.Claims_DATA!E409/ECO!O39),IF($C$2="Constant Exchange rate",IF(C.Claims_DATA!E409=0,0,C.Claims_DATA!E409/ECO!O74))))</f>
        <v>62.172210051118633</v>
      </c>
      <c r="G504" s="74">
        <f>IF($C$2="National Currency",IF(C.Claims_DATA!F409=0,0,C.Claims_DATA!F409),IF($C$2="Current Exchange rate",IF(C.Claims_DATA!F409=0,0,C.Claims_DATA!F409/ECO!P39),IF($C$2="Constant Exchange rate",IF(C.Claims_DATA!F409=0,0,C.Claims_DATA!F409/ECO!P74))))</f>
        <v>24.729469561176391</v>
      </c>
      <c r="H504" s="74">
        <f>IF($C$2="National Currency",IF(C.Claims_DATA!G409=0,0,C.Claims_DATA!G409),IF($C$2="Current Exchange rate",IF(C.Claims_DATA!G409=0,0,C.Claims_DATA!G409/ECO!Q39),IF($C$2="Constant Exchange rate",IF(C.Claims_DATA!G409=0,0,C.Claims_DATA!G409/ECO!Q74))))</f>
        <v>17.559583084378939</v>
      </c>
      <c r="I504" s="74">
        <f>IF($C$2="National Currency",IF(C.Claims_DATA!H409=0,0,C.Claims_DATA!H409),IF($C$2="Current Exchange rate",IF(C.Claims_DATA!H409=0,0,C.Claims_DATA!H409/ECO!R39),IF($C$2="Constant Exchange rate",IF(C.Claims_DATA!H409=0,0,C.Claims_DATA!H409/ECO!R74))))</f>
        <v>10.38969660758149</v>
      </c>
      <c r="J504" s="74">
        <f>IF($C$2="National Currency",IF(C.Claims_DATA!I409=0,0,C.Claims_DATA!I409),IF($C$2="Current Exchange rate",IF(C.Claims_DATA!I409=0,0,C.Claims_DATA!I409/ECO!S39),IF($C$2="Constant Exchange rate",IF(C.Claims_DATA!I409=0,0,C.Claims_DATA!I409/ECO!S74))))</f>
        <v>3.2198101307840403</v>
      </c>
      <c r="K504" s="74">
        <f>IF($C$2="National Currency",IF(C.Claims_DATA!J409=0,0,C.Claims_DATA!J409),IF($C$2="Current Exchange rate",IF(C.Claims_DATA!J409=0,0,C.Claims_DATA!J409/ECO!T39),IF($C$2="Constant Exchange rate",IF(C.Claims_DATA!J409=0,0,C.Claims_DATA!J409/ECO!T74))))</f>
        <v>66</v>
      </c>
      <c r="L504" s="74">
        <f>IF($C$2="National Currency",IF(C.Claims_DATA!K409=0,0,C.Claims_DATA!K409),IF($C$2="Current Exchange rate",IF(C.Claims_DATA!K409=0,0,C.Claims_DATA!K409/ECO!U39),IF($C$2="Constant Exchange rate",IF(C.Claims_DATA!K409=0,0,C.Claims_DATA!K409/ECO!U74))))</f>
        <v>117</v>
      </c>
      <c r="M504" s="74">
        <f>IF($C$2="National Currency",IF(C.Claims_DATA!L409=0,0,C.Claims_DATA!L409),IF($C$2="Current Exchange rate",IF(C.Claims_DATA!L409=0,0,C.Claims_DATA!L409/ECO!V39),IF($C$2="Constant Exchange rate",IF(C.Claims_DATA!L409=0,0,C.Claims_DATA!L409/ECO!V74))))</f>
        <v>107</v>
      </c>
      <c r="N504" s="74">
        <f>IF($C$2="National Currency",IF(C.Claims_DATA!M409=0,0,C.Claims_DATA!M409),IF($C$2="Current Exchange rate",IF(C.Claims_DATA!M409=0,0,C.Claims_DATA!M409/ECO!W39),IF($C$2="Constant Exchange rate",IF(C.Claims_DATA!M409=0,0,C.Claims_DATA!M409/ECO!W74))))</f>
        <v>83</v>
      </c>
      <c r="O504" s="74">
        <f>IF($C$2="National Currency",IF(C.Claims_DATA!N409=0,0,C.Claims_DATA!N409),IF($C$2="Current Exchange rate",IF(C.Claims_DATA!N409=0,0,C.Claims_DATA!N409/ECO!X39),IF($C$2="Constant Exchange rate",IF(C.Claims_DATA!N409=0,0,C.Claims_DATA!N409/ECO!X74))))</f>
        <v>67</v>
      </c>
      <c r="P504" s="74">
        <f>IF($C$2="National Currency",IF(C.Claims_DATA!O409=0,0,C.Claims_DATA!O409),IF($C$2="Current Exchange rate",IF(C.Claims_DATA!O409=0,0,C.Claims_DATA!O409/ECO!Y39),IF($C$2="Constant Exchange rate",IF(C.Claims_DATA!O409=0,0,C.Claims_DATA!O409/ECO!Y74))))</f>
        <v>72</v>
      </c>
      <c r="Q504" s="48">
        <f t="shared" si="109"/>
        <v>1.3383624823749131E-3</v>
      </c>
      <c r="R504" s="94">
        <f t="shared" si="110"/>
        <v>7.4626865671641784E-2</v>
      </c>
      <c r="S504" s="94">
        <f t="shared" si="111"/>
        <v>1.9115060402684567</v>
      </c>
    </row>
    <row r="505" spans="3:22" ht="15" x14ac:dyDescent="0.25">
      <c r="C505" s="256"/>
      <c r="D505" s="257"/>
      <c r="E505" s="45" t="s">
        <v>30</v>
      </c>
      <c r="F505" s="74">
        <f>IF($C$2="National Currency",IF(C.Claims_DATA!E410=0,0,C.Claims_DATA!E410),IF($C$2="Current Exchange rate",IF(C.Claims_DATA!E410=0,0,C.Claims_DATA!E410/ECO!O40),IF($C$2="Constant Exchange rate",IF(C.Claims_DATA!E410=0,0,C.Claims_DATA!E410/ECO!O75))))</f>
        <v>141.59604519774012</v>
      </c>
      <c r="G505" s="74">
        <f>IF($C$2="National Currency",IF(C.Claims_DATA!F410=0,0,C.Claims_DATA!F410),IF($C$2="Current Exchange rate",IF(C.Claims_DATA!F410=0,0,C.Claims_DATA!F410/ECO!P40),IF($C$2="Constant Exchange rate",IF(C.Claims_DATA!F410=0,0,C.Claims_DATA!F410/ECO!P75))))</f>
        <v>143.71468926553672</v>
      </c>
      <c r="H505" s="74">
        <f>IF($C$2="National Currency",IF(C.Claims_DATA!G410=0,0,C.Claims_DATA!G410),IF($C$2="Current Exchange rate",IF(C.Claims_DATA!G410=0,0,C.Claims_DATA!G410/ECO!Q40),IF($C$2="Constant Exchange rate",IF(C.Claims_DATA!G410=0,0,C.Claims_DATA!G410/ECO!Q75))))</f>
        <v>111.58192090395481</v>
      </c>
      <c r="I505" s="74">
        <f>IF($C$2="National Currency",IF(C.Claims_DATA!H410=0,0,C.Claims_DATA!H410),IF($C$2="Current Exchange rate",IF(C.Claims_DATA!H410=0,0,C.Claims_DATA!H410/ECO!R40),IF($C$2="Constant Exchange rate",IF(C.Claims_DATA!H410=0,0,C.Claims_DATA!H410/ECO!R75))))</f>
        <v>112.99435028248588</v>
      </c>
      <c r="J505" s="74">
        <f>IF($C$2="National Currency",IF(C.Claims_DATA!I410=0,0,C.Claims_DATA!I410),IF($C$2="Current Exchange rate",IF(C.Claims_DATA!I410=0,0,C.Claims_DATA!I410/ECO!S40),IF($C$2="Constant Exchange rate",IF(C.Claims_DATA!I410=0,0,C.Claims_DATA!I410/ECO!S75))))</f>
        <v>275.77683615819211</v>
      </c>
      <c r="K505" s="74">
        <f>IF($C$2="National Currency",IF(C.Claims_DATA!J410=0,0,C.Claims_DATA!J410),IF($C$2="Current Exchange rate",IF(C.Claims_DATA!J410=0,0,C.Claims_DATA!J410/ECO!T40),IF($C$2="Constant Exchange rate",IF(C.Claims_DATA!J410=0,0,C.Claims_DATA!J410/ECO!T75))))</f>
        <v>441.3841807909605</v>
      </c>
      <c r="L505" s="74">
        <f>IF($C$2="National Currency",IF(C.Claims_DATA!K410=0,0,C.Claims_DATA!K410),IF($C$2="Current Exchange rate",IF(C.Claims_DATA!K410=0,0,C.Claims_DATA!K410/ECO!U40),IF($C$2="Constant Exchange rate",IF(C.Claims_DATA!K410=0,0,C.Claims_DATA!K410/ECO!U75))))</f>
        <v>446.68079096045199</v>
      </c>
      <c r="M505" s="74">
        <f>IF($C$2="National Currency",IF(C.Claims_DATA!L410=0,0,C.Claims_DATA!L410),IF($C$2="Current Exchange rate",IF(C.Claims_DATA!L410=0,0,C.Claims_DATA!L410/ECO!V40),IF($C$2="Constant Exchange rate",IF(C.Claims_DATA!L410=0,0,C.Claims_DATA!L410/ECO!V75))))</f>
        <v>453.38983050847457</v>
      </c>
      <c r="N505" s="74">
        <f>IF($C$2="National Currency",IF(C.Claims_DATA!M410=0,0,C.Claims_DATA!M410),IF($C$2="Current Exchange rate",IF(C.Claims_DATA!M410=0,0,C.Claims_DATA!M410/ECO!W40),IF($C$2="Constant Exchange rate",IF(C.Claims_DATA!M410=0,0,C.Claims_DATA!M410/ECO!W75))))</f>
        <v>579.80225988700568</v>
      </c>
      <c r="O505" s="74">
        <f>IF($C$2="National Currency",IF(C.Claims_DATA!N410=0,0,C.Claims_DATA!N410),IF($C$2="Current Exchange rate",IF(C.Claims_DATA!N410=0,0,C.Claims_DATA!N410/ECO!X40),IF($C$2="Constant Exchange rate",IF(C.Claims_DATA!N410=0,0,C.Claims_DATA!N410/ECO!X75))))</f>
        <v>552.96610169491532</v>
      </c>
      <c r="P505" s="74">
        <f>IF($C$2="National Currency",IF(C.Claims_DATA!O410=0,0,C.Claims_DATA!O410),IF($C$2="Current Exchange rate",IF(C.Claims_DATA!O410=0,0,C.Claims_DATA!O410/ECO!Y40),IF($C$2="Constant Exchange rate",IF(C.Claims_DATA!O410=0,0,C.Claims_DATA!O410/ECO!Y75))))</f>
        <v>650.07062146892656</v>
      </c>
      <c r="Q505" s="48">
        <f t="shared" si="109"/>
        <v>1.2083751814835486E-2</v>
      </c>
      <c r="R505" s="94">
        <f t="shared" si="110"/>
        <v>0.17560664112388236</v>
      </c>
      <c r="S505" s="94">
        <f t="shared" si="111"/>
        <v>3.5233415233415233</v>
      </c>
    </row>
    <row r="506" spans="3:22" ht="15" x14ac:dyDescent="0.25">
      <c r="C506" s="256"/>
      <c r="D506" s="257"/>
      <c r="E506" s="45" t="s">
        <v>41</v>
      </c>
      <c r="F506" s="75">
        <f>IF($C$2="National Currency",IF(C.Claims_DATA!E411=0,0,C.Claims_DATA!E411),IF($C$2="Current Exchange rate",IF(C.Claims_DATA!E411=0,0,C.Claims_DATA!E411/ECO!O41),IF($C$2="Constant Exchange rate",IF(C.Claims_DATA!E411=0,0,C.Claims_DATA!E411/ECO!O76))))</f>
        <v>7369.1226079205881</v>
      </c>
      <c r="G506" s="75">
        <f>IF($C$2="National Currency",IF(C.Claims_DATA!F411=0,0,C.Claims_DATA!F411),IF($C$2="Current Exchange rate",IF(C.Claims_DATA!F411=0,0,C.Claims_DATA!F411/ECO!P41),IF($C$2="Constant Exchange rate",IF(C.Claims_DATA!F411=0,0,C.Claims_DATA!F411/ECO!P76))))</f>
        <v>8414.6537900692929</v>
      </c>
      <c r="H506" s="75">
        <f>IF($C$2="National Currency",IF(C.Claims_DATA!G411=0,0,C.Claims_DATA!G411),IF($C$2="Current Exchange rate",IF(C.Claims_DATA!G411=0,0,C.Claims_DATA!G411/ECO!Q41),IF($C$2="Constant Exchange rate",IF(C.Claims_DATA!G411=0,0,C.Claims_DATA!G411/ECO!Q76))))</f>
        <v>8099.5542223196389</v>
      </c>
      <c r="I506" s="75">
        <f>IF($C$2="National Currency",IF(C.Claims_DATA!H411=0,0,C.Claims_DATA!H411),IF($C$2="Current Exchange rate",IF(C.Claims_DATA!H411=0,0,C.Claims_DATA!H411/ECO!R41),IF($C$2="Constant Exchange rate",IF(C.Claims_DATA!H411=0,0,C.Claims_DATA!H411/ECO!R76))))</f>
        <v>11249.40692593156</v>
      </c>
      <c r="J506" s="75">
        <f>IF($C$2="National Currency",IF(C.Claims_DATA!I411=0,0,C.Claims_DATA!I411),IF($C$2="Current Exchange rate",IF(C.Claims_DATA!I411=0,0,C.Claims_DATA!I411/ECO!S41),IF($C$2="Constant Exchange rate",IF(C.Claims_DATA!I411=0,0,C.Claims_DATA!I411/ECO!S76))))</f>
        <v>7792.430643131398</v>
      </c>
      <c r="K506" s="75">
        <f>IF($C$2="National Currency",IF(C.Claims_DATA!J411=0,0,C.Claims_DATA!J411),IF($C$2="Current Exchange rate",IF(C.Claims_DATA!J411=0,0,C.Claims_DATA!J411/ECO!T41),IF($C$2="Constant Exchange rate",IF(C.Claims_DATA!J411=0,0,C.Claims_DATA!J411/ECO!T76))))</f>
        <v>8244.2525011168873</v>
      </c>
      <c r="L506" s="75">
        <f>IF($C$2="National Currency",IF(C.Claims_DATA!K411=0,0,C.Claims_DATA!K411),IF($C$2="Current Exchange rate",IF(C.Claims_DATA!K411=0,0,C.Claims_DATA!K411/ECO!U41),IF($C$2="Constant Exchange rate",IF(C.Claims_DATA!K411=0,0,C.Claims_DATA!K411/ECO!U76))))</f>
        <v>8375.9985916543192</v>
      </c>
      <c r="M506" s="75">
        <f>IF($C$2="National Currency",IF(C.Claims_DATA!L411=0,0,C.Claims_DATA!L411),IF($C$2="Current Exchange rate",IF(C.Claims_DATA!L411=0,0,C.Claims_DATA!L411/ECO!V41),IF($C$2="Constant Exchange rate",IF(C.Claims_DATA!L411=0,0,C.Claims_DATA!L411/ECO!V76))))</f>
        <v>7252.0646557971377</v>
      </c>
      <c r="N506" s="75">
        <f>IF($C$2="National Currency",IF(C.Claims_DATA!M411=0,0,C.Claims_DATA!M411),IF($C$2="Current Exchange rate",IF(C.Claims_DATA!M411=0,0,C.Claims_DATA!M411/ECO!W41),IF($C$2="Constant Exchange rate",IF(C.Claims_DATA!M411=0,0,C.Claims_DATA!M411/ECO!W76))))</f>
        <v>7340.0163692386695</v>
      </c>
      <c r="O506" s="75">
        <f>IF($C$2="National Currency",IF(C.Claims_DATA!N411=0,0,C.Claims_DATA!N411),IF($C$2="Current Exchange rate",IF(C.Claims_DATA!N411=0,0,C.Claims_DATA!N411/ECO!X41),IF($C$2="Constant Exchange rate",IF(C.Claims_DATA!N411=0,0,C.Claims_DATA!N411/ECO!X76))))</f>
        <v>11125.946848119142</v>
      </c>
      <c r="P506" s="75">
        <f>IF($C$2="National Currency",IF(C.Claims_DATA!O411=0,0,C.Claims_DATA!O411),IF($C$2="Current Exchange rate",IF(C.Claims_DATA!O411=0,0,C.Claims_DATA!O411/ECO!Y41),IF($C$2="Constant Exchange rate",IF(C.Claims_DATA!O411=0,0,C.Claims_DATA!O411/ECO!Y76))))</f>
        <v>7629.1290911923825</v>
      </c>
      <c r="Q506" s="48">
        <f t="shared" si="109"/>
        <v>0.14181305762287363</v>
      </c>
      <c r="R506" s="94">
        <f t="shared" si="110"/>
        <v>-0.31429394771177621</v>
      </c>
      <c r="S506" s="94">
        <f t="shared" si="111"/>
        <v>-9.3351992663555761E-2</v>
      </c>
    </row>
    <row r="507" spans="3:22" ht="15.75" thickBot="1" x14ac:dyDescent="0.3">
      <c r="C507" s="258"/>
      <c r="D507" s="259"/>
      <c r="E507" s="55" t="s">
        <v>85</v>
      </c>
      <c r="F507" s="64">
        <f t="shared" ref="F507:P507" si="112">SUM(F475:F506)</f>
        <v>39260.648738836331</v>
      </c>
      <c r="G507" s="64">
        <f t="shared" si="112"/>
        <v>41672.847074843397</v>
      </c>
      <c r="H507" s="64">
        <f t="shared" si="112"/>
        <v>42175.567193148396</v>
      </c>
      <c r="I507" s="64">
        <f t="shared" si="112"/>
        <v>49379.789931881998</v>
      </c>
      <c r="J507" s="64">
        <f t="shared" si="112"/>
        <v>46616.254556486907</v>
      </c>
      <c r="K507" s="64">
        <f t="shared" si="112"/>
        <v>53611.512355931802</v>
      </c>
      <c r="L507" s="64">
        <f t="shared" si="112"/>
        <v>53475.283116871593</v>
      </c>
      <c r="M507" s="64">
        <f t="shared" si="112"/>
        <v>51166.457216046401</v>
      </c>
      <c r="N507" s="64">
        <f t="shared" si="112"/>
        <v>54016.466187039485</v>
      </c>
      <c r="O507" s="64">
        <f t="shared" si="112"/>
        <v>60861.191921721846</v>
      </c>
      <c r="P507" s="64">
        <f t="shared" si="112"/>
        <v>53797.084831783839</v>
      </c>
      <c r="Q507" s="48">
        <f t="shared" si="109"/>
        <v>1</v>
      </c>
    </row>
    <row r="508" spans="3:22" ht="16.5" thickTop="1" thickBot="1" x14ac:dyDescent="0.3">
      <c r="C508" s="260"/>
      <c r="D508" s="261"/>
      <c r="E508" s="57" t="s">
        <v>90</v>
      </c>
      <c r="F508" s="64">
        <v>39260.6484375</v>
      </c>
      <c r="G508" s="64">
        <v>41672.84765625</v>
      </c>
      <c r="H508" s="64">
        <v>42175.57421875</v>
      </c>
      <c r="I508" s="64">
        <v>49379.79296875</v>
      </c>
      <c r="J508" s="64">
        <v>46433.25390625</v>
      </c>
      <c r="K508" s="64">
        <v>52468.51171875</v>
      </c>
      <c r="L508" s="64">
        <v>52585.28125</v>
      </c>
      <c r="M508" s="64">
        <v>50460.90625</v>
      </c>
      <c r="N508" s="64">
        <v>53556.4609375</v>
      </c>
      <c r="O508" s="64">
        <v>58349.28125</v>
      </c>
      <c r="P508" s="64">
        <v>51186.69140625</v>
      </c>
      <c r="Q508" s="48">
        <f>P508/$P$507</f>
        <v>0.95147704687538026</v>
      </c>
      <c r="R508" s="94">
        <f>IF(OR(P508=0, O508=0),"-",P508/O508-1)</f>
        <v>-0.12275369448102669</v>
      </c>
      <c r="S508" s="94">
        <f>IF(OR(P508=0, G508=0),"-",P508/G508-1)</f>
        <v>0.22829838336169317</v>
      </c>
    </row>
    <row r="509" spans="3:22" ht="15.75" thickTop="1" x14ac:dyDescent="0.25">
      <c r="E509" s="57" t="s">
        <v>87</v>
      </c>
      <c r="F509" s="59"/>
      <c r="G509" s="59">
        <f>G508/F508-1</f>
        <v>6.1440636228666357E-2</v>
      </c>
      <c r="H509" s="59">
        <f t="shared" ref="H509:P509" si="113">H508/G508-1</f>
        <v>1.2063647933227006E-2</v>
      </c>
      <c r="I509" s="59">
        <f t="shared" si="113"/>
        <v>0.17081495352343579</v>
      </c>
      <c r="J509" s="59">
        <f t="shared" si="113"/>
        <v>-5.9670948081226638E-2</v>
      </c>
      <c r="K509" s="59">
        <f t="shared" si="113"/>
        <v>0.12997705964534267</v>
      </c>
      <c r="L509" s="59">
        <f t="shared" si="113"/>
        <v>2.225516360668367E-3</v>
      </c>
      <c r="M509" s="59">
        <f t="shared" si="113"/>
        <v>-4.0398661935463154E-2</v>
      </c>
      <c r="N509" s="59">
        <f t="shared" si="113"/>
        <v>6.1345602319617498E-2</v>
      </c>
      <c r="O509" s="59">
        <f t="shared" si="113"/>
        <v>8.9490982574318867E-2</v>
      </c>
      <c r="P509" s="86">
        <f t="shared" si="113"/>
        <v>-0.12275369448102669</v>
      </c>
    </row>
    <row r="510" spans="3:22" x14ac:dyDescent="0.15">
      <c r="Q510" s="104"/>
      <c r="R510" s="104"/>
      <c r="T510" s="218"/>
      <c r="U510" s="218"/>
    </row>
    <row r="512" spans="3:22" ht="18.75" x14ac:dyDescent="0.15">
      <c r="C512" s="264" t="s">
        <v>232</v>
      </c>
      <c r="D512" s="265"/>
      <c r="E512" s="272" t="s">
        <v>146</v>
      </c>
      <c r="F512" s="273"/>
      <c r="G512" s="273"/>
      <c r="H512" s="273"/>
      <c r="I512" s="273"/>
      <c r="J512" s="273"/>
      <c r="K512" s="273"/>
      <c r="L512" s="273"/>
      <c r="M512" s="273"/>
      <c r="N512" s="273"/>
      <c r="O512" s="273"/>
      <c r="P512" s="274"/>
      <c r="V512" s="218"/>
    </row>
    <row r="513" spans="3:19" ht="15" x14ac:dyDescent="0.15">
      <c r="C513" s="262" t="s">
        <v>93</v>
      </c>
      <c r="D513" s="263"/>
      <c r="E513" s="43">
        <v>12</v>
      </c>
      <c r="F513" s="44">
        <v>2004</v>
      </c>
      <c r="G513" s="44">
        <f t="shared" ref="G513:P513" si="114">F513+1</f>
        <v>2005</v>
      </c>
      <c r="H513" s="44">
        <f t="shared" si="114"/>
        <v>2006</v>
      </c>
      <c r="I513" s="44">
        <f t="shared" si="114"/>
        <v>2007</v>
      </c>
      <c r="J513" s="44">
        <f t="shared" si="114"/>
        <v>2008</v>
      </c>
      <c r="K513" s="44">
        <f t="shared" si="114"/>
        <v>2009</v>
      </c>
      <c r="L513" s="44">
        <f t="shared" si="114"/>
        <v>2010</v>
      </c>
      <c r="M513" s="44">
        <f t="shared" si="114"/>
        <v>2011</v>
      </c>
      <c r="N513" s="44">
        <f t="shared" si="114"/>
        <v>2012</v>
      </c>
      <c r="O513" s="120">
        <f t="shared" si="114"/>
        <v>2013</v>
      </c>
      <c r="P513" s="120">
        <f t="shared" si="114"/>
        <v>2014</v>
      </c>
      <c r="Q513" s="46" t="s">
        <v>82</v>
      </c>
      <c r="R513" s="47" t="s">
        <v>88</v>
      </c>
      <c r="S513" s="46" t="s">
        <v>89</v>
      </c>
    </row>
    <row r="514" spans="3:19" ht="15" x14ac:dyDescent="0.25">
      <c r="C514" s="256"/>
      <c r="D514" s="257"/>
      <c r="E514" s="45" t="s">
        <v>0</v>
      </c>
      <c r="F514" s="73">
        <f>IF($C$2="National Currency",IF(C.Claims_DATA!E417=0,0,C.Claims_DATA!E417),IF($C$2="Current Exchange rate",IF(C.Claims_DATA!E417=0,0,C.Claims_DATA!E417/ECO!O10),IF($C$2="Constant Exchange rate",IF(C.Claims_DATA!E417=0,0,C.Claims_DATA!E417/ECO!O45))))</f>
        <v>376</v>
      </c>
      <c r="G514" s="73">
        <f>IF($C$2="National Currency",IF(C.Claims_DATA!F417=0,0,C.Claims_DATA!F417),IF($C$2="Current Exchange rate",IF(C.Claims_DATA!F417=0,0,C.Claims_DATA!F417/ECO!P10),IF($C$2="Constant Exchange rate",IF(C.Claims_DATA!F417=0,0,C.Claims_DATA!F417/ECO!P45))))</f>
        <v>382</v>
      </c>
      <c r="H514" s="73">
        <f>IF($C$2="National Currency",IF(C.Claims_DATA!G417=0,0,C.Claims_DATA!G417),IF($C$2="Current Exchange rate",IF(C.Claims_DATA!G417=0,0,C.Claims_DATA!G417/ECO!Q10),IF($C$2="Constant Exchange rate",IF(C.Claims_DATA!G417=0,0,C.Claims_DATA!G417/ECO!Q45))))</f>
        <v>400</v>
      </c>
      <c r="I514" s="73">
        <f>IF($C$2="National Currency",IF(C.Claims_DATA!H417=0,0,C.Claims_DATA!H417),IF($C$2="Current Exchange rate",IF(C.Claims_DATA!H417=0,0,C.Claims_DATA!H417/ECO!R10),IF($C$2="Constant Exchange rate",IF(C.Claims_DATA!H417=0,0,C.Claims_DATA!H417/ECO!R45))))</f>
        <v>452</v>
      </c>
      <c r="J514" s="73">
        <f>IF($C$2="National Currency",IF(C.Claims_DATA!I417=0,0,C.Claims_DATA!I417),IF($C$2="Current Exchange rate",IF(C.Claims_DATA!I417=0,0,C.Claims_DATA!I417/ECO!S10),IF($C$2="Constant Exchange rate",IF(C.Claims_DATA!I417=0,0,C.Claims_DATA!I417/ECO!S45))))</f>
        <v>472</v>
      </c>
      <c r="K514" s="73">
        <f>IF($C$2="National Currency",IF(C.Claims_DATA!J417=0,0,C.Claims_DATA!J417),IF($C$2="Current Exchange rate",IF(C.Claims_DATA!J417=0,0,C.Claims_DATA!J417/ECO!T10),IF($C$2="Constant Exchange rate",IF(C.Claims_DATA!J417=0,0,C.Claims_DATA!J417/ECO!T45))))</f>
        <v>435</v>
      </c>
      <c r="L514" s="73">
        <f>IF($C$2="National Currency",IF(C.Claims_DATA!K417=0,0,C.Claims_DATA!K417),IF($C$2="Current Exchange rate",IF(C.Claims_DATA!K417=0,0,C.Claims_DATA!K417/ECO!U10),IF($C$2="Constant Exchange rate",IF(C.Claims_DATA!K417=0,0,C.Claims_DATA!K417/ECO!U45))))</f>
        <v>511</v>
      </c>
      <c r="M514" s="73">
        <f>IF($C$2="National Currency",IF(C.Claims_DATA!L417=0,0,C.Claims_DATA!L417),IF($C$2="Current Exchange rate",IF(C.Claims_DATA!L417=0,0,C.Claims_DATA!L417/ECO!V10),IF($C$2="Constant Exchange rate",IF(C.Claims_DATA!L417=0,0,C.Claims_DATA!L417/ECO!V45))))</f>
        <v>498</v>
      </c>
      <c r="N514" s="73">
        <f>IF($C$2="National Currency",IF(C.Claims_DATA!M417=0,0,C.Claims_DATA!M417),IF($C$2="Current Exchange rate",IF(C.Claims_DATA!M417=0,0,C.Claims_DATA!M417/ECO!W10),IF($C$2="Constant Exchange rate",IF(C.Claims_DATA!M417=0,0,C.Claims_DATA!M417/ECO!W45))))</f>
        <v>471</v>
      </c>
      <c r="O514" s="73">
        <f>IF($C$2="National Currency",IF(C.Claims_DATA!N417=0,0,C.Claims_DATA!N417),IF($C$2="Current Exchange rate",IF(C.Claims_DATA!N417=0,0,C.Claims_DATA!N417/ECO!X10),IF($C$2="Constant Exchange rate",IF(C.Claims_DATA!N417=0,0,C.Claims_DATA!N417/ECO!X45))))</f>
        <v>503</v>
      </c>
      <c r="P514" s="219">
        <f>IF($C$2="National Currency",IF(C.Claims_DATA!O417=0,0,C.Claims_DATA!O417),IF($C$2="Current Exchange rate",IF(C.Claims_DATA!O417=0,0,C.Claims_DATA!O417/ECO!Y10),IF($C$2="Constant Exchange rate",IF(C.Claims_DATA!O417=0,0,C.Claims_DATA!O417/ECO!Y45))))</f>
        <v>0</v>
      </c>
      <c r="Q514" s="48">
        <f>O514/$O$546</f>
        <v>2.8456990552960179E-2</v>
      </c>
      <c r="R514" s="94">
        <f>IF(OR(O514=0, N514=0),"-",O514/N514-1)</f>
        <v>6.7940552016985123E-2</v>
      </c>
      <c r="S514" s="94">
        <f>IF(OR(O514=0, F514=0),"-",O514/F514-1)</f>
        <v>0.3377659574468086</v>
      </c>
    </row>
    <row r="515" spans="3:19" ht="15" x14ac:dyDescent="0.25">
      <c r="C515" s="256"/>
      <c r="D515" s="257"/>
      <c r="E515" s="45" t="s">
        <v>1</v>
      </c>
      <c r="F515" s="74">
        <f>IF($C$2="National Currency",IF(C.Claims_DATA!E418=0,0,C.Claims_DATA!E418),IF($C$2="Current Exchange rate",IF(C.Claims_DATA!E418=0,0,C.Claims_DATA!E418/ECO!O11),IF($C$2="Constant Exchange rate",IF(C.Claims_DATA!E418=0,0,C.Claims_DATA!E418/ECO!O46))))</f>
        <v>229.59954371999999</v>
      </c>
      <c r="G515" s="74">
        <f>IF($C$2="National Currency",IF(C.Claims_DATA!F418=0,0,C.Claims_DATA!F418),IF($C$2="Current Exchange rate",IF(C.Claims_DATA!F418=0,0,C.Claims_DATA!F418/ECO!P11),IF($C$2="Constant Exchange rate",IF(C.Claims_DATA!F418=0,0,C.Claims_DATA!F418/ECO!P46))))</f>
        <v>239.22867456000003</v>
      </c>
      <c r="H515" s="74">
        <f>IF($C$2="National Currency",IF(C.Claims_DATA!G418=0,0,C.Claims_DATA!G418),IF($C$2="Current Exchange rate",IF(C.Claims_DATA!G418=0,0,C.Claims_DATA!G418/ECO!Q11),IF($C$2="Constant Exchange rate",IF(C.Claims_DATA!G418=0,0,C.Claims_DATA!G418/ECO!Q46))))</f>
        <v>234.44122680999996</v>
      </c>
      <c r="I515" s="74">
        <f>IF($C$2="National Currency",IF(C.Claims_DATA!H418=0,0,C.Claims_DATA!H418),IF($C$2="Current Exchange rate",IF(C.Claims_DATA!H418=0,0,C.Claims_DATA!H418/ECO!R11),IF($C$2="Constant Exchange rate",IF(C.Claims_DATA!H418=0,0,C.Claims_DATA!H418/ECO!R46))))</f>
        <v>250.16910718</v>
      </c>
      <c r="J515" s="74">
        <f>IF($C$2="National Currency",IF(C.Claims_DATA!I418=0,0,C.Claims_DATA!I418),IF($C$2="Current Exchange rate",IF(C.Claims_DATA!I418=0,0,C.Claims_DATA!I418/ECO!S11),IF($C$2="Constant Exchange rate",IF(C.Claims_DATA!I418=0,0,C.Claims_DATA!I418/ECO!S46))))</f>
        <v>297.39007219000001</v>
      </c>
      <c r="K515" s="74">
        <f>IF($C$2="National Currency",IF(C.Claims_DATA!J418=0,0,C.Claims_DATA!J418),IF($C$2="Current Exchange rate",IF(C.Claims_DATA!J418=0,0,C.Claims_DATA!J418/ECO!T11),IF($C$2="Constant Exchange rate",IF(C.Claims_DATA!J418=0,0,C.Claims_DATA!J418/ECO!T46))))</f>
        <v>291.32223687999999</v>
      </c>
      <c r="L515" s="74">
        <f>IF($C$2="National Currency",IF(C.Claims_DATA!K418=0,0,C.Claims_DATA!K418),IF($C$2="Current Exchange rate",IF(C.Claims_DATA!K418=0,0,C.Claims_DATA!K418/ECO!U11),IF($C$2="Constant Exchange rate",IF(C.Claims_DATA!K418=0,0,C.Claims_DATA!K418/ECO!U46))))</f>
        <v>301.59229753</v>
      </c>
      <c r="M515" s="74">
        <f>IF($C$2="National Currency",IF(C.Claims_DATA!L418=0,0,C.Claims_DATA!L418),IF($C$2="Current Exchange rate",IF(C.Claims_DATA!L418=0,0,C.Claims_DATA!L418/ECO!V11),IF($C$2="Constant Exchange rate",IF(C.Claims_DATA!L418=0,0,C.Claims_DATA!L418/ECO!V46))))</f>
        <v>284.97315328999997</v>
      </c>
      <c r="N515" s="74">
        <f>IF($C$2="National Currency",IF(C.Claims_DATA!M418=0,0,C.Claims_DATA!M418),IF($C$2="Current Exchange rate",IF(C.Claims_DATA!M418=0,0,C.Claims_DATA!M418/ECO!W11),IF($C$2="Constant Exchange rate",IF(C.Claims_DATA!M418=0,0,C.Claims_DATA!M418/ECO!W46))))</f>
        <v>305.70053314999996</v>
      </c>
      <c r="O515" s="74">
        <f>IF($C$2="National Currency",IF(C.Claims_DATA!N418=0,0,C.Claims_DATA!N418),IF($C$2="Current Exchange rate",IF(C.Claims_DATA!N418=0,0,C.Claims_DATA!N418/ECO!X11),IF($C$2="Constant Exchange rate",IF(C.Claims_DATA!N418=0,0,C.Claims_DATA!N418/ECO!X46))))</f>
        <v>311.61622305999992</v>
      </c>
      <c r="P515" s="220">
        <f>IF($C$2="National Currency",IF(C.Claims_DATA!O418=0,0,C.Claims_DATA!O418),IF($C$2="Current Exchange rate",IF(C.Claims_DATA!O418=0,0,C.Claims_DATA!O418/ECO!Y11),IF($C$2="Constant Exchange rate",IF(C.Claims_DATA!O418=0,0,C.Claims_DATA!O418/ECO!Y46))))</f>
        <v>302.50247457999996</v>
      </c>
      <c r="Q515" s="48">
        <f t="shared" ref="Q515:Q546" si="115">O515/$O$546</f>
        <v>1.7629542576078627E-2</v>
      </c>
      <c r="R515" s="94">
        <f t="shared" ref="R515:R545" si="116">IF(OR(O515=0, N515=0),"-",O515/N515-1)</f>
        <v>1.9351258072871191E-2</v>
      </c>
      <c r="S515" s="94">
        <f t="shared" ref="S515:S545" si="117">IF(OR(O515=0, F515=0),"-",O515/F515-1)</f>
        <v>0.35721621224134692</v>
      </c>
    </row>
    <row r="516" spans="3:19" ht="15" x14ac:dyDescent="0.25">
      <c r="C516" s="256"/>
      <c r="D516" s="257"/>
      <c r="E516" s="45" t="s">
        <v>2</v>
      </c>
      <c r="F516" s="74">
        <f>IF($C$2="National Currency",IF(C.Claims_DATA!E419=0,0,C.Claims_DATA!E419),IF($C$2="Current Exchange rate",IF(C.Claims_DATA!E419=0,0,C.Claims_DATA!E419/ECO!O12),IF($C$2="Constant Exchange rate",IF(C.Claims_DATA!E419=0,0,C.Claims_DATA!E419/ECO!O47))))</f>
        <v>0</v>
      </c>
      <c r="G516" s="74">
        <f>IF($C$2="National Currency",IF(C.Claims_DATA!F419=0,0,C.Claims_DATA!F419),IF($C$2="Current Exchange rate",IF(C.Claims_DATA!F419=0,0,C.Claims_DATA!F419/ECO!P12),IF($C$2="Constant Exchange rate",IF(C.Claims_DATA!F419=0,0,C.Claims_DATA!F419/ECO!P47))))</f>
        <v>0</v>
      </c>
      <c r="H516" s="74">
        <f>IF($C$2="National Currency",IF(C.Claims_DATA!G419=0,0,C.Claims_DATA!G419),IF($C$2="Current Exchange rate",IF(C.Claims_DATA!G419=0,0,C.Claims_DATA!G419/ECO!Q12),IF($C$2="Constant Exchange rate",IF(C.Claims_DATA!G419=0,0,C.Claims_DATA!G419/ECO!Q47))))</f>
        <v>0</v>
      </c>
      <c r="I516" s="74">
        <f>IF($C$2="National Currency",IF(C.Claims_DATA!H419=0,0,C.Claims_DATA!H419),IF($C$2="Current Exchange rate",IF(C.Claims_DATA!H419=0,0,C.Claims_DATA!H419/ECO!R12),IF($C$2="Constant Exchange rate",IF(C.Claims_DATA!H419=0,0,C.Claims_DATA!H419/ECO!R47))))</f>
        <v>6.1355966867777889</v>
      </c>
      <c r="J516" s="74">
        <f>IF($C$2="National Currency",IF(C.Claims_DATA!I419=0,0,C.Claims_DATA!I419),IF($C$2="Current Exchange rate",IF(C.Claims_DATA!I419=0,0,C.Claims_DATA!I419/ECO!S12),IF($C$2="Constant Exchange rate",IF(C.Claims_DATA!I419=0,0,C.Claims_DATA!I419/ECO!S47))))</f>
        <v>5.6242969628796402</v>
      </c>
      <c r="K516" s="74">
        <f>IF($C$2="National Currency",IF(C.Claims_DATA!J419=0,0,C.Claims_DATA!J419),IF($C$2="Current Exchange rate",IF(C.Claims_DATA!J419=0,0,C.Claims_DATA!J419/ECO!T12),IF($C$2="Constant Exchange rate",IF(C.Claims_DATA!J419=0,0,C.Claims_DATA!J419/ECO!T47))))</f>
        <v>2.4031087023213007</v>
      </c>
      <c r="L516" s="74">
        <f>IF($C$2="National Currency",IF(C.Claims_DATA!K419=0,0,C.Claims_DATA!K419),IF($C$2="Current Exchange rate",IF(C.Claims_DATA!K419=0,0,C.Claims_DATA!K419/ECO!U12),IF($C$2="Constant Exchange rate",IF(C.Claims_DATA!K419=0,0,C.Claims_DATA!K419/ECO!U47))))</f>
        <v>4.0392678187953779</v>
      </c>
      <c r="M516" s="74">
        <f>IF($C$2="National Currency",IF(C.Claims_DATA!L419=0,0,C.Claims_DATA!L419),IF($C$2="Current Exchange rate",IF(C.Claims_DATA!L419=0,0,C.Claims_DATA!L419/ECO!V12),IF($C$2="Constant Exchange rate",IF(C.Claims_DATA!L419=0,0,C.Claims_DATA!L419/ECO!V47))))</f>
        <v>3.0217813682380612</v>
      </c>
      <c r="N516" s="74">
        <f>IF($C$2="National Currency",IF(C.Claims_DATA!M419=0,0,C.Claims_DATA!M419),IF($C$2="Current Exchange rate",IF(C.Claims_DATA!M419=0,0,C.Claims_DATA!M419/ECO!W12),IF($C$2="Constant Exchange rate",IF(C.Claims_DATA!M419=0,0,C.Claims_DATA!M419/ECO!W47))))</f>
        <v>4.0903977911851932</v>
      </c>
      <c r="O516" s="223">
        <f>IF($C$2="National Currency",IF(C.Claims_DATA!N419=0,0,C.Claims_DATA!N419),IF($C$2="Current Exchange rate",IF(C.Claims_DATA!N419=0,0,C.Claims_DATA!N419/ECO!X12),IF($C$2="Constant Exchange rate",IF(C.Claims_DATA!N419=0,0,C.Claims_DATA!N419/ECO!X47))))</f>
        <v>4.0903977911851932</v>
      </c>
      <c r="P516" s="224">
        <f>IF($C$2="National Currency",IF(C.Claims_DATA!O419=0,0,C.Claims_DATA!O419),IF($C$2="Current Exchange rate",IF(C.Claims_DATA!O419=0,0,C.Claims_DATA!O419/ECO!Y12),IF($C$2="Constant Exchange rate",IF(C.Claims_DATA!O419=0,0,C.Claims_DATA!O419/ECO!Y47))))</f>
        <v>0</v>
      </c>
      <c r="Q516" s="48">
        <f t="shared" si="115"/>
        <v>2.314123485121396E-4</v>
      </c>
      <c r="R516" s="94">
        <f t="shared" si="116"/>
        <v>0</v>
      </c>
      <c r="S516" s="94" t="str">
        <f t="shared" si="117"/>
        <v>-</v>
      </c>
    </row>
    <row r="517" spans="3:19" ht="15" x14ac:dyDescent="0.25">
      <c r="C517" s="256"/>
      <c r="D517" s="257"/>
      <c r="E517" s="45" t="s">
        <v>3</v>
      </c>
      <c r="F517" s="74">
        <f>IF($C$2="National Currency",IF(C.Claims_DATA!E420=0,0,C.Claims_DATA!E420),IF($C$2="Current Exchange rate",IF(C.Claims_DATA!E420=0,0,C.Claims_DATA!E420/ECO!O13),IF($C$2="Constant Exchange rate",IF(C.Claims_DATA!E420=0,0,C.Claims_DATA!E420/ECO!O48))))</f>
        <v>660.26530272787761</v>
      </c>
      <c r="G517" s="74">
        <f>IF($C$2="National Currency",IF(C.Claims_DATA!F420=0,0,C.Claims_DATA!F420),IF($C$2="Current Exchange rate",IF(C.Claims_DATA!F420=0,0,C.Claims_DATA!F420/ECO!P13),IF($C$2="Constant Exchange rate",IF(C.Claims_DATA!F420=0,0,C.Claims_DATA!F420/ECO!P48))))</f>
        <v>686.12358616101142</v>
      </c>
      <c r="H517" s="74">
        <f>IF($C$2="National Currency",IF(C.Claims_DATA!G420=0,0,C.Claims_DATA!G420),IF($C$2="Current Exchange rate",IF(C.Claims_DATA!G420=0,0,C.Claims_DATA!G420/ECO!Q13),IF($C$2="Constant Exchange rate",IF(C.Claims_DATA!G420=0,0,C.Claims_DATA!G420/ECO!Q48))))</f>
        <v>807.10079840319361</v>
      </c>
      <c r="I517" s="74">
        <f>IF($C$2="National Currency",IF(C.Claims_DATA!H420=0,0,C.Claims_DATA!H420),IF($C$2="Current Exchange rate",IF(C.Claims_DATA!H420=0,0,C.Claims_DATA!H420/ECO!R13),IF($C$2="Constant Exchange rate",IF(C.Claims_DATA!H420=0,0,C.Claims_DATA!H420/ECO!R48))))</f>
        <v>688.39404524284771</v>
      </c>
      <c r="J517" s="74">
        <f>IF($C$2="National Currency",IF(C.Claims_DATA!I420=0,0,C.Claims_DATA!I420),IF($C$2="Current Exchange rate",IF(C.Claims_DATA!I420=0,0,C.Claims_DATA!I420/ECO!S13),IF($C$2="Constant Exchange rate",IF(C.Claims_DATA!I420=0,0,C.Claims_DATA!I420/ECO!S48))))</f>
        <v>779.77330921490352</v>
      </c>
      <c r="K517" s="74">
        <f>IF($C$2="National Currency",IF(C.Claims_DATA!J420=0,0,C.Claims_DATA!J420),IF($C$2="Current Exchange rate",IF(C.Claims_DATA!J420=0,0,C.Claims_DATA!J420/ECO!T13),IF($C$2="Constant Exchange rate",IF(C.Claims_DATA!J420=0,0,C.Claims_DATA!J420/ECO!T48))))</f>
        <v>861.41028276779775</v>
      </c>
      <c r="L517" s="74">
        <f>IF($C$2="National Currency",IF(C.Claims_DATA!K420=0,0,C.Claims_DATA!K420),IF($C$2="Current Exchange rate",IF(C.Claims_DATA!K420=0,0,C.Claims_DATA!K420/ECO!U13),IF($C$2="Constant Exchange rate",IF(C.Claims_DATA!K420=0,0,C.Claims_DATA!K420/ECO!U48))))</f>
        <v>743.72979873586166</v>
      </c>
      <c r="M517" s="74">
        <f>IF($C$2="National Currency",IF(C.Claims_DATA!L420=0,0,C.Claims_DATA!L420),IF($C$2="Current Exchange rate",IF(C.Claims_DATA!L420=0,0,C.Claims_DATA!L420/ECO!V13),IF($C$2="Constant Exchange rate",IF(C.Claims_DATA!L420=0,0,C.Claims_DATA!L420/ECO!V48))))</f>
        <v>879.36466067864274</v>
      </c>
      <c r="N517" s="74">
        <f>IF($C$2="National Currency",IF(C.Claims_DATA!M420=0,0,C.Claims_DATA!M420),IF($C$2="Current Exchange rate",IF(C.Claims_DATA!M420=0,0,C.Claims_DATA!M420/ECO!W13),IF($C$2="Constant Exchange rate",IF(C.Claims_DATA!M420=0,0,C.Claims_DATA!M420/ECO!W48))))</f>
        <v>722.81225465735201</v>
      </c>
      <c r="O517" s="74">
        <f>IF($C$2="National Currency",IF(C.Claims_DATA!N420=0,0,C.Claims_DATA!N420),IF($C$2="Current Exchange rate",IF(C.Claims_DATA!N420=0,0,C.Claims_DATA!N420/ECO!X13),IF($C$2="Constant Exchange rate",IF(C.Claims_DATA!N420=0,0,C.Claims_DATA!N420/ECO!X48))))</f>
        <v>681.53027278775789</v>
      </c>
      <c r="P517" s="220">
        <f>IF($C$2="National Currency",IF(C.Claims_DATA!O420=0,0,C.Claims_DATA!O420),IF($C$2="Current Exchange rate",IF(C.Claims_DATA!O420=0,0,C.Claims_DATA!O420/ECO!Y13),IF($C$2="Constant Exchange rate",IF(C.Claims_DATA!O420=0,0,C.Claims_DATA!O420/ECO!Y48))))</f>
        <v>787.12325349301409</v>
      </c>
      <c r="Q517" s="48">
        <f t="shared" si="115"/>
        <v>3.8557257523414712E-2</v>
      </c>
      <c r="R517" s="94">
        <f t="shared" si="116"/>
        <v>-5.7113007705111185E-2</v>
      </c>
      <c r="S517" s="94">
        <f t="shared" si="117"/>
        <v>3.2206705353172937E-2</v>
      </c>
    </row>
    <row r="518" spans="3:19" ht="15" x14ac:dyDescent="0.25">
      <c r="C518" s="256"/>
      <c r="D518" s="257"/>
      <c r="E518" s="45" t="s">
        <v>4</v>
      </c>
      <c r="F518" s="74">
        <f>IF($C$2="National Currency",IF(C.Claims_DATA!E421=0,0,C.Claims_DATA!E421),IF($C$2="Current Exchange rate",IF(C.Claims_DATA!E421=0,0,C.Claims_DATA!E421/ECO!O14),IF($C$2="Constant Exchange rate",IF(C.Claims_DATA!E421=0,0,C.Claims_DATA!E421/ECO!O49))))</f>
        <v>5.8092846036871872</v>
      </c>
      <c r="G518" s="74">
        <f>IF($C$2="National Currency",IF(C.Claims_DATA!F421=0,0,C.Claims_DATA!F421),IF($C$2="Current Exchange rate",IF(C.Claims_DATA!F421=0,0,C.Claims_DATA!F421/ECO!P14),IF($C$2="Constant Exchange rate",IF(C.Claims_DATA!F421=0,0,C.Claims_DATA!F421/ECO!P49))))</f>
        <v>6.6635911630529501</v>
      </c>
      <c r="H518" s="74">
        <f>IF($C$2="National Currency",IF(C.Claims_DATA!G421=0,0,C.Claims_DATA!G421),IF($C$2="Current Exchange rate",IF(C.Claims_DATA!G421=0,0,C.Claims_DATA!G421/ECO!Q14),IF($C$2="Constant Exchange rate",IF(C.Claims_DATA!G421=0,0,C.Claims_DATA!G421/ECO!Q49))))</f>
        <v>8.0304816580381715</v>
      </c>
      <c r="I518" s="74">
        <f>IF($C$2="National Currency",IF(C.Claims_DATA!H421=0,0,C.Claims_DATA!H421),IF($C$2="Current Exchange rate",IF(C.Claims_DATA!H421=0,0,C.Claims_DATA!H421/ECO!R14),IF($C$2="Constant Exchange rate",IF(C.Claims_DATA!H421=0,0,C.Claims_DATA!H421/ECO!R49))))</f>
        <v>9.9099560886428488</v>
      </c>
      <c r="J518" s="74">
        <f>IF($C$2="National Currency",IF(C.Claims_DATA!I421=0,0,C.Claims_DATA!I421),IF($C$2="Current Exchange rate",IF(C.Claims_DATA!I421=0,0,C.Claims_DATA!I421/ECO!S14),IF($C$2="Constant Exchange rate",IF(C.Claims_DATA!I421=0,0,C.Claims_DATA!I421/ECO!S49))))</f>
        <v>11</v>
      </c>
      <c r="K518" s="74">
        <f>IF($C$2="National Currency",IF(C.Claims_DATA!J421=0,0,C.Claims_DATA!J421),IF($C$2="Current Exchange rate",IF(C.Claims_DATA!J421=0,0,C.Claims_DATA!J421/ECO!T14),IF($C$2="Constant Exchange rate",IF(C.Claims_DATA!J421=0,0,C.Claims_DATA!J421/ECO!T49))))</f>
        <v>10</v>
      </c>
      <c r="L518" s="74">
        <f>IF($C$2="National Currency",IF(C.Claims_DATA!K421=0,0,C.Claims_DATA!K421),IF($C$2="Current Exchange rate",IF(C.Claims_DATA!K421=0,0,C.Claims_DATA!K421/ECO!U14),IF($C$2="Constant Exchange rate",IF(C.Claims_DATA!K421=0,0,C.Claims_DATA!K421/ECO!U49))))</f>
        <v>0</v>
      </c>
      <c r="M518" s="74">
        <f>IF($C$2="National Currency",IF(C.Claims_DATA!L421=0,0,C.Claims_DATA!L421),IF($C$2="Current Exchange rate",IF(C.Claims_DATA!L421=0,0,C.Claims_DATA!L421/ECO!V14),IF($C$2="Constant Exchange rate",IF(C.Claims_DATA!L421=0,0,C.Claims_DATA!L421/ECO!V49))))</f>
        <v>0</v>
      </c>
      <c r="N518" s="74">
        <f>IF($C$2="National Currency",IF(C.Claims_DATA!M421=0,0,C.Claims_DATA!M421),IF($C$2="Current Exchange rate",IF(C.Claims_DATA!M421=0,0,C.Claims_DATA!M421/ECO!W14),IF($C$2="Constant Exchange rate",IF(C.Claims_DATA!M421=0,0,C.Claims_DATA!M421/ECO!W49))))</f>
        <v>0</v>
      </c>
      <c r="O518" s="74">
        <f>IF($C$2="National Currency",IF(C.Claims_DATA!N421=0,0,C.Claims_DATA!N421),IF($C$2="Current Exchange rate",IF(C.Claims_DATA!N421=0,0,C.Claims_DATA!N421/ECO!X14),IF($C$2="Constant Exchange rate",IF(C.Claims_DATA!N421=0,0,C.Claims_DATA!N421/ECO!X49))))</f>
        <v>0</v>
      </c>
      <c r="P518" s="220">
        <f>IF($C$2="National Currency",IF(C.Claims_DATA!O421=0,0,C.Claims_DATA!O421),IF($C$2="Current Exchange rate",IF(C.Claims_DATA!O421=0,0,C.Claims_DATA!O421/ECO!Y14),IF($C$2="Constant Exchange rate",IF(C.Claims_DATA!O421=0,0,C.Claims_DATA!O421/ECO!Y49))))</f>
        <v>0</v>
      </c>
      <c r="Q518" s="48">
        <f t="shared" si="115"/>
        <v>0</v>
      </c>
      <c r="R518" s="94" t="str">
        <f t="shared" si="116"/>
        <v>-</v>
      </c>
      <c r="S518" s="94" t="str">
        <f t="shared" si="117"/>
        <v>-</v>
      </c>
    </row>
    <row r="519" spans="3:19" ht="15" x14ac:dyDescent="0.25">
      <c r="C519" s="256"/>
      <c r="D519" s="257"/>
      <c r="E519" s="45" t="s">
        <v>5</v>
      </c>
      <c r="F519" s="74">
        <f>IF($C$2="National Currency",IF(C.Claims_DATA!E422=0,0,C.Claims_DATA!E422),IF($C$2="Current Exchange rate",IF(C.Claims_DATA!E422=0,0,C.Claims_DATA!E422/ECO!O15),IF($C$2="Constant Exchange rate",IF(C.Claims_DATA!E422=0,0,C.Claims_DATA!E422/ECO!O50))))</f>
        <v>0</v>
      </c>
      <c r="G519" s="74">
        <f>IF($C$2="National Currency",IF(C.Claims_DATA!F422=0,0,C.Claims_DATA!F422),IF($C$2="Current Exchange rate",IF(C.Claims_DATA!F422=0,0,C.Claims_DATA!F422/ECO!P15),IF($C$2="Constant Exchange rate",IF(C.Claims_DATA!F422=0,0,C.Claims_DATA!F422/ECO!P50))))</f>
        <v>0</v>
      </c>
      <c r="H519" s="74">
        <f>IF($C$2="National Currency",IF(C.Claims_DATA!G422=0,0,C.Claims_DATA!G422),IF($C$2="Current Exchange rate",IF(C.Claims_DATA!G422=0,0,C.Claims_DATA!G422/ECO!Q15),IF($C$2="Constant Exchange rate",IF(C.Claims_DATA!G422=0,0,C.Claims_DATA!G422/ECO!Q50))))</f>
        <v>0</v>
      </c>
      <c r="I519" s="74">
        <f>IF($C$2="National Currency",IF(C.Claims_DATA!H422=0,0,C.Claims_DATA!H422),IF($C$2="Current Exchange rate",IF(C.Claims_DATA!H422=0,0,C.Claims_DATA!H422/ECO!R15),IF($C$2="Constant Exchange rate",IF(C.Claims_DATA!H422=0,0,C.Claims_DATA!H422/ECO!R50))))</f>
        <v>0</v>
      </c>
      <c r="J519" s="74">
        <f>IF($C$2="National Currency",IF(C.Claims_DATA!I422=0,0,C.Claims_DATA!I422),IF($C$2="Current Exchange rate",IF(C.Claims_DATA!I422=0,0,C.Claims_DATA!I422/ECO!S15),IF($C$2="Constant Exchange rate",IF(C.Claims_DATA!I422=0,0,C.Claims_DATA!I422/ECO!S50))))</f>
        <v>0</v>
      </c>
      <c r="K519" s="74">
        <f>IF($C$2="National Currency",IF(C.Claims_DATA!J422=0,0,C.Claims_DATA!J422),IF($C$2="Current Exchange rate",IF(C.Claims_DATA!J422=0,0,C.Claims_DATA!J422/ECO!T15),IF($C$2="Constant Exchange rate",IF(C.Claims_DATA!J422=0,0,C.Claims_DATA!J422/ECO!T50))))</f>
        <v>0</v>
      </c>
      <c r="L519" s="74">
        <f>IF($C$2="National Currency",IF(C.Claims_DATA!K422=0,0,C.Claims_DATA!K422),IF($C$2="Current Exchange rate",IF(C.Claims_DATA!K422=0,0,C.Claims_DATA!K422/ECO!U15),IF($C$2="Constant Exchange rate",IF(C.Claims_DATA!K422=0,0,C.Claims_DATA!K422/ECO!U50))))</f>
        <v>0</v>
      </c>
      <c r="M519" s="74">
        <f>IF($C$2="National Currency",IF(C.Claims_DATA!L422=0,0,C.Claims_DATA!L422),IF($C$2="Current Exchange rate",IF(C.Claims_DATA!L422=0,0,C.Claims_DATA!L422/ECO!V15),IF($C$2="Constant Exchange rate",IF(C.Claims_DATA!L422=0,0,C.Claims_DATA!L422/ECO!V50))))</f>
        <v>270.30827474310439</v>
      </c>
      <c r="N519" s="74">
        <f>IF($C$2="National Currency",IF(C.Claims_DATA!M422=0,0,C.Claims_DATA!M422),IF($C$2="Current Exchange rate",IF(C.Claims_DATA!M422=0,0,C.Claims_DATA!M422/ECO!W15),IF($C$2="Constant Exchange rate",IF(C.Claims_DATA!M422=0,0,C.Claims_DATA!M422/ECO!W50))))</f>
        <v>262.34000360555257</v>
      </c>
      <c r="O519" s="223">
        <f>IF($C$2="National Currency",IF(C.Claims_DATA!N422=0,0,C.Claims_DATA!N422),IF($C$2="Current Exchange rate",IF(C.Claims_DATA!N422=0,0,C.Claims_DATA!N422/ECO!X15),IF($C$2="Constant Exchange rate",IF(C.Claims_DATA!N422=0,0,C.Claims_DATA!N422/ECO!X50))))</f>
        <v>262.34000360555257</v>
      </c>
      <c r="P519" s="224">
        <f>IF($C$2="National Currency",IF(C.Claims_DATA!O422=0,0,C.Claims_DATA!O422),IF($C$2="Current Exchange rate",IF(C.Claims_DATA!O422=0,0,C.Claims_DATA!O422/ECO!Y15),IF($C$2="Constant Exchange rate",IF(C.Claims_DATA!O422=0,0,C.Claims_DATA!O422/ECO!Y50))))</f>
        <v>0</v>
      </c>
      <c r="Q519" s="48">
        <f t="shared" si="115"/>
        <v>1.4841763427965702E-2</v>
      </c>
      <c r="R519" s="94">
        <f t="shared" si="116"/>
        <v>0</v>
      </c>
      <c r="S519" s="94" t="str">
        <f t="shared" si="117"/>
        <v>-</v>
      </c>
    </row>
    <row r="520" spans="3:19" ht="15" x14ac:dyDescent="0.25">
      <c r="C520" s="256"/>
      <c r="D520" s="257"/>
      <c r="E520" s="45" t="s">
        <v>6</v>
      </c>
      <c r="F520" s="74">
        <f>IF($C$2="National Currency",IF(C.Claims_DATA!E423=0,0,C.Claims_DATA!E423),IF($C$2="Current Exchange rate",IF(C.Claims_DATA!E423=0,0,C.Claims_DATA!E423/ECO!O16),IF($C$2="Constant Exchange rate",IF(C.Claims_DATA!E423=0,0,C.Claims_DATA!E423/ECO!O51))))</f>
        <v>4480</v>
      </c>
      <c r="G520" s="74">
        <f>IF($C$2="National Currency",IF(C.Claims_DATA!F423=0,0,C.Claims_DATA!F423),IF($C$2="Current Exchange rate",IF(C.Claims_DATA!F423=0,0,C.Claims_DATA!F423/ECO!P16),IF($C$2="Constant Exchange rate",IF(C.Claims_DATA!F423=0,0,C.Claims_DATA!F423/ECO!P51))))</f>
        <v>4434</v>
      </c>
      <c r="H520" s="74">
        <f>IF($C$2="National Currency",IF(C.Claims_DATA!G423=0,0,C.Claims_DATA!G423),IF($C$2="Current Exchange rate",IF(C.Claims_DATA!G423=0,0,C.Claims_DATA!G423/ECO!Q16),IF($C$2="Constant Exchange rate",IF(C.Claims_DATA!G423=0,0,C.Claims_DATA!G423/ECO!Q51))))</f>
        <v>4468</v>
      </c>
      <c r="I520" s="74">
        <f>IF($C$2="National Currency",IF(C.Claims_DATA!H423=0,0,C.Claims_DATA!H423),IF($C$2="Current Exchange rate",IF(C.Claims_DATA!H423=0,0,C.Claims_DATA!H423/ECO!R16),IF($C$2="Constant Exchange rate",IF(C.Claims_DATA!H423=0,0,C.Claims_DATA!H423/ECO!R51))))</f>
        <v>4419</v>
      </c>
      <c r="J520" s="74">
        <f>IF($C$2="National Currency",IF(C.Claims_DATA!I423=0,0,C.Claims_DATA!I423),IF($C$2="Current Exchange rate",IF(C.Claims_DATA!I423=0,0,C.Claims_DATA!I423/ECO!S16),IF($C$2="Constant Exchange rate",IF(C.Claims_DATA!I423=0,0,C.Claims_DATA!I423/ECO!S51))))</f>
        <v>4578</v>
      </c>
      <c r="K520" s="74">
        <f>IF($C$2="National Currency",IF(C.Claims_DATA!J423=0,0,C.Claims_DATA!J423),IF($C$2="Current Exchange rate",IF(C.Claims_DATA!J423=0,0,C.Claims_DATA!J423/ECO!T16),IF($C$2="Constant Exchange rate",IF(C.Claims_DATA!J423=0,0,C.Claims_DATA!J423/ECO!T51))))</f>
        <v>4630</v>
      </c>
      <c r="L520" s="74">
        <f>IF($C$2="National Currency",IF(C.Claims_DATA!K423=0,0,C.Claims_DATA!K423),IF($C$2="Current Exchange rate",IF(C.Claims_DATA!K423=0,0,C.Claims_DATA!K423/ECO!U16),IF($C$2="Constant Exchange rate",IF(C.Claims_DATA!K423=0,0,C.Claims_DATA!K423/ECO!U51))))</f>
        <v>4710</v>
      </c>
      <c r="M520" s="74">
        <f>IF($C$2="National Currency",IF(C.Claims_DATA!L423=0,0,C.Claims_DATA!L423),IF($C$2="Current Exchange rate",IF(C.Claims_DATA!L423=0,0,C.Claims_DATA!L423/ECO!V16),IF($C$2="Constant Exchange rate",IF(C.Claims_DATA!L423=0,0,C.Claims_DATA!L423/ECO!V51))))</f>
        <v>4608</v>
      </c>
      <c r="N520" s="74">
        <f>IF($C$2="National Currency",IF(C.Claims_DATA!M423=0,0,C.Claims_DATA!M423),IF($C$2="Current Exchange rate",IF(C.Claims_DATA!M423=0,0,C.Claims_DATA!M423/ECO!W16),IF($C$2="Constant Exchange rate",IF(C.Claims_DATA!M423=0,0,C.Claims_DATA!M423/ECO!W51))))</f>
        <v>4598</v>
      </c>
      <c r="O520" s="74">
        <f>IF($C$2="National Currency",IF(C.Claims_DATA!N423=0,0,C.Claims_DATA!N423),IF($C$2="Current Exchange rate",IF(C.Claims_DATA!N423=0,0,C.Claims_DATA!N423/ECO!X16),IF($C$2="Constant Exchange rate",IF(C.Claims_DATA!N423=0,0,C.Claims_DATA!N423/ECO!X51))))</f>
        <v>4780</v>
      </c>
      <c r="P520" s="220">
        <f>IF($C$2="National Currency",IF(C.Claims_DATA!O423=0,0,C.Claims_DATA!O423),IF($C$2="Current Exchange rate",IF(C.Claims_DATA!O423=0,0,C.Claims_DATA!O423/ECO!Y16),IF($C$2="Constant Exchange rate",IF(C.Claims_DATA!O423=0,0,C.Claims_DATA!O423/ECO!Y51))))</f>
        <v>4814</v>
      </c>
      <c r="Q520" s="48">
        <f t="shared" si="115"/>
        <v>0.27042627205397546</v>
      </c>
      <c r="R520" s="94">
        <f t="shared" si="116"/>
        <v>3.958242714223581E-2</v>
      </c>
      <c r="S520" s="94">
        <f t="shared" si="117"/>
        <v>6.6964285714285809E-2</v>
      </c>
    </row>
    <row r="521" spans="3:19" ht="15" x14ac:dyDescent="0.25">
      <c r="C521" s="256"/>
      <c r="D521" s="257"/>
      <c r="E521" s="45" t="s">
        <v>7</v>
      </c>
      <c r="F521" s="74">
        <f>IF($C$2="National Currency",IF(C.Claims_DATA!E424=0,0,C.Claims_DATA!E424),IF($C$2="Current Exchange rate",IF(C.Claims_DATA!E424=0,0,C.Claims_DATA!E424/ECO!O17),IF($C$2="Constant Exchange rate",IF(C.Claims_DATA!E424=0,0,C.Claims_DATA!E424/ECO!O52))))</f>
        <v>0</v>
      </c>
      <c r="G521" s="74">
        <f>IF($C$2="National Currency",IF(C.Claims_DATA!F424=0,0,C.Claims_DATA!F424),IF($C$2="Current Exchange rate",IF(C.Claims_DATA!F424=0,0,C.Claims_DATA!F424/ECO!P17),IF($C$2="Constant Exchange rate",IF(C.Claims_DATA!F424=0,0,C.Claims_DATA!F424/ECO!P52))))</f>
        <v>0</v>
      </c>
      <c r="H521" s="74">
        <f>IF($C$2="National Currency",IF(C.Claims_DATA!G424=0,0,C.Claims_DATA!G424),IF($C$2="Current Exchange rate",IF(C.Claims_DATA!G424=0,0,C.Claims_DATA!G424/ECO!Q17),IF($C$2="Constant Exchange rate",IF(C.Claims_DATA!G424=0,0,C.Claims_DATA!G424/ECO!Q52))))</f>
        <v>0</v>
      </c>
      <c r="I521" s="74">
        <f>IF($C$2="National Currency",IF(C.Claims_DATA!H424=0,0,C.Claims_DATA!H424),IF($C$2="Current Exchange rate",IF(C.Claims_DATA!H424=0,0,C.Claims_DATA!H424/ECO!R17),IF($C$2="Constant Exchange rate",IF(C.Claims_DATA!H424=0,0,C.Claims_DATA!H424/ECO!R52))))</f>
        <v>0</v>
      </c>
      <c r="J521" s="74">
        <f>IF($C$2="National Currency",IF(C.Claims_DATA!I424=0,0,C.Claims_DATA!I424),IF($C$2="Current Exchange rate",IF(C.Claims_DATA!I424=0,0,C.Claims_DATA!I424/ECO!S17),IF($C$2="Constant Exchange rate",IF(C.Claims_DATA!I424=0,0,C.Claims_DATA!I424/ECO!S52))))</f>
        <v>0</v>
      </c>
      <c r="K521" s="74">
        <f>IF($C$2="National Currency",IF(C.Claims_DATA!J424=0,0,C.Claims_DATA!J424),IF($C$2="Current Exchange rate",IF(C.Claims_DATA!J424=0,0,C.Claims_DATA!J424/ECO!T17),IF($C$2="Constant Exchange rate",IF(C.Claims_DATA!J424=0,0,C.Claims_DATA!J424/ECO!T52))))</f>
        <v>0</v>
      </c>
      <c r="L521" s="74">
        <f>IF($C$2="National Currency",IF(C.Claims_DATA!K424=0,0,C.Claims_DATA!K424),IF($C$2="Current Exchange rate",IF(C.Claims_DATA!K424=0,0,C.Claims_DATA!K424/ECO!U17),IF($C$2="Constant Exchange rate",IF(C.Claims_DATA!K424=0,0,C.Claims_DATA!K424/ECO!U52))))</f>
        <v>0</v>
      </c>
      <c r="M521" s="74">
        <f>IF($C$2="National Currency",IF(C.Claims_DATA!L424=0,0,C.Claims_DATA!L424),IF($C$2="Current Exchange rate",IF(C.Claims_DATA!L424=0,0,C.Claims_DATA!L424/ECO!V17),IF($C$2="Constant Exchange rate",IF(C.Claims_DATA!L424=0,0,C.Claims_DATA!L424/ECO!V52))))</f>
        <v>0</v>
      </c>
      <c r="N521" s="74">
        <f>IF($C$2="National Currency",IF(C.Claims_DATA!M424=0,0,C.Claims_DATA!M424),IF($C$2="Current Exchange rate",IF(C.Claims_DATA!M424=0,0,C.Claims_DATA!M424/ECO!W17),IF($C$2="Constant Exchange rate",IF(C.Claims_DATA!M424=0,0,C.Claims_DATA!M424/ECO!W52))))</f>
        <v>0</v>
      </c>
      <c r="O521" s="74">
        <f>IF($C$2="National Currency",IF(C.Claims_DATA!N424=0,0,C.Claims_DATA!N424),IF($C$2="Current Exchange rate",IF(C.Claims_DATA!N424=0,0,C.Claims_DATA!N424/ECO!X17),IF($C$2="Constant Exchange rate",IF(C.Claims_DATA!N424=0,0,C.Claims_DATA!N424/ECO!X52))))</f>
        <v>0</v>
      </c>
      <c r="P521" s="220">
        <f>IF($C$2="National Currency",IF(C.Claims_DATA!O424=0,0,C.Claims_DATA!O424),IF($C$2="Current Exchange rate",IF(C.Claims_DATA!O424=0,0,C.Claims_DATA!O424/ECO!Y17),IF($C$2="Constant Exchange rate",IF(C.Claims_DATA!O424=0,0,C.Claims_DATA!O424/ECO!Y52))))</f>
        <v>0</v>
      </c>
      <c r="Q521" s="48">
        <f t="shared" si="115"/>
        <v>0</v>
      </c>
      <c r="R521" s="94" t="str">
        <f t="shared" si="116"/>
        <v>-</v>
      </c>
      <c r="S521" s="94" t="str">
        <f t="shared" si="117"/>
        <v>-</v>
      </c>
    </row>
    <row r="522" spans="3:19" ht="15" x14ac:dyDescent="0.25">
      <c r="C522" s="256"/>
      <c r="D522" s="257"/>
      <c r="E522" s="45" t="s">
        <v>8</v>
      </c>
      <c r="F522" s="74">
        <f>IF($C$2="National Currency",IF(C.Claims_DATA!E425=0,0,C.Claims_DATA!E425),IF($C$2="Current Exchange rate",IF(C.Claims_DATA!E425=0,0,C.Claims_DATA!E425/ECO!O18),IF($C$2="Constant Exchange rate",IF(C.Claims_DATA!E425=0,0,C.Claims_DATA!E425/ECO!O53))))</f>
        <v>0.99063055232446673</v>
      </c>
      <c r="G522" s="74">
        <f>IF($C$2="National Currency",IF(C.Claims_DATA!F425=0,0,C.Claims_DATA!F425),IF($C$2="Current Exchange rate",IF(C.Claims_DATA!F425=0,0,C.Claims_DATA!F425/ECO!P18),IF($C$2="Constant Exchange rate",IF(C.Claims_DATA!F425=0,0,C.Claims_DATA!F425/ECO!P53))))</f>
        <v>0.51129318829649895</v>
      </c>
      <c r="H522" s="74">
        <f>IF($C$2="National Currency",IF(C.Claims_DATA!G425=0,0,C.Claims_DATA!G425),IF($C$2="Current Exchange rate",IF(C.Claims_DATA!G425=0,0,C.Claims_DATA!G425/ECO!Q18),IF($C$2="Constant Exchange rate",IF(C.Claims_DATA!G425=0,0,C.Claims_DATA!G425/ECO!Q53))))</f>
        <v>0.84363376068922324</v>
      </c>
      <c r="I522" s="74">
        <f>IF($C$2="National Currency",IF(C.Claims_DATA!H425=0,0,C.Claims_DATA!H425),IF($C$2="Current Exchange rate",IF(C.Claims_DATA!H425=0,0,C.Claims_DATA!H425/ECO!R18),IF($C$2="Constant Exchange rate",IF(C.Claims_DATA!H425=0,0,C.Claims_DATA!H425/ECO!R53))))</f>
        <v>1.4978333951145937</v>
      </c>
      <c r="J522" s="74">
        <f>IF($C$2="National Currency",IF(C.Claims_DATA!I425=0,0,C.Claims_DATA!I425),IF($C$2="Current Exchange rate",IF(C.Claims_DATA!I425=0,0,C.Claims_DATA!I425/ECO!S18),IF($C$2="Constant Exchange rate",IF(C.Claims_DATA!I425=0,0,C.Claims_DATA!I425/ECO!S53))))</f>
        <v>1.6872675213784465</v>
      </c>
      <c r="K522" s="74">
        <f>IF($C$2="National Currency",IF(C.Claims_DATA!J425=0,0,C.Claims_DATA!J425),IF($C$2="Current Exchange rate",IF(C.Claims_DATA!J425=0,0,C.Claims_DATA!J425/ECO!T18),IF($C$2="Constant Exchange rate",IF(C.Claims_DATA!J425=0,0,C.Claims_DATA!J425/ECO!T53))))</f>
        <v>2.0170516278296882</v>
      </c>
      <c r="L522" s="74">
        <f>IF($C$2="National Currency",IF(C.Claims_DATA!K425=0,0,C.Claims_DATA!K425),IF($C$2="Current Exchange rate",IF(C.Claims_DATA!K425=0,0,C.Claims_DATA!K425/ECO!U18),IF($C$2="Constant Exchange rate",IF(C.Claims_DATA!K425=0,0,C.Claims_DATA!K425/ECO!U53))))</f>
        <v>3.2585993123106616</v>
      </c>
      <c r="M522" s="74">
        <f>IF($C$2="National Currency",IF(C.Claims_DATA!L425=0,0,C.Claims_DATA!L425),IF($C$2="Current Exchange rate",IF(C.Claims_DATA!L425=0,0,C.Claims_DATA!L425/ECO!V18),IF($C$2="Constant Exchange rate",IF(C.Claims_DATA!L425=0,0,C.Claims_DATA!L425/ECO!V53))))</f>
        <v>2.5499999999999998</v>
      </c>
      <c r="N522" s="74">
        <f>IF($C$2="National Currency",IF(C.Claims_DATA!M425=0,0,C.Claims_DATA!M425),IF($C$2="Current Exchange rate",IF(C.Claims_DATA!M425=0,0,C.Claims_DATA!M425/ECO!W18),IF($C$2="Constant Exchange rate",IF(C.Claims_DATA!M425=0,0,C.Claims_DATA!M425/ECO!W53))))</f>
        <v>1.84</v>
      </c>
      <c r="O522" s="74">
        <f>IF($C$2="National Currency",IF(C.Claims_DATA!N425=0,0,C.Claims_DATA!N425),IF($C$2="Current Exchange rate",IF(C.Claims_DATA!N425=0,0,C.Claims_DATA!N425/ECO!X18),IF($C$2="Constant Exchange rate",IF(C.Claims_DATA!N425=0,0,C.Claims_DATA!N425/ECO!X53))))</f>
        <v>5.7079999999999984</v>
      </c>
      <c r="P522" s="220">
        <f>IF($C$2="National Currency",IF(C.Claims_DATA!O425=0,0,C.Claims_DATA!O425),IF($C$2="Current Exchange rate",IF(C.Claims_DATA!O425=0,0,C.Claims_DATA!O425/ECO!Y18),IF($C$2="Constant Exchange rate",IF(C.Claims_DATA!O425=0,0,C.Claims_DATA!O425/ECO!Y53))))</f>
        <v>0</v>
      </c>
      <c r="Q522" s="48">
        <f t="shared" si="115"/>
        <v>3.2292743951550031E-4</v>
      </c>
      <c r="R522" s="94">
        <f t="shared" si="116"/>
        <v>2.1021739130434773</v>
      </c>
      <c r="S522" s="94">
        <f t="shared" si="117"/>
        <v>4.7619866322580622</v>
      </c>
    </row>
    <row r="523" spans="3:19" ht="15" x14ac:dyDescent="0.25">
      <c r="C523" s="256"/>
      <c r="D523" s="257"/>
      <c r="E523" s="45" t="s">
        <v>9</v>
      </c>
      <c r="F523" s="74">
        <f>IF($C$2="National Currency",IF(C.Claims_DATA!E426=0,0,C.Claims_DATA!E426),IF($C$2="Current Exchange rate",IF(C.Claims_DATA!E426=0,0,C.Claims_DATA!E426/ECO!O19),IF($C$2="Constant Exchange rate",IF(C.Claims_DATA!E426=0,0,C.Claims_DATA!E426/ECO!O54))))</f>
        <v>639.61468600000001</v>
      </c>
      <c r="G523" s="74">
        <f>IF($C$2="National Currency",IF(C.Claims_DATA!F426=0,0,C.Claims_DATA!F426),IF($C$2="Current Exchange rate",IF(C.Claims_DATA!F426=0,0,C.Claims_DATA!F426/ECO!P19),IF($C$2="Constant Exchange rate",IF(C.Claims_DATA!F426=0,0,C.Claims_DATA!F426/ECO!P54))))</f>
        <v>649.17672200000004</v>
      </c>
      <c r="H523" s="74">
        <f>IF($C$2="National Currency",IF(C.Claims_DATA!G426=0,0,C.Claims_DATA!G426),IF($C$2="Current Exchange rate",IF(C.Claims_DATA!G426=0,0,C.Claims_DATA!G426/ECO!Q19),IF($C$2="Constant Exchange rate",IF(C.Claims_DATA!G426=0,0,C.Claims_DATA!G426/ECO!Q54))))</f>
        <v>723.17160495000007</v>
      </c>
      <c r="I523" s="74">
        <f>IF($C$2="National Currency",IF(C.Claims_DATA!H426=0,0,C.Claims_DATA!H426),IF($C$2="Current Exchange rate",IF(C.Claims_DATA!H426=0,0,C.Claims_DATA!H426/ECO!R19),IF($C$2="Constant Exchange rate",IF(C.Claims_DATA!H426=0,0,C.Claims_DATA!H426/ECO!R54))))</f>
        <v>782.76145913000005</v>
      </c>
      <c r="J523" s="74">
        <f>IF($C$2="National Currency",IF(C.Claims_DATA!I426=0,0,C.Claims_DATA!I426),IF($C$2="Current Exchange rate",IF(C.Claims_DATA!I426=0,0,C.Claims_DATA!I426/ECO!S19),IF($C$2="Constant Exchange rate",IF(C.Claims_DATA!I426=0,0,C.Claims_DATA!I426/ECO!S54))))</f>
        <v>863.75417400000003</v>
      </c>
      <c r="K523" s="74">
        <f>IF($C$2="National Currency",IF(C.Claims_DATA!J426=0,0,C.Claims_DATA!J426),IF($C$2="Current Exchange rate",IF(C.Claims_DATA!J426=0,0,C.Claims_DATA!J426/ECO!T19),IF($C$2="Constant Exchange rate",IF(C.Claims_DATA!J426=0,0,C.Claims_DATA!J426/ECO!T54))))</f>
        <v>851.73882173629988</v>
      </c>
      <c r="L523" s="74">
        <f>IF($C$2="National Currency",IF(C.Claims_DATA!K426=0,0,C.Claims_DATA!K426),IF($C$2="Current Exchange rate",IF(C.Claims_DATA!K426=0,0,C.Claims_DATA!K426/ECO!U19),IF($C$2="Constant Exchange rate",IF(C.Claims_DATA!K426=0,0,C.Claims_DATA!K426/ECO!U54))))</f>
        <v>714.73371163589991</v>
      </c>
      <c r="M523" s="74">
        <f>IF($C$2="National Currency",IF(C.Claims_DATA!L426=0,0,C.Claims_DATA!L426),IF($C$2="Current Exchange rate",IF(C.Claims_DATA!L426=0,0,C.Claims_DATA!L426/ECO!V19),IF($C$2="Constant Exchange rate",IF(C.Claims_DATA!L426=0,0,C.Claims_DATA!L426/ECO!V54))))</f>
        <v>719.86718065319974</v>
      </c>
      <c r="N523" s="74">
        <f>IF($C$2="National Currency",IF(C.Claims_DATA!M426=0,0,C.Claims_DATA!M426),IF($C$2="Current Exchange rate",IF(C.Claims_DATA!M426=0,0,C.Claims_DATA!M426/ECO!W19),IF($C$2="Constant Exchange rate",IF(C.Claims_DATA!M426=0,0,C.Claims_DATA!M426/ECO!W54))))</f>
        <v>711.65702121269999</v>
      </c>
      <c r="O523" s="74">
        <f>IF($C$2="National Currency",IF(C.Claims_DATA!N426=0,0,C.Claims_DATA!N426),IF($C$2="Current Exchange rate",IF(C.Claims_DATA!N426=0,0,C.Claims_DATA!N426/ECO!X19),IF($C$2="Constant Exchange rate",IF(C.Claims_DATA!N426=0,0,C.Claims_DATA!N426/ECO!X54))))</f>
        <v>727.1301607902999</v>
      </c>
      <c r="P523" s="220">
        <f>IF($C$2="National Currency",IF(C.Claims_DATA!O426=0,0,C.Claims_DATA!O426),IF($C$2="Current Exchange rate",IF(C.Claims_DATA!O426=0,0,C.Claims_DATA!O426/ECO!Y19),IF($C$2="Constant Exchange rate",IF(C.Claims_DATA!O426=0,0,C.Claims_DATA!O426/ECO!Y54))))</f>
        <v>645.15594965999992</v>
      </c>
      <c r="Q523" s="48">
        <f t="shared" si="115"/>
        <v>4.1137049933164971E-2</v>
      </c>
      <c r="R523" s="94">
        <f t="shared" si="116"/>
        <v>2.174241118458009E-2</v>
      </c>
      <c r="S523" s="94">
        <f t="shared" si="117"/>
        <v>0.13682530546257632</v>
      </c>
    </row>
    <row r="524" spans="3:19" ht="15" x14ac:dyDescent="0.25">
      <c r="C524" s="256"/>
      <c r="D524" s="257"/>
      <c r="E524" s="45" t="s">
        <v>10</v>
      </c>
      <c r="F524" s="74">
        <f>IF($C$2="National Currency",IF(C.Claims_DATA!E427=0,0,C.Claims_DATA!E427),IF($C$2="Current Exchange rate",IF(C.Claims_DATA!E427=0,0,C.Claims_DATA!E427/ECO!O20),IF($C$2="Constant Exchange rate",IF(C.Claims_DATA!E427=0,0,C.Claims_DATA!E427/ECO!O55))))</f>
        <v>82</v>
      </c>
      <c r="G524" s="74">
        <f>IF($C$2="National Currency",IF(C.Claims_DATA!F427=0,0,C.Claims_DATA!F427),IF($C$2="Current Exchange rate",IF(C.Claims_DATA!F427=0,0,C.Claims_DATA!F427/ECO!P20),IF($C$2="Constant Exchange rate",IF(C.Claims_DATA!F427=0,0,C.Claims_DATA!F427/ECO!P55))))</f>
        <v>87</v>
      </c>
      <c r="H524" s="74">
        <f>IF($C$2="National Currency",IF(C.Claims_DATA!G427=0,0,C.Claims_DATA!G427),IF($C$2="Current Exchange rate",IF(C.Claims_DATA!G427=0,0,C.Claims_DATA!G427/ECO!Q20),IF($C$2="Constant Exchange rate",IF(C.Claims_DATA!G427=0,0,C.Claims_DATA!G427/ECO!Q55))))</f>
        <v>84</v>
      </c>
      <c r="I524" s="74">
        <f>IF($C$2="National Currency",IF(C.Claims_DATA!H427=0,0,C.Claims_DATA!H427),IF($C$2="Current Exchange rate",IF(C.Claims_DATA!H427=0,0,C.Claims_DATA!H427/ECO!R20),IF($C$2="Constant Exchange rate",IF(C.Claims_DATA!H427=0,0,C.Claims_DATA!H427/ECO!R55))))</f>
        <v>99</v>
      </c>
      <c r="J524" s="74">
        <f>IF($C$2="National Currency",IF(C.Claims_DATA!I427=0,0,C.Claims_DATA!I427),IF($C$2="Current Exchange rate",IF(C.Claims_DATA!I427=0,0,C.Claims_DATA!I427/ECO!S20),IF($C$2="Constant Exchange rate",IF(C.Claims_DATA!I427=0,0,C.Claims_DATA!I427/ECO!S55))))</f>
        <v>95</v>
      </c>
      <c r="K524" s="74">
        <f>IF($C$2="National Currency",IF(C.Claims_DATA!J427=0,0,C.Claims_DATA!J427),IF($C$2="Current Exchange rate",IF(C.Claims_DATA!J427=0,0,C.Claims_DATA!J427/ECO!T20),IF($C$2="Constant Exchange rate",IF(C.Claims_DATA!J427=0,0,C.Claims_DATA!J427/ECO!T55))))</f>
        <v>103</v>
      </c>
      <c r="L524" s="74">
        <f>IF($C$2="National Currency",IF(C.Claims_DATA!K427=0,0,C.Claims_DATA!K427),IF($C$2="Current Exchange rate",IF(C.Claims_DATA!K427=0,0,C.Claims_DATA!K427/ECO!U20),IF($C$2="Constant Exchange rate",IF(C.Claims_DATA!K427=0,0,C.Claims_DATA!K427/ECO!U55))))</f>
        <v>110</v>
      </c>
      <c r="M524" s="74">
        <f>IF($C$2="National Currency",IF(C.Claims_DATA!L427=0,0,C.Claims_DATA!L427),IF($C$2="Current Exchange rate",IF(C.Claims_DATA!L427=0,0,C.Claims_DATA!L427/ECO!V20),IF($C$2="Constant Exchange rate",IF(C.Claims_DATA!L427=0,0,C.Claims_DATA!L427/ECO!V55))))</f>
        <v>112</v>
      </c>
      <c r="N524" s="74">
        <f>IF($C$2="National Currency",IF(C.Claims_DATA!M427=0,0,C.Claims_DATA!M427),IF($C$2="Current Exchange rate",IF(C.Claims_DATA!M427=0,0,C.Claims_DATA!M427/ECO!W20),IF($C$2="Constant Exchange rate",IF(C.Claims_DATA!M427=0,0,C.Claims_DATA!M427/ECO!W55))))</f>
        <v>136</v>
      </c>
      <c r="O524" s="74">
        <f>IF($C$2="National Currency",IF(C.Claims_DATA!N427=0,0,C.Claims_DATA!N427),IF($C$2="Current Exchange rate",IF(C.Claims_DATA!N427=0,0,C.Claims_DATA!N427/ECO!X20),IF($C$2="Constant Exchange rate",IF(C.Claims_DATA!N427=0,0,C.Claims_DATA!N427/ECO!X55))))</f>
        <v>138</v>
      </c>
      <c r="P524" s="220">
        <f>IF($C$2="National Currency",IF(C.Claims_DATA!O427=0,0,C.Claims_DATA!O427),IF($C$2="Current Exchange rate",IF(C.Claims_DATA!O427=0,0,C.Claims_DATA!O427/ECO!Y20),IF($C$2="Constant Exchange rate",IF(C.Claims_DATA!O427=0,0,C.Claims_DATA!O427/ECO!Y55))))</f>
        <v>142</v>
      </c>
      <c r="Q524" s="48">
        <f t="shared" si="115"/>
        <v>7.807285678545735E-3</v>
      </c>
      <c r="R524" s="94">
        <f t="shared" si="116"/>
        <v>1.4705882352941124E-2</v>
      </c>
      <c r="S524" s="94">
        <f t="shared" si="117"/>
        <v>0.68292682926829262</v>
      </c>
    </row>
    <row r="525" spans="3:19" ht="15" x14ac:dyDescent="0.25">
      <c r="C525" s="256"/>
      <c r="D525" s="257"/>
      <c r="E525" s="45" t="s">
        <v>11</v>
      </c>
      <c r="F525" s="74">
        <f>IF($C$2="National Currency",IF(C.Claims_DATA!E428=0,0,C.Claims_DATA!E428),IF($C$2="Current Exchange rate",IF(C.Claims_DATA!E428=0,0,C.Claims_DATA!E428/ECO!O21),IF($C$2="Constant Exchange rate",IF(C.Claims_DATA!E428=0,0,C.Claims_DATA!E428/ECO!O56))))</f>
        <v>1122</v>
      </c>
      <c r="G525" s="74">
        <f>IF($C$2="National Currency",IF(C.Claims_DATA!F428=0,0,C.Claims_DATA!F428),IF($C$2="Current Exchange rate",IF(C.Claims_DATA!F428=0,0,C.Claims_DATA!F428/ECO!P21),IF($C$2="Constant Exchange rate",IF(C.Claims_DATA!F428=0,0,C.Claims_DATA!F428/ECO!P56))))</f>
        <v>1145</v>
      </c>
      <c r="H525" s="74">
        <f>IF($C$2="National Currency",IF(C.Claims_DATA!G428=0,0,C.Claims_DATA!G428),IF($C$2="Current Exchange rate",IF(C.Claims_DATA!G428=0,0,C.Claims_DATA!G428/ECO!Q21),IF($C$2="Constant Exchange rate",IF(C.Claims_DATA!G428=0,0,C.Claims_DATA!G428/ECO!Q56))))</f>
        <v>1149</v>
      </c>
      <c r="I525" s="74">
        <f>IF($C$2="National Currency",IF(C.Claims_DATA!H428=0,0,C.Claims_DATA!H428),IF($C$2="Current Exchange rate",IF(C.Claims_DATA!H428=0,0,C.Claims_DATA!H428/ECO!R21),IF($C$2="Constant Exchange rate",IF(C.Claims_DATA!H428=0,0,C.Claims_DATA!H428/ECO!R56))))</f>
        <v>1226</v>
      </c>
      <c r="J525" s="74">
        <f>IF($C$2="National Currency",IF(C.Claims_DATA!I428=0,0,C.Claims_DATA!I428),IF($C$2="Current Exchange rate",IF(C.Claims_DATA!I428=0,0,C.Claims_DATA!I428/ECO!S21),IF($C$2="Constant Exchange rate",IF(C.Claims_DATA!I428=0,0,C.Claims_DATA!I428/ECO!S56))))</f>
        <v>1349</v>
      </c>
      <c r="K525" s="74">
        <f>IF($C$2="National Currency",IF(C.Claims_DATA!J428=0,0,C.Claims_DATA!J428),IF($C$2="Current Exchange rate",IF(C.Claims_DATA!J428=0,0,C.Claims_DATA!J428/ECO!T21),IF($C$2="Constant Exchange rate",IF(C.Claims_DATA!J428=0,0,C.Claims_DATA!J428/ECO!T56))))</f>
        <v>1332</v>
      </c>
      <c r="L525" s="74">
        <f>IF($C$2="National Currency",IF(C.Claims_DATA!K428=0,0,C.Claims_DATA!K428),IF($C$2="Current Exchange rate",IF(C.Claims_DATA!K428=0,0,C.Claims_DATA!K428/ECO!U21),IF($C$2="Constant Exchange rate",IF(C.Claims_DATA!K428=0,0,C.Claims_DATA!K428/ECO!U56))))</f>
        <v>1387</v>
      </c>
      <c r="M525" s="74">
        <f>IF($C$2="National Currency",IF(C.Claims_DATA!L428=0,0,C.Claims_DATA!L428),IF($C$2="Current Exchange rate",IF(C.Claims_DATA!L428=0,0,C.Claims_DATA!L428/ECO!V21),IF($C$2="Constant Exchange rate",IF(C.Claims_DATA!L428=0,0,C.Claims_DATA!L428/ECO!V56))))</f>
        <v>1361</v>
      </c>
      <c r="N525" s="74">
        <f>IF($C$2="National Currency",IF(C.Claims_DATA!M428=0,0,C.Claims_DATA!M428),IF($C$2="Current Exchange rate",IF(C.Claims_DATA!M428=0,0,C.Claims_DATA!M428/ECO!W21),IF($C$2="Constant Exchange rate",IF(C.Claims_DATA!M428=0,0,C.Claims_DATA!M428/ECO!W56))))</f>
        <v>1298</v>
      </c>
      <c r="O525" s="74">
        <f>IF($C$2="National Currency",IF(C.Claims_DATA!N428=0,0,C.Claims_DATA!N428),IF($C$2="Current Exchange rate",IF(C.Claims_DATA!N428=0,0,C.Claims_DATA!N428/ECO!X21),IF($C$2="Constant Exchange rate",IF(C.Claims_DATA!N428=0,0,C.Claims_DATA!N428/ECO!X56))))</f>
        <v>1274</v>
      </c>
      <c r="P525" s="220">
        <f>IF($C$2="National Currency",IF(C.Claims_DATA!O428=0,0,C.Claims_DATA!O428),IF($C$2="Current Exchange rate",IF(C.Claims_DATA!O428=0,0,C.Claims_DATA!O428/ECO!Y21),IF($C$2="Constant Exchange rate",IF(C.Claims_DATA!O428=0,0,C.Claims_DATA!O428/ECO!Y56))))</f>
        <v>0</v>
      </c>
      <c r="Q525" s="48">
        <f t="shared" si="115"/>
        <v>7.2075956191791787E-2</v>
      </c>
      <c r="R525" s="94">
        <f t="shared" si="116"/>
        <v>-1.8489984591679498E-2</v>
      </c>
      <c r="S525" s="94">
        <f t="shared" si="117"/>
        <v>0.13547237076648844</v>
      </c>
    </row>
    <row r="526" spans="3:19" ht="15" x14ac:dyDescent="0.25">
      <c r="C526" s="256"/>
      <c r="D526" s="257"/>
      <c r="E526" s="45" t="s">
        <v>12</v>
      </c>
      <c r="F526" s="74">
        <f>IF($C$2="National Currency",IF(C.Claims_DATA!E429=0,0,C.Claims_DATA!E429),IF($C$2="Current Exchange rate",IF(C.Claims_DATA!E429=0,0,C.Claims_DATA!E429/ECO!O22),IF($C$2="Constant Exchange rate",IF(C.Claims_DATA!E429=0,0,C.Claims_DATA!E429/ECO!O57))))</f>
        <v>0</v>
      </c>
      <c r="G526" s="74">
        <f>IF($C$2="National Currency",IF(C.Claims_DATA!F429=0,0,C.Claims_DATA!F429),IF($C$2="Current Exchange rate",IF(C.Claims_DATA!F429=0,0,C.Claims_DATA!F429/ECO!P22),IF($C$2="Constant Exchange rate",IF(C.Claims_DATA!F429=0,0,C.Claims_DATA!F429/ECO!P57))))</f>
        <v>0</v>
      </c>
      <c r="H526" s="74">
        <f>IF($C$2="National Currency",IF(C.Claims_DATA!G429=0,0,C.Claims_DATA!G429),IF($C$2="Current Exchange rate",IF(C.Claims_DATA!G429=0,0,C.Claims_DATA!G429/ECO!Q22),IF($C$2="Constant Exchange rate",IF(C.Claims_DATA!G429=0,0,C.Claims_DATA!G429/ECO!Q57))))</f>
        <v>0</v>
      </c>
      <c r="I526" s="74">
        <f>IF($C$2="National Currency",IF(C.Claims_DATA!H429=0,0,C.Claims_DATA!H429),IF($C$2="Current Exchange rate",IF(C.Claims_DATA!H429=0,0,C.Claims_DATA!H429/ECO!R22),IF($C$2="Constant Exchange rate",IF(C.Claims_DATA!H429=0,0,C.Claims_DATA!H429/ECO!R57))))</f>
        <v>0</v>
      </c>
      <c r="J526" s="74">
        <f>IF($C$2="National Currency",IF(C.Claims_DATA!I429=0,0,C.Claims_DATA!I429),IF($C$2="Current Exchange rate",IF(C.Claims_DATA!I429=0,0,C.Claims_DATA!I429/ECO!S22),IF($C$2="Constant Exchange rate",IF(C.Claims_DATA!I429=0,0,C.Claims_DATA!I429/ECO!S57))))</f>
        <v>0</v>
      </c>
      <c r="K526" s="74">
        <f>IF($C$2="National Currency",IF(C.Claims_DATA!J429=0,0,C.Claims_DATA!J429),IF($C$2="Current Exchange rate",IF(C.Claims_DATA!J429=0,0,C.Claims_DATA!J429/ECO!T22),IF($C$2="Constant Exchange rate",IF(C.Claims_DATA!J429=0,0,C.Claims_DATA!J429/ECO!T57))))</f>
        <v>12</v>
      </c>
      <c r="L526" s="74">
        <f>IF($C$2="National Currency",IF(C.Claims_DATA!K429=0,0,C.Claims_DATA!K429),IF($C$2="Current Exchange rate",IF(C.Claims_DATA!K429=0,0,C.Claims_DATA!K429/ECO!U22),IF($C$2="Constant Exchange rate",IF(C.Claims_DATA!K429=0,0,C.Claims_DATA!K429/ECO!U57))))</f>
        <v>19</v>
      </c>
      <c r="M526" s="74">
        <f>IF($C$2="National Currency",IF(C.Claims_DATA!L429=0,0,C.Claims_DATA!L429),IF($C$2="Current Exchange rate",IF(C.Claims_DATA!L429=0,0,C.Claims_DATA!L429/ECO!V22),IF($C$2="Constant Exchange rate",IF(C.Claims_DATA!L429=0,0,C.Claims_DATA!L429/ECO!V57))))</f>
        <v>12</v>
      </c>
      <c r="N526" s="74">
        <f>IF($C$2="National Currency",IF(C.Claims_DATA!M429=0,0,C.Claims_DATA!M429),IF($C$2="Current Exchange rate",IF(C.Claims_DATA!M429=0,0,C.Claims_DATA!M429/ECO!W22),IF($C$2="Constant Exchange rate",IF(C.Claims_DATA!M429=0,0,C.Claims_DATA!M429/ECO!W57))))</f>
        <v>9</v>
      </c>
      <c r="O526" s="223">
        <f>IF($C$2="National Currency",IF(C.Claims_DATA!N429=0,0,C.Claims_DATA!N429),IF($C$2="Current Exchange rate",IF(C.Claims_DATA!N429=0,0,C.Claims_DATA!N429/ECO!X22),IF($C$2="Constant Exchange rate",IF(C.Claims_DATA!N429=0,0,C.Claims_DATA!N429/ECO!X57))))</f>
        <v>9</v>
      </c>
      <c r="P526" s="224">
        <f>IF($C$2="National Currency",IF(C.Claims_DATA!O429=0,0,C.Claims_DATA!O429),IF($C$2="Current Exchange rate",IF(C.Claims_DATA!O429=0,0,C.Claims_DATA!O429/ECO!Y22),IF($C$2="Constant Exchange rate",IF(C.Claims_DATA!O429=0,0,C.Claims_DATA!O429/ECO!Y57))))</f>
        <v>0</v>
      </c>
      <c r="Q526" s="48">
        <f t="shared" si="115"/>
        <v>5.0917080512254793E-4</v>
      </c>
      <c r="R526" s="94">
        <f t="shared" si="116"/>
        <v>0</v>
      </c>
      <c r="S526" s="94" t="str">
        <f t="shared" si="117"/>
        <v>-</v>
      </c>
    </row>
    <row r="527" spans="3:19" ht="15" x14ac:dyDescent="0.25">
      <c r="C527" s="256"/>
      <c r="D527" s="257"/>
      <c r="E527" s="45" t="s">
        <v>13</v>
      </c>
      <c r="F527" s="74">
        <f>IF($C$2="National Currency",IF(C.Claims_DATA!E430=0,0,C.Claims_DATA!E430),IF($C$2="Current Exchange rate",IF(C.Claims_DATA!E430=0,0,C.Claims_DATA!E430/ECO!O23),IF($C$2="Constant Exchange rate",IF(C.Claims_DATA!E430=0,0,C.Claims_DATA!E430/ECO!O58))))</f>
        <v>0</v>
      </c>
      <c r="G527" s="74">
        <f>IF($C$2="National Currency",IF(C.Claims_DATA!F430=0,0,C.Claims_DATA!F430),IF($C$2="Current Exchange rate",IF(C.Claims_DATA!F430=0,0,C.Claims_DATA!F430/ECO!P23),IF($C$2="Constant Exchange rate",IF(C.Claims_DATA!F430=0,0,C.Claims_DATA!F430/ECO!P58))))</f>
        <v>0</v>
      </c>
      <c r="H527" s="74">
        <f>IF($C$2="National Currency",IF(C.Claims_DATA!G430=0,0,C.Claims_DATA!G430),IF($C$2="Current Exchange rate",IF(C.Claims_DATA!G430=0,0,C.Claims_DATA!G430/ECO!Q23),IF($C$2="Constant Exchange rate",IF(C.Claims_DATA!G430=0,0,C.Claims_DATA!G430/ECO!Q58))))</f>
        <v>12.274745364324888</v>
      </c>
      <c r="I527" s="74">
        <f>IF($C$2="National Currency",IF(C.Claims_DATA!H430=0,0,C.Claims_DATA!H430),IF($C$2="Current Exchange rate",IF(C.Claims_DATA!H430=0,0,C.Claims_DATA!H430/ECO!R23),IF($C$2="Constant Exchange rate",IF(C.Claims_DATA!H430=0,0,C.Claims_DATA!H430/ECO!R58))))</f>
        <v>12.666492556803343</v>
      </c>
      <c r="J527" s="74">
        <f>IF($C$2="National Currency",IF(C.Claims_DATA!I430=0,0,C.Claims_DATA!I430),IF($C$2="Current Exchange rate",IF(C.Claims_DATA!I430=0,0,C.Claims_DATA!I430/ECO!S23),IF($C$2="Constant Exchange rate",IF(C.Claims_DATA!I430=0,0,C.Claims_DATA!I430/ECO!S58))))</f>
        <v>15.539305301645337</v>
      </c>
      <c r="K527" s="74">
        <f>IF($C$2="National Currency",IF(C.Claims_DATA!J430=0,0,C.Claims_DATA!J430),IF($C$2="Current Exchange rate",IF(C.Claims_DATA!J430=0,0,C.Claims_DATA!J430/ECO!T23),IF($C$2="Constant Exchange rate",IF(C.Claims_DATA!J430=0,0,C.Claims_DATA!J430/ECO!T58))))</f>
        <v>13.841734134238704</v>
      </c>
      <c r="L527" s="74">
        <f>IF($C$2="National Currency",IF(C.Claims_DATA!K430=0,0,C.Claims_DATA!K430),IF($C$2="Current Exchange rate",IF(C.Claims_DATA!K430=0,0,C.Claims_DATA!K430/ECO!U23),IF($C$2="Constant Exchange rate",IF(C.Claims_DATA!K430=0,0,C.Claims_DATA!K430/ECO!U58))))</f>
        <v>14.494646121702793</v>
      </c>
      <c r="M527" s="74">
        <f>IF($C$2="National Currency",IF(C.Claims_DATA!L430=0,0,C.Claims_DATA!L430),IF($C$2="Current Exchange rate",IF(C.Claims_DATA!L430=0,0,C.Claims_DATA!L430/ECO!V23),IF($C$2="Constant Exchange rate",IF(C.Claims_DATA!L430=0,0,C.Claims_DATA!L430/ECO!V58))))</f>
        <v>14.10289892922434</v>
      </c>
      <c r="N527" s="74">
        <f>IF($C$2="National Currency",IF(C.Claims_DATA!M430=0,0,C.Claims_DATA!M430),IF($C$2="Current Exchange rate",IF(C.Claims_DATA!M430=0,0,C.Claims_DATA!M430/ECO!W23),IF($C$2="Constant Exchange rate",IF(C.Claims_DATA!M430=0,0,C.Claims_DATA!M430/ECO!W58))))</f>
        <v>17.106294071559152</v>
      </c>
      <c r="O527" s="74">
        <f>IF($C$2="National Currency",IF(C.Claims_DATA!N430=0,0,C.Claims_DATA!N430),IF($C$2="Current Exchange rate",IF(C.Claims_DATA!N430=0,0,C.Claims_DATA!N430/ECO!X23),IF($C$2="Constant Exchange rate",IF(C.Claims_DATA!N430=0,0,C.Claims_DATA!N430/ECO!X58))))</f>
        <v>18.542700443980152</v>
      </c>
      <c r="P527" s="220">
        <f>IF($C$2="National Currency",IF(C.Claims_DATA!O430=0,0,C.Claims_DATA!O430),IF($C$2="Current Exchange rate",IF(C.Claims_DATA!O430=0,0,C.Claims_DATA!O430/ECO!Y23),IF($C$2="Constant Exchange rate",IF(C.Claims_DATA!O430=0,0,C.Claims_DATA!O430/ECO!Y58))))</f>
        <v>0</v>
      </c>
      <c r="Q527" s="48">
        <f t="shared" si="115"/>
        <v>1.0490446349119555E-3</v>
      </c>
      <c r="R527" s="94">
        <f t="shared" si="116"/>
        <v>8.3969465648855213E-2</v>
      </c>
      <c r="S527" s="94" t="str">
        <f t="shared" si="117"/>
        <v>-</v>
      </c>
    </row>
    <row r="528" spans="3:19" ht="15" x14ac:dyDescent="0.25">
      <c r="C528" s="256"/>
      <c r="D528" s="257"/>
      <c r="E528" s="45" t="s">
        <v>14</v>
      </c>
      <c r="F528" s="74">
        <f>IF($C$2="National Currency",IF(C.Claims_DATA!E431=0,0,C.Claims_DATA!E431),IF($C$2="Current Exchange rate",IF(C.Claims_DATA!E431=0,0,C.Claims_DATA!E431/ECO!O24),IF($C$2="Constant Exchange rate",IF(C.Claims_DATA!E431=0,0,C.Claims_DATA!E431/ECO!O59))))</f>
        <v>0</v>
      </c>
      <c r="G528" s="74">
        <f>IF($C$2="National Currency",IF(C.Claims_DATA!F431=0,0,C.Claims_DATA!F431),IF($C$2="Current Exchange rate",IF(C.Claims_DATA!F431=0,0,C.Claims_DATA!F431/ECO!P24),IF($C$2="Constant Exchange rate",IF(C.Claims_DATA!F431=0,0,C.Claims_DATA!F431/ECO!P59))))</f>
        <v>0</v>
      </c>
      <c r="H528" s="74">
        <f>IF($C$2="National Currency",IF(C.Claims_DATA!G431=0,0,C.Claims_DATA!G431),IF($C$2="Current Exchange rate",IF(C.Claims_DATA!G431=0,0,C.Claims_DATA!G431/ECO!Q24),IF($C$2="Constant Exchange rate",IF(C.Claims_DATA!G431=0,0,C.Claims_DATA!G431/ECO!Q59))))</f>
        <v>0</v>
      </c>
      <c r="I528" s="74">
        <f>IF($C$2="National Currency",IF(C.Claims_DATA!H431=0,0,C.Claims_DATA!H431),IF($C$2="Current Exchange rate",IF(C.Claims_DATA!H431=0,0,C.Claims_DATA!H431/ECO!R24),IF($C$2="Constant Exchange rate",IF(C.Claims_DATA!H431=0,0,C.Claims_DATA!H431/ECO!R59))))</f>
        <v>0</v>
      </c>
      <c r="J528" s="74">
        <f>IF($C$2="National Currency",IF(C.Claims_DATA!I431=0,0,C.Claims_DATA!I431),IF($C$2="Current Exchange rate",IF(C.Claims_DATA!I431=0,0,C.Claims_DATA!I431/ECO!S24),IF($C$2="Constant Exchange rate",IF(C.Claims_DATA!I431=0,0,C.Claims_DATA!I431/ECO!S59))))</f>
        <v>0</v>
      </c>
      <c r="K528" s="74">
        <f>IF($C$2="National Currency",IF(C.Claims_DATA!J431=0,0,C.Claims_DATA!J431),IF($C$2="Current Exchange rate",IF(C.Claims_DATA!J431=0,0,C.Claims_DATA!J431/ECO!T24),IF($C$2="Constant Exchange rate",IF(C.Claims_DATA!J431=0,0,C.Claims_DATA!J431/ECO!T59))))</f>
        <v>0</v>
      </c>
      <c r="L528" s="74">
        <f>IF($C$2="National Currency",IF(C.Claims_DATA!K431=0,0,C.Claims_DATA!K431),IF($C$2="Current Exchange rate",IF(C.Claims_DATA!K431=0,0,C.Claims_DATA!K431/ECO!U24),IF($C$2="Constant Exchange rate",IF(C.Claims_DATA!K431=0,0,C.Claims_DATA!K431/ECO!U59))))</f>
        <v>0</v>
      </c>
      <c r="M528" s="74">
        <f>IF($C$2="National Currency",IF(C.Claims_DATA!L431=0,0,C.Claims_DATA!L431),IF($C$2="Current Exchange rate",IF(C.Claims_DATA!L431=0,0,C.Claims_DATA!L431/ECO!V24),IF($C$2="Constant Exchange rate",IF(C.Claims_DATA!L431=0,0,C.Claims_DATA!L431/ECO!V59))))</f>
        <v>0</v>
      </c>
      <c r="N528" s="74">
        <f>IF($C$2="National Currency",IF(C.Claims_DATA!M431=0,0,C.Claims_DATA!M431),IF($C$2="Current Exchange rate",IF(C.Claims_DATA!M431=0,0,C.Claims_DATA!M431/ECO!W24),IF($C$2="Constant Exchange rate",IF(C.Claims_DATA!M431=0,0,C.Claims_DATA!M431/ECO!W59))))</f>
        <v>0</v>
      </c>
      <c r="O528" s="74">
        <f>IF($C$2="National Currency",IF(C.Claims_DATA!N431=0,0,C.Claims_DATA!N431),IF($C$2="Current Exchange rate",IF(C.Claims_DATA!N431=0,0,C.Claims_DATA!N431/ECO!X24),IF($C$2="Constant Exchange rate",IF(C.Claims_DATA!N431=0,0,C.Claims_DATA!N431/ECO!X59))))</f>
        <v>0</v>
      </c>
      <c r="P528" s="220">
        <f>IF($C$2="National Currency",IF(C.Claims_DATA!O431=0,0,C.Claims_DATA!O431),IF($C$2="Current Exchange rate",IF(C.Claims_DATA!O431=0,0,C.Claims_DATA!O431/ECO!Y24),IF($C$2="Constant Exchange rate",IF(C.Claims_DATA!O431=0,0,C.Claims_DATA!O431/ECO!Y59))))</f>
        <v>0</v>
      </c>
      <c r="Q528" s="48">
        <f t="shared" si="115"/>
        <v>0</v>
      </c>
      <c r="R528" s="94" t="str">
        <f t="shared" si="116"/>
        <v>-</v>
      </c>
      <c r="S528" s="94" t="str">
        <f t="shared" si="117"/>
        <v>-</v>
      </c>
    </row>
    <row r="529" spans="3:19" ht="15" x14ac:dyDescent="0.25">
      <c r="C529" s="256"/>
      <c r="D529" s="257"/>
      <c r="E529" s="45" t="s">
        <v>15</v>
      </c>
      <c r="F529" s="74">
        <f>IF($C$2="National Currency",IF(C.Claims_DATA!E432=0,0,C.Claims_DATA!E432),IF($C$2="Current Exchange rate",IF(C.Claims_DATA!E432=0,0,C.Claims_DATA!E432/ECO!O25),IF($C$2="Constant Exchange rate",IF(C.Claims_DATA!E432=0,0,C.Claims_DATA!E432/ECO!O60))))</f>
        <v>0</v>
      </c>
      <c r="G529" s="74">
        <f>IF($C$2="National Currency",IF(C.Claims_DATA!F432=0,0,C.Claims_DATA!F432),IF($C$2="Current Exchange rate",IF(C.Claims_DATA!F432=0,0,C.Claims_DATA!F432/ECO!P25),IF($C$2="Constant Exchange rate",IF(C.Claims_DATA!F432=0,0,C.Claims_DATA!F432/ECO!P60))))</f>
        <v>0</v>
      </c>
      <c r="H529" s="74">
        <f>IF($C$2="National Currency",IF(C.Claims_DATA!G432=0,0,C.Claims_DATA!G432),IF($C$2="Current Exchange rate",IF(C.Claims_DATA!G432=0,0,C.Claims_DATA!G432/ECO!Q25),IF($C$2="Constant Exchange rate",IF(C.Claims_DATA!G432=0,0,C.Claims_DATA!G432/ECO!Q60))))</f>
        <v>0</v>
      </c>
      <c r="I529" s="74">
        <f>IF($C$2="National Currency",IF(C.Claims_DATA!H432=0,0,C.Claims_DATA!H432),IF($C$2="Current Exchange rate",IF(C.Claims_DATA!H432=0,0,C.Claims_DATA!H432/ECO!R25),IF($C$2="Constant Exchange rate",IF(C.Claims_DATA!H432=0,0,C.Claims_DATA!H432/ECO!R60))))</f>
        <v>0</v>
      </c>
      <c r="J529" s="74">
        <f>IF($C$2="National Currency",IF(C.Claims_DATA!I432=0,0,C.Claims_DATA!I432),IF($C$2="Current Exchange rate",IF(C.Claims_DATA!I432=0,0,C.Claims_DATA!I432/ECO!S25),IF($C$2="Constant Exchange rate",IF(C.Claims_DATA!I432=0,0,C.Claims_DATA!I432/ECO!S60))))</f>
        <v>0</v>
      </c>
      <c r="K529" s="74">
        <f>IF($C$2="National Currency",IF(C.Claims_DATA!J432=0,0,C.Claims_DATA!J432),IF($C$2="Current Exchange rate",IF(C.Claims_DATA!J432=0,0,C.Claims_DATA!J432/ECO!T25),IF($C$2="Constant Exchange rate",IF(C.Claims_DATA!J432=0,0,C.Claims_DATA!J432/ECO!T60))))</f>
        <v>449</v>
      </c>
      <c r="L529" s="74">
        <f>IF($C$2="National Currency",IF(C.Claims_DATA!K432=0,0,C.Claims_DATA!K432),IF($C$2="Current Exchange rate",IF(C.Claims_DATA!K432=0,0,C.Claims_DATA!K432/ECO!U25),IF($C$2="Constant Exchange rate",IF(C.Claims_DATA!K432=0,0,C.Claims_DATA!K432/ECO!U60))))</f>
        <v>329</v>
      </c>
      <c r="M529" s="74">
        <f>IF($C$2="National Currency",IF(C.Claims_DATA!L432=0,0,C.Claims_DATA!L432),IF($C$2="Current Exchange rate",IF(C.Claims_DATA!L432=0,0,C.Claims_DATA!L432/ECO!V25),IF($C$2="Constant Exchange rate",IF(C.Claims_DATA!L432=0,0,C.Claims_DATA!L432/ECO!V60))))</f>
        <v>237</v>
      </c>
      <c r="N529" s="74">
        <f>IF($C$2="National Currency",IF(C.Claims_DATA!M432=0,0,C.Claims_DATA!M432),IF($C$2="Current Exchange rate",IF(C.Claims_DATA!M432=0,0,C.Claims_DATA!M432/ECO!W25),IF($C$2="Constant Exchange rate",IF(C.Claims_DATA!M432=0,0,C.Claims_DATA!M432/ECO!W60))))</f>
        <v>449</v>
      </c>
      <c r="O529" s="223">
        <f>IF($C$2="National Currency",IF(C.Claims_DATA!N432=0,0,C.Claims_DATA!N432),IF($C$2="Current Exchange rate",IF(C.Claims_DATA!N432=0,0,C.Claims_DATA!N432/ECO!X25),IF($C$2="Constant Exchange rate",IF(C.Claims_DATA!N432=0,0,C.Claims_DATA!N432/ECO!X60))))</f>
        <v>449</v>
      </c>
      <c r="P529" s="224">
        <f>IF($C$2="National Currency",IF(C.Claims_DATA!O432=0,0,C.Claims_DATA!O432),IF($C$2="Current Exchange rate",IF(C.Claims_DATA!O432=0,0,C.Claims_DATA!O432/ECO!Y25),IF($C$2="Constant Exchange rate",IF(C.Claims_DATA!O432=0,0,C.Claims_DATA!O432/ECO!Y60))))</f>
        <v>0</v>
      </c>
      <c r="Q529" s="48">
        <f t="shared" si="115"/>
        <v>2.540196572222489E-2</v>
      </c>
      <c r="R529" s="94">
        <f t="shared" si="116"/>
        <v>0</v>
      </c>
      <c r="S529" s="94" t="str">
        <f t="shared" si="117"/>
        <v>-</v>
      </c>
    </row>
    <row r="530" spans="3:19" ht="15" x14ac:dyDescent="0.25">
      <c r="C530" s="256"/>
      <c r="D530" s="257"/>
      <c r="E530" s="45" t="s">
        <v>16</v>
      </c>
      <c r="F530" s="74">
        <f>IF($C$2="National Currency",IF(C.Claims_DATA!E433=0,0,C.Claims_DATA!E433),IF($C$2="Current Exchange rate",IF(C.Claims_DATA!E433=0,0,C.Claims_DATA!E433/ECO!O26),IF($C$2="Constant Exchange rate",IF(C.Claims_DATA!E433=0,0,C.Claims_DATA!E433/ECO!O61))))</f>
        <v>0</v>
      </c>
      <c r="G530" s="74">
        <f>IF($C$2="National Currency",IF(C.Claims_DATA!F433=0,0,C.Claims_DATA!F433),IF($C$2="Current Exchange rate",IF(C.Claims_DATA!F433=0,0,C.Claims_DATA!F433/ECO!P26),IF($C$2="Constant Exchange rate",IF(C.Claims_DATA!F433=0,0,C.Claims_DATA!F433/ECO!P61))))</f>
        <v>0</v>
      </c>
      <c r="H530" s="74">
        <f>IF($C$2="National Currency",IF(C.Claims_DATA!G433=0,0,C.Claims_DATA!G433),IF($C$2="Current Exchange rate",IF(C.Claims_DATA!G433=0,0,C.Claims_DATA!G433/ECO!Q26),IF($C$2="Constant Exchange rate",IF(C.Claims_DATA!G433=0,0,C.Claims_DATA!G433/ECO!Q61))))</f>
        <v>0</v>
      </c>
      <c r="I530" s="74">
        <f>IF($C$2="National Currency",IF(C.Claims_DATA!H433=0,0,C.Claims_DATA!H433),IF($C$2="Current Exchange rate",IF(C.Claims_DATA!H433=0,0,C.Claims_DATA!H433/ECO!R26),IF($C$2="Constant Exchange rate",IF(C.Claims_DATA!H433=0,0,C.Claims_DATA!H433/ECO!R61))))</f>
        <v>8.5410176531671844</v>
      </c>
      <c r="J530" s="74">
        <f>IF($C$2="National Currency",IF(C.Claims_DATA!I433=0,0,C.Claims_DATA!I433),IF($C$2="Current Exchange rate",IF(C.Claims_DATA!I433=0,0,C.Claims_DATA!I433/ECO!S26),IF($C$2="Constant Exchange rate",IF(C.Claims_DATA!I433=0,0,C.Claims_DATA!I433/ECO!S61))))</f>
        <v>10.786604361370715</v>
      </c>
      <c r="K530" s="74">
        <f>IF($C$2="National Currency",IF(C.Claims_DATA!J433=0,0,C.Claims_DATA!J433),IF($C$2="Current Exchange rate",IF(C.Claims_DATA!J433=0,0,C.Claims_DATA!J433/ECO!T26),IF($C$2="Constant Exchange rate",IF(C.Claims_DATA!J433=0,0,C.Claims_DATA!J433/ECO!T61))))</f>
        <v>9.923416407061266</v>
      </c>
      <c r="L530" s="74">
        <f>IF($C$2="National Currency",IF(C.Claims_DATA!K433=0,0,C.Claims_DATA!K433),IF($C$2="Current Exchange rate",IF(C.Claims_DATA!K433=0,0,C.Claims_DATA!K433/ECO!U26),IF($C$2="Constant Exchange rate",IF(C.Claims_DATA!K433=0,0,C.Claims_DATA!K433/ECO!U61))))</f>
        <v>13.304776739356177</v>
      </c>
      <c r="M530" s="74">
        <f>IF($C$2="National Currency",IF(C.Claims_DATA!L433=0,0,C.Claims_DATA!L433),IF($C$2="Current Exchange rate",IF(C.Claims_DATA!L433=0,0,C.Claims_DATA!L433/ECO!V26),IF($C$2="Constant Exchange rate",IF(C.Claims_DATA!L433=0,0,C.Claims_DATA!L433/ECO!V61))))</f>
        <v>13.512461059190031</v>
      </c>
      <c r="N530" s="74">
        <f>IF($C$2="National Currency",IF(C.Claims_DATA!M433=0,0,C.Claims_DATA!M433),IF($C$2="Current Exchange rate",IF(C.Claims_DATA!M433=0,0,C.Claims_DATA!M433/ECO!W26),IF($C$2="Constant Exchange rate",IF(C.Claims_DATA!M433=0,0,C.Claims_DATA!M433/ECO!W61))))</f>
        <v>14.34319833852544</v>
      </c>
      <c r="O530" s="74">
        <f>IF($C$2="National Currency",IF(C.Claims_DATA!N433=0,0,C.Claims_DATA!N433),IF($C$2="Current Exchange rate",IF(C.Claims_DATA!N433=0,0,C.Claims_DATA!N433/ECO!X26),IF($C$2="Constant Exchange rate",IF(C.Claims_DATA!N433=0,0,C.Claims_DATA!N433/ECO!X61))))</f>
        <v>13.531931464174454</v>
      </c>
      <c r="P530" s="220">
        <f>IF($C$2="National Currency",IF(C.Claims_DATA!O433=0,0,C.Claims_DATA!O433),IF($C$2="Current Exchange rate",IF(C.Claims_DATA!O433=0,0,C.Claims_DATA!O433/ECO!Y26),IF($C$2="Constant Exchange rate",IF(C.Claims_DATA!O433=0,0,C.Claims_DATA!O433/ECO!Y61))))</f>
        <v>0</v>
      </c>
      <c r="Q530" s="48">
        <f t="shared" si="115"/>
        <v>7.6556271538631617E-4</v>
      </c>
      <c r="R530" s="94">
        <f t="shared" si="116"/>
        <v>-5.65610859728507E-2</v>
      </c>
      <c r="S530" s="94" t="str">
        <f t="shared" si="117"/>
        <v>-</v>
      </c>
    </row>
    <row r="531" spans="3:19" ht="15" x14ac:dyDescent="0.25">
      <c r="C531" s="256"/>
      <c r="D531" s="257"/>
      <c r="E531" s="45" t="s">
        <v>17</v>
      </c>
      <c r="F531" s="74">
        <f>IF($C$2="National Currency",IF(C.Claims_DATA!E434=0,0,C.Claims_DATA!E434),IF($C$2="Current Exchange rate",IF(C.Claims_DATA!E434=0,0,C.Claims_DATA!E434/ECO!O27),IF($C$2="Constant Exchange rate",IF(C.Claims_DATA!E434=0,0,C.Claims_DATA!E434/ECO!O62))))</f>
        <v>1931</v>
      </c>
      <c r="G531" s="74">
        <f>IF($C$2="National Currency",IF(C.Claims_DATA!F434=0,0,C.Claims_DATA!F434),IF($C$2="Current Exchange rate",IF(C.Claims_DATA!F434=0,0,C.Claims_DATA!F434/ECO!P27),IF($C$2="Constant Exchange rate",IF(C.Claims_DATA!F434=0,0,C.Claims_DATA!F434/ECO!P62))))</f>
        <v>2045</v>
      </c>
      <c r="H531" s="74">
        <f>IF($C$2="National Currency",IF(C.Claims_DATA!G434=0,0,C.Claims_DATA!G434),IF($C$2="Current Exchange rate",IF(C.Claims_DATA!G434=0,0,C.Claims_DATA!G434/ECO!Q27),IF($C$2="Constant Exchange rate",IF(C.Claims_DATA!G434=0,0,C.Claims_DATA!G434/ECO!Q62))))</f>
        <v>2165</v>
      </c>
      <c r="I531" s="74">
        <f>IF($C$2="National Currency",IF(C.Claims_DATA!H434=0,0,C.Claims_DATA!H434),IF($C$2="Current Exchange rate",IF(C.Claims_DATA!H434=0,0,C.Claims_DATA!H434/ECO!R27),IF($C$2="Constant Exchange rate",IF(C.Claims_DATA!H434=0,0,C.Claims_DATA!H434/ECO!R62))))</f>
        <v>2285</v>
      </c>
      <c r="J531" s="74">
        <f>IF($C$2="National Currency",IF(C.Claims_DATA!I434=0,0,C.Claims_DATA!I434),IF($C$2="Current Exchange rate",IF(C.Claims_DATA!I434=0,0,C.Claims_DATA!I434/ECO!S27),IF($C$2="Constant Exchange rate",IF(C.Claims_DATA!I434=0,0,C.Claims_DATA!I434/ECO!S62))))</f>
        <v>2473</v>
      </c>
      <c r="K531" s="74">
        <f>IF($C$2="National Currency",IF(C.Claims_DATA!J434=0,0,C.Claims_DATA!J434),IF($C$2="Current Exchange rate",IF(C.Claims_DATA!J434=0,0,C.Claims_DATA!J434/ECO!T27),IF($C$2="Constant Exchange rate",IF(C.Claims_DATA!J434=0,0,C.Claims_DATA!J434/ECO!T62))))</f>
        <v>2585</v>
      </c>
      <c r="L531" s="74">
        <f>IF($C$2="National Currency",IF(C.Claims_DATA!K434=0,0,C.Claims_DATA!K434),IF($C$2="Current Exchange rate",IF(C.Claims_DATA!K434=0,0,C.Claims_DATA!K434/ECO!U27),IF($C$2="Constant Exchange rate",IF(C.Claims_DATA!K434=0,0,C.Claims_DATA!K434/ECO!U62))))</f>
        <v>2513</v>
      </c>
      <c r="M531" s="74">
        <f>IF($C$2="National Currency",IF(C.Claims_DATA!L434=0,0,C.Claims_DATA!L434),IF($C$2="Current Exchange rate",IF(C.Claims_DATA!L434=0,0,C.Claims_DATA!L434/ECO!V27),IF($C$2="Constant Exchange rate",IF(C.Claims_DATA!L434=0,0,C.Claims_DATA!L434/ECO!V62))))</f>
        <v>2619</v>
      </c>
      <c r="N531" s="74">
        <f>IF($C$2="National Currency",IF(C.Claims_DATA!M434=0,0,C.Claims_DATA!M434),IF($C$2="Current Exchange rate",IF(C.Claims_DATA!M434=0,0,C.Claims_DATA!M434/ECO!W27),IF($C$2="Constant Exchange rate",IF(C.Claims_DATA!M434=0,0,C.Claims_DATA!M434/ECO!W62))))</f>
        <v>2572</v>
      </c>
      <c r="O531" s="74">
        <f>IF($C$2="National Currency",IF(C.Claims_DATA!N434=0,0,C.Claims_DATA!N434),IF($C$2="Current Exchange rate",IF(C.Claims_DATA!N434=0,0,C.Claims_DATA!N434/ECO!X27),IF($C$2="Constant Exchange rate",IF(C.Claims_DATA!N434=0,0,C.Claims_DATA!N434/ECO!X62))))</f>
        <v>2480</v>
      </c>
      <c r="P531" s="220">
        <f>IF($C$2="National Currency",IF(C.Claims_DATA!O434=0,0,C.Claims_DATA!O434),IF($C$2="Current Exchange rate",IF(C.Claims_DATA!O434=0,0,C.Claims_DATA!O434/ECO!Y27),IF($C$2="Constant Exchange rate",IF(C.Claims_DATA!O434=0,0,C.Claims_DATA!O434/ECO!Y62))))</f>
        <v>2298</v>
      </c>
      <c r="Q531" s="48">
        <f t="shared" si="115"/>
        <v>0.1403048440782132</v>
      </c>
      <c r="R531" s="94">
        <f t="shared" si="116"/>
        <v>-3.5769828926905167E-2</v>
      </c>
      <c r="S531" s="94">
        <f t="shared" si="117"/>
        <v>0.28430864836872094</v>
      </c>
    </row>
    <row r="532" spans="3:19" ht="15" x14ac:dyDescent="0.25">
      <c r="C532" s="256"/>
      <c r="D532" s="257"/>
      <c r="E532" s="45" t="s">
        <v>18</v>
      </c>
      <c r="F532" s="74">
        <f>IF($C$2="National Currency",IF(C.Claims_DATA!E435=0,0,C.Claims_DATA!E435),IF($C$2="Current Exchange rate",IF(C.Claims_DATA!E435=0,0,C.Claims_DATA!E435/ECO!O28),IF($C$2="Constant Exchange rate",IF(C.Claims_DATA!E435=0,0,C.Claims_DATA!E435/ECO!O63))))</f>
        <v>0</v>
      </c>
      <c r="G532" s="74">
        <f>IF($C$2="National Currency",IF(C.Claims_DATA!F435=0,0,C.Claims_DATA!F435),IF($C$2="Current Exchange rate",IF(C.Claims_DATA!F435=0,0,C.Claims_DATA!F435/ECO!P28),IF($C$2="Constant Exchange rate",IF(C.Claims_DATA!F435=0,0,C.Claims_DATA!F435/ECO!P63))))</f>
        <v>0</v>
      </c>
      <c r="H532" s="74">
        <f>IF($C$2="National Currency",IF(C.Claims_DATA!G435=0,0,C.Claims_DATA!G435),IF($C$2="Current Exchange rate",IF(C.Claims_DATA!G435=0,0,C.Claims_DATA!G435/ECO!Q28),IF($C$2="Constant Exchange rate",IF(C.Claims_DATA!G435=0,0,C.Claims_DATA!G435/ECO!Q63))))</f>
        <v>0</v>
      </c>
      <c r="I532" s="74">
        <f>IF($C$2="National Currency",IF(C.Claims_DATA!H435=0,0,C.Claims_DATA!H435),IF($C$2="Current Exchange rate",IF(C.Claims_DATA!H435=0,0,C.Claims_DATA!H435/ECO!R28),IF($C$2="Constant Exchange rate",IF(C.Claims_DATA!H435=0,0,C.Claims_DATA!H435/ECO!R63))))</f>
        <v>0</v>
      </c>
      <c r="J532" s="74">
        <f>IF($C$2="National Currency",IF(C.Claims_DATA!I435=0,0,C.Claims_DATA!I435),IF($C$2="Current Exchange rate",IF(C.Claims_DATA!I435=0,0,C.Claims_DATA!I435/ECO!S28),IF($C$2="Constant Exchange rate",IF(C.Claims_DATA!I435=0,0,C.Claims_DATA!I435/ECO!S63))))</f>
        <v>0</v>
      </c>
      <c r="K532" s="74">
        <f>IF($C$2="National Currency",IF(C.Claims_DATA!J435=0,0,C.Claims_DATA!J435),IF($C$2="Current Exchange rate",IF(C.Claims_DATA!J435=0,0,C.Claims_DATA!J435/ECO!T28),IF($C$2="Constant Exchange rate",IF(C.Claims_DATA!J435=0,0,C.Claims_DATA!J435/ECO!T63))))</f>
        <v>0</v>
      </c>
      <c r="L532" s="74">
        <f>IF($C$2="National Currency",IF(C.Claims_DATA!K435=0,0,C.Claims_DATA!K435),IF($C$2="Current Exchange rate",IF(C.Claims_DATA!K435=0,0,C.Claims_DATA!K435/ECO!U28),IF($C$2="Constant Exchange rate",IF(C.Claims_DATA!K435=0,0,C.Claims_DATA!K435/ECO!U63))))</f>
        <v>0</v>
      </c>
      <c r="M532" s="74">
        <f>IF($C$2="National Currency",IF(C.Claims_DATA!L435=0,0,C.Claims_DATA!L435),IF($C$2="Current Exchange rate",IF(C.Claims_DATA!L435=0,0,C.Claims_DATA!L435/ECO!V28),IF($C$2="Constant Exchange rate",IF(C.Claims_DATA!L435=0,0,C.Claims_DATA!L435/ECO!V63))))</f>
        <v>0</v>
      </c>
      <c r="N532" s="74">
        <f>IF($C$2="National Currency",IF(C.Claims_DATA!M435=0,0,C.Claims_DATA!M435),IF($C$2="Current Exchange rate",IF(C.Claims_DATA!M435=0,0,C.Claims_DATA!M435/ECO!W28),IF($C$2="Constant Exchange rate",IF(C.Claims_DATA!M435=0,0,C.Claims_DATA!M435/ECO!W63))))</f>
        <v>0</v>
      </c>
      <c r="O532" s="74">
        <f>IF($C$2="National Currency",IF(C.Claims_DATA!N435=0,0,C.Claims_DATA!N435),IF($C$2="Current Exchange rate",IF(C.Claims_DATA!N435=0,0,C.Claims_DATA!N435/ECO!X28),IF($C$2="Constant Exchange rate",IF(C.Claims_DATA!N435=0,0,C.Claims_DATA!N435/ECO!X63))))</f>
        <v>0</v>
      </c>
      <c r="P532" s="220">
        <f>IF($C$2="National Currency",IF(C.Claims_DATA!O435=0,0,C.Claims_DATA!O435),IF($C$2="Current Exchange rate",IF(C.Claims_DATA!O435=0,0,C.Claims_DATA!O435/ECO!Y28),IF($C$2="Constant Exchange rate",IF(C.Claims_DATA!O435=0,0,C.Claims_DATA!O435/ECO!Y63))))</f>
        <v>0</v>
      </c>
      <c r="Q532" s="48">
        <f t="shared" si="115"/>
        <v>0</v>
      </c>
      <c r="R532" s="94" t="str">
        <f t="shared" si="116"/>
        <v>-</v>
      </c>
      <c r="S532" s="94" t="str">
        <f t="shared" si="117"/>
        <v>-</v>
      </c>
    </row>
    <row r="533" spans="3:19" ht="15" x14ac:dyDescent="0.25">
      <c r="C533" s="256"/>
      <c r="D533" s="257"/>
      <c r="E533" s="45" t="s">
        <v>19</v>
      </c>
      <c r="F533" s="74">
        <f>IF($C$2="National Currency",IF(C.Claims_DATA!E436=0,0,C.Claims_DATA!E436),IF($C$2="Current Exchange rate",IF(C.Claims_DATA!E436=0,0,C.Claims_DATA!E436/ECO!O29),IF($C$2="Constant Exchange rate",IF(C.Claims_DATA!E436=0,0,C.Claims_DATA!E436/ECO!O64))))</f>
        <v>19</v>
      </c>
      <c r="G533" s="74">
        <f>IF($C$2="National Currency",IF(C.Claims_DATA!F436=0,0,C.Claims_DATA!F436),IF($C$2="Current Exchange rate",IF(C.Claims_DATA!F436=0,0,C.Claims_DATA!F436/ECO!P29),IF($C$2="Constant Exchange rate",IF(C.Claims_DATA!F436=0,0,C.Claims_DATA!F436/ECO!P64))))</f>
        <v>20</v>
      </c>
      <c r="H533" s="74">
        <f>IF($C$2="National Currency",IF(C.Claims_DATA!G436=0,0,C.Claims_DATA!G436),IF($C$2="Current Exchange rate",IF(C.Claims_DATA!G436=0,0,C.Claims_DATA!G436/ECO!Q29),IF($C$2="Constant Exchange rate",IF(C.Claims_DATA!G436=0,0,C.Claims_DATA!G436/ECO!Q64))))</f>
        <v>38</v>
      </c>
      <c r="I533" s="74">
        <f>IF($C$2="National Currency",IF(C.Claims_DATA!H436=0,0,C.Claims_DATA!H436),IF($C$2="Current Exchange rate",IF(C.Claims_DATA!H436=0,0,C.Claims_DATA!H436/ECO!R29),IF($C$2="Constant Exchange rate",IF(C.Claims_DATA!H436=0,0,C.Claims_DATA!H436/ECO!R64))))</f>
        <v>26</v>
      </c>
      <c r="J533" s="74">
        <f>IF($C$2="National Currency",IF(C.Claims_DATA!I436=0,0,C.Claims_DATA!I436),IF($C$2="Current Exchange rate",IF(C.Claims_DATA!I436=0,0,C.Claims_DATA!I436/ECO!S29),IF($C$2="Constant Exchange rate",IF(C.Claims_DATA!I436=0,0,C.Claims_DATA!I436/ECO!S64))))</f>
        <v>554</v>
      </c>
      <c r="K533" s="74">
        <f>IF($C$2="National Currency",IF(C.Claims_DATA!J436=0,0,C.Claims_DATA!J436),IF($C$2="Current Exchange rate",IF(C.Claims_DATA!J436=0,0,C.Claims_DATA!J436/ECO!T29),IF($C$2="Constant Exchange rate",IF(C.Claims_DATA!J436=0,0,C.Claims_DATA!J436/ECO!T64))))</f>
        <v>205</v>
      </c>
      <c r="L533" s="74">
        <f>IF($C$2="National Currency",IF(C.Claims_DATA!K436=0,0,C.Claims_DATA!K436),IF($C$2="Current Exchange rate",IF(C.Claims_DATA!K436=0,0,C.Claims_DATA!K436/ECO!U29),IF($C$2="Constant Exchange rate",IF(C.Claims_DATA!K436=0,0,C.Claims_DATA!K436/ECO!U64))))</f>
        <v>118</v>
      </c>
      <c r="M533" s="74">
        <f>IF($C$2="National Currency",IF(C.Claims_DATA!L436=0,0,C.Claims_DATA!L436),IF($C$2="Current Exchange rate",IF(C.Claims_DATA!L436=0,0,C.Claims_DATA!L436/ECO!V29),IF($C$2="Constant Exchange rate",IF(C.Claims_DATA!L436=0,0,C.Claims_DATA!L436/ECO!V64))))</f>
        <v>358</v>
      </c>
      <c r="N533" s="74">
        <f>IF($C$2="National Currency",IF(C.Claims_DATA!M436=0,0,C.Claims_DATA!M436),IF($C$2="Current Exchange rate",IF(C.Claims_DATA!M436=0,0,C.Claims_DATA!M436/ECO!W29),IF($C$2="Constant Exchange rate",IF(C.Claims_DATA!M436=0,0,C.Claims_DATA!M436/ECO!W64))))</f>
        <v>25</v>
      </c>
      <c r="O533" s="223">
        <f>IF($C$2="National Currency",IF(C.Claims_DATA!N436=0,0,C.Claims_DATA!N436),IF($C$2="Current Exchange rate",IF(C.Claims_DATA!N436=0,0,C.Claims_DATA!N436/ECO!X29),IF($C$2="Constant Exchange rate",IF(C.Claims_DATA!N436=0,0,C.Claims_DATA!N436/ECO!X64))))</f>
        <v>25</v>
      </c>
      <c r="P533" s="224">
        <f>IF($C$2="National Currency",IF(C.Claims_DATA!O436=0,0,C.Claims_DATA!O436),IF($C$2="Current Exchange rate",IF(C.Claims_DATA!O436=0,0,C.Claims_DATA!O436/ECO!Y29),IF($C$2="Constant Exchange rate",IF(C.Claims_DATA!O436=0,0,C.Claims_DATA!O436/ECO!Y64))))</f>
        <v>0</v>
      </c>
      <c r="Q533" s="48">
        <f t="shared" si="115"/>
        <v>1.414363347562633E-3</v>
      </c>
      <c r="R533" s="94">
        <f t="shared" si="116"/>
        <v>0</v>
      </c>
      <c r="S533" s="94">
        <f t="shared" si="117"/>
        <v>0.31578947368421062</v>
      </c>
    </row>
    <row r="534" spans="3:19" ht="15" x14ac:dyDescent="0.25">
      <c r="C534" s="256"/>
      <c r="D534" s="257"/>
      <c r="E534" s="45" t="s">
        <v>20</v>
      </c>
      <c r="F534" s="74">
        <f>IF($C$2="National Currency",IF(C.Claims_DATA!E437=0,0,C.Claims_DATA!E437),IF($C$2="Current Exchange rate",IF(C.Claims_DATA!E437=0,0,C.Claims_DATA!E437/ECO!O30),IF($C$2="Constant Exchange rate",IF(C.Claims_DATA!E437=0,0,C.Claims_DATA!E437/ECO!O65))))</f>
        <v>0.61183836084234489</v>
      </c>
      <c r="G534" s="74">
        <f>IF($C$2="National Currency",IF(C.Claims_DATA!F437=0,0,C.Claims_DATA!F437),IF($C$2="Current Exchange rate",IF(C.Claims_DATA!F437=0,0,C.Claims_DATA!F437/ECO!P30),IF($C$2="Constant Exchange rate",IF(C.Claims_DATA!F437=0,0,C.Claims_DATA!F437/ECO!P65))))</f>
        <v>0.81104154809334084</v>
      </c>
      <c r="H534" s="74">
        <f>IF($C$2="National Currency",IF(C.Claims_DATA!G437=0,0,C.Claims_DATA!G437),IF($C$2="Current Exchange rate",IF(C.Claims_DATA!G437=0,0,C.Claims_DATA!G437/ECO!Q30),IF($C$2="Constant Exchange rate",IF(C.Claims_DATA!G437=0,0,C.Claims_DATA!G437/ECO!Q65))))</f>
        <v>1.1952191235059761</v>
      </c>
      <c r="I534" s="74">
        <f>IF($C$2="National Currency",IF(C.Claims_DATA!H437=0,0,C.Claims_DATA!H437),IF($C$2="Current Exchange rate",IF(C.Claims_DATA!H437=0,0,C.Claims_DATA!H437/ECO!R30),IF($C$2="Constant Exchange rate",IF(C.Claims_DATA!H437=0,0,C.Claims_DATA!H437/ECO!R65))))</f>
        <v>2.0489470688673874</v>
      </c>
      <c r="J534" s="74">
        <f>IF($C$2="National Currency",IF(C.Claims_DATA!I437=0,0,C.Claims_DATA!I437),IF($C$2="Current Exchange rate",IF(C.Claims_DATA!I437=0,0,C.Claims_DATA!I437/ECO!S30),IF($C$2="Constant Exchange rate",IF(C.Claims_DATA!I437=0,0,C.Claims_DATA!I437/ECO!S65))))</f>
        <v>2.4046670461013089</v>
      </c>
      <c r="K534" s="74">
        <f>IF($C$2="National Currency",IF(C.Claims_DATA!J437=0,0,C.Claims_DATA!J437),IF($C$2="Current Exchange rate",IF(C.Claims_DATA!J437=0,0,C.Claims_DATA!J437/ECO!T30),IF($C$2="Constant Exchange rate",IF(C.Claims_DATA!J437=0,0,C.Claims_DATA!J437/ECO!T65))))</f>
        <v>1.5793966989186115</v>
      </c>
      <c r="L534" s="74">
        <f>IF($C$2="National Currency",IF(C.Claims_DATA!K437=0,0,C.Claims_DATA!K437),IF($C$2="Current Exchange rate",IF(C.Claims_DATA!K437=0,0,C.Claims_DATA!K437/ECO!U30),IF($C$2="Constant Exchange rate",IF(C.Claims_DATA!K437=0,0,C.Claims_DATA!K437/ECO!U65))))</f>
        <v>1.4371087080250426</v>
      </c>
      <c r="M534" s="74">
        <f>IF($C$2="National Currency",IF(C.Claims_DATA!L437=0,0,C.Claims_DATA!L437),IF($C$2="Current Exchange rate",IF(C.Claims_DATA!L437=0,0,C.Claims_DATA!L437/ECO!V30),IF($C$2="Constant Exchange rate",IF(C.Claims_DATA!L437=0,0,C.Claims_DATA!L437/ECO!V65))))</f>
        <v>1.5367103016505408</v>
      </c>
      <c r="N534" s="74">
        <f>IF($C$2="National Currency",IF(C.Claims_DATA!M437=0,0,C.Claims_DATA!M437),IF($C$2="Current Exchange rate",IF(C.Claims_DATA!M437=0,0,C.Claims_DATA!M437/ECO!W30),IF($C$2="Constant Exchange rate",IF(C.Claims_DATA!M437=0,0,C.Claims_DATA!M437/ECO!W65))))</f>
        <v>2.5184974388161638</v>
      </c>
      <c r="O534" s="74">
        <f>IF($C$2="National Currency",IF(C.Claims_DATA!N437=0,0,C.Claims_DATA!N437),IF($C$2="Current Exchange rate",IF(C.Claims_DATA!N437=0,0,C.Claims_DATA!N437/ECO!X30),IF($C$2="Constant Exchange rate",IF(C.Claims_DATA!N437=0,0,C.Claims_DATA!N437/ECO!X65))))</f>
        <v>2.1912350597609564</v>
      </c>
      <c r="P534" s="220">
        <f>IF($C$2="National Currency",IF(C.Claims_DATA!O437=0,0,C.Claims_DATA!O437),IF($C$2="Current Exchange rate",IF(C.Claims_DATA!O437=0,0,C.Claims_DATA!O437/ECO!Y30),IF($C$2="Constant Exchange rate",IF(C.Claims_DATA!O437=0,0,C.Claims_DATA!O437/ECO!Y65))))</f>
        <v>0</v>
      </c>
      <c r="Q534" s="48">
        <f t="shared" si="115"/>
        <v>1.239681021768045E-4</v>
      </c>
      <c r="R534" s="94">
        <f t="shared" si="116"/>
        <v>-0.12994350282485867</v>
      </c>
      <c r="S534" s="94">
        <f t="shared" si="117"/>
        <v>2.5813953488372099</v>
      </c>
    </row>
    <row r="535" spans="3:19" ht="15" x14ac:dyDescent="0.25">
      <c r="C535" s="256"/>
      <c r="D535" s="257"/>
      <c r="E535" s="45" t="s">
        <v>21</v>
      </c>
      <c r="F535" s="74">
        <f>IF($C$2="National Currency",IF(C.Claims_DATA!E438=0,0,C.Claims_DATA!E438),IF($C$2="Current Exchange rate",IF(C.Claims_DATA!E438=0,0,C.Claims_DATA!E438/ECO!O31),IF($C$2="Constant Exchange rate",IF(C.Claims_DATA!E438=0,0,C.Claims_DATA!E438/ECO!O66))))</f>
        <v>0</v>
      </c>
      <c r="G535" s="74">
        <f>IF($C$2="National Currency",IF(C.Claims_DATA!F438=0,0,C.Claims_DATA!F438),IF($C$2="Current Exchange rate",IF(C.Claims_DATA!F438=0,0,C.Claims_DATA!F438/ECO!P31),IF($C$2="Constant Exchange rate",IF(C.Claims_DATA!F438=0,0,C.Claims_DATA!F438/ECO!P66))))</f>
        <v>0</v>
      </c>
      <c r="H535" s="74">
        <f>IF($C$2="National Currency",IF(C.Claims_DATA!G438=0,0,C.Claims_DATA!G438),IF($C$2="Current Exchange rate",IF(C.Claims_DATA!G438=0,0,C.Claims_DATA!G438/ECO!Q31),IF($C$2="Constant Exchange rate",IF(C.Claims_DATA!G438=0,0,C.Claims_DATA!G438/ECO!Q66))))</f>
        <v>3.7269974376892616</v>
      </c>
      <c r="I535" s="74">
        <f>IF($C$2="National Currency",IF(C.Claims_DATA!H438=0,0,C.Claims_DATA!H438),IF($C$2="Current Exchange rate",IF(C.Claims_DATA!H438=0,0,C.Claims_DATA!H438/ECO!R31),IF($C$2="Constant Exchange rate",IF(C.Claims_DATA!H438=0,0,C.Claims_DATA!H438/ECO!R66))))</f>
        <v>2.7952480782669462</v>
      </c>
      <c r="J535" s="74">
        <f>IF($C$2="National Currency",IF(C.Claims_DATA!I438=0,0,C.Claims_DATA!I438),IF($C$2="Current Exchange rate",IF(C.Claims_DATA!I438=0,0,C.Claims_DATA!I438/ECO!S31),IF($C$2="Constant Exchange rate",IF(C.Claims_DATA!I438=0,0,C.Claims_DATA!I438/ECO!S66))))</f>
        <v>1.3</v>
      </c>
      <c r="K535" s="74">
        <f>IF($C$2="National Currency",IF(C.Claims_DATA!J438=0,0,C.Claims_DATA!J438),IF($C$2="Current Exchange rate",IF(C.Claims_DATA!J438=0,0,C.Claims_DATA!J438/ECO!T31),IF($C$2="Constant Exchange rate",IF(C.Claims_DATA!J438=0,0,C.Claims_DATA!J438/ECO!T66))))</f>
        <v>1.4</v>
      </c>
      <c r="L535" s="74">
        <f>IF($C$2="National Currency",IF(C.Claims_DATA!K438=0,0,C.Claims_DATA!K438),IF($C$2="Current Exchange rate",IF(C.Claims_DATA!K438=0,0,C.Claims_DATA!K438/ECO!U31),IF($C$2="Constant Exchange rate",IF(C.Claims_DATA!K438=0,0,C.Claims_DATA!K438/ECO!U66))))</f>
        <v>1.4</v>
      </c>
      <c r="M535" s="74">
        <f>IF($C$2="National Currency",IF(C.Claims_DATA!L438=0,0,C.Claims_DATA!L438),IF($C$2="Current Exchange rate",IF(C.Claims_DATA!L438=0,0,C.Claims_DATA!L438/ECO!V31),IF($C$2="Constant Exchange rate",IF(C.Claims_DATA!L438=0,0,C.Claims_DATA!L438/ECO!V66))))</f>
        <v>1.2</v>
      </c>
      <c r="N535" s="74">
        <f>IF($C$2="National Currency",IF(C.Claims_DATA!M438=0,0,C.Claims_DATA!M438),IF($C$2="Current Exchange rate",IF(C.Claims_DATA!M438=0,0,C.Claims_DATA!M438/ECO!W31),IF($C$2="Constant Exchange rate",IF(C.Claims_DATA!M438=0,0,C.Claims_DATA!M438/ECO!W66))))</f>
        <v>0.9</v>
      </c>
      <c r="O535" s="74">
        <f>IF($C$2="National Currency",IF(C.Claims_DATA!N438=0,0,C.Claims_DATA!N438),IF($C$2="Current Exchange rate",IF(C.Claims_DATA!N438=0,0,C.Claims_DATA!N438/ECO!X31),IF($C$2="Constant Exchange rate",IF(C.Claims_DATA!N438=0,0,C.Claims_DATA!N438/ECO!X66))))</f>
        <v>1.1000000000000001</v>
      </c>
      <c r="P535" s="220">
        <f>IF($C$2="National Currency",IF(C.Claims_DATA!O438=0,0,C.Claims_DATA!O438),IF($C$2="Current Exchange rate",IF(C.Claims_DATA!O438=0,0,C.Claims_DATA!O438/ECO!Y31),IF($C$2="Constant Exchange rate",IF(C.Claims_DATA!O438=0,0,C.Claims_DATA!O438/ECO!Y66))))</f>
        <v>1.5</v>
      </c>
      <c r="Q535" s="48">
        <f t="shared" si="115"/>
        <v>6.2231987292755858E-5</v>
      </c>
      <c r="R535" s="94">
        <f t="shared" si="116"/>
        <v>0.22222222222222232</v>
      </c>
      <c r="S535" s="94" t="str">
        <f t="shared" si="117"/>
        <v>-</v>
      </c>
    </row>
    <row r="536" spans="3:19" ht="15" x14ac:dyDescent="0.25">
      <c r="C536" s="256"/>
      <c r="D536" s="257"/>
      <c r="E536" s="45" t="s">
        <v>22</v>
      </c>
      <c r="F536" s="74">
        <f>IF($C$2="National Currency",IF(C.Claims_DATA!E439=0,0,C.Claims_DATA!E439),IF($C$2="Current Exchange rate",IF(C.Claims_DATA!E439=0,0,C.Claims_DATA!E439/ECO!O32),IF($C$2="Constant Exchange rate",IF(C.Claims_DATA!E439=0,0,C.Claims_DATA!E439/ECO!O67))))</f>
        <v>0</v>
      </c>
      <c r="G536" s="74">
        <f>IF($C$2="National Currency",IF(C.Claims_DATA!F439=0,0,C.Claims_DATA!F439),IF($C$2="Current Exchange rate",IF(C.Claims_DATA!F439=0,0,C.Claims_DATA!F439/ECO!P32),IF($C$2="Constant Exchange rate",IF(C.Claims_DATA!F439=0,0,C.Claims_DATA!F439/ECO!P67))))</f>
        <v>0</v>
      </c>
      <c r="H536" s="74">
        <f>IF($C$2="National Currency",IF(C.Claims_DATA!G439=0,0,C.Claims_DATA!G439),IF($C$2="Current Exchange rate",IF(C.Claims_DATA!G439=0,0,C.Claims_DATA!G439/ECO!Q32),IF($C$2="Constant Exchange rate",IF(C.Claims_DATA!G439=0,0,C.Claims_DATA!G439/ECO!Q67))))</f>
        <v>0</v>
      </c>
      <c r="I536" s="74">
        <f>IF($C$2="National Currency",IF(C.Claims_DATA!H439=0,0,C.Claims_DATA!H439),IF($C$2="Current Exchange rate",IF(C.Claims_DATA!H439=0,0,C.Claims_DATA!H439/ECO!R32),IF($C$2="Constant Exchange rate",IF(C.Claims_DATA!H439=0,0,C.Claims_DATA!H439/ECO!R67))))</f>
        <v>584</v>
      </c>
      <c r="J536" s="74">
        <f>IF($C$2="National Currency",IF(C.Claims_DATA!I439=0,0,C.Claims_DATA!I439),IF($C$2="Current Exchange rate",IF(C.Claims_DATA!I439=0,0,C.Claims_DATA!I439/ECO!S32),IF($C$2="Constant Exchange rate",IF(C.Claims_DATA!I439=0,0,C.Claims_DATA!I439/ECO!S67))))</f>
        <v>686</v>
      </c>
      <c r="K536" s="74">
        <f>IF($C$2="National Currency",IF(C.Claims_DATA!J439=0,0,C.Claims_DATA!J439),IF($C$2="Current Exchange rate",IF(C.Claims_DATA!J439=0,0,C.Claims_DATA!J439/ECO!T32),IF($C$2="Constant Exchange rate",IF(C.Claims_DATA!J439=0,0,C.Claims_DATA!J439/ECO!T67))))</f>
        <v>592</v>
      </c>
      <c r="L536" s="74">
        <f>IF($C$2="National Currency",IF(C.Claims_DATA!K439=0,0,C.Claims_DATA!K439),IF($C$2="Current Exchange rate",IF(C.Claims_DATA!K439=0,0,C.Claims_DATA!K439/ECO!U32),IF($C$2="Constant Exchange rate",IF(C.Claims_DATA!K439=0,0,C.Claims_DATA!K439/ECO!U67))))</f>
        <v>627</v>
      </c>
      <c r="M536" s="74">
        <f>IF($C$2="National Currency",IF(C.Claims_DATA!L439=0,0,C.Claims_DATA!L439),IF($C$2="Current Exchange rate",IF(C.Claims_DATA!L439=0,0,C.Claims_DATA!L439/ECO!V32),IF($C$2="Constant Exchange rate",IF(C.Claims_DATA!L439=0,0,C.Claims_DATA!L439/ECO!V67))))</f>
        <v>640</v>
      </c>
      <c r="N536" s="74">
        <f>IF($C$2="National Currency",IF(C.Claims_DATA!M439=0,0,C.Claims_DATA!M439),IF($C$2="Current Exchange rate",IF(C.Claims_DATA!M439=0,0,C.Claims_DATA!M439/ECO!W32),IF($C$2="Constant Exchange rate",IF(C.Claims_DATA!M439=0,0,C.Claims_DATA!M439/ECO!W67))))</f>
        <v>512</v>
      </c>
      <c r="O536" s="74">
        <f>IF($C$2="National Currency",IF(C.Claims_DATA!N439=0,0,C.Claims_DATA!N439),IF($C$2="Current Exchange rate",IF(C.Claims_DATA!N439=0,0,C.Claims_DATA!N439/ECO!X32),IF($C$2="Constant Exchange rate",IF(C.Claims_DATA!N439=0,0,C.Claims_DATA!N439/ECO!X67))))</f>
        <v>667</v>
      </c>
      <c r="P536" s="220">
        <f>IF($C$2="National Currency",IF(C.Claims_DATA!O439=0,0,C.Claims_DATA!O439),IF($C$2="Current Exchange rate",IF(C.Claims_DATA!O439=0,0,C.Claims_DATA!O439/ECO!Y32),IF($C$2="Constant Exchange rate",IF(C.Claims_DATA!O439=0,0,C.Claims_DATA!O439/ECO!Y67))))</f>
        <v>698</v>
      </c>
      <c r="Q536" s="48">
        <f t="shared" si="115"/>
        <v>3.7735214112971052E-2</v>
      </c>
      <c r="R536" s="94">
        <f t="shared" si="116"/>
        <v>0.302734375</v>
      </c>
      <c r="S536" s="94" t="str">
        <f t="shared" si="117"/>
        <v>-</v>
      </c>
    </row>
    <row r="537" spans="3:19" ht="15" x14ac:dyDescent="0.25">
      <c r="C537" s="256"/>
      <c r="D537" s="257"/>
      <c r="E537" s="45" t="s">
        <v>23</v>
      </c>
      <c r="F537" s="74">
        <f>IF($C$2="National Currency",IF(C.Claims_DATA!E440=0,0,C.Claims_DATA!E440),IF($C$2="Current Exchange rate",IF(C.Claims_DATA!E440=0,0,C.Claims_DATA!E440/ECO!O33),IF($C$2="Constant Exchange rate",IF(C.Claims_DATA!E440=0,0,C.Claims_DATA!E440/ECO!O68))))</f>
        <v>0</v>
      </c>
      <c r="G537" s="74">
        <f>IF($C$2="National Currency",IF(C.Claims_DATA!F440=0,0,C.Claims_DATA!F440),IF($C$2="Current Exchange rate",IF(C.Claims_DATA!F440=0,0,C.Claims_DATA!F440/ECO!P33),IF($C$2="Constant Exchange rate",IF(C.Claims_DATA!F440=0,0,C.Claims_DATA!F440/ECO!P68))))</f>
        <v>0</v>
      </c>
      <c r="H537" s="74">
        <f>IF($C$2="National Currency",IF(C.Claims_DATA!G440=0,0,C.Claims_DATA!G440),IF($C$2="Current Exchange rate",IF(C.Claims_DATA!G440=0,0,C.Claims_DATA!G440/ECO!Q33),IF($C$2="Constant Exchange rate",IF(C.Claims_DATA!G440=0,0,C.Claims_DATA!G440/ECO!Q68))))</f>
        <v>0</v>
      </c>
      <c r="I537" s="74">
        <f>IF($C$2="National Currency",IF(C.Claims_DATA!H440=0,0,C.Claims_DATA!H440),IF($C$2="Current Exchange rate",IF(C.Claims_DATA!H440=0,0,C.Claims_DATA!H440/ECO!R33),IF($C$2="Constant Exchange rate",IF(C.Claims_DATA!H440=0,0,C.Claims_DATA!H440/ECO!R68))))</f>
        <v>0</v>
      </c>
      <c r="J537" s="74">
        <f>IF($C$2="National Currency",IF(C.Claims_DATA!I440=0,0,C.Claims_DATA!I440),IF($C$2="Current Exchange rate",IF(C.Claims_DATA!I440=0,0,C.Claims_DATA!I440/ECO!S33),IF($C$2="Constant Exchange rate",IF(C.Claims_DATA!I440=0,0,C.Claims_DATA!I440/ECO!S68))))</f>
        <v>0</v>
      </c>
      <c r="K537" s="74">
        <f>IF($C$2="National Currency",IF(C.Claims_DATA!J440=0,0,C.Claims_DATA!J440),IF($C$2="Current Exchange rate",IF(C.Claims_DATA!J440=0,0,C.Claims_DATA!J440/ECO!T33),IF($C$2="Constant Exchange rate",IF(C.Claims_DATA!J440=0,0,C.Claims_DATA!J440/ECO!T68))))</f>
        <v>0</v>
      </c>
      <c r="L537" s="74">
        <f>IF($C$2="National Currency",IF(C.Claims_DATA!K440=0,0,C.Claims_DATA!K440),IF($C$2="Current Exchange rate",IF(C.Claims_DATA!K440=0,0,C.Claims_DATA!K440/ECO!U33),IF($C$2="Constant Exchange rate",IF(C.Claims_DATA!K440=0,0,C.Claims_DATA!K440/ECO!U68))))</f>
        <v>0</v>
      </c>
      <c r="M537" s="74">
        <f>IF($C$2="National Currency",IF(C.Claims_DATA!L440=0,0,C.Claims_DATA!L440),IF($C$2="Current Exchange rate",IF(C.Claims_DATA!L440=0,0,C.Claims_DATA!L440/ECO!V33),IF($C$2="Constant Exchange rate",IF(C.Claims_DATA!L440=0,0,C.Claims_DATA!L440/ECO!V68))))</f>
        <v>0</v>
      </c>
      <c r="N537" s="74">
        <f>IF($C$2="National Currency",IF(C.Claims_DATA!M440=0,0,C.Claims_DATA!M440),IF($C$2="Current Exchange rate",IF(C.Claims_DATA!M440=0,0,C.Claims_DATA!M440/ECO!W33),IF($C$2="Constant Exchange rate",IF(C.Claims_DATA!M440=0,0,C.Claims_DATA!M440/ECO!W68))))</f>
        <v>0</v>
      </c>
      <c r="O537" s="74">
        <f>IF($C$2="National Currency",IF(C.Claims_DATA!N440=0,0,C.Claims_DATA!N440),IF($C$2="Current Exchange rate",IF(C.Claims_DATA!N440=0,0,C.Claims_DATA!N440/ECO!X33),IF($C$2="Constant Exchange rate",IF(C.Claims_DATA!N440=0,0,C.Claims_DATA!N440/ECO!X68))))</f>
        <v>0</v>
      </c>
      <c r="P537" s="220">
        <f>IF($C$2="National Currency",IF(C.Claims_DATA!O440=0,0,C.Claims_DATA!O440),IF($C$2="Current Exchange rate",IF(C.Claims_DATA!O440=0,0,C.Claims_DATA!O440/ECO!Y33),IF($C$2="Constant Exchange rate",IF(C.Claims_DATA!O440=0,0,C.Claims_DATA!O440/ECO!Y68))))</f>
        <v>0</v>
      </c>
      <c r="Q537" s="48">
        <f t="shared" si="115"/>
        <v>0</v>
      </c>
      <c r="R537" s="94" t="str">
        <f t="shared" si="116"/>
        <v>-</v>
      </c>
      <c r="S537" s="94" t="str">
        <f t="shared" si="117"/>
        <v>-</v>
      </c>
    </row>
    <row r="538" spans="3:19" ht="15" x14ac:dyDescent="0.25">
      <c r="C538" s="256"/>
      <c r="D538" s="257"/>
      <c r="E538" s="45" t="s">
        <v>24</v>
      </c>
      <c r="F538" s="74">
        <f>IF($C$2="National Currency",IF(C.Claims_DATA!E441=0,0,C.Claims_DATA!E441),IF($C$2="Current Exchange rate",IF(C.Claims_DATA!E441=0,0,C.Claims_DATA!E441/ECO!O34),IF($C$2="Constant Exchange rate",IF(C.Claims_DATA!E441=0,0,C.Claims_DATA!E441/ECO!O69))))</f>
        <v>33.230366002059348</v>
      </c>
      <c r="G538" s="74">
        <f>IF($C$2="National Currency",IF(C.Claims_DATA!F441=0,0,C.Claims_DATA!F441),IF($C$2="Current Exchange rate",IF(C.Claims_DATA!F441=0,0,C.Claims_DATA!F441/ECO!P34),IF($C$2="Constant Exchange rate",IF(C.Claims_DATA!F441=0,0,C.Claims_DATA!F441/ECO!P69))))</f>
        <v>43.761115791444347</v>
      </c>
      <c r="H538" s="74">
        <f>IF($C$2="National Currency",IF(C.Claims_DATA!G441=0,0,C.Claims_DATA!G441),IF($C$2="Current Exchange rate",IF(C.Claims_DATA!G441=0,0,C.Claims_DATA!G441/ECO!Q34),IF($C$2="Constant Exchange rate",IF(C.Claims_DATA!G441=0,0,C.Claims_DATA!G441/ECO!Q69))))</f>
        <v>62.482448750351026</v>
      </c>
      <c r="I538" s="74">
        <f>IF($C$2="National Currency",IF(C.Claims_DATA!H441=0,0,C.Claims_DATA!H441),IF($C$2="Current Exchange rate",IF(C.Claims_DATA!H441=0,0,C.Claims_DATA!H441/ECO!R34),IF($C$2="Constant Exchange rate",IF(C.Claims_DATA!H441=0,0,C.Claims_DATA!H441/ECO!R69))))</f>
        <v>52.419732284938689</v>
      </c>
      <c r="J538" s="74">
        <f>IF($C$2="National Currency",IF(C.Claims_DATA!I441=0,0,C.Claims_DATA!I441),IF($C$2="Current Exchange rate",IF(C.Claims_DATA!I441=0,0,C.Claims_DATA!I441/ECO!S34),IF($C$2="Constant Exchange rate",IF(C.Claims_DATA!I441=0,0,C.Claims_DATA!I441/ECO!S69))))</f>
        <v>78.629598427408027</v>
      </c>
      <c r="K538" s="74">
        <f>IF($C$2="National Currency",IF(C.Claims_DATA!J441=0,0,C.Claims_DATA!J441),IF($C$2="Current Exchange rate",IF(C.Claims_DATA!J441=0,0,C.Claims_DATA!J441/ECO!T34),IF($C$2="Constant Exchange rate",IF(C.Claims_DATA!J441=0,0,C.Claims_DATA!J441/ECO!T69))))</f>
        <v>117.94439764111205</v>
      </c>
      <c r="L538" s="74">
        <f>IF($C$2="National Currency",IF(C.Claims_DATA!K441=0,0,C.Claims_DATA!K441),IF($C$2="Current Exchange rate",IF(C.Claims_DATA!K441=0,0,C.Claims_DATA!K441/ECO!U34),IF($C$2="Constant Exchange rate",IF(C.Claims_DATA!K441=0,0,C.Claims_DATA!K441/ECO!U69))))</f>
        <v>137.60179724796404</v>
      </c>
      <c r="M538" s="74">
        <f>IF($C$2="National Currency",IF(C.Claims_DATA!L441=0,0,C.Claims_DATA!L441),IF($C$2="Current Exchange rate",IF(C.Claims_DATA!L441=0,0,C.Claims_DATA!L441/ECO!V34),IF($C$2="Constant Exchange rate",IF(C.Claims_DATA!L441=0,0,C.Claims_DATA!L441/ECO!V69))))</f>
        <v>147.43049705139006</v>
      </c>
      <c r="N538" s="74">
        <f>IF($C$2="National Currency",IF(C.Claims_DATA!M441=0,0,C.Claims_DATA!M441),IF($C$2="Current Exchange rate",IF(C.Claims_DATA!M441=0,0,C.Claims_DATA!M441/ECO!W34),IF($C$2="Constant Exchange rate",IF(C.Claims_DATA!M441=0,0,C.Claims_DATA!M441/ECO!W69))))</f>
        <v>143.68623045960871</v>
      </c>
      <c r="O538" s="223">
        <f>IF($C$2="National Currency",IF(C.Claims_DATA!N441=0,0,C.Claims_DATA!N441),IF($C$2="Current Exchange rate",IF(C.Claims_DATA!N441=0,0,C.Claims_DATA!N441/ECO!X34),IF($C$2="Constant Exchange rate",IF(C.Claims_DATA!N441=0,0,C.Claims_DATA!N441/ECO!X69))))</f>
        <v>143.68623045960871</v>
      </c>
      <c r="P538" s="224">
        <f>IF($C$2="National Currency",IF(C.Claims_DATA!O441=0,0,C.Claims_DATA!O441),IF($C$2="Current Exchange rate",IF(C.Claims_DATA!O441=0,0,C.Claims_DATA!O441/ECO!Y34),IF($C$2="Constant Exchange rate",IF(C.Claims_DATA!O441=0,0,C.Claims_DATA!O441/ECO!Y69))))</f>
        <v>0</v>
      </c>
      <c r="Q538" s="48">
        <f t="shared" si="115"/>
        <v>8.1289815164603263E-3</v>
      </c>
      <c r="R538" s="94">
        <f t="shared" si="116"/>
        <v>0</v>
      </c>
      <c r="S538" s="94">
        <f t="shared" si="117"/>
        <v>3.3239436619718301</v>
      </c>
    </row>
    <row r="539" spans="3:19" ht="15" x14ac:dyDescent="0.25">
      <c r="C539" s="256"/>
      <c r="D539" s="257"/>
      <c r="E539" s="45" t="s">
        <v>25</v>
      </c>
      <c r="F539" s="74">
        <f>IF($C$2="National Currency",IF(C.Claims_DATA!E442=0,0,C.Claims_DATA!E442),IF($C$2="Current Exchange rate",IF(C.Claims_DATA!E442=0,0,C.Claims_DATA!E442/ECO!O35),IF($C$2="Constant Exchange rate",IF(C.Claims_DATA!E442=0,0,C.Claims_DATA!E442/ECO!O70))))</f>
        <v>31.594999999999999</v>
      </c>
      <c r="G539" s="74">
        <f>IF($C$2="National Currency",IF(C.Claims_DATA!F442=0,0,C.Claims_DATA!F442),IF($C$2="Current Exchange rate",IF(C.Claims_DATA!F442=0,0,C.Claims_DATA!F442/ECO!P35),IF($C$2="Constant Exchange rate",IF(C.Claims_DATA!F442=0,0,C.Claims_DATA!F442/ECO!P70))))</f>
        <v>33.744</v>
      </c>
      <c r="H539" s="74">
        <f>IF($C$2="National Currency",IF(C.Claims_DATA!G442=0,0,C.Claims_DATA!G442),IF($C$2="Current Exchange rate",IF(C.Claims_DATA!G442=0,0,C.Claims_DATA!G442/ECO!Q35),IF($C$2="Constant Exchange rate",IF(C.Claims_DATA!G442=0,0,C.Claims_DATA!G442/ECO!Q70))))</f>
        <v>34.646999999999998</v>
      </c>
      <c r="I539" s="74">
        <f>IF($C$2="National Currency",IF(C.Claims_DATA!H442=0,0,C.Claims_DATA!H442),IF($C$2="Current Exchange rate",IF(C.Claims_DATA!H442=0,0,C.Claims_DATA!H442/ECO!R35),IF($C$2="Constant Exchange rate",IF(C.Claims_DATA!H442=0,0,C.Claims_DATA!H442/ECO!R70))))</f>
        <v>33.509</v>
      </c>
      <c r="J539" s="74">
        <f>IF($C$2="National Currency",IF(C.Claims_DATA!I442=0,0,C.Claims_DATA!I442),IF($C$2="Current Exchange rate",IF(C.Claims_DATA!I442=0,0,C.Claims_DATA!I442/ECO!S35),IF($C$2="Constant Exchange rate",IF(C.Claims_DATA!I442=0,0,C.Claims_DATA!I442/ECO!S70))))</f>
        <v>38.802</v>
      </c>
      <c r="K539" s="74">
        <f>IF($C$2="National Currency",IF(C.Claims_DATA!J442=0,0,C.Claims_DATA!J442),IF($C$2="Current Exchange rate",IF(C.Claims_DATA!J442=0,0,C.Claims_DATA!J442/ECO!T35),IF($C$2="Constant Exchange rate",IF(C.Claims_DATA!J442=0,0,C.Claims_DATA!J442/ECO!T70))))</f>
        <v>36.170999999999999</v>
      </c>
      <c r="L539" s="74">
        <f>IF($C$2="National Currency",IF(C.Claims_DATA!K442=0,0,C.Claims_DATA!K442),IF($C$2="Current Exchange rate",IF(C.Claims_DATA!K442=0,0,C.Claims_DATA!K442/ECO!U35),IF($C$2="Constant Exchange rate",IF(C.Claims_DATA!K442=0,0,C.Claims_DATA!K442/ECO!U70))))</f>
        <v>44.732999999999997</v>
      </c>
      <c r="M539" s="74">
        <f>IF($C$2="National Currency",IF(C.Claims_DATA!L442=0,0,C.Claims_DATA!L442),IF($C$2="Current Exchange rate",IF(C.Claims_DATA!L442=0,0,C.Claims_DATA!L442/ECO!V35),IF($C$2="Constant Exchange rate",IF(C.Claims_DATA!L442=0,0,C.Claims_DATA!L442/ECO!V70))))</f>
        <v>41.136000000000003</v>
      </c>
      <c r="N539" s="74">
        <f>IF($C$2="National Currency",IF(C.Claims_DATA!M442=0,0,C.Claims_DATA!M442),IF($C$2="Current Exchange rate",IF(C.Claims_DATA!M442=0,0,C.Claims_DATA!M442/ECO!W35),IF($C$2="Constant Exchange rate",IF(C.Claims_DATA!M442=0,0,C.Claims_DATA!M442/ECO!W70))))</f>
        <v>44.960999999999999</v>
      </c>
      <c r="O539" s="74">
        <f>IF($C$2="National Currency",IF(C.Claims_DATA!N442=0,0,C.Claims_DATA!N442),IF($C$2="Current Exchange rate",IF(C.Claims_DATA!N442=0,0,C.Claims_DATA!N442/ECO!X35),IF($C$2="Constant Exchange rate",IF(C.Claims_DATA!N442=0,0,C.Claims_DATA!N442/ECO!X70))))</f>
        <v>44.838000000000001</v>
      </c>
      <c r="P539" s="220">
        <f>IF($C$2="National Currency",IF(C.Claims_DATA!O442=0,0,C.Claims_DATA!O442),IF($C$2="Current Exchange rate",IF(C.Claims_DATA!O442=0,0,C.Claims_DATA!O442/ECO!Y35),IF($C$2="Constant Exchange rate",IF(C.Claims_DATA!O442=0,0,C.Claims_DATA!O442/ECO!Y70))))</f>
        <v>37.588226590936706</v>
      </c>
      <c r="Q539" s="48">
        <f t="shared" si="115"/>
        <v>2.5366889511205339E-3</v>
      </c>
      <c r="R539" s="94">
        <f t="shared" si="116"/>
        <v>-2.735704277040063E-3</v>
      </c>
      <c r="S539" s="94">
        <f t="shared" si="117"/>
        <v>0.41914859946194016</v>
      </c>
    </row>
    <row r="540" spans="3:19" ht="15" x14ac:dyDescent="0.25">
      <c r="C540" s="256"/>
      <c r="D540" s="257"/>
      <c r="E540" s="45" t="s">
        <v>26</v>
      </c>
      <c r="F540" s="74">
        <f>IF($C$2="National Currency",IF(C.Claims_DATA!E443=0,0,C.Claims_DATA!E443),IF($C$2="Current Exchange rate",IF(C.Claims_DATA!E443=0,0,C.Claims_DATA!E443/ECO!O36),IF($C$2="Constant Exchange rate",IF(C.Claims_DATA!E443=0,0,C.Claims_DATA!E443/ECO!O71))))</f>
        <v>30.7262451081058</v>
      </c>
      <c r="G540" s="74">
        <f>IF($C$2="National Currency",IF(C.Claims_DATA!F443=0,0,C.Claims_DATA!F443),IF($C$2="Current Exchange rate",IF(C.Claims_DATA!F443=0,0,C.Claims_DATA!F443/ECO!P36),IF($C$2="Constant Exchange rate",IF(C.Claims_DATA!F443=0,0,C.Claims_DATA!F443/ECO!P71))))</f>
        <v>25.294835651042508</v>
      </c>
      <c r="H540" s="74">
        <f>IF($C$2="National Currency",IF(C.Claims_DATA!G443=0,0,C.Claims_DATA!G443),IF($C$2="Current Exchange rate",IF(C.Claims_DATA!G443=0,0,C.Claims_DATA!G443/ECO!Q36),IF($C$2="Constant Exchange rate",IF(C.Claims_DATA!G443=0,0,C.Claims_DATA!G443/ECO!Q71))))</f>
        <v>19.863426193979212</v>
      </c>
      <c r="I540" s="74">
        <f>IF($C$2="National Currency",IF(C.Claims_DATA!H443=0,0,C.Claims_DATA!H443),IF($C$2="Current Exchange rate",IF(C.Claims_DATA!H443=0,0,C.Claims_DATA!H443/ECO!R36),IF($C$2="Constant Exchange rate",IF(C.Claims_DATA!H443=0,0,C.Claims_DATA!H443/ECO!R71))))</f>
        <v>14.432016736915918</v>
      </c>
      <c r="J540" s="74">
        <f>IF($C$2="National Currency",IF(C.Claims_DATA!I443=0,0,C.Claims_DATA!I443),IF($C$2="Current Exchange rate",IF(C.Claims_DATA!I443=0,0,C.Claims_DATA!I443/ECO!S36),IF($C$2="Constant Exchange rate",IF(C.Claims_DATA!I443=0,0,C.Claims_DATA!I443/ECO!S71))))</f>
        <v>9.0006072798526233</v>
      </c>
      <c r="K540" s="74">
        <f>IF($C$2="National Currency",IF(C.Claims_DATA!J443=0,0,C.Claims_DATA!J443),IF($C$2="Current Exchange rate",IF(C.Claims_DATA!J443=0,0,C.Claims_DATA!J443/ECO!T36),IF($C$2="Constant Exchange rate",IF(C.Claims_DATA!J443=0,0,C.Claims_DATA!J443/ECO!T71))))</f>
        <v>3.5691978227893282</v>
      </c>
      <c r="L540" s="74">
        <f>IF($C$2="National Currency",IF(C.Claims_DATA!K443=0,0,C.Claims_DATA!K443),IF($C$2="Current Exchange rate",IF(C.Claims_DATA!K443=0,0,C.Claims_DATA!K443/ECO!U36),IF($C$2="Constant Exchange rate",IF(C.Claims_DATA!K443=0,0,C.Claims_DATA!K443/ECO!U71))))</f>
        <v>7.3614705095029889</v>
      </c>
      <c r="M540" s="74">
        <f>IF($C$2="National Currency",IF(C.Claims_DATA!L443=0,0,C.Claims_DATA!L443),IF($C$2="Current Exchange rate",IF(C.Claims_DATA!L443=0,0,C.Claims_DATA!L443/ECO!V36),IF($C$2="Constant Exchange rate",IF(C.Claims_DATA!L443=0,0,C.Claims_DATA!L443/ECO!V71))))</f>
        <v>10.930668332292317</v>
      </c>
      <c r="N540" s="74">
        <f>IF($C$2="National Currency",IF(C.Claims_DATA!M443=0,0,C.Claims_DATA!M443),IF($C$2="Current Exchange rate",IF(C.Claims_DATA!M443=0,0,C.Claims_DATA!M443/ECO!W36),IF($C$2="Constant Exchange rate",IF(C.Claims_DATA!M443=0,0,C.Claims_DATA!M443/ECO!W71))))</f>
        <v>11.376818060140984</v>
      </c>
      <c r="O540" s="74">
        <f>IF($C$2="National Currency",IF(C.Claims_DATA!N443=0,0,C.Claims_DATA!N443),IF($C$2="Current Exchange rate",IF(C.Claims_DATA!N443=0,0,C.Claims_DATA!N443/ECO!X36),IF($C$2="Constant Exchange rate",IF(C.Claims_DATA!N443=0,0,C.Claims_DATA!N443/ECO!X71))))</f>
        <v>11.376818060140984</v>
      </c>
      <c r="P540" s="220">
        <f>IF($C$2="National Currency",IF(C.Claims_DATA!O443=0,0,C.Claims_DATA!O443),IF($C$2="Current Exchange rate",IF(C.Claims_DATA!O443=0,0,C.Claims_DATA!O443/ECO!Y36),IF($C$2="Constant Exchange rate",IF(C.Claims_DATA!O443=0,0,C.Claims_DATA!O443/ECO!Y71))))</f>
        <v>0</v>
      </c>
      <c r="Q540" s="48">
        <f t="shared" si="115"/>
        <v>6.4363817904608089E-4</v>
      </c>
      <c r="R540" s="94">
        <f t="shared" si="116"/>
        <v>0</v>
      </c>
      <c r="S540" s="94">
        <f t="shared" si="117"/>
        <v>-0.62973614185158933</v>
      </c>
    </row>
    <row r="541" spans="3:19" ht="15" x14ac:dyDescent="0.25">
      <c r="C541" s="256"/>
      <c r="D541" s="257"/>
      <c r="E541" s="45" t="s">
        <v>27</v>
      </c>
      <c r="F541" s="74">
        <f>IF($C$2="National Currency",IF(C.Claims_DATA!E444=0,0,C.Claims_DATA!E444),IF($C$2="Current Exchange rate",IF(C.Claims_DATA!E444=0,0,C.Claims_DATA!E444/ECO!O37),IF($C$2="Constant Exchange rate",IF(C.Claims_DATA!E444=0,0,C.Claims_DATA!E444/ECO!O72))))</f>
        <v>373.57606728414777</v>
      </c>
      <c r="G541" s="74">
        <f>IF($C$2="National Currency",IF(C.Claims_DATA!F444=0,0,C.Claims_DATA!F444),IF($C$2="Current Exchange rate",IF(C.Claims_DATA!F444=0,0,C.Claims_DATA!F444/ECO!P37),IF($C$2="Constant Exchange rate",IF(C.Claims_DATA!F444=0,0,C.Claims_DATA!F444/ECO!P72))))</f>
        <v>263.91994038113489</v>
      </c>
      <c r="H541" s="74">
        <f>IF($C$2="National Currency",IF(C.Claims_DATA!G444=0,0,C.Claims_DATA!G444),IF($C$2="Current Exchange rate",IF(C.Claims_DATA!G444=0,0,C.Claims_DATA!G444/ECO!Q37),IF($C$2="Constant Exchange rate",IF(C.Claims_DATA!G444=0,0,C.Claims_DATA!G444/ECO!Q72))))</f>
        <v>254.87064835515807</v>
      </c>
      <c r="I541" s="74">
        <f>IF($C$2="National Currency",IF(C.Claims_DATA!H444=0,0,C.Claims_DATA!H444),IF($C$2="Current Exchange rate",IF(C.Claims_DATA!H444=0,0,C.Claims_DATA!H444/ECO!R37),IF($C$2="Constant Exchange rate",IF(C.Claims_DATA!H444=0,0,C.Claims_DATA!H444/ECO!R72))))</f>
        <v>167.14574683274779</v>
      </c>
      <c r="J541" s="74">
        <f>IF($C$2="National Currency",IF(C.Claims_DATA!I444=0,0,C.Claims_DATA!I444),IF($C$2="Current Exchange rate",IF(C.Claims_DATA!I444=0,0,C.Claims_DATA!I444/ECO!S37),IF($C$2="Constant Exchange rate",IF(C.Claims_DATA!I444=0,0,C.Claims_DATA!I444/ECO!S72))))</f>
        <v>237.51730011710848</v>
      </c>
      <c r="K541" s="74">
        <f>IF($C$2="National Currency",IF(C.Claims_DATA!J444=0,0,C.Claims_DATA!J444),IF($C$2="Current Exchange rate",IF(C.Claims_DATA!J444=0,0,C.Claims_DATA!J444/ECO!T37),IF($C$2="Constant Exchange rate",IF(C.Claims_DATA!J444=0,0,C.Claims_DATA!J444/ECO!T72))))</f>
        <v>243.69211114659851</v>
      </c>
      <c r="L541" s="74">
        <f>IF($C$2="National Currency",IF(C.Claims_DATA!K444=0,0,C.Claims_DATA!K444),IF($C$2="Current Exchange rate",IF(C.Claims_DATA!K444=0,0,C.Claims_DATA!K444/ECO!U37),IF($C$2="Constant Exchange rate",IF(C.Claims_DATA!K444=0,0,C.Claims_DATA!K444/ECO!U72))))</f>
        <v>239.11423400404556</v>
      </c>
      <c r="M541" s="74">
        <f>IF($C$2="National Currency",IF(C.Claims_DATA!L444=0,0,C.Claims_DATA!L444),IF($C$2="Current Exchange rate",IF(C.Claims_DATA!L444=0,0,C.Claims_DATA!L444/ECO!V37),IF($C$2="Constant Exchange rate",IF(C.Claims_DATA!L444=0,0,C.Claims_DATA!L444/ECO!V72))))</f>
        <v>273.8209304801448</v>
      </c>
      <c r="N541" s="74">
        <f>IF($C$2="National Currency",IF(C.Claims_DATA!M444=0,0,C.Claims_DATA!M444),IF($C$2="Current Exchange rate",IF(C.Claims_DATA!M444=0,0,C.Claims_DATA!M444/ECO!W37),IF($C$2="Constant Exchange rate",IF(C.Claims_DATA!M444=0,0,C.Claims_DATA!M444/ECO!W72))))</f>
        <v>259.66145001596931</v>
      </c>
      <c r="O541" s="74">
        <f>IF($C$2="National Currency",IF(C.Claims_DATA!N444=0,0,C.Claims_DATA!N444),IF($C$2="Current Exchange rate",IF(C.Claims_DATA!N444=0,0,C.Claims_DATA!N444/ECO!X37),IF($C$2="Constant Exchange rate",IF(C.Claims_DATA!N444=0,0,C.Claims_DATA!N444/ECO!X72))))</f>
        <v>284.78654317044607</v>
      </c>
      <c r="P541" s="220">
        <f>IF($C$2="National Currency",IF(C.Claims_DATA!O444=0,0,C.Claims_DATA!O444),IF($C$2="Current Exchange rate",IF(C.Claims_DATA!O444=0,0,C.Claims_DATA!O444/ECO!Y37),IF($C$2="Constant Exchange rate",IF(C.Claims_DATA!O444=0,0,C.Claims_DATA!O444/ECO!Y72))))</f>
        <v>0</v>
      </c>
      <c r="Q541" s="48">
        <f t="shared" si="115"/>
        <v>1.6111665941573698E-2</v>
      </c>
      <c r="R541" s="94">
        <f t="shared" si="116"/>
        <v>9.6760967609676118E-2</v>
      </c>
      <c r="S541" s="94">
        <f t="shared" si="117"/>
        <v>-0.23767455115417502</v>
      </c>
    </row>
    <row r="542" spans="3:19" ht="15" x14ac:dyDescent="0.25">
      <c r="C542" s="256"/>
      <c r="D542" s="257"/>
      <c r="E542" s="45" t="s">
        <v>28</v>
      </c>
      <c r="F542" s="74">
        <f>IF($C$2="National Currency",IF(C.Claims_DATA!E445=0,0,C.Claims_DATA!E445),IF($C$2="Current Exchange rate",IF(C.Claims_DATA!E445=0,0,C.Claims_DATA!E445/ECO!O38),IF($C$2="Constant Exchange rate",IF(C.Claims_DATA!E445=0,0,C.Claims_DATA!E445/ECO!O73))))</f>
        <v>26.168419295610082</v>
      </c>
      <c r="G542" s="74">
        <f>IF($C$2="National Currency",IF(C.Claims_DATA!F445=0,0,C.Claims_DATA!F445),IF($C$2="Current Exchange rate",IF(C.Claims_DATA!F445=0,0,C.Claims_DATA!F445/ECO!P38),IF($C$2="Constant Exchange rate",IF(C.Claims_DATA!F445=0,0,C.Claims_DATA!F445/ECO!P73))))</f>
        <v>29.527624770489069</v>
      </c>
      <c r="H542" s="74">
        <f>IF($C$2="National Currency",IF(C.Claims_DATA!G445=0,0,C.Claims_DATA!G445),IF($C$2="Current Exchange rate",IF(C.Claims_DATA!G445=0,0,C.Claims_DATA!G445/ECO!Q38),IF($C$2="Constant Exchange rate",IF(C.Claims_DATA!G445=0,0,C.Claims_DATA!G445/ECO!Q73))))</f>
        <v>32.515439826406279</v>
      </c>
      <c r="I542" s="74">
        <f>IF($C$2="National Currency",IF(C.Claims_DATA!H445=0,0,C.Claims_DATA!H445),IF($C$2="Current Exchange rate",IF(C.Claims_DATA!H445=0,0,C.Claims_DATA!H445/ECO!R38),IF($C$2="Constant Exchange rate",IF(C.Claims_DATA!H445=0,0,C.Claims_DATA!H445/ECO!R73))))</f>
        <v>43</v>
      </c>
      <c r="J542" s="74">
        <f>IF($C$2="National Currency",IF(C.Claims_DATA!I445=0,0,C.Claims_DATA!I445),IF($C$2="Current Exchange rate",IF(C.Claims_DATA!I445=0,0,C.Claims_DATA!I445/ECO!S38),IF($C$2="Constant Exchange rate",IF(C.Claims_DATA!I445=0,0,C.Claims_DATA!I445/ECO!S73))))</f>
        <v>36</v>
      </c>
      <c r="K542" s="74">
        <f>IF($C$2="National Currency",IF(C.Claims_DATA!J445=0,0,C.Claims_DATA!J445),IF($C$2="Current Exchange rate",IF(C.Claims_DATA!J445=0,0,C.Claims_DATA!J445/ECO!T38),IF($C$2="Constant Exchange rate",IF(C.Claims_DATA!J445=0,0,C.Claims_DATA!J445/ECO!T73))))</f>
        <v>32</v>
      </c>
      <c r="L542" s="74">
        <f>IF($C$2="National Currency",IF(C.Claims_DATA!K445=0,0,C.Claims_DATA!K445),IF($C$2="Current Exchange rate",IF(C.Claims_DATA!K445=0,0,C.Claims_DATA!K445/ECO!U38),IF($C$2="Constant Exchange rate",IF(C.Claims_DATA!K445=0,0,C.Claims_DATA!K445/ECO!U73))))</f>
        <v>26</v>
      </c>
      <c r="M542" s="74">
        <f>IF($C$2="National Currency",IF(C.Claims_DATA!L445=0,0,C.Claims_DATA!L445),IF($C$2="Current Exchange rate",IF(C.Claims_DATA!L445=0,0,C.Claims_DATA!L445/ECO!V38),IF($C$2="Constant Exchange rate",IF(C.Claims_DATA!L445=0,0,C.Claims_DATA!L445/ECO!V73))))</f>
        <v>27</v>
      </c>
      <c r="N542" s="74">
        <f>IF($C$2="National Currency",IF(C.Claims_DATA!M445=0,0,C.Claims_DATA!M445),IF($C$2="Current Exchange rate",IF(C.Claims_DATA!M445=0,0,C.Claims_DATA!M445/ECO!W38),IF($C$2="Constant Exchange rate",IF(C.Claims_DATA!M445=0,0,C.Claims_DATA!M445/ECO!W73))))</f>
        <v>25</v>
      </c>
      <c r="O542" s="74">
        <f>IF($C$2="National Currency",IF(C.Claims_DATA!N445=0,0,C.Claims_DATA!N445),IF($C$2="Current Exchange rate",IF(C.Claims_DATA!N445=0,0,C.Claims_DATA!N445/ECO!X38),IF($C$2="Constant Exchange rate",IF(C.Claims_DATA!N445=0,0,C.Claims_DATA!N445/ECO!X73))))</f>
        <v>27.7</v>
      </c>
      <c r="P542" s="220">
        <f>IF($C$2="National Currency",IF(C.Claims_DATA!O445=0,0,C.Claims_DATA!O445),IF($C$2="Current Exchange rate",IF(C.Claims_DATA!O445=0,0,C.Claims_DATA!O445/ECO!Y38),IF($C$2="Constant Exchange rate",IF(C.Claims_DATA!O445=0,0,C.Claims_DATA!O445/ECO!Y73))))</f>
        <v>0</v>
      </c>
      <c r="Q542" s="48">
        <f t="shared" si="115"/>
        <v>1.5671145890993974E-3</v>
      </c>
      <c r="R542" s="94">
        <f t="shared" si="116"/>
        <v>0.10799999999999987</v>
      </c>
      <c r="S542" s="94">
        <f t="shared" si="117"/>
        <v>5.8527826502950075E-2</v>
      </c>
    </row>
    <row r="543" spans="3:19" ht="15" x14ac:dyDescent="0.25">
      <c r="C543" s="256"/>
      <c r="D543" s="257"/>
      <c r="E543" s="45" t="s">
        <v>29</v>
      </c>
      <c r="F543" s="74">
        <f>IF($C$2="National Currency",IF(C.Claims_DATA!E446=0,0,C.Claims_DATA!E446),IF($C$2="Current Exchange rate",IF(C.Claims_DATA!E446=0,0,C.Claims_DATA!E446/ECO!O39),IF($C$2="Constant Exchange rate",IF(C.Claims_DATA!E446=0,0,C.Claims_DATA!E446/ECO!O74))))</f>
        <v>8.3980614751377551</v>
      </c>
      <c r="G543" s="74">
        <f>IF($C$2="National Currency",IF(C.Claims_DATA!F446=0,0,C.Claims_DATA!F446),IF($C$2="Current Exchange rate",IF(C.Claims_DATA!F446=0,0,C.Claims_DATA!F446/ECO!P39),IF($C$2="Constant Exchange rate",IF(C.Claims_DATA!F446=0,0,C.Claims_DATA!F446/ECO!P74))))</f>
        <v>12.646883091017726</v>
      </c>
      <c r="H543" s="74">
        <f>IF($C$2="National Currency",IF(C.Claims_DATA!G446=0,0,C.Claims_DATA!G446),IF($C$2="Current Exchange rate",IF(C.Claims_DATA!G446=0,0,C.Claims_DATA!G446/ECO!Q39),IF($C$2="Constant Exchange rate",IF(C.Claims_DATA!G446=0,0,C.Claims_DATA!G446/ECO!Q74))))</f>
        <v>9.7922060678483707</v>
      </c>
      <c r="I543" s="74">
        <f>IF($C$2="National Currency",IF(C.Claims_DATA!H446=0,0,C.Claims_DATA!H446),IF($C$2="Current Exchange rate",IF(C.Claims_DATA!H446=0,0,C.Claims_DATA!H446/ECO!R39),IF($C$2="Constant Exchange rate",IF(C.Claims_DATA!H446=0,0,C.Claims_DATA!H446/ECO!R74))))</f>
        <v>11.153156741684922</v>
      </c>
      <c r="J543" s="74">
        <f>IF($C$2="National Currency",IF(C.Claims_DATA!I446=0,0,C.Claims_DATA!I446),IF($C$2="Current Exchange rate",IF(C.Claims_DATA!I446=0,0,C.Claims_DATA!I446/ECO!S39),IF($C$2="Constant Exchange rate",IF(C.Claims_DATA!I446=0,0,C.Claims_DATA!I446/ECO!S74))))</f>
        <v>11.418708092677422</v>
      </c>
      <c r="K543" s="74">
        <f>IF($C$2="National Currency",IF(C.Claims_DATA!J446=0,0,C.Claims_DATA!J446),IF($C$2="Current Exchange rate",IF(C.Claims_DATA!J446=0,0,C.Claims_DATA!J446/ECO!T39),IF($C$2="Constant Exchange rate",IF(C.Claims_DATA!J446=0,0,C.Claims_DATA!J446/ECO!T74))))</f>
        <v>0</v>
      </c>
      <c r="L543" s="74">
        <f>IF($C$2="National Currency",IF(C.Claims_DATA!K446=0,0,C.Claims_DATA!K446),IF($C$2="Current Exchange rate",IF(C.Claims_DATA!K446=0,0,C.Claims_DATA!K446/ECO!U39),IF($C$2="Constant Exchange rate",IF(C.Claims_DATA!K446=0,0,C.Claims_DATA!K446/ECO!U74))))</f>
        <v>0</v>
      </c>
      <c r="M543" s="74">
        <f>IF($C$2="National Currency",IF(C.Claims_DATA!L446=0,0,C.Claims_DATA!L446),IF($C$2="Current Exchange rate",IF(C.Claims_DATA!L446=0,0,C.Claims_DATA!L446/ECO!V39),IF($C$2="Constant Exchange rate",IF(C.Claims_DATA!L446=0,0,C.Claims_DATA!L446/ECO!V74))))</f>
        <v>0</v>
      </c>
      <c r="N543" s="74">
        <f>IF($C$2="National Currency",IF(C.Claims_DATA!M446=0,0,C.Claims_DATA!M446),IF($C$2="Current Exchange rate",IF(C.Claims_DATA!M446=0,0,C.Claims_DATA!M446/ECO!W39),IF($C$2="Constant Exchange rate",IF(C.Claims_DATA!M446=0,0,C.Claims_DATA!M446/ECO!W74))))</f>
        <v>0</v>
      </c>
      <c r="O543" s="74">
        <f>IF($C$2="National Currency",IF(C.Claims_DATA!N446=0,0,C.Claims_DATA!N446),IF($C$2="Current Exchange rate",IF(C.Claims_DATA!N446=0,0,C.Claims_DATA!N446/ECO!X39),IF($C$2="Constant Exchange rate",IF(C.Claims_DATA!N446=0,0,C.Claims_DATA!N446/ECO!X74))))</f>
        <v>0</v>
      </c>
      <c r="P543" s="220">
        <f>IF($C$2="National Currency",IF(C.Claims_DATA!O446=0,0,C.Claims_DATA!O446),IF($C$2="Current Exchange rate",IF(C.Claims_DATA!O446=0,0,C.Claims_DATA!O446/ECO!Y39),IF($C$2="Constant Exchange rate",IF(C.Claims_DATA!O446=0,0,C.Claims_DATA!O446/ECO!Y74))))</f>
        <v>0</v>
      </c>
      <c r="Q543" s="48">
        <f t="shared" si="115"/>
        <v>0</v>
      </c>
      <c r="R543" s="94" t="str">
        <f t="shared" si="116"/>
        <v>-</v>
      </c>
      <c r="S543" s="94" t="str">
        <f t="shared" si="117"/>
        <v>-</v>
      </c>
    </row>
    <row r="544" spans="3:19" ht="15" x14ac:dyDescent="0.25">
      <c r="C544" s="256"/>
      <c r="D544" s="257"/>
      <c r="E544" s="45" t="s">
        <v>30</v>
      </c>
      <c r="F544" s="74">
        <f>IF($C$2="National Currency",IF(C.Claims_DATA!E447=0,0,C.Claims_DATA!E447),IF($C$2="Current Exchange rate",IF(C.Claims_DATA!E447=0,0,C.Claims_DATA!E447/ECO!O40),IF($C$2="Constant Exchange rate",IF(C.Claims_DATA!E447=0,0,C.Claims_DATA!E447/ECO!O75))))</f>
        <v>5.296610169491526</v>
      </c>
      <c r="G544" s="74">
        <f>IF($C$2="National Currency",IF(C.Claims_DATA!F447=0,0,C.Claims_DATA!F447),IF($C$2="Current Exchange rate",IF(C.Claims_DATA!F447=0,0,C.Claims_DATA!F447/ECO!P40),IF($C$2="Constant Exchange rate",IF(C.Claims_DATA!F447=0,0,C.Claims_DATA!F447/ECO!P75))))</f>
        <v>6.3559322033898304</v>
      </c>
      <c r="H544" s="74">
        <f>IF($C$2="National Currency",IF(C.Claims_DATA!G447=0,0,C.Claims_DATA!G447),IF($C$2="Current Exchange rate",IF(C.Claims_DATA!G447=0,0,C.Claims_DATA!G447/ECO!Q40),IF($C$2="Constant Exchange rate",IF(C.Claims_DATA!G447=0,0,C.Claims_DATA!G447/ECO!Q75))))</f>
        <v>9.5338983050847457</v>
      </c>
      <c r="I544" s="74">
        <f>IF($C$2="National Currency",IF(C.Claims_DATA!H447=0,0,C.Claims_DATA!H447),IF($C$2="Current Exchange rate",IF(C.Claims_DATA!H447=0,0,C.Claims_DATA!H447/ECO!R40),IF($C$2="Constant Exchange rate",IF(C.Claims_DATA!H447=0,0,C.Claims_DATA!H447/ECO!R75))))</f>
        <v>10.240112994350284</v>
      </c>
      <c r="J544" s="74">
        <f>IF($C$2="National Currency",IF(C.Claims_DATA!I447=0,0,C.Claims_DATA!I447),IF($C$2="Current Exchange rate",IF(C.Claims_DATA!I447=0,0,C.Claims_DATA!I447/ECO!S40),IF($C$2="Constant Exchange rate",IF(C.Claims_DATA!I447=0,0,C.Claims_DATA!I447/ECO!S75))))</f>
        <v>13.064971751412431</v>
      </c>
      <c r="K544" s="74">
        <f>IF($C$2="National Currency",IF(C.Claims_DATA!J447=0,0,C.Claims_DATA!J447),IF($C$2="Current Exchange rate",IF(C.Claims_DATA!J447=0,0,C.Claims_DATA!J447/ECO!T40),IF($C$2="Constant Exchange rate",IF(C.Claims_DATA!J447=0,0,C.Claims_DATA!J447/ECO!T75))))</f>
        <v>18.714689265536723</v>
      </c>
      <c r="L544" s="74">
        <f>IF($C$2="National Currency",IF(C.Claims_DATA!K447=0,0,C.Claims_DATA!K447),IF($C$2="Current Exchange rate",IF(C.Claims_DATA!K447=0,0,C.Claims_DATA!K447/ECO!U40),IF($C$2="Constant Exchange rate",IF(C.Claims_DATA!K447=0,0,C.Claims_DATA!K447/ECO!U75))))</f>
        <v>20.833333333333336</v>
      </c>
      <c r="M544" s="74">
        <f>IF($C$2="National Currency",IF(C.Claims_DATA!L447=0,0,C.Claims_DATA!L447),IF($C$2="Current Exchange rate",IF(C.Claims_DATA!L447=0,0,C.Claims_DATA!L447/ECO!V40),IF($C$2="Constant Exchange rate",IF(C.Claims_DATA!L447=0,0,C.Claims_DATA!L447/ECO!V75))))</f>
        <v>33.192090395480228</v>
      </c>
      <c r="N544" s="74">
        <f>IF($C$2="National Currency",IF(C.Claims_DATA!M447=0,0,C.Claims_DATA!M447),IF($C$2="Current Exchange rate",IF(C.Claims_DATA!M447=0,0,C.Claims_DATA!M447/ECO!W40),IF($C$2="Constant Exchange rate",IF(C.Claims_DATA!M447=0,0,C.Claims_DATA!M447/ECO!W75))))</f>
        <v>41.313559322033903</v>
      </c>
      <c r="O544" s="74">
        <f>IF($C$2="National Currency",IF(C.Claims_DATA!N447=0,0,C.Claims_DATA!N447),IF($C$2="Current Exchange rate",IF(C.Claims_DATA!N447=0,0,C.Claims_DATA!N447/ECO!X40),IF($C$2="Constant Exchange rate",IF(C.Claims_DATA!N447=0,0,C.Claims_DATA!N447/ECO!X75))))</f>
        <v>51.906779661016955</v>
      </c>
      <c r="P544" s="220">
        <f>IF($C$2="National Currency",IF(C.Claims_DATA!O447=0,0,C.Claims_DATA!O447),IF($C$2="Current Exchange rate",IF(C.Claims_DATA!O447=0,0,C.Claims_DATA!O447/ECO!Y40),IF($C$2="Constant Exchange rate",IF(C.Claims_DATA!O447=0,0,C.Claims_DATA!O447/ECO!Y75))))</f>
        <v>0</v>
      </c>
      <c r="Q544" s="48">
        <f t="shared" si="115"/>
        <v>2.9366018657020774E-3</v>
      </c>
      <c r="R544" s="94">
        <f t="shared" si="116"/>
        <v>0.25641025641025639</v>
      </c>
      <c r="S544" s="94">
        <f t="shared" si="117"/>
        <v>8.8000000000000007</v>
      </c>
    </row>
    <row r="545" spans="3:19" ht="15" x14ac:dyDescent="0.25">
      <c r="C545" s="256"/>
      <c r="D545" s="257"/>
      <c r="E545" s="45" t="s">
        <v>41</v>
      </c>
      <c r="F545" s="75">
        <f>IF($C$2="National Currency",IF(C.Claims_DATA!E448=0,0,C.Claims_DATA!E448),IF($C$2="Current Exchange rate",IF(C.Claims_DATA!E448=0,0,C.Claims_DATA!E448/ECO!O41),IF($C$2="Constant Exchange rate",IF(C.Claims_DATA!E448=0,0,C.Claims_DATA!E448/ECO!O76))))</f>
        <v>5920.8762822076978</v>
      </c>
      <c r="G545" s="75">
        <f>IF($C$2="National Currency",IF(C.Claims_DATA!F448=0,0,C.Claims_DATA!F448),IF($C$2="Current Exchange rate",IF(C.Claims_DATA!F448=0,0,C.Claims_DATA!F448/ECO!P41),IF($C$2="Constant Exchange rate",IF(C.Claims_DATA!F448=0,0,C.Claims_DATA!F448/ECO!P76))))</f>
        <v>5623.8027272593372</v>
      </c>
      <c r="H545" s="75">
        <f>IF($C$2="National Currency",IF(C.Claims_DATA!G448=0,0,C.Claims_DATA!G448),IF($C$2="Current Exchange rate",IF(C.Claims_DATA!G448=0,0,C.Claims_DATA!G448/ECO!Q41),IF($C$2="Constant Exchange rate",IF(C.Claims_DATA!G448=0,0,C.Claims_DATA!G448/ECO!Q76))))</f>
        <v>5246.2373030571989</v>
      </c>
      <c r="I545" s="75">
        <f>IF($C$2="National Currency",IF(C.Claims_DATA!H448=0,0,C.Claims_DATA!H448),IF($C$2="Current Exchange rate",IF(C.Claims_DATA!H448=0,0,C.Claims_DATA!H448/ECO!R41),IF($C$2="Constant Exchange rate",IF(C.Claims_DATA!H448=0,0,C.Claims_DATA!H448/ECO!R76))))</f>
        <v>4490.8285964900469</v>
      </c>
      <c r="J545" s="75">
        <f>IF($C$2="National Currency",IF(C.Claims_DATA!I448=0,0,C.Claims_DATA!I448),IF($C$2="Current Exchange rate",IF(C.Claims_DATA!I448=0,0,C.Claims_DATA!I448/ECO!S41),IF($C$2="Constant Exchange rate",IF(C.Claims_DATA!I448=0,0,C.Claims_DATA!I448/ECO!S76))))</f>
        <v>5578.5960461870582</v>
      </c>
      <c r="K545" s="75">
        <f>IF($C$2="National Currency",IF(C.Claims_DATA!J448=0,0,C.Claims_DATA!J448),IF($C$2="Current Exchange rate",IF(C.Claims_DATA!J448=0,0,C.Claims_DATA!J448/ECO!T41),IF($C$2="Constant Exchange rate",IF(C.Claims_DATA!J448=0,0,C.Claims_DATA!J448/ECO!T76))))</f>
        <v>6192.6155459500096</v>
      </c>
      <c r="L545" s="75">
        <f>IF($C$2="National Currency",IF(C.Claims_DATA!K448=0,0,C.Claims_DATA!K448),IF($C$2="Current Exchange rate",IF(C.Claims_DATA!K448=0,0,C.Claims_DATA!K448/ECO!U41),IF($C$2="Constant Exchange rate",IF(C.Claims_DATA!K448=0,0,C.Claims_DATA!K448/ECO!U76))))</f>
        <v>3662.1799415084602</v>
      </c>
      <c r="M545" s="75">
        <f>IF($C$2="National Currency",IF(C.Claims_DATA!L448=0,0,C.Claims_DATA!L448),IF($C$2="Current Exchange rate",IF(C.Claims_DATA!L448=0,0,C.Claims_DATA!L448/ECO!V41),IF($C$2="Constant Exchange rate",IF(C.Claims_DATA!L448=0,0,C.Claims_DATA!L448/ECO!V76))))</f>
        <v>4181.9411836981008</v>
      </c>
      <c r="N545" s="75">
        <f>IF($C$2="National Currency",IF(C.Claims_DATA!M448=0,0,C.Claims_DATA!M448),IF($C$2="Current Exchange rate",IF(C.Claims_DATA!M448=0,0,C.Claims_DATA!M448/ECO!W41),IF($C$2="Constant Exchange rate",IF(C.Claims_DATA!M448=0,0,C.Claims_DATA!M448/ECO!W76))))</f>
        <v>4905.1571006183603</v>
      </c>
      <c r="O545" s="75">
        <f>IF($C$2="National Currency",IF(C.Claims_DATA!N448=0,0,C.Claims_DATA!N448),IF($C$2="Current Exchange rate",IF(C.Claims_DATA!N448=0,0,C.Claims_DATA!N448/ECO!X41),IF($C$2="Constant Exchange rate",IF(C.Claims_DATA!N448=0,0,C.Claims_DATA!N448/ECO!X76))))</f>
        <v>4758.7221167241205</v>
      </c>
      <c r="P545" s="221">
        <f>IF($C$2="National Currency",IF(C.Claims_DATA!O448=0,0,C.Claims_DATA!O448),IF($C$2="Current Exchange rate",IF(C.Claims_DATA!O448=0,0,C.Claims_DATA!O448/ECO!Y41),IF($C$2="Constant Exchange rate",IF(C.Claims_DATA!O448=0,0,C.Claims_DATA!O448/ECO!Y76))))</f>
        <v>0</v>
      </c>
      <c r="Q545" s="48">
        <f t="shared" si="115"/>
        <v>0.26922248572521063</v>
      </c>
      <c r="R545" s="94">
        <f t="shared" si="116"/>
        <v>-2.9853270933112408E-2</v>
      </c>
      <c r="S545" s="94">
        <f t="shared" si="117"/>
        <v>-0.19628077164453916</v>
      </c>
    </row>
    <row r="546" spans="3:19" ht="15.75" thickBot="1" x14ac:dyDescent="0.3">
      <c r="C546" s="258"/>
      <c r="D546" s="259"/>
      <c r="E546" s="55" t="s">
        <v>85</v>
      </c>
      <c r="F546" s="64">
        <f t="shared" ref="F546:O546" si="118">SUM(F514:F545)</f>
        <v>15976.758337506981</v>
      </c>
      <c r="G546" s="64">
        <f t="shared" si="118"/>
        <v>15734.567967768311</v>
      </c>
      <c r="H546" s="64">
        <f t="shared" si="118"/>
        <v>15764.727078063464</v>
      </c>
      <c r="I546" s="64">
        <f t="shared" si="118"/>
        <v>15678.648065161175</v>
      </c>
      <c r="J546" s="64">
        <f t="shared" si="118"/>
        <v>18199.288928453792</v>
      </c>
      <c r="K546" s="64">
        <f t="shared" si="118"/>
        <v>19033.342990780511</v>
      </c>
      <c r="L546" s="64">
        <f t="shared" si="118"/>
        <v>16259.813983205258</v>
      </c>
      <c r="M546" s="64">
        <f t="shared" si="118"/>
        <v>17350.888490980658</v>
      </c>
      <c r="N546" s="64">
        <f t="shared" si="118"/>
        <v>17544.464358741803</v>
      </c>
      <c r="O546" s="64">
        <f t="shared" si="118"/>
        <v>17675.797413078049</v>
      </c>
      <c r="P546" s="64" t="s">
        <v>355</v>
      </c>
      <c r="Q546" s="48">
        <f t="shared" si="115"/>
        <v>1</v>
      </c>
    </row>
    <row r="547" spans="3:19" ht="16.5" thickTop="1" thickBot="1" x14ac:dyDescent="0.3">
      <c r="C547" s="260"/>
      <c r="D547" s="261"/>
      <c r="E547" s="57" t="s">
        <v>90</v>
      </c>
      <c r="F547" s="64">
        <v>15962.552734375</v>
      </c>
      <c r="G547" s="64">
        <v>15715.2578125</v>
      </c>
      <c r="H547" s="64">
        <v>15730.904296875</v>
      </c>
      <c r="I547" s="64">
        <v>15043.447265625</v>
      </c>
      <c r="J547" s="64">
        <v>17457.62109375</v>
      </c>
      <c r="K547" s="64">
        <v>17942.775390625</v>
      </c>
      <c r="L547" s="64">
        <v>15251.5751953125</v>
      </c>
      <c r="M547" s="64">
        <v>16159.744140625</v>
      </c>
      <c r="N547" s="64">
        <v>16275.6845703125</v>
      </c>
      <c r="O547" s="64">
        <v>16251.193359375</v>
      </c>
      <c r="P547" s="64" t="s">
        <v>355</v>
      </c>
      <c r="Q547" s="48">
        <f>O547/$O$546</f>
        <v>0.91940368966613029</v>
      </c>
      <c r="R547" s="94">
        <f>IF(OR(O547=0, N547=0),"-",O547/N547-1)</f>
        <v>-1.5047730147199623E-3</v>
      </c>
      <c r="S547" s="94">
        <f>IF(OR(O547=0, F547=0),"-",O547/F547-1)</f>
        <v>1.8082359996118846E-2</v>
      </c>
    </row>
    <row r="548" spans="3:19" ht="15.75" thickTop="1" x14ac:dyDescent="0.25">
      <c r="E548" s="57" t="s">
        <v>87</v>
      </c>
      <c r="F548" s="59"/>
      <c r="G548" s="59">
        <f t="shared" ref="G548:O548" si="119">G547/F547-1</f>
        <v>-1.5492191380045095E-2</v>
      </c>
      <c r="H548" s="59">
        <f t="shared" si="119"/>
        <v>9.9562377923922973E-4</v>
      </c>
      <c r="I548" s="59">
        <f t="shared" si="119"/>
        <v>-4.3701049747443044E-2</v>
      </c>
      <c r="J548" s="59">
        <f t="shared" si="119"/>
        <v>0.16048009379083639</v>
      </c>
      <c r="K548" s="59">
        <f t="shared" si="119"/>
        <v>2.7790401353635197E-2</v>
      </c>
      <c r="L548" s="59">
        <f t="shared" si="119"/>
        <v>-0.14998795541511578</v>
      </c>
      <c r="M548" s="59">
        <f t="shared" si="119"/>
        <v>5.9545911401441387E-2</v>
      </c>
      <c r="N548" s="59">
        <f t="shared" si="119"/>
        <v>7.1746451353786878E-3</v>
      </c>
      <c r="O548" s="59">
        <f t="shared" si="119"/>
        <v>-1.5047730147199623E-3</v>
      </c>
      <c r="P548" s="86"/>
    </row>
    <row r="549" spans="3:19" x14ac:dyDescent="0.15">
      <c r="F549" s="22"/>
      <c r="G549" s="22"/>
      <c r="H549" s="22"/>
      <c r="I549" s="22"/>
      <c r="J549" s="22"/>
      <c r="K549" s="22"/>
      <c r="L549" s="22"/>
      <c r="M549" s="22"/>
      <c r="N549" s="22"/>
      <c r="O549" s="22"/>
      <c r="P549" s="23"/>
    </row>
    <row r="551" spans="3:19" ht="18.75" x14ac:dyDescent="0.15">
      <c r="C551" s="264" t="s">
        <v>233</v>
      </c>
      <c r="D551" s="265"/>
      <c r="E551" s="272" t="s">
        <v>147</v>
      </c>
      <c r="F551" s="273"/>
      <c r="G551" s="273"/>
      <c r="H551" s="273"/>
      <c r="I551" s="273"/>
      <c r="J551" s="273"/>
      <c r="K551" s="273"/>
      <c r="L551" s="273"/>
      <c r="M551" s="273"/>
      <c r="N551" s="273"/>
      <c r="O551" s="273"/>
      <c r="P551" s="274"/>
    </row>
    <row r="552" spans="3:19" ht="15" x14ac:dyDescent="0.15">
      <c r="C552" s="262" t="s">
        <v>93</v>
      </c>
      <c r="D552" s="263"/>
      <c r="E552" s="43">
        <v>13</v>
      </c>
      <c r="F552" s="44">
        <v>2004</v>
      </c>
      <c r="G552" s="44">
        <f t="shared" ref="G552:P552" si="120">F552+1</f>
        <v>2005</v>
      </c>
      <c r="H552" s="44">
        <f t="shared" si="120"/>
        <v>2006</v>
      </c>
      <c r="I552" s="44">
        <f t="shared" si="120"/>
        <v>2007</v>
      </c>
      <c r="J552" s="44">
        <f t="shared" si="120"/>
        <v>2008</v>
      </c>
      <c r="K552" s="44">
        <f t="shared" si="120"/>
        <v>2009</v>
      </c>
      <c r="L552" s="44">
        <f t="shared" si="120"/>
        <v>2010</v>
      </c>
      <c r="M552" s="44">
        <f t="shared" si="120"/>
        <v>2011</v>
      </c>
      <c r="N552" s="44">
        <f t="shared" si="120"/>
        <v>2012</v>
      </c>
      <c r="O552" s="120">
        <f t="shared" si="120"/>
        <v>2013</v>
      </c>
      <c r="P552" s="120">
        <f t="shared" si="120"/>
        <v>2014</v>
      </c>
      <c r="Q552" s="46" t="s">
        <v>82</v>
      </c>
      <c r="R552" s="47" t="s">
        <v>88</v>
      </c>
      <c r="S552" s="46" t="s">
        <v>89</v>
      </c>
    </row>
    <row r="553" spans="3:19" ht="15" x14ac:dyDescent="0.25">
      <c r="C553" s="256"/>
      <c r="D553" s="257"/>
      <c r="E553" s="45" t="s">
        <v>0</v>
      </c>
      <c r="F553" s="73">
        <f>IF($C$2="National Currency",IF(C.Claims_DATA!E454=0,0,C.Claims_DATA!E454),IF($C$2="Current Exchange rate",IF(C.Claims_DATA!E454=0,0,C.Claims_DATA!E454/ECO!O10),IF($C$2="Constant Exchange rate",IF(C.Claims_DATA!E454=0,0,C.Claims_DATA!E454/ECO!O45))))</f>
        <v>0</v>
      </c>
      <c r="G553" s="73">
        <f>IF($C$2="National Currency",IF(C.Claims_DATA!F454=0,0,C.Claims_DATA!F454),IF($C$2="Current Exchange rate",IF(C.Claims_DATA!F454=0,0,C.Claims_DATA!F454/ECO!P10),IF($C$2="Constant Exchange rate",IF(C.Claims_DATA!F454=0,0,C.Claims_DATA!F454/ECO!P45))))</f>
        <v>0</v>
      </c>
      <c r="H553" s="73">
        <f>IF($C$2="National Currency",IF(C.Claims_DATA!G454=0,0,C.Claims_DATA!G454),IF($C$2="Current Exchange rate",IF(C.Claims_DATA!G454=0,0,C.Claims_DATA!G454/ECO!Q10),IF($C$2="Constant Exchange rate",IF(C.Claims_DATA!G454=0,0,C.Claims_DATA!G454/ECO!Q45))))</f>
        <v>0</v>
      </c>
      <c r="I553" s="73">
        <f>IF($C$2="National Currency",IF(C.Claims_DATA!H454=0,0,C.Claims_DATA!H454),IF($C$2="Current Exchange rate",IF(C.Claims_DATA!H454=0,0,C.Claims_DATA!H454/ECO!R10),IF($C$2="Constant Exchange rate",IF(C.Claims_DATA!H454=0,0,C.Claims_DATA!H454/ECO!R45))))</f>
        <v>0</v>
      </c>
      <c r="J553" s="73">
        <f>IF($C$2="National Currency",IF(C.Claims_DATA!I454=0,0,C.Claims_DATA!I454),IF($C$2="Current Exchange rate",IF(C.Claims_DATA!I454=0,0,C.Claims_DATA!I454/ECO!S10),IF($C$2="Constant Exchange rate",IF(C.Claims_DATA!I454=0,0,C.Claims_DATA!I454/ECO!S45))))</f>
        <v>0</v>
      </c>
      <c r="K553" s="73">
        <f>IF($C$2="National Currency",IF(C.Claims_DATA!J454=0,0,C.Claims_DATA!J454),IF($C$2="Current Exchange rate",IF(C.Claims_DATA!J454=0,0,C.Claims_DATA!J454/ECO!T10),IF($C$2="Constant Exchange rate",IF(C.Claims_DATA!J454=0,0,C.Claims_DATA!J454/ECO!T45))))</f>
        <v>0</v>
      </c>
      <c r="L553" s="73">
        <f>IF($C$2="National Currency",IF(C.Claims_DATA!K454=0,0,C.Claims_DATA!K454),IF($C$2="Current Exchange rate",IF(C.Claims_DATA!K454=0,0,C.Claims_DATA!K454/ECO!U10),IF($C$2="Constant Exchange rate",IF(C.Claims_DATA!K454=0,0,C.Claims_DATA!K454/ECO!U45))))</f>
        <v>0</v>
      </c>
      <c r="M553" s="73">
        <f>IF($C$2="National Currency",IF(C.Claims_DATA!L454=0,0,C.Claims_DATA!L454),IF($C$2="Current Exchange rate",IF(C.Claims_DATA!L454=0,0,C.Claims_DATA!L454/ECO!V10),IF($C$2="Constant Exchange rate",IF(C.Claims_DATA!L454=0,0,C.Claims_DATA!L454/ECO!V45))))</f>
        <v>0</v>
      </c>
      <c r="N553" s="73">
        <f>IF($C$2="National Currency",IF(C.Claims_DATA!M454=0,0,C.Claims_DATA!M454),IF($C$2="Current Exchange rate",IF(C.Claims_DATA!M454=0,0,C.Claims_DATA!M454/ECO!W10),IF($C$2="Constant Exchange rate",IF(C.Claims_DATA!M454=0,0,C.Claims_DATA!M454/ECO!W45))))</f>
        <v>0</v>
      </c>
      <c r="O553" s="73">
        <f>IF($C$2="National Currency",IF(C.Claims_DATA!N454=0,0,C.Claims_DATA!N454),IF($C$2="Current Exchange rate",IF(C.Claims_DATA!N454=0,0,C.Claims_DATA!N454/ECO!X10),IF($C$2="Constant Exchange rate",IF(C.Claims_DATA!N454=0,0,C.Claims_DATA!N454/ECO!X45))))</f>
        <v>0</v>
      </c>
      <c r="P553" s="219">
        <f>IF($C$2="National Currency",IF(C.Claims_DATA!O454=0,0,C.Claims_DATA!O454),IF($C$2="Current Exchange rate",IF(C.Claims_DATA!O454=0,0,C.Claims_DATA!O454/ECO!Y10),IF($C$2="Constant Exchange rate",IF(C.Claims_DATA!O454=0,0,C.Claims_DATA!O454/ECO!Y45))))</f>
        <v>0</v>
      </c>
      <c r="Q553" s="48">
        <f>O553/$O$585</f>
        <v>0</v>
      </c>
      <c r="R553" s="94" t="str">
        <f>IF(OR(O553=0, N553=0),"-",O553/N553-1)</f>
        <v>-</v>
      </c>
      <c r="S553" s="94" t="str">
        <f>IF(OR(O553=0, F553=0),"-",O553/F553-1)</f>
        <v>-</v>
      </c>
    </row>
    <row r="554" spans="3:19" ht="15" x14ac:dyDescent="0.25">
      <c r="C554" s="256"/>
      <c r="D554" s="257"/>
      <c r="E554" s="45" t="s">
        <v>1</v>
      </c>
      <c r="F554" s="74">
        <f>IF($C$2="National Currency",IF(C.Claims_DATA!E455=0,0,C.Claims_DATA!E455),IF($C$2="Current Exchange rate",IF(C.Claims_DATA!E455=0,0,C.Claims_DATA!E455/ECO!O11),IF($C$2="Constant Exchange rate",IF(C.Claims_DATA!E455=0,0,C.Claims_DATA!E455/ECO!O46))))</f>
        <v>593.10757335999676</v>
      </c>
      <c r="G554" s="74">
        <f>IF($C$2="National Currency",IF(C.Claims_DATA!F455=0,0,C.Claims_DATA!F455),IF($C$2="Current Exchange rate",IF(C.Claims_DATA!F455=0,0,C.Claims_DATA!F455/ECO!P11),IF($C$2="Constant Exchange rate",IF(C.Claims_DATA!F455=0,0,C.Claims_DATA!F455/ECO!P46))))</f>
        <v>1231.3676690800019</v>
      </c>
      <c r="H554" s="74">
        <f>IF($C$2="National Currency",IF(C.Claims_DATA!G455=0,0,C.Claims_DATA!G455),IF($C$2="Current Exchange rate",IF(C.Claims_DATA!G455=0,0,C.Claims_DATA!G455/ECO!Q11),IF($C$2="Constant Exchange rate",IF(C.Claims_DATA!G455=0,0,C.Claims_DATA!G455/ECO!Q46))))</f>
        <v>569.98414340000147</v>
      </c>
      <c r="I554" s="74">
        <f>IF($C$2="National Currency",IF(C.Claims_DATA!H455=0,0,C.Claims_DATA!H455),IF($C$2="Current Exchange rate",IF(C.Claims_DATA!H455=0,0,C.Claims_DATA!H455/ECO!R11),IF($C$2="Constant Exchange rate",IF(C.Claims_DATA!H455=0,0,C.Claims_DATA!H455/ECO!R46))))</f>
        <v>981.98682596999743</v>
      </c>
      <c r="J554" s="74">
        <f>IF($C$2="National Currency",IF(C.Claims_DATA!I455=0,0,C.Claims_DATA!I455),IF($C$2="Current Exchange rate",IF(C.Claims_DATA!I455=0,0,C.Claims_DATA!I455/ECO!S11),IF($C$2="Constant Exchange rate",IF(C.Claims_DATA!I455=0,0,C.Claims_DATA!I455/ECO!S46))))</f>
        <v>3460.5020408400001</v>
      </c>
      <c r="K554" s="74">
        <f>IF($C$2="National Currency",IF(C.Claims_DATA!J455=0,0,C.Claims_DATA!J455),IF($C$2="Current Exchange rate",IF(C.Claims_DATA!J455=0,0,C.Claims_DATA!J455/ECO!T11),IF($C$2="Constant Exchange rate",IF(C.Claims_DATA!J455=0,0,C.Claims_DATA!J455/ECO!T46))))</f>
        <v>348.53474728000259</v>
      </c>
      <c r="L554" s="74">
        <f>IF($C$2="National Currency",IF(C.Claims_DATA!K455=0,0,C.Claims_DATA!K455),IF($C$2="Current Exchange rate",IF(C.Claims_DATA!K455=0,0,C.Claims_DATA!K455/ECO!U11),IF($C$2="Constant Exchange rate",IF(C.Claims_DATA!K455=0,0,C.Claims_DATA!K455/ECO!U46))))</f>
        <v>578.84468109000011</v>
      </c>
      <c r="M554" s="74">
        <f>IF($C$2="National Currency",IF(C.Claims_DATA!L455=0,0,C.Claims_DATA!L455),IF($C$2="Current Exchange rate",IF(C.Claims_DATA!L455=0,0,C.Claims_DATA!L455/ECO!V11),IF($C$2="Constant Exchange rate",IF(C.Claims_DATA!L455=0,0,C.Claims_DATA!L455/ECO!V46))))</f>
        <v>95.476755869998925</v>
      </c>
      <c r="N554" s="74">
        <f>IF($C$2="National Currency",IF(C.Claims_DATA!M455=0,0,C.Claims_DATA!M455),IF($C$2="Current Exchange rate",IF(C.Claims_DATA!M455=0,0,C.Claims_DATA!M455/ECO!W11),IF($C$2="Constant Exchange rate",IF(C.Claims_DATA!M455=0,0,C.Claims_DATA!M455/ECO!W46))))</f>
        <v>457.17319049999998</v>
      </c>
      <c r="O554" s="74">
        <f>IF($C$2="National Currency",IF(C.Claims_DATA!N455=0,0,C.Claims_DATA!N455),IF($C$2="Current Exchange rate",IF(C.Claims_DATA!N455=0,0,C.Claims_DATA!N455/ECO!X11),IF($C$2="Constant Exchange rate",IF(C.Claims_DATA!N455=0,0,C.Claims_DATA!N455/ECO!X46))))</f>
        <v>819.79881329000091</v>
      </c>
      <c r="P554" s="220">
        <f>IF($C$2="National Currency",IF(C.Claims_DATA!O455=0,0,C.Claims_DATA!O455),IF($C$2="Current Exchange rate",IF(C.Claims_DATA!O455=0,0,C.Claims_DATA!O455/ECO!Y11),IF($C$2="Constant Exchange rate",IF(C.Claims_DATA!O455=0,0,C.Claims_DATA!O455/ECO!Y46))))</f>
        <v>416.9516608899994</v>
      </c>
      <c r="Q554" s="48">
        <f t="shared" ref="Q554:Q586" si="121">O554/$O$585</f>
        <v>0.12190111194972049</v>
      </c>
      <c r="R554" s="94">
        <f t="shared" ref="R554:R584" si="122">IF(OR(O554=0, N554=0),"-",O554/N554-1)</f>
        <v>0.79319091828942434</v>
      </c>
      <c r="S554" s="94">
        <f t="shared" ref="S554:S584" si="123">IF(OR(O554=0, F554=0),"-",O554/F554-1)</f>
        <v>0.38220931600279884</v>
      </c>
    </row>
    <row r="555" spans="3:19" ht="15" x14ac:dyDescent="0.25">
      <c r="C555" s="256"/>
      <c r="D555" s="257"/>
      <c r="E555" s="45" t="s">
        <v>2</v>
      </c>
      <c r="F555" s="74">
        <f>IF($C$2="National Currency",IF(C.Claims_DATA!E456=0,0,C.Claims_DATA!E456),IF($C$2="Current Exchange rate",IF(C.Claims_DATA!E456=0,0,C.Claims_DATA!E456/ECO!O12),IF($C$2="Constant Exchange rate",IF(C.Claims_DATA!E456=0,0,C.Claims_DATA!E456/ECO!O47))))</f>
        <v>0</v>
      </c>
      <c r="G555" s="74">
        <f>IF($C$2="National Currency",IF(C.Claims_DATA!F456=0,0,C.Claims_DATA!F456),IF($C$2="Current Exchange rate",IF(C.Claims_DATA!F456=0,0,C.Claims_DATA!F456/ECO!P12),IF($C$2="Constant Exchange rate",IF(C.Claims_DATA!F456=0,0,C.Claims_DATA!F456/ECO!P47))))</f>
        <v>0</v>
      </c>
      <c r="H555" s="74">
        <f>IF($C$2="National Currency",IF(C.Claims_DATA!G456=0,0,C.Claims_DATA!G456),IF($C$2="Current Exchange rate",IF(C.Claims_DATA!G456=0,0,C.Claims_DATA!G456/ECO!Q12),IF($C$2="Constant Exchange rate",IF(C.Claims_DATA!G456=0,0,C.Claims_DATA!G456/ECO!Q47))))</f>
        <v>0</v>
      </c>
      <c r="I555" s="74">
        <f>IF($C$2="National Currency",IF(C.Claims_DATA!H456=0,0,C.Claims_DATA!H456),IF($C$2="Current Exchange rate",IF(C.Claims_DATA!H456=0,0,C.Claims_DATA!H456/ECO!R12),IF($C$2="Constant Exchange rate",IF(C.Claims_DATA!H456=0,0,C.Claims_DATA!H456/ECO!R47))))</f>
        <v>54.579200327231824</v>
      </c>
      <c r="J555" s="74">
        <f>IF($C$2="National Currency",IF(C.Claims_DATA!I456=0,0,C.Claims_DATA!I456),IF($C$2="Current Exchange rate",IF(C.Claims_DATA!I456=0,0,C.Claims_DATA!I456/ECO!S12),IF($C$2="Constant Exchange rate",IF(C.Claims_DATA!I456=0,0,C.Claims_DATA!I456/ECO!S47))))</f>
        <v>90.411289497903681</v>
      </c>
      <c r="K555" s="74">
        <f>IF($C$2="National Currency",IF(C.Claims_DATA!J456=0,0,C.Claims_DATA!J456),IF($C$2="Current Exchange rate",IF(C.Claims_DATA!J456=0,0,C.Claims_DATA!J456/ECO!T12),IF($C$2="Constant Exchange rate",IF(C.Claims_DATA!J456=0,0,C.Claims_DATA!J456/ECO!T47))))</f>
        <v>41.338940586972086</v>
      </c>
      <c r="L555" s="74">
        <f>IF($C$2="National Currency",IF(C.Claims_DATA!K456=0,0,C.Claims_DATA!K456),IF($C$2="Current Exchange rate",IF(C.Claims_DATA!K456=0,0,C.Claims_DATA!K456/ECO!U12),IF($C$2="Constant Exchange rate",IF(C.Claims_DATA!K456=0,0,C.Claims_DATA!K456/ECO!U47))))</f>
        <v>44.500255649861955</v>
      </c>
      <c r="M555" s="74">
        <f>IF($C$2="National Currency",IF(C.Claims_DATA!L456=0,0,C.Claims_DATA!L456),IF($C$2="Current Exchange rate",IF(C.Claims_DATA!L456=0,0,C.Claims_DATA!L456/ECO!V12),IF($C$2="Constant Exchange rate",IF(C.Claims_DATA!L456=0,0,C.Claims_DATA!L456/ECO!V47))))</f>
        <v>32.839247366806426</v>
      </c>
      <c r="N555" s="74">
        <f>IF($C$2="National Currency",IF(C.Claims_DATA!M456=0,0,C.Claims_DATA!M456),IF($C$2="Current Exchange rate",IF(C.Claims_DATA!M456=0,0,C.Claims_DATA!M456/ECO!W12),IF($C$2="Constant Exchange rate",IF(C.Claims_DATA!M456=0,0,C.Claims_DATA!M456/ECO!W47))))</f>
        <v>20.963288679824114</v>
      </c>
      <c r="O555" s="223">
        <f>IF($C$2="National Currency",IF(C.Claims_DATA!N456=0,0,C.Claims_DATA!N456),IF($C$2="Current Exchange rate",IF(C.Claims_DATA!N456=0,0,C.Claims_DATA!N456/ECO!X12),IF($C$2="Constant Exchange rate",IF(C.Claims_DATA!N456=0,0,C.Claims_DATA!N456/ECO!X47))))</f>
        <v>20.963288679824114</v>
      </c>
      <c r="P555" s="224">
        <f>IF($C$2="National Currency",IF(C.Claims_DATA!O456=0,0,C.Claims_DATA!O456),IF($C$2="Current Exchange rate",IF(C.Claims_DATA!O456=0,0,C.Claims_DATA!O456/ECO!Y12),IF($C$2="Constant Exchange rate",IF(C.Claims_DATA!O456=0,0,C.Claims_DATA!O456/ECO!Y47))))</f>
        <v>0</v>
      </c>
      <c r="Q555" s="48">
        <f t="shared" si="121"/>
        <v>3.1171650394784933E-3</v>
      </c>
      <c r="R555" s="94">
        <f t="shared" si="122"/>
        <v>0</v>
      </c>
      <c r="S555" s="94" t="str">
        <f t="shared" si="123"/>
        <v>-</v>
      </c>
    </row>
    <row r="556" spans="3:19" ht="15" x14ac:dyDescent="0.25">
      <c r="C556" s="256"/>
      <c r="D556" s="257"/>
      <c r="E556" s="45" t="s">
        <v>3</v>
      </c>
      <c r="F556" s="74">
        <f>IF($C$2="National Currency",IF(C.Claims_DATA!E457=0,0,C.Claims_DATA!E457),IF($C$2="Current Exchange rate",IF(C.Claims_DATA!E457=0,0,C.Claims_DATA!E457/ECO!O13),IF($C$2="Constant Exchange rate",IF(C.Claims_DATA!E457=0,0,C.Claims_DATA!E457/ECO!O48))))</f>
        <v>764.36793080505663</v>
      </c>
      <c r="G556" s="74">
        <f>IF($C$2="National Currency",IF(C.Claims_DATA!F457=0,0,C.Claims_DATA!F457),IF($C$2="Current Exchange rate",IF(C.Claims_DATA!F457=0,0,C.Claims_DATA!F457/ECO!P13),IF($C$2="Constant Exchange rate",IF(C.Claims_DATA!F457=0,0,C.Claims_DATA!F457/ECO!P48))))</f>
        <v>2077.9349634065206</v>
      </c>
      <c r="H556" s="74">
        <f>IF($C$2="National Currency",IF(C.Claims_DATA!G457=0,0,C.Claims_DATA!G457),IF($C$2="Current Exchange rate",IF(C.Claims_DATA!G457=0,0,C.Claims_DATA!G457/ECO!Q13),IF($C$2="Constant Exchange rate",IF(C.Claims_DATA!G457=0,0,C.Claims_DATA!G457/ECO!Q48))))</f>
        <v>859.58832335329339</v>
      </c>
      <c r="I556" s="74">
        <f>IF($C$2="National Currency",IF(C.Claims_DATA!H457=0,0,C.Claims_DATA!H457),IF($C$2="Current Exchange rate",IF(C.Claims_DATA!H457=0,0,C.Claims_DATA!H457/ECO!R13),IF($C$2="Constant Exchange rate",IF(C.Claims_DATA!H457=0,0,C.Claims_DATA!H457/ECO!R48))))</f>
        <v>1286.3356620093148</v>
      </c>
      <c r="J556" s="74">
        <f>IF($C$2="National Currency",IF(C.Claims_DATA!I457=0,0,C.Claims_DATA!I457),IF($C$2="Current Exchange rate",IF(C.Claims_DATA!I457=0,0,C.Claims_DATA!I457/ECO!S13),IF($C$2="Constant Exchange rate",IF(C.Claims_DATA!I457=0,0,C.Claims_DATA!I457/ECO!S48))))</f>
        <v>490.95677312042585</v>
      </c>
      <c r="K556" s="74">
        <f>IF($C$2="National Currency",IF(C.Claims_DATA!J457=0,0,C.Claims_DATA!J457),IF($C$2="Current Exchange rate",IF(C.Claims_DATA!J457=0,0,C.Claims_DATA!J457/ECO!T13),IF($C$2="Constant Exchange rate",IF(C.Claims_DATA!J457=0,0,C.Claims_DATA!J457/ECO!T48))))</f>
        <v>676.22577844311388</v>
      </c>
      <c r="L556" s="74">
        <f>IF($C$2="National Currency",IF(C.Claims_DATA!K457=0,0,C.Claims_DATA!K457),IF($C$2="Current Exchange rate",IF(C.Claims_DATA!K457=0,0,C.Claims_DATA!K457/ECO!U13),IF($C$2="Constant Exchange rate",IF(C.Claims_DATA!K457=0,0,C.Claims_DATA!K457/ECO!U48))))</f>
        <v>296.9197122421823</v>
      </c>
      <c r="M556" s="74">
        <f>IF($C$2="National Currency",IF(C.Claims_DATA!L457=0,0,C.Claims_DATA!L457),IF($C$2="Current Exchange rate",IF(C.Claims_DATA!L457=0,0,C.Claims_DATA!L457/ECO!V13),IF($C$2="Constant Exchange rate",IF(C.Claims_DATA!L457=0,0,C.Claims_DATA!L457/ECO!V48))))</f>
        <v>-123.32673320026613</v>
      </c>
      <c r="N556" s="74">
        <f>IF($C$2="National Currency",IF(C.Claims_DATA!M457=0,0,C.Claims_DATA!M457),IF($C$2="Current Exchange rate",IF(C.Claims_DATA!M457=0,0,C.Claims_DATA!M457/ECO!W13),IF($C$2="Constant Exchange rate",IF(C.Claims_DATA!M457=0,0,C.Claims_DATA!M457/ECO!W48))))</f>
        <v>-582.6402187292083</v>
      </c>
      <c r="O556" s="74">
        <f>IF($C$2="National Currency",IF(C.Claims_DATA!N457=0,0,C.Claims_DATA!N457),IF($C$2="Current Exchange rate",IF(C.Claims_DATA!N457=0,0,C.Claims_DATA!N457/ECO!X13),IF($C$2="Constant Exchange rate",IF(C.Claims_DATA!N457=0,0,C.Claims_DATA!N457/ECO!X48))))</f>
        <v>-679.16057052561541</v>
      </c>
      <c r="P556" s="220">
        <f>IF($C$2="National Currency",IF(C.Claims_DATA!O457=0,0,C.Claims_DATA!O457),IF($C$2="Current Exchange rate",IF(C.Claims_DATA!O457=0,0,C.Claims_DATA!O457/ECO!Y13),IF($C$2="Constant Exchange rate",IF(C.Claims_DATA!O457=0,0,C.Claims_DATA!O457/ECO!Y48))))</f>
        <v>-127.21496423819029</v>
      </c>
      <c r="Q556" s="48">
        <f t="shared" si="121"/>
        <v>-0.10098871503268725</v>
      </c>
      <c r="R556" s="94">
        <f t="shared" si="122"/>
        <v>0.16566029720180797</v>
      </c>
      <c r="S556" s="94">
        <f t="shared" si="123"/>
        <v>-1.8885257258376891</v>
      </c>
    </row>
    <row r="557" spans="3:19" ht="15" x14ac:dyDescent="0.25">
      <c r="C557" s="256"/>
      <c r="D557" s="257"/>
      <c r="E557" s="45" t="s">
        <v>4</v>
      </c>
      <c r="F557" s="74">
        <f>IF($C$2="National Currency",IF(C.Claims_DATA!E458=0,0,C.Claims_DATA!E458),IF($C$2="Current Exchange rate",IF(C.Claims_DATA!E458=0,0,C.Claims_DATA!E458/ECO!O14),IF($C$2="Constant Exchange rate",IF(C.Claims_DATA!E458=0,0,C.Claims_DATA!E458/ECO!O49))))</f>
        <v>15.035795444837428</v>
      </c>
      <c r="G557" s="74">
        <f>IF($C$2="National Currency",IF(C.Claims_DATA!F458=0,0,C.Claims_DATA!F458),IF($C$2="Current Exchange rate",IF(C.Claims_DATA!F458=0,0,C.Claims_DATA!F458/ECO!P14),IF($C$2="Constant Exchange rate",IF(C.Claims_DATA!F458=0,0,C.Claims_DATA!F458/ECO!P49))))</f>
        <v>27.337809899704411</v>
      </c>
      <c r="H557" s="74">
        <f>IF($C$2="National Currency",IF(C.Claims_DATA!G458=0,0,C.Claims_DATA!G458),IF($C$2="Current Exchange rate",IF(C.Claims_DATA!G458=0,0,C.Claims_DATA!G458/ECO!Q14),IF($C$2="Constant Exchange rate",IF(C.Claims_DATA!G458=0,0,C.Claims_DATA!G458/ECO!Q49))))</f>
        <v>3.4172262374630513</v>
      </c>
      <c r="I557" s="74">
        <f>IF($C$2="National Currency",IF(C.Claims_DATA!H458=0,0,C.Claims_DATA!H458),IF($C$2="Current Exchange rate",IF(C.Claims_DATA!H458=0,0,C.Claims_DATA!H458/ECO!R14),IF($C$2="Constant Exchange rate",IF(C.Claims_DATA!H458=0,0,C.Claims_DATA!H458/ECO!R49))))</f>
        <v>15.377518068583731</v>
      </c>
      <c r="J557" s="74">
        <f>IF($C$2="National Currency",IF(C.Claims_DATA!I458=0,0,C.Claims_DATA!I458),IF($C$2="Current Exchange rate",IF(C.Claims_DATA!I458=0,0,C.Claims_DATA!I458/ECO!S14),IF($C$2="Constant Exchange rate",IF(C.Claims_DATA!I458=0,0,C.Claims_DATA!I458/ECO!S49))))</f>
        <v>105</v>
      </c>
      <c r="K557" s="74">
        <f>IF($C$2="National Currency",IF(C.Claims_DATA!J458=0,0,C.Claims_DATA!J458),IF($C$2="Current Exchange rate",IF(C.Claims_DATA!J458=0,0,C.Claims_DATA!J458/ECO!T14),IF($C$2="Constant Exchange rate",IF(C.Claims_DATA!J458=0,0,C.Claims_DATA!J458/ECO!T49))))</f>
        <v>201</v>
      </c>
      <c r="L557" s="74">
        <f>IF($C$2="National Currency",IF(C.Claims_DATA!K458=0,0,C.Claims_DATA!K458),IF($C$2="Current Exchange rate",IF(C.Claims_DATA!K458=0,0,C.Claims_DATA!K458/ECO!U14),IF($C$2="Constant Exchange rate",IF(C.Claims_DATA!K458=0,0,C.Claims_DATA!K458/ECO!U49))))</f>
        <v>297</v>
      </c>
      <c r="M557" s="74">
        <f>IF($C$2="National Currency",IF(C.Claims_DATA!L458=0,0,C.Claims_DATA!L458),IF($C$2="Current Exchange rate",IF(C.Claims_DATA!L458=0,0,C.Claims_DATA!L458/ECO!V14),IF($C$2="Constant Exchange rate",IF(C.Claims_DATA!L458=0,0,C.Claims_DATA!L458/ECO!V49))))</f>
        <v>393</v>
      </c>
      <c r="N557" s="74">
        <f>IF($C$2="National Currency",IF(C.Claims_DATA!M458=0,0,C.Claims_DATA!M458),IF($C$2="Current Exchange rate",IF(C.Claims_DATA!M458=0,0,C.Claims_DATA!M458/ECO!W14),IF($C$2="Constant Exchange rate",IF(C.Claims_DATA!M458=0,0,C.Claims_DATA!M458/ECO!W49))))</f>
        <v>0</v>
      </c>
      <c r="O557" s="74">
        <f>IF($C$2="National Currency",IF(C.Claims_DATA!N458=0,0,C.Claims_DATA!N458),IF($C$2="Current Exchange rate",IF(C.Claims_DATA!N458=0,0,C.Claims_DATA!N458/ECO!X14),IF($C$2="Constant Exchange rate",IF(C.Claims_DATA!N458=0,0,C.Claims_DATA!N458/ECO!X49))))</f>
        <v>0</v>
      </c>
      <c r="P557" s="220">
        <f>IF($C$2="National Currency",IF(C.Claims_DATA!O458=0,0,C.Claims_DATA!O458),IF($C$2="Current Exchange rate",IF(C.Claims_DATA!O458=0,0,C.Claims_DATA!O458/ECO!Y14),IF($C$2="Constant Exchange rate",IF(C.Claims_DATA!O458=0,0,C.Claims_DATA!O458/ECO!Y49))))</f>
        <v>0</v>
      </c>
      <c r="Q557" s="48">
        <f t="shared" si="121"/>
        <v>0</v>
      </c>
      <c r="R557" s="94" t="str">
        <f t="shared" si="122"/>
        <v>-</v>
      </c>
      <c r="S557" s="94" t="str">
        <f t="shared" si="123"/>
        <v>-</v>
      </c>
    </row>
    <row r="558" spans="3:19" ht="15" x14ac:dyDescent="0.25">
      <c r="C558" s="256"/>
      <c r="D558" s="257"/>
      <c r="E558" s="45" t="s">
        <v>5</v>
      </c>
      <c r="F558" s="74">
        <f>IF($C$2="National Currency",IF(C.Claims_DATA!E459=0,0,C.Claims_DATA!E459),IF($C$2="Current Exchange rate",IF(C.Claims_DATA!E459=0,0,C.Claims_DATA!E459/ECO!O15),IF($C$2="Constant Exchange rate",IF(C.Claims_DATA!E459=0,0,C.Claims_DATA!E459/ECO!O50))))</f>
        <v>333.44149990986119</v>
      </c>
      <c r="G558" s="74">
        <f>IF($C$2="National Currency",IF(C.Claims_DATA!F459=0,0,C.Claims_DATA!F459),IF($C$2="Current Exchange rate",IF(C.Claims_DATA!F459=0,0,C.Claims_DATA!F459/ECO!P15),IF($C$2="Constant Exchange rate",IF(C.Claims_DATA!F459=0,0,C.Claims_DATA!F459/ECO!P50))))</f>
        <v>205.80493960699476</v>
      </c>
      <c r="H558" s="74">
        <f>IF($C$2="National Currency",IF(C.Claims_DATA!G459=0,0,C.Claims_DATA!G459),IF($C$2="Current Exchange rate",IF(C.Claims_DATA!G459=0,0,C.Claims_DATA!G459/ECO!Q15),IF($C$2="Constant Exchange rate",IF(C.Claims_DATA!G459=0,0,C.Claims_DATA!G459/ECO!Q50))))</f>
        <v>73.98593834505138</v>
      </c>
      <c r="I558" s="74">
        <f>IF($C$2="National Currency",IF(C.Claims_DATA!H459=0,0,C.Claims_DATA!H459),IF($C$2="Current Exchange rate",IF(C.Claims_DATA!H459=0,0,C.Claims_DATA!H459/ECO!R15),IF($C$2="Constant Exchange rate",IF(C.Claims_DATA!H459=0,0,C.Claims_DATA!H459/ECO!R50))))</f>
        <v>134.37894357310259</v>
      </c>
      <c r="J558" s="74">
        <f>IF($C$2="National Currency",IF(C.Claims_DATA!I459=0,0,C.Claims_DATA!I459),IF($C$2="Current Exchange rate",IF(C.Claims_DATA!I459=0,0,C.Claims_DATA!I459/ECO!S15),IF($C$2="Constant Exchange rate",IF(C.Claims_DATA!I459=0,0,C.Claims_DATA!I459/ECO!S50))))</f>
        <v>150.63998557778979</v>
      </c>
      <c r="K558" s="74">
        <f>IF($C$2="National Currency",IF(C.Claims_DATA!J459=0,0,C.Claims_DATA!J459),IF($C$2="Current Exchange rate",IF(C.Claims_DATA!J459=0,0,C.Claims_DATA!J459/ECO!T15),IF($C$2="Constant Exchange rate",IF(C.Claims_DATA!J459=0,0,C.Claims_DATA!J459/ECO!T50))))</f>
        <v>190.6255633675861</v>
      </c>
      <c r="L558" s="74">
        <f>IF($C$2="National Currency",IF(C.Claims_DATA!K459=0,0,C.Claims_DATA!K459),IF($C$2="Current Exchange rate",IF(C.Claims_DATA!K459=0,0,C.Claims_DATA!K459/ECO!U15),IF($C$2="Constant Exchange rate",IF(C.Claims_DATA!K459=0,0,C.Claims_DATA!K459/ECO!U50))))</f>
        <v>109.89724175229854</v>
      </c>
      <c r="M558" s="74">
        <f>IF($C$2="National Currency",IF(C.Claims_DATA!L459=0,0,C.Claims_DATA!L459),IF($C$2="Current Exchange rate",IF(C.Claims_DATA!L459=0,0,C.Claims_DATA!L459/ECO!V15),IF($C$2="Constant Exchange rate",IF(C.Claims_DATA!L459=0,0,C.Claims_DATA!L459/ECO!V50))))</f>
        <v>16.224986479177936</v>
      </c>
      <c r="N558" s="74">
        <f>IF($C$2="National Currency",IF(C.Claims_DATA!M459=0,0,C.Claims_DATA!M459),IF($C$2="Current Exchange rate",IF(C.Claims_DATA!M459=0,0,C.Claims_DATA!M459/ECO!W15),IF($C$2="Constant Exchange rate",IF(C.Claims_DATA!M459=0,0,C.Claims_DATA!M459/ECO!W50))))</f>
        <v>68.108887687038035</v>
      </c>
      <c r="O558" s="74">
        <f>IF($C$2="National Currency",IF(C.Claims_DATA!N459=0,0,C.Claims_DATA!N459),IF($C$2="Current Exchange rate",IF(C.Claims_DATA!N459=0,0,C.Claims_DATA!N459/ECO!X15),IF($C$2="Constant Exchange rate",IF(C.Claims_DATA!N459=0,0,C.Claims_DATA!N459/ECO!X50))))</f>
        <v>70.957274202271506</v>
      </c>
      <c r="P558" s="220">
        <f>IF($C$2="National Currency",IF(C.Claims_DATA!O459=0,0,C.Claims_DATA!O459),IF($C$2="Current Exchange rate",IF(C.Claims_DATA!O459=0,0,C.Claims_DATA!O459/ECO!Y15),IF($C$2="Constant Exchange rate",IF(C.Claims_DATA!O459=0,0,C.Claims_DATA!O459/ECO!Y50))))</f>
        <v>141.2294934198666</v>
      </c>
      <c r="Q558" s="48">
        <f t="shared" si="121"/>
        <v>1.0551089469701741E-2</v>
      </c>
      <c r="R558" s="94">
        <f t="shared" si="122"/>
        <v>4.1821069348862094E-2</v>
      </c>
      <c r="S558" s="94">
        <f t="shared" si="123"/>
        <v>-0.78719723183390999</v>
      </c>
    </row>
    <row r="559" spans="3:19" ht="15" x14ac:dyDescent="0.25">
      <c r="C559" s="256"/>
      <c r="D559" s="257"/>
      <c r="E559" s="45" t="s">
        <v>6</v>
      </c>
      <c r="F559" s="74">
        <f>IF($C$2="National Currency",IF(C.Claims_DATA!E460=0,0,C.Claims_DATA!E460),IF($C$2="Current Exchange rate",IF(C.Claims_DATA!E460=0,0,C.Claims_DATA!E460/ECO!O16),IF($C$2="Constant Exchange rate",IF(C.Claims_DATA!E460=0,0,C.Claims_DATA!E460/ECO!O51))))</f>
        <v>0</v>
      </c>
      <c r="G559" s="74">
        <f>IF($C$2="National Currency",IF(C.Claims_DATA!F460=0,0,C.Claims_DATA!F460),IF($C$2="Current Exchange rate",IF(C.Claims_DATA!F460=0,0,C.Claims_DATA!F460/ECO!P16),IF($C$2="Constant Exchange rate",IF(C.Claims_DATA!F460=0,0,C.Claims_DATA!F460/ECO!P51))))</f>
        <v>0</v>
      </c>
      <c r="H559" s="74">
        <f>IF($C$2="National Currency",IF(C.Claims_DATA!G460=0,0,C.Claims_DATA!G460),IF($C$2="Current Exchange rate",IF(C.Claims_DATA!G460=0,0,C.Claims_DATA!G460/ECO!Q16),IF($C$2="Constant Exchange rate",IF(C.Claims_DATA!G460=0,0,C.Claims_DATA!G460/ECO!Q51))))</f>
        <v>0</v>
      </c>
      <c r="I559" s="74">
        <f>IF($C$2="National Currency",IF(C.Claims_DATA!H460=0,0,C.Claims_DATA!H460),IF($C$2="Current Exchange rate",IF(C.Claims_DATA!H460=0,0,C.Claims_DATA!H460/ECO!R16),IF($C$2="Constant Exchange rate",IF(C.Claims_DATA!H460=0,0,C.Claims_DATA!H460/ECO!R51))))</f>
        <v>0</v>
      </c>
      <c r="J559" s="74">
        <f>IF($C$2="National Currency",IF(C.Claims_DATA!I460=0,0,C.Claims_DATA!I460),IF($C$2="Current Exchange rate",IF(C.Claims_DATA!I460=0,0,C.Claims_DATA!I460/ECO!S16),IF($C$2="Constant Exchange rate",IF(C.Claims_DATA!I460=0,0,C.Claims_DATA!I460/ECO!S51))))</f>
        <v>0</v>
      </c>
      <c r="K559" s="74">
        <f>IF($C$2="National Currency",IF(C.Claims_DATA!J460=0,0,C.Claims_DATA!J460),IF($C$2="Current Exchange rate",IF(C.Claims_DATA!J460=0,0,C.Claims_DATA!J460/ECO!T16),IF($C$2="Constant Exchange rate",IF(C.Claims_DATA!J460=0,0,C.Claims_DATA!J460/ECO!T51))))</f>
        <v>0</v>
      </c>
      <c r="L559" s="74">
        <f>IF($C$2="National Currency",IF(C.Claims_DATA!K460=0,0,C.Claims_DATA!K460),IF($C$2="Current Exchange rate",IF(C.Claims_DATA!K460=0,0,C.Claims_DATA!K460/ECO!U16),IF($C$2="Constant Exchange rate",IF(C.Claims_DATA!K460=0,0,C.Claims_DATA!K460/ECO!U51))))</f>
        <v>0</v>
      </c>
      <c r="M559" s="74">
        <f>IF($C$2="National Currency",IF(C.Claims_DATA!L460=0,0,C.Claims_DATA!L460),IF($C$2="Current Exchange rate",IF(C.Claims_DATA!L460=0,0,C.Claims_DATA!L460/ECO!V16),IF($C$2="Constant Exchange rate",IF(C.Claims_DATA!L460=0,0,C.Claims_DATA!L460/ECO!V51))))</f>
        <v>0</v>
      </c>
      <c r="N559" s="74">
        <f>IF($C$2="National Currency",IF(C.Claims_DATA!M460=0,0,C.Claims_DATA!M460),IF($C$2="Current Exchange rate",IF(C.Claims_DATA!M460=0,0,C.Claims_DATA!M460/ECO!W16),IF($C$2="Constant Exchange rate",IF(C.Claims_DATA!M460=0,0,C.Claims_DATA!M460/ECO!W51))))</f>
        <v>0</v>
      </c>
      <c r="O559" s="74">
        <f>IF($C$2="National Currency",IF(C.Claims_DATA!N460=0,0,C.Claims_DATA!N460),IF($C$2="Current Exchange rate",IF(C.Claims_DATA!N460=0,0,C.Claims_DATA!N460/ECO!X16),IF($C$2="Constant Exchange rate",IF(C.Claims_DATA!N460=0,0,C.Claims_DATA!N460/ECO!X51))))</f>
        <v>0</v>
      </c>
      <c r="P559" s="220">
        <f>IF($C$2="National Currency",IF(C.Claims_DATA!O460=0,0,C.Claims_DATA!O460),IF($C$2="Current Exchange rate",IF(C.Claims_DATA!O460=0,0,C.Claims_DATA!O460/ECO!Y16),IF($C$2="Constant Exchange rate",IF(C.Claims_DATA!O460=0,0,C.Claims_DATA!O460/ECO!Y51))))</f>
        <v>0</v>
      </c>
      <c r="Q559" s="48">
        <f t="shared" si="121"/>
        <v>0</v>
      </c>
      <c r="R559" s="94" t="str">
        <f t="shared" si="122"/>
        <v>-</v>
      </c>
      <c r="S559" s="94" t="str">
        <f t="shared" si="123"/>
        <v>-</v>
      </c>
    </row>
    <row r="560" spans="3:19" ht="15" x14ac:dyDescent="0.25">
      <c r="C560" s="256"/>
      <c r="D560" s="257"/>
      <c r="E560" s="45" t="s">
        <v>7</v>
      </c>
      <c r="F560" s="74">
        <f>IF($C$2="National Currency",IF(C.Claims_DATA!E461=0,0,C.Claims_DATA!E461),IF($C$2="Current Exchange rate",IF(C.Claims_DATA!E461=0,0,C.Claims_DATA!E461/ECO!O17),IF($C$2="Constant Exchange rate",IF(C.Claims_DATA!E461=0,0,C.Claims_DATA!E461/ECO!O52))))</f>
        <v>444.71008555733147</v>
      </c>
      <c r="G560" s="74">
        <f>IF($C$2="National Currency",IF(C.Claims_DATA!F461=0,0,C.Claims_DATA!F461),IF($C$2="Current Exchange rate",IF(C.Claims_DATA!F461=0,0,C.Claims_DATA!F461/ECO!P17),IF($C$2="Constant Exchange rate",IF(C.Claims_DATA!F461=0,0,C.Claims_DATA!F461/ECO!P52))))</f>
        <v>474.93049306273758</v>
      </c>
      <c r="H560" s="74">
        <f>IF($C$2="National Currency",IF(C.Claims_DATA!G461=0,0,C.Claims_DATA!G461),IF($C$2="Current Exchange rate",IF(C.Claims_DATA!G461=0,0,C.Claims_DATA!G461/ECO!Q17),IF($C$2="Constant Exchange rate",IF(C.Claims_DATA!G461=0,0,C.Claims_DATA!G461/ECO!Q52))))</f>
        <v>29.145904127436101</v>
      </c>
      <c r="I560" s="74">
        <f>IF($C$2="National Currency",IF(C.Claims_DATA!H461=0,0,C.Claims_DATA!H461),IF($C$2="Current Exchange rate",IF(C.Claims_DATA!H461=0,0,C.Claims_DATA!H461/ECO!R17),IF($C$2="Constant Exchange rate",IF(C.Claims_DATA!H461=0,0,C.Claims_DATA!H461/ECO!R52))))</f>
        <v>265.13370851409616</v>
      </c>
      <c r="J560" s="74">
        <f>IF($C$2="National Currency",IF(C.Claims_DATA!I461=0,0,C.Claims_DATA!I461),IF($C$2="Current Exchange rate",IF(C.Claims_DATA!I461=0,0,C.Claims_DATA!I461/ECO!S17),IF($C$2="Constant Exchange rate",IF(C.Claims_DATA!I461=0,0,C.Claims_DATA!I461/ECO!S52))))</f>
        <v>-360.02390770015984</v>
      </c>
      <c r="K560" s="74">
        <f>IF($C$2="National Currency",IF(C.Claims_DATA!J461=0,0,C.Claims_DATA!J461),IF($C$2="Current Exchange rate",IF(C.Claims_DATA!J461=0,0,C.Claims_DATA!J461/ECO!T17),IF($C$2="Constant Exchange rate",IF(C.Claims_DATA!J461=0,0,C.Claims_DATA!J461/ECO!T52))))</f>
        <v>342.88262393724904</v>
      </c>
      <c r="L560" s="74">
        <f>IF($C$2="National Currency",IF(C.Claims_DATA!K461=0,0,C.Claims_DATA!K461),IF($C$2="Current Exchange rate",IF(C.Claims_DATA!K461=0,0,C.Claims_DATA!K461/ECO!U17),IF($C$2="Constant Exchange rate",IF(C.Claims_DATA!K461=0,0,C.Claims_DATA!K461/ECO!U52))))</f>
        <v>341.42344834996578</v>
      </c>
      <c r="M560" s="74">
        <f>IF($C$2="National Currency",IF(C.Claims_DATA!L461=0,0,C.Claims_DATA!L461),IF($C$2="Current Exchange rate",IF(C.Claims_DATA!L461=0,0,C.Claims_DATA!L461/ECO!V17),IF($C$2="Constant Exchange rate",IF(C.Claims_DATA!L461=0,0,C.Claims_DATA!L461/ECO!V52))))</f>
        <v>1067.1161672464509</v>
      </c>
      <c r="N560" s="74">
        <f>IF($C$2="National Currency",IF(C.Claims_DATA!M461=0,0,C.Claims_DATA!M461),IF($C$2="Current Exchange rate",IF(C.Claims_DATA!M461=0,0,C.Claims_DATA!M461/ECO!W17),IF($C$2="Constant Exchange rate",IF(C.Claims_DATA!M461=0,0,C.Claims_DATA!M461/ECO!W52))))</f>
        <v>540.34088619666102</v>
      </c>
      <c r="O560" s="223">
        <f>IF($C$2="National Currency",IF(C.Claims_DATA!N461=0,0,C.Claims_DATA!N461),IF($C$2="Current Exchange rate",IF(C.Claims_DATA!N461=0,0,C.Claims_DATA!N461/ECO!X17),IF($C$2="Constant Exchange rate",IF(C.Claims_DATA!N461=0,0,C.Claims_DATA!N461/ECO!X52))))</f>
        <v>540.34088619666102</v>
      </c>
      <c r="P560" s="224">
        <f>IF($C$2="National Currency",IF(C.Claims_DATA!O461=0,0,C.Claims_DATA!O461),IF($C$2="Current Exchange rate",IF(C.Claims_DATA!O461=0,0,C.Claims_DATA!O461/ECO!Y17),IF($C$2="Constant Exchange rate",IF(C.Claims_DATA!O461=0,0,C.Claims_DATA!O461/ECO!Y52))))</f>
        <v>0</v>
      </c>
      <c r="Q560" s="48">
        <f t="shared" si="121"/>
        <v>8.0346731163136884E-2</v>
      </c>
      <c r="R560" s="94">
        <f t="shared" si="122"/>
        <v>0</v>
      </c>
      <c r="S560" s="94">
        <f t="shared" si="123"/>
        <v>0.21504077318030812</v>
      </c>
    </row>
    <row r="561" spans="3:19" ht="15" x14ac:dyDescent="0.25">
      <c r="C561" s="256"/>
      <c r="D561" s="257"/>
      <c r="E561" s="45" t="s">
        <v>8</v>
      </c>
      <c r="F561" s="74">
        <f>IF($C$2="National Currency",IF(C.Claims_DATA!E462=0,0,C.Claims_DATA!E462),IF($C$2="Current Exchange rate",IF(C.Claims_DATA!E462=0,0,C.Claims_DATA!E462/ECO!O18),IF($C$2="Constant Exchange rate",IF(C.Claims_DATA!E462=0,0,C.Claims_DATA!E462/ECO!O53))))</f>
        <v>0.32594940753901808</v>
      </c>
      <c r="G561" s="74">
        <f>IF($C$2="National Currency",IF(C.Claims_DATA!F462=0,0,C.Claims_DATA!F462),IF($C$2="Current Exchange rate",IF(C.Claims_DATA!F462=0,0,C.Claims_DATA!F462/ECO!P18),IF($C$2="Constant Exchange rate",IF(C.Claims_DATA!F462=0,0,C.Claims_DATA!F462/ECO!P53))))</f>
        <v>11.395446934158221</v>
      </c>
      <c r="H561" s="74">
        <f>IF($C$2="National Currency",IF(C.Claims_DATA!G462=0,0,C.Claims_DATA!G462),IF($C$2="Current Exchange rate",IF(C.Claims_DATA!G462=0,0,C.Claims_DATA!G462/ECO!Q18),IF($C$2="Constant Exchange rate",IF(C.Claims_DATA!G462=0,0,C.Claims_DATA!G462/ECO!Q53))))</f>
        <v>5.055411399281633</v>
      </c>
      <c r="I561" s="74">
        <f>IF($C$2="National Currency",IF(C.Claims_DATA!H462=0,0,C.Claims_DATA!H462),IF($C$2="Current Exchange rate",IF(C.Claims_DATA!H462=0,0,C.Claims_DATA!H462/ECO!R18),IF($C$2="Constant Exchange rate",IF(C.Claims_DATA!H462=0,0,C.Claims_DATA!H462/ECO!R53))))</f>
        <v>11.804481484795419</v>
      </c>
      <c r="J561" s="74">
        <f>IF($C$2="National Currency",IF(C.Claims_DATA!I462=0,0,C.Claims_DATA!I462),IF($C$2="Current Exchange rate",IF(C.Claims_DATA!I462=0,0,C.Claims_DATA!I462/ECO!S18),IF($C$2="Constant Exchange rate",IF(C.Claims_DATA!I462=0,0,C.Claims_DATA!I462/ECO!S53))))</f>
        <v>11.473994350210269</v>
      </c>
      <c r="K561" s="74">
        <f>IF($C$2="National Currency",IF(C.Claims_DATA!J462=0,0,C.Claims_DATA!J462),IF($C$2="Current Exchange rate",IF(C.Claims_DATA!J462=0,0,C.Claims_DATA!J462/ECO!T18),IF($C$2="Constant Exchange rate",IF(C.Claims_DATA!J462=0,0,C.Claims_DATA!J462/ECO!T53))))</f>
        <v>9.6493806961256752</v>
      </c>
      <c r="L561" s="74">
        <f>IF($C$2="National Currency",IF(C.Claims_DATA!K462=0,0,C.Claims_DATA!K462),IF($C$2="Current Exchange rate",IF(C.Claims_DATA!K462=0,0,C.Claims_DATA!K462/ECO!U18),IF($C$2="Constant Exchange rate",IF(C.Claims_DATA!K462=0,0,C.Claims_DATA!K462/ECO!U53))))</f>
        <v>0.13121061444658905</v>
      </c>
      <c r="M561" s="74">
        <f>IF($C$2="National Currency",IF(C.Claims_DATA!L462=0,0,C.Claims_DATA!L462),IF($C$2="Current Exchange rate",IF(C.Claims_DATA!L462=0,0,C.Claims_DATA!L462/ECO!V18),IF($C$2="Constant Exchange rate",IF(C.Claims_DATA!L462=0,0,C.Claims_DATA!L462/ECO!V53))))</f>
        <v>16</v>
      </c>
      <c r="N561" s="74">
        <f>IF($C$2="National Currency",IF(C.Claims_DATA!M462=0,0,C.Claims_DATA!M462),IF($C$2="Current Exchange rate",IF(C.Claims_DATA!M462=0,0,C.Claims_DATA!M462/ECO!W18),IF($C$2="Constant Exchange rate",IF(C.Claims_DATA!M462=0,0,C.Claims_DATA!M462/ECO!W53))))</f>
        <v>0</v>
      </c>
      <c r="O561" s="74">
        <f>IF($C$2="National Currency",IF(C.Claims_DATA!N462=0,0,C.Claims_DATA!N462),IF($C$2="Current Exchange rate",IF(C.Claims_DATA!N462=0,0,C.Claims_DATA!N462/ECO!X18),IF($C$2="Constant Exchange rate",IF(C.Claims_DATA!N462=0,0,C.Claims_DATA!N462/ECO!X53))))</f>
        <v>0</v>
      </c>
      <c r="P561" s="220">
        <f>IF($C$2="National Currency",IF(C.Claims_DATA!O462=0,0,C.Claims_DATA!O462),IF($C$2="Current Exchange rate",IF(C.Claims_DATA!O462=0,0,C.Claims_DATA!O462/ECO!Y18),IF($C$2="Constant Exchange rate",IF(C.Claims_DATA!O462=0,0,C.Claims_DATA!O462/ECO!Y53))))</f>
        <v>0</v>
      </c>
      <c r="Q561" s="48">
        <f t="shared" si="121"/>
        <v>0</v>
      </c>
      <c r="R561" s="94" t="str">
        <f t="shared" si="122"/>
        <v>-</v>
      </c>
      <c r="S561" s="94" t="str">
        <f t="shared" si="123"/>
        <v>-</v>
      </c>
    </row>
    <row r="562" spans="3:19" ht="15" x14ac:dyDescent="0.25">
      <c r="C562" s="256"/>
      <c r="D562" s="257"/>
      <c r="E562" s="45" t="s">
        <v>9</v>
      </c>
      <c r="F562" s="74">
        <f>IF($C$2="National Currency",IF(C.Claims_DATA!E463=0,0,C.Claims_DATA!E463),IF($C$2="Current Exchange rate",IF(C.Claims_DATA!E463=0,0,C.Claims_DATA!E463/ECO!O19),IF($C$2="Constant Exchange rate",IF(C.Claims_DATA!E463=0,0,C.Claims_DATA!E463/ECO!O54))))</f>
        <v>1240.8387437100002</v>
      </c>
      <c r="G562" s="74">
        <f>IF($C$2="National Currency",IF(C.Claims_DATA!F463=0,0,C.Claims_DATA!F463),IF($C$2="Current Exchange rate",IF(C.Claims_DATA!F463=0,0,C.Claims_DATA!F463/ECO!P19),IF($C$2="Constant Exchange rate",IF(C.Claims_DATA!F463=0,0,C.Claims_DATA!F463/ECO!P54))))</f>
        <v>1514.0485228699999</v>
      </c>
      <c r="H562" s="74">
        <f>IF($C$2="National Currency",IF(C.Claims_DATA!G463=0,0,C.Claims_DATA!G463),IF($C$2="Current Exchange rate",IF(C.Claims_DATA!G463=0,0,C.Claims_DATA!G463/ECO!Q19),IF($C$2="Constant Exchange rate",IF(C.Claims_DATA!G463=0,0,C.Claims_DATA!G463/ECO!Q54))))</f>
        <v>1342.6150326500001</v>
      </c>
      <c r="I562" s="74">
        <f>IF($C$2="National Currency",IF(C.Claims_DATA!H463=0,0,C.Claims_DATA!H463),IF($C$2="Current Exchange rate",IF(C.Claims_DATA!H463=0,0,C.Claims_DATA!H463/ECO!R19),IF($C$2="Constant Exchange rate",IF(C.Claims_DATA!H463=0,0,C.Claims_DATA!H463/ECO!R54))))</f>
        <v>1120.2166759700001</v>
      </c>
      <c r="J562" s="74">
        <f>IF($C$2="National Currency",IF(C.Claims_DATA!I463=0,0,C.Claims_DATA!I463),IF($C$2="Current Exchange rate",IF(C.Claims_DATA!I463=0,0,C.Claims_DATA!I463/ECO!S19),IF($C$2="Constant Exchange rate",IF(C.Claims_DATA!I463=0,0,C.Claims_DATA!I463/ECO!S54))))</f>
        <v>376.20767405000004</v>
      </c>
      <c r="K562" s="74">
        <f>IF($C$2="National Currency",IF(C.Claims_DATA!J463=0,0,C.Claims_DATA!J463),IF($C$2="Current Exchange rate",IF(C.Claims_DATA!J463=0,0,C.Claims_DATA!J463/ECO!T19),IF($C$2="Constant Exchange rate",IF(C.Claims_DATA!J463=0,0,C.Claims_DATA!J463/ECO!T54))))</f>
        <v>-1160.5832509420009</v>
      </c>
      <c r="L562" s="74">
        <f>IF($C$2="National Currency",IF(C.Claims_DATA!K463=0,0,C.Claims_DATA!K463),IF($C$2="Current Exchange rate",IF(C.Claims_DATA!K463=0,0,C.Claims_DATA!K463/ECO!U19),IF($C$2="Constant Exchange rate",IF(C.Claims_DATA!K463=0,0,C.Claims_DATA!K463/ECO!U54))))</f>
        <v>-519.25456121279922</v>
      </c>
      <c r="M562" s="74">
        <f>IF($C$2="National Currency",IF(C.Claims_DATA!L463=0,0,C.Claims_DATA!L463),IF($C$2="Current Exchange rate",IF(C.Claims_DATA!L463=0,0,C.Claims_DATA!L463/ECO!V19),IF($C$2="Constant Exchange rate",IF(C.Claims_DATA!L463=0,0,C.Claims_DATA!L463/ECO!V54))))</f>
        <v>-674.05295932039985</v>
      </c>
      <c r="N562" s="74">
        <f>IF($C$2="National Currency",IF(C.Claims_DATA!M463=0,0,C.Claims_DATA!M463),IF($C$2="Current Exchange rate",IF(C.Claims_DATA!M463=0,0,C.Claims_DATA!M463/ECO!W19),IF($C$2="Constant Exchange rate",IF(C.Claims_DATA!M463=0,0,C.Claims_DATA!M463/ECO!W54))))</f>
        <v>-375.47019972960021</v>
      </c>
      <c r="O562" s="74">
        <f>IF($C$2="National Currency",IF(C.Claims_DATA!N463=0,0,C.Claims_DATA!N463),IF($C$2="Current Exchange rate",IF(C.Claims_DATA!N463=0,0,C.Claims_DATA!N463/ECO!X19),IF($C$2="Constant Exchange rate",IF(C.Claims_DATA!N463=0,0,C.Claims_DATA!N463/ECO!X54))))</f>
        <v>-384.95792635819964</v>
      </c>
      <c r="P562" s="220">
        <f>IF($C$2="National Currency",IF(C.Claims_DATA!O463=0,0,C.Claims_DATA!O463),IF($C$2="Current Exchange rate",IF(C.Claims_DATA!O463=0,0,C.Claims_DATA!O463/ECO!Y19),IF($C$2="Constant Exchange rate",IF(C.Claims_DATA!O463=0,0,C.Claims_DATA!O463/ECO!Y54))))</f>
        <v>-688.04197013329974</v>
      </c>
      <c r="Q562" s="48">
        <f t="shared" si="121"/>
        <v>-5.7241848263475059E-2</v>
      </c>
      <c r="R562" s="94">
        <f t="shared" si="122"/>
        <v>2.5268920504029735E-2</v>
      </c>
      <c r="S562" s="94">
        <f t="shared" si="123"/>
        <v>-1.3102400922840376</v>
      </c>
    </row>
    <row r="563" spans="3:19" ht="15" x14ac:dyDescent="0.25">
      <c r="C563" s="256"/>
      <c r="D563" s="257"/>
      <c r="E563" s="45" t="s">
        <v>10</v>
      </c>
      <c r="F563" s="74">
        <f>IF($C$2="National Currency",IF(C.Claims_DATA!E464=0,0,C.Claims_DATA!E464),IF($C$2="Current Exchange rate",IF(C.Claims_DATA!E464=0,0,C.Claims_DATA!E464/ECO!O20),IF($C$2="Constant Exchange rate",IF(C.Claims_DATA!E464=0,0,C.Claims_DATA!E464/ECO!O55))))</f>
        <v>157</v>
      </c>
      <c r="G563" s="74">
        <f>IF($C$2="National Currency",IF(C.Claims_DATA!F464=0,0,C.Claims_DATA!F464),IF($C$2="Current Exchange rate",IF(C.Claims_DATA!F464=0,0,C.Claims_DATA!F464/ECO!P20),IF($C$2="Constant Exchange rate",IF(C.Claims_DATA!F464=0,0,C.Claims_DATA!F464/ECO!P55))))</f>
        <v>337</v>
      </c>
      <c r="H563" s="74">
        <f>IF($C$2="National Currency",IF(C.Claims_DATA!G464=0,0,C.Claims_DATA!G464),IF($C$2="Current Exchange rate",IF(C.Claims_DATA!G464=0,0,C.Claims_DATA!G464/ECO!Q20),IF($C$2="Constant Exchange rate",IF(C.Claims_DATA!G464=0,0,C.Claims_DATA!G464/ECO!Q55))))</f>
        <v>224</v>
      </c>
      <c r="I563" s="74">
        <f>IF($C$2="National Currency",IF(C.Claims_DATA!H464=0,0,C.Claims_DATA!H464),IF($C$2="Current Exchange rate",IF(C.Claims_DATA!H464=0,0,C.Claims_DATA!H464/ECO!R20),IF($C$2="Constant Exchange rate",IF(C.Claims_DATA!H464=0,0,C.Claims_DATA!H464/ECO!R55))))</f>
        <v>119</v>
      </c>
      <c r="J563" s="74">
        <f>IF($C$2="National Currency",IF(C.Claims_DATA!I464=0,0,C.Claims_DATA!I464),IF($C$2="Current Exchange rate",IF(C.Claims_DATA!I464=0,0,C.Claims_DATA!I464/ECO!S20),IF($C$2="Constant Exchange rate",IF(C.Claims_DATA!I464=0,0,C.Claims_DATA!I464/ECO!S55))))</f>
        <v>103</v>
      </c>
      <c r="K563" s="74">
        <f>IF($C$2="National Currency",IF(C.Claims_DATA!J464=0,0,C.Claims_DATA!J464),IF($C$2="Current Exchange rate",IF(C.Claims_DATA!J464=0,0,C.Claims_DATA!J464/ECO!T20),IF($C$2="Constant Exchange rate",IF(C.Claims_DATA!J464=0,0,C.Claims_DATA!J464/ECO!T55))))</f>
        <v>81</v>
      </c>
      <c r="L563" s="74">
        <f>IF($C$2="National Currency",IF(C.Claims_DATA!K464=0,0,C.Claims_DATA!K464),IF($C$2="Current Exchange rate",IF(C.Claims_DATA!K464=0,0,C.Claims_DATA!K464/ECO!U20),IF($C$2="Constant Exchange rate",IF(C.Claims_DATA!K464=0,0,C.Claims_DATA!K464/ECO!U55))))</f>
        <v>109</v>
      </c>
      <c r="M563" s="74">
        <f>IF($C$2="National Currency",IF(C.Claims_DATA!L464=0,0,C.Claims_DATA!L464),IF($C$2="Current Exchange rate",IF(C.Claims_DATA!L464=0,0,C.Claims_DATA!L464/ECO!V20),IF($C$2="Constant Exchange rate",IF(C.Claims_DATA!L464=0,0,C.Claims_DATA!L464/ECO!V55))))</f>
        <v>263</v>
      </c>
      <c r="N563" s="74">
        <f>IF($C$2="National Currency",IF(C.Claims_DATA!M464=0,0,C.Claims_DATA!M464),IF($C$2="Current Exchange rate",IF(C.Claims_DATA!M464=0,0,C.Claims_DATA!M464/ECO!W20),IF($C$2="Constant Exchange rate",IF(C.Claims_DATA!M464=0,0,C.Claims_DATA!M464/ECO!W55))))</f>
        <v>7</v>
      </c>
      <c r="O563" s="74">
        <f>IF($C$2="National Currency",IF(C.Claims_DATA!N464=0,0,C.Claims_DATA!N464),IF($C$2="Current Exchange rate",IF(C.Claims_DATA!N464=0,0,C.Claims_DATA!N464/ECO!X20),IF($C$2="Constant Exchange rate",IF(C.Claims_DATA!N464=0,0,C.Claims_DATA!N464/ECO!X55))))</f>
        <v>96</v>
      </c>
      <c r="P563" s="220">
        <f>IF($C$2="National Currency",IF(C.Claims_DATA!O464=0,0,C.Claims_DATA!O464),IF($C$2="Current Exchange rate",IF(C.Claims_DATA!O464=0,0,C.Claims_DATA!O464/ECO!Y20),IF($C$2="Constant Exchange rate",IF(C.Claims_DATA!O464=0,0,C.Claims_DATA!O464/ECO!Y55))))</f>
        <v>441</v>
      </c>
      <c r="Q563" s="48">
        <f t="shared" si="121"/>
        <v>1.4274852021569646E-2</v>
      </c>
      <c r="R563" s="94">
        <f t="shared" si="122"/>
        <v>12.714285714285714</v>
      </c>
      <c r="S563" s="94">
        <f t="shared" si="123"/>
        <v>-0.38853503184713378</v>
      </c>
    </row>
    <row r="564" spans="3:19" ht="15" x14ac:dyDescent="0.25">
      <c r="C564" s="256"/>
      <c r="D564" s="257"/>
      <c r="E564" s="45" t="s">
        <v>11</v>
      </c>
      <c r="F564" s="74">
        <f>IF($C$2="National Currency",IF(C.Claims_DATA!E465=0,0,C.Claims_DATA!E465),IF($C$2="Current Exchange rate",IF(C.Claims_DATA!E465=0,0,C.Claims_DATA!E465/ECO!O21),IF($C$2="Constant Exchange rate",IF(C.Claims_DATA!E465=0,0,C.Claims_DATA!E465/ECO!O56))))</f>
        <v>4000</v>
      </c>
      <c r="G564" s="74">
        <f>IF($C$2="National Currency",IF(C.Claims_DATA!F465=0,0,C.Claims_DATA!F465),IF($C$2="Current Exchange rate",IF(C.Claims_DATA!F465=0,0,C.Claims_DATA!F465/ECO!P21),IF($C$2="Constant Exchange rate",IF(C.Claims_DATA!F465=0,0,C.Claims_DATA!F465/ECO!P56))))</f>
        <v>4341</v>
      </c>
      <c r="H564" s="74">
        <f>IF($C$2="National Currency",IF(C.Claims_DATA!G465=0,0,C.Claims_DATA!G465),IF($C$2="Current Exchange rate",IF(C.Claims_DATA!G465=0,0,C.Claims_DATA!G465/ECO!Q21),IF($C$2="Constant Exchange rate",IF(C.Claims_DATA!G465=0,0,C.Claims_DATA!G465/ECO!Q56))))</f>
        <v>4280</v>
      </c>
      <c r="I564" s="74">
        <f>IF($C$2="National Currency",IF(C.Claims_DATA!H465=0,0,C.Claims_DATA!H465),IF($C$2="Current Exchange rate",IF(C.Claims_DATA!H465=0,0,C.Claims_DATA!H465/ECO!R21),IF($C$2="Constant Exchange rate",IF(C.Claims_DATA!H465=0,0,C.Claims_DATA!H465/ECO!R56))))</f>
        <v>6178</v>
      </c>
      <c r="J564" s="74">
        <f>IF($C$2="National Currency",IF(C.Claims_DATA!I465=0,0,C.Claims_DATA!I465),IF($C$2="Current Exchange rate",IF(C.Claims_DATA!I465=0,0,C.Claims_DATA!I465/ECO!S21),IF($C$2="Constant Exchange rate",IF(C.Claims_DATA!I465=0,0,C.Claims_DATA!I465/ECO!S56))))</f>
        <v>2998</v>
      </c>
      <c r="K564" s="74">
        <f>IF($C$2="National Currency",IF(C.Claims_DATA!J465=0,0,C.Claims_DATA!J465),IF($C$2="Current Exchange rate",IF(C.Claims_DATA!J465=0,0,C.Claims_DATA!J465/ECO!T21),IF($C$2="Constant Exchange rate",IF(C.Claims_DATA!J465=0,0,C.Claims_DATA!J465/ECO!T56))))</f>
        <v>4003</v>
      </c>
      <c r="L564" s="74">
        <f>IF($C$2="National Currency",IF(C.Claims_DATA!K465=0,0,C.Claims_DATA!K465),IF($C$2="Current Exchange rate",IF(C.Claims_DATA!K465=0,0,C.Claims_DATA!K465/ECO!U21),IF($C$2="Constant Exchange rate",IF(C.Claims_DATA!K465=0,0,C.Claims_DATA!K465/ECO!U56))))</f>
        <v>2240</v>
      </c>
      <c r="M564" s="74">
        <f>IF($C$2="National Currency",IF(C.Claims_DATA!L465=0,0,C.Claims_DATA!L465),IF($C$2="Current Exchange rate",IF(C.Claims_DATA!L465=0,0,C.Claims_DATA!L465/ECO!V21),IF($C$2="Constant Exchange rate",IF(C.Claims_DATA!L465=0,0,C.Claims_DATA!L465/ECO!V56))))</f>
        <v>2496</v>
      </c>
      <c r="N564" s="74">
        <f>IF($C$2="National Currency",IF(C.Claims_DATA!M465=0,0,C.Claims_DATA!M465),IF($C$2="Current Exchange rate",IF(C.Claims_DATA!M465=0,0,C.Claims_DATA!M465/ECO!W21),IF($C$2="Constant Exchange rate",IF(C.Claims_DATA!M465=0,0,C.Claims_DATA!M465/ECO!W56))))</f>
        <v>3633</v>
      </c>
      <c r="O564" s="74">
        <f>IF($C$2="National Currency",IF(C.Claims_DATA!N465=0,0,C.Claims_DATA!N465),IF($C$2="Current Exchange rate",IF(C.Claims_DATA!N465=0,0,C.Claims_DATA!N465/ECO!X21),IF($C$2="Constant Exchange rate",IF(C.Claims_DATA!N465=0,0,C.Claims_DATA!N465/ECO!X56))))</f>
        <v>6619</v>
      </c>
      <c r="P564" s="220">
        <f>IF($C$2="National Currency",IF(C.Claims_DATA!O465=0,0,C.Claims_DATA!O465),IF($C$2="Current Exchange rate",IF(C.Claims_DATA!O465=0,0,C.Claims_DATA!O465/ECO!Y21),IF($C$2="Constant Exchange rate",IF(C.Claims_DATA!O465=0,0,C.Claims_DATA!O465/ECO!Y56))))</f>
        <v>0</v>
      </c>
      <c r="Q564" s="48">
        <f t="shared" si="121"/>
        <v>0.98422130761218218</v>
      </c>
      <c r="R564" s="94">
        <f t="shared" si="122"/>
        <v>0.82191026699697223</v>
      </c>
      <c r="S564" s="94">
        <f t="shared" si="123"/>
        <v>0.65474999999999994</v>
      </c>
    </row>
    <row r="565" spans="3:19" ht="15" x14ac:dyDescent="0.25">
      <c r="C565" s="256"/>
      <c r="D565" s="257"/>
      <c r="E565" s="45" t="s">
        <v>12</v>
      </c>
      <c r="F565" s="74">
        <f>IF($C$2="National Currency",IF(C.Claims_DATA!E466=0,0,C.Claims_DATA!E466),IF($C$2="Current Exchange rate",IF(C.Claims_DATA!E466=0,0,C.Claims_DATA!E466/ECO!O22),IF($C$2="Constant Exchange rate",IF(C.Claims_DATA!E466=0,0,C.Claims_DATA!E466/ECO!O57))))</f>
        <v>136</v>
      </c>
      <c r="G565" s="74">
        <f>IF($C$2="National Currency",IF(C.Claims_DATA!F466=0,0,C.Claims_DATA!F466),IF($C$2="Current Exchange rate",IF(C.Claims_DATA!F466=0,0,C.Claims_DATA!F466/ECO!P22),IF($C$2="Constant Exchange rate",IF(C.Claims_DATA!F466=0,0,C.Claims_DATA!F466/ECO!P57))))</f>
        <v>159</v>
      </c>
      <c r="H565" s="74">
        <f>IF($C$2="National Currency",IF(C.Claims_DATA!G466=0,0,C.Claims_DATA!G466),IF($C$2="Current Exchange rate",IF(C.Claims_DATA!G466=0,0,C.Claims_DATA!G466/ECO!Q22),IF($C$2="Constant Exchange rate",IF(C.Claims_DATA!G466=0,0,C.Claims_DATA!G466/ECO!Q57))))</f>
        <v>163</v>
      </c>
      <c r="I565" s="74">
        <f>IF($C$2="National Currency",IF(C.Claims_DATA!H466=0,0,C.Claims_DATA!H466),IF($C$2="Current Exchange rate",IF(C.Claims_DATA!H466=0,0,C.Claims_DATA!H466/ECO!R22),IF($C$2="Constant Exchange rate",IF(C.Claims_DATA!H466=0,0,C.Claims_DATA!H466/ECO!R57))))</f>
        <v>150</v>
      </c>
      <c r="J565" s="74">
        <f>IF($C$2="National Currency",IF(C.Claims_DATA!I466=0,0,C.Claims_DATA!I466),IF($C$2="Current Exchange rate",IF(C.Claims_DATA!I466=0,0,C.Claims_DATA!I466/ECO!S22),IF($C$2="Constant Exchange rate",IF(C.Claims_DATA!I466=0,0,C.Claims_DATA!I466/ECO!S57))))</f>
        <v>290</v>
      </c>
      <c r="K565" s="74">
        <f>IF($C$2="National Currency",IF(C.Claims_DATA!J466=0,0,C.Claims_DATA!J466),IF($C$2="Current Exchange rate",IF(C.Claims_DATA!J466=0,0,C.Claims_DATA!J466/ECO!T22),IF($C$2="Constant Exchange rate",IF(C.Claims_DATA!J466=0,0,C.Claims_DATA!J466/ECO!T57))))</f>
        <v>283</v>
      </c>
      <c r="L565" s="74">
        <f>IF($C$2="National Currency",IF(C.Claims_DATA!K466=0,0,C.Claims_DATA!K466),IF($C$2="Current Exchange rate",IF(C.Claims_DATA!K466=0,0,C.Claims_DATA!K466/ECO!U22),IF($C$2="Constant Exchange rate",IF(C.Claims_DATA!K466=0,0,C.Claims_DATA!K466/ECO!U57))))</f>
        <v>-190</v>
      </c>
      <c r="M565" s="74">
        <f>IF($C$2="National Currency",IF(C.Claims_DATA!L466=0,0,C.Claims_DATA!L466),IF($C$2="Current Exchange rate",IF(C.Claims_DATA!L466=0,0,C.Claims_DATA!L466/ECO!V22),IF($C$2="Constant Exchange rate",IF(C.Claims_DATA!L466=0,0,C.Claims_DATA!L466/ECO!V57))))</f>
        <v>340</v>
      </c>
      <c r="N565" s="74">
        <f>IF($C$2="National Currency",IF(C.Claims_DATA!M466=0,0,C.Claims_DATA!M466),IF($C$2="Current Exchange rate",IF(C.Claims_DATA!M466=0,0,C.Claims_DATA!M466/ECO!W22),IF($C$2="Constant Exchange rate",IF(C.Claims_DATA!M466=0,0,C.Claims_DATA!M466/ECO!W57))))</f>
        <v>1</v>
      </c>
      <c r="O565" s="74">
        <f>IF($C$2="National Currency",IF(C.Claims_DATA!N466=0,0,C.Claims_DATA!N466),IF($C$2="Current Exchange rate",IF(C.Claims_DATA!N466=0,0,C.Claims_DATA!N466/ECO!X22),IF($C$2="Constant Exchange rate",IF(C.Claims_DATA!N466=0,0,C.Claims_DATA!N466/ECO!X57))))</f>
        <v>47</v>
      </c>
      <c r="P565" s="220">
        <f>IF($C$2="National Currency",IF(C.Claims_DATA!O466=0,0,C.Claims_DATA!O466),IF($C$2="Current Exchange rate",IF(C.Claims_DATA!O466=0,0,C.Claims_DATA!O466/ECO!Y22),IF($C$2="Constant Exchange rate",IF(C.Claims_DATA!O466=0,0,C.Claims_DATA!O466/ECO!Y57))))</f>
        <v>0</v>
      </c>
      <c r="Q565" s="48">
        <f t="shared" si="121"/>
        <v>6.9887296355601392E-3</v>
      </c>
      <c r="R565" s="94">
        <f t="shared" si="122"/>
        <v>46</v>
      </c>
      <c r="S565" s="94">
        <f t="shared" si="123"/>
        <v>-0.65441176470588236</v>
      </c>
    </row>
    <row r="566" spans="3:19" ht="15" x14ac:dyDescent="0.25">
      <c r="C566" s="256"/>
      <c r="D566" s="257"/>
      <c r="E566" s="45" t="s">
        <v>13</v>
      </c>
      <c r="F566" s="74">
        <f>IF($C$2="National Currency",IF(C.Claims_DATA!E467=0,0,C.Claims_DATA!E467),IF($C$2="Current Exchange rate",IF(C.Claims_DATA!E467=0,0,C.Claims_DATA!E467/ECO!O23),IF($C$2="Constant Exchange rate",IF(C.Claims_DATA!E467=0,0,C.Claims_DATA!E467/ECO!O58))))</f>
        <v>37.346565682945936</v>
      </c>
      <c r="G566" s="74">
        <f>IF($C$2="National Currency",IF(C.Claims_DATA!F467=0,0,C.Claims_DATA!F467),IF($C$2="Current Exchange rate",IF(C.Claims_DATA!F467=0,0,C.Claims_DATA!F467/ECO!P23),IF($C$2="Constant Exchange rate",IF(C.Claims_DATA!F467=0,0,C.Claims_DATA!F467/ECO!P58))))</f>
        <v>56.281013319404543</v>
      </c>
      <c r="H566" s="74">
        <f>IF($C$2="National Currency",IF(C.Claims_DATA!G467=0,0,C.Claims_DATA!G467),IF($C$2="Current Exchange rate",IF(C.Claims_DATA!G467=0,0,C.Claims_DATA!G467/ECO!Q23),IF($C$2="Constant Exchange rate",IF(C.Claims_DATA!G467=0,0,C.Claims_DATA!G467/ECO!Q58))))</f>
        <v>29.903369025855312</v>
      </c>
      <c r="I566" s="74">
        <f>IF($C$2="National Currency",IF(C.Claims_DATA!H467=0,0,C.Claims_DATA!H467),IF($C$2="Current Exchange rate",IF(C.Claims_DATA!H467=0,0,C.Claims_DATA!H467/ECO!R23),IF($C$2="Constant Exchange rate",IF(C.Claims_DATA!H467=0,0,C.Claims_DATA!H467/ECO!R58))))</f>
        <v>76.390702533298509</v>
      </c>
      <c r="J566" s="74">
        <f>IF($C$2="National Currency",IF(C.Claims_DATA!I467=0,0,C.Claims_DATA!I467),IF($C$2="Current Exchange rate",IF(C.Claims_DATA!I467=0,0,C.Claims_DATA!I467/ECO!S23),IF($C$2="Constant Exchange rate",IF(C.Claims_DATA!I467=0,0,C.Claims_DATA!I467/ECO!S58))))</f>
        <v>60.981979629145989</v>
      </c>
      <c r="K566" s="74">
        <f>IF($C$2="National Currency",IF(C.Claims_DATA!J467=0,0,C.Claims_DATA!J467),IF($C$2="Current Exchange rate",IF(C.Claims_DATA!J467=0,0,C.Claims_DATA!J467/ECO!T23),IF($C$2="Constant Exchange rate",IF(C.Claims_DATA!J467=0,0,C.Claims_DATA!J467/ECO!T58))))</f>
        <v>30.817445808305038</v>
      </c>
      <c r="L566" s="74">
        <f>IF($C$2="National Currency",IF(C.Claims_DATA!K467=0,0,C.Claims_DATA!K467),IF($C$2="Current Exchange rate",IF(C.Claims_DATA!K467=0,0,C.Claims_DATA!K467/ECO!U23),IF($C$2="Constant Exchange rate",IF(C.Claims_DATA!K467=0,0,C.Claims_DATA!K467/ECO!U58))))</f>
        <v>34.604335335596758</v>
      </c>
      <c r="M566" s="74">
        <f>IF($C$2="National Currency",IF(C.Claims_DATA!L467=0,0,C.Claims_DATA!L467),IF($C$2="Current Exchange rate",IF(C.Claims_DATA!L467=0,0,C.Claims_DATA!L467/ECO!V23),IF($C$2="Constant Exchange rate",IF(C.Claims_DATA!L467=0,0,C.Claims_DATA!L467/ECO!V58))))</f>
        <v>10.577174196918255</v>
      </c>
      <c r="N566" s="74">
        <f>IF($C$2="National Currency",IF(C.Claims_DATA!M467=0,0,C.Claims_DATA!M467),IF($C$2="Current Exchange rate",IF(C.Claims_DATA!M467=0,0,C.Claims_DATA!M467/ECO!W23),IF($C$2="Constant Exchange rate",IF(C.Claims_DATA!M467=0,0,C.Claims_DATA!M467/ECO!W58))))</f>
        <v>1.8281535648994516</v>
      </c>
      <c r="O566" s="74">
        <f>IF($C$2="National Currency",IF(C.Claims_DATA!N467=0,0,C.Claims_DATA!N467),IF($C$2="Current Exchange rate",IF(C.Claims_DATA!N467=0,0,C.Claims_DATA!N467/ECO!X23),IF($C$2="Constant Exchange rate",IF(C.Claims_DATA!N467=0,0,C.Claims_DATA!N467/ECO!X58))))</f>
        <v>-32.776181770697306</v>
      </c>
      <c r="P566" s="220">
        <f>IF($C$2="National Currency",IF(C.Claims_DATA!O467=0,0,C.Claims_DATA!O467),IF($C$2="Current Exchange rate",IF(C.Claims_DATA!O467=0,0,C.Claims_DATA!O467/ECO!Y23),IF($C$2="Constant Exchange rate",IF(C.Claims_DATA!O467=0,0,C.Claims_DATA!O467/ECO!Y58))))</f>
        <v>0</v>
      </c>
      <c r="Q566" s="48">
        <f t="shared" si="121"/>
        <v>-4.8736994230080483E-3</v>
      </c>
      <c r="R566" s="94">
        <f t="shared" si="122"/>
        <v>-18.928571428571427</v>
      </c>
      <c r="S566" s="94">
        <f t="shared" si="123"/>
        <v>-1.8776223776223775</v>
      </c>
    </row>
    <row r="567" spans="3:19" ht="15" x14ac:dyDescent="0.25">
      <c r="C567" s="256"/>
      <c r="D567" s="257"/>
      <c r="E567" s="45" t="s">
        <v>14</v>
      </c>
      <c r="F567" s="74">
        <f>IF($C$2="National Currency",IF(C.Claims_DATA!E468=0,0,C.Claims_DATA!E468),IF($C$2="Current Exchange rate",IF(C.Claims_DATA!E468=0,0,C.Claims_DATA!E468/ECO!O24),IF($C$2="Constant Exchange rate",IF(C.Claims_DATA!E468=0,0,C.Claims_DATA!E468/ECO!O59))))</f>
        <v>0</v>
      </c>
      <c r="G567" s="74">
        <f>IF($C$2="National Currency",IF(C.Claims_DATA!F468=0,0,C.Claims_DATA!F468),IF($C$2="Current Exchange rate",IF(C.Claims_DATA!F468=0,0,C.Claims_DATA!F468/ECO!P24),IF($C$2="Constant Exchange rate",IF(C.Claims_DATA!F468=0,0,C.Claims_DATA!F468/ECO!P59))))</f>
        <v>0</v>
      </c>
      <c r="H567" s="74">
        <f>IF($C$2="National Currency",IF(C.Claims_DATA!G468=0,0,C.Claims_DATA!G468),IF($C$2="Current Exchange rate",IF(C.Claims_DATA!G468=0,0,C.Claims_DATA!G468/ECO!Q24),IF($C$2="Constant Exchange rate",IF(C.Claims_DATA!G468=0,0,C.Claims_DATA!G468/ECO!Q59))))</f>
        <v>0</v>
      </c>
      <c r="I567" s="74">
        <f>IF($C$2="National Currency",IF(C.Claims_DATA!H468=0,0,C.Claims_DATA!H468),IF($C$2="Current Exchange rate",IF(C.Claims_DATA!H468=0,0,C.Claims_DATA!H468/ECO!R24),IF($C$2="Constant Exchange rate",IF(C.Claims_DATA!H468=0,0,C.Claims_DATA!H468/ECO!R59))))</f>
        <v>0</v>
      </c>
      <c r="J567" s="74">
        <f>IF($C$2="National Currency",IF(C.Claims_DATA!I468=0,0,C.Claims_DATA!I468),IF($C$2="Current Exchange rate",IF(C.Claims_DATA!I468=0,0,C.Claims_DATA!I468/ECO!S24),IF($C$2="Constant Exchange rate",IF(C.Claims_DATA!I468=0,0,C.Claims_DATA!I468/ECO!S59))))</f>
        <v>0</v>
      </c>
      <c r="K567" s="74">
        <f>IF($C$2="National Currency",IF(C.Claims_DATA!J468=0,0,C.Claims_DATA!J468),IF($C$2="Current Exchange rate",IF(C.Claims_DATA!J468=0,0,C.Claims_DATA!J468/ECO!T24),IF($C$2="Constant Exchange rate",IF(C.Claims_DATA!J468=0,0,C.Claims_DATA!J468/ECO!T59))))</f>
        <v>0</v>
      </c>
      <c r="L567" s="74">
        <f>IF($C$2="National Currency",IF(C.Claims_DATA!K468=0,0,C.Claims_DATA!K468),IF($C$2="Current Exchange rate",IF(C.Claims_DATA!K468=0,0,C.Claims_DATA!K468/ECO!U24),IF($C$2="Constant Exchange rate",IF(C.Claims_DATA!K468=0,0,C.Claims_DATA!K468/ECO!U59))))</f>
        <v>0</v>
      </c>
      <c r="M567" s="74">
        <f>IF($C$2="National Currency",IF(C.Claims_DATA!L468=0,0,C.Claims_DATA!L468),IF($C$2="Current Exchange rate",IF(C.Claims_DATA!L468=0,0,C.Claims_DATA!L468/ECO!V24),IF($C$2="Constant Exchange rate",IF(C.Claims_DATA!L468=0,0,C.Claims_DATA!L468/ECO!V59))))</f>
        <v>0</v>
      </c>
      <c r="N567" s="74">
        <f>IF($C$2="National Currency",IF(C.Claims_DATA!M468=0,0,C.Claims_DATA!M468),IF($C$2="Current Exchange rate",IF(C.Claims_DATA!M468=0,0,C.Claims_DATA!M468/ECO!W24),IF($C$2="Constant Exchange rate",IF(C.Claims_DATA!M468=0,0,C.Claims_DATA!M468/ECO!W59))))</f>
        <v>0</v>
      </c>
      <c r="O567" s="74">
        <f>IF($C$2="National Currency",IF(C.Claims_DATA!N468=0,0,C.Claims_DATA!N468),IF($C$2="Current Exchange rate",IF(C.Claims_DATA!N468=0,0,C.Claims_DATA!N468/ECO!X24),IF($C$2="Constant Exchange rate",IF(C.Claims_DATA!N468=0,0,C.Claims_DATA!N468/ECO!X59))))</f>
        <v>0</v>
      </c>
      <c r="P567" s="220">
        <f>IF($C$2="National Currency",IF(C.Claims_DATA!O468=0,0,C.Claims_DATA!O468),IF($C$2="Current Exchange rate",IF(C.Claims_DATA!O468=0,0,C.Claims_DATA!O468/ECO!Y24),IF($C$2="Constant Exchange rate",IF(C.Claims_DATA!O468=0,0,C.Claims_DATA!O468/ECO!Y59))))</f>
        <v>0</v>
      </c>
      <c r="Q567" s="48">
        <f t="shared" si="121"/>
        <v>0</v>
      </c>
      <c r="R567" s="94" t="str">
        <f t="shared" si="122"/>
        <v>-</v>
      </c>
      <c r="S567" s="94" t="str">
        <f t="shared" si="123"/>
        <v>-</v>
      </c>
    </row>
    <row r="568" spans="3:19" ht="15" x14ac:dyDescent="0.25">
      <c r="C568" s="256"/>
      <c r="D568" s="257"/>
      <c r="E568" s="45" t="s">
        <v>15</v>
      </c>
      <c r="F568" s="74">
        <f>IF($C$2="National Currency",IF(C.Claims_DATA!E469=0,0,C.Claims_DATA!E469),IF($C$2="Current Exchange rate",IF(C.Claims_DATA!E469=0,0,C.Claims_DATA!E469/ECO!O25),IF($C$2="Constant Exchange rate",IF(C.Claims_DATA!E469=0,0,C.Claims_DATA!E469/ECO!O60))))</f>
        <v>0</v>
      </c>
      <c r="G568" s="74">
        <f>IF($C$2="National Currency",IF(C.Claims_DATA!F469=0,0,C.Claims_DATA!F469),IF($C$2="Current Exchange rate",IF(C.Claims_DATA!F469=0,0,C.Claims_DATA!F469/ECO!P25),IF($C$2="Constant Exchange rate",IF(C.Claims_DATA!F469=0,0,C.Claims_DATA!F469/ECO!P60))))</f>
        <v>0</v>
      </c>
      <c r="H568" s="74">
        <f>IF($C$2="National Currency",IF(C.Claims_DATA!G469=0,0,C.Claims_DATA!G469),IF($C$2="Current Exchange rate",IF(C.Claims_DATA!G469=0,0,C.Claims_DATA!G469/ECO!Q25),IF($C$2="Constant Exchange rate",IF(C.Claims_DATA!G469=0,0,C.Claims_DATA!G469/ECO!Q60))))</f>
        <v>0</v>
      </c>
      <c r="I568" s="74">
        <f>IF($C$2="National Currency",IF(C.Claims_DATA!H469=0,0,C.Claims_DATA!H469),IF($C$2="Current Exchange rate",IF(C.Claims_DATA!H469=0,0,C.Claims_DATA!H469/ECO!R25),IF($C$2="Constant Exchange rate",IF(C.Claims_DATA!H469=0,0,C.Claims_DATA!H469/ECO!R60))))</f>
        <v>0</v>
      </c>
      <c r="J568" s="74">
        <f>IF($C$2="National Currency",IF(C.Claims_DATA!I469=0,0,C.Claims_DATA!I469),IF($C$2="Current Exchange rate",IF(C.Claims_DATA!I469=0,0,C.Claims_DATA!I469/ECO!S25),IF($C$2="Constant Exchange rate",IF(C.Claims_DATA!I469=0,0,C.Claims_DATA!I469/ECO!S60))))</f>
        <v>0</v>
      </c>
      <c r="K568" s="74">
        <f>IF($C$2="National Currency",IF(C.Claims_DATA!J469=0,0,C.Claims_DATA!J469),IF($C$2="Current Exchange rate",IF(C.Claims_DATA!J469=0,0,C.Claims_DATA!J469/ECO!T25),IF($C$2="Constant Exchange rate",IF(C.Claims_DATA!J469=0,0,C.Claims_DATA!J469/ECO!T60))))</f>
        <v>0</v>
      </c>
      <c r="L568" s="74">
        <f>IF($C$2="National Currency",IF(C.Claims_DATA!K469=0,0,C.Claims_DATA!K469),IF($C$2="Current Exchange rate",IF(C.Claims_DATA!K469=0,0,C.Claims_DATA!K469/ECO!U25),IF($C$2="Constant Exchange rate",IF(C.Claims_DATA!K469=0,0,C.Claims_DATA!K469/ECO!U60))))</f>
        <v>0</v>
      </c>
      <c r="M568" s="74">
        <f>IF($C$2="National Currency",IF(C.Claims_DATA!L469=0,0,C.Claims_DATA!L469),IF($C$2="Current Exchange rate",IF(C.Claims_DATA!L469=0,0,C.Claims_DATA!L469/ECO!V25),IF($C$2="Constant Exchange rate",IF(C.Claims_DATA!L469=0,0,C.Claims_DATA!L469/ECO!V60))))</f>
        <v>0</v>
      </c>
      <c r="N568" s="74">
        <f>IF($C$2="National Currency",IF(C.Claims_DATA!M469=0,0,C.Claims_DATA!M469),IF($C$2="Current Exchange rate",IF(C.Claims_DATA!M469=0,0,C.Claims_DATA!M469/ECO!W25),IF($C$2="Constant Exchange rate",IF(C.Claims_DATA!M469=0,0,C.Claims_DATA!M469/ECO!W60))))</f>
        <v>0</v>
      </c>
      <c r="O568" s="74">
        <f>IF($C$2="National Currency",IF(C.Claims_DATA!N469=0,0,C.Claims_DATA!N469),IF($C$2="Current Exchange rate",IF(C.Claims_DATA!N469=0,0,C.Claims_DATA!N469/ECO!X25),IF($C$2="Constant Exchange rate",IF(C.Claims_DATA!N469=0,0,C.Claims_DATA!N469/ECO!X60))))</f>
        <v>0</v>
      </c>
      <c r="P568" s="220">
        <f>IF($C$2="National Currency",IF(C.Claims_DATA!O469=0,0,C.Claims_DATA!O469),IF($C$2="Current Exchange rate",IF(C.Claims_DATA!O469=0,0,C.Claims_DATA!O469/ECO!Y25),IF($C$2="Constant Exchange rate",IF(C.Claims_DATA!O469=0,0,C.Claims_DATA!O469/ECO!Y60))))</f>
        <v>0</v>
      </c>
      <c r="Q568" s="48">
        <f t="shared" si="121"/>
        <v>0</v>
      </c>
      <c r="R568" s="94" t="str">
        <f t="shared" si="122"/>
        <v>-</v>
      </c>
      <c r="S568" s="94" t="str">
        <f t="shared" si="123"/>
        <v>-</v>
      </c>
    </row>
    <row r="569" spans="3:19" ht="15" x14ac:dyDescent="0.25">
      <c r="C569" s="256"/>
      <c r="D569" s="257"/>
      <c r="E569" s="45" t="s">
        <v>16</v>
      </c>
      <c r="F569" s="74">
        <f>IF($C$2="National Currency",IF(C.Claims_DATA!E470=0,0,C.Claims_DATA!E470),IF($C$2="Current Exchange rate",IF(C.Claims_DATA!E470=0,0,C.Claims_DATA!E470/ECO!O26),IF($C$2="Constant Exchange rate",IF(C.Claims_DATA!E470=0,0,C.Claims_DATA!E470/ECO!O61))))</f>
        <v>0</v>
      </c>
      <c r="G569" s="74">
        <f>IF($C$2="National Currency",IF(C.Claims_DATA!F470=0,0,C.Claims_DATA!F470),IF($C$2="Current Exchange rate",IF(C.Claims_DATA!F470=0,0,C.Claims_DATA!F470/ECO!P26),IF($C$2="Constant Exchange rate",IF(C.Claims_DATA!F470=0,0,C.Claims_DATA!F470/ECO!P61))))</f>
        <v>0</v>
      </c>
      <c r="H569" s="74">
        <f>IF($C$2="National Currency",IF(C.Claims_DATA!G470=0,0,C.Claims_DATA!G470),IF($C$2="Current Exchange rate",IF(C.Claims_DATA!G470=0,0,C.Claims_DATA!G470/ECO!Q26),IF($C$2="Constant Exchange rate",IF(C.Claims_DATA!G470=0,0,C.Claims_DATA!G470/ECO!Q61))))</f>
        <v>0</v>
      </c>
      <c r="I569" s="74">
        <f>IF($C$2="National Currency",IF(C.Claims_DATA!H470=0,0,C.Claims_DATA!H470),IF($C$2="Current Exchange rate",IF(C.Claims_DATA!H470=0,0,C.Claims_DATA!H470/ECO!R26),IF($C$2="Constant Exchange rate",IF(C.Claims_DATA!H470=0,0,C.Claims_DATA!H470/ECO!R61))))</f>
        <v>13.324247144340601</v>
      </c>
      <c r="J569" s="74">
        <f>IF($C$2="National Currency",IF(C.Claims_DATA!I470=0,0,C.Claims_DATA!I470),IF($C$2="Current Exchange rate",IF(C.Claims_DATA!I470=0,0,C.Claims_DATA!I470/ECO!S26),IF($C$2="Constant Exchange rate",IF(C.Claims_DATA!I470=0,0,C.Claims_DATA!I470/ECO!S61))))</f>
        <v>12.311786085150571</v>
      </c>
      <c r="K569" s="74">
        <f>IF($C$2="National Currency",IF(C.Claims_DATA!J470=0,0,C.Claims_DATA!J470),IF($C$2="Current Exchange rate",IF(C.Claims_DATA!J470=0,0,C.Claims_DATA!J470/ECO!T26),IF($C$2="Constant Exchange rate",IF(C.Claims_DATA!J470=0,0,C.Claims_DATA!J470/ECO!T61))))</f>
        <v>2.6414849428868119</v>
      </c>
      <c r="L569" s="74">
        <f>IF($C$2="National Currency",IF(C.Claims_DATA!K470=0,0,C.Claims_DATA!K470),IF($C$2="Current Exchange rate",IF(C.Claims_DATA!K470=0,0,C.Claims_DATA!K470/ECO!U26),IF($C$2="Constant Exchange rate",IF(C.Claims_DATA!K470=0,0,C.Claims_DATA!K470/ECO!U61))))</f>
        <v>8.9044652128764277</v>
      </c>
      <c r="M569" s="74">
        <f>IF($C$2="National Currency",IF(C.Claims_DATA!L470=0,0,C.Claims_DATA!L470),IF($C$2="Current Exchange rate",IF(C.Claims_DATA!L470=0,0,C.Claims_DATA!L470/ECO!V26),IF($C$2="Constant Exchange rate",IF(C.Claims_DATA!L470=0,0,C.Claims_DATA!L470/ECO!V61))))</f>
        <v>25.3309968847352</v>
      </c>
      <c r="N569" s="74">
        <f>IF($C$2="National Currency",IF(C.Claims_DATA!M470=0,0,C.Claims_DATA!M470),IF($C$2="Current Exchange rate",IF(C.Claims_DATA!M470=0,0,C.Claims_DATA!M470/ECO!W26),IF($C$2="Constant Exchange rate",IF(C.Claims_DATA!M470=0,0,C.Claims_DATA!M470/ECO!W61))))</f>
        <v>6.4901349948078915</v>
      </c>
      <c r="O569" s="74">
        <f>IF($C$2="National Currency",IF(C.Claims_DATA!N470=0,0,C.Claims_DATA!N470),IF($C$2="Current Exchange rate",IF(C.Claims_DATA!N470=0,0,C.Claims_DATA!N470/ECO!X26),IF($C$2="Constant Exchange rate",IF(C.Claims_DATA!N470=0,0,C.Claims_DATA!N470/ECO!X61))))</f>
        <v>8.8395638629283475</v>
      </c>
      <c r="P569" s="220">
        <f>IF($C$2="National Currency",IF(C.Claims_DATA!O470=0,0,C.Claims_DATA!O470),IF($C$2="Current Exchange rate",IF(C.Claims_DATA!O470=0,0,C.Claims_DATA!O470/ECO!Y26),IF($C$2="Constant Exchange rate",IF(C.Claims_DATA!O470=0,0,C.Claims_DATA!O470/ECO!Y61))))</f>
        <v>0</v>
      </c>
      <c r="Q569" s="48">
        <f t="shared" si="121"/>
        <v>1.3144111049845492E-3</v>
      </c>
      <c r="R569" s="94">
        <f t="shared" si="122"/>
        <v>0.36199999999999988</v>
      </c>
      <c r="S569" s="94" t="str">
        <f t="shared" si="123"/>
        <v>-</v>
      </c>
    </row>
    <row r="570" spans="3:19" ht="15" x14ac:dyDescent="0.25">
      <c r="C570" s="256"/>
      <c r="D570" s="257"/>
      <c r="E570" s="45" t="s">
        <v>17</v>
      </c>
      <c r="F570" s="74">
        <f>IF($C$2="National Currency",IF(C.Claims_DATA!E471=0,0,C.Claims_DATA!E471),IF($C$2="Current Exchange rate",IF(C.Claims_DATA!E471=0,0,C.Claims_DATA!E471/ECO!O27),IF($C$2="Constant Exchange rate",IF(C.Claims_DATA!E471=0,0,C.Claims_DATA!E471/ECO!O62))))</f>
        <v>3060</v>
      </c>
      <c r="G570" s="74">
        <f>IF($C$2="National Currency",IF(C.Claims_DATA!F471=0,0,C.Claims_DATA!F471),IF($C$2="Current Exchange rate",IF(C.Claims_DATA!F471=0,0,C.Claims_DATA!F471/ECO!P27),IF($C$2="Constant Exchange rate",IF(C.Claims_DATA!F471=0,0,C.Claims_DATA!F471/ECO!P62))))</f>
        <v>1452</v>
      </c>
      <c r="H570" s="74">
        <f>IF($C$2="National Currency",IF(C.Claims_DATA!G471=0,0,C.Claims_DATA!G471),IF($C$2="Current Exchange rate",IF(C.Claims_DATA!G471=0,0,C.Claims_DATA!G471/ECO!Q27),IF($C$2="Constant Exchange rate",IF(C.Claims_DATA!G471=0,0,C.Claims_DATA!G471/ECO!Q62))))</f>
        <v>2403</v>
      </c>
      <c r="I570" s="74">
        <f>IF($C$2="National Currency",IF(C.Claims_DATA!H471=0,0,C.Claims_DATA!H471),IF($C$2="Current Exchange rate",IF(C.Claims_DATA!H471=0,0,C.Claims_DATA!H471/ECO!R27),IF($C$2="Constant Exchange rate",IF(C.Claims_DATA!H471=0,0,C.Claims_DATA!H471/ECO!R62))))</f>
        <v>443</v>
      </c>
      <c r="J570" s="74">
        <f>IF($C$2="National Currency",IF(C.Claims_DATA!I471=0,0,C.Claims_DATA!I471),IF($C$2="Current Exchange rate",IF(C.Claims_DATA!I471=0,0,C.Claims_DATA!I471/ECO!S27),IF($C$2="Constant Exchange rate",IF(C.Claims_DATA!I471=0,0,C.Claims_DATA!I471/ECO!S62))))</f>
        <v>-301</v>
      </c>
      <c r="K570" s="74">
        <f>IF($C$2="National Currency",IF(C.Claims_DATA!J471=0,0,C.Claims_DATA!J471),IF($C$2="Current Exchange rate",IF(C.Claims_DATA!J471=0,0,C.Claims_DATA!J471/ECO!T27),IF($C$2="Constant Exchange rate",IF(C.Claims_DATA!J471=0,0,C.Claims_DATA!J471/ECO!T62))))</f>
        <v>4549</v>
      </c>
      <c r="L570" s="74">
        <f>IF($C$2="National Currency",IF(C.Claims_DATA!K471=0,0,C.Claims_DATA!K471),IF($C$2="Current Exchange rate",IF(C.Claims_DATA!K471=0,0,C.Claims_DATA!K471/ECO!U27),IF($C$2="Constant Exchange rate",IF(C.Claims_DATA!K471=0,0,C.Claims_DATA!K471/ECO!U62))))</f>
        <v>-18</v>
      </c>
      <c r="M570" s="74">
        <f>IF($C$2="National Currency",IF(C.Claims_DATA!L471=0,0,C.Claims_DATA!L471),IF($C$2="Current Exchange rate",IF(C.Claims_DATA!L471=0,0,C.Claims_DATA!L471/ECO!V27),IF($C$2="Constant Exchange rate",IF(C.Claims_DATA!L471=0,0,C.Claims_DATA!L471/ECO!V62))))</f>
        <v>1199</v>
      </c>
      <c r="N570" s="74">
        <f>IF($C$2="National Currency",IF(C.Claims_DATA!M471=0,0,C.Claims_DATA!M471),IF($C$2="Current Exchange rate",IF(C.Claims_DATA!M471=0,0,C.Claims_DATA!M471/ECO!W27),IF($C$2="Constant Exchange rate",IF(C.Claims_DATA!M471=0,0,C.Claims_DATA!M471/ECO!W62))))</f>
        <v>970</v>
      </c>
      <c r="O570" s="74">
        <f>IF($C$2="National Currency",IF(C.Claims_DATA!N471=0,0,C.Claims_DATA!N471),IF($C$2="Current Exchange rate",IF(C.Claims_DATA!N471=0,0,C.Claims_DATA!N471/ECO!X27),IF($C$2="Constant Exchange rate",IF(C.Claims_DATA!N471=0,0,C.Claims_DATA!N471/ECO!X62))))</f>
        <v>-1359</v>
      </c>
      <c r="P570" s="220">
        <f>IF($C$2="National Currency",IF(C.Claims_DATA!O471=0,0,C.Claims_DATA!O471),IF($C$2="Current Exchange rate",IF(C.Claims_DATA!O471=0,0,C.Claims_DATA!O471/ECO!Y27),IF($C$2="Constant Exchange rate",IF(C.Claims_DATA!O471=0,0,C.Claims_DATA!O471/ECO!Y62))))</f>
        <v>7715</v>
      </c>
      <c r="Q570" s="48">
        <f t="shared" si="121"/>
        <v>-0.20207837393034531</v>
      </c>
      <c r="R570" s="94">
        <f t="shared" si="122"/>
        <v>-2.4010309278350515</v>
      </c>
      <c r="S570" s="94">
        <f t="shared" si="123"/>
        <v>-1.4441176470588235</v>
      </c>
    </row>
    <row r="571" spans="3:19" ht="15" x14ac:dyDescent="0.25">
      <c r="C571" s="256"/>
      <c r="D571" s="257"/>
      <c r="E571" s="45" t="s">
        <v>18</v>
      </c>
      <c r="F571" s="74">
        <f>IF($C$2="National Currency",IF(C.Claims_DATA!E472=0,0,C.Claims_DATA!E472),IF($C$2="Current Exchange rate",IF(C.Claims_DATA!E472=0,0,C.Claims_DATA!E472/ECO!O28),IF($C$2="Constant Exchange rate",IF(C.Claims_DATA!E472=0,0,C.Claims_DATA!E472/ECO!O63))))</f>
        <v>0</v>
      </c>
      <c r="G571" s="74">
        <f>IF($C$2="National Currency",IF(C.Claims_DATA!F472=0,0,C.Claims_DATA!F472),IF($C$2="Current Exchange rate",IF(C.Claims_DATA!F472=0,0,C.Claims_DATA!F472/ECO!P28),IF($C$2="Constant Exchange rate",IF(C.Claims_DATA!F472=0,0,C.Claims_DATA!F472/ECO!P63))))</f>
        <v>0</v>
      </c>
      <c r="H571" s="74">
        <f>IF($C$2="National Currency",IF(C.Claims_DATA!G472=0,0,C.Claims_DATA!G472),IF($C$2="Current Exchange rate",IF(C.Claims_DATA!G472=0,0,C.Claims_DATA!G472/ECO!Q28),IF($C$2="Constant Exchange rate",IF(C.Claims_DATA!G472=0,0,C.Claims_DATA!G472/ECO!Q63))))</f>
        <v>0</v>
      </c>
      <c r="I571" s="74">
        <f>IF($C$2="National Currency",IF(C.Claims_DATA!H472=0,0,C.Claims_DATA!H472),IF($C$2="Current Exchange rate",IF(C.Claims_DATA!H472=0,0,C.Claims_DATA!H472/ECO!R28),IF($C$2="Constant Exchange rate",IF(C.Claims_DATA!H472=0,0,C.Claims_DATA!H472/ECO!R63))))</f>
        <v>0</v>
      </c>
      <c r="J571" s="74">
        <f>IF($C$2="National Currency",IF(C.Claims_DATA!I472=0,0,C.Claims_DATA!I472),IF($C$2="Current Exchange rate",IF(C.Claims_DATA!I472=0,0,C.Claims_DATA!I472/ECO!S28),IF($C$2="Constant Exchange rate",IF(C.Claims_DATA!I472=0,0,C.Claims_DATA!I472/ECO!S63))))</f>
        <v>0</v>
      </c>
      <c r="K571" s="74">
        <f>IF($C$2="National Currency",IF(C.Claims_DATA!J472=0,0,C.Claims_DATA!J472),IF($C$2="Current Exchange rate",IF(C.Claims_DATA!J472=0,0,C.Claims_DATA!J472/ECO!T28),IF($C$2="Constant Exchange rate",IF(C.Claims_DATA!J472=0,0,C.Claims_DATA!J472/ECO!T63))))</f>
        <v>0</v>
      </c>
      <c r="L571" s="74">
        <f>IF($C$2="National Currency",IF(C.Claims_DATA!K472=0,0,C.Claims_DATA!K472),IF($C$2="Current Exchange rate",IF(C.Claims_DATA!K472=0,0,C.Claims_DATA!K472/ECO!U28),IF($C$2="Constant Exchange rate",IF(C.Claims_DATA!K472=0,0,C.Claims_DATA!K472/ECO!U63))))</f>
        <v>0</v>
      </c>
      <c r="M571" s="74">
        <f>IF($C$2="National Currency",IF(C.Claims_DATA!L472=0,0,C.Claims_DATA!L472),IF($C$2="Current Exchange rate",IF(C.Claims_DATA!L472=0,0,C.Claims_DATA!L472/ECO!V28),IF($C$2="Constant Exchange rate",IF(C.Claims_DATA!L472=0,0,C.Claims_DATA!L472/ECO!V63))))</f>
        <v>0</v>
      </c>
      <c r="N571" s="74">
        <f>IF($C$2="National Currency",IF(C.Claims_DATA!M472=0,0,C.Claims_DATA!M472),IF($C$2="Current Exchange rate",IF(C.Claims_DATA!M472=0,0,C.Claims_DATA!M472/ECO!W28),IF($C$2="Constant Exchange rate",IF(C.Claims_DATA!M472=0,0,C.Claims_DATA!M472/ECO!W63))))</f>
        <v>0</v>
      </c>
      <c r="O571" s="74">
        <f>IF($C$2="National Currency",IF(C.Claims_DATA!N472=0,0,C.Claims_DATA!N472),IF($C$2="Current Exchange rate",IF(C.Claims_DATA!N472=0,0,C.Claims_DATA!N472/ECO!X28),IF($C$2="Constant Exchange rate",IF(C.Claims_DATA!N472=0,0,C.Claims_DATA!N472/ECO!X63))))</f>
        <v>0</v>
      </c>
      <c r="P571" s="220">
        <f>IF($C$2="National Currency",IF(C.Claims_DATA!O472=0,0,C.Claims_DATA!O472),IF($C$2="Current Exchange rate",IF(C.Claims_DATA!O472=0,0,C.Claims_DATA!O472/ECO!Y28),IF($C$2="Constant Exchange rate",IF(C.Claims_DATA!O472=0,0,C.Claims_DATA!O472/ECO!Y63))))</f>
        <v>0</v>
      </c>
      <c r="Q571" s="48">
        <f t="shared" si="121"/>
        <v>0</v>
      </c>
      <c r="R571" s="94" t="str">
        <f t="shared" si="122"/>
        <v>-</v>
      </c>
      <c r="S571" s="94" t="str">
        <f t="shared" si="123"/>
        <v>-</v>
      </c>
    </row>
    <row r="572" spans="3:19" ht="15" x14ac:dyDescent="0.25">
      <c r="C572" s="256"/>
      <c r="D572" s="257"/>
      <c r="E572" s="45" t="s">
        <v>19</v>
      </c>
      <c r="F572" s="74">
        <f>IF($C$2="National Currency",IF(C.Claims_DATA!E473=0,0,C.Claims_DATA!E473),IF($C$2="Current Exchange rate",IF(C.Claims_DATA!E473=0,0,C.Claims_DATA!E473/ECO!O29),IF($C$2="Constant Exchange rate",IF(C.Claims_DATA!E473=0,0,C.Claims_DATA!E473/ECO!O64))))</f>
        <v>0</v>
      </c>
      <c r="G572" s="74">
        <f>IF($C$2="National Currency",IF(C.Claims_DATA!F473=0,0,C.Claims_DATA!F473),IF($C$2="Current Exchange rate",IF(C.Claims_DATA!F473=0,0,C.Claims_DATA!F473/ECO!P29),IF($C$2="Constant Exchange rate",IF(C.Claims_DATA!F473=0,0,C.Claims_DATA!F473/ECO!P64))))</f>
        <v>0</v>
      </c>
      <c r="H572" s="74">
        <f>IF($C$2="National Currency",IF(C.Claims_DATA!G473=0,0,C.Claims_DATA!G473),IF($C$2="Current Exchange rate",IF(C.Claims_DATA!G473=0,0,C.Claims_DATA!G473/ECO!Q29),IF($C$2="Constant Exchange rate",IF(C.Claims_DATA!G473=0,0,C.Claims_DATA!G473/ECO!Q64))))</f>
        <v>0</v>
      </c>
      <c r="I572" s="74">
        <f>IF($C$2="National Currency",IF(C.Claims_DATA!H473=0,0,C.Claims_DATA!H473),IF($C$2="Current Exchange rate",IF(C.Claims_DATA!H473=0,0,C.Claims_DATA!H473/ECO!R29),IF($C$2="Constant Exchange rate",IF(C.Claims_DATA!H473=0,0,C.Claims_DATA!H473/ECO!R64))))</f>
        <v>0</v>
      </c>
      <c r="J572" s="74">
        <f>IF($C$2="National Currency",IF(C.Claims_DATA!I473=0,0,C.Claims_DATA!I473),IF($C$2="Current Exchange rate",IF(C.Claims_DATA!I473=0,0,C.Claims_DATA!I473/ECO!S29),IF($C$2="Constant Exchange rate",IF(C.Claims_DATA!I473=0,0,C.Claims_DATA!I473/ECO!S64))))</f>
        <v>0</v>
      </c>
      <c r="K572" s="74">
        <f>IF($C$2="National Currency",IF(C.Claims_DATA!J473=0,0,C.Claims_DATA!J473),IF($C$2="Current Exchange rate",IF(C.Claims_DATA!J473=0,0,C.Claims_DATA!J473/ECO!T29),IF($C$2="Constant Exchange rate",IF(C.Claims_DATA!J473=0,0,C.Claims_DATA!J473/ECO!T64))))</f>
        <v>0</v>
      </c>
      <c r="L572" s="74">
        <f>IF($C$2="National Currency",IF(C.Claims_DATA!K473=0,0,C.Claims_DATA!K473),IF($C$2="Current Exchange rate",IF(C.Claims_DATA!K473=0,0,C.Claims_DATA!K473/ECO!U29),IF($C$2="Constant Exchange rate",IF(C.Claims_DATA!K473=0,0,C.Claims_DATA!K473/ECO!U64))))</f>
        <v>319</v>
      </c>
      <c r="M572" s="74">
        <f>IF($C$2="National Currency",IF(C.Claims_DATA!L473=0,0,C.Claims_DATA!L473),IF($C$2="Current Exchange rate",IF(C.Claims_DATA!L473=0,0,C.Claims_DATA!L473/ECO!V29),IF($C$2="Constant Exchange rate",IF(C.Claims_DATA!L473=0,0,C.Claims_DATA!L473/ECO!V64))))</f>
        <v>-12</v>
      </c>
      <c r="N572" s="74">
        <f>IF($C$2="National Currency",IF(C.Claims_DATA!M473=0,0,C.Claims_DATA!M473),IF($C$2="Current Exchange rate",IF(C.Claims_DATA!M473=0,0,C.Claims_DATA!M473/ECO!W29),IF($C$2="Constant Exchange rate",IF(C.Claims_DATA!M473=0,0,C.Claims_DATA!M473/ECO!W64))))</f>
        <v>68</v>
      </c>
      <c r="O572" s="223">
        <f>IF($C$2="National Currency",IF(C.Claims_DATA!N473=0,0,C.Claims_DATA!N473),IF($C$2="Current Exchange rate",IF(C.Claims_DATA!N473=0,0,C.Claims_DATA!N473/ECO!X29),IF($C$2="Constant Exchange rate",IF(C.Claims_DATA!N473=0,0,C.Claims_DATA!N473/ECO!X64))))</f>
        <v>68</v>
      </c>
      <c r="P572" s="224">
        <f>IF($C$2="National Currency",IF(C.Claims_DATA!O473=0,0,C.Claims_DATA!O473),IF($C$2="Current Exchange rate",IF(C.Claims_DATA!O473=0,0,C.Claims_DATA!O473/ECO!Y29),IF($C$2="Constant Exchange rate",IF(C.Claims_DATA!O473=0,0,C.Claims_DATA!O473/ECO!Y64))))</f>
        <v>0</v>
      </c>
      <c r="Q572" s="48">
        <f t="shared" si="121"/>
        <v>1.01113535152785E-2</v>
      </c>
      <c r="R572" s="94">
        <f t="shared" si="122"/>
        <v>0</v>
      </c>
      <c r="S572" s="94" t="str">
        <f t="shared" si="123"/>
        <v>-</v>
      </c>
    </row>
    <row r="573" spans="3:19" ht="15" x14ac:dyDescent="0.25">
      <c r="C573" s="256"/>
      <c r="D573" s="257"/>
      <c r="E573" s="45" t="s">
        <v>20</v>
      </c>
      <c r="F573" s="74">
        <f>IF($C$2="National Currency",IF(C.Claims_DATA!E474=0,0,C.Claims_DATA!E474),IF($C$2="Current Exchange rate",IF(C.Claims_DATA!E474=0,0,C.Claims_DATA!E474/ECO!O30),IF($C$2="Constant Exchange rate",IF(C.Claims_DATA!E474=0,0,C.Claims_DATA!E474/ECO!O65))))</f>
        <v>4.0125213431986335</v>
      </c>
      <c r="G573" s="74">
        <f>IF($C$2="National Currency",IF(C.Claims_DATA!F474=0,0,C.Claims_DATA!F474),IF($C$2="Current Exchange rate",IF(C.Claims_DATA!F474=0,0,C.Claims_DATA!F474/ECO!P30),IF($C$2="Constant Exchange rate",IF(C.Claims_DATA!F474=0,0,C.Claims_DATA!F474/ECO!P65))))</f>
        <v>12.749003984063746</v>
      </c>
      <c r="H573" s="74">
        <f>IF($C$2="National Currency",IF(C.Claims_DATA!G474=0,0,C.Claims_DATA!G474),IF($C$2="Current Exchange rate",IF(C.Claims_DATA!G474=0,0,C.Claims_DATA!G474/ECO!Q30),IF($C$2="Constant Exchange rate",IF(C.Claims_DATA!G474=0,0,C.Claims_DATA!G474/ECO!Q65))))</f>
        <v>10.913488901536711</v>
      </c>
      <c r="I573" s="74">
        <f>IF($C$2="National Currency",IF(C.Claims_DATA!H474=0,0,C.Claims_DATA!H474),IF($C$2="Current Exchange rate",IF(C.Claims_DATA!H474=0,0,C.Claims_DATA!H474/ECO!R30),IF($C$2="Constant Exchange rate",IF(C.Claims_DATA!H474=0,0,C.Claims_DATA!H474/ECO!R65))))</f>
        <v>31.232214001138303</v>
      </c>
      <c r="J573" s="74">
        <f>IF($C$2="National Currency",IF(C.Claims_DATA!I474=0,0,C.Claims_DATA!I474),IF($C$2="Current Exchange rate",IF(C.Claims_DATA!I474=0,0,C.Claims_DATA!I474/ECO!S30),IF($C$2="Constant Exchange rate",IF(C.Claims_DATA!I474=0,0,C.Claims_DATA!I474/ECO!S65))))</f>
        <v>5.3215708594194657</v>
      </c>
      <c r="K573" s="74">
        <f>IF($C$2="National Currency",IF(C.Claims_DATA!J474=0,0,C.Claims_DATA!J474),IF($C$2="Current Exchange rate",IF(C.Claims_DATA!J474=0,0,C.Claims_DATA!J474/ECO!T30),IF($C$2="Constant Exchange rate",IF(C.Claims_DATA!J474=0,0,C.Claims_DATA!J474/ECO!T65))))</f>
        <v>11.781445645987478</v>
      </c>
      <c r="L573" s="74">
        <f>IF($C$2="National Currency",IF(C.Claims_DATA!K474=0,0,C.Claims_DATA!K474),IF($C$2="Current Exchange rate",IF(C.Claims_DATA!K474=0,0,C.Claims_DATA!K474/ECO!U30),IF($C$2="Constant Exchange rate",IF(C.Claims_DATA!K474=0,0,C.Claims_DATA!K474/ECO!U65))))</f>
        <v>1.2948207171314743</v>
      </c>
      <c r="M573" s="74">
        <f>IF($C$2="National Currency",IF(C.Claims_DATA!L474=0,0,C.Claims_DATA!L474),IF($C$2="Current Exchange rate",IF(C.Claims_DATA!L474=0,0,C.Claims_DATA!L474/ECO!V30),IF($C$2="Constant Exchange rate",IF(C.Claims_DATA!L474=0,0,C.Claims_DATA!L474/ECO!V65))))</f>
        <v>25.341491178144562</v>
      </c>
      <c r="N573" s="74">
        <f>IF($C$2="National Currency",IF(C.Claims_DATA!M474=0,0,C.Claims_DATA!M474),IF($C$2="Current Exchange rate",IF(C.Claims_DATA!M474=0,0,C.Claims_DATA!M474/ECO!W30),IF($C$2="Constant Exchange rate",IF(C.Claims_DATA!M474=0,0,C.Claims_DATA!M474/ECO!W65))))</f>
        <v>7.5412635173591349</v>
      </c>
      <c r="O573" s="74">
        <f>IF($C$2="National Currency",IF(C.Claims_DATA!N474=0,0,C.Claims_DATA!N474),IF($C$2="Current Exchange rate",IF(C.Claims_DATA!N474=0,0,C.Claims_DATA!N474/ECO!X30),IF($C$2="Constant Exchange rate",IF(C.Claims_DATA!N474=0,0,C.Claims_DATA!N474/ECO!X65))))</f>
        <v>8.309618668184406</v>
      </c>
      <c r="P573" s="220">
        <f>IF($C$2="National Currency",IF(C.Claims_DATA!O474=0,0,C.Claims_DATA!O474),IF($C$2="Current Exchange rate",IF(C.Claims_DATA!O474=0,0,C.Claims_DATA!O474/ECO!Y30),IF($C$2="Constant Exchange rate",IF(C.Claims_DATA!O474=0,0,C.Claims_DATA!O474/ECO!Y65))))</f>
        <v>0</v>
      </c>
      <c r="Q573" s="48">
        <f t="shared" si="121"/>
        <v>1.2356101754583859E-3</v>
      </c>
      <c r="R573" s="94">
        <f t="shared" si="122"/>
        <v>0.10188679245283039</v>
      </c>
      <c r="S573" s="94">
        <f t="shared" si="123"/>
        <v>1.0709219858156032</v>
      </c>
    </row>
    <row r="574" spans="3:19" ht="15" x14ac:dyDescent="0.25">
      <c r="C574" s="256"/>
      <c r="D574" s="257"/>
      <c r="E574" s="45" t="s">
        <v>21</v>
      </c>
      <c r="F574" s="74">
        <f>IF($C$2="National Currency",IF(C.Claims_DATA!E475=0,0,C.Claims_DATA!E475),IF($C$2="Current Exchange rate",IF(C.Claims_DATA!E475=0,0,C.Claims_DATA!E475/ECO!O31),IF($C$2="Constant Exchange rate",IF(C.Claims_DATA!E475=0,0,C.Claims_DATA!E475/ECO!O66))))</f>
        <v>0</v>
      </c>
      <c r="G574" s="74">
        <f>IF($C$2="National Currency",IF(C.Claims_DATA!F475=0,0,C.Claims_DATA!F475),IF($C$2="Current Exchange rate",IF(C.Claims_DATA!F475=0,0,C.Claims_DATA!F475/ECO!P31),IF($C$2="Constant Exchange rate",IF(C.Claims_DATA!F475=0,0,C.Claims_DATA!F475/ECO!P66))))</f>
        <v>0</v>
      </c>
      <c r="H574" s="74">
        <f>IF($C$2="National Currency",IF(C.Claims_DATA!G475=0,0,C.Claims_DATA!G475),IF($C$2="Current Exchange rate",IF(C.Claims_DATA!G475=0,0,C.Claims_DATA!G475/ECO!Q31),IF($C$2="Constant Exchange rate",IF(C.Claims_DATA!G475=0,0,C.Claims_DATA!G475/ECO!Q66))))</f>
        <v>0</v>
      </c>
      <c r="I574" s="74">
        <f>IF($C$2="National Currency",IF(C.Claims_DATA!H475=0,0,C.Claims_DATA!H475),IF($C$2="Current Exchange rate",IF(C.Claims_DATA!H475=0,0,C.Claims_DATA!H475/ECO!R31),IF($C$2="Constant Exchange rate",IF(C.Claims_DATA!H475=0,0,C.Claims_DATA!H475/ECO!R66))))</f>
        <v>0</v>
      </c>
      <c r="J574" s="74">
        <f>IF($C$2="National Currency",IF(C.Claims_DATA!I475=0,0,C.Claims_DATA!I475),IF($C$2="Current Exchange rate",IF(C.Claims_DATA!I475=0,0,C.Claims_DATA!I475/ECO!S31),IF($C$2="Constant Exchange rate",IF(C.Claims_DATA!I475=0,0,C.Claims_DATA!I475/ECO!S66))))</f>
        <v>0</v>
      </c>
      <c r="K574" s="74">
        <f>IF($C$2="National Currency",IF(C.Claims_DATA!J475=0,0,C.Claims_DATA!J475),IF($C$2="Current Exchange rate",IF(C.Claims_DATA!J475=0,0,C.Claims_DATA!J475/ECO!T31),IF($C$2="Constant Exchange rate",IF(C.Claims_DATA!J475=0,0,C.Claims_DATA!J475/ECO!T66))))</f>
        <v>0</v>
      </c>
      <c r="L574" s="74" t="s">
        <v>45</v>
      </c>
      <c r="M574" s="74">
        <f>IF($C$2="National Currency",IF(C.Claims_DATA!L475=0,0,C.Claims_DATA!L475),IF($C$2="Current Exchange rate",IF(C.Claims_DATA!L475=0,0,C.Claims_DATA!L475/ECO!V31),IF($C$2="Constant Exchange rate",IF(C.Claims_DATA!L475=0,0,C.Claims_DATA!L475/ECO!V66))))</f>
        <v>0</v>
      </c>
      <c r="N574" s="74">
        <f>IF($C$2="National Currency",IF(C.Claims_DATA!M475=0,0,C.Claims_DATA!M475),IF($C$2="Current Exchange rate",IF(C.Claims_DATA!M475=0,0,C.Claims_DATA!M475/ECO!W31),IF($C$2="Constant Exchange rate",IF(C.Claims_DATA!M475=0,0,C.Claims_DATA!M475/ECO!W66))))</f>
        <v>0</v>
      </c>
      <c r="O574" s="74">
        <f>IF($C$2="National Currency",IF(C.Claims_DATA!N475=0,0,C.Claims_DATA!N475),IF($C$2="Current Exchange rate",IF(C.Claims_DATA!N475=0,0,C.Claims_DATA!N475/ECO!X31),IF($C$2="Constant Exchange rate",IF(C.Claims_DATA!N475=0,0,C.Claims_DATA!N475/ECO!X66))))</f>
        <v>0</v>
      </c>
      <c r="P574" s="220">
        <f>IF($C$2="National Currency",IF(C.Claims_DATA!O475=0,0,C.Claims_DATA!O475),IF($C$2="Current Exchange rate",IF(C.Claims_DATA!O475=0,0,C.Claims_DATA!O475/ECO!Y31),IF($C$2="Constant Exchange rate",IF(C.Claims_DATA!O475=0,0,C.Claims_DATA!O475/ECO!Y66))))</f>
        <v>0</v>
      </c>
      <c r="Q574" s="48">
        <f t="shared" si="121"/>
        <v>0</v>
      </c>
      <c r="R574" s="94" t="str">
        <f t="shared" si="122"/>
        <v>-</v>
      </c>
      <c r="S574" s="94" t="str">
        <f t="shared" si="123"/>
        <v>-</v>
      </c>
    </row>
    <row r="575" spans="3:19" ht="15" x14ac:dyDescent="0.25">
      <c r="C575" s="256"/>
      <c r="D575" s="257"/>
      <c r="E575" s="45" t="s">
        <v>22</v>
      </c>
      <c r="F575" s="74">
        <f>IF($C$2="National Currency",IF(C.Claims_DATA!E476=0,0,C.Claims_DATA!E476),IF($C$2="Current Exchange rate",IF(C.Claims_DATA!E476=0,0,C.Claims_DATA!E476/ECO!O32),IF($C$2="Constant Exchange rate",IF(C.Claims_DATA!E476=0,0,C.Claims_DATA!E476/ECO!O67))))</f>
        <v>1065</v>
      </c>
      <c r="G575" s="74">
        <f>IF($C$2="National Currency",IF(C.Claims_DATA!F476=0,0,C.Claims_DATA!F476),IF($C$2="Current Exchange rate",IF(C.Claims_DATA!F476=0,0,C.Claims_DATA!F476/ECO!P32),IF($C$2="Constant Exchange rate",IF(C.Claims_DATA!F476=0,0,C.Claims_DATA!F476/ECO!P67))))</f>
        <v>1183</v>
      </c>
      <c r="H575" s="74">
        <f>IF($C$2="National Currency",IF(C.Claims_DATA!G476=0,0,C.Claims_DATA!G476),IF($C$2="Current Exchange rate",IF(C.Claims_DATA!G476=0,0,C.Claims_DATA!G476/ECO!Q32),IF($C$2="Constant Exchange rate",IF(C.Claims_DATA!G476=0,0,C.Claims_DATA!G476/ECO!Q67))))</f>
        <v>3180</v>
      </c>
      <c r="I575" s="74">
        <f>IF($C$2="National Currency",IF(C.Claims_DATA!H476=0,0,C.Claims_DATA!H476),IF($C$2="Current Exchange rate",IF(C.Claims_DATA!H476=0,0,C.Claims_DATA!H476/ECO!R32),IF($C$2="Constant Exchange rate",IF(C.Claims_DATA!H476=0,0,C.Claims_DATA!H476/ECO!R67))))</f>
        <v>610</v>
      </c>
      <c r="J575" s="74">
        <f>IF($C$2="National Currency",IF(C.Claims_DATA!I476=0,0,C.Claims_DATA!I476),IF($C$2="Current Exchange rate",IF(C.Claims_DATA!I476=0,0,C.Claims_DATA!I476/ECO!S32),IF($C$2="Constant Exchange rate",IF(C.Claims_DATA!I476=0,0,C.Claims_DATA!I476/ECO!S67))))</f>
        <v>1801</v>
      </c>
      <c r="K575" s="74">
        <f>IF($C$2="National Currency",IF(C.Claims_DATA!J476=0,0,C.Claims_DATA!J476),IF($C$2="Current Exchange rate",IF(C.Claims_DATA!J476=0,0,C.Claims_DATA!J476/ECO!T32),IF($C$2="Constant Exchange rate",IF(C.Claims_DATA!J476=0,0,C.Claims_DATA!J476/ECO!T67))))</f>
        <v>275</v>
      </c>
      <c r="L575" s="74">
        <f>IF($C$2="National Currency",IF(C.Claims_DATA!K476=0,0,C.Claims_DATA!K476),IF($C$2="Current Exchange rate",IF(C.Claims_DATA!K476=0,0,C.Claims_DATA!K476/ECO!U32),IF($C$2="Constant Exchange rate",IF(C.Claims_DATA!K476=0,0,C.Claims_DATA!K476/ECO!U67))))</f>
        <v>2172</v>
      </c>
      <c r="M575" s="74">
        <f>IF($C$2="National Currency",IF(C.Claims_DATA!L476=0,0,C.Claims_DATA!L476),IF($C$2="Current Exchange rate",IF(C.Claims_DATA!L476=0,0,C.Claims_DATA!L476/ECO!V32),IF($C$2="Constant Exchange rate",IF(C.Claims_DATA!L476=0,0,C.Claims_DATA!L476/ECO!V67))))</f>
        <v>1659</v>
      </c>
      <c r="N575" s="74">
        <f>IF($C$2="National Currency",IF(C.Claims_DATA!M476=0,0,C.Claims_DATA!M476),IF($C$2="Current Exchange rate",IF(C.Claims_DATA!M476=0,0,C.Claims_DATA!M476/ECO!W32),IF($C$2="Constant Exchange rate",IF(C.Claims_DATA!M476=0,0,C.Claims_DATA!M476/ECO!W67))))</f>
        <v>4835</v>
      </c>
      <c r="O575" s="74">
        <f>IF($C$2="National Currency",IF(C.Claims_DATA!N476=0,0,C.Claims_DATA!N476),IF($C$2="Current Exchange rate",IF(C.Claims_DATA!N476=0,0,C.Claims_DATA!N476/ECO!X32),IF($C$2="Constant Exchange rate",IF(C.Claims_DATA!N476=0,0,C.Claims_DATA!N476/ECO!X67))))</f>
        <v>-793</v>
      </c>
      <c r="P575" s="220">
        <f>IF($C$2="National Currency",IF(C.Claims_DATA!O476=0,0,C.Claims_DATA!O476),IF($C$2="Current Exchange rate",IF(C.Claims_DATA!O476=0,0,C.Claims_DATA!O476/ECO!Y32),IF($C$2="Constant Exchange rate",IF(C.Claims_DATA!O476=0,0,C.Claims_DATA!O476/ECO!Y67))))</f>
        <v>-1527</v>
      </c>
      <c r="Q575" s="48">
        <f t="shared" si="121"/>
        <v>-0.11791622555317427</v>
      </c>
      <c r="R575" s="94">
        <f t="shared" si="122"/>
        <v>-1.1640124095139608</v>
      </c>
      <c r="S575" s="94">
        <f t="shared" si="123"/>
        <v>-1.7446009389671362</v>
      </c>
    </row>
    <row r="576" spans="3:19" ht="15" x14ac:dyDescent="0.25">
      <c r="C576" s="256"/>
      <c r="D576" s="257"/>
      <c r="E576" s="45" t="s">
        <v>23</v>
      </c>
      <c r="F576" s="74">
        <f>IF($C$2="National Currency",IF(C.Claims_DATA!E477=0,0,C.Claims_DATA!E477),IF($C$2="Current Exchange rate",IF(C.Claims_DATA!E477=0,0,C.Claims_DATA!E477/ECO!O33),IF($C$2="Constant Exchange rate",IF(C.Claims_DATA!E477=0,0,C.Claims_DATA!E477/ECO!O68))))</f>
        <v>149.96682149966821</v>
      </c>
      <c r="G576" s="74">
        <f>IF($C$2="National Currency",IF(C.Claims_DATA!F477=0,0,C.Claims_DATA!F477),IF($C$2="Current Exchange rate",IF(C.Claims_DATA!F477=0,0,C.Claims_DATA!F477/ECO!P33),IF($C$2="Constant Exchange rate",IF(C.Claims_DATA!F477=0,0,C.Claims_DATA!F477/ECO!P68))))</f>
        <v>463.72483963724841</v>
      </c>
      <c r="H576" s="74">
        <f>IF($C$2="National Currency",IF(C.Claims_DATA!G477=0,0,C.Claims_DATA!G477),IF($C$2="Current Exchange rate",IF(C.Claims_DATA!G477=0,0,C.Claims_DATA!G477/ECO!Q33),IF($C$2="Constant Exchange rate",IF(C.Claims_DATA!G477=0,0,C.Claims_DATA!G477/ECO!Q68))))</f>
        <v>175.84605175846053</v>
      </c>
      <c r="I576" s="74">
        <f>IF($C$2="National Currency",IF(C.Claims_DATA!H477=0,0,C.Claims_DATA!H477),IF($C$2="Current Exchange rate",IF(C.Claims_DATA!H477=0,0,C.Claims_DATA!H477/ECO!R33),IF($C$2="Constant Exchange rate",IF(C.Claims_DATA!H477=0,0,C.Claims_DATA!H477/ECO!R68))))</f>
        <v>672.63879672638802</v>
      </c>
      <c r="J576" s="74">
        <f>IF($C$2="National Currency",IF(C.Claims_DATA!I477=0,0,C.Claims_DATA!I477),IF($C$2="Current Exchange rate",IF(C.Claims_DATA!I477=0,0,C.Claims_DATA!I477/ECO!S33),IF($C$2="Constant Exchange rate",IF(C.Claims_DATA!I477=0,0,C.Claims_DATA!I477/ECO!S68))))</f>
        <v>452.77593452775938</v>
      </c>
      <c r="K576" s="74">
        <f>IF($C$2="National Currency",IF(C.Claims_DATA!J477=0,0,C.Claims_DATA!J477),IF($C$2="Current Exchange rate",IF(C.Claims_DATA!J477=0,0,C.Claims_DATA!J477/ECO!T33),IF($C$2="Constant Exchange rate",IF(C.Claims_DATA!J477=0,0,C.Claims_DATA!J477/ECO!T68))))</f>
        <v>168.43618668436187</v>
      </c>
      <c r="L576" s="74">
        <f>IF($C$2="National Currency",IF(C.Claims_DATA!K477=0,0,C.Claims_DATA!K477),IF($C$2="Current Exchange rate",IF(C.Claims_DATA!K477=0,0,C.Claims_DATA!K477/ECO!U33),IF($C$2="Constant Exchange rate",IF(C.Claims_DATA!K477=0,0,C.Claims_DATA!K477/ECO!U68))))</f>
        <v>130.2809113028091</v>
      </c>
      <c r="M576" s="74">
        <f>IF($C$2="National Currency",IF(C.Claims_DATA!L477=0,0,C.Claims_DATA!L477),IF($C$2="Current Exchange rate",IF(C.Claims_DATA!L477=0,0,C.Claims_DATA!L477/ECO!V33),IF($C$2="Constant Exchange rate",IF(C.Claims_DATA!L477=0,0,C.Claims_DATA!L477/ECO!V68))))</f>
        <v>226.38796726387969</v>
      </c>
      <c r="N576" s="74">
        <f>IF($C$2="National Currency",IF(C.Claims_DATA!M477=0,0,C.Claims_DATA!M477),IF($C$2="Current Exchange rate",IF(C.Claims_DATA!M477=0,0,C.Claims_DATA!M477/ECO!W33),IF($C$2="Constant Exchange rate",IF(C.Claims_DATA!M477=0,0,C.Claims_DATA!M477/ECO!W68))))</f>
        <v>-94.116345941163459</v>
      </c>
      <c r="O576" s="223">
        <f>IF($C$2="National Currency",IF(C.Claims_DATA!N477=0,0,C.Claims_DATA!N477),IF($C$2="Current Exchange rate",IF(C.Claims_DATA!N477=0,0,C.Claims_DATA!N477/ECO!X33),IF($C$2="Constant Exchange rate",IF(C.Claims_DATA!N477=0,0,C.Claims_DATA!N477/ECO!X68))))</f>
        <v>-94.116345941163459</v>
      </c>
      <c r="P576" s="224">
        <f>IF($C$2="National Currency",IF(C.Claims_DATA!O477=0,0,C.Claims_DATA!O477),IF($C$2="Current Exchange rate",IF(C.Claims_DATA!O477=0,0,C.Claims_DATA!O477/ECO!Y33),IF($C$2="Constant Exchange rate",IF(C.Claims_DATA!O477=0,0,C.Claims_DATA!O477/ECO!Y68))))</f>
        <v>0</v>
      </c>
      <c r="Q576" s="48">
        <f t="shared" si="121"/>
        <v>-1.3994759490843389E-2</v>
      </c>
      <c r="R576" s="94">
        <f t="shared" si="122"/>
        <v>0</v>
      </c>
      <c r="S576" s="94">
        <f t="shared" si="123"/>
        <v>-1.6275811209439528</v>
      </c>
    </row>
    <row r="577" spans="3:19" ht="15" x14ac:dyDescent="0.25">
      <c r="C577" s="256"/>
      <c r="D577" s="257"/>
      <c r="E577" s="45" t="s">
        <v>24</v>
      </c>
      <c r="F577" s="74">
        <f>IF($C$2="National Currency",IF(C.Claims_DATA!E478=0,0,C.Claims_DATA!E478),IF($C$2="Current Exchange rate",IF(C.Claims_DATA!E478=0,0,C.Claims_DATA!E478/ECO!O34),IF($C$2="Constant Exchange rate",IF(C.Claims_DATA!E478=0,0,C.Claims_DATA!E478/ECO!O69))))</f>
        <v>111.85996442946738</v>
      </c>
      <c r="G577" s="74">
        <f>IF($C$2="National Currency",IF(C.Claims_DATA!F478=0,0,C.Claims_DATA!F478),IF($C$2="Current Exchange rate",IF(C.Claims_DATA!F478=0,0,C.Claims_DATA!F478/ECO!P34),IF($C$2="Constant Exchange rate",IF(C.Claims_DATA!F478=0,0,C.Claims_DATA!F478/ECO!P69))))</f>
        <v>170.59814658803705</v>
      </c>
      <c r="H577" s="74">
        <f>IF($C$2="National Currency",IF(C.Claims_DATA!G478=0,0,C.Claims_DATA!G478),IF($C$2="Current Exchange rate",IF(C.Claims_DATA!G478=0,0,C.Claims_DATA!G478/ECO!Q34),IF($C$2="Constant Exchange rate",IF(C.Claims_DATA!G478=0,0,C.Claims_DATA!G478/ECO!Q69))))</f>
        <v>161.00346344659738</v>
      </c>
      <c r="I577" s="74">
        <f>IF($C$2="National Currency",IF(C.Claims_DATA!H478=0,0,C.Claims_DATA!H478),IF($C$2="Current Exchange rate",IF(C.Claims_DATA!H478=0,0,C.Claims_DATA!H478/ECO!R34),IF($C$2="Constant Exchange rate",IF(C.Claims_DATA!H478=0,0,C.Claims_DATA!H478/ECO!R69))))</f>
        <v>300.94542731442476</v>
      </c>
      <c r="J577" s="74">
        <f>IF($C$2="National Currency",IF(C.Claims_DATA!I478=0,0,C.Claims_DATA!I478),IF($C$2="Current Exchange rate",IF(C.Claims_DATA!I478=0,0,C.Claims_DATA!I478/ECO!S34),IF($C$2="Constant Exchange rate",IF(C.Claims_DATA!I478=0,0,C.Claims_DATA!I478/ECO!S69))))</f>
        <v>296.26509407469808</v>
      </c>
      <c r="K577" s="74">
        <f>IF($C$2="National Currency",IF(C.Claims_DATA!J478=0,0,C.Claims_DATA!J478),IF($C$2="Current Exchange rate",IF(C.Claims_DATA!J478=0,0,C.Claims_DATA!J478/ECO!T34),IF($C$2="Constant Exchange rate",IF(C.Claims_DATA!J478=0,0,C.Claims_DATA!J478/ECO!T69))))</f>
        <v>234.71871197229243</v>
      </c>
      <c r="L577" s="74">
        <f>IF($C$2="National Currency",IF(C.Claims_DATA!K478=0,0,C.Claims_DATA!K478),IF($C$2="Current Exchange rate",IF(C.Claims_DATA!K478=0,0,C.Claims_DATA!K478/ECO!U34),IF($C$2="Constant Exchange rate",IF(C.Claims_DATA!K478=0,0,C.Claims_DATA!K478/ECO!U69))))</f>
        <v>499.15754001684917</v>
      </c>
      <c r="M577" s="74">
        <f>IF($C$2="National Currency",IF(C.Claims_DATA!L478=0,0,C.Claims_DATA!L478),IF($C$2="Current Exchange rate",IF(C.Claims_DATA!L478=0,0,C.Claims_DATA!L478/ECO!V34),IF($C$2="Constant Exchange rate",IF(C.Claims_DATA!L478=0,0,C.Claims_DATA!L478/ECO!V69))))</f>
        <v>363.89590938874846</v>
      </c>
      <c r="N577" s="74">
        <f>IF($C$2="National Currency",IF(C.Claims_DATA!M478=0,0,C.Claims_DATA!M478),IF($C$2="Current Exchange rate",IF(C.Claims_DATA!M478=0,0,C.Claims_DATA!M478/ECO!W34),IF($C$2="Constant Exchange rate",IF(C.Claims_DATA!M478=0,0,C.Claims_DATA!M478/ECO!W69))))</f>
        <v>710.0065524665356</v>
      </c>
      <c r="O577" s="223">
        <f>IF($C$2="National Currency",IF(C.Claims_DATA!N478=0,0,C.Claims_DATA!N478),IF($C$2="Current Exchange rate",IF(C.Claims_DATA!N478=0,0,C.Claims_DATA!N478/ECO!X34),IF($C$2="Constant Exchange rate",IF(C.Claims_DATA!N478=0,0,C.Claims_DATA!N478/ECO!X69))))</f>
        <v>710.0065524665356</v>
      </c>
      <c r="P577" s="224">
        <f>IF($C$2="National Currency",IF(C.Claims_DATA!O478=0,0,C.Claims_DATA!O478),IF($C$2="Current Exchange rate",IF(C.Claims_DATA!O478=0,0,C.Claims_DATA!O478/ECO!Y34),IF($C$2="Constant Exchange rate",IF(C.Claims_DATA!O478=0,0,C.Claims_DATA!O478/ECO!Y69))))</f>
        <v>0</v>
      </c>
      <c r="Q577" s="48">
        <f t="shared" si="121"/>
        <v>0.10557540073754813</v>
      </c>
      <c r="R577" s="94">
        <f t="shared" si="122"/>
        <v>0</v>
      </c>
      <c r="S577" s="94">
        <f t="shared" si="123"/>
        <v>5.3472803347280333</v>
      </c>
    </row>
    <row r="578" spans="3:19" ht="15" x14ac:dyDescent="0.25">
      <c r="C578" s="256"/>
      <c r="D578" s="257"/>
      <c r="E578" s="45" t="s">
        <v>25</v>
      </c>
      <c r="F578" s="74">
        <f>IF($C$2="National Currency",IF(C.Claims_DATA!E479=0,0,C.Claims_DATA!E479),IF($C$2="Current Exchange rate",IF(C.Claims_DATA!E479=0,0,C.Claims_DATA!E479/ECO!O35),IF($C$2="Constant Exchange rate",IF(C.Claims_DATA!E479=0,0,C.Claims_DATA!E479/ECO!O70))))</f>
        <v>153.94999999999999</v>
      </c>
      <c r="G578" s="74">
        <f>IF($C$2="National Currency",IF(C.Claims_DATA!F479=0,0,C.Claims_DATA!F479),IF($C$2="Current Exchange rate",IF(C.Claims_DATA!F479=0,0,C.Claims_DATA!F479/ECO!P35),IF($C$2="Constant Exchange rate",IF(C.Claims_DATA!F479=0,0,C.Claims_DATA!F479/ECO!P70))))</f>
        <v>367.71</v>
      </c>
      <c r="H578" s="74">
        <f>IF($C$2="National Currency",IF(C.Claims_DATA!G479=0,0,C.Claims_DATA!G479),IF($C$2="Current Exchange rate",IF(C.Claims_DATA!G479=0,0,C.Claims_DATA!G479/ECO!Q35),IF($C$2="Constant Exchange rate",IF(C.Claims_DATA!G479=0,0,C.Claims_DATA!G479/ECO!Q70))))</f>
        <v>382.81099999999998</v>
      </c>
      <c r="I578" s="74">
        <f>IF($C$2="National Currency",IF(C.Claims_DATA!H479=0,0,C.Claims_DATA!H479),IF($C$2="Current Exchange rate",IF(C.Claims_DATA!H479=0,0,C.Claims_DATA!H479/ECO!R35),IF($C$2="Constant Exchange rate",IF(C.Claims_DATA!H479=0,0,C.Claims_DATA!H479/ECO!R70))))</f>
        <v>218.11099999999999</v>
      </c>
      <c r="J578" s="74">
        <f>IF($C$2="National Currency",IF(C.Claims_DATA!I479=0,0,C.Claims_DATA!I479),IF($C$2="Current Exchange rate",IF(C.Claims_DATA!I479=0,0,C.Claims_DATA!I479/ECO!S35),IF($C$2="Constant Exchange rate",IF(C.Claims_DATA!I479=0,0,C.Claims_DATA!I479/ECO!S70))))</f>
        <v>49.356000000000002</v>
      </c>
      <c r="K578" s="74">
        <f>IF($C$2="National Currency",IF(C.Claims_DATA!J479=0,0,C.Claims_DATA!J479),IF($C$2="Current Exchange rate",IF(C.Claims_DATA!J479=0,0,C.Claims_DATA!J479/ECO!T35),IF($C$2="Constant Exchange rate",IF(C.Claims_DATA!J479=0,0,C.Claims_DATA!J479/ECO!T70))))</f>
        <v>-62.435000000000002</v>
      </c>
      <c r="L578" s="74">
        <f>IF($C$2="National Currency",IF(C.Claims_DATA!K479=0,0,C.Claims_DATA!K479),IF($C$2="Current Exchange rate",IF(C.Claims_DATA!K479=0,0,C.Claims_DATA!K479/ECO!U35),IF($C$2="Constant Exchange rate",IF(C.Claims_DATA!K479=0,0,C.Claims_DATA!K479/ECO!U70))))</f>
        <v>-136.26599999999999</v>
      </c>
      <c r="M578" s="74">
        <f>IF($C$2="National Currency",IF(C.Claims_DATA!L479=0,0,C.Claims_DATA!L479),IF($C$2="Current Exchange rate",IF(C.Claims_DATA!L479=0,0,C.Claims_DATA!L479/ECO!V35),IF($C$2="Constant Exchange rate",IF(C.Claims_DATA!L479=0,0,C.Claims_DATA!L479/ECO!V70))))</f>
        <v>-237.964</v>
      </c>
      <c r="N578" s="74">
        <f>IF($C$2="National Currency",IF(C.Claims_DATA!M479=0,0,C.Claims_DATA!M479),IF($C$2="Current Exchange rate",IF(C.Claims_DATA!M479=0,0,C.Claims_DATA!M479/ECO!W35),IF($C$2="Constant Exchange rate",IF(C.Claims_DATA!M479=0,0,C.Claims_DATA!M479/ECO!W70))))</f>
        <v>-57.784999999999997</v>
      </c>
      <c r="O578" s="74">
        <f>IF($C$2="National Currency",IF(C.Claims_DATA!N479=0,0,C.Claims_DATA!N479),IF($C$2="Current Exchange rate",IF(C.Claims_DATA!N479=0,0,C.Claims_DATA!N479/ECO!X35),IF($C$2="Constant Exchange rate",IF(C.Claims_DATA!N479=0,0,C.Claims_DATA!N479/ECO!X70))))</f>
        <v>-172.52600000000001</v>
      </c>
      <c r="P578" s="220">
        <f>IF($C$2="National Currency",IF(C.Claims_DATA!O479=0,0,C.Claims_DATA!O479),IF($C$2="Current Exchange rate",IF(C.Claims_DATA!O479=0,0,C.Claims_DATA!O479/ECO!Y35),IF($C$2="Constant Exchange rate",IF(C.Claims_DATA!O479=0,0,C.Claims_DATA!O479/ECO!Y70))))</f>
        <v>-94.064126110665597</v>
      </c>
      <c r="Q578" s="48">
        <f t="shared" si="121"/>
        <v>-2.5653990832013803E-2</v>
      </c>
      <c r="R578" s="94">
        <f t="shared" si="122"/>
        <v>1.985653716362378</v>
      </c>
      <c r="S578" s="94">
        <f t="shared" si="123"/>
        <v>-2.1206625527768757</v>
      </c>
    </row>
    <row r="579" spans="3:19" ht="15" x14ac:dyDescent="0.25">
      <c r="C579" s="256"/>
      <c r="D579" s="257"/>
      <c r="E579" s="45" t="s">
        <v>26</v>
      </c>
      <c r="F579" s="74">
        <f>IF($C$2="National Currency",IF(C.Claims_DATA!E480=0,0,C.Claims_DATA!E480),IF($C$2="Current Exchange rate",IF(C.Claims_DATA!E480=0,0,C.Claims_DATA!E480/ECO!O36),IF($C$2="Constant Exchange rate",IF(C.Claims_DATA!E480=0,0,C.Claims_DATA!E480/ECO!O71))))</f>
        <v>30.795649777430864</v>
      </c>
      <c r="G579" s="74">
        <f>IF($C$2="National Currency",IF(C.Claims_DATA!F480=0,0,C.Claims_DATA!F480),IF($C$2="Current Exchange rate",IF(C.Claims_DATA!F480=0,0,C.Claims_DATA!F480/ECO!P36),IF($C$2="Constant Exchange rate",IF(C.Claims_DATA!F480=0,0,C.Claims_DATA!F480/ECO!P71))))</f>
        <v>32.221065195372013</v>
      </c>
      <c r="H579" s="74">
        <f>IF($C$2="National Currency",IF(C.Claims_DATA!G480=0,0,C.Claims_DATA!G480),IF($C$2="Current Exchange rate",IF(C.Claims_DATA!G480=0,0,C.Claims_DATA!G480/ECO!Q36),IF($C$2="Constant Exchange rate",IF(C.Claims_DATA!G480=0,0,C.Claims_DATA!G480/ECO!Q71))))</f>
        <v>33.646480613313159</v>
      </c>
      <c r="I579" s="74">
        <f>IF($C$2="National Currency",IF(C.Claims_DATA!H480=0,0,C.Claims_DATA!H480),IF($C$2="Current Exchange rate",IF(C.Claims_DATA!H480=0,0,C.Claims_DATA!H480/ECO!R36),IF($C$2="Constant Exchange rate",IF(C.Claims_DATA!H480=0,0,C.Claims_DATA!H480/ECO!R71))))</f>
        <v>35.071896031254312</v>
      </c>
      <c r="J579" s="74">
        <f>IF($C$2="National Currency",IF(C.Claims_DATA!I480=0,0,C.Claims_DATA!I480),IF($C$2="Current Exchange rate",IF(C.Claims_DATA!I480=0,0,C.Claims_DATA!I480/ECO!S36),IF($C$2="Constant Exchange rate",IF(C.Claims_DATA!I480=0,0,C.Claims_DATA!I480/ECO!S71))))</f>
        <v>36.497311449195458</v>
      </c>
      <c r="K579" s="74">
        <f>IF($C$2="National Currency",IF(C.Claims_DATA!J480=0,0,C.Claims_DATA!J480),IF($C$2="Current Exchange rate",IF(C.Claims_DATA!J480=0,0,C.Claims_DATA!J480/ECO!T36),IF($C$2="Constant Exchange rate",IF(C.Claims_DATA!J480=0,0,C.Claims_DATA!J480/ECO!T71))))</f>
        <v>37.92272686713661</v>
      </c>
      <c r="L579" s="74">
        <f>IF($C$2="National Currency",IF(C.Claims_DATA!K480=0,0,C.Claims_DATA!K480),IF($C$2="Current Exchange rate",IF(C.Claims_DATA!K480=0,0,C.Claims_DATA!K480/ECO!U36),IF($C$2="Constant Exchange rate",IF(C.Claims_DATA!K480=0,0,C.Claims_DATA!K480/ECO!U71))))</f>
        <v>65.137860265905232</v>
      </c>
      <c r="M579" s="74">
        <f>IF($C$2="National Currency",IF(C.Claims_DATA!L480=0,0,C.Claims_DATA!L480),IF($C$2="Current Exchange rate",IF(C.Claims_DATA!L480=0,0,C.Claims_DATA!L480/ECO!V36),IF($C$2="Constant Exchange rate",IF(C.Claims_DATA!L480=0,0,C.Claims_DATA!L480/ECO!V71))))</f>
        <v>176.18452752743821</v>
      </c>
      <c r="N579" s="74">
        <f>IF($C$2="National Currency",IF(C.Claims_DATA!M480=0,0,C.Claims_DATA!M480),IF($C$2="Current Exchange rate",IF(C.Claims_DATA!M480=0,0,C.Claims_DATA!M480/ECO!W36),IF($C$2="Constant Exchange rate",IF(C.Claims_DATA!M480=0,0,C.Claims_DATA!M480/ECO!W71))))</f>
        <v>-5.3537967341839918</v>
      </c>
      <c r="O579" s="74">
        <f>IF($C$2="National Currency",IF(C.Claims_DATA!N480=0,0,C.Claims_DATA!N480),IF($C$2="Current Exchange rate",IF(C.Claims_DATA!N480=0,0,C.Claims_DATA!N480/ECO!X36),IF($C$2="Constant Exchange rate",IF(C.Claims_DATA!N480=0,0,C.Claims_DATA!N480/ECO!X71))))</f>
        <v>-5.3537967341839918</v>
      </c>
      <c r="P579" s="220">
        <f>IF($C$2="National Currency",IF(C.Claims_DATA!O480=0,0,C.Claims_DATA!O480),IF($C$2="Current Exchange rate",IF(C.Claims_DATA!O480=0,0,C.Claims_DATA!O480/ECO!Y36),IF($C$2="Constant Exchange rate",IF(C.Claims_DATA!O480=0,0,C.Claims_DATA!O480/ECO!Y71))))</f>
        <v>0</v>
      </c>
      <c r="Q579" s="48">
        <f t="shared" si="121"/>
        <v>-7.9609016806290967E-4</v>
      </c>
      <c r="R579" s="94">
        <f t="shared" si="122"/>
        <v>0</v>
      </c>
      <c r="S579" s="94">
        <f t="shared" si="123"/>
        <v>-1.1738491239144957</v>
      </c>
    </row>
    <row r="580" spans="3:19" ht="15" x14ac:dyDescent="0.25">
      <c r="C580" s="256"/>
      <c r="D580" s="257"/>
      <c r="E580" s="45" t="s">
        <v>27</v>
      </c>
      <c r="F580" s="74">
        <f>IF($C$2="National Currency",IF(C.Claims_DATA!E481=0,0,C.Claims_DATA!E481),IF($C$2="Current Exchange rate",IF(C.Claims_DATA!E481=0,0,C.Claims_DATA!E481/ECO!O37),IF($C$2="Constant Exchange rate",IF(C.Claims_DATA!E481=0,0,C.Claims_DATA!E481/ECO!O72))))</f>
        <v>1630.150111785372</v>
      </c>
      <c r="G580" s="74">
        <f>IF($C$2="National Currency",IF(C.Claims_DATA!F481=0,0,C.Claims_DATA!F481),IF($C$2="Current Exchange rate",IF(C.Claims_DATA!F481=0,0,C.Claims_DATA!F481/ECO!P37),IF($C$2="Constant Exchange rate",IF(C.Claims_DATA!F481=0,0,C.Claims_DATA!F481/ECO!P72))))</f>
        <v>1776.5357180879378</v>
      </c>
      <c r="H580" s="74">
        <f>IF($C$2="National Currency",IF(C.Claims_DATA!G481=0,0,C.Claims_DATA!G481),IF($C$2="Current Exchange rate",IF(C.Claims_DATA!G481=0,0,C.Claims_DATA!G481/ECO!Q37),IF($C$2="Constant Exchange rate",IF(C.Claims_DATA!G481=0,0,C.Claims_DATA!G481/ECO!Q72))))</f>
        <v>1082.7211753433407</v>
      </c>
      <c r="I580" s="74">
        <f>IF($C$2="National Currency",IF(C.Claims_DATA!H481=0,0,C.Claims_DATA!H481),IF($C$2="Current Exchange rate",IF(C.Claims_DATA!H481=0,0,C.Claims_DATA!H481/ECO!R37),IF($C$2="Constant Exchange rate",IF(C.Claims_DATA!H481=0,0,C.Claims_DATA!H481/ECO!R72))))</f>
        <v>1378.8991802406047</v>
      </c>
      <c r="J580" s="74">
        <f>IF($C$2="National Currency",IF(C.Claims_DATA!I481=0,0,C.Claims_DATA!I481),IF($C$2="Current Exchange rate",IF(C.Claims_DATA!I481=0,0,C.Claims_DATA!I481/ECO!S37),IF($C$2="Constant Exchange rate",IF(C.Claims_DATA!I481=0,0,C.Claims_DATA!I481/ECO!S72))))</f>
        <v>-750.45246460129874</v>
      </c>
      <c r="K580" s="74">
        <f>IF($C$2="National Currency",IF(C.Claims_DATA!J481=0,0,C.Claims_DATA!J481),IF($C$2="Current Exchange rate",IF(C.Claims_DATA!J481=0,0,C.Claims_DATA!J481/ECO!T37),IF($C$2="Constant Exchange rate",IF(C.Claims_DATA!J481=0,0,C.Claims_DATA!J481/ECO!T72))))</f>
        <v>121.89928670286383</v>
      </c>
      <c r="L580" s="74">
        <f>IF($C$2="National Currency",IF(C.Claims_DATA!K481=0,0,C.Claims_DATA!K481),IF($C$2="Current Exchange rate",IF(C.Claims_DATA!K481=0,0,C.Claims_DATA!K481/ECO!U37),IF($C$2="Constant Exchange rate",IF(C.Claims_DATA!K481=0,0,C.Claims_DATA!K481/ECO!U72))))</f>
        <v>393.8038965186841</v>
      </c>
      <c r="M580" s="74">
        <f>IF($C$2="National Currency",IF(C.Claims_DATA!L481=0,0,C.Claims_DATA!L481),IF($C$2="Current Exchange rate",IF(C.Claims_DATA!L481=0,0,C.Claims_DATA!L481/ECO!V37),IF($C$2="Constant Exchange rate",IF(C.Claims_DATA!L481=0,0,C.Claims_DATA!L481/ECO!V72))))</f>
        <v>-20.121366975407216</v>
      </c>
      <c r="N580" s="74">
        <f>IF($C$2="National Currency",IF(C.Claims_DATA!M481=0,0,C.Claims_DATA!M481),IF($C$2="Current Exchange rate",IF(C.Claims_DATA!M481=0,0,C.Claims_DATA!M481/ECO!W37),IF($C$2="Constant Exchange rate",IF(C.Claims_DATA!M481=0,0,C.Claims_DATA!M481/ECO!W72))))</f>
        <v>1324.2840413073563</v>
      </c>
      <c r="O580" s="74">
        <f>IF($C$2="National Currency",IF(C.Claims_DATA!N481=0,0,C.Claims_DATA!N481),IF($C$2="Current Exchange rate",IF(C.Claims_DATA!N481=0,0,C.Claims_DATA!N481/ECO!X37),IF($C$2="Constant Exchange rate",IF(C.Claims_DATA!N481=0,0,C.Claims_DATA!N481/ECO!X72))))</f>
        <v>641.64803577131897</v>
      </c>
      <c r="P580" s="220">
        <f>IF($C$2="National Currency",IF(C.Claims_DATA!O481=0,0,C.Claims_DATA!O481),IF($C$2="Current Exchange rate",IF(C.Claims_DATA!O481=0,0,C.Claims_DATA!O481/ECO!Y37),IF($C$2="Constant Exchange rate",IF(C.Claims_DATA!O481=0,0,C.Claims_DATA!O481/ECO!Y72))))</f>
        <v>0</v>
      </c>
      <c r="Q580" s="48">
        <f t="shared" si="121"/>
        <v>9.5410737089233394E-2</v>
      </c>
      <c r="R580" s="94">
        <f t="shared" si="122"/>
        <v>-0.51547552054023638</v>
      </c>
      <c r="S580" s="94">
        <f t="shared" si="123"/>
        <v>-0.6063871473354232</v>
      </c>
    </row>
    <row r="581" spans="3:19" ht="15" x14ac:dyDescent="0.25">
      <c r="C581" s="256"/>
      <c r="D581" s="257"/>
      <c r="E581" s="45" t="s">
        <v>28</v>
      </c>
      <c r="F581" s="74">
        <f>IF($C$2="National Currency",IF(C.Claims_DATA!E482=0,0,C.Claims_DATA!E482),IF($C$2="Current Exchange rate",IF(C.Claims_DATA!E482=0,0,C.Claims_DATA!E482/ECO!O38),IF($C$2="Constant Exchange rate",IF(C.Claims_DATA!E482=0,0,C.Claims_DATA!E482/ECO!O73))))</f>
        <v>6.6307795025872149</v>
      </c>
      <c r="G581" s="74">
        <f>IF($C$2="National Currency",IF(C.Claims_DATA!F482=0,0,C.Claims_DATA!F482),IF($C$2="Current Exchange rate",IF(C.Claims_DATA!F482=0,0,C.Claims_DATA!F482/ECO!P38),IF($C$2="Constant Exchange rate",IF(C.Claims_DATA!F482=0,0,C.Claims_DATA!F482/ECO!P73))))</f>
        <v>83.441829410782844</v>
      </c>
      <c r="H581" s="74">
        <f>IF($C$2="National Currency",IF(C.Claims_DATA!G482=0,0,C.Claims_DATA!G482),IF($C$2="Current Exchange rate",IF(C.Claims_DATA!G482=0,0,C.Claims_DATA!G482/ECO!Q38),IF($C$2="Constant Exchange rate",IF(C.Claims_DATA!G482=0,0,C.Claims_DATA!G482/ECO!Q73))))</f>
        <v>93.665498247371062</v>
      </c>
      <c r="I581" s="74">
        <f>IF($C$2="National Currency",IF(C.Claims_DATA!H482=0,0,C.Claims_DATA!H482),IF($C$2="Current Exchange rate",IF(C.Claims_DATA!H482=0,0,C.Claims_DATA!H482/ECO!R38),IF($C$2="Constant Exchange rate",IF(C.Claims_DATA!H482=0,0,C.Claims_DATA!H482/ECO!R73))))</f>
        <v>90</v>
      </c>
      <c r="J581" s="74">
        <f>IF($C$2="National Currency",IF(C.Claims_DATA!I482=0,0,C.Claims_DATA!I482),IF($C$2="Current Exchange rate",IF(C.Claims_DATA!I482=0,0,C.Claims_DATA!I482/ECO!S38),IF($C$2="Constant Exchange rate",IF(C.Claims_DATA!I482=0,0,C.Claims_DATA!I482/ECO!S73))))</f>
        <v>89</v>
      </c>
      <c r="K581" s="74">
        <f>IF($C$2="National Currency",IF(C.Claims_DATA!J482=0,0,C.Claims_DATA!J482),IF($C$2="Current Exchange rate",IF(C.Claims_DATA!J482=0,0,C.Claims_DATA!J482/ECO!T38),IF($C$2="Constant Exchange rate",IF(C.Claims_DATA!J482=0,0,C.Claims_DATA!J482/ECO!T73))))</f>
        <v>62</v>
      </c>
      <c r="L581" s="74">
        <f>IF($C$2="National Currency",IF(C.Claims_DATA!K482=0,0,C.Claims_DATA!K482),IF($C$2="Current Exchange rate",IF(C.Claims_DATA!K482=0,0,C.Claims_DATA!K482/ECO!U38),IF($C$2="Constant Exchange rate",IF(C.Claims_DATA!K482=0,0,C.Claims_DATA!K482/ECO!U73))))</f>
        <v>-4</v>
      </c>
      <c r="M581" s="74">
        <f>IF($C$2="National Currency",IF(C.Claims_DATA!L482=0,0,C.Claims_DATA!L482),IF($C$2="Current Exchange rate",IF(C.Claims_DATA!L482=0,0,C.Claims_DATA!L482/ECO!V38),IF($C$2="Constant Exchange rate",IF(C.Claims_DATA!L482=0,0,C.Claims_DATA!L482/ECO!V73))))</f>
        <v>3</v>
      </c>
      <c r="N581" s="74">
        <f>IF($C$2="National Currency",IF(C.Claims_DATA!M482=0,0,C.Claims_DATA!M482),IF($C$2="Current Exchange rate",IF(C.Claims_DATA!M482=0,0,C.Claims_DATA!M482/ECO!W38),IF($C$2="Constant Exchange rate",IF(C.Claims_DATA!M482=0,0,C.Claims_DATA!M482/ECO!W73))))</f>
        <v>27</v>
      </c>
      <c r="O581" s="74">
        <f>IF($C$2="National Currency",IF(C.Claims_DATA!N482=0,0,C.Claims_DATA!N482),IF($C$2="Current Exchange rate",IF(C.Claims_DATA!N482=0,0,C.Claims_DATA!N482/ECO!X38),IF($C$2="Constant Exchange rate",IF(C.Claims_DATA!N482=0,0,C.Claims_DATA!N482/ECO!X73))))</f>
        <v>-21.2</v>
      </c>
      <c r="P581" s="220">
        <f>IF($C$2="National Currency",IF(C.Claims_DATA!O482=0,0,C.Claims_DATA!O482),IF($C$2="Current Exchange rate",IF(C.Claims_DATA!O482=0,0,C.Claims_DATA!O482/ECO!Y38),IF($C$2="Constant Exchange rate",IF(C.Claims_DATA!O482=0,0,C.Claims_DATA!O482/ECO!Y73))))</f>
        <v>0</v>
      </c>
      <c r="Q581" s="48">
        <f t="shared" si="121"/>
        <v>-3.1523631547632968E-3</v>
      </c>
      <c r="R581" s="94">
        <f t="shared" si="122"/>
        <v>-1.7851851851851852</v>
      </c>
      <c r="S581" s="94">
        <f t="shared" si="123"/>
        <v>-4.1972108244178727</v>
      </c>
    </row>
    <row r="582" spans="3:19" ht="15" x14ac:dyDescent="0.25">
      <c r="C582" s="256"/>
      <c r="D582" s="257"/>
      <c r="E582" s="45" t="s">
        <v>29</v>
      </c>
      <c r="F582" s="74">
        <f>IF($C$2="National Currency",IF(C.Claims_DATA!E483=0,0,C.Claims_DATA!E483),IF($C$2="Current Exchange rate",IF(C.Claims_DATA!E483=0,0,C.Claims_DATA!E483/ECO!O39),IF($C$2="Constant Exchange rate",IF(C.Claims_DATA!E483=0,0,C.Claims_DATA!E483/ECO!O74))))</f>
        <v>108.212175529443</v>
      </c>
      <c r="G582" s="74">
        <f>IF($C$2="National Currency",IF(C.Claims_DATA!F483=0,0,C.Claims_DATA!F483),IF($C$2="Current Exchange rate",IF(C.Claims_DATA!F483=0,0,C.Claims_DATA!F483/ECO!P39),IF($C$2="Constant Exchange rate",IF(C.Claims_DATA!F483=0,0,C.Claims_DATA!F483/ECO!P74))))</f>
        <v>28.878709420434177</v>
      </c>
      <c r="H582" s="74">
        <f>IF($C$2="National Currency",IF(C.Claims_DATA!G483=0,0,C.Claims_DATA!G483),IF($C$2="Current Exchange rate",IF(C.Claims_DATA!G483=0,0,C.Claims_DATA!G483/ECO!Q39),IF($C$2="Constant Exchange rate",IF(C.Claims_DATA!G483=0,0,C.Claims_DATA!G483/ECO!Q74))))</f>
        <v>0</v>
      </c>
      <c r="I582" s="74">
        <f>IF($C$2="National Currency",IF(C.Claims_DATA!H483=0,0,C.Claims_DATA!H483),IF($C$2="Current Exchange rate",IF(C.Claims_DATA!H483=0,0,C.Claims_DATA!H483/ECO!R39),IF($C$2="Constant Exchange rate",IF(C.Claims_DATA!H483=0,0,C.Claims_DATA!H483/ECO!R74))))</f>
        <v>0</v>
      </c>
      <c r="J582" s="74">
        <f>IF($C$2="National Currency",IF(C.Claims_DATA!I483=0,0,C.Claims_DATA!I483),IF($C$2="Current Exchange rate",IF(C.Claims_DATA!I483=0,0,C.Claims_DATA!I483/ECO!S39),IF($C$2="Constant Exchange rate",IF(C.Claims_DATA!I483=0,0,C.Claims_DATA!I483/ECO!S74))))</f>
        <v>0</v>
      </c>
      <c r="K582" s="74">
        <f>IF($C$2="National Currency",IF(C.Claims_DATA!J483=0,0,C.Claims_DATA!J483),IF($C$2="Current Exchange rate",IF(C.Claims_DATA!J483=0,0,C.Claims_DATA!J483/ECO!T39),IF($C$2="Constant Exchange rate",IF(C.Claims_DATA!J483=0,0,C.Claims_DATA!J483/ECO!T74))))</f>
        <v>0</v>
      </c>
      <c r="L582" s="74">
        <f>IF($C$2="National Currency",IF(C.Claims_DATA!K483=0,0,C.Claims_DATA!K483),IF($C$2="Current Exchange rate",IF(C.Claims_DATA!K483=0,0,C.Claims_DATA!K483/ECO!U39),IF($C$2="Constant Exchange rate",IF(C.Claims_DATA!K483=0,0,C.Claims_DATA!K483/ECO!U74))))</f>
        <v>0</v>
      </c>
      <c r="M582" s="74">
        <f>IF($C$2="National Currency",IF(C.Claims_DATA!L483=0,0,C.Claims_DATA!L483),IF($C$2="Current Exchange rate",IF(C.Claims_DATA!L483=0,0,C.Claims_DATA!L483/ECO!V39),IF($C$2="Constant Exchange rate",IF(C.Claims_DATA!L483=0,0,C.Claims_DATA!L483/ECO!V74))))</f>
        <v>0</v>
      </c>
      <c r="N582" s="74">
        <f>IF($C$2="National Currency",IF(C.Claims_DATA!M483=0,0,C.Claims_DATA!M483),IF($C$2="Current Exchange rate",IF(C.Claims_DATA!M483=0,0,C.Claims_DATA!M483/ECO!W39),IF($C$2="Constant Exchange rate",IF(C.Claims_DATA!M483=0,0,C.Claims_DATA!M483/ECO!W74))))</f>
        <v>0</v>
      </c>
      <c r="O582" s="74">
        <f>IF($C$2="National Currency",IF(C.Claims_DATA!N483=0,0,C.Claims_DATA!N483),IF($C$2="Current Exchange rate",IF(C.Claims_DATA!N483=0,0,C.Claims_DATA!N483/ECO!X39),IF($C$2="Constant Exchange rate",IF(C.Claims_DATA!N483=0,0,C.Claims_DATA!N483/ECO!X74))))</f>
        <v>0</v>
      </c>
      <c r="P582" s="220">
        <f>IF($C$2="National Currency",IF(C.Claims_DATA!O483=0,0,C.Claims_DATA!O483),IF($C$2="Current Exchange rate",IF(C.Claims_DATA!O483=0,0,C.Claims_DATA!O483/ECO!Y39),IF($C$2="Constant Exchange rate",IF(C.Claims_DATA!O483=0,0,C.Claims_DATA!O483/ECO!Y74))))</f>
        <v>0</v>
      </c>
      <c r="Q582" s="48">
        <f t="shared" si="121"/>
        <v>0</v>
      </c>
      <c r="R582" s="94" t="str">
        <f t="shared" si="122"/>
        <v>-</v>
      </c>
      <c r="S582" s="94" t="str">
        <f t="shared" si="123"/>
        <v>-</v>
      </c>
    </row>
    <row r="583" spans="3:19" ht="15" x14ac:dyDescent="0.25">
      <c r="C583" s="256"/>
      <c r="D583" s="257"/>
      <c r="E583" s="45" t="s">
        <v>30</v>
      </c>
      <c r="F583" s="74">
        <f>IF($C$2="National Currency",IF(C.Claims_DATA!E484=0,0,C.Claims_DATA!E484),IF($C$2="Current Exchange rate",IF(C.Claims_DATA!E484=0,0,C.Claims_DATA!E484/ECO!O40),IF($C$2="Constant Exchange rate",IF(C.Claims_DATA!E484=0,0,C.Claims_DATA!E484/ECO!O75))))</f>
        <v>0</v>
      </c>
      <c r="G583" s="74">
        <f>IF($C$2="National Currency",IF(C.Claims_DATA!F484=0,0,C.Claims_DATA!F484),IF($C$2="Current Exchange rate",IF(C.Claims_DATA!F484=0,0,C.Claims_DATA!F484/ECO!P40),IF($C$2="Constant Exchange rate",IF(C.Claims_DATA!F484=0,0,C.Claims_DATA!F484/ECO!P75))))</f>
        <v>0</v>
      </c>
      <c r="H583" s="74">
        <f>IF($C$2="National Currency",IF(C.Claims_DATA!G484=0,0,C.Claims_DATA!G484),IF($C$2="Current Exchange rate",IF(C.Claims_DATA!G484=0,0,C.Claims_DATA!G484/ECO!Q40),IF($C$2="Constant Exchange rate",IF(C.Claims_DATA!G484=0,0,C.Claims_DATA!G484/ECO!Q75))))</f>
        <v>216.454802259887</v>
      </c>
      <c r="I583" s="74">
        <f>IF($C$2="National Currency",IF(C.Claims_DATA!H484=0,0,C.Claims_DATA!H484),IF($C$2="Current Exchange rate",IF(C.Claims_DATA!H484=0,0,C.Claims_DATA!H484/ECO!R40),IF($C$2="Constant Exchange rate",IF(C.Claims_DATA!H484=0,0,C.Claims_DATA!H484/ECO!R75))))</f>
        <v>156.77966101694915</v>
      </c>
      <c r="J583" s="74">
        <f>IF($C$2="National Currency",IF(C.Claims_DATA!I484=0,0,C.Claims_DATA!I484),IF($C$2="Current Exchange rate",IF(C.Claims_DATA!I484=0,0,C.Claims_DATA!I484/ECO!S40),IF($C$2="Constant Exchange rate",IF(C.Claims_DATA!I484=0,0,C.Claims_DATA!I484/ECO!S75))))</f>
        <v>319.91525423728814</v>
      </c>
      <c r="K583" s="74">
        <f>IF($C$2="National Currency",IF(C.Claims_DATA!J484=0,0,C.Claims_DATA!J484),IF($C$2="Current Exchange rate",IF(C.Claims_DATA!J484=0,0,C.Claims_DATA!J484/ECO!T40),IF($C$2="Constant Exchange rate",IF(C.Claims_DATA!J484=0,0,C.Claims_DATA!J484/ECO!T75))))</f>
        <v>194.56214689265539</v>
      </c>
      <c r="L583" s="74">
        <f>IF($C$2="National Currency",IF(C.Claims_DATA!K484=0,0,C.Claims_DATA!K484),IF($C$2="Current Exchange rate",IF(C.Claims_DATA!K484=0,0,C.Claims_DATA!K484/ECO!U40),IF($C$2="Constant Exchange rate",IF(C.Claims_DATA!K484=0,0,C.Claims_DATA!K484/ECO!U75))))</f>
        <v>128.5310734463277</v>
      </c>
      <c r="M583" s="74">
        <f>IF($C$2="National Currency",IF(C.Claims_DATA!L484=0,0,C.Claims_DATA!L484),IF($C$2="Current Exchange rate",IF(C.Claims_DATA!L484=0,0,C.Claims_DATA!L484/ECO!V40),IF($C$2="Constant Exchange rate",IF(C.Claims_DATA!L484=0,0,C.Claims_DATA!L484/ECO!V75))))</f>
        <v>124.29378531073446</v>
      </c>
      <c r="N583" s="74">
        <f>IF($C$2="National Currency",IF(C.Claims_DATA!M484=0,0,C.Claims_DATA!M484),IF($C$2="Current Exchange rate",IF(C.Claims_DATA!M484=0,0,C.Claims_DATA!M484/ECO!W40),IF($C$2="Constant Exchange rate",IF(C.Claims_DATA!M484=0,0,C.Claims_DATA!M484/ECO!W75))))</f>
        <v>445.26836158192094</v>
      </c>
      <c r="O583" s="74">
        <f>IF($C$2="National Currency",IF(C.Claims_DATA!N484=0,0,C.Claims_DATA!N484),IF($C$2="Current Exchange rate",IF(C.Claims_DATA!N484=0,0,C.Claims_DATA!N484/ECO!X40),IF($C$2="Constant Exchange rate",IF(C.Claims_DATA!N484=0,0,C.Claims_DATA!N484/ECO!X75))))</f>
        <v>756.00282485875709</v>
      </c>
      <c r="P583" s="220">
        <f>IF($C$2="National Currency",IF(C.Claims_DATA!O484=0,0,C.Claims_DATA!O484),IF($C$2="Current Exchange rate",IF(C.Claims_DATA!O484=0,0,C.Claims_DATA!O484/ECO!Y40),IF($C$2="Constant Exchange rate",IF(C.Claims_DATA!O484=0,0,C.Claims_DATA!O484/ECO!Y75))))</f>
        <v>0</v>
      </c>
      <c r="Q583" s="48">
        <f t="shared" si="121"/>
        <v>0.11241487971611867</v>
      </c>
      <c r="R583" s="94">
        <f t="shared" si="122"/>
        <v>0.69785884218873906</v>
      </c>
      <c r="S583" s="94" t="str">
        <f t="shared" si="123"/>
        <v>-</v>
      </c>
    </row>
    <row r="584" spans="3:19" ht="15" x14ac:dyDescent="0.25">
      <c r="C584" s="256"/>
      <c r="D584" s="257"/>
      <c r="E584" s="45" t="s">
        <v>41</v>
      </c>
      <c r="F584" s="75">
        <f>IF($C$2="National Currency",IF(C.Claims_DATA!E485=0,0,C.Claims_DATA!E485),IF($C$2="Current Exchange rate",IF(C.Claims_DATA!E485=0,0,C.Claims_DATA!E485/ECO!O41),IF($C$2="Constant Exchange rate",IF(C.Claims_DATA!E485=0,0,C.Claims_DATA!E485/ECO!O76))))</f>
        <v>1620.5026450928351</v>
      </c>
      <c r="G584" s="75">
        <f>IF($C$2="National Currency",IF(C.Claims_DATA!F485=0,0,C.Claims_DATA!F485),IF($C$2="Current Exchange rate",IF(C.Claims_DATA!F485=0,0,C.Claims_DATA!F485/ECO!P41),IF($C$2="Constant Exchange rate",IF(C.Claims_DATA!F485=0,0,C.Claims_DATA!F485/ECO!P76))))</f>
        <v>1269.4515093638768</v>
      </c>
      <c r="H584" s="75">
        <f>IF($C$2="National Currency",IF(C.Claims_DATA!G485=0,0,C.Claims_DATA!G485),IF($C$2="Current Exchange rate",IF(C.Claims_DATA!G485=0,0,C.Claims_DATA!G485/ECO!Q41),IF($C$2="Constant Exchange rate",IF(C.Claims_DATA!G485=0,0,C.Claims_DATA!G485/ECO!Q76))))</f>
        <v>962.62840689661539</v>
      </c>
      <c r="I584" s="75">
        <f>IF($C$2="National Currency",IF(C.Claims_DATA!H485=0,0,C.Claims_DATA!H485),IF($C$2="Current Exchange rate",IF(C.Claims_DATA!H485=0,0,C.Claims_DATA!H485/ECO!R41),IF($C$2="Constant Exchange rate",IF(C.Claims_DATA!H485=0,0,C.Claims_DATA!H485/ECO!R76))))</f>
        <v>789.54862486505715</v>
      </c>
      <c r="J584" s="75">
        <f>IF($C$2="National Currency",IF(C.Claims_DATA!I485=0,0,C.Claims_DATA!I485),IF($C$2="Current Exchange rate",IF(C.Claims_DATA!I485=0,0,C.Claims_DATA!I485/ECO!S41),IF($C$2="Constant Exchange rate",IF(C.Claims_DATA!I485=0,0,C.Claims_DATA!I485/ECO!S76))))</f>
        <v>24.676198947536211</v>
      </c>
      <c r="K584" s="75">
        <f>IF($C$2="National Currency",IF(C.Claims_DATA!J485=0,0,C.Claims_DATA!J485),IF($C$2="Current Exchange rate",IF(C.Claims_DATA!J485=0,0,C.Claims_DATA!J485/ECO!T41),IF($C$2="Constant Exchange rate",IF(C.Claims_DATA!J485=0,0,C.Claims_DATA!J485/ECO!T76))))</f>
        <v>-1777.0627809070047</v>
      </c>
      <c r="L584" s="75">
        <f>IF($C$2="National Currency",IF(C.Claims_DATA!K485=0,0,C.Claims_DATA!K485),IF($C$2="Current Exchange rate",IF(C.Claims_DATA!K485=0,0,C.Claims_DATA!K485/ECO!U41),IF($C$2="Constant Exchange rate",IF(C.Claims_DATA!K485=0,0,C.Claims_DATA!K485/ECO!U76))))</f>
        <v>821.70207658877644</v>
      </c>
      <c r="M584" s="75">
        <f>IF($C$2="National Currency",IF(C.Claims_DATA!L485=0,0,C.Claims_DATA!L485),IF($C$2="Current Exchange rate",IF(C.Claims_DATA!L485=0,0,C.Claims_DATA!L485/ECO!V41),IF($C$2="Constant Exchange rate",IF(C.Claims_DATA!L485=0,0,C.Claims_DATA!L485/ECO!V76))))</f>
        <v>1391.665605300569</v>
      </c>
      <c r="N584" s="75">
        <f>IF($C$2="National Currency",IF(C.Claims_DATA!M485=0,0,C.Claims_DATA!M485),IF($C$2="Current Exchange rate",IF(C.Claims_DATA!M485=0,0,C.Claims_DATA!M485/ECO!W41),IF($C$2="Constant Exchange rate",IF(C.Claims_DATA!M485=0,0,C.Claims_DATA!M485/ECO!W76))))</f>
        <v>659.93255396887309</v>
      </c>
      <c r="O584" s="75">
        <f>IF($C$2="National Currency",IF(C.Claims_DATA!N485=0,0,C.Claims_DATA!N485),IF($C$2="Current Exchange rate",IF(C.Claims_DATA!N485=0,0,C.Claims_DATA!N485/ECO!X41),IF($C$2="Constant Exchange rate",IF(C.Claims_DATA!N485=0,0,C.Claims_DATA!N485/ECO!X76))))</f>
        <v>-139.66253952201572</v>
      </c>
      <c r="P584" s="221">
        <f>IF($C$2="National Currency",IF(C.Claims_DATA!O485=0,0,C.Claims_DATA!O485),IF($C$2="Current Exchange rate",IF(C.Claims_DATA!O485=0,0,C.Claims_DATA!O485/ECO!Y41),IF($C$2="Constant Exchange rate",IF(C.Claims_DATA!O485=0,0,C.Claims_DATA!O485/ECO!Y76))))</f>
        <v>0</v>
      </c>
      <c r="Q584" s="48">
        <f t="shared" si="121"/>
        <v>-2.0767313381597884E-2</v>
      </c>
      <c r="R584" s="94">
        <f t="shared" si="122"/>
        <v>-1.2116315351956455</v>
      </c>
      <c r="S584" s="94">
        <f t="shared" si="123"/>
        <v>-1.0861847032122647</v>
      </c>
    </row>
    <row r="585" spans="3:19" ht="15.75" thickBot="1" x14ac:dyDescent="0.3">
      <c r="C585" s="258"/>
      <c r="D585" s="259"/>
      <c r="E585" s="55" t="s">
        <v>85</v>
      </c>
      <c r="F585" s="64">
        <f t="shared" ref="F585:O585" si="124">SUM(F553:F584)</f>
        <v>15663.254812837571</v>
      </c>
      <c r="G585" s="64">
        <f t="shared" si="124"/>
        <v>17276.411679867277</v>
      </c>
      <c r="H585" s="64">
        <f t="shared" si="124"/>
        <v>16283.385716005505</v>
      </c>
      <c r="I585" s="64">
        <f t="shared" si="124"/>
        <v>15132.754765790583</v>
      </c>
      <c r="J585" s="64">
        <f t="shared" si="124"/>
        <v>9812.8165149450651</v>
      </c>
      <c r="K585" s="64">
        <f t="shared" si="124"/>
        <v>8865.9554379785332</v>
      </c>
      <c r="L585" s="64">
        <f t="shared" si="124"/>
        <v>7724.6129678909128</v>
      </c>
      <c r="M585" s="64">
        <f t="shared" si="124"/>
        <v>8856.8695545175287</v>
      </c>
      <c r="N585" s="64">
        <f t="shared" si="124"/>
        <v>12667.57175333112</v>
      </c>
      <c r="O585" s="64">
        <f t="shared" si="124"/>
        <v>6725.1134971446063</v>
      </c>
      <c r="P585" s="64" t="s">
        <v>355</v>
      </c>
      <c r="Q585" s="48">
        <f t="shared" si="121"/>
        <v>1</v>
      </c>
    </row>
    <row r="586" spans="3:19" ht="16.5" thickTop="1" thickBot="1" x14ac:dyDescent="0.3">
      <c r="C586" s="260"/>
      <c r="D586" s="261"/>
      <c r="E586" s="57" t="s">
        <v>90</v>
      </c>
      <c r="F586" s="64">
        <v>15539.6826171875</v>
      </c>
      <c r="G586" s="64">
        <v>17208.798828125</v>
      </c>
      <c r="H586" s="64">
        <v>16058.45703125</v>
      </c>
      <c r="I586" s="64">
        <v>14880.890625</v>
      </c>
      <c r="J586" s="64">
        <v>9273.7041015625</v>
      </c>
      <c r="K586" s="64">
        <v>8416.7646484375</v>
      </c>
      <c r="L586" s="64">
        <v>6926.54541015625</v>
      </c>
      <c r="M586" s="64">
        <v>8277.40625</v>
      </c>
      <c r="N586" s="64">
        <v>12126.8515625</v>
      </c>
      <c r="O586" s="64">
        <v>5871.30712890625</v>
      </c>
      <c r="P586" s="64" t="s">
        <v>355</v>
      </c>
      <c r="Q586" s="48">
        <f t="shared" si="121"/>
        <v>0.87304208789920479</v>
      </c>
      <c r="R586" s="94">
        <f>IF(OR(O586=0, N586=0),"-",O586/N586-1)</f>
        <v>-0.51584241807146713</v>
      </c>
      <c r="S586" s="94">
        <f>IF(OR(O586=0, F586=0),"-",O586/F586-1)</f>
        <v>-0.62217329185266923</v>
      </c>
    </row>
    <row r="587" spans="3:19" ht="15.75" thickTop="1" x14ac:dyDescent="0.25">
      <c r="E587" s="57" t="s">
        <v>87</v>
      </c>
      <c r="F587" s="59"/>
      <c r="G587" s="59">
        <f t="shared" ref="G587:O587" si="125">G586/F586-1</f>
        <v>0.1074099292794688</v>
      </c>
      <c r="H587" s="59">
        <f t="shared" si="125"/>
        <v>-6.6846141230668121E-2</v>
      </c>
      <c r="I587" s="59">
        <f t="shared" si="125"/>
        <v>-7.3329984565667639E-2</v>
      </c>
      <c r="J587" s="59">
        <f t="shared" si="125"/>
        <v>-0.37680449811366712</v>
      </c>
      <c r="K587" s="59">
        <f t="shared" si="125"/>
        <v>-9.2405304691640655E-2</v>
      </c>
      <c r="L587" s="59">
        <f t="shared" si="125"/>
        <v>-0.17705368993035775</v>
      </c>
      <c r="M587" s="59">
        <f t="shared" si="125"/>
        <v>0.19502663446961743</v>
      </c>
      <c r="N587" s="59">
        <f t="shared" si="125"/>
        <v>0.46505453474631619</v>
      </c>
      <c r="O587" s="59">
        <f t="shared" si="125"/>
        <v>-0.51584241807146713</v>
      </c>
      <c r="P587" s="86"/>
    </row>
    <row r="588" spans="3:19" ht="18.75" x14ac:dyDescent="0.15">
      <c r="E588" s="82"/>
      <c r="F588" s="72"/>
      <c r="G588" s="72"/>
      <c r="H588" s="72"/>
      <c r="I588" s="72"/>
      <c r="J588" s="72"/>
      <c r="K588" s="72"/>
      <c r="L588" s="72"/>
      <c r="M588" s="72"/>
      <c r="N588" s="72"/>
      <c r="O588" s="72"/>
      <c r="P588" s="72"/>
    </row>
    <row r="591" spans="3:19" ht="18.75" x14ac:dyDescent="0.15">
      <c r="C591" s="264" t="s">
        <v>234</v>
      </c>
      <c r="D591" s="265"/>
      <c r="E591" s="272" t="s">
        <v>148</v>
      </c>
      <c r="F591" s="273"/>
      <c r="G591" s="273"/>
      <c r="H591" s="273"/>
      <c r="I591" s="273"/>
      <c r="J591" s="273"/>
      <c r="K591" s="273"/>
      <c r="L591" s="273"/>
      <c r="M591" s="273"/>
      <c r="N591" s="273"/>
      <c r="O591" s="273"/>
      <c r="P591" s="274"/>
    </row>
    <row r="592" spans="3:19" ht="15" x14ac:dyDescent="0.15">
      <c r="C592" s="262" t="s">
        <v>93</v>
      </c>
      <c r="D592" s="263"/>
      <c r="E592" s="43">
        <v>14</v>
      </c>
      <c r="F592" s="44">
        <v>2004</v>
      </c>
      <c r="G592" s="44">
        <f t="shared" ref="G592:P592" si="126">F592+1</f>
        <v>2005</v>
      </c>
      <c r="H592" s="44">
        <f t="shared" si="126"/>
        <v>2006</v>
      </c>
      <c r="I592" s="44">
        <f t="shared" si="126"/>
        <v>2007</v>
      </c>
      <c r="J592" s="44">
        <f t="shared" si="126"/>
        <v>2008</v>
      </c>
      <c r="K592" s="44">
        <f t="shared" si="126"/>
        <v>2009</v>
      </c>
      <c r="L592" s="44">
        <f t="shared" si="126"/>
        <v>2010</v>
      </c>
      <c r="M592" s="44">
        <f t="shared" si="126"/>
        <v>2011</v>
      </c>
      <c r="N592" s="44">
        <f t="shared" si="126"/>
        <v>2012</v>
      </c>
      <c r="O592" s="120">
        <f t="shared" si="126"/>
        <v>2013</v>
      </c>
      <c r="P592" s="120">
        <f t="shared" si="126"/>
        <v>2014</v>
      </c>
      <c r="Q592" s="46" t="s">
        <v>82</v>
      </c>
      <c r="R592" s="47" t="s">
        <v>88</v>
      </c>
      <c r="S592" s="46" t="s">
        <v>89</v>
      </c>
    </row>
    <row r="593" spans="3:19" ht="15" x14ac:dyDescent="0.25">
      <c r="C593" s="256"/>
      <c r="D593" s="257"/>
      <c r="E593" s="45" t="s">
        <v>0</v>
      </c>
      <c r="F593" s="73">
        <f>IF($C$2="National Currency",IF(C.Claims_DATA!E491=0,0,C.Claims_DATA!E491),IF($C$2="Current Exchange rate",IF(C.Claims_DATA!E491=0,0,C.Claims_DATA!E491/ECO!O10),IF($C$2="Constant Exchange rate",IF(C.Claims_DATA!E491=0,0,C.Claims_DATA!E491/ECO!O45))))</f>
        <v>0</v>
      </c>
      <c r="G593" s="73">
        <f>IF($C$2="National Currency",IF(C.Claims_DATA!F491=0,0,C.Claims_DATA!F491),IF($C$2="Current Exchange rate",IF(C.Claims_DATA!F491=0,0,C.Claims_DATA!F491/ECO!P10),IF($C$2="Constant Exchange rate",IF(C.Claims_DATA!F491=0,0,C.Claims_DATA!F491/ECO!P45))))</f>
        <v>0</v>
      </c>
      <c r="H593" s="73">
        <f>IF($C$2="National Currency",IF(C.Claims_DATA!G491=0,0,C.Claims_DATA!G491),IF($C$2="Current Exchange rate",IF(C.Claims_DATA!G491=0,0,C.Claims_DATA!G491/ECO!Q10),IF($C$2="Constant Exchange rate",IF(C.Claims_DATA!G491=0,0,C.Claims_DATA!G491/ECO!Q45))))</f>
        <v>0</v>
      </c>
      <c r="I593" s="73">
        <f>IF($C$2="National Currency",IF(C.Claims_DATA!H491=0,0,C.Claims_DATA!H491),IF($C$2="Current Exchange rate",IF(C.Claims_DATA!H491=0,0,C.Claims_DATA!H491/ECO!R10),IF($C$2="Constant Exchange rate",IF(C.Claims_DATA!H491=0,0,C.Claims_DATA!H491/ECO!R45))))</f>
        <v>0</v>
      </c>
      <c r="J593" s="73">
        <f>IF($C$2="National Currency",IF(C.Claims_DATA!I491=0,0,C.Claims_DATA!I491),IF($C$2="Current Exchange rate",IF(C.Claims_DATA!I491=0,0,C.Claims_DATA!I491/ECO!S10),IF($C$2="Constant Exchange rate",IF(C.Claims_DATA!I491=0,0,C.Claims_DATA!I491/ECO!S45))))</f>
        <v>0</v>
      </c>
      <c r="K593" s="73">
        <f>IF($C$2="National Currency",IF(C.Claims_DATA!J491=0,0,C.Claims_DATA!J491),IF($C$2="Current Exchange rate",IF(C.Claims_DATA!J491=0,0,C.Claims_DATA!J491/ECO!T10),IF($C$2="Constant Exchange rate",IF(C.Claims_DATA!J491=0,0,C.Claims_DATA!J491/ECO!T45))))</f>
        <v>0</v>
      </c>
      <c r="L593" s="73">
        <f>IF($C$2="National Currency",IF(C.Claims_DATA!K491=0,0,C.Claims_DATA!K491),IF($C$2="Current Exchange rate",IF(C.Claims_DATA!K491=0,0,C.Claims_DATA!K491/ECO!U10),IF($C$2="Constant Exchange rate",IF(C.Claims_DATA!K491=0,0,C.Claims_DATA!K491/ECO!U45))))</f>
        <v>0</v>
      </c>
      <c r="M593" s="73">
        <f>IF($C$2="National Currency",IF(C.Claims_DATA!L491=0,0,C.Claims_DATA!L491),IF($C$2="Current Exchange rate",IF(C.Claims_DATA!L491=0,0,C.Claims_DATA!L491/ECO!V10),IF($C$2="Constant Exchange rate",IF(C.Claims_DATA!L491=0,0,C.Claims_DATA!L491/ECO!V45))))</f>
        <v>0</v>
      </c>
      <c r="N593" s="73">
        <f>IF($C$2="National Currency",IF(C.Claims_DATA!M491=0,0,C.Claims_DATA!M491),IF($C$2="Current Exchange rate",IF(C.Claims_DATA!M491=0,0,C.Claims_DATA!M491/ECO!W10),IF($C$2="Constant Exchange rate",IF(C.Claims_DATA!M491=0,0,C.Claims_DATA!M491/ECO!W45))))</f>
        <v>0</v>
      </c>
      <c r="O593" s="73">
        <f>IF($C$2="National Currency",IF(C.Claims_DATA!N491=0,0,C.Claims_DATA!N491),IF($C$2="Current Exchange rate",IF(C.Claims_DATA!N491=0,0,C.Claims_DATA!N491/ECO!X10),IF($C$2="Constant Exchange rate",IF(C.Claims_DATA!N491=0,0,C.Claims_DATA!N491/ECO!X45))))</f>
        <v>0</v>
      </c>
      <c r="P593" s="219">
        <f>IF($C$2="National Currency",IF(C.Claims_DATA!O491=0,0,C.Claims_DATA!O491),IF($C$2="Current Exchange rate",IF(C.Claims_DATA!O491=0,0,C.Claims_DATA!O491/ECO!Y10),IF($C$2="Constant Exchange rate",IF(C.Claims_DATA!O491=0,0,C.Claims_DATA!O491/ECO!Y45))))</f>
        <v>0</v>
      </c>
      <c r="Q593" s="48">
        <f>O593/$O$625</f>
        <v>0</v>
      </c>
      <c r="R593" s="94" t="str">
        <f>IF(OR(O593=0, N593=0),"-",O593/N593-1)</f>
        <v>-</v>
      </c>
      <c r="S593" s="94" t="str">
        <f>IF(OR(O593=0, F593=0),"-",O593/F593-1)</f>
        <v>-</v>
      </c>
    </row>
    <row r="594" spans="3:19" ht="15" x14ac:dyDescent="0.25">
      <c r="C594" s="256"/>
      <c r="D594" s="257"/>
      <c r="E594" s="45" t="s">
        <v>1</v>
      </c>
      <c r="F594" s="74">
        <f>IF($C$2="National Currency",IF(C.Claims_DATA!E492=0,0,C.Claims_DATA!E492),IF($C$2="Current Exchange rate",IF(C.Claims_DATA!E492=0,0,C.Claims_DATA!E492/ECO!O11),IF($C$2="Constant Exchange rate",IF(C.Claims_DATA!E492=0,0,C.Claims_DATA!E492/ECO!O46))))</f>
        <v>116.73736872999955</v>
      </c>
      <c r="G594" s="74">
        <f>IF($C$2="National Currency",IF(C.Claims_DATA!F492=0,0,C.Claims_DATA!F492),IF($C$2="Current Exchange rate",IF(C.Claims_DATA!F492=0,0,C.Claims_DATA!F492/ECO!P11),IF($C$2="Constant Exchange rate",IF(C.Claims_DATA!F492=0,0,C.Claims_DATA!F492/ECO!P46))))</f>
        <v>311.70284781000043</v>
      </c>
      <c r="H594" s="74">
        <f>IF($C$2="National Currency",IF(C.Claims_DATA!G492=0,0,C.Claims_DATA!G492),IF($C$2="Current Exchange rate",IF(C.Claims_DATA!G492=0,0,C.Claims_DATA!G492/ECO!Q11),IF($C$2="Constant Exchange rate",IF(C.Claims_DATA!G492=0,0,C.Claims_DATA!G492/ECO!Q46))))</f>
        <v>85.673100040000918</v>
      </c>
      <c r="I594" s="74">
        <f>IF($C$2="National Currency",IF(C.Claims_DATA!H492=0,0,C.Claims_DATA!H492),IF($C$2="Current Exchange rate",IF(C.Claims_DATA!H492=0,0,C.Claims_DATA!H492/ECO!R11),IF($C$2="Constant Exchange rate",IF(C.Claims_DATA!H492=0,0,C.Claims_DATA!H492/ECO!R46))))</f>
        <v>283.0145326399994</v>
      </c>
      <c r="J594" s="74">
        <f>IF($C$2="National Currency",IF(C.Claims_DATA!I492=0,0,C.Claims_DATA!I492),IF($C$2="Current Exchange rate",IF(C.Claims_DATA!I492=0,0,C.Claims_DATA!I492/ECO!S11),IF($C$2="Constant Exchange rate",IF(C.Claims_DATA!I492=0,0,C.Claims_DATA!I492/ECO!S46))))</f>
        <v>615.33483494999984</v>
      </c>
      <c r="K594" s="74">
        <f>IF($C$2="National Currency",IF(C.Claims_DATA!J492=0,0,C.Claims_DATA!J492),IF($C$2="Current Exchange rate",IF(C.Claims_DATA!J492=0,0,C.Claims_DATA!J492/ECO!T11),IF($C$2="Constant Exchange rate",IF(C.Claims_DATA!J492=0,0,C.Claims_DATA!J492/ECO!T46))))</f>
        <v>-12.661378180001259</v>
      </c>
      <c r="L594" s="74">
        <f>IF($C$2="National Currency",IF(C.Claims_DATA!K492=0,0,C.Claims_DATA!K492),IF($C$2="Current Exchange rate",IF(C.Claims_DATA!K492=0,0,C.Claims_DATA!K492/ECO!U11),IF($C$2="Constant Exchange rate",IF(C.Claims_DATA!K492=0,0,C.Claims_DATA!K492/ECO!U46))))</f>
        <v>11.117737290000916</v>
      </c>
      <c r="M594" s="74">
        <f>IF($C$2="National Currency",IF(C.Claims_DATA!L492=0,0,C.Claims_DATA!L492),IF($C$2="Current Exchange rate",IF(C.Claims_DATA!L492=0,0,C.Claims_DATA!L492/ECO!V11),IF($C$2="Constant Exchange rate",IF(C.Claims_DATA!L492=0,0,C.Claims_DATA!L492/ECO!V46))))</f>
        <v>-18.126538349999429</v>
      </c>
      <c r="N594" s="74">
        <f>IF($C$2="National Currency",IF(C.Claims_DATA!M492=0,0,C.Claims_DATA!M492),IF($C$2="Current Exchange rate",IF(C.Claims_DATA!M492=0,0,C.Claims_DATA!M492/ECO!W11),IF($C$2="Constant Exchange rate",IF(C.Claims_DATA!M492=0,0,C.Claims_DATA!M492/ECO!W46))))</f>
        <v>292.63269131999971</v>
      </c>
      <c r="O594" s="74">
        <f>IF($C$2="National Currency",IF(C.Claims_DATA!N492=0,0,C.Claims_DATA!N492),IF($C$2="Current Exchange rate",IF(C.Claims_DATA!N492=0,0,C.Claims_DATA!N492/ECO!X11),IF($C$2="Constant Exchange rate",IF(C.Claims_DATA!N492=0,0,C.Claims_DATA!N492/ECO!X46))))</f>
        <v>366.60818200000193</v>
      </c>
      <c r="P594" s="220">
        <f>IF($C$2="National Currency",IF(C.Claims_DATA!O492=0,0,C.Claims_DATA!O492),IF($C$2="Current Exchange rate",IF(C.Claims_DATA!O492=0,0,C.Claims_DATA!O492/ECO!Y11),IF($C$2="Constant Exchange rate",IF(C.Claims_DATA!O492=0,0,C.Claims_DATA!O492/ECO!Y46))))</f>
        <v>167.84859042999935</v>
      </c>
      <c r="Q594" s="48">
        <f t="shared" ref="Q594:Q625" si="127">O594/$O$625</f>
        <v>1.2679691812471421</v>
      </c>
      <c r="R594" s="94">
        <f t="shared" ref="R594:R624" si="128">IF(OR(O594=0, N594=0),"-",O594/N594-1)</f>
        <v>0.25279298203599732</v>
      </c>
      <c r="S594" s="94">
        <f t="shared" ref="S594:S626" si="129">IF(OR(O594=0, F594=0),"-",O594/F594-1)</f>
        <v>2.1404526758515998</v>
      </c>
    </row>
    <row r="595" spans="3:19" ht="15" x14ac:dyDescent="0.25">
      <c r="C595" s="256"/>
      <c r="D595" s="257"/>
      <c r="E595" s="45" t="s">
        <v>2</v>
      </c>
      <c r="F595" s="74">
        <f>IF($C$2="National Currency",IF(C.Claims_DATA!E493=0,0,C.Claims_DATA!E493),IF($C$2="Current Exchange rate",IF(C.Claims_DATA!E493=0,0,C.Claims_DATA!E493/ECO!O12),IF($C$2="Constant Exchange rate",IF(C.Claims_DATA!E493=0,0,C.Claims_DATA!E493/ECO!O47))))</f>
        <v>0</v>
      </c>
      <c r="G595" s="74">
        <f>IF($C$2="National Currency",IF(C.Claims_DATA!F493=0,0,C.Claims_DATA!F493),IF($C$2="Current Exchange rate",IF(C.Claims_DATA!F493=0,0,C.Claims_DATA!F493/ECO!P12),IF($C$2="Constant Exchange rate",IF(C.Claims_DATA!F493=0,0,C.Claims_DATA!F493/ECO!P47))))</f>
        <v>0</v>
      </c>
      <c r="H595" s="74">
        <f>IF($C$2="National Currency",IF(C.Claims_DATA!G493=0,0,C.Claims_DATA!G493),IF($C$2="Current Exchange rate",IF(C.Claims_DATA!G493=0,0,C.Claims_DATA!G493/ECO!Q12),IF($C$2="Constant Exchange rate",IF(C.Claims_DATA!G493=0,0,C.Claims_DATA!G493/ECO!Q47))))</f>
        <v>0</v>
      </c>
      <c r="I595" s="74">
        <f>IF($C$2="National Currency",IF(C.Claims_DATA!H493=0,0,C.Claims_DATA!H493),IF($C$2="Current Exchange rate",IF(C.Claims_DATA!H493=0,0,C.Claims_DATA!H493/ECO!R12),IF($C$2="Constant Exchange rate",IF(C.Claims_DATA!H493=0,0,C.Claims_DATA!H493/ECO!R47))))</f>
        <v>51.359136926066057</v>
      </c>
      <c r="J595" s="74">
        <f>IF($C$2="National Currency",IF(C.Claims_DATA!I493=0,0,C.Claims_DATA!I493),IF($C$2="Current Exchange rate",IF(C.Claims_DATA!I493=0,0,C.Claims_DATA!I493/ECO!S12),IF($C$2="Constant Exchange rate",IF(C.Claims_DATA!I493=0,0,C.Claims_DATA!I493/ECO!S47))))</f>
        <v>82.582983945188673</v>
      </c>
      <c r="K595" s="74">
        <f>IF($C$2="National Currency",IF(C.Claims_DATA!J493=0,0,C.Claims_DATA!J493),IF($C$2="Current Exchange rate",IF(C.Claims_DATA!J493=0,0,C.Claims_DATA!J493/ECO!T12),IF($C$2="Constant Exchange rate",IF(C.Claims_DATA!J493=0,0,C.Claims_DATA!J493/ECO!T47))))</f>
        <v>43.344206974128234</v>
      </c>
      <c r="L595" s="74">
        <f>IF($C$2="National Currency",IF(C.Claims_DATA!K493=0,0,C.Claims_DATA!K493),IF($C$2="Current Exchange rate",IF(C.Claims_DATA!K493=0,0,C.Claims_DATA!K493/ECO!U12),IF($C$2="Constant Exchange rate",IF(C.Claims_DATA!K493=0,0,C.Claims_DATA!K493/ECO!U47))))</f>
        <v>33.698576426526159</v>
      </c>
      <c r="M595" s="74">
        <f>IF($C$2="National Currency",IF(C.Claims_DATA!L493=0,0,C.Claims_DATA!L493),IF($C$2="Current Exchange rate",IF(C.Claims_DATA!L493=0,0,C.Claims_DATA!L493/ECO!V12),IF($C$2="Constant Exchange rate",IF(C.Claims_DATA!L493=0,0,C.Claims_DATA!L493/ECO!V47))))</f>
        <v>25.06391246548727</v>
      </c>
      <c r="N595" s="74">
        <f>IF($C$2="National Currency",IF(C.Claims_DATA!M493=0,0,C.Claims_DATA!M493),IF($C$2="Current Exchange rate",IF(C.Claims_DATA!M493=0,0,C.Claims_DATA!M493/ECO!W12),IF($C$2="Constant Exchange rate",IF(C.Claims_DATA!M493=0,0,C.Claims_DATA!M493/ECO!W47))))</f>
        <v>25.564986194907455</v>
      </c>
      <c r="O595" s="74">
        <f>IF($C$2="National Currency",IF(C.Claims_DATA!N493=0,0,C.Claims_DATA!N493),IF($C$2="Current Exchange rate",IF(C.Claims_DATA!N493=0,0,C.Claims_DATA!N493/ECO!X12),IF($C$2="Constant Exchange rate",IF(C.Claims_DATA!N493=0,0,C.Claims_DATA!N493/ECO!X47))))</f>
        <v>25.564986194907455</v>
      </c>
      <c r="P595" s="220">
        <f>IF($C$2="National Currency",IF(C.Claims_DATA!O493=0,0,C.Claims_DATA!O493),IF($C$2="Current Exchange rate",IF(C.Claims_DATA!O493=0,0,C.Claims_DATA!O493/ECO!Y12),IF($C$2="Constant Exchange rate",IF(C.Claims_DATA!O493=0,0,C.Claims_DATA!O493/ECO!Y47))))</f>
        <v>0</v>
      </c>
      <c r="Q595" s="48">
        <f t="shared" si="127"/>
        <v>8.8420325038329681E-2</v>
      </c>
      <c r="R595" s="94">
        <f t="shared" si="128"/>
        <v>0</v>
      </c>
      <c r="S595" s="94" t="str">
        <f t="shared" si="129"/>
        <v>-</v>
      </c>
    </row>
    <row r="596" spans="3:19" ht="15" x14ac:dyDescent="0.25">
      <c r="C596" s="256"/>
      <c r="D596" s="257"/>
      <c r="E596" s="45" t="s">
        <v>3</v>
      </c>
      <c r="F596" s="74">
        <f>IF($C$2="National Currency",IF(C.Claims_DATA!E494=0,0,C.Claims_DATA!E494),IF($C$2="Current Exchange rate",IF(C.Claims_DATA!E494=0,0,C.Claims_DATA!E494/ECO!O13),IF($C$2="Constant Exchange rate",IF(C.Claims_DATA!E494=0,0,C.Claims_DATA!E494/ECO!O48))))</f>
        <v>483.19278110445777</v>
      </c>
      <c r="G596" s="74">
        <f>IF($C$2="National Currency",IF(C.Claims_DATA!F494=0,0,C.Claims_DATA!F494),IF($C$2="Current Exchange rate",IF(C.Claims_DATA!F494=0,0,C.Claims_DATA!F494/ECO!P13),IF($C$2="Constant Exchange rate",IF(C.Claims_DATA!F494=0,0,C.Claims_DATA!F494/ECO!P48))))</f>
        <v>572.52495009980044</v>
      </c>
      <c r="H596" s="74">
        <f>IF($C$2="National Currency",IF(C.Claims_DATA!G494=0,0,C.Claims_DATA!G494),IF($C$2="Current Exchange rate",IF(C.Claims_DATA!G494=0,0,C.Claims_DATA!G494/ECO!Q13),IF($C$2="Constant Exchange rate",IF(C.Claims_DATA!G494=0,0,C.Claims_DATA!G494/ECO!Q48))))</f>
        <v>439.8852295409182</v>
      </c>
      <c r="I596" s="74">
        <f>IF($C$2="National Currency",IF(C.Claims_DATA!H494=0,0,C.Claims_DATA!H494),IF($C$2="Current Exchange rate",IF(C.Claims_DATA!H494=0,0,C.Claims_DATA!H494/ECO!R13),IF($C$2="Constant Exchange rate",IF(C.Claims_DATA!H494=0,0,C.Claims_DATA!H494/ECO!R48))))</f>
        <v>430.58549567531605</v>
      </c>
      <c r="J596" s="74">
        <f>IF($C$2="National Currency",IF(C.Claims_DATA!I494=0,0,C.Claims_DATA!I494),IF($C$2="Current Exchange rate",IF(C.Claims_DATA!I494=0,0,C.Claims_DATA!I494/ECO!S13),IF($C$2="Constant Exchange rate",IF(C.Claims_DATA!I494=0,0,C.Claims_DATA!I494/ECO!S48))))</f>
        <v>84.921852960745184</v>
      </c>
      <c r="K596" s="74">
        <f>IF($C$2="National Currency",IF(C.Claims_DATA!J494=0,0,C.Claims_DATA!J494),IF($C$2="Current Exchange rate",IF(C.Claims_DATA!J494=0,0,C.Claims_DATA!J494/ECO!T13),IF($C$2="Constant Exchange rate",IF(C.Claims_DATA!J494=0,0,C.Claims_DATA!J494/ECO!T48))))</f>
        <v>229.14875000000001</v>
      </c>
      <c r="L596" s="74">
        <f>IF($C$2="National Currency",IF(C.Claims_DATA!K494=0,0,C.Claims_DATA!K494),IF($C$2="Current Exchange rate",IF(C.Claims_DATA!K494=0,0,C.Claims_DATA!K494/ECO!U13),IF($C$2="Constant Exchange rate",IF(C.Claims_DATA!K494=0,0,C.Claims_DATA!K494/ECO!U48))))</f>
        <v>-151.09471723220227</v>
      </c>
      <c r="M596" s="74">
        <f>IF($C$2="National Currency",IF(C.Claims_DATA!L494=0,0,C.Claims_DATA!L494),IF($C$2="Current Exchange rate",IF(C.Claims_DATA!L494=0,0,C.Claims_DATA!L494/ECO!V13),IF($C$2="Constant Exchange rate",IF(C.Claims_DATA!L494=0,0,C.Claims_DATA!L494/ECO!V48))))</f>
        <v>-233.85509980039922</v>
      </c>
      <c r="N596" s="74">
        <f>IF($C$2="National Currency",IF(C.Claims_DATA!M494=0,0,C.Claims_DATA!M494),IF($C$2="Current Exchange rate",IF(C.Claims_DATA!M494=0,0,C.Claims_DATA!M494/ECO!W13),IF($C$2="Constant Exchange rate",IF(C.Claims_DATA!M494=0,0,C.Claims_DATA!M494/ECO!W48))))</f>
        <v>-413.50154025282774</v>
      </c>
      <c r="O596" s="74">
        <f>IF($C$2="National Currency",IF(C.Claims_DATA!N494=0,0,C.Claims_DATA!N494),IF($C$2="Current Exchange rate",IF(C.Claims_DATA!N494=0,0,C.Claims_DATA!N494/ECO!X13),IF($C$2="Constant Exchange rate",IF(C.Claims_DATA!N494=0,0,C.Claims_DATA!N494/ECO!X48))))</f>
        <v>-426.65570691949432</v>
      </c>
      <c r="P596" s="220">
        <f>IF($C$2="National Currency",IF(C.Claims_DATA!O494=0,0,C.Claims_DATA!O494),IF($C$2="Current Exchange rate",IF(C.Claims_DATA!O494=0,0,C.Claims_DATA!O494/ECO!Y13),IF($C$2="Constant Exchange rate",IF(C.Claims_DATA!O494=0,0,C.Claims_DATA!O494/ECO!Y48))))</f>
        <v>-202.06836327345312</v>
      </c>
      <c r="Q596" s="48">
        <f t="shared" si="127"/>
        <v>-1.475652519335013</v>
      </c>
      <c r="R596" s="94">
        <f t="shared" si="128"/>
        <v>3.1811650952070725E-2</v>
      </c>
      <c r="S596" s="94">
        <f t="shared" si="129"/>
        <v>-1.882992717615247</v>
      </c>
    </row>
    <row r="597" spans="3:19" ht="15" x14ac:dyDescent="0.25">
      <c r="C597" s="256"/>
      <c r="D597" s="257"/>
      <c r="E597" s="45" t="s">
        <v>4</v>
      </c>
      <c r="F597" s="74">
        <f>IF($C$2="National Currency",IF(C.Claims_DATA!E495=0,0,C.Claims_DATA!E495),IF($C$2="Current Exchange rate",IF(C.Claims_DATA!E495=0,0,C.Claims_DATA!E495/ECO!O14),IF($C$2="Constant Exchange rate",IF(C.Claims_DATA!E495=0,0,C.Claims_DATA!E495/ECO!O49))))</f>
        <v>6.3218685393066458</v>
      </c>
      <c r="G597" s="74">
        <f>IF($C$2="National Currency",IF(C.Claims_DATA!F495=0,0,C.Claims_DATA!F495),IF($C$2="Current Exchange rate",IF(C.Claims_DATA!F495=0,0,C.Claims_DATA!F495/ECO!P14),IF($C$2="Constant Exchange rate",IF(C.Claims_DATA!F495=0,0,C.Claims_DATA!F495/ECO!P49))))</f>
        <v>3.929810173082509</v>
      </c>
      <c r="H597" s="74">
        <f>IF($C$2="National Currency",IF(C.Claims_DATA!G495=0,0,C.Claims_DATA!G495),IF($C$2="Current Exchange rate",IF(C.Claims_DATA!G495=0,0,C.Claims_DATA!G495/ECO!Q14),IF($C$2="Constant Exchange rate",IF(C.Claims_DATA!G495=0,0,C.Claims_DATA!G495/ECO!Q49))))</f>
        <v>9.5682334648965437</v>
      </c>
      <c r="I597" s="74">
        <f>IF($C$2="National Currency",IF(C.Claims_DATA!H495=0,0,C.Claims_DATA!H495),IF($C$2="Current Exchange rate",IF(C.Claims_DATA!H495=0,0,C.Claims_DATA!H495/ECO!R14),IF($C$2="Constant Exchange rate",IF(C.Claims_DATA!H495=0,0,C.Claims_DATA!H495/ECO!R49))))</f>
        <v>9.7390947767696971</v>
      </c>
      <c r="J597" s="74">
        <f>IF($C$2="National Currency",IF(C.Claims_DATA!I495=0,0,C.Claims_DATA!I495),IF($C$2="Current Exchange rate",IF(C.Claims_DATA!I495=0,0,C.Claims_DATA!I495/ECO!S14),IF($C$2="Constant Exchange rate",IF(C.Claims_DATA!I495=0,0,C.Claims_DATA!I495/ECO!S49))))</f>
        <v>14</v>
      </c>
      <c r="K597" s="74">
        <f>IF($C$2="National Currency",IF(C.Claims_DATA!J495=0,0,C.Claims_DATA!J495),IF($C$2="Current Exchange rate",IF(C.Claims_DATA!J495=0,0,C.Claims_DATA!J495/ECO!T14),IF($C$2="Constant Exchange rate",IF(C.Claims_DATA!J495=0,0,C.Claims_DATA!J495/ECO!T49))))</f>
        <v>10</v>
      </c>
      <c r="L597" s="74">
        <f>IF($C$2="National Currency",IF(C.Claims_DATA!K495=0,0,C.Claims_DATA!K495),IF($C$2="Current Exchange rate",IF(C.Claims_DATA!K495=0,0,C.Claims_DATA!K495/ECO!U14),IF($C$2="Constant Exchange rate",IF(C.Claims_DATA!K495=0,0,C.Claims_DATA!K495/ECO!U49))))</f>
        <v>10</v>
      </c>
      <c r="M597" s="74">
        <f>IF($C$2="National Currency",IF(C.Claims_DATA!L495=0,0,C.Claims_DATA!L495),IF($C$2="Current Exchange rate",IF(C.Claims_DATA!L495=0,0,C.Claims_DATA!L495/ECO!V14),IF($C$2="Constant Exchange rate",IF(C.Claims_DATA!L495=0,0,C.Claims_DATA!L495/ECO!V49))))</f>
        <v>10</v>
      </c>
      <c r="N597" s="74">
        <f>IF($C$2="National Currency",IF(C.Claims_DATA!M495=0,0,C.Claims_DATA!M495),IF($C$2="Current Exchange rate",IF(C.Claims_DATA!M495=0,0,C.Claims_DATA!M495/ECO!W14),IF($C$2="Constant Exchange rate",IF(C.Claims_DATA!M495=0,0,C.Claims_DATA!M495/ECO!W49))))</f>
        <v>0</v>
      </c>
      <c r="O597" s="74">
        <f>IF($C$2="National Currency",IF(C.Claims_DATA!N495=0,0,C.Claims_DATA!N495),IF($C$2="Current Exchange rate",IF(C.Claims_DATA!N495=0,0,C.Claims_DATA!N495/ECO!X14),IF($C$2="Constant Exchange rate",IF(C.Claims_DATA!N495=0,0,C.Claims_DATA!N495/ECO!X49))))</f>
        <v>0</v>
      </c>
      <c r="P597" s="220">
        <f>IF($C$2="National Currency",IF(C.Claims_DATA!O495=0,0,C.Claims_DATA!O495),IF($C$2="Current Exchange rate",IF(C.Claims_DATA!O495=0,0,C.Claims_DATA!O495/ECO!Y14),IF($C$2="Constant Exchange rate",IF(C.Claims_DATA!O495=0,0,C.Claims_DATA!O495/ECO!Y49))))</f>
        <v>0</v>
      </c>
      <c r="Q597" s="48">
        <f t="shared" si="127"/>
        <v>0</v>
      </c>
      <c r="R597" s="94" t="str">
        <f t="shared" si="128"/>
        <v>-</v>
      </c>
      <c r="S597" s="94" t="str">
        <f t="shared" si="129"/>
        <v>-</v>
      </c>
    </row>
    <row r="598" spans="3:19" ht="15" x14ac:dyDescent="0.25">
      <c r="C598" s="256"/>
      <c r="D598" s="257"/>
      <c r="E598" s="45" t="s">
        <v>5</v>
      </c>
      <c r="F598" s="74">
        <f>IF($C$2="National Currency",IF(C.Claims_DATA!E496=0,0,C.Claims_DATA!E496),IF($C$2="Current Exchange rate",IF(C.Claims_DATA!E496=0,0,C.Claims_DATA!E496/ECO!O15),IF($C$2="Constant Exchange rate",IF(C.Claims_DATA!E496=0,0,C.Claims_DATA!E496/ECO!O50))))</f>
        <v>0</v>
      </c>
      <c r="G598" s="74">
        <f>IF($C$2="National Currency",IF(C.Claims_DATA!F496=0,0,C.Claims_DATA!F496),IF($C$2="Current Exchange rate",IF(C.Claims_DATA!F496=0,0,C.Claims_DATA!F496/ECO!P15),IF($C$2="Constant Exchange rate",IF(C.Claims_DATA!F496=0,0,C.Claims_DATA!F496/ECO!P50))))</f>
        <v>0</v>
      </c>
      <c r="H598" s="74">
        <f>IF($C$2="National Currency",IF(C.Claims_DATA!G496=0,0,C.Claims_DATA!G496),IF($C$2="Current Exchange rate",IF(C.Claims_DATA!G496=0,0,C.Claims_DATA!G496/ECO!Q15),IF($C$2="Constant Exchange rate",IF(C.Claims_DATA!G496=0,0,C.Claims_DATA!G496/ECO!Q50))))</f>
        <v>0</v>
      </c>
      <c r="I598" s="74">
        <f>IF($C$2="National Currency",IF(C.Claims_DATA!H496=0,0,C.Claims_DATA!H496),IF($C$2="Current Exchange rate",IF(C.Claims_DATA!H496=0,0,C.Claims_DATA!H496/ECO!R15),IF($C$2="Constant Exchange rate",IF(C.Claims_DATA!H496=0,0,C.Claims_DATA!H496/ECO!R50))))</f>
        <v>0</v>
      </c>
      <c r="J598" s="74">
        <f>IF($C$2="National Currency",IF(C.Claims_DATA!I496=0,0,C.Claims_DATA!I496),IF($C$2="Current Exchange rate",IF(C.Claims_DATA!I496=0,0,C.Claims_DATA!I496/ECO!S15),IF($C$2="Constant Exchange rate",IF(C.Claims_DATA!I496=0,0,C.Claims_DATA!I496/ECO!S50))))</f>
        <v>0</v>
      </c>
      <c r="K598" s="74">
        <f>IF($C$2="National Currency",IF(C.Claims_DATA!J496=0,0,C.Claims_DATA!J496),IF($C$2="Current Exchange rate",IF(C.Claims_DATA!J496=0,0,C.Claims_DATA!J496/ECO!T15),IF($C$2="Constant Exchange rate",IF(C.Claims_DATA!J496=0,0,C.Claims_DATA!J496/ECO!T50))))</f>
        <v>0</v>
      </c>
      <c r="L598" s="74">
        <f>IF($C$2="National Currency",IF(C.Claims_DATA!K496=0,0,C.Claims_DATA!K496),IF($C$2="Current Exchange rate",IF(C.Claims_DATA!K496=0,0,C.Claims_DATA!K496/ECO!U15),IF($C$2="Constant Exchange rate",IF(C.Claims_DATA!K496=0,0,C.Claims_DATA!K496/ECO!U50))))</f>
        <v>0</v>
      </c>
      <c r="M598" s="74">
        <f>IF($C$2="National Currency",IF(C.Claims_DATA!L496=0,0,C.Claims_DATA!L496),IF($C$2="Current Exchange rate",IF(C.Claims_DATA!L496=0,0,C.Claims_DATA!L496/ECO!V15),IF($C$2="Constant Exchange rate",IF(C.Claims_DATA!L496=0,0,C.Claims_DATA!L496/ECO!V50))))</f>
        <v>0</v>
      </c>
      <c r="N598" s="74">
        <f>IF($C$2="National Currency",IF(C.Claims_DATA!M496=0,0,C.Claims_DATA!M496),IF($C$2="Current Exchange rate",IF(C.Claims_DATA!M496=0,0,C.Claims_DATA!M496/ECO!W15),IF($C$2="Constant Exchange rate",IF(C.Claims_DATA!M496=0,0,C.Claims_DATA!M496/ECO!W50))))</f>
        <v>0</v>
      </c>
      <c r="O598" s="74">
        <f>IF($C$2="National Currency",IF(C.Claims_DATA!N496=0,0,C.Claims_DATA!N496),IF($C$2="Current Exchange rate",IF(C.Claims_DATA!N496=0,0,C.Claims_DATA!N496/ECO!X15),IF($C$2="Constant Exchange rate",IF(C.Claims_DATA!N496=0,0,C.Claims_DATA!N496/ECO!X50))))</f>
        <v>0</v>
      </c>
      <c r="P598" s="220">
        <f>IF($C$2="National Currency",IF(C.Claims_DATA!O496=0,0,C.Claims_DATA!O496),IF($C$2="Current Exchange rate",IF(C.Claims_DATA!O496=0,0,C.Claims_DATA!O496/ECO!Y15),IF($C$2="Constant Exchange rate",IF(C.Claims_DATA!O496=0,0,C.Claims_DATA!O496/ECO!Y50))))</f>
        <v>0</v>
      </c>
      <c r="Q598" s="48">
        <f t="shared" si="127"/>
        <v>0</v>
      </c>
      <c r="R598" s="94" t="str">
        <f t="shared" si="128"/>
        <v>-</v>
      </c>
      <c r="S598" s="94" t="str">
        <f t="shared" si="129"/>
        <v>-</v>
      </c>
    </row>
    <row r="599" spans="3:19" ht="15" x14ac:dyDescent="0.25">
      <c r="C599" s="256"/>
      <c r="D599" s="257"/>
      <c r="E599" s="45" t="s">
        <v>6</v>
      </c>
      <c r="F599" s="74">
        <f>IF($C$2="National Currency",IF(C.Claims_DATA!E497=0,0,C.Claims_DATA!E497),IF($C$2="Current Exchange rate",IF(C.Claims_DATA!E497=0,0,C.Claims_DATA!E497/ECO!O16),IF($C$2="Constant Exchange rate",IF(C.Claims_DATA!E497=0,0,C.Claims_DATA!E497/ECO!O51))))</f>
        <v>0</v>
      </c>
      <c r="G599" s="74">
        <f>IF($C$2="National Currency",IF(C.Claims_DATA!F497=0,0,C.Claims_DATA!F497),IF($C$2="Current Exchange rate",IF(C.Claims_DATA!F497=0,0,C.Claims_DATA!F497/ECO!P16),IF($C$2="Constant Exchange rate",IF(C.Claims_DATA!F497=0,0,C.Claims_DATA!F497/ECO!P51))))</f>
        <v>0</v>
      </c>
      <c r="H599" s="74">
        <f>IF($C$2="National Currency",IF(C.Claims_DATA!G497=0,0,C.Claims_DATA!G497),IF($C$2="Current Exchange rate",IF(C.Claims_DATA!G497=0,0,C.Claims_DATA!G497/ECO!Q16),IF($C$2="Constant Exchange rate",IF(C.Claims_DATA!G497=0,0,C.Claims_DATA!G497/ECO!Q51))))</f>
        <v>0</v>
      </c>
      <c r="I599" s="74">
        <f>IF($C$2="National Currency",IF(C.Claims_DATA!H497=0,0,C.Claims_DATA!H497),IF($C$2="Current Exchange rate",IF(C.Claims_DATA!H497=0,0,C.Claims_DATA!H497/ECO!R16),IF($C$2="Constant Exchange rate",IF(C.Claims_DATA!H497=0,0,C.Claims_DATA!H497/ECO!R51))))</f>
        <v>0</v>
      </c>
      <c r="J599" s="74">
        <f>IF($C$2="National Currency",IF(C.Claims_DATA!I497=0,0,C.Claims_DATA!I497),IF($C$2="Current Exchange rate",IF(C.Claims_DATA!I497=0,0,C.Claims_DATA!I497/ECO!S16),IF($C$2="Constant Exchange rate",IF(C.Claims_DATA!I497=0,0,C.Claims_DATA!I497/ECO!S51))))</f>
        <v>0</v>
      </c>
      <c r="K599" s="74">
        <f>IF($C$2="National Currency",IF(C.Claims_DATA!J497=0,0,C.Claims_DATA!J497),IF($C$2="Current Exchange rate",IF(C.Claims_DATA!J497=0,0,C.Claims_DATA!J497/ECO!T16),IF($C$2="Constant Exchange rate",IF(C.Claims_DATA!J497=0,0,C.Claims_DATA!J497/ECO!T51))))</f>
        <v>0</v>
      </c>
      <c r="L599" s="74">
        <f>IF($C$2="National Currency",IF(C.Claims_DATA!K497=0,0,C.Claims_DATA!K497),IF($C$2="Current Exchange rate",IF(C.Claims_DATA!K497=0,0,C.Claims_DATA!K497/ECO!U16),IF($C$2="Constant Exchange rate",IF(C.Claims_DATA!K497=0,0,C.Claims_DATA!K497/ECO!U51))))</f>
        <v>0</v>
      </c>
      <c r="M599" s="74">
        <f>IF($C$2="National Currency",IF(C.Claims_DATA!L497=0,0,C.Claims_DATA!L497),IF($C$2="Current Exchange rate",IF(C.Claims_DATA!L497=0,0,C.Claims_DATA!L497/ECO!V16),IF($C$2="Constant Exchange rate",IF(C.Claims_DATA!L497=0,0,C.Claims_DATA!L497/ECO!V51))))</f>
        <v>0</v>
      </c>
      <c r="N599" s="74">
        <f>IF($C$2="National Currency",IF(C.Claims_DATA!M497=0,0,C.Claims_DATA!M497),IF($C$2="Current Exchange rate",IF(C.Claims_DATA!M497=0,0,C.Claims_DATA!M497/ECO!W16),IF($C$2="Constant Exchange rate",IF(C.Claims_DATA!M497=0,0,C.Claims_DATA!M497/ECO!W51))))</f>
        <v>0</v>
      </c>
      <c r="O599" s="74">
        <f>IF($C$2="National Currency",IF(C.Claims_DATA!N497=0,0,C.Claims_DATA!N497),IF($C$2="Current Exchange rate",IF(C.Claims_DATA!N497=0,0,C.Claims_DATA!N497/ECO!X16),IF($C$2="Constant Exchange rate",IF(C.Claims_DATA!N497=0,0,C.Claims_DATA!N497/ECO!X51))))</f>
        <v>0</v>
      </c>
      <c r="P599" s="220">
        <f>IF($C$2="National Currency",IF(C.Claims_DATA!O497=0,0,C.Claims_DATA!O497),IF($C$2="Current Exchange rate",IF(C.Claims_DATA!O497=0,0,C.Claims_DATA!O497/ECO!Y16),IF($C$2="Constant Exchange rate",IF(C.Claims_DATA!O497=0,0,C.Claims_DATA!O497/ECO!Y51))))</f>
        <v>0</v>
      </c>
      <c r="Q599" s="48">
        <f t="shared" si="127"/>
        <v>0</v>
      </c>
      <c r="R599" s="94" t="str">
        <f t="shared" si="128"/>
        <v>-</v>
      </c>
      <c r="S599" s="94" t="str">
        <f t="shared" si="129"/>
        <v>-</v>
      </c>
    </row>
    <row r="600" spans="3:19" ht="15" x14ac:dyDescent="0.25">
      <c r="C600" s="256"/>
      <c r="D600" s="257"/>
      <c r="E600" s="45" t="s">
        <v>7</v>
      </c>
      <c r="F600" s="74">
        <f>IF($C$2="National Currency",IF(C.Claims_DATA!E498=0,0,C.Claims_DATA!E498),IF($C$2="Current Exchange rate",IF(C.Claims_DATA!E498=0,0,C.Claims_DATA!E498/ECO!O17),IF($C$2="Constant Exchange rate",IF(C.Claims_DATA!E498=0,0,C.Claims_DATA!E498/ECO!O52))))</f>
        <v>0</v>
      </c>
      <c r="G600" s="74">
        <f>IF($C$2="National Currency",IF(C.Claims_DATA!F498=0,0,C.Claims_DATA!F498),IF($C$2="Current Exchange rate",IF(C.Claims_DATA!F498=0,0,C.Claims_DATA!F498/ECO!P17),IF($C$2="Constant Exchange rate",IF(C.Claims_DATA!F498=0,0,C.Claims_DATA!F498/ECO!P52))))</f>
        <v>0</v>
      </c>
      <c r="H600" s="74">
        <f>IF($C$2="National Currency",IF(C.Claims_DATA!G498=0,0,C.Claims_DATA!G498),IF($C$2="Current Exchange rate",IF(C.Claims_DATA!G498=0,0,C.Claims_DATA!G498/ECO!Q17),IF($C$2="Constant Exchange rate",IF(C.Claims_DATA!G498=0,0,C.Claims_DATA!G498/ECO!Q52))))</f>
        <v>0</v>
      </c>
      <c r="I600" s="74">
        <f>IF($C$2="National Currency",IF(C.Claims_DATA!H498=0,0,C.Claims_DATA!H498),IF($C$2="Current Exchange rate",IF(C.Claims_DATA!H498=0,0,C.Claims_DATA!H498/ECO!R17),IF($C$2="Constant Exchange rate",IF(C.Claims_DATA!H498=0,0,C.Claims_DATA!H498/ECO!R52))))</f>
        <v>0</v>
      </c>
      <c r="J600" s="74">
        <f>IF($C$2="National Currency",IF(C.Claims_DATA!I498=0,0,C.Claims_DATA!I498),IF($C$2="Current Exchange rate",IF(C.Claims_DATA!I498=0,0,C.Claims_DATA!I498/ECO!S17),IF($C$2="Constant Exchange rate",IF(C.Claims_DATA!I498=0,0,C.Claims_DATA!I498/ECO!S52))))</f>
        <v>0</v>
      </c>
      <c r="K600" s="74">
        <f>IF($C$2="National Currency",IF(C.Claims_DATA!J498=0,0,C.Claims_DATA!J498),IF($C$2="Current Exchange rate",IF(C.Claims_DATA!J498=0,0,C.Claims_DATA!J498/ECO!T17),IF($C$2="Constant Exchange rate",IF(C.Claims_DATA!J498=0,0,C.Claims_DATA!J498/ECO!T52))))</f>
        <v>0</v>
      </c>
      <c r="L600" s="74">
        <f>IF($C$2="National Currency",IF(C.Claims_DATA!K498=0,0,C.Claims_DATA!K498),IF($C$2="Current Exchange rate",IF(C.Claims_DATA!K498=0,0,C.Claims_DATA!K498/ECO!U17),IF($C$2="Constant Exchange rate",IF(C.Claims_DATA!K498=0,0,C.Claims_DATA!K498/ECO!U52))))</f>
        <v>0</v>
      </c>
      <c r="M600" s="74">
        <f>IF($C$2="National Currency",IF(C.Claims_DATA!L498=0,0,C.Claims_DATA!L498),IF($C$2="Current Exchange rate",IF(C.Claims_DATA!L498=0,0,C.Claims_DATA!L498/ECO!V17),IF($C$2="Constant Exchange rate",IF(C.Claims_DATA!L498=0,0,C.Claims_DATA!L498/ECO!V52))))</f>
        <v>0</v>
      </c>
      <c r="N600" s="74">
        <f>IF($C$2="National Currency",IF(C.Claims_DATA!M498=0,0,C.Claims_DATA!M498),IF($C$2="Current Exchange rate",IF(C.Claims_DATA!M498=0,0,C.Claims_DATA!M498/ECO!W17),IF($C$2="Constant Exchange rate",IF(C.Claims_DATA!M498=0,0,C.Claims_DATA!M498/ECO!W52))))</f>
        <v>0</v>
      </c>
      <c r="O600" s="74">
        <f>IF($C$2="National Currency",IF(C.Claims_DATA!N498=0,0,C.Claims_DATA!N498),IF($C$2="Current Exchange rate",IF(C.Claims_DATA!N498=0,0,C.Claims_DATA!N498/ECO!X17),IF($C$2="Constant Exchange rate",IF(C.Claims_DATA!N498=0,0,C.Claims_DATA!N498/ECO!X52))))</f>
        <v>0</v>
      </c>
      <c r="P600" s="220">
        <f>IF($C$2="National Currency",IF(C.Claims_DATA!O498=0,0,C.Claims_DATA!O498),IF($C$2="Current Exchange rate",IF(C.Claims_DATA!O498=0,0,C.Claims_DATA!O498/ECO!Y17),IF($C$2="Constant Exchange rate",IF(C.Claims_DATA!O498=0,0,C.Claims_DATA!O498/ECO!Y52))))</f>
        <v>0</v>
      </c>
      <c r="Q600" s="48">
        <f t="shared" si="127"/>
        <v>0</v>
      </c>
      <c r="R600" s="94" t="str">
        <f t="shared" si="128"/>
        <v>-</v>
      </c>
      <c r="S600" s="94" t="str">
        <f t="shared" si="129"/>
        <v>-</v>
      </c>
    </row>
    <row r="601" spans="3:19" ht="15" x14ac:dyDescent="0.25">
      <c r="C601" s="256"/>
      <c r="D601" s="257"/>
      <c r="E601" s="45" t="s">
        <v>8</v>
      </c>
      <c r="F601" s="74">
        <f>IF($C$2="National Currency",IF(C.Claims_DATA!E499=0,0,C.Claims_DATA!E499),IF($C$2="Current Exchange rate",IF(C.Claims_DATA!E499=0,0,C.Claims_DATA!E499/ECO!O18),IF($C$2="Constant Exchange rate",IF(C.Claims_DATA!E499=0,0,C.Claims_DATA!E499/ECO!O53))))</f>
        <v>0</v>
      </c>
      <c r="G601" s="74">
        <f>IF($C$2="National Currency",IF(C.Claims_DATA!F499=0,0,C.Claims_DATA!F499),IF($C$2="Current Exchange rate",IF(C.Claims_DATA!F499=0,0,C.Claims_DATA!F499/ECO!P18),IF($C$2="Constant Exchange rate",IF(C.Claims_DATA!F499=0,0,C.Claims_DATA!F499/ECO!P53))))</f>
        <v>0</v>
      </c>
      <c r="H601" s="74">
        <f>IF($C$2="National Currency",IF(C.Claims_DATA!G499=0,0,C.Claims_DATA!G499),IF($C$2="Current Exchange rate",IF(C.Claims_DATA!G499=0,0,C.Claims_DATA!G499/ECO!Q18),IF($C$2="Constant Exchange rate",IF(C.Claims_DATA!G499=0,0,C.Claims_DATA!G499/ECO!Q53))))</f>
        <v>0</v>
      </c>
      <c r="I601" s="74">
        <f>IF($C$2="National Currency",IF(C.Claims_DATA!H499=0,0,C.Claims_DATA!H499),IF($C$2="Current Exchange rate",IF(C.Claims_DATA!H499=0,0,C.Claims_DATA!H499/ECO!R18),IF($C$2="Constant Exchange rate",IF(C.Claims_DATA!H499=0,0,C.Claims_DATA!H499/ECO!R53))))</f>
        <v>0</v>
      </c>
      <c r="J601" s="74">
        <f>IF($C$2="National Currency",IF(C.Claims_DATA!I499=0,0,C.Claims_DATA!I499),IF($C$2="Current Exchange rate",IF(C.Claims_DATA!I499=0,0,C.Claims_DATA!I499/ECO!S18),IF($C$2="Constant Exchange rate",IF(C.Claims_DATA!I499=0,0,C.Claims_DATA!I499/ECO!S53))))</f>
        <v>0</v>
      </c>
      <c r="K601" s="74">
        <f>IF($C$2="National Currency",IF(C.Claims_DATA!J499=0,0,C.Claims_DATA!J499),IF($C$2="Current Exchange rate",IF(C.Claims_DATA!J499=0,0,C.Claims_DATA!J499/ECO!T18),IF($C$2="Constant Exchange rate",IF(C.Claims_DATA!J499=0,0,C.Claims_DATA!J499/ECO!T53))))</f>
        <v>0</v>
      </c>
      <c r="L601" s="74">
        <f>IF($C$2="National Currency",IF(C.Claims_DATA!K499=0,0,C.Claims_DATA!K499),IF($C$2="Current Exchange rate",IF(C.Claims_DATA!K499=0,0,C.Claims_DATA!K499/ECO!U18),IF($C$2="Constant Exchange rate",IF(C.Claims_DATA!K499=0,0,C.Claims_DATA!K499/ECO!U53))))</f>
        <v>0</v>
      </c>
      <c r="M601" s="74">
        <f>IF($C$2="National Currency",IF(C.Claims_DATA!L499=0,0,C.Claims_DATA!L499),IF($C$2="Current Exchange rate",IF(C.Claims_DATA!L499=0,0,C.Claims_DATA!L499/ECO!V18),IF($C$2="Constant Exchange rate",IF(C.Claims_DATA!L499=0,0,C.Claims_DATA!L499/ECO!V53))))</f>
        <v>0</v>
      </c>
      <c r="N601" s="74">
        <f>IF($C$2="National Currency",IF(C.Claims_DATA!M499=0,0,C.Claims_DATA!M499),IF($C$2="Current Exchange rate",IF(C.Claims_DATA!M499=0,0,C.Claims_DATA!M499/ECO!W18),IF($C$2="Constant Exchange rate",IF(C.Claims_DATA!M499=0,0,C.Claims_DATA!M499/ECO!W53))))</f>
        <v>0</v>
      </c>
      <c r="O601" s="74">
        <f>IF($C$2="National Currency",IF(C.Claims_DATA!N499=0,0,C.Claims_DATA!N499),IF($C$2="Current Exchange rate",IF(C.Claims_DATA!N499=0,0,C.Claims_DATA!N499/ECO!X18),IF($C$2="Constant Exchange rate",IF(C.Claims_DATA!N499=0,0,C.Claims_DATA!N499/ECO!X53))))</f>
        <v>0</v>
      </c>
      <c r="P601" s="220">
        <f>IF($C$2="National Currency",IF(C.Claims_DATA!O499=0,0,C.Claims_DATA!O499),IF($C$2="Current Exchange rate",IF(C.Claims_DATA!O499=0,0,C.Claims_DATA!O499/ECO!Y18),IF($C$2="Constant Exchange rate",IF(C.Claims_DATA!O499=0,0,C.Claims_DATA!O499/ECO!Y53))))</f>
        <v>0</v>
      </c>
      <c r="Q601" s="48">
        <f t="shared" si="127"/>
        <v>0</v>
      </c>
      <c r="R601" s="94" t="str">
        <f t="shared" si="128"/>
        <v>-</v>
      </c>
      <c r="S601" s="94" t="str">
        <f t="shared" si="129"/>
        <v>-</v>
      </c>
    </row>
    <row r="602" spans="3:19" ht="15" x14ac:dyDescent="0.25">
      <c r="C602" s="256"/>
      <c r="D602" s="257"/>
      <c r="E602" s="45" t="s">
        <v>9</v>
      </c>
      <c r="F602" s="74">
        <f>IF($C$2="National Currency",IF(C.Claims_DATA!E500=0,0,C.Claims_DATA!E500),IF($C$2="Current Exchange rate",IF(C.Claims_DATA!E500=0,0,C.Claims_DATA!E500/ECO!O19),IF($C$2="Constant Exchange rate",IF(C.Claims_DATA!E500=0,0,C.Claims_DATA!E500/ECO!O54))))</f>
        <v>224.978544</v>
      </c>
      <c r="G602" s="74">
        <f>IF($C$2="National Currency",IF(C.Claims_DATA!F500=0,0,C.Claims_DATA!F500),IF($C$2="Current Exchange rate",IF(C.Claims_DATA!F500=0,0,C.Claims_DATA!F500/ECO!P19),IF($C$2="Constant Exchange rate",IF(C.Claims_DATA!F500=0,0,C.Claims_DATA!F500/ECO!P54))))</f>
        <v>412.406407</v>
      </c>
      <c r="H602" s="74">
        <f>IF($C$2="National Currency",IF(C.Claims_DATA!G500=0,0,C.Claims_DATA!G500),IF($C$2="Current Exchange rate",IF(C.Claims_DATA!G500=0,0,C.Claims_DATA!G500/ECO!Q19),IF($C$2="Constant Exchange rate",IF(C.Claims_DATA!G500=0,0,C.Claims_DATA!G500/ECO!Q54))))</f>
        <v>331.09755676999998</v>
      </c>
      <c r="I602" s="74">
        <f>IF($C$2="National Currency",IF(C.Claims_DATA!H500=0,0,C.Claims_DATA!H500),IF($C$2="Current Exchange rate",IF(C.Claims_DATA!H500=0,0,C.Claims_DATA!H500/ECO!R19),IF($C$2="Constant Exchange rate",IF(C.Claims_DATA!H500=0,0,C.Claims_DATA!H500/ECO!R54))))</f>
        <v>76.064185520000009</v>
      </c>
      <c r="J602" s="74">
        <f>IF($C$2="National Currency",IF(C.Claims_DATA!I500=0,0,C.Claims_DATA!I500),IF($C$2="Current Exchange rate",IF(C.Claims_DATA!I500=0,0,C.Claims_DATA!I500/ECO!S19),IF($C$2="Constant Exchange rate",IF(C.Claims_DATA!I500=0,0,C.Claims_DATA!I500/ECO!S54))))</f>
        <v>-458.03481649000003</v>
      </c>
      <c r="K602" s="74">
        <f>IF($C$2="National Currency",IF(C.Claims_DATA!J500=0,0,C.Claims_DATA!J500),IF($C$2="Current Exchange rate",IF(C.Claims_DATA!J500=0,0,C.Claims_DATA!J500/ECO!T19),IF($C$2="Constant Exchange rate",IF(C.Claims_DATA!J500=0,0,C.Claims_DATA!J500/ECO!T54))))</f>
        <v>-441.52655188</v>
      </c>
      <c r="L602" s="74">
        <f>IF($C$2="National Currency",IF(C.Claims_DATA!K500=0,0,C.Claims_DATA!K500),IF($C$2="Current Exchange rate",IF(C.Claims_DATA!K500=0,0,C.Claims_DATA!K500/ECO!U19),IF($C$2="Constant Exchange rate",IF(C.Claims_DATA!K500=0,0,C.Claims_DATA!K500/ECO!U54))))</f>
        <v>-416.6990437115</v>
      </c>
      <c r="M602" s="74">
        <f>IF($C$2="National Currency",IF(C.Claims_DATA!L500=0,0,C.Claims_DATA!L500),IF($C$2="Current Exchange rate",IF(C.Claims_DATA!L500=0,0,C.Claims_DATA!L500/ECO!V19),IF($C$2="Constant Exchange rate",IF(C.Claims_DATA!L500=0,0,C.Claims_DATA!L500/ECO!V54))))</f>
        <v>-472.4518124052999</v>
      </c>
      <c r="N602" s="74">
        <f>IF($C$2="National Currency",IF(C.Claims_DATA!M500=0,0,C.Claims_DATA!M500),IF($C$2="Current Exchange rate",IF(C.Claims_DATA!M500=0,0,C.Claims_DATA!M500/ECO!W19),IF($C$2="Constant Exchange rate",IF(C.Claims_DATA!M500=0,0,C.Claims_DATA!M500/ECO!W54))))</f>
        <v>-323.31070029870006</v>
      </c>
      <c r="O602" s="74">
        <f>IF($C$2="National Currency",IF(C.Claims_DATA!N500=0,0,C.Claims_DATA!N500),IF($C$2="Current Exchange rate",IF(C.Claims_DATA!N500=0,0,C.Claims_DATA!N500/ECO!X19),IF($C$2="Constant Exchange rate",IF(C.Claims_DATA!N500=0,0,C.Claims_DATA!N500/ECO!X54))))</f>
        <v>-199.79800991560006</v>
      </c>
      <c r="P602" s="220">
        <f>IF($C$2="National Currency",IF(C.Claims_DATA!O500=0,0,C.Claims_DATA!O500),IF($C$2="Current Exchange rate",IF(C.Claims_DATA!O500=0,0,C.Claims_DATA!O500/ECO!Y19),IF($C$2="Constant Exchange rate",IF(C.Claims_DATA!O500=0,0,C.Claims_DATA!O500/ECO!Y54))))</f>
        <v>-251.89917763429992</v>
      </c>
      <c r="Q602" s="48">
        <f t="shared" si="127"/>
        <v>-0.69103127394873709</v>
      </c>
      <c r="R602" s="94">
        <f t="shared" si="128"/>
        <v>-0.3820247528739048</v>
      </c>
      <c r="S602" s="94">
        <f t="shared" si="129"/>
        <v>-1.8880758420927468</v>
      </c>
    </row>
    <row r="603" spans="3:19" ht="15" x14ac:dyDescent="0.25">
      <c r="C603" s="256"/>
      <c r="D603" s="257"/>
      <c r="E603" s="45" t="s">
        <v>10</v>
      </c>
      <c r="F603" s="74">
        <f>IF($C$2="National Currency",IF(C.Claims_DATA!E501=0,0,C.Claims_DATA!E501),IF($C$2="Current Exchange rate",IF(C.Claims_DATA!E501=0,0,C.Claims_DATA!E501/ECO!O20),IF($C$2="Constant Exchange rate",IF(C.Claims_DATA!E501=0,0,C.Claims_DATA!E501/ECO!O55))))</f>
        <v>61</v>
      </c>
      <c r="G603" s="74">
        <f>IF($C$2="National Currency",IF(C.Claims_DATA!F501=0,0,C.Claims_DATA!F501),IF($C$2="Current Exchange rate",IF(C.Claims_DATA!F501=0,0,C.Claims_DATA!F501/ECO!P20),IF($C$2="Constant Exchange rate",IF(C.Claims_DATA!F501=0,0,C.Claims_DATA!F501/ECO!P55))))</f>
        <v>173</v>
      </c>
      <c r="H603" s="74">
        <f>IF($C$2="National Currency",IF(C.Claims_DATA!G501=0,0,C.Claims_DATA!G501),IF($C$2="Current Exchange rate",IF(C.Claims_DATA!G501=0,0,C.Claims_DATA!G501/ECO!Q20),IF($C$2="Constant Exchange rate",IF(C.Claims_DATA!G501=0,0,C.Claims_DATA!G501/ECO!Q55))))</f>
        <v>108</v>
      </c>
      <c r="I603" s="74">
        <f>IF($C$2="National Currency",IF(C.Claims_DATA!H501=0,0,C.Claims_DATA!H501),IF($C$2="Current Exchange rate",IF(C.Claims_DATA!H501=0,0,C.Claims_DATA!H501/ECO!R20),IF($C$2="Constant Exchange rate",IF(C.Claims_DATA!H501=0,0,C.Claims_DATA!H501/ECO!R55))))</f>
        <v>114</v>
      </c>
      <c r="J603" s="74">
        <f>IF($C$2="National Currency",IF(C.Claims_DATA!I501=0,0,C.Claims_DATA!I501),IF($C$2="Current Exchange rate",IF(C.Claims_DATA!I501=0,0,C.Claims_DATA!I501/ECO!S20),IF($C$2="Constant Exchange rate",IF(C.Claims_DATA!I501=0,0,C.Claims_DATA!I501/ECO!S55))))</f>
        <v>106</v>
      </c>
      <c r="K603" s="74">
        <f>IF($C$2="National Currency",IF(C.Claims_DATA!J501=0,0,C.Claims_DATA!J501),IF($C$2="Current Exchange rate",IF(C.Claims_DATA!J501=0,0,C.Claims_DATA!J501/ECO!T20),IF($C$2="Constant Exchange rate",IF(C.Claims_DATA!J501=0,0,C.Claims_DATA!J501/ECO!T55))))</f>
        <v>89</v>
      </c>
      <c r="L603" s="74">
        <f>IF($C$2="National Currency",IF(C.Claims_DATA!K501=0,0,C.Claims_DATA!K501),IF($C$2="Current Exchange rate",IF(C.Claims_DATA!K501=0,0,C.Claims_DATA!K501/ECO!U20),IF($C$2="Constant Exchange rate",IF(C.Claims_DATA!K501=0,0,C.Claims_DATA!K501/ECO!U55))))</f>
        <v>105</v>
      </c>
      <c r="M603" s="74">
        <f>IF($C$2="National Currency",IF(C.Claims_DATA!L501=0,0,C.Claims_DATA!L501),IF($C$2="Current Exchange rate",IF(C.Claims_DATA!L501=0,0,C.Claims_DATA!L501/ECO!V20),IF($C$2="Constant Exchange rate",IF(C.Claims_DATA!L501=0,0,C.Claims_DATA!L501/ECO!V55))))</f>
        <v>126</v>
      </c>
      <c r="N603" s="74">
        <f>IF($C$2="National Currency",IF(C.Claims_DATA!M501=0,0,C.Claims_DATA!M501),IF($C$2="Current Exchange rate",IF(C.Claims_DATA!M501=0,0,C.Claims_DATA!M501/ECO!W20),IF($C$2="Constant Exchange rate",IF(C.Claims_DATA!M501=0,0,C.Claims_DATA!M501/ECO!W55))))</f>
        <v>49</v>
      </c>
      <c r="O603" s="74">
        <f>IF($C$2="National Currency",IF(C.Claims_DATA!N501=0,0,C.Claims_DATA!N501),IF($C$2="Current Exchange rate",IF(C.Claims_DATA!N501=0,0,C.Claims_DATA!N501/ECO!X20),IF($C$2="Constant Exchange rate",IF(C.Claims_DATA!N501=0,0,C.Claims_DATA!N501/ECO!X55))))</f>
        <v>59</v>
      </c>
      <c r="P603" s="220">
        <f>IF($C$2="National Currency",IF(C.Claims_DATA!O501=0,0,C.Claims_DATA!O501),IF($C$2="Current Exchange rate",IF(C.Claims_DATA!O501=0,0,C.Claims_DATA!O501/ECO!Y20),IF($C$2="Constant Exchange rate",IF(C.Claims_DATA!O501=0,0,C.Claims_DATA!O501/ECO!Y55))))</f>
        <v>166</v>
      </c>
      <c r="Q603" s="48">
        <f t="shared" si="127"/>
        <v>0.20406031661775892</v>
      </c>
      <c r="R603" s="94">
        <f t="shared" si="128"/>
        <v>0.20408163265306123</v>
      </c>
      <c r="S603" s="94">
        <f t="shared" si="129"/>
        <v>-3.2786885245901676E-2</v>
      </c>
    </row>
    <row r="604" spans="3:19" ht="15" x14ac:dyDescent="0.25">
      <c r="C604" s="256"/>
      <c r="D604" s="257"/>
      <c r="E604" s="45" t="s">
        <v>11</v>
      </c>
      <c r="F604" s="74">
        <f>IF($C$2="National Currency",IF(C.Claims_DATA!E502=0,0,C.Claims_DATA!E502),IF($C$2="Current Exchange rate",IF(C.Claims_DATA!E502=0,0,C.Claims_DATA!E502/ECO!O21),IF($C$2="Constant Exchange rate",IF(C.Claims_DATA!E502=0,0,C.Claims_DATA!E502/ECO!O56))))</f>
        <v>1394</v>
      </c>
      <c r="G604" s="74">
        <f>IF($C$2="National Currency",IF(C.Claims_DATA!F502=0,0,C.Claims_DATA!F502),IF($C$2="Current Exchange rate",IF(C.Claims_DATA!F502=0,0,C.Claims_DATA!F502/ECO!P21),IF($C$2="Constant Exchange rate",IF(C.Claims_DATA!F502=0,0,C.Claims_DATA!F502/ECO!P56))))</f>
        <v>1270</v>
      </c>
      <c r="H604" s="74">
        <f>IF($C$2="National Currency",IF(C.Claims_DATA!G502=0,0,C.Claims_DATA!G502),IF($C$2="Current Exchange rate",IF(C.Claims_DATA!G502=0,0,C.Claims_DATA!G502/ECO!Q21),IF($C$2="Constant Exchange rate",IF(C.Claims_DATA!G502=0,0,C.Claims_DATA!G502/ECO!Q56))))</f>
        <v>1228</v>
      </c>
      <c r="I604" s="74">
        <f>IF($C$2="National Currency",IF(C.Claims_DATA!H502=0,0,C.Claims_DATA!H502),IF($C$2="Current Exchange rate",IF(C.Claims_DATA!H502=0,0,C.Claims_DATA!H502/ECO!R21),IF($C$2="Constant Exchange rate",IF(C.Claims_DATA!H502=0,0,C.Claims_DATA!H502/ECO!R56))))</f>
        <v>1416</v>
      </c>
      <c r="J604" s="74">
        <f>IF($C$2="National Currency",IF(C.Claims_DATA!I502=0,0,C.Claims_DATA!I502),IF($C$2="Current Exchange rate",IF(C.Claims_DATA!I502=0,0,C.Claims_DATA!I502/ECO!S21),IF($C$2="Constant Exchange rate",IF(C.Claims_DATA!I502=0,0,C.Claims_DATA!I502/ECO!S56))))</f>
        <v>720</v>
      </c>
      <c r="K604" s="74">
        <f>IF($C$2="National Currency",IF(C.Claims_DATA!J502=0,0,C.Claims_DATA!J502),IF($C$2="Current Exchange rate",IF(C.Claims_DATA!J502=0,0,C.Claims_DATA!J502/ECO!T21),IF($C$2="Constant Exchange rate",IF(C.Claims_DATA!J502=0,0,C.Claims_DATA!J502/ECO!T56))))</f>
        <v>1212</v>
      </c>
      <c r="L604" s="74">
        <f>IF($C$2="National Currency",IF(C.Claims_DATA!K502=0,0,C.Claims_DATA!K502),IF($C$2="Current Exchange rate",IF(C.Claims_DATA!K502=0,0,C.Claims_DATA!K502/ECO!U21),IF($C$2="Constant Exchange rate",IF(C.Claims_DATA!K502=0,0,C.Claims_DATA!K502/ECO!U56))))</f>
        <v>449</v>
      </c>
      <c r="M604" s="74">
        <f>IF($C$2="National Currency",IF(C.Claims_DATA!L502=0,0,C.Claims_DATA!L502),IF($C$2="Current Exchange rate",IF(C.Claims_DATA!L502=0,0,C.Claims_DATA!L502/ECO!V21),IF($C$2="Constant Exchange rate",IF(C.Claims_DATA!L502=0,0,C.Claims_DATA!L502/ECO!V56))))</f>
        <v>747</v>
      </c>
      <c r="N604" s="74">
        <f>IF($C$2="National Currency",IF(C.Claims_DATA!M502=0,0,C.Claims_DATA!M502),IF($C$2="Current Exchange rate",IF(C.Claims_DATA!M502=0,0,C.Claims_DATA!M502/ECO!W21),IF($C$2="Constant Exchange rate",IF(C.Claims_DATA!M502=0,0,C.Claims_DATA!M502/ECO!W56))))</f>
        <v>1304</v>
      </c>
      <c r="O604" s="74">
        <f>IF($C$2="National Currency",IF(C.Claims_DATA!N502=0,0,C.Claims_DATA!N502),IF($C$2="Current Exchange rate",IF(C.Claims_DATA!N502=0,0,C.Claims_DATA!N502/ECO!X21),IF($C$2="Constant Exchange rate",IF(C.Claims_DATA!N502=0,0,C.Claims_DATA!N502/ECO!X56))))</f>
        <v>1303</v>
      </c>
      <c r="P604" s="220">
        <f>IF($C$2="National Currency",IF(C.Claims_DATA!O502=0,0,C.Claims_DATA!O502),IF($C$2="Current Exchange rate",IF(C.Claims_DATA!O502=0,0,C.Claims_DATA!O502/ECO!Y21),IF($C$2="Constant Exchange rate",IF(C.Claims_DATA!O502=0,0,C.Claims_DATA!O502/ECO!Y56))))</f>
        <v>0</v>
      </c>
      <c r="Q604" s="48">
        <f t="shared" si="127"/>
        <v>4.5066202127616926</v>
      </c>
      <c r="R604" s="94">
        <f t="shared" si="128"/>
        <v>-7.6687116564422286E-4</v>
      </c>
      <c r="S604" s="94">
        <f t="shared" si="129"/>
        <v>-6.5279770444763296E-2</v>
      </c>
    </row>
    <row r="605" spans="3:19" ht="15" x14ac:dyDescent="0.25">
      <c r="C605" s="256"/>
      <c r="D605" s="257"/>
      <c r="E605" s="45" t="s">
        <v>12</v>
      </c>
      <c r="F605" s="74">
        <f>IF($C$2="National Currency",IF(C.Claims_DATA!E503=0,0,C.Claims_DATA!E503),IF($C$2="Current Exchange rate",IF(C.Claims_DATA!E503=0,0,C.Claims_DATA!E503/ECO!O22),IF($C$2="Constant Exchange rate",IF(C.Claims_DATA!E503=0,0,C.Claims_DATA!E503/ECO!O57))))</f>
        <v>126</v>
      </c>
      <c r="G605" s="74">
        <f>IF($C$2="National Currency",IF(C.Claims_DATA!F503=0,0,C.Claims_DATA!F503),IF($C$2="Current Exchange rate",IF(C.Claims_DATA!F503=0,0,C.Claims_DATA!F503/ECO!P22),IF($C$2="Constant Exchange rate",IF(C.Claims_DATA!F503=0,0,C.Claims_DATA!F503/ECO!P57))))</f>
        <v>133</v>
      </c>
      <c r="H605" s="74">
        <f>IF($C$2="National Currency",IF(C.Claims_DATA!G503=0,0,C.Claims_DATA!G503),IF($C$2="Current Exchange rate",IF(C.Claims_DATA!G503=0,0,C.Claims_DATA!G503/ECO!Q22),IF($C$2="Constant Exchange rate",IF(C.Claims_DATA!G503=0,0,C.Claims_DATA!G503/ECO!Q57))))</f>
        <v>123</v>
      </c>
      <c r="I605" s="74">
        <f>IF($C$2="National Currency",IF(C.Claims_DATA!H503=0,0,C.Claims_DATA!H503),IF($C$2="Current Exchange rate",IF(C.Claims_DATA!H503=0,0,C.Claims_DATA!H503/ECO!R22),IF($C$2="Constant Exchange rate",IF(C.Claims_DATA!H503=0,0,C.Claims_DATA!H503/ECO!R57))))</f>
        <v>119</v>
      </c>
      <c r="J605" s="74">
        <f>IF($C$2="National Currency",IF(C.Claims_DATA!I503=0,0,C.Claims_DATA!I503),IF($C$2="Current Exchange rate",IF(C.Claims_DATA!I503=0,0,C.Claims_DATA!I503/ECO!S22),IF($C$2="Constant Exchange rate",IF(C.Claims_DATA!I503=0,0,C.Claims_DATA!I503/ECO!S57))))</f>
        <v>183</v>
      </c>
      <c r="K605" s="74">
        <f>IF($C$2="National Currency",IF(C.Claims_DATA!J503=0,0,C.Claims_DATA!J503),IF($C$2="Current Exchange rate",IF(C.Claims_DATA!J503=0,0,C.Claims_DATA!J503/ECO!T22),IF($C$2="Constant Exchange rate",IF(C.Claims_DATA!J503=0,0,C.Claims_DATA!J503/ECO!T57))))</f>
        <v>224</v>
      </c>
      <c r="L605" s="74">
        <f>IF($C$2="National Currency",IF(C.Claims_DATA!K503=0,0,C.Claims_DATA!K503),IF($C$2="Current Exchange rate",IF(C.Claims_DATA!K503=0,0,C.Claims_DATA!K503/ECO!U22),IF($C$2="Constant Exchange rate",IF(C.Claims_DATA!K503=0,0,C.Claims_DATA!K503/ECO!U57))))</f>
        <v>272</v>
      </c>
      <c r="M605" s="74">
        <f>IF($C$2="National Currency",IF(C.Claims_DATA!L503=0,0,C.Claims_DATA!L503),IF($C$2="Current Exchange rate",IF(C.Claims_DATA!L503=0,0,C.Claims_DATA!L503/ECO!V22),IF($C$2="Constant Exchange rate",IF(C.Claims_DATA!L503=0,0,C.Claims_DATA!L503/ECO!V57))))</f>
        <v>238</v>
      </c>
      <c r="N605" s="74">
        <f>IF($C$2="National Currency",IF(C.Claims_DATA!M503=0,0,C.Claims_DATA!M503),IF($C$2="Current Exchange rate",IF(C.Claims_DATA!M503=0,0,C.Claims_DATA!M503/ECO!W22),IF($C$2="Constant Exchange rate",IF(C.Claims_DATA!M503=0,0,C.Claims_DATA!M503/ECO!W57))))</f>
        <v>124</v>
      </c>
      <c r="O605" s="74">
        <f>IF($C$2="National Currency",IF(C.Claims_DATA!N503=0,0,C.Claims_DATA!N503),IF($C$2="Current Exchange rate",IF(C.Claims_DATA!N503=0,0,C.Claims_DATA!N503/ECO!X22),IF($C$2="Constant Exchange rate",IF(C.Claims_DATA!N503=0,0,C.Claims_DATA!N503/ECO!X57))))</f>
        <v>142</v>
      </c>
      <c r="P605" s="220">
        <f>IF($C$2="National Currency",IF(C.Claims_DATA!O503=0,0,C.Claims_DATA!O503),IF($C$2="Current Exchange rate",IF(C.Claims_DATA!O503=0,0,C.Claims_DATA!O503/ECO!Y22),IF($C$2="Constant Exchange rate",IF(C.Claims_DATA!O503=0,0,C.Claims_DATA!O503/ECO!Y57))))</f>
        <v>0</v>
      </c>
      <c r="Q605" s="48">
        <f t="shared" si="127"/>
        <v>0.49112821965630116</v>
      </c>
      <c r="R605" s="94">
        <f t="shared" si="128"/>
        <v>0.14516129032258074</v>
      </c>
      <c r="S605" s="94">
        <f t="shared" si="129"/>
        <v>0.12698412698412698</v>
      </c>
    </row>
    <row r="606" spans="3:19" ht="15" x14ac:dyDescent="0.25">
      <c r="C606" s="256"/>
      <c r="D606" s="257"/>
      <c r="E606" s="45" t="s">
        <v>13</v>
      </c>
      <c r="F606" s="74">
        <f>IF($C$2="National Currency",IF(C.Claims_DATA!E504=0,0,C.Claims_DATA!E504),IF($C$2="Current Exchange rate",IF(C.Claims_DATA!E504=0,0,C.Claims_DATA!E504/ECO!O23),IF($C$2="Constant Exchange rate",IF(C.Claims_DATA!E504=0,0,C.Claims_DATA!E504/ECO!O58))))</f>
        <v>0</v>
      </c>
      <c r="G606" s="74">
        <f>IF($C$2="National Currency",IF(C.Claims_DATA!F504=0,0,C.Claims_DATA!F504),IF($C$2="Current Exchange rate",IF(C.Claims_DATA!F504=0,0,C.Claims_DATA!F504/ECO!P23),IF($C$2="Constant Exchange rate",IF(C.Claims_DATA!F504=0,0,C.Claims_DATA!F504/ECO!P58))))</f>
        <v>0</v>
      </c>
      <c r="H606" s="74">
        <f>IF($C$2="National Currency",IF(C.Claims_DATA!G504=0,0,C.Claims_DATA!G504),IF($C$2="Current Exchange rate",IF(C.Claims_DATA!G504=0,0,C.Claims_DATA!G504/ECO!Q23),IF($C$2="Constant Exchange rate",IF(C.Claims_DATA!G504=0,0,C.Claims_DATA!G504/ECO!Q58))))</f>
        <v>28.728127448419951</v>
      </c>
      <c r="I606" s="74">
        <f>IF($C$2="National Currency",IF(C.Claims_DATA!H504=0,0,C.Claims_DATA!H504),IF($C$2="Current Exchange rate",IF(C.Claims_DATA!H504=0,0,C.Claims_DATA!H504/ECO!R23),IF($C$2="Constant Exchange rate",IF(C.Claims_DATA!H504=0,0,C.Claims_DATA!H504/ECO!R58))))</f>
        <v>57.586837294332724</v>
      </c>
      <c r="J606" s="74">
        <f>IF($C$2="National Currency",IF(C.Claims_DATA!I504=0,0,C.Claims_DATA!I504),IF($C$2="Current Exchange rate",IF(C.Claims_DATA!I504=0,0,C.Claims_DATA!I504/ECO!S23),IF($C$2="Constant Exchange rate",IF(C.Claims_DATA!I504=0,0,C.Claims_DATA!I504/ECO!S58))))</f>
        <v>45.834421519979102</v>
      </c>
      <c r="K606" s="74">
        <f>IF($C$2="National Currency",IF(C.Claims_DATA!J504=0,0,C.Claims_DATA!J504),IF($C$2="Current Exchange rate",IF(C.Claims_DATA!J504=0,0,C.Claims_DATA!J504/ECO!T23),IF($C$2="Constant Exchange rate",IF(C.Claims_DATA!J504=0,0,C.Claims_DATA!J504/ECO!T58))))</f>
        <v>28.597545050927135</v>
      </c>
      <c r="L606" s="74">
        <f>IF($C$2="National Currency",IF(C.Claims_DATA!K504=0,0,C.Claims_DATA!K504),IF($C$2="Current Exchange rate",IF(C.Claims_DATA!K504=0,0,C.Claims_DATA!K504/ECO!U23),IF($C$2="Constant Exchange rate",IF(C.Claims_DATA!K504=0,0,C.Claims_DATA!K504/ECO!U58))))</f>
        <v>25.724732306085137</v>
      </c>
      <c r="M606" s="74">
        <f>IF($C$2="National Currency",IF(C.Claims_DATA!L504=0,0,C.Claims_DATA!L504),IF($C$2="Current Exchange rate",IF(C.Claims_DATA!L504=0,0,C.Claims_DATA!L504/ECO!V23),IF($C$2="Constant Exchange rate",IF(C.Claims_DATA!L504=0,0,C.Claims_DATA!L504/ECO!V58))))</f>
        <v>-6.9208670671193522</v>
      </c>
      <c r="N606" s="74">
        <f>IF($C$2="National Currency",IF(C.Claims_DATA!M504=0,0,C.Claims_DATA!M504),IF($C$2="Current Exchange rate",IF(C.Claims_DATA!M504=0,0,C.Claims_DATA!M504/ECO!W23),IF($C$2="Constant Exchange rate",IF(C.Claims_DATA!M504=0,0,C.Claims_DATA!M504/ECO!W58))))</f>
        <v>11.360668581875162</v>
      </c>
      <c r="O606" s="74">
        <f>IF($C$2="National Currency",IF(C.Claims_DATA!N504=0,0,C.Claims_DATA!N504),IF($C$2="Current Exchange rate",IF(C.Claims_DATA!N504=0,0,C.Claims_DATA!N504/ECO!X23),IF($C$2="Constant Exchange rate",IF(C.Claims_DATA!N504=0,0,C.Claims_DATA!N504/ECO!X58))))</f>
        <v>-26.508226691042047</v>
      </c>
      <c r="P606" s="220">
        <f>IF($C$2="National Currency",IF(C.Claims_DATA!O504=0,0,C.Claims_DATA!O504),IF($C$2="Current Exchange rate",IF(C.Claims_DATA!O504=0,0,C.Claims_DATA!O504/ECO!Y23),IF($C$2="Constant Exchange rate",IF(C.Claims_DATA!O504=0,0,C.Claims_DATA!O504/ECO!Y58))))</f>
        <v>0</v>
      </c>
      <c r="Q606" s="48">
        <f t="shared" si="127"/>
        <v>-9.1682663246599461E-2</v>
      </c>
      <c r="R606" s="94">
        <f t="shared" si="128"/>
        <v>-3.3333333333333335</v>
      </c>
      <c r="S606" s="94" t="str">
        <f t="shared" si="129"/>
        <v>-</v>
      </c>
    </row>
    <row r="607" spans="3:19" ht="15" x14ac:dyDescent="0.25">
      <c r="C607" s="256"/>
      <c r="D607" s="257"/>
      <c r="E607" s="45" t="s">
        <v>14</v>
      </c>
      <c r="F607" s="74">
        <f>IF($C$2="National Currency",IF(C.Claims_DATA!E505=0,0,C.Claims_DATA!E505),IF($C$2="Current Exchange rate",IF(C.Claims_DATA!E505=0,0,C.Claims_DATA!E505/ECO!O24),IF($C$2="Constant Exchange rate",IF(C.Claims_DATA!E505=0,0,C.Claims_DATA!E505/ECO!O59))))</f>
        <v>0</v>
      </c>
      <c r="G607" s="74">
        <f>IF($C$2="National Currency",IF(C.Claims_DATA!F505=0,0,C.Claims_DATA!F505),IF($C$2="Current Exchange rate",IF(C.Claims_DATA!F505=0,0,C.Claims_DATA!F505/ECO!P24),IF($C$2="Constant Exchange rate",IF(C.Claims_DATA!F505=0,0,C.Claims_DATA!F505/ECO!P59))))</f>
        <v>0</v>
      </c>
      <c r="H607" s="74">
        <f>IF($C$2="National Currency",IF(C.Claims_DATA!G505=0,0,C.Claims_DATA!G505),IF($C$2="Current Exchange rate",IF(C.Claims_DATA!G505=0,0,C.Claims_DATA!G505/ECO!Q24),IF($C$2="Constant Exchange rate",IF(C.Claims_DATA!G505=0,0,C.Claims_DATA!G505/ECO!Q59))))</f>
        <v>0</v>
      </c>
      <c r="I607" s="74">
        <f>IF($C$2="National Currency",IF(C.Claims_DATA!H505=0,0,C.Claims_DATA!H505),IF($C$2="Current Exchange rate",IF(C.Claims_DATA!H505=0,0,C.Claims_DATA!H505/ECO!R24),IF($C$2="Constant Exchange rate",IF(C.Claims_DATA!H505=0,0,C.Claims_DATA!H505/ECO!R59))))</f>
        <v>0</v>
      </c>
      <c r="J607" s="74">
        <f>IF($C$2="National Currency",IF(C.Claims_DATA!I505=0,0,C.Claims_DATA!I505),IF($C$2="Current Exchange rate",IF(C.Claims_DATA!I505=0,0,C.Claims_DATA!I505/ECO!S24),IF($C$2="Constant Exchange rate",IF(C.Claims_DATA!I505=0,0,C.Claims_DATA!I505/ECO!S59))))</f>
        <v>0</v>
      </c>
      <c r="K607" s="74">
        <f>IF($C$2="National Currency",IF(C.Claims_DATA!J505=0,0,C.Claims_DATA!J505),IF($C$2="Current Exchange rate",IF(C.Claims_DATA!J505=0,0,C.Claims_DATA!J505/ECO!T24),IF($C$2="Constant Exchange rate",IF(C.Claims_DATA!J505=0,0,C.Claims_DATA!J505/ECO!T59))))</f>
        <v>0</v>
      </c>
      <c r="L607" s="74">
        <f>IF($C$2="National Currency",IF(C.Claims_DATA!K505=0,0,C.Claims_DATA!K505),IF($C$2="Current Exchange rate",IF(C.Claims_DATA!K505=0,0,C.Claims_DATA!K505/ECO!U24),IF($C$2="Constant Exchange rate",IF(C.Claims_DATA!K505=0,0,C.Claims_DATA!K505/ECO!U59))))</f>
        <v>0</v>
      </c>
      <c r="M607" s="74">
        <f>IF($C$2="National Currency",IF(C.Claims_DATA!L505=0,0,C.Claims_DATA!L505),IF($C$2="Current Exchange rate",IF(C.Claims_DATA!L505=0,0,C.Claims_DATA!L505/ECO!V24),IF($C$2="Constant Exchange rate",IF(C.Claims_DATA!L505=0,0,C.Claims_DATA!L505/ECO!V59))))</f>
        <v>0</v>
      </c>
      <c r="N607" s="74">
        <f>IF($C$2="National Currency",IF(C.Claims_DATA!M505=0,0,C.Claims_DATA!M505),IF($C$2="Current Exchange rate",IF(C.Claims_DATA!M505=0,0,C.Claims_DATA!M505/ECO!W24),IF($C$2="Constant Exchange rate",IF(C.Claims_DATA!M505=0,0,C.Claims_DATA!M505/ECO!W59))))</f>
        <v>0</v>
      </c>
      <c r="O607" s="74">
        <f>IF($C$2="National Currency",IF(C.Claims_DATA!N505=0,0,C.Claims_DATA!N505),IF($C$2="Current Exchange rate",IF(C.Claims_DATA!N505=0,0,C.Claims_DATA!N505/ECO!X24),IF($C$2="Constant Exchange rate",IF(C.Claims_DATA!N505=0,0,C.Claims_DATA!N505/ECO!X59))))</f>
        <v>0</v>
      </c>
      <c r="P607" s="220">
        <f>IF($C$2="National Currency",IF(C.Claims_DATA!O505=0,0,C.Claims_DATA!O505),IF($C$2="Current Exchange rate",IF(C.Claims_DATA!O505=0,0,C.Claims_DATA!O505/ECO!Y24),IF($C$2="Constant Exchange rate",IF(C.Claims_DATA!O505=0,0,C.Claims_DATA!O505/ECO!Y59))))</f>
        <v>0</v>
      </c>
      <c r="Q607" s="48">
        <f t="shared" si="127"/>
        <v>0</v>
      </c>
      <c r="R607" s="94" t="str">
        <f t="shared" si="128"/>
        <v>-</v>
      </c>
      <c r="S607" s="94" t="str">
        <f t="shared" si="129"/>
        <v>-</v>
      </c>
    </row>
    <row r="608" spans="3:19" ht="15" x14ac:dyDescent="0.25">
      <c r="C608" s="256"/>
      <c r="D608" s="257"/>
      <c r="E608" s="45" t="s">
        <v>15</v>
      </c>
      <c r="F608" s="74">
        <f>IF($C$2="National Currency",IF(C.Claims_DATA!E506=0,0,C.Claims_DATA!E506),IF($C$2="Current Exchange rate",IF(C.Claims_DATA!E506=0,0,C.Claims_DATA!E506/ECO!O25),IF($C$2="Constant Exchange rate",IF(C.Claims_DATA!E506=0,0,C.Claims_DATA!E506/ECO!O60))))</f>
        <v>0</v>
      </c>
      <c r="G608" s="74">
        <f>IF($C$2="National Currency",IF(C.Claims_DATA!F506=0,0,C.Claims_DATA!F506),IF($C$2="Current Exchange rate",IF(C.Claims_DATA!F506=0,0,C.Claims_DATA!F506/ECO!P25),IF($C$2="Constant Exchange rate",IF(C.Claims_DATA!F506=0,0,C.Claims_DATA!F506/ECO!P60))))</f>
        <v>0</v>
      </c>
      <c r="H608" s="74">
        <f>IF($C$2="National Currency",IF(C.Claims_DATA!G506=0,0,C.Claims_DATA!G506),IF($C$2="Current Exchange rate",IF(C.Claims_DATA!G506=0,0,C.Claims_DATA!G506/ECO!Q25),IF($C$2="Constant Exchange rate",IF(C.Claims_DATA!G506=0,0,C.Claims_DATA!G506/ECO!Q60))))</f>
        <v>0</v>
      </c>
      <c r="I608" s="74">
        <f>IF($C$2="National Currency",IF(C.Claims_DATA!H506=0,0,C.Claims_DATA!H506),IF($C$2="Current Exchange rate",IF(C.Claims_DATA!H506=0,0,C.Claims_DATA!H506/ECO!R25),IF($C$2="Constant Exchange rate",IF(C.Claims_DATA!H506=0,0,C.Claims_DATA!H506/ECO!R60))))</f>
        <v>0</v>
      </c>
      <c r="J608" s="74">
        <f>IF($C$2="National Currency",IF(C.Claims_DATA!I506=0,0,C.Claims_DATA!I506),IF($C$2="Current Exchange rate",IF(C.Claims_DATA!I506=0,0,C.Claims_DATA!I506/ECO!S25),IF($C$2="Constant Exchange rate",IF(C.Claims_DATA!I506=0,0,C.Claims_DATA!I506/ECO!S60))))</f>
        <v>0</v>
      </c>
      <c r="K608" s="74">
        <f>IF($C$2="National Currency",IF(C.Claims_DATA!J506=0,0,C.Claims_DATA!J506),IF($C$2="Current Exchange rate",IF(C.Claims_DATA!J506=0,0,C.Claims_DATA!J506/ECO!T25),IF($C$2="Constant Exchange rate",IF(C.Claims_DATA!J506=0,0,C.Claims_DATA!J506/ECO!T60))))</f>
        <v>0</v>
      </c>
      <c r="L608" s="74">
        <f>IF($C$2="National Currency",IF(C.Claims_DATA!K506=0,0,C.Claims_DATA!K506),IF($C$2="Current Exchange rate",IF(C.Claims_DATA!K506=0,0,C.Claims_DATA!K506/ECO!U25),IF($C$2="Constant Exchange rate",IF(C.Claims_DATA!K506=0,0,C.Claims_DATA!K506/ECO!U60))))</f>
        <v>0</v>
      </c>
      <c r="M608" s="74">
        <f>IF($C$2="National Currency",IF(C.Claims_DATA!L506=0,0,C.Claims_DATA!L506),IF($C$2="Current Exchange rate",IF(C.Claims_DATA!L506=0,0,C.Claims_DATA!L506/ECO!V25),IF($C$2="Constant Exchange rate",IF(C.Claims_DATA!L506=0,0,C.Claims_DATA!L506/ECO!V60))))</f>
        <v>0</v>
      </c>
      <c r="N608" s="74">
        <f>IF($C$2="National Currency",IF(C.Claims_DATA!M506=0,0,C.Claims_DATA!M506),IF($C$2="Current Exchange rate",IF(C.Claims_DATA!M506=0,0,C.Claims_DATA!M506/ECO!W25),IF($C$2="Constant Exchange rate",IF(C.Claims_DATA!M506=0,0,C.Claims_DATA!M506/ECO!W60))))</f>
        <v>0</v>
      </c>
      <c r="O608" s="74">
        <f>IF($C$2="National Currency",IF(C.Claims_DATA!N506=0,0,C.Claims_DATA!N506),IF($C$2="Current Exchange rate",IF(C.Claims_DATA!N506=0,0,C.Claims_DATA!N506/ECO!X25),IF($C$2="Constant Exchange rate",IF(C.Claims_DATA!N506=0,0,C.Claims_DATA!N506/ECO!X60))))</f>
        <v>0</v>
      </c>
      <c r="P608" s="220">
        <f>IF($C$2="National Currency",IF(C.Claims_DATA!O506=0,0,C.Claims_DATA!O506),IF($C$2="Current Exchange rate",IF(C.Claims_DATA!O506=0,0,C.Claims_DATA!O506/ECO!Y25),IF($C$2="Constant Exchange rate",IF(C.Claims_DATA!O506=0,0,C.Claims_DATA!O506/ECO!Y60))))</f>
        <v>0</v>
      </c>
      <c r="Q608" s="48">
        <f t="shared" si="127"/>
        <v>0</v>
      </c>
      <c r="R608" s="94" t="str">
        <f t="shared" si="128"/>
        <v>-</v>
      </c>
      <c r="S608" s="94" t="str">
        <f t="shared" si="129"/>
        <v>-</v>
      </c>
    </row>
    <row r="609" spans="3:19" ht="15" x14ac:dyDescent="0.25">
      <c r="C609" s="256"/>
      <c r="D609" s="257"/>
      <c r="E609" s="45" t="s">
        <v>16</v>
      </c>
      <c r="F609" s="74">
        <f>IF($C$2="National Currency",IF(C.Claims_DATA!E507=0,0,C.Claims_DATA!E507),IF($C$2="Current Exchange rate",IF(C.Claims_DATA!E507=0,0,C.Claims_DATA!E507/ECO!O26),IF($C$2="Constant Exchange rate",IF(C.Claims_DATA!E507=0,0,C.Claims_DATA!E507/ECO!O61))))</f>
        <v>-1.2266355140186915</v>
      </c>
      <c r="G609" s="74">
        <f>IF($C$2="National Currency",IF(C.Claims_DATA!F507=0,0,C.Claims_DATA!F507),IF($C$2="Current Exchange rate",IF(C.Claims_DATA!F507=0,0,C.Claims_DATA!F507/ECO!P26),IF($C$2="Constant Exchange rate",IF(C.Claims_DATA!F507=0,0,C.Claims_DATA!F507/ECO!P61))))</f>
        <v>-0.44132917964693663</v>
      </c>
      <c r="H609" s="74">
        <f>IF($C$2="National Currency",IF(C.Claims_DATA!G507=0,0,C.Claims_DATA!G507),IF($C$2="Current Exchange rate",IF(C.Claims_DATA!G507=0,0,C.Claims_DATA!G507/ECO!Q26),IF($C$2="Constant Exchange rate",IF(C.Claims_DATA!G507=0,0,C.Claims_DATA!G507/ECO!Q61))))</f>
        <v>-1.1943341121495277</v>
      </c>
      <c r="I609" s="74">
        <f>IF($C$2="National Currency",IF(C.Claims_DATA!H507=0,0,C.Claims_DATA!H507),IF($C$2="Current Exchange rate",IF(C.Claims_DATA!H507=0,0,C.Claims_DATA!H507/ECO!R26),IF($C$2="Constant Exchange rate",IF(C.Claims_DATA!H507=0,0,C.Claims_DATA!H507/ECO!R61))))</f>
        <v>-0.84371754932502585</v>
      </c>
      <c r="J609" s="74">
        <f>IF($C$2="National Currency",IF(C.Claims_DATA!I507=0,0,C.Claims_DATA!I507),IF($C$2="Current Exchange rate",IF(C.Claims_DATA!I507=0,0,C.Claims_DATA!I507/ECO!S26),IF($C$2="Constant Exchange rate",IF(C.Claims_DATA!I507=0,0,C.Claims_DATA!I507/ECO!S61))))</f>
        <v>1.0319314641744548</v>
      </c>
      <c r="K609" s="74">
        <f>IF($C$2="National Currency",IF(C.Claims_DATA!J507=0,0,C.Claims_DATA!J507),IF($C$2="Current Exchange rate",IF(C.Claims_DATA!J507=0,0,C.Claims_DATA!J507/ECO!T26),IF($C$2="Constant Exchange rate",IF(C.Claims_DATA!J507=0,0,C.Claims_DATA!J507/ECO!T61))))</f>
        <v>-1.9340602284527517</v>
      </c>
      <c r="L609" s="74">
        <f>IF($C$2="National Currency",IF(C.Claims_DATA!K507=0,0,C.Claims_DATA!K507),IF($C$2="Current Exchange rate",IF(C.Claims_DATA!K507=0,0,C.Claims_DATA!K507/ECO!U26),IF($C$2="Constant Exchange rate",IF(C.Claims_DATA!K507=0,0,C.Claims_DATA!K507/ECO!U61))))</f>
        <v>0.33748701973001033</v>
      </c>
      <c r="M609" s="74">
        <f>IF($C$2="National Currency",IF(C.Claims_DATA!L507=0,0,C.Claims_DATA!L507),IF($C$2="Current Exchange rate",IF(C.Claims_DATA!L507=0,0,C.Claims_DATA!L507/ECO!V26),IF($C$2="Constant Exchange rate",IF(C.Claims_DATA!L507=0,0,C.Claims_DATA!L507/ECO!V61))))</f>
        <v>-0.49974039460020764</v>
      </c>
      <c r="N609" s="74">
        <f>IF($C$2="National Currency",IF(C.Claims_DATA!M507=0,0,C.Claims_DATA!M507),IF($C$2="Current Exchange rate",IF(C.Claims_DATA!M507=0,0,C.Claims_DATA!M507/ECO!W26),IF($C$2="Constant Exchange rate",IF(C.Claims_DATA!M507=0,0,C.Claims_DATA!M507/ECO!W61))))</f>
        <v>-4.6534267912772584</v>
      </c>
      <c r="O609" s="74">
        <f>IF($C$2="National Currency",IF(C.Claims_DATA!N507=0,0,C.Claims_DATA!N507),IF($C$2="Current Exchange rate",IF(C.Claims_DATA!N507=0,0,C.Claims_DATA!N507/ECO!X26),IF($C$2="Constant Exchange rate",IF(C.Claims_DATA!N507=0,0,C.Claims_DATA!N507/ECO!X61))))</f>
        <v>-0.66848390446521277</v>
      </c>
      <c r="P609" s="220">
        <f>IF($C$2="National Currency",IF(C.Claims_DATA!O507=0,0,C.Claims_DATA!O507),IF($C$2="Current Exchange rate",IF(C.Claims_DATA!O507=0,0,C.Claims_DATA!O507/ECO!Y26),IF($C$2="Constant Exchange rate",IF(C.Claims_DATA!O507=0,0,C.Claims_DATA!O507/ECO!Y61))))</f>
        <v>0</v>
      </c>
      <c r="Q609" s="48">
        <f t="shared" si="127"/>
        <v>-2.3120514779499494E-3</v>
      </c>
      <c r="R609" s="94">
        <f t="shared" si="128"/>
        <v>-0.85634588563458858</v>
      </c>
      <c r="S609" s="94">
        <f t="shared" si="129"/>
        <v>-0.45502645502645511</v>
      </c>
    </row>
    <row r="610" spans="3:19" ht="15" x14ac:dyDescent="0.25">
      <c r="C610" s="256"/>
      <c r="D610" s="257"/>
      <c r="E610" s="45" t="s">
        <v>17</v>
      </c>
      <c r="F610" s="74">
        <f>IF($C$2="National Currency",IF(C.Claims_DATA!E508=0,0,C.Claims_DATA!E508),IF($C$2="Current Exchange rate",IF(C.Claims_DATA!E508=0,0,C.Claims_DATA!E508/ECO!O27),IF($C$2="Constant Exchange rate",IF(C.Claims_DATA!E508=0,0,C.Claims_DATA!E508/ECO!O62))))</f>
        <v>660.63</v>
      </c>
      <c r="G610" s="74">
        <f>IF($C$2="National Currency",IF(C.Claims_DATA!F508=0,0,C.Claims_DATA!F508),IF($C$2="Current Exchange rate",IF(C.Claims_DATA!F508=0,0,C.Claims_DATA!F508/ECO!P27),IF($C$2="Constant Exchange rate",IF(C.Claims_DATA!F508=0,0,C.Claims_DATA!F508/ECO!P62))))</f>
        <v>48.772999999999456</v>
      </c>
      <c r="H610" s="74">
        <f>IF($C$2="National Currency",IF(C.Claims_DATA!G508=0,0,C.Claims_DATA!G508),IF($C$2="Current Exchange rate",IF(C.Claims_DATA!G508=0,0,C.Claims_DATA!G508/ECO!Q27),IF($C$2="Constant Exchange rate",IF(C.Claims_DATA!G508=0,0,C.Claims_DATA!G508/ECO!Q62))))</f>
        <v>167.78300000000081</v>
      </c>
      <c r="I610" s="74">
        <f>IF($C$2="National Currency",IF(C.Claims_DATA!H508=0,0,C.Claims_DATA!H508),IF($C$2="Current Exchange rate",IF(C.Claims_DATA!H508=0,0,C.Claims_DATA!H508/ECO!R27),IF($C$2="Constant Exchange rate",IF(C.Claims_DATA!H508=0,0,C.Claims_DATA!H508/ECO!R62))))</f>
        <v>-151.72599999999943</v>
      </c>
      <c r="J610" s="74">
        <f>IF($C$2="National Currency",IF(C.Claims_DATA!I508=0,0,C.Claims_DATA!I508),IF($C$2="Current Exchange rate",IF(C.Claims_DATA!I508=0,0,C.Claims_DATA!I508/ECO!S27),IF($C$2="Constant Exchange rate",IF(C.Claims_DATA!I508=0,0,C.Claims_DATA!I508/ECO!S62))))</f>
        <v>-1635.1959999999985</v>
      </c>
      <c r="K610" s="74">
        <f>IF($C$2="National Currency",IF(C.Claims_DATA!J508=0,0,C.Claims_DATA!J508),IF($C$2="Current Exchange rate",IF(C.Claims_DATA!J508=0,0,C.Claims_DATA!J508/ECO!T27),IF($C$2="Constant Exchange rate",IF(C.Claims_DATA!J508=0,0,C.Claims_DATA!J508/ECO!T62))))</f>
        <v>-717.17599999999993</v>
      </c>
      <c r="L610" s="74">
        <f>IF($C$2="National Currency",IF(C.Claims_DATA!K508=0,0,C.Claims_DATA!K508),IF($C$2="Current Exchange rate",IF(C.Claims_DATA!K508=0,0,C.Claims_DATA!K508/ECO!U27),IF($C$2="Constant Exchange rate",IF(C.Claims_DATA!K508=0,0,C.Claims_DATA!K508/ECO!U62))))</f>
        <v>-1040.1600000000001</v>
      </c>
      <c r="M610" s="74">
        <f>IF($C$2="National Currency",IF(C.Claims_DATA!L508=0,0,C.Claims_DATA!L508),IF($C$2="Current Exchange rate",IF(C.Claims_DATA!L508=0,0,C.Claims_DATA!L508/ECO!V27),IF($C$2="Constant Exchange rate",IF(C.Claims_DATA!L508=0,0,C.Claims_DATA!L508/ECO!V62))))</f>
        <v>37.82100000000014</v>
      </c>
      <c r="N610" s="74">
        <f>IF($C$2="National Currency",IF(C.Claims_DATA!M508=0,0,C.Claims_DATA!M508),IF($C$2="Current Exchange rate",IF(C.Claims_DATA!M508=0,0,C.Claims_DATA!M508/ECO!W27),IF($C$2="Constant Exchange rate",IF(C.Claims_DATA!M508=0,0,C.Claims_DATA!M508/ECO!W62))))</f>
        <v>-536.36600000000067</v>
      </c>
      <c r="O610" s="74">
        <f>IF($C$2="National Currency",IF(C.Claims_DATA!N508=0,0,C.Claims_DATA!N508),IF($C$2="Current Exchange rate",IF(C.Claims_DATA!N508=0,0,C.Claims_DATA!N508/ECO!X27),IF($C$2="Constant Exchange rate",IF(C.Claims_DATA!N508=0,0,C.Claims_DATA!N508/ECO!X62))))</f>
        <v>-859.83500000000004</v>
      </c>
      <c r="P610" s="220">
        <f>IF($C$2="National Currency",IF(C.Claims_DATA!O508=0,0,C.Claims_DATA!O508),IF($C$2="Current Exchange rate",IF(C.Claims_DATA!O508=0,0,C.Claims_DATA!O508/ECO!Y27),IF($C$2="Constant Exchange rate",IF(C.Claims_DATA!O508=0,0,C.Claims_DATA!O508/ECO!Y62))))</f>
        <v>-784</v>
      </c>
      <c r="Q610" s="48">
        <f t="shared" si="127"/>
        <v>-2.9738678362547586</v>
      </c>
      <c r="R610" s="94">
        <f t="shared" si="128"/>
        <v>0.60307513899091103</v>
      </c>
      <c r="S610" s="94">
        <f t="shared" si="129"/>
        <v>-2.3015379259191984</v>
      </c>
    </row>
    <row r="611" spans="3:19" ht="15" x14ac:dyDescent="0.25">
      <c r="C611" s="256"/>
      <c r="D611" s="257"/>
      <c r="E611" s="45" t="s">
        <v>18</v>
      </c>
      <c r="F611" s="74">
        <f>IF($C$2="National Currency",IF(C.Claims_DATA!E509=0,0,C.Claims_DATA!E509),IF($C$2="Current Exchange rate",IF(C.Claims_DATA!E509=0,0,C.Claims_DATA!E509/ECO!O28),IF($C$2="Constant Exchange rate",IF(C.Claims_DATA!E509=0,0,C.Claims_DATA!E509/ECO!O63))))</f>
        <v>0</v>
      </c>
      <c r="G611" s="74">
        <f>IF($C$2="National Currency",IF(C.Claims_DATA!F509=0,0,C.Claims_DATA!F509),IF($C$2="Current Exchange rate",IF(C.Claims_DATA!F509=0,0,C.Claims_DATA!F509/ECO!P28),IF($C$2="Constant Exchange rate",IF(C.Claims_DATA!F509=0,0,C.Claims_DATA!F509/ECO!P63))))</f>
        <v>0</v>
      </c>
      <c r="H611" s="74">
        <f>IF($C$2="National Currency",IF(C.Claims_DATA!G509=0,0,C.Claims_DATA!G509),IF($C$2="Current Exchange rate",IF(C.Claims_DATA!G509=0,0,C.Claims_DATA!G509/ECO!Q28),IF($C$2="Constant Exchange rate",IF(C.Claims_DATA!G509=0,0,C.Claims_DATA!G509/ECO!Q63))))</f>
        <v>0</v>
      </c>
      <c r="I611" s="74">
        <f>IF($C$2="National Currency",IF(C.Claims_DATA!H509=0,0,C.Claims_DATA!H509),IF($C$2="Current Exchange rate",IF(C.Claims_DATA!H509=0,0,C.Claims_DATA!H509/ECO!R28),IF($C$2="Constant Exchange rate",IF(C.Claims_DATA!H509=0,0,C.Claims_DATA!H509/ECO!R63))))</f>
        <v>0</v>
      </c>
      <c r="J611" s="74">
        <f>IF($C$2="National Currency",IF(C.Claims_DATA!I509=0,0,C.Claims_DATA!I509),IF($C$2="Current Exchange rate",IF(C.Claims_DATA!I509=0,0,C.Claims_DATA!I509/ECO!S28),IF($C$2="Constant Exchange rate",IF(C.Claims_DATA!I509=0,0,C.Claims_DATA!I509/ECO!S63))))</f>
        <v>0</v>
      </c>
      <c r="K611" s="74">
        <f>IF($C$2="National Currency",IF(C.Claims_DATA!J509=0,0,C.Claims_DATA!J509),IF($C$2="Current Exchange rate",IF(C.Claims_DATA!J509=0,0,C.Claims_DATA!J509/ECO!T28),IF($C$2="Constant Exchange rate",IF(C.Claims_DATA!J509=0,0,C.Claims_DATA!J509/ECO!T63))))</f>
        <v>0</v>
      </c>
      <c r="L611" s="74">
        <f>IF($C$2="National Currency",IF(C.Claims_DATA!K509=0,0,C.Claims_DATA!K509),IF($C$2="Current Exchange rate",IF(C.Claims_DATA!K509=0,0,C.Claims_DATA!K509/ECO!U28),IF($C$2="Constant Exchange rate",IF(C.Claims_DATA!K509=0,0,C.Claims_DATA!K509/ECO!U63))))</f>
        <v>0</v>
      </c>
      <c r="M611" s="74">
        <f>IF($C$2="National Currency",IF(C.Claims_DATA!L509=0,0,C.Claims_DATA!L509),IF($C$2="Current Exchange rate",IF(C.Claims_DATA!L509=0,0,C.Claims_DATA!L509/ECO!V28),IF($C$2="Constant Exchange rate",IF(C.Claims_DATA!L509=0,0,C.Claims_DATA!L509/ECO!V63))))</f>
        <v>0</v>
      </c>
      <c r="N611" s="74">
        <f>IF($C$2="National Currency",IF(C.Claims_DATA!M509=0,0,C.Claims_DATA!M509),IF($C$2="Current Exchange rate",IF(C.Claims_DATA!M509=0,0,C.Claims_DATA!M509/ECO!W28),IF($C$2="Constant Exchange rate",IF(C.Claims_DATA!M509=0,0,C.Claims_DATA!M509/ECO!W63))))</f>
        <v>0</v>
      </c>
      <c r="O611" s="74">
        <f>IF($C$2="National Currency",IF(C.Claims_DATA!N509=0,0,C.Claims_DATA!N509),IF($C$2="Current Exchange rate",IF(C.Claims_DATA!N509=0,0,C.Claims_DATA!N509/ECO!X28),IF($C$2="Constant Exchange rate",IF(C.Claims_DATA!N509=0,0,C.Claims_DATA!N509/ECO!X63))))</f>
        <v>0</v>
      </c>
      <c r="P611" s="220">
        <f>IF($C$2="National Currency",IF(C.Claims_DATA!O509=0,0,C.Claims_DATA!O509),IF($C$2="Current Exchange rate",IF(C.Claims_DATA!O509=0,0,C.Claims_DATA!O509/ECO!Y28),IF($C$2="Constant Exchange rate",IF(C.Claims_DATA!O509=0,0,C.Claims_DATA!O509/ECO!Y63))))</f>
        <v>0</v>
      </c>
      <c r="Q611" s="48">
        <f t="shared" si="127"/>
        <v>0</v>
      </c>
      <c r="R611" s="94" t="str">
        <f t="shared" si="128"/>
        <v>-</v>
      </c>
      <c r="S611" s="94" t="str">
        <f t="shared" si="129"/>
        <v>-</v>
      </c>
    </row>
    <row r="612" spans="3:19" ht="15" x14ac:dyDescent="0.25">
      <c r="C612" s="256"/>
      <c r="D612" s="257"/>
      <c r="E612" s="45" t="s">
        <v>19</v>
      </c>
      <c r="F612" s="74">
        <f>IF($C$2="National Currency",IF(C.Claims_DATA!E510=0,0,C.Claims_DATA!E510),IF($C$2="Current Exchange rate",IF(C.Claims_DATA!E510=0,0,C.Claims_DATA!E510/ECO!O29),IF($C$2="Constant Exchange rate",IF(C.Claims_DATA!E510=0,0,C.Claims_DATA!E510/ECO!O64))))</f>
        <v>18</v>
      </c>
      <c r="G612" s="74">
        <f>IF($C$2="National Currency",IF(C.Claims_DATA!F510=0,0,C.Claims_DATA!F510),IF($C$2="Current Exchange rate",IF(C.Claims_DATA!F510=0,0,C.Claims_DATA!F510/ECO!P29),IF($C$2="Constant Exchange rate",IF(C.Claims_DATA!F510=0,0,C.Claims_DATA!F510/ECO!P64))))</f>
        <v>24</v>
      </c>
      <c r="H612" s="74">
        <f>IF($C$2="National Currency",IF(C.Claims_DATA!G510=0,0,C.Claims_DATA!G510),IF($C$2="Current Exchange rate",IF(C.Claims_DATA!G510=0,0,C.Claims_DATA!G510/ECO!Q29),IF($C$2="Constant Exchange rate",IF(C.Claims_DATA!G510=0,0,C.Claims_DATA!G510/ECO!Q64))))</f>
        <v>-1</v>
      </c>
      <c r="I612" s="74">
        <f>IF($C$2="National Currency",IF(C.Claims_DATA!H510=0,0,C.Claims_DATA!H510),IF($C$2="Current Exchange rate",IF(C.Claims_DATA!H510=0,0,C.Claims_DATA!H510/ECO!R29),IF($C$2="Constant Exchange rate",IF(C.Claims_DATA!H510=0,0,C.Claims_DATA!H510/ECO!R64))))</f>
        <v>5</v>
      </c>
      <c r="J612" s="74">
        <f>IF($C$2="National Currency",IF(C.Claims_DATA!I510=0,0,C.Claims_DATA!I510),IF($C$2="Current Exchange rate",IF(C.Claims_DATA!I510=0,0,C.Claims_DATA!I510/ECO!S29),IF($C$2="Constant Exchange rate",IF(C.Claims_DATA!I510=0,0,C.Claims_DATA!I510/ECO!S64))))</f>
        <v>-5</v>
      </c>
      <c r="K612" s="74">
        <f>IF($C$2="National Currency",IF(C.Claims_DATA!J510=0,0,C.Claims_DATA!J510),IF($C$2="Current Exchange rate",IF(C.Claims_DATA!J510=0,0,C.Claims_DATA!J510/ECO!T29),IF($C$2="Constant Exchange rate",IF(C.Claims_DATA!J510=0,0,C.Claims_DATA!J510/ECO!T64))))</f>
        <v>8</v>
      </c>
      <c r="L612" s="74">
        <f>IF($C$2="National Currency",IF(C.Claims_DATA!K510=0,0,C.Claims_DATA!K510),IF($C$2="Current Exchange rate",IF(C.Claims_DATA!K510=0,0,C.Claims_DATA!K510/ECO!U29),IF($C$2="Constant Exchange rate",IF(C.Claims_DATA!K510=0,0,C.Claims_DATA!K510/ECO!U64))))</f>
        <v>23</v>
      </c>
      <c r="M612" s="74">
        <f>IF($C$2="National Currency",IF(C.Claims_DATA!L510=0,0,C.Claims_DATA!L510),IF($C$2="Current Exchange rate",IF(C.Claims_DATA!L510=0,0,C.Claims_DATA!L510/ECO!V29),IF($C$2="Constant Exchange rate",IF(C.Claims_DATA!L510=0,0,C.Claims_DATA!L510/ECO!V64))))</f>
        <v>17</v>
      </c>
      <c r="N612" s="74">
        <f>IF($C$2="National Currency",IF(C.Claims_DATA!M510=0,0,C.Claims_DATA!M510),IF($C$2="Current Exchange rate",IF(C.Claims_DATA!M510=0,0,C.Claims_DATA!M510/ECO!W29),IF($C$2="Constant Exchange rate",IF(C.Claims_DATA!M510=0,0,C.Claims_DATA!M510/ECO!W64))))</f>
        <v>20</v>
      </c>
      <c r="O612" s="223">
        <f>IF($C$2="National Currency",IF(C.Claims_DATA!N510=0,0,C.Claims_DATA!N510),IF($C$2="Current Exchange rate",IF(C.Claims_DATA!N510=0,0,C.Claims_DATA!N510/ECO!X29),IF($C$2="Constant Exchange rate",IF(C.Claims_DATA!N510=0,0,C.Claims_DATA!N510/ECO!X64))))</f>
        <v>20</v>
      </c>
      <c r="P612" s="224">
        <f>IF($C$2="National Currency",IF(C.Claims_DATA!O510=0,0,C.Claims_DATA!O510),IF($C$2="Current Exchange rate",IF(C.Claims_DATA!O510=0,0,C.Claims_DATA!O510/ECO!Y29),IF($C$2="Constant Exchange rate",IF(C.Claims_DATA!O510=0,0,C.Claims_DATA!O510/ECO!Y64))))</f>
        <v>0</v>
      </c>
      <c r="Q612" s="48">
        <f t="shared" si="127"/>
        <v>6.9172988683986081E-2</v>
      </c>
      <c r="R612" s="94">
        <f t="shared" si="128"/>
        <v>0</v>
      </c>
      <c r="S612" s="94">
        <f t="shared" si="129"/>
        <v>0.11111111111111116</v>
      </c>
    </row>
    <row r="613" spans="3:19" ht="15" x14ac:dyDescent="0.25">
      <c r="C613" s="256"/>
      <c r="D613" s="257"/>
      <c r="E613" s="45" t="s">
        <v>20</v>
      </c>
      <c r="F613" s="74">
        <f>IF($C$2="National Currency",IF(C.Claims_DATA!E511=0,0,C.Claims_DATA!E511),IF($C$2="Current Exchange rate",IF(C.Claims_DATA!E511=0,0,C.Claims_DATA!E511/ECO!O30),IF($C$2="Constant Exchange rate",IF(C.Claims_DATA!E511=0,0,C.Claims_DATA!E511/ECO!O65))))</f>
        <v>4.0409789413773476</v>
      </c>
      <c r="G613" s="74">
        <f>IF($C$2="National Currency",IF(C.Claims_DATA!F511=0,0,C.Claims_DATA!F511),IF($C$2="Current Exchange rate",IF(C.Claims_DATA!F511=0,0,C.Claims_DATA!F511/ECO!P30),IF($C$2="Constant Exchange rate",IF(C.Claims_DATA!F511=0,0,C.Claims_DATA!F511/ECO!P65))))</f>
        <v>4.5959021058622653</v>
      </c>
      <c r="H613" s="74">
        <f>IF($C$2="National Currency",IF(C.Claims_DATA!G511=0,0,C.Claims_DATA!G511),IF($C$2="Current Exchange rate",IF(C.Claims_DATA!G511=0,0,C.Claims_DATA!G511/ECO!Q30),IF($C$2="Constant Exchange rate",IF(C.Claims_DATA!G511=0,0,C.Claims_DATA!G511/ECO!Q65))))</f>
        <v>12.350597609561753</v>
      </c>
      <c r="I613" s="74">
        <f>IF($C$2="National Currency",IF(C.Claims_DATA!H511=0,0,C.Claims_DATA!H511),IF($C$2="Current Exchange rate",IF(C.Claims_DATA!H511=0,0,C.Claims_DATA!H511/ECO!R30),IF($C$2="Constant Exchange rate",IF(C.Claims_DATA!H511=0,0,C.Claims_DATA!H511/ECO!R65))))</f>
        <v>14.883323847467276</v>
      </c>
      <c r="J613" s="74">
        <f>IF($C$2="National Currency",IF(C.Claims_DATA!I511=0,0,C.Claims_DATA!I511),IF($C$2="Current Exchange rate",IF(C.Claims_DATA!I511=0,0,C.Claims_DATA!I511/ECO!S30),IF($C$2="Constant Exchange rate",IF(C.Claims_DATA!I511=0,0,C.Claims_DATA!I511/ECO!S65))))</f>
        <v>5.1508252703471831</v>
      </c>
      <c r="K613" s="74">
        <f>IF($C$2="National Currency",IF(C.Claims_DATA!J511=0,0,C.Claims_DATA!J511),IF($C$2="Current Exchange rate",IF(C.Claims_DATA!J511=0,0,C.Claims_DATA!J511/ECO!T30),IF($C$2="Constant Exchange rate",IF(C.Claims_DATA!J511=0,0,C.Claims_DATA!J511/ECO!T65))))</f>
        <v>6.1183836084234491</v>
      </c>
      <c r="L613" s="74">
        <f>IF($C$2="National Currency",IF(C.Claims_DATA!K511=0,0,C.Claims_DATA!K511),IF($C$2="Current Exchange rate",IF(C.Claims_DATA!K511=0,0,C.Claims_DATA!K511/ECO!U30),IF($C$2="Constant Exchange rate",IF(C.Claims_DATA!K511=0,0,C.Claims_DATA!K511/ECO!U65))))</f>
        <v>5.6203756402959595</v>
      </c>
      <c r="M613" s="74">
        <f>IF($C$2="National Currency",IF(C.Claims_DATA!L511=0,0,C.Claims_DATA!L511),IF($C$2="Current Exchange rate",IF(C.Claims_DATA!L511=0,0,C.Claims_DATA!L511/ECO!V30),IF($C$2="Constant Exchange rate",IF(C.Claims_DATA!L511=0,0,C.Claims_DATA!L511/ECO!V65))))</f>
        <v>0</v>
      </c>
      <c r="N613" s="74">
        <f>IF($C$2="National Currency",IF(C.Claims_DATA!M511=0,0,C.Claims_DATA!M511),IF($C$2="Current Exchange rate",IF(C.Claims_DATA!M511=0,0,C.Claims_DATA!M511/ECO!W30),IF($C$2="Constant Exchange rate",IF(C.Claims_DATA!M511=0,0,C.Claims_DATA!M511/ECO!W65))))</f>
        <v>0</v>
      </c>
      <c r="O613" s="74">
        <f>IF($C$2="National Currency",IF(C.Claims_DATA!N511=0,0,C.Claims_DATA!N511),IF($C$2="Current Exchange rate",IF(C.Claims_DATA!N511=0,0,C.Claims_DATA!N511/ECO!X30),IF($C$2="Constant Exchange rate",IF(C.Claims_DATA!N511=0,0,C.Claims_DATA!N511/ECO!X65))))</f>
        <v>0</v>
      </c>
      <c r="P613" s="220">
        <f>IF($C$2="National Currency",IF(C.Claims_DATA!O511=0,0,C.Claims_DATA!O511),IF($C$2="Current Exchange rate",IF(C.Claims_DATA!O511=0,0,C.Claims_DATA!O511/ECO!Y30),IF($C$2="Constant Exchange rate",IF(C.Claims_DATA!O511=0,0,C.Claims_DATA!O511/ECO!Y65))))</f>
        <v>0</v>
      </c>
      <c r="Q613" s="48">
        <f t="shared" si="127"/>
        <v>0</v>
      </c>
      <c r="R613" s="94" t="str">
        <f t="shared" si="128"/>
        <v>-</v>
      </c>
      <c r="S613" s="94" t="str">
        <f t="shared" si="129"/>
        <v>-</v>
      </c>
    </row>
    <row r="614" spans="3:19" ht="15" x14ac:dyDescent="0.25">
      <c r="C614" s="256"/>
      <c r="D614" s="257"/>
      <c r="E614" s="45" t="s">
        <v>21</v>
      </c>
      <c r="F614" s="74">
        <f>IF($C$2="National Currency",IF(C.Claims_DATA!E512=0,0,C.Claims_DATA!E512),IF($C$2="Current Exchange rate",IF(C.Claims_DATA!E512=0,0,C.Claims_DATA!E512/ECO!O31),IF($C$2="Constant Exchange rate",IF(C.Claims_DATA!E512=0,0,C.Claims_DATA!E512/ECO!O66))))</f>
        <v>0.69881201956673655</v>
      </c>
      <c r="G614" s="74">
        <f>IF($C$2="National Currency",IF(C.Claims_DATA!F512=0,0,C.Claims_DATA!F512),IF($C$2="Current Exchange rate",IF(C.Claims_DATA!F512=0,0,C.Claims_DATA!F512/ECO!P31),IF($C$2="Constant Exchange rate",IF(C.Claims_DATA!F512=0,0,C.Claims_DATA!F512/ECO!P66))))</f>
        <v>2.0964360587002098</v>
      </c>
      <c r="H614" s="74">
        <f>IF($C$2="National Currency",IF(C.Claims_DATA!G512=0,0,C.Claims_DATA!G512),IF($C$2="Current Exchange rate",IF(C.Claims_DATA!G512=0,0,C.Claims_DATA!G512/ECO!Q31),IF($C$2="Constant Exchange rate",IF(C.Claims_DATA!G512=0,0,C.Claims_DATA!G512/ECO!Q66))))</f>
        <v>3.7269974376892616</v>
      </c>
      <c r="I614" s="74">
        <f>IF($C$2="National Currency",IF(C.Claims_DATA!H512=0,0,C.Claims_DATA!H512),IF($C$2="Current Exchange rate",IF(C.Claims_DATA!H512=0,0,C.Claims_DATA!H512/ECO!R31),IF($C$2="Constant Exchange rate",IF(C.Claims_DATA!H512=0,0,C.Claims_DATA!H512/ECO!R66))))</f>
        <v>5.7535522944327981</v>
      </c>
      <c r="J614" s="74">
        <f>IF($C$2="National Currency",IF(C.Claims_DATA!I512=0,0,C.Claims_DATA!I512),IF($C$2="Current Exchange rate",IF(C.Claims_DATA!I512=0,0,C.Claims_DATA!I512/ECO!S31),IF($C$2="Constant Exchange rate",IF(C.Claims_DATA!I512=0,0,C.Claims_DATA!I512/ECO!S66))))</f>
        <v>1.9</v>
      </c>
      <c r="K614" s="74">
        <f>IF($C$2="National Currency",IF(C.Claims_DATA!J512=0,0,C.Claims_DATA!J512),IF($C$2="Current Exchange rate",IF(C.Claims_DATA!J512=0,0,C.Claims_DATA!J512/ECO!T31),IF($C$2="Constant Exchange rate",IF(C.Claims_DATA!J512=0,0,C.Claims_DATA!J512/ECO!T66))))</f>
        <v>2.6</v>
      </c>
      <c r="L614" s="74">
        <f>IF($C$2="National Currency",IF(C.Claims_DATA!K512=0,0,C.Claims_DATA!K512),IF($C$2="Current Exchange rate",IF(C.Claims_DATA!K512=0,0,C.Claims_DATA!K512/ECO!U31),IF($C$2="Constant Exchange rate",IF(C.Claims_DATA!K512=0,0,C.Claims_DATA!K512/ECO!U66))))</f>
        <v>1.6</v>
      </c>
      <c r="M614" s="74">
        <f>IF($C$2="National Currency",IF(C.Claims_DATA!L512=0,0,C.Claims_DATA!L512),IF($C$2="Current Exchange rate",IF(C.Claims_DATA!L512=0,0,C.Claims_DATA!L512/ECO!V31),IF($C$2="Constant Exchange rate",IF(C.Claims_DATA!L512=0,0,C.Claims_DATA!L512/ECO!V66))))</f>
        <v>-0.05</v>
      </c>
      <c r="N614" s="74">
        <f>IF($C$2="National Currency",IF(C.Claims_DATA!M512=0,0,C.Claims_DATA!M512),IF($C$2="Current Exchange rate",IF(C.Claims_DATA!M512=0,0,C.Claims_DATA!M512/ECO!W31),IF($C$2="Constant Exchange rate",IF(C.Claims_DATA!M512=0,0,C.Claims_DATA!M512/ECO!W66))))</f>
        <v>0.40261200000000003</v>
      </c>
      <c r="O614" s="74">
        <f>IF($C$2="National Currency",IF(C.Claims_DATA!N512=0,0,C.Claims_DATA!N512),IF($C$2="Current Exchange rate",IF(C.Claims_DATA!N512=0,0,C.Claims_DATA!N512/ECO!X31),IF($C$2="Constant Exchange rate",IF(C.Claims_DATA!N512=0,0,C.Claims_DATA!N512/ECO!X66))))</f>
        <v>0</v>
      </c>
      <c r="P614" s="220">
        <f>IF($C$2="National Currency",IF(C.Claims_DATA!O512=0,0,C.Claims_DATA!O512),IF($C$2="Current Exchange rate",IF(C.Claims_DATA!O512=0,0,C.Claims_DATA!O512/ECO!Y31),IF($C$2="Constant Exchange rate",IF(C.Claims_DATA!O512=0,0,C.Claims_DATA!O512/ECO!Y66))))</f>
        <v>0</v>
      </c>
      <c r="Q614" s="48">
        <f t="shared" si="127"/>
        <v>0</v>
      </c>
      <c r="R614" s="94" t="str">
        <f t="shared" si="128"/>
        <v>-</v>
      </c>
      <c r="S614" s="94" t="str">
        <f t="shared" si="129"/>
        <v>-</v>
      </c>
    </row>
    <row r="615" spans="3:19" ht="15" x14ac:dyDescent="0.25">
      <c r="C615" s="256"/>
      <c r="D615" s="257"/>
      <c r="E615" s="45" t="s">
        <v>22</v>
      </c>
      <c r="F615" s="74">
        <f>IF($C$2="National Currency",IF(C.Claims_DATA!E513=0,0,C.Claims_DATA!E513),IF($C$2="Current Exchange rate",IF(C.Claims_DATA!E513=0,0,C.Claims_DATA!E513/ECO!O32),IF($C$2="Constant Exchange rate",IF(C.Claims_DATA!E513=0,0,C.Claims_DATA!E513/ECO!O67))))</f>
        <v>195</v>
      </c>
      <c r="G615" s="74">
        <f>IF($C$2="National Currency",IF(C.Claims_DATA!F513=0,0,C.Claims_DATA!F513),IF($C$2="Current Exchange rate",IF(C.Claims_DATA!F513=0,0,C.Claims_DATA!F513/ECO!P32),IF($C$2="Constant Exchange rate",IF(C.Claims_DATA!F513=0,0,C.Claims_DATA!F513/ECO!P67))))</f>
        <v>136</v>
      </c>
      <c r="H615" s="74">
        <f>IF($C$2="National Currency",IF(C.Claims_DATA!G513=0,0,C.Claims_DATA!G513),IF($C$2="Current Exchange rate",IF(C.Claims_DATA!G513=0,0,C.Claims_DATA!G513/ECO!Q32),IF($C$2="Constant Exchange rate",IF(C.Claims_DATA!G513=0,0,C.Claims_DATA!G513/ECO!Q67))))</f>
        <v>80</v>
      </c>
      <c r="I615" s="74">
        <f>IF($C$2="National Currency",IF(C.Claims_DATA!H513=0,0,C.Claims_DATA!H513),IF($C$2="Current Exchange rate",IF(C.Claims_DATA!H513=0,0,C.Claims_DATA!H513/ECO!R32),IF($C$2="Constant Exchange rate",IF(C.Claims_DATA!H513=0,0,C.Claims_DATA!H513/ECO!R67))))</f>
        <v>-43</v>
      </c>
      <c r="J615" s="74">
        <f>IF($C$2="National Currency",IF(C.Claims_DATA!I513=0,0,C.Claims_DATA!I513),IF($C$2="Current Exchange rate",IF(C.Claims_DATA!I513=0,0,C.Claims_DATA!I513/ECO!S32),IF($C$2="Constant Exchange rate",IF(C.Claims_DATA!I513=0,0,C.Claims_DATA!I513/ECO!S67))))</f>
        <v>-80</v>
      </c>
      <c r="K615" s="74">
        <f>IF($C$2="National Currency",IF(C.Claims_DATA!J513=0,0,C.Claims_DATA!J513),IF($C$2="Current Exchange rate",IF(C.Claims_DATA!J513=0,0,C.Claims_DATA!J513/ECO!T32),IF($C$2="Constant Exchange rate",IF(C.Claims_DATA!J513=0,0,C.Claims_DATA!J513/ECO!T67))))</f>
        <v>-126</v>
      </c>
      <c r="L615" s="74">
        <f>IF($C$2="National Currency",IF(C.Claims_DATA!K513=0,0,C.Claims_DATA!K513),IF($C$2="Current Exchange rate",IF(C.Claims_DATA!K513=0,0,C.Claims_DATA!K513/ECO!U32),IF($C$2="Constant Exchange rate",IF(C.Claims_DATA!K513=0,0,C.Claims_DATA!K513/ECO!U67))))</f>
        <v>-80</v>
      </c>
      <c r="M615" s="74">
        <f>IF($C$2="National Currency",IF(C.Claims_DATA!L513=0,0,C.Claims_DATA!L513),IF($C$2="Current Exchange rate",IF(C.Claims_DATA!L513=0,0,C.Claims_DATA!L513/ECO!V32),IF($C$2="Constant Exchange rate",IF(C.Claims_DATA!L513=0,0,C.Claims_DATA!L513/ECO!V67))))</f>
        <v>-166</v>
      </c>
      <c r="N615" s="74">
        <f>IF($C$2="National Currency",IF(C.Claims_DATA!M513=0,0,C.Claims_DATA!M513),IF($C$2="Current Exchange rate",IF(C.Claims_DATA!M513=0,0,C.Claims_DATA!M513/ECO!W32),IF($C$2="Constant Exchange rate",IF(C.Claims_DATA!M513=0,0,C.Claims_DATA!M513/ECO!W67))))</f>
        <v>-91</v>
      </c>
      <c r="O615" s="74">
        <f>IF($C$2="National Currency",IF(C.Claims_DATA!N513=0,0,C.Claims_DATA!N513),IF($C$2="Current Exchange rate",IF(C.Claims_DATA!N513=0,0,C.Claims_DATA!N513/ECO!X32),IF($C$2="Constant Exchange rate",IF(C.Claims_DATA!N513=0,0,C.Claims_DATA!N513/ECO!X67))))</f>
        <v>-42</v>
      </c>
      <c r="P615" s="220">
        <f>IF($C$2="National Currency",IF(C.Claims_DATA!O513=0,0,C.Claims_DATA!O513),IF($C$2="Current Exchange rate",IF(C.Claims_DATA!O513=0,0,C.Claims_DATA!O513/ECO!Y32),IF($C$2="Constant Exchange rate",IF(C.Claims_DATA!O513=0,0,C.Claims_DATA!O513/ECO!Y67))))</f>
        <v>132</v>
      </c>
      <c r="Q615" s="48">
        <f t="shared" si="127"/>
        <v>-0.14526327623637075</v>
      </c>
      <c r="R615" s="94">
        <f t="shared" si="128"/>
        <v>-0.53846153846153844</v>
      </c>
      <c r="S615" s="94">
        <f t="shared" si="129"/>
        <v>-1.2153846153846155</v>
      </c>
    </row>
    <row r="616" spans="3:19" ht="15" x14ac:dyDescent="0.25">
      <c r="C616" s="256"/>
      <c r="D616" s="257"/>
      <c r="E616" s="45" t="s">
        <v>23</v>
      </c>
      <c r="F616" s="74">
        <f>IF($C$2="National Currency",IF(C.Claims_DATA!E514=0,0,C.Claims_DATA!E514),IF($C$2="Current Exchange rate",IF(C.Claims_DATA!E514=0,0,C.Claims_DATA!E514/ECO!O33),IF($C$2="Constant Exchange rate",IF(C.Claims_DATA!E514=0,0,C.Claims_DATA!E514/ECO!O68))))</f>
        <v>0</v>
      </c>
      <c r="G616" s="74">
        <f>IF($C$2="National Currency",IF(C.Claims_DATA!F514=0,0,C.Claims_DATA!F514),IF($C$2="Current Exchange rate",IF(C.Claims_DATA!F514=0,0,C.Claims_DATA!F514/ECO!P33),IF($C$2="Constant Exchange rate",IF(C.Claims_DATA!F514=0,0,C.Claims_DATA!F514/ECO!P68))))</f>
        <v>0</v>
      </c>
      <c r="H616" s="74">
        <f>IF($C$2="National Currency",IF(C.Claims_DATA!G514=0,0,C.Claims_DATA!G514),IF($C$2="Current Exchange rate",IF(C.Claims_DATA!G514=0,0,C.Claims_DATA!G514/ECO!Q33),IF($C$2="Constant Exchange rate",IF(C.Claims_DATA!G514=0,0,C.Claims_DATA!G514/ECO!Q68))))</f>
        <v>0</v>
      </c>
      <c r="I616" s="74">
        <f>IF($C$2="National Currency",IF(C.Claims_DATA!H514=0,0,C.Claims_DATA!H514),IF($C$2="Current Exchange rate",IF(C.Claims_DATA!H514=0,0,C.Claims_DATA!H514/ECO!R33),IF($C$2="Constant Exchange rate",IF(C.Claims_DATA!H514=0,0,C.Claims_DATA!H514/ECO!R68))))</f>
        <v>0</v>
      </c>
      <c r="J616" s="74">
        <f>IF($C$2="National Currency",IF(C.Claims_DATA!I514=0,0,C.Claims_DATA!I514),IF($C$2="Current Exchange rate",IF(C.Claims_DATA!I514=0,0,C.Claims_DATA!I514/ECO!S33),IF($C$2="Constant Exchange rate",IF(C.Claims_DATA!I514=0,0,C.Claims_DATA!I514/ECO!S68))))</f>
        <v>0</v>
      </c>
      <c r="K616" s="74">
        <f>IF($C$2="National Currency",IF(C.Claims_DATA!J514=0,0,C.Claims_DATA!J514),IF($C$2="Current Exchange rate",IF(C.Claims_DATA!J514=0,0,C.Claims_DATA!J514/ECO!T33),IF($C$2="Constant Exchange rate",IF(C.Claims_DATA!J514=0,0,C.Claims_DATA!J514/ECO!T68))))</f>
        <v>0</v>
      </c>
      <c r="L616" s="74">
        <f>IF($C$2="National Currency",IF(C.Claims_DATA!K514=0,0,C.Claims_DATA!K514),IF($C$2="Current Exchange rate",IF(C.Claims_DATA!K514=0,0,C.Claims_DATA!K514/ECO!U33),IF($C$2="Constant Exchange rate",IF(C.Claims_DATA!K514=0,0,C.Claims_DATA!K514/ECO!U68))))</f>
        <v>0</v>
      </c>
      <c r="M616" s="74">
        <f>IF($C$2="National Currency",IF(C.Claims_DATA!L514=0,0,C.Claims_DATA!L514),IF($C$2="Current Exchange rate",IF(C.Claims_DATA!L514=0,0,C.Claims_DATA!L514/ECO!V33),IF($C$2="Constant Exchange rate",IF(C.Claims_DATA!L514=0,0,C.Claims_DATA!L514/ECO!V68))))</f>
        <v>0</v>
      </c>
      <c r="N616" s="74">
        <f>IF($C$2="National Currency",IF(C.Claims_DATA!M514=0,0,C.Claims_DATA!M514),IF($C$2="Current Exchange rate",IF(C.Claims_DATA!M514=0,0,C.Claims_DATA!M514/ECO!W33),IF($C$2="Constant Exchange rate",IF(C.Claims_DATA!M514=0,0,C.Claims_DATA!M514/ECO!W68))))</f>
        <v>0</v>
      </c>
      <c r="O616" s="74">
        <f>IF($C$2="National Currency",IF(C.Claims_DATA!N514=0,0,C.Claims_DATA!N514),IF($C$2="Current Exchange rate",IF(C.Claims_DATA!N514=0,0,C.Claims_DATA!N514/ECO!X33),IF($C$2="Constant Exchange rate",IF(C.Claims_DATA!N514=0,0,C.Claims_DATA!N514/ECO!X68))))</f>
        <v>0</v>
      </c>
      <c r="P616" s="220">
        <f>IF($C$2="National Currency",IF(C.Claims_DATA!O514=0,0,C.Claims_DATA!O514),IF($C$2="Current Exchange rate",IF(C.Claims_DATA!O514=0,0,C.Claims_DATA!O514/ECO!Y33),IF($C$2="Constant Exchange rate",IF(C.Claims_DATA!O514=0,0,C.Claims_DATA!O514/ECO!Y68))))</f>
        <v>0</v>
      </c>
      <c r="Q616" s="48">
        <f t="shared" si="127"/>
        <v>0</v>
      </c>
      <c r="R616" s="94" t="str">
        <f t="shared" si="128"/>
        <v>-</v>
      </c>
      <c r="S616" s="94" t="str">
        <f t="shared" si="129"/>
        <v>-</v>
      </c>
    </row>
    <row r="617" spans="3:19" ht="15" x14ac:dyDescent="0.25">
      <c r="C617" s="256"/>
      <c r="D617" s="257"/>
      <c r="E617" s="45" t="s">
        <v>24</v>
      </c>
      <c r="F617" s="74">
        <f>IF($C$2="National Currency",IF(C.Claims_DATA!E515=0,0,C.Claims_DATA!E515),IF($C$2="Current Exchange rate",IF(C.Claims_DATA!E515=0,0,C.Claims_DATA!E515/ECO!O34),IF($C$2="Constant Exchange rate",IF(C.Claims_DATA!E515=0,0,C.Claims_DATA!E515/ECO!O69))))</f>
        <v>44.931199101376016</v>
      </c>
      <c r="G617" s="74">
        <f>IF($C$2="National Currency",IF(C.Claims_DATA!F515=0,0,C.Claims_DATA!F515),IF($C$2="Current Exchange rate",IF(C.Claims_DATA!F515=0,0,C.Claims_DATA!F515/ECO!P34),IF($C$2="Constant Exchange rate",IF(C.Claims_DATA!F515=0,0,C.Claims_DATA!F515/ECO!P69))))</f>
        <v>110.92389778152204</v>
      </c>
      <c r="H617" s="74">
        <f>IF($C$2="National Currency",IF(C.Claims_DATA!G515=0,0,C.Claims_DATA!G515),IF($C$2="Current Exchange rate",IF(C.Claims_DATA!G515=0,0,C.Claims_DATA!G515/ECO!Q34),IF($C$2="Constant Exchange rate",IF(C.Claims_DATA!G515=0,0,C.Claims_DATA!G515/ECO!Q69))))</f>
        <v>141.81409716371806</v>
      </c>
      <c r="I617" s="74">
        <f>IF($C$2="National Currency",IF(C.Claims_DATA!H515=0,0,C.Claims_DATA!H515),IF($C$2="Current Exchange rate",IF(C.Claims_DATA!H515=0,0,C.Claims_DATA!H515/ECO!R34),IF($C$2="Constant Exchange rate",IF(C.Claims_DATA!H515=0,0,C.Claims_DATA!H515/ECO!R69))))</f>
        <v>216.4654123373584</v>
      </c>
      <c r="J617" s="74">
        <f>IF($C$2="National Currency",IF(C.Claims_DATA!I515=0,0,C.Claims_DATA!I515),IF($C$2="Current Exchange rate",IF(C.Claims_DATA!I515=0,0,C.Claims_DATA!I515/ECO!S34),IF($C$2="Constant Exchange rate",IF(C.Claims_DATA!I515=0,0,C.Claims_DATA!I515/ECO!S69))))</f>
        <v>196.33997940653373</v>
      </c>
      <c r="K617" s="74">
        <f>IF($C$2="National Currency",IF(C.Claims_DATA!J515=0,0,C.Claims_DATA!J515),IF($C$2="Current Exchange rate",IF(C.Claims_DATA!J515=0,0,C.Claims_DATA!J515/ECO!T34),IF($C$2="Constant Exchange rate",IF(C.Claims_DATA!J515=0,0,C.Claims_DATA!J515/ECO!T69))))</f>
        <v>194.46784611064308</v>
      </c>
      <c r="L617" s="74">
        <f>IF($C$2="National Currency",IF(C.Claims_DATA!K515=0,0,C.Claims_DATA!K515),IF($C$2="Current Exchange rate",IF(C.Claims_DATA!K515=0,0,C.Claims_DATA!K515/ECO!U34),IF($C$2="Constant Exchange rate",IF(C.Claims_DATA!K515=0,0,C.Claims_DATA!K515/ECO!U69))))</f>
        <v>262.09866142469343</v>
      </c>
      <c r="M617" s="74">
        <f>IF($C$2="National Currency",IF(C.Claims_DATA!L515=0,0,C.Claims_DATA!L515),IF($C$2="Current Exchange rate",IF(C.Claims_DATA!L515=0,0,C.Claims_DATA!L515/ECO!V34),IF($C$2="Constant Exchange rate",IF(C.Claims_DATA!L515=0,0,C.Claims_DATA!L515/ECO!V69))))</f>
        <v>295.09501076476647</v>
      </c>
      <c r="N617" s="74">
        <f>IF($C$2="National Currency",IF(C.Claims_DATA!M515=0,0,C.Claims_DATA!M515),IF($C$2="Current Exchange rate",IF(C.Claims_DATA!M515=0,0,C.Claims_DATA!M515/ECO!W34),IF($C$2="Constant Exchange rate",IF(C.Claims_DATA!M515=0,0,C.Claims_DATA!M515/ECO!W69))))</f>
        <v>452.3542076195825</v>
      </c>
      <c r="O617" s="223">
        <f>IF($C$2="National Currency",IF(C.Claims_DATA!N515=0,0,C.Claims_DATA!N515),IF($C$2="Current Exchange rate",IF(C.Claims_DATA!N515=0,0,C.Claims_DATA!N515/ECO!X34),IF($C$2="Constant Exchange rate",IF(C.Claims_DATA!N515=0,0,C.Claims_DATA!N515/ECO!X69))))</f>
        <v>452.3542076195825</v>
      </c>
      <c r="P617" s="224">
        <f>IF($C$2="National Currency",IF(C.Claims_DATA!O515=0,0,C.Claims_DATA!O515),IF($C$2="Current Exchange rate",IF(C.Claims_DATA!O515=0,0,C.Claims_DATA!O515/ECO!Y34),IF($C$2="Constant Exchange rate",IF(C.Claims_DATA!O515=0,0,C.Claims_DATA!O515/ECO!Y69))))</f>
        <v>0</v>
      </c>
      <c r="Q617" s="48">
        <f t="shared" si="127"/>
        <v>1.5645346242411433</v>
      </c>
      <c r="R617" s="94">
        <f t="shared" si="128"/>
        <v>0</v>
      </c>
      <c r="S617" s="94">
        <f t="shared" si="129"/>
        <v>9.0677083333333339</v>
      </c>
    </row>
    <row r="618" spans="3:19" ht="15" x14ac:dyDescent="0.25">
      <c r="C618" s="256"/>
      <c r="D618" s="257"/>
      <c r="E618" s="45" t="s">
        <v>25</v>
      </c>
      <c r="F618" s="74">
        <f>IF($C$2="National Currency",IF(C.Claims_DATA!E516=0,0,C.Claims_DATA!E516),IF($C$2="Current Exchange rate",IF(C.Claims_DATA!E516=0,0,C.Claims_DATA!E516/ECO!O35),IF($C$2="Constant Exchange rate",IF(C.Claims_DATA!E516=0,0,C.Claims_DATA!E516/ECO!O70))))</f>
        <v>149.785</v>
      </c>
      <c r="G618" s="74">
        <f>IF($C$2="National Currency",IF(C.Claims_DATA!F516=0,0,C.Claims_DATA!F516),IF($C$2="Current Exchange rate",IF(C.Claims_DATA!F516=0,0,C.Claims_DATA!F516/ECO!P35),IF($C$2="Constant Exchange rate",IF(C.Claims_DATA!F516=0,0,C.Claims_DATA!F516/ECO!P70))))</f>
        <v>153.13399999999999</v>
      </c>
      <c r="H618" s="74">
        <f>IF($C$2="National Currency",IF(C.Claims_DATA!G516=0,0,C.Claims_DATA!G516),IF($C$2="Current Exchange rate",IF(C.Claims_DATA!G516=0,0,C.Claims_DATA!G516/ECO!Q35),IF($C$2="Constant Exchange rate",IF(C.Claims_DATA!G516=0,0,C.Claims_DATA!G516/ECO!Q70))))</f>
        <v>109.619</v>
      </c>
      <c r="I618" s="74">
        <f>IF($C$2="National Currency",IF(C.Claims_DATA!H516=0,0,C.Claims_DATA!H516),IF($C$2="Current Exchange rate",IF(C.Claims_DATA!H516=0,0,C.Claims_DATA!H516/ECO!R35),IF($C$2="Constant Exchange rate",IF(C.Claims_DATA!H516=0,0,C.Claims_DATA!H516/ECO!R70))))</f>
        <v>52.220999999999997</v>
      </c>
      <c r="J618" s="74">
        <f>IF($C$2="National Currency",IF(C.Claims_DATA!I516=0,0,C.Claims_DATA!I516),IF($C$2="Current Exchange rate",IF(C.Claims_DATA!I516=0,0,C.Claims_DATA!I516/ECO!S35),IF($C$2="Constant Exchange rate",IF(C.Claims_DATA!I516=0,0,C.Claims_DATA!I516/ECO!S70))))</f>
        <v>-86.275000000000006</v>
      </c>
      <c r="K618" s="74">
        <f>IF($C$2="National Currency",IF(C.Claims_DATA!J516=0,0,C.Claims_DATA!J516),IF($C$2="Current Exchange rate",IF(C.Claims_DATA!J516=0,0,C.Claims_DATA!J516/ECO!T35),IF($C$2="Constant Exchange rate",IF(C.Claims_DATA!J516=0,0,C.Claims_DATA!J516/ECO!T70))))</f>
        <v>-124.473</v>
      </c>
      <c r="L618" s="74">
        <f>IF($C$2="National Currency",IF(C.Claims_DATA!K516=0,0,C.Claims_DATA!K516),IF($C$2="Current Exchange rate",IF(C.Claims_DATA!K516=0,0,C.Claims_DATA!K516/ECO!U35),IF($C$2="Constant Exchange rate",IF(C.Claims_DATA!K516=0,0,C.Claims_DATA!K516/ECO!U70))))</f>
        <v>-120.444</v>
      </c>
      <c r="M618" s="74">
        <f>IF($C$2="National Currency",IF(C.Claims_DATA!L516=0,0,C.Claims_DATA!L516),IF($C$2="Current Exchange rate",IF(C.Claims_DATA!L516=0,0,C.Claims_DATA!L516/ECO!V35),IF($C$2="Constant Exchange rate",IF(C.Claims_DATA!L516=0,0,C.Claims_DATA!L516/ECO!V70))))</f>
        <v>-148.21100000000001</v>
      </c>
      <c r="N618" s="74">
        <f>IF($C$2="National Currency",IF(C.Claims_DATA!M516=0,0,C.Claims_DATA!M516),IF($C$2="Current Exchange rate",IF(C.Claims_DATA!M516=0,0,C.Claims_DATA!M516/ECO!W35),IF($C$2="Constant Exchange rate",IF(C.Claims_DATA!M516=0,0,C.Claims_DATA!M516/ECO!W70))))</f>
        <v>-158.047</v>
      </c>
      <c r="O618" s="74">
        <f>IF($C$2="National Currency",IF(C.Claims_DATA!N516=0,0,C.Claims_DATA!N516),IF($C$2="Current Exchange rate",IF(C.Claims_DATA!N516=0,0,C.Claims_DATA!N516/ECO!X35),IF($C$2="Constant Exchange rate",IF(C.Claims_DATA!N516=0,0,C.Claims_DATA!N516/ECO!X70))))</f>
        <v>-177.34136698363531</v>
      </c>
      <c r="P618" s="220">
        <f>IF($C$2="National Currency",IF(C.Claims_DATA!O516=0,0,C.Claims_DATA!O516),IF($C$2="Current Exchange rate",IF(C.Claims_DATA!O516=0,0,C.Claims_DATA!O516/ECO!Y35),IF($C$2="Constant Exchange rate",IF(C.Claims_DATA!O516=0,0,C.Claims_DATA!O516/ECO!Y70))))</f>
        <v>-163.22614128851109</v>
      </c>
      <c r="Q618" s="48">
        <f t="shared" si="127"/>
        <v>-0.61336161857808136</v>
      </c>
      <c r="R618" s="94">
        <f t="shared" si="128"/>
        <v>0.12207993181544285</v>
      </c>
      <c r="S618" s="94">
        <f t="shared" si="129"/>
        <v>-2.1839728075817693</v>
      </c>
    </row>
    <row r="619" spans="3:19" ht="15" x14ac:dyDescent="0.25">
      <c r="C619" s="256"/>
      <c r="D619" s="257"/>
      <c r="E619" s="45" t="s">
        <v>26</v>
      </c>
      <c r="F619" s="74">
        <f>IF($C$2="National Currency",IF(C.Claims_DATA!E517=0,0,C.Claims_DATA!E517),IF($C$2="Current Exchange rate",IF(C.Claims_DATA!E517=0,0,C.Claims_DATA!E517/ECO!O36),IF($C$2="Constant Exchange rate",IF(C.Claims_DATA!E517=0,0,C.Claims_DATA!E517/ECO!O71))))</f>
        <v>0</v>
      </c>
      <c r="G619" s="74">
        <f>IF($C$2="National Currency",IF(C.Claims_DATA!F517=0,0,C.Claims_DATA!F517),IF($C$2="Current Exchange rate",IF(C.Claims_DATA!F517=0,0,C.Claims_DATA!F517/ECO!P36),IF($C$2="Constant Exchange rate",IF(C.Claims_DATA!F517=0,0,C.Claims_DATA!F517/ECO!P71))))</f>
        <v>0</v>
      </c>
      <c r="H619" s="74">
        <f>IF($C$2="National Currency",IF(C.Claims_DATA!G517=0,0,C.Claims_DATA!G517),IF($C$2="Current Exchange rate",IF(C.Claims_DATA!G517=0,0,C.Claims_DATA!G517/ECO!Q36),IF($C$2="Constant Exchange rate",IF(C.Claims_DATA!G517=0,0,C.Claims_DATA!G517/ECO!Q71))))</f>
        <v>0</v>
      </c>
      <c r="I619" s="74">
        <f>IF($C$2="National Currency",IF(C.Claims_DATA!H517=0,0,C.Claims_DATA!H517),IF($C$2="Current Exchange rate",IF(C.Claims_DATA!H517=0,0,C.Claims_DATA!H517/ECO!R36),IF($C$2="Constant Exchange rate",IF(C.Claims_DATA!H517=0,0,C.Claims_DATA!H517/ECO!R71))))</f>
        <v>0</v>
      </c>
      <c r="J619" s="74">
        <f>IF($C$2="National Currency",IF(C.Claims_DATA!I517=0,0,C.Claims_DATA!I517),IF($C$2="Current Exchange rate",IF(C.Claims_DATA!I517=0,0,C.Claims_DATA!I517/ECO!S36),IF($C$2="Constant Exchange rate",IF(C.Claims_DATA!I517=0,0,C.Claims_DATA!I517/ECO!S71))))</f>
        <v>0</v>
      </c>
      <c r="K619" s="74">
        <f>IF($C$2="National Currency",IF(C.Claims_DATA!J517=0,0,C.Claims_DATA!J517),IF($C$2="Current Exchange rate",IF(C.Claims_DATA!J517=0,0,C.Claims_DATA!J517/ECO!T36),IF($C$2="Constant Exchange rate",IF(C.Claims_DATA!J517=0,0,C.Claims_DATA!J517/ECO!T71))))</f>
        <v>45.507272240563935</v>
      </c>
      <c r="L619" s="74">
        <f>IF($C$2="National Currency",IF(C.Claims_DATA!K517=0,0,C.Claims_DATA!K517),IF($C$2="Current Exchange rate",IF(C.Claims_DATA!K517=0,0,C.Claims_DATA!K517/ECO!U36),IF($C$2="Constant Exchange rate",IF(C.Claims_DATA!K517=0,0,C.Claims_DATA!K517/ECO!U71))))</f>
        <v>-68.461675738377792</v>
      </c>
      <c r="M619" s="74">
        <f>IF($C$2="National Currency",IF(C.Claims_DATA!L517=0,0,C.Claims_DATA!L517),IF($C$2="Current Exchange rate",IF(C.Claims_DATA!L517=0,0,C.Claims_DATA!L517/ECO!V36),IF($C$2="Constant Exchange rate",IF(C.Claims_DATA!L517=0,0,C.Claims_DATA!L517/ECO!V71))))</f>
        <v>176.67529222807173</v>
      </c>
      <c r="N619" s="74">
        <f>IF($C$2="National Currency",IF(C.Claims_DATA!M517=0,0,C.Claims_DATA!M517),IF($C$2="Current Exchange rate",IF(C.Claims_DATA!M517=0,0,C.Claims_DATA!M517/ECO!W36),IF($C$2="Constant Exchange rate",IF(C.Claims_DATA!M517=0,0,C.Claims_DATA!M517/ECO!W71))))</f>
        <v>-26.322833943071295</v>
      </c>
      <c r="O619" s="223">
        <f>IF($C$2="National Currency",IF(C.Claims_DATA!N517=0,0,C.Claims_DATA!N517),IF($C$2="Current Exchange rate",IF(C.Claims_DATA!N517=0,0,C.Claims_DATA!N517/ECO!X36),IF($C$2="Constant Exchange rate",IF(C.Claims_DATA!N517=0,0,C.Claims_DATA!N517/ECO!X71))))</f>
        <v>-26.322833943071295</v>
      </c>
      <c r="P619" s="224">
        <f>IF($C$2="National Currency",IF(C.Claims_DATA!O517=0,0,C.Claims_DATA!O517),IF($C$2="Current Exchange rate",IF(C.Claims_DATA!O517=0,0,C.Claims_DATA!O517/ECO!Y36),IF($C$2="Constant Exchange rate",IF(C.Claims_DATA!O517=0,0,C.Claims_DATA!O517/ECO!Y71))))</f>
        <v>0</v>
      </c>
      <c r="Q619" s="48">
        <f t="shared" si="127"/>
        <v>-9.1041454723725768E-2</v>
      </c>
      <c r="R619" s="94">
        <f t="shared" si="128"/>
        <v>0</v>
      </c>
      <c r="S619" s="94" t="str">
        <f t="shared" si="129"/>
        <v>-</v>
      </c>
    </row>
    <row r="620" spans="3:19" ht="15" x14ac:dyDescent="0.25">
      <c r="C620" s="256"/>
      <c r="D620" s="257"/>
      <c r="E620" s="45" t="s">
        <v>27</v>
      </c>
      <c r="F620" s="74">
        <f>IF($C$2="National Currency",IF(C.Claims_DATA!E518=0,0,C.Claims_DATA!E518),IF($C$2="Current Exchange rate",IF(C.Claims_DATA!E518=0,0,C.Claims_DATA!E518/ECO!O37),IF($C$2="Constant Exchange rate",IF(C.Claims_DATA!E518=0,0,C.Claims_DATA!E518/ECO!O72))))</f>
        <v>351.00606834877033</v>
      </c>
      <c r="G620" s="74">
        <f>IF($C$2="National Currency",IF(C.Claims_DATA!F518=0,0,C.Claims_DATA!F518),IF($C$2="Current Exchange rate",IF(C.Claims_DATA!F518=0,0,C.Claims_DATA!F518/ECO!P37),IF($C$2="Constant Exchange rate",IF(C.Claims_DATA!F518=0,0,C.Claims_DATA!F518/ECO!P72))))</f>
        <v>351.11253060789949</v>
      </c>
      <c r="H620" s="74">
        <f>IF($C$2="National Currency",IF(C.Claims_DATA!G518=0,0,C.Claims_DATA!G518),IF($C$2="Current Exchange rate",IF(C.Claims_DATA!G518=0,0,C.Claims_DATA!G518/ECO!Q37),IF($C$2="Constant Exchange rate",IF(C.Claims_DATA!G518=0,0,C.Claims_DATA!G518/ECO!Q72))))</f>
        <v>543.80921963164053</v>
      </c>
      <c r="I620" s="74">
        <f>IF($C$2="National Currency",IF(C.Claims_DATA!H518=0,0,C.Claims_DATA!H518),IF($C$2="Current Exchange rate",IF(C.Claims_DATA!H518=0,0,C.Claims_DATA!H518/ECO!R37),IF($C$2="Constant Exchange rate",IF(C.Claims_DATA!H518=0,0,C.Claims_DATA!H518/ECO!R72))))</f>
        <v>942.72330458852332</v>
      </c>
      <c r="J620" s="74">
        <f>IF($C$2="National Currency",IF(C.Claims_DATA!I518=0,0,C.Claims_DATA!I518),IF($C$2="Current Exchange rate",IF(C.Claims_DATA!I518=0,0,C.Claims_DATA!I518/ECO!S37),IF($C$2="Constant Exchange rate",IF(C.Claims_DATA!I518=0,0,C.Claims_DATA!I518/ECO!S72))))</f>
        <v>1236.5591397849462</v>
      </c>
      <c r="K620" s="74">
        <f>IF($C$2="National Currency",IF(C.Claims_DATA!J518=0,0,C.Claims_DATA!J518),IF($C$2="Current Exchange rate",IF(C.Claims_DATA!J518=0,0,C.Claims_DATA!J518/ECO!T37),IF($C$2="Constant Exchange rate",IF(C.Claims_DATA!J518=0,0,C.Claims_DATA!J518/ECO!T72))))</f>
        <v>288.19333546257849</v>
      </c>
      <c r="L620" s="74">
        <f>IF($C$2="National Currency",IF(C.Claims_DATA!K518=0,0,C.Claims_DATA!K518),IF($C$2="Current Exchange rate",IF(C.Claims_DATA!K518=0,0,C.Claims_DATA!K518/ECO!U37),IF($C$2="Constant Exchange rate",IF(C.Claims_DATA!K518=0,0,C.Claims_DATA!K518/ECO!U72))))</f>
        <v>120.08942829766846</v>
      </c>
      <c r="M620" s="74">
        <f>IF($C$2="National Currency",IF(C.Claims_DATA!L518=0,0,C.Claims_DATA!L518),IF($C$2="Current Exchange rate",IF(C.Claims_DATA!L518=0,0,C.Claims_DATA!L518/ECO!V37),IF($C$2="Constant Exchange rate",IF(C.Claims_DATA!L518=0,0,C.Claims_DATA!L518/ECO!V72))))</f>
        <v>-163.73895454061534</v>
      </c>
      <c r="N620" s="74">
        <f>IF($C$2="National Currency",IF(C.Claims_DATA!M518=0,0,C.Claims_DATA!M518),IF($C$2="Current Exchange rate",IF(C.Claims_DATA!M518=0,0,C.Claims_DATA!M518/ECO!W37),IF($C$2="Constant Exchange rate",IF(C.Claims_DATA!M518=0,0,C.Claims_DATA!M518/ECO!W72))))</f>
        <v>-419.99361226445222</v>
      </c>
      <c r="O620" s="74">
        <f>IF($C$2="National Currency",IF(C.Claims_DATA!N518=0,0,C.Claims_DATA!N518),IF($C$2="Current Exchange rate",IF(C.Claims_DATA!N518=0,0,C.Claims_DATA!N518/ECO!X37),IF($C$2="Constant Exchange rate",IF(C.Claims_DATA!N518=0,0,C.Claims_DATA!N518/ECO!X72))))</f>
        <v>-561.37549238794838</v>
      </c>
      <c r="P620" s="220">
        <f>IF($C$2="National Currency",IF(C.Claims_DATA!O518=0,0,C.Claims_DATA!O518),IF($C$2="Current Exchange rate",IF(C.Claims_DATA!O518=0,0,C.Claims_DATA!O518/ECO!Y37),IF($C$2="Constant Exchange rate",IF(C.Claims_DATA!O518=0,0,C.Claims_DATA!O518/ECO!Y72))))</f>
        <v>0</v>
      </c>
      <c r="Q620" s="48">
        <f t="shared" si="127"/>
        <v>-1.9416010291209334</v>
      </c>
      <c r="R620" s="94">
        <f t="shared" si="128"/>
        <v>0.33662864385297842</v>
      </c>
      <c r="S620" s="94">
        <f t="shared" si="129"/>
        <v>-2.5993327267212614</v>
      </c>
    </row>
    <row r="621" spans="3:19" ht="15" x14ac:dyDescent="0.25">
      <c r="C621" s="256"/>
      <c r="D621" s="257"/>
      <c r="E621" s="45" t="s">
        <v>28</v>
      </c>
      <c r="F621" s="74">
        <f>IF($C$2="National Currency",IF(C.Claims_DATA!E519=0,0,C.Claims_DATA!E519),IF($C$2="Current Exchange rate",IF(C.Claims_DATA!E519=0,0,C.Claims_DATA!E519/ECO!O38),IF($C$2="Constant Exchange rate",IF(C.Claims_DATA!E519=0,0,C.Claims_DATA!E519/ECO!O73))))</f>
        <v>44.420797863461864</v>
      </c>
      <c r="G621" s="74">
        <f>IF($C$2="National Currency",IF(C.Claims_DATA!F519=0,0,C.Claims_DATA!F519),IF($C$2="Current Exchange rate",IF(C.Claims_DATA!F519=0,0,C.Claims_DATA!F519/ECO!P38),IF($C$2="Constant Exchange rate",IF(C.Claims_DATA!F519=0,0,C.Claims_DATA!F519/ECO!P73))))</f>
        <v>44.174595226172592</v>
      </c>
      <c r="H621" s="74">
        <f>IF($C$2="National Currency",IF(C.Claims_DATA!G519=0,0,C.Claims_DATA!G519),IF($C$2="Current Exchange rate",IF(C.Claims_DATA!G519=0,0,C.Claims_DATA!G519/ECO!Q38),IF($C$2="Constant Exchange rate",IF(C.Claims_DATA!G519=0,0,C.Claims_DATA!G519/ECO!Q73))))</f>
        <v>54.331497245868803</v>
      </c>
      <c r="I621" s="74">
        <f>IF($C$2="National Currency",IF(C.Claims_DATA!H519=0,0,C.Claims_DATA!H519),IF($C$2="Current Exchange rate",IF(C.Claims_DATA!H519=0,0,C.Claims_DATA!H519/ECO!R38),IF($C$2="Constant Exchange rate",IF(C.Claims_DATA!H519=0,0,C.Claims_DATA!H519/ECO!R73))))</f>
        <v>50</v>
      </c>
      <c r="J621" s="74">
        <f>IF($C$2="National Currency",IF(C.Claims_DATA!I519=0,0,C.Claims_DATA!I519),IF($C$2="Current Exchange rate",IF(C.Claims_DATA!I519=0,0,C.Claims_DATA!I519/ECO!S38),IF($C$2="Constant Exchange rate",IF(C.Claims_DATA!I519=0,0,C.Claims_DATA!I519/ECO!S73))))</f>
        <v>35</v>
      </c>
      <c r="K621" s="74">
        <f>IF($C$2="National Currency",IF(C.Claims_DATA!J519=0,0,C.Claims_DATA!J519),IF($C$2="Current Exchange rate",IF(C.Claims_DATA!J519=0,0,C.Claims_DATA!J519/ECO!T38),IF($C$2="Constant Exchange rate",IF(C.Claims_DATA!J519=0,0,C.Claims_DATA!J519/ECO!T73))))</f>
        <v>23</v>
      </c>
      <c r="L621" s="74">
        <f>IF($C$2="National Currency",IF(C.Claims_DATA!K519=0,0,C.Claims_DATA!K519),IF($C$2="Current Exchange rate",IF(C.Claims_DATA!K519=0,0,C.Claims_DATA!K519/ECO!U38),IF($C$2="Constant Exchange rate",IF(C.Claims_DATA!K519=0,0,C.Claims_DATA!K519/ECO!U73))))</f>
        <v>4</v>
      </c>
      <c r="M621" s="74">
        <f>IF($C$2="National Currency",IF(C.Claims_DATA!L519=0,0,C.Claims_DATA!L519),IF($C$2="Current Exchange rate",IF(C.Claims_DATA!L519=0,0,C.Claims_DATA!L519/ECO!V38),IF($C$2="Constant Exchange rate",IF(C.Claims_DATA!L519=0,0,C.Claims_DATA!L519/ECO!V73))))</f>
        <v>14</v>
      </c>
      <c r="N621" s="74">
        <f>IF($C$2="National Currency",IF(C.Claims_DATA!M519=0,0,C.Claims_DATA!M519),IF($C$2="Current Exchange rate",IF(C.Claims_DATA!M519=0,0,C.Claims_DATA!M519/ECO!W38),IF($C$2="Constant Exchange rate",IF(C.Claims_DATA!M519=0,0,C.Claims_DATA!M519/ECO!W73))))</f>
        <v>-20</v>
      </c>
      <c r="O621" s="74">
        <f>IF($C$2="National Currency",IF(C.Claims_DATA!N519=0,0,C.Claims_DATA!N519),IF($C$2="Current Exchange rate",IF(C.Claims_DATA!N519=0,0,C.Claims_DATA!N519/ECO!X38),IF($C$2="Constant Exchange rate",IF(C.Claims_DATA!N519=0,0,C.Claims_DATA!N519/ECO!X73))))</f>
        <v>-11.7</v>
      </c>
      <c r="P621" s="220">
        <f>IF($C$2="National Currency",IF(C.Claims_DATA!O519=0,0,C.Claims_DATA!O519),IF($C$2="Current Exchange rate",IF(C.Claims_DATA!O519=0,0,C.Claims_DATA!O519/ECO!Y38),IF($C$2="Constant Exchange rate",IF(C.Claims_DATA!O519=0,0,C.Claims_DATA!O519/ECO!Y73))))</f>
        <v>0</v>
      </c>
      <c r="Q621" s="48">
        <f t="shared" si="127"/>
        <v>-4.0466198380131851E-2</v>
      </c>
      <c r="R621" s="94">
        <f t="shared" si="128"/>
        <v>-0.41500000000000004</v>
      </c>
      <c r="S621" s="94">
        <f t="shared" si="129"/>
        <v>-1.2633901362141851</v>
      </c>
    </row>
    <row r="622" spans="3:19" ht="15" x14ac:dyDescent="0.25">
      <c r="C622" s="256"/>
      <c r="D622" s="257"/>
      <c r="E622" s="45" t="s">
        <v>29</v>
      </c>
      <c r="F622" s="74">
        <f>IF($C$2="National Currency",IF(C.Claims_DATA!E520=0,0,C.Claims_DATA!E520),IF($C$2="Current Exchange rate",IF(C.Claims_DATA!E520=0,0,C.Claims_DATA!E520/ECO!O39),IF($C$2="Constant Exchange rate",IF(C.Claims_DATA!E520=0,0,C.Claims_DATA!E520/ECO!O74))))</f>
        <v>0</v>
      </c>
      <c r="G622" s="74">
        <f>IF($C$2="National Currency",IF(C.Claims_DATA!F520=0,0,C.Claims_DATA!F520),IF($C$2="Current Exchange rate",IF(C.Claims_DATA!F520=0,0,C.Claims_DATA!F520/ECO!P39),IF($C$2="Constant Exchange rate",IF(C.Claims_DATA!F520=0,0,C.Claims_DATA!F520/ECO!P74))))</f>
        <v>0</v>
      </c>
      <c r="H622" s="74">
        <f>IF($C$2="National Currency",IF(C.Claims_DATA!G520=0,0,C.Claims_DATA!G520),IF($C$2="Current Exchange rate",IF(C.Claims_DATA!G520=0,0,C.Claims_DATA!G520/ECO!Q39),IF($C$2="Constant Exchange rate",IF(C.Claims_DATA!G520=0,0,C.Claims_DATA!G520/ECO!Q74))))</f>
        <v>0</v>
      </c>
      <c r="I622" s="74">
        <f>IF($C$2="National Currency",IF(C.Claims_DATA!H520=0,0,C.Claims_DATA!H520),IF($C$2="Current Exchange rate",IF(C.Claims_DATA!H520=0,0,C.Claims_DATA!H520/ECO!R39),IF($C$2="Constant Exchange rate",IF(C.Claims_DATA!H520=0,0,C.Claims_DATA!H520/ECO!R74))))</f>
        <v>0</v>
      </c>
      <c r="J622" s="74">
        <f>IF($C$2="National Currency",IF(C.Claims_DATA!I520=0,0,C.Claims_DATA!I520),IF($C$2="Current Exchange rate",IF(C.Claims_DATA!I520=0,0,C.Claims_DATA!I520/ECO!S39),IF($C$2="Constant Exchange rate",IF(C.Claims_DATA!I520=0,0,C.Claims_DATA!I520/ECO!S74))))</f>
        <v>0</v>
      </c>
      <c r="K622" s="74">
        <f>IF($C$2="National Currency",IF(C.Claims_DATA!J520=0,0,C.Claims_DATA!J520),IF($C$2="Current Exchange rate",IF(C.Claims_DATA!J520=0,0,C.Claims_DATA!J520/ECO!T39),IF($C$2="Constant Exchange rate",IF(C.Claims_DATA!J520=0,0,C.Claims_DATA!J520/ECO!T74))))</f>
        <v>0</v>
      </c>
      <c r="L622" s="74">
        <f>IF($C$2="National Currency",IF(C.Claims_DATA!K520=0,0,C.Claims_DATA!K520),IF($C$2="Current Exchange rate",IF(C.Claims_DATA!K520=0,0,C.Claims_DATA!K520/ECO!U39),IF($C$2="Constant Exchange rate",IF(C.Claims_DATA!K520=0,0,C.Claims_DATA!K520/ECO!U74))))</f>
        <v>0</v>
      </c>
      <c r="M622" s="74">
        <f>IF($C$2="National Currency",IF(C.Claims_DATA!L520=0,0,C.Claims_DATA!L520),IF($C$2="Current Exchange rate",IF(C.Claims_DATA!L520=0,0,C.Claims_DATA!L520/ECO!V39),IF($C$2="Constant Exchange rate",IF(C.Claims_DATA!L520=0,0,C.Claims_DATA!L520/ECO!V74))))</f>
        <v>0</v>
      </c>
      <c r="N622" s="74">
        <f>IF($C$2="National Currency",IF(C.Claims_DATA!M520=0,0,C.Claims_DATA!M520),IF($C$2="Current Exchange rate",IF(C.Claims_DATA!M520=0,0,C.Claims_DATA!M520/ECO!W39),IF($C$2="Constant Exchange rate",IF(C.Claims_DATA!M520=0,0,C.Claims_DATA!M520/ECO!W74))))</f>
        <v>0</v>
      </c>
      <c r="O622" s="74">
        <f>IF($C$2="National Currency",IF(C.Claims_DATA!N520=0,0,C.Claims_DATA!N520),IF($C$2="Current Exchange rate",IF(C.Claims_DATA!N520=0,0,C.Claims_DATA!N520/ECO!X39),IF($C$2="Constant Exchange rate",IF(C.Claims_DATA!N520=0,0,C.Claims_DATA!N520/ECO!X74))))</f>
        <v>0</v>
      </c>
      <c r="P622" s="220">
        <f>IF($C$2="National Currency",IF(C.Claims_DATA!O520=0,0,C.Claims_DATA!O520),IF($C$2="Current Exchange rate",IF(C.Claims_DATA!O520=0,0,C.Claims_DATA!O520/ECO!Y39),IF($C$2="Constant Exchange rate",IF(C.Claims_DATA!O520=0,0,C.Claims_DATA!O520/ECO!Y74))))</f>
        <v>0</v>
      </c>
      <c r="Q622" s="48">
        <f t="shared" si="127"/>
        <v>0</v>
      </c>
      <c r="R622" s="94" t="str">
        <f t="shared" si="128"/>
        <v>-</v>
      </c>
      <c r="S622" s="94" t="str">
        <f t="shared" si="129"/>
        <v>-</v>
      </c>
    </row>
    <row r="623" spans="3:19" ht="15" x14ac:dyDescent="0.25">
      <c r="C623" s="256"/>
      <c r="D623" s="257"/>
      <c r="E623" s="45" t="s">
        <v>30</v>
      </c>
      <c r="F623" s="74">
        <f>IF($C$2="National Currency",IF(C.Claims_DATA!E521=0,0,C.Claims_DATA!E521),IF($C$2="Current Exchange rate",IF(C.Claims_DATA!E521=0,0,C.Claims_DATA!E521/ECO!O40),IF($C$2="Constant Exchange rate",IF(C.Claims_DATA!E521=0,0,C.Claims_DATA!E521/ECO!O75))))</f>
        <v>0</v>
      </c>
      <c r="G623" s="74">
        <f>IF($C$2="National Currency",IF(C.Claims_DATA!F521=0,0,C.Claims_DATA!F521),IF($C$2="Current Exchange rate",IF(C.Claims_DATA!F521=0,0,C.Claims_DATA!F521/ECO!P40),IF($C$2="Constant Exchange rate",IF(C.Claims_DATA!F521=0,0,C.Claims_DATA!F521/ECO!P75))))</f>
        <v>82.315324858757066</v>
      </c>
      <c r="H623" s="74">
        <f>IF($C$2="National Currency",IF(C.Claims_DATA!G521=0,0,C.Claims_DATA!G521),IF($C$2="Current Exchange rate",IF(C.Claims_DATA!G521=0,0,C.Claims_DATA!G521/ECO!Q40),IF($C$2="Constant Exchange rate",IF(C.Claims_DATA!G521=0,0,C.Claims_DATA!G521/ECO!Q75))))</f>
        <v>96.751412429378533</v>
      </c>
      <c r="I623" s="74">
        <f>IF($C$2="National Currency",IF(C.Claims_DATA!H521=0,0,C.Claims_DATA!H521),IF($C$2="Current Exchange rate",IF(C.Claims_DATA!H521=0,0,C.Claims_DATA!H521/ECO!R40),IF($C$2="Constant Exchange rate",IF(C.Claims_DATA!H521=0,0,C.Claims_DATA!H521/ECO!R75))))</f>
        <v>91.454802259887003</v>
      </c>
      <c r="J623" s="74">
        <f>IF($C$2="National Currency",IF(C.Claims_DATA!I521=0,0,C.Claims_DATA!I521),IF($C$2="Current Exchange rate",IF(C.Claims_DATA!I521=0,0,C.Claims_DATA!I521/ECO!S40),IF($C$2="Constant Exchange rate",IF(C.Claims_DATA!I521=0,0,C.Claims_DATA!I521/ECO!S75))))</f>
        <v>144.77401129943505</v>
      </c>
      <c r="K623" s="74">
        <f>IF($C$2="National Currency",IF(C.Claims_DATA!J521=0,0,C.Claims_DATA!J521),IF($C$2="Current Exchange rate",IF(C.Claims_DATA!J521=0,0,C.Claims_DATA!J521/ECO!T40),IF($C$2="Constant Exchange rate",IF(C.Claims_DATA!J521=0,0,C.Claims_DATA!J521/ECO!T75))))</f>
        <v>-0.35310734463276838</v>
      </c>
      <c r="L623" s="74">
        <f>IF($C$2="National Currency",IF(C.Claims_DATA!K521=0,0,C.Claims_DATA!K521),IF($C$2="Current Exchange rate",IF(C.Claims_DATA!K521=0,0,C.Claims_DATA!K521/ECO!U40),IF($C$2="Constant Exchange rate",IF(C.Claims_DATA!K521=0,0,C.Claims_DATA!K521/ECO!U75))))</f>
        <v>116.87853107344634</v>
      </c>
      <c r="M623" s="74">
        <f>IF($C$2="National Currency",IF(C.Claims_DATA!L521=0,0,C.Claims_DATA!L521),IF($C$2="Current Exchange rate",IF(C.Claims_DATA!L521=0,0,C.Claims_DATA!L521/ECO!V40),IF($C$2="Constant Exchange rate",IF(C.Claims_DATA!L521=0,0,C.Claims_DATA!L521/ECO!V75))))</f>
        <v>1.4124293785310735</v>
      </c>
      <c r="N623" s="74">
        <f>IF($C$2="National Currency",IF(C.Claims_DATA!M521=0,0,C.Claims_DATA!M521),IF($C$2="Current Exchange rate",IF(C.Claims_DATA!M521=0,0,C.Claims_DATA!M521/ECO!W40),IF($C$2="Constant Exchange rate",IF(C.Claims_DATA!M521=0,0,C.Claims_DATA!M521/ECO!W75))))</f>
        <v>258.47457627118644</v>
      </c>
      <c r="O623" s="74">
        <f>IF($C$2="National Currency",IF(C.Claims_DATA!N521=0,0,C.Claims_DATA!N521),IF($C$2="Current Exchange rate",IF(C.Claims_DATA!N521=0,0,C.Claims_DATA!N521/ECO!X40),IF($C$2="Constant Exchange rate",IF(C.Claims_DATA!N521=0,0,C.Claims_DATA!N521/ECO!X75))))</f>
        <v>470.69209039548025</v>
      </c>
      <c r="P623" s="220">
        <f>IF($C$2="National Currency",IF(C.Claims_DATA!O521=0,0,C.Claims_DATA!O521),IF($C$2="Current Exchange rate",IF(C.Claims_DATA!O521=0,0,C.Claims_DATA!O521/ECO!Y40),IF($C$2="Constant Exchange rate",IF(C.Claims_DATA!O521=0,0,C.Claims_DATA!O521/ECO!Y75))))</f>
        <v>0</v>
      </c>
      <c r="Q623" s="48">
        <f t="shared" si="127"/>
        <v>1.6279589321284154</v>
      </c>
      <c r="R623" s="94">
        <f t="shared" si="128"/>
        <v>0.8210382513661203</v>
      </c>
      <c r="S623" s="94" t="str">
        <f t="shared" si="129"/>
        <v>-</v>
      </c>
    </row>
    <row r="624" spans="3:19" ht="15" x14ac:dyDescent="0.25">
      <c r="C624" s="256"/>
      <c r="D624" s="257"/>
      <c r="E624" s="45" t="s">
        <v>41</v>
      </c>
      <c r="F624" s="75">
        <f>IF($C$2="National Currency",IF(C.Claims_DATA!E522=0,0,C.Claims_DATA!E522),IF($C$2="Current Exchange rate",IF(C.Claims_DATA!E522=0,0,C.Claims_DATA!E522/ECO!O41),IF($C$2="Constant Exchange rate",IF(C.Claims_DATA!E522=0,0,C.Claims_DATA!E522/ECO!O76))))</f>
        <v>257.56600121453135</v>
      </c>
      <c r="G624" s="75">
        <f>IF($C$2="National Currency",IF(C.Claims_DATA!F522=0,0,C.Claims_DATA!F522),IF($C$2="Current Exchange rate",IF(C.Claims_DATA!F522=0,0,C.Claims_DATA!F522/ECO!P41),IF($C$2="Constant Exchange rate",IF(C.Claims_DATA!F522=0,0,C.Claims_DATA!F522/ECO!P76))))</f>
        <v>255.18879640538105</v>
      </c>
      <c r="H624" s="75">
        <f>IF($C$2="National Currency",IF(C.Claims_DATA!G522=0,0,C.Claims_DATA!G522),IF($C$2="Current Exchange rate",IF(C.Claims_DATA!G522=0,0,C.Claims_DATA!G522/ECO!Q41),IF($C$2="Constant Exchange rate",IF(C.Claims_DATA!G522=0,0,C.Claims_DATA!G522/ECO!Q76))))</f>
        <v>320.13340536997669</v>
      </c>
      <c r="I624" s="75">
        <f>IF($C$2="National Currency",IF(C.Claims_DATA!H522=0,0,C.Claims_DATA!H522),IF($C$2="Current Exchange rate",IF(C.Claims_DATA!H522=0,0,C.Claims_DATA!H522/ECO!R41),IF($C$2="Constant Exchange rate",IF(C.Claims_DATA!H522=0,0,C.Claims_DATA!H522/ECO!R76))))</f>
        <v>313.56976275397761</v>
      </c>
      <c r="J624" s="75">
        <f>IF($C$2="National Currency",IF(C.Claims_DATA!I522=0,0,C.Claims_DATA!I522),IF($C$2="Current Exchange rate",IF(C.Claims_DATA!I522=0,0,C.Claims_DATA!I522/ECO!S41),IF($C$2="Constant Exchange rate",IF(C.Claims_DATA!I522=0,0,C.Claims_DATA!I522/ECO!S76))))</f>
        <v>-25.510541115208802</v>
      </c>
      <c r="K624" s="75">
        <f>IF($C$2="National Currency",IF(C.Claims_DATA!J522=0,0,C.Claims_DATA!J522),IF($C$2="Current Exchange rate",IF(C.Claims_DATA!J522=0,0,C.Claims_DATA!J522/ECO!T41),IF($C$2="Constant Exchange rate",IF(C.Claims_DATA!J522=0,0,C.Claims_DATA!J522/ECO!T76))))</f>
        <v>-272.93871005584202</v>
      </c>
      <c r="L624" s="75">
        <f>IF($C$2="National Currency",IF(C.Claims_DATA!K522=0,0,C.Claims_DATA!K522),IF($C$2="Current Exchange rate",IF(C.Claims_DATA!K522=0,0,C.Claims_DATA!K522/ECO!U41),IF($C$2="Constant Exchange rate",IF(C.Claims_DATA!K522=0,0,C.Claims_DATA!K522/ECO!U76))))</f>
        <v>461.66245845280383</v>
      </c>
      <c r="M624" s="75">
        <f>IF($C$2="National Currency",IF(C.Claims_DATA!L522=0,0,C.Claims_DATA!L522),IF($C$2="Current Exchange rate",IF(C.Claims_DATA!L522=0,0,C.Claims_DATA!L522/ECO!V41),IF($C$2="Constant Exchange rate",IF(C.Claims_DATA!L522=0,0,C.Claims_DATA!L522/ECO!V76))))</f>
        <v>753.25503900890124</v>
      </c>
      <c r="N624" s="75">
        <f>IF($C$2="National Currency",IF(C.Claims_DATA!M522=0,0,C.Claims_DATA!M522),IF($C$2="Current Exchange rate",IF(C.Claims_DATA!M522=0,0,C.Claims_DATA!M522/ECO!W41),IF($C$2="Constant Exchange rate",IF(C.Claims_DATA!M522=0,0,C.Claims_DATA!M522/ECO!W76))))</f>
        <v>3.9542945179099007</v>
      </c>
      <c r="O624" s="75">
        <f>IF($C$2="National Currency",IF(C.Claims_DATA!N522=0,0,C.Claims_DATA!N522),IF($C$2="Current Exchange rate",IF(C.Claims_DATA!N522=0,0,C.Claims_DATA!N522/ECO!X41),IF($C$2="Constant Exchange rate",IF(C.Claims_DATA!N522=0,0,C.Claims_DATA!N522/ECO!X76))))</f>
        <v>-217.88414622799965</v>
      </c>
      <c r="P624" s="221">
        <f>IF($C$2="National Currency",IF(C.Claims_DATA!O522=0,0,C.Claims_DATA!O522),IF($C$2="Current Exchange rate",IF(C.Claims_DATA!O522=0,0,C.Claims_DATA!O522/ECO!Y41),IF($C$2="Constant Exchange rate",IF(C.Claims_DATA!O522=0,0,C.Claims_DATA!O522/ECO!Y76))))</f>
        <v>0</v>
      </c>
      <c r="Q624" s="48">
        <f>O624/$O$625</f>
        <v>-0.7535848790724694</v>
      </c>
      <c r="R624" s="94">
        <f t="shared" si="128"/>
        <v>-56.100636849671339</v>
      </c>
      <c r="S624" s="94">
        <f t="shared" si="129"/>
        <v>-1.8459351979709466</v>
      </c>
    </row>
    <row r="625" spans="3:19" ht="15.75" thickBot="1" x14ac:dyDescent="0.3">
      <c r="C625" s="258"/>
      <c r="D625" s="259"/>
      <c r="E625" s="55" t="s">
        <v>85</v>
      </c>
      <c r="F625" s="64">
        <f t="shared" ref="F625:O625" si="130">SUM(F593:F624)</f>
        <v>4137.0827843488296</v>
      </c>
      <c r="G625" s="64">
        <f t="shared" si="130"/>
        <v>4088.4371689475311</v>
      </c>
      <c r="H625" s="64">
        <f t="shared" si="130"/>
        <v>3882.0771400399203</v>
      </c>
      <c r="I625" s="64">
        <f t="shared" si="130"/>
        <v>4053.8507233648052</v>
      </c>
      <c r="J625" s="64">
        <f t="shared" si="130"/>
        <v>1182.4136229961421</v>
      </c>
      <c r="K625" s="64">
        <f t="shared" si="130"/>
        <v>706.91453175833567</v>
      </c>
      <c r="L625" s="64">
        <f t="shared" si="130"/>
        <v>24.968551249170162</v>
      </c>
      <c r="M625" s="64">
        <f t="shared" si="130"/>
        <v>1231.4686712877244</v>
      </c>
      <c r="N625" s="64">
        <f t="shared" si="130"/>
        <v>548.54892295513196</v>
      </c>
      <c r="O625" s="64">
        <f t="shared" si="130"/>
        <v>289.13019923671607</v>
      </c>
      <c r="P625" s="64" t="s">
        <v>355</v>
      </c>
      <c r="Q625" s="48">
        <f t="shared" si="127"/>
        <v>1</v>
      </c>
    </row>
    <row r="626" spans="3:19" ht="16.5" thickTop="1" thickBot="1" x14ac:dyDescent="0.3">
      <c r="C626" s="260"/>
      <c r="D626" s="261"/>
      <c r="E626" s="57" t="s">
        <v>86</v>
      </c>
      <c r="F626" s="64">
        <v>4126.02099609375</v>
      </c>
      <c r="G626" s="64">
        <v>3995.49951171875</v>
      </c>
      <c r="H626" s="64">
        <v>3730.95166015625</v>
      </c>
      <c r="I626" s="64">
        <v>3823.073974609375</v>
      </c>
      <c r="J626" s="64">
        <v>888.17132568359375</v>
      </c>
      <c r="K626" s="64">
        <v>571.10009765625</v>
      </c>
      <c r="L626" s="64">
        <v>-100.09201049804687</v>
      </c>
      <c r="M626" s="64">
        <v>1025.287841796875</v>
      </c>
      <c r="N626" s="64">
        <v>279.06881713867187</v>
      </c>
      <c r="O626" s="64">
        <v>-154.29574584960937</v>
      </c>
      <c r="P626" s="64" t="s">
        <v>355</v>
      </c>
      <c r="Q626" s="48">
        <f>O626/$O$625</f>
        <v>-0.53365489408211109</v>
      </c>
      <c r="R626" s="94">
        <f>IF(OR(O626=0, N626=0),"-",O626/N626-1)</f>
        <v>-1.5528949720417469</v>
      </c>
      <c r="S626" s="94">
        <f t="shared" si="129"/>
        <v>-1.0373957733117904</v>
      </c>
    </row>
    <row r="627" spans="3:19" ht="15.75" thickTop="1" x14ac:dyDescent="0.25">
      <c r="E627" s="57" t="s">
        <v>87</v>
      </c>
      <c r="F627" s="59"/>
      <c r="G627" s="59">
        <f t="shared" ref="G627:O627" si="131">G626/F626-1</f>
        <v>-3.1633742169167145E-2</v>
      </c>
      <c r="H627" s="59">
        <f t="shared" si="131"/>
        <v>-6.6211458864300798E-2</v>
      </c>
      <c r="I627" s="59">
        <f t="shared" si="131"/>
        <v>2.4691371758289504E-2</v>
      </c>
      <c r="J627" s="59">
        <f t="shared" si="131"/>
        <v>-0.76768136541895104</v>
      </c>
      <c r="K627" s="59">
        <f t="shared" si="131"/>
        <v>-0.35699331745854923</v>
      </c>
      <c r="L627" s="59">
        <f t="shared" si="131"/>
        <v>-1.1752617639338825</v>
      </c>
      <c r="M627" s="59">
        <f t="shared" si="131"/>
        <v>-11.243453365509945</v>
      </c>
      <c r="N627" s="59">
        <f t="shared" si="131"/>
        <v>-0.72781417494467893</v>
      </c>
      <c r="O627" s="59">
        <f t="shared" si="131"/>
        <v>-1.5528949720417469</v>
      </c>
      <c r="P627" s="86"/>
    </row>
    <row r="628" spans="3:19" hidden="1" x14ac:dyDescent="0.15"/>
    <row r="629" spans="3:19" hidden="1" x14ac:dyDescent="0.15"/>
    <row r="630" spans="3:19" ht="18.75" hidden="1" x14ac:dyDescent="0.15">
      <c r="C630" s="264"/>
      <c r="D630" s="265"/>
      <c r="E630" s="272" t="s">
        <v>149</v>
      </c>
      <c r="F630" s="273"/>
      <c r="G630" s="273"/>
      <c r="H630" s="273"/>
      <c r="I630" s="273"/>
      <c r="J630" s="273"/>
      <c r="K630" s="273"/>
      <c r="L630" s="273"/>
      <c r="M630" s="273"/>
      <c r="N630" s="273"/>
      <c r="O630" s="273"/>
      <c r="P630" s="274"/>
    </row>
    <row r="631" spans="3:19" ht="15" hidden="1" x14ac:dyDescent="0.15">
      <c r="C631" s="262" t="s">
        <v>93</v>
      </c>
      <c r="D631" s="263"/>
      <c r="E631" s="43"/>
      <c r="F631" s="44">
        <v>2004</v>
      </c>
      <c r="G631" s="44">
        <f t="shared" ref="G631:P631" si="132">F631+1</f>
        <v>2005</v>
      </c>
      <c r="H631" s="44">
        <f t="shared" si="132"/>
        <v>2006</v>
      </c>
      <c r="I631" s="44">
        <f t="shared" si="132"/>
        <v>2007</v>
      </c>
      <c r="J631" s="44">
        <f t="shared" si="132"/>
        <v>2008</v>
      </c>
      <c r="K631" s="44">
        <f t="shared" si="132"/>
        <v>2009</v>
      </c>
      <c r="L631" s="44">
        <f t="shared" si="132"/>
        <v>2010</v>
      </c>
      <c r="M631" s="44">
        <f t="shared" si="132"/>
        <v>2011</v>
      </c>
      <c r="N631" s="44">
        <f t="shared" si="132"/>
        <v>2012</v>
      </c>
      <c r="O631" s="120">
        <f t="shared" si="132"/>
        <v>2013</v>
      </c>
      <c r="P631" s="120">
        <f t="shared" si="132"/>
        <v>2014</v>
      </c>
      <c r="Q631" s="46" t="s">
        <v>82</v>
      </c>
      <c r="R631" s="47" t="s">
        <v>88</v>
      </c>
      <c r="S631" s="46" t="s">
        <v>89</v>
      </c>
    </row>
    <row r="632" spans="3:19" ht="15" hidden="1" x14ac:dyDescent="0.25">
      <c r="C632" s="256"/>
      <c r="D632" s="257"/>
      <c r="E632" s="45" t="s">
        <v>0</v>
      </c>
      <c r="F632" s="73">
        <f>IF($C$2="National Currency",IF(C.Claims_DATA!E529=0,0,C.Claims_DATA!E529),IF($C$2="Current Exchange rate",IF(C.Claims_DATA!E529=0,0,C.Claims_DATA!E529/ECO!O10),IF($C$2="Constant Exchange rate",IF(C.Claims_DATA!E529=0,0,C.Claims_DATA!E529/ECO!O45))))</f>
        <v>0</v>
      </c>
      <c r="G632" s="73">
        <f>IF($C$2="National Currency",IF(C.Claims_DATA!F529=0,0,C.Claims_DATA!F529),IF($C$2="Current Exchange rate",IF(C.Claims_DATA!F529=0,0,C.Claims_DATA!F529/ECO!P10),IF($C$2="Constant Exchange rate",IF(C.Claims_DATA!F529=0,0,C.Claims_DATA!F529/ECO!P45))))</f>
        <v>0</v>
      </c>
      <c r="H632" s="73">
        <f>IF($C$2="National Currency",IF(C.Claims_DATA!G529=0,0,C.Claims_DATA!G529),IF($C$2="Current Exchange rate",IF(C.Claims_DATA!G529=0,0,C.Claims_DATA!G529/ECO!Q10),IF($C$2="Constant Exchange rate",IF(C.Claims_DATA!G529=0,0,C.Claims_DATA!G529/ECO!Q45))))</f>
        <v>0</v>
      </c>
      <c r="I632" s="73">
        <f>IF($C$2="National Currency",IF(C.Claims_DATA!H529=0,0,C.Claims_DATA!H529),IF($C$2="Current Exchange rate",IF(C.Claims_DATA!H529=0,0,C.Claims_DATA!H529/ECO!R10),IF($C$2="Constant Exchange rate",IF(C.Claims_DATA!H529=0,0,C.Claims_DATA!H529/ECO!R45))))</f>
        <v>0</v>
      </c>
      <c r="J632" s="73">
        <f>IF($C$2="National Currency",IF(C.Claims_DATA!I529=0,0,C.Claims_DATA!I529),IF($C$2="Current Exchange rate",IF(C.Claims_DATA!I529=0,0,C.Claims_DATA!I529/ECO!S10),IF($C$2="Constant Exchange rate",IF(C.Claims_DATA!I529=0,0,C.Claims_DATA!I529/ECO!S45))))</f>
        <v>0</v>
      </c>
      <c r="K632" s="73">
        <f>IF($C$2="National Currency",IF(C.Claims_DATA!J529=0,0,C.Claims_DATA!J529),IF($C$2="Current Exchange rate",IF(C.Claims_DATA!J529=0,0,C.Claims_DATA!J529/ECO!T10),IF($C$2="Constant Exchange rate",IF(C.Claims_DATA!J529=0,0,C.Claims_DATA!J529/ECO!T45))))</f>
        <v>0</v>
      </c>
      <c r="L632" s="73">
        <f>IF($C$2="National Currency",IF(C.Claims_DATA!K529=0,0,C.Claims_DATA!K529),IF($C$2="Current Exchange rate",IF(C.Claims_DATA!K529=0,0,C.Claims_DATA!K529/ECO!U10),IF($C$2="Constant Exchange rate",IF(C.Claims_DATA!K529=0,0,C.Claims_DATA!K529/ECO!U45))))</f>
        <v>0</v>
      </c>
      <c r="M632" s="73">
        <f>IF($C$2="National Currency",IF(C.Claims_DATA!L529=0,0,C.Claims_DATA!L529),IF($C$2="Current Exchange rate",IF(C.Claims_DATA!L529=0,0,C.Claims_DATA!L529/ECO!V10),IF($C$2="Constant Exchange rate",IF(C.Claims_DATA!L529=0,0,C.Claims_DATA!L529/ECO!V45))))</f>
        <v>0</v>
      </c>
      <c r="N632" s="73">
        <f>IF($C$2="National Currency",IF(C.Claims_DATA!M529=0,0,C.Claims_DATA!M529),IF($C$2="Current Exchange rate",IF(C.Claims_DATA!M529=0,0,C.Claims_DATA!M529/ECO!W10),IF($C$2="Constant Exchange rate",IF(C.Claims_DATA!M529=0,0,C.Claims_DATA!M529/ECO!W45))))</f>
        <v>0</v>
      </c>
      <c r="O632" s="73">
        <f>IF($C$2="National Currency",IF(C.Claims_DATA!N529=0,0,C.Claims_DATA!N529),IF($C$2="Current Exchange rate",IF(C.Claims_DATA!N529=0,0,C.Claims_DATA!N529/ECO!X10),IF($C$2="Constant Exchange rate",IF(C.Claims_DATA!N529=0,0,C.Claims_DATA!N529/ECO!X45))))</f>
        <v>0</v>
      </c>
      <c r="P632" s="219">
        <f>IF($C$2="National Currency",IF(C.Claims_DATA!O529=0,0,C.Claims_DATA!O529),IF($C$2="Current Exchange rate",IF(C.Claims_DATA!O529=0,0,C.Claims_DATA!O529/ECO!Y10),IF($C$2="Constant Exchange rate",IF(C.Claims_DATA!O529=0,0,C.Claims_DATA!O529/ECO!Y45))))</f>
        <v>0</v>
      </c>
      <c r="Q632" s="48">
        <f>O632/$O$664</f>
        <v>0</v>
      </c>
      <c r="R632" s="94" t="str">
        <f>IF(OR(O632=0, N632=0),"-",O632/N632-1)</f>
        <v>-</v>
      </c>
      <c r="S632" s="94" t="str">
        <f>IF(OR(O632=0, F632=0),"-",O632/F632-1)</f>
        <v>-</v>
      </c>
    </row>
    <row r="633" spans="3:19" ht="15" hidden="1" x14ac:dyDescent="0.25">
      <c r="C633" s="256"/>
      <c r="D633" s="257"/>
      <c r="E633" s="45" t="s">
        <v>1</v>
      </c>
      <c r="F633" s="74">
        <f>IF($C$2="National Currency",IF(C.Claims_DATA!E530=0,0,C.Claims_DATA!E530),IF($C$2="Current Exchange rate",IF(C.Claims_DATA!E530=0,0,C.Claims_DATA!E530/ECO!O11),IF($C$2="Constant Exchange rate",IF(C.Claims_DATA!E530=0,0,C.Claims_DATA!E530/ECO!O46))))</f>
        <v>54.998911230000019</v>
      </c>
      <c r="G633" s="74">
        <f>IF($C$2="National Currency",IF(C.Claims_DATA!F530=0,0,C.Claims_DATA!F530),IF($C$2="Current Exchange rate",IF(C.Claims_DATA!F530=0,0,C.Claims_DATA!F530/ECO!P11),IF($C$2="Constant Exchange rate",IF(C.Claims_DATA!F530=0,0,C.Claims_DATA!F530/ECO!P46))))</f>
        <v>72.702954670000082</v>
      </c>
      <c r="H633" s="74">
        <f>IF($C$2="National Currency",IF(C.Claims_DATA!G530=0,0,C.Claims_DATA!G530),IF($C$2="Current Exchange rate",IF(C.Claims_DATA!G530=0,0,C.Claims_DATA!G530/ECO!Q11),IF($C$2="Constant Exchange rate",IF(C.Claims_DATA!G530=0,0,C.Claims_DATA!G530/ECO!Q46))))</f>
        <v>74.577728089999908</v>
      </c>
      <c r="I633" s="74">
        <f>IF($C$2="National Currency",IF(C.Claims_DATA!H530=0,0,C.Claims_DATA!H530),IF($C$2="Current Exchange rate",IF(C.Claims_DATA!H530=0,0,C.Claims_DATA!H530/ECO!R11),IF($C$2="Constant Exchange rate",IF(C.Claims_DATA!H530=0,0,C.Claims_DATA!H530/ECO!R46))))</f>
        <v>38.641484259999991</v>
      </c>
      <c r="J633" s="74">
        <f>IF($C$2="National Currency",IF(C.Claims_DATA!I530=0,0,C.Claims_DATA!I530),IF($C$2="Current Exchange rate",IF(C.Claims_DATA!I530=0,0,C.Claims_DATA!I530/ECO!S11),IF($C$2="Constant Exchange rate",IF(C.Claims_DATA!I530=0,0,C.Claims_DATA!I530/ECO!S46))))</f>
        <v>168.18591095000005</v>
      </c>
      <c r="K633" s="74">
        <f>IF($C$2="National Currency",IF(C.Claims_DATA!J530=0,0,C.Claims_DATA!J530),IF($C$2="Current Exchange rate",IF(C.Claims_DATA!J530=0,0,C.Claims_DATA!J530/ECO!T11),IF($C$2="Constant Exchange rate",IF(C.Claims_DATA!J530=0,0,C.Claims_DATA!J530/ECO!T46))))</f>
        <v>63.151520419999841</v>
      </c>
      <c r="L633" s="74">
        <f>IF($C$2="National Currency",IF(C.Claims_DATA!K530=0,0,C.Claims_DATA!K530),IF($C$2="Current Exchange rate",IF(C.Claims_DATA!K530=0,0,C.Claims_DATA!K530/ECO!U11),IF($C$2="Constant Exchange rate",IF(C.Claims_DATA!K530=0,0,C.Claims_DATA!K530/ECO!U46))))</f>
        <v>62.700267330000159</v>
      </c>
      <c r="M633" s="74">
        <f>IF($C$2="National Currency",IF(C.Claims_DATA!L530=0,0,C.Claims_DATA!L530),IF($C$2="Current Exchange rate",IF(C.Claims_DATA!L530=0,0,C.Claims_DATA!L530/ECO!V11),IF($C$2="Constant Exchange rate",IF(C.Claims_DATA!L530=0,0,C.Claims_DATA!L530/ECO!V46))))</f>
        <v>27.545732890000107</v>
      </c>
      <c r="N633" s="74">
        <f>IF($C$2="National Currency",IF(C.Claims_DATA!M530=0,0,C.Claims_DATA!M530),IF($C$2="Current Exchange rate",IF(C.Claims_DATA!M530=0,0,C.Claims_DATA!M530/ECO!W11),IF($C$2="Constant Exchange rate",IF(C.Claims_DATA!M530=0,0,C.Claims_DATA!M530/ECO!W46))))</f>
        <v>4.4033559500000479</v>
      </c>
      <c r="O633" s="74">
        <f>IF($C$2="National Currency",IF(C.Claims_DATA!N530=0,0,C.Claims_DATA!N530),IF($C$2="Current Exchange rate",IF(C.Claims_DATA!N530=0,0,C.Claims_DATA!N530/ECO!X11),IF($C$2="Constant Exchange rate",IF(C.Claims_DATA!N530=0,0,C.Claims_DATA!N530/ECO!X46))))</f>
        <v>71.76730857999992</v>
      </c>
      <c r="P633" s="220">
        <f>IF($C$2="National Currency",IF(C.Claims_DATA!O530=0,0,C.Claims_DATA!O530),IF($C$2="Current Exchange rate",IF(C.Claims_DATA!O530=0,0,C.Claims_DATA!O530/ECO!Y11),IF($C$2="Constant Exchange rate",IF(C.Claims_DATA!O530=0,0,C.Claims_DATA!O530/ECO!Y46))))</f>
        <v>56.103309710000275</v>
      </c>
      <c r="Q633" s="48">
        <f t="shared" ref="Q633:Q664" si="133">O633/$O$664</f>
        <v>6.3994134307985293E-3</v>
      </c>
      <c r="R633" s="94">
        <f t="shared" ref="R633:R663" si="134">IF(OR(O633=0, N633=0),"-",O633/N633-1)</f>
        <v>15.298320961311141</v>
      </c>
      <c r="S633" s="94">
        <f t="shared" ref="S633:S663" si="135">IF(OR(O633=0, F633=0),"-",O633/F633-1)</f>
        <v>0.30488598728575034</v>
      </c>
    </row>
    <row r="634" spans="3:19" ht="15" hidden="1" x14ac:dyDescent="0.25">
      <c r="C634" s="256"/>
      <c r="D634" s="257"/>
      <c r="E634" s="45" t="s">
        <v>2</v>
      </c>
      <c r="F634" s="74">
        <f>IF($C$2="National Currency",IF(C.Claims_DATA!E531=0,0,C.Claims_DATA!E531),IF($C$2="Current Exchange rate",IF(C.Claims_DATA!E531=0,0,C.Claims_DATA!E531/ECO!O12),IF($C$2="Constant Exchange rate",IF(C.Claims_DATA!E531=0,0,C.Claims_DATA!E531/ECO!O47))))</f>
        <v>0</v>
      </c>
      <c r="G634" s="74">
        <f>IF($C$2="National Currency",IF(C.Claims_DATA!F531=0,0,C.Claims_DATA!F531),IF($C$2="Current Exchange rate",IF(C.Claims_DATA!F531=0,0,C.Claims_DATA!F531/ECO!P12),IF($C$2="Constant Exchange rate",IF(C.Claims_DATA!F531=0,0,C.Claims_DATA!F531/ECO!P47))))</f>
        <v>0</v>
      </c>
      <c r="H634" s="74">
        <f>IF($C$2="National Currency",IF(C.Claims_DATA!G531=0,0,C.Claims_DATA!G531),IF($C$2="Current Exchange rate",IF(C.Claims_DATA!G531=0,0,C.Claims_DATA!G531/ECO!Q12),IF($C$2="Constant Exchange rate",IF(C.Claims_DATA!G531=0,0,C.Claims_DATA!G531/ECO!Q47))))</f>
        <v>0</v>
      </c>
      <c r="I634" s="74">
        <f>IF($C$2="National Currency",IF(C.Claims_DATA!H531=0,0,C.Claims_DATA!H531),IF($C$2="Current Exchange rate",IF(C.Claims_DATA!H531=0,0,C.Claims_DATA!H531/ECO!R12),IF($C$2="Constant Exchange rate",IF(C.Claims_DATA!H531=0,0,C.Claims_DATA!H531/ECO!R47))))</f>
        <v>5.4429882478451372E-4</v>
      </c>
      <c r="J634" s="74">
        <f>IF($C$2="National Currency",IF(C.Claims_DATA!I531=0,0,C.Claims_DATA!I531),IF($C$2="Current Exchange rate",IF(C.Claims_DATA!I531=0,0,C.Claims_DATA!I531/ECO!S12),IF($C$2="Constant Exchange rate",IF(C.Claims_DATA!I531=0,0,C.Claims_DATA!I531/ECO!S47))))</f>
        <v>3.0908106681622497E-4</v>
      </c>
      <c r="K634" s="74">
        <f>IF($C$2="National Currency",IF(C.Claims_DATA!J531=0,0,C.Claims_DATA!J531),IF($C$2="Current Exchange rate",IF(C.Claims_DATA!J531=0,0,C.Claims_DATA!J531/ECO!T12),IF($C$2="Constant Exchange rate",IF(C.Claims_DATA!J531=0,0,C.Claims_DATA!J531/ECO!T47))))</f>
        <v>1.1390453697799903E-3</v>
      </c>
      <c r="L634" s="74">
        <f>IF($C$2="National Currency",IF(C.Claims_DATA!K531=0,0,C.Claims_DATA!K531),IF($C$2="Current Exchange rate",IF(C.Claims_DATA!K531=0,0,C.Claims_DATA!K531/ECO!U12),IF($C$2="Constant Exchange rate",IF(C.Claims_DATA!K531=0,0,C.Claims_DATA!K531/ECO!U47))))</f>
        <v>4.9596073218120471E-4</v>
      </c>
      <c r="M634" s="74">
        <f>IF($C$2="National Currency",IF(C.Claims_DATA!L531=0,0,C.Claims_DATA!L531),IF($C$2="Current Exchange rate",IF(C.Claims_DATA!L531=0,0,C.Claims_DATA!L531/ECO!V12),IF($C$2="Constant Exchange rate",IF(C.Claims_DATA!L531=0,0,C.Claims_DATA!L531/ECO!V47))))</f>
        <v>-1.5850291440842621E-3</v>
      </c>
      <c r="N634" s="74">
        <f>IF($C$2="National Currency",IF(C.Claims_DATA!M531=0,0,C.Claims_DATA!M531),IF($C$2="Current Exchange rate",IF(C.Claims_DATA!M531=0,0,C.Claims_DATA!M531/ECO!W12),IF($C$2="Constant Exchange rate",IF(C.Claims_DATA!M531=0,0,C.Claims_DATA!M531/ECO!W47))))</f>
        <v>0</v>
      </c>
      <c r="O634" s="74">
        <f>IF($C$2="National Currency",IF(C.Claims_DATA!N531=0,0,C.Claims_DATA!N531),IF($C$2="Current Exchange rate",IF(C.Claims_DATA!N531=0,0,C.Claims_DATA!N531/ECO!X12),IF($C$2="Constant Exchange rate",IF(C.Claims_DATA!N531=0,0,C.Claims_DATA!N531/ECO!X47))))</f>
        <v>0</v>
      </c>
      <c r="P634" s="220">
        <f>IF($C$2="National Currency",IF(C.Claims_DATA!O531=0,0,C.Claims_DATA!O531),IF($C$2="Current Exchange rate",IF(C.Claims_DATA!O531=0,0,C.Claims_DATA!O531/ECO!Y12),IF($C$2="Constant Exchange rate",IF(C.Claims_DATA!O531=0,0,C.Claims_DATA!O531/ECO!Y47))))</f>
        <v>0</v>
      </c>
      <c r="Q634" s="48">
        <f t="shared" si="133"/>
        <v>0</v>
      </c>
      <c r="R634" s="94" t="str">
        <f t="shared" si="134"/>
        <v>-</v>
      </c>
      <c r="S634" s="94" t="str">
        <f t="shared" si="135"/>
        <v>-</v>
      </c>
    </row>
    <row r="635" spans="3:19" ht="15" hidden="1" x14ac:dyDescent="0.25">
      <c r="C635" s="256"/>
      <c r="D635" s="257"/>
      <c r="E635" s="45" t="s">
        <v>3</v>
      </c>
      <c r="F635" s="74">
        <f>IF($C$2="National Currency",IF(C.Claims_DATA!E532=0,0,C.Claims_DATA!E532),IF($C$2="Current Exchange rate",IF(C.Claims_DATA!E532=0,0,C.Claims_DATA!E532/ECO!O13),IF($C$2="Constant Exchange rate",IF(C.Claims_DATA!E532=0,0,C.Claims_DATA!E532/ECO!O48))))</f>
        <v>125.7218895542249</v>
      </c>
      <c r="G635" s="74">
        <f>IF($C$2="National Currency",IF(C.Claims_DATA!F532=0,0,C.Claims_DATA!F532),IF($C$2="Current Exchange rate",IF(C.Claims_DATA!F532=0,0,C.Claims_DATA!F532/ECO!P13),IF($C$2="Constant Exchange rate",IF(C.Claims_DATA!F532=0,0,C.Claims_DATA!F532/ECO!P48))))</f>
        <v>149.5808383233533</v>
      </c>
      <c r="H635" s="74">
        <f>IF($C$2="National Currency",IF(C.Claims_DATA!G532=0,0,C.Claims_DATA!G532),IF($C$2="Current Exchange rate",IF(C.Claims_DATA!G532=0,0,C.Claims_DATA!G532/ECO!Q13),IF($C$2="Constant Exchange rate",IF(C.Claims_DATA!G532=0,0,C.Claims_DATA!G532/ECO!Q48))))</f>
        <v>146.0678642714571</v>
      </c>
      <c r="I635" s="74">
        <f>IF($C$2="National Currency",IF(C.Claims_DATA!H532=0,0,C.Claims_DATA!H532),IF($C$2="Current Exchange rate",IF(C.Claims_DATA!H532=0,0,C.Claims_DATA!H532/ECO!R13),IF($C$2="Constant Exchange rate",IF(C.Claims_DATA!H532=0,0,C.Claims_DATA!H532/ECO!R48))))</f>
        <v>31.841317365269465</v>
      </c>
      <c r="J635" s="74">
        <f>IF($C$2="National Currency",IF(C.Claims_DATA!I532=0,0,C.Claims_DATA!I532),IF($C$2="Current Exchange rate",IF(C.Claims_DATA!I532=0,0,C.Claims_DATA!I532/ECO!S13),IF($C$2="Constant Exchange rate",IF(C.Claims_DATA!I532=0,0,C.Claims_DATA!I532/ECO!S48))))</f>
        <v>-11.891357285429143</v>
      </c>
      <c r="K635" s="74">
        <f>IF($C$2="National Currency",IF(C.Claims_DATA!J532=0,0,C.Claims_DATA!J532),IF($C$2="Current Exchange rate",IF(C.Claims_DATA!J532=0,0,C.Claims_DATA!J532/ECO!T13),IF($C$2="Constant Exchange rate",IF(C.Claims_DATA!J532=0,0,C.Claims_DATA!J532/ECO!T48))))</f>
        <v>24.748947937458418</v>
      </c>
      <c r="L635" s="74">
        <f>IF($C$2="National Currency",IF(C.Claims_DATA!K532=0,0,C.Claims_DATA!K532),IF($C$2="Current Exchange rate",IF(C.Claims_DATA!K532=0,0,C.Claims_DATA!K532/ECO!U13),IF($C$2="Constant Exchange rate",IF(C.Claims_DATA!K532=0,0,C.Claims_DATA!K532/ECO!U48))))</f>
        <v>31.81250914836993</v>
      </c>
      <c r="M635" s="74">
        <f>IF($C$2="National Currency",IF(C.Claims_DATA!L532=0,0,C.Claims_DATA!L532),IF($C$2="Current Exchange rate",IF(C.Claims_DATA!L532=0,0,C.Claims_DATA!L532/ECO!V13),IF($C$2="Constant Exchange rate",IF(C.Claims_DATA!L532=0,0,C.Claims_DATA!L532/ECO!V48))))</f>
        <v>39.414569194943446</v>
      </c>
      <c r="N635" s="74">
        <f>IF($C$2="National Currency",IF(C.Claims_DATA!M532=0,0,C.Claims_DATA!M532),IF($C$2="Current Exchange rate",IF(C.Claims_DATA!M532=0,0,C.Claims_DATA!M532/ECO!W13),IF($C$2="Constant Exchange rate",IF(C.Claims_DATA!M532=0,0,C.Claims_DATA!M532/ECO!W48))))</f>
        <v>156.10952012641386</v>
      </c>
      <c r="O635" s="74">
        <f>IF($C$2="National Currency",IF(C.Claims_DATA!N532=0,0,C.Claims_DATA!N532),IF($C$2="Current Exchange rate",IF(C.Claims_DATA!N532=0,0,C.Claims_DATA!N532/ECO!X13),IF($C$2="Constant Exchange rate",IF(C.Claims_DATA!N532=0,0,C.Claims_DATA!N532/ECO!X48))))</f>
        <v>-384.51950432468396</v>
      </c>
      <c r="P635" s="220">
        <f>IF($C$2="National Currency",IF(C.Claims_DATA!O532=0,0,C.Claims_DATA!O532),IF($C$2="Current Exchange rate",IF(C.Claims_DATA!O532=0,0,C.Claims_DATA!O532/ECO!Y13),IF($C$2="Constant Exchange rate",IF(C.Claims_DATA!O532=0,0,C.Claims_DATA!O532/ECO!Y48))))</f>
        <v>16.203426480372588</v>
      </c>
      <c r="Q635" s="48">
        <f t="shared" si="133"/>
        <v>-3.4287189098590805E-2</v>
      </c>
      <c r="R635" s="94">
        <f t="shared" si="134"/>
        <v>-3.4631393653206355</v>
      </c>
      <c r="S635" s="94">
        <f t="shared" si="135"/>
        <v>-4.0584928820914481</v>
      </c>
    </row>
    <row r="636" spans="3:19" ht="15" hidden="1" x14ac:dyDescent="0.25">
      <c r="C636" s="256"/>
      <c r="D636" s="257"/>
      <c r="E636" s="45" t="s">
        <v>4</v>
      </c>
      <c r="F636" s="74">
        <f>IF($C$2="National Currency",IF(C.Claims_DATA!E533=0,0,C.Claims_DATA!E533),IF($C$2="Current Exchange rate",IF(C.Claims_DATA!E533=0,0,C.Claims_DATA!E533/ECO!O14),IF($C$2="Constant Exchange rate",IF(C.Claims_DATA!E533=0,0,C.Claims_DATA!E533/ECO!O49))))</f>
        <v>0</v>
      </c>
      <c r="G636" s="74">
        <f>IF($C$2="National Currency",IF(C.Claims_DATA!F533=0,0,C.Claims_DATA!F533),IF($C$2="Current Exchange rate",IF(C.Claims_DATA!F533=0,0,C.Claims_DATA!F533/ECO!P14),IF($C$2="Constant Exchange rate",IF(C.Claims_DATA!F533=0,0,C.Claims_DATA!F533/ECO!P49))))</f>
        <v>0</v>
      </c>
      <c r="H636" s="74">
        <f>IF($C$2="National Currency",IF(C.Claims_DATA!G533=0,0,C.Claims_DATA!G533),IF($C$2="Current Exchange rate",IF(C.Claims_DATA!G533=0,0,C.Claims_DATA!G533/ECO!Q14),IF($C$2="Constant Exchange rate",IF(C.Claims_DATA!G533=0,0,C.Claims_DATA!G533/ECO!Q49))))</f>
        <v>0</v>
      </c>
      <c r="I636" s="74">
        <f>IF($C$2="National Currency",IF(C.Claims_DATA!H533=0,0,C.Claims_DATA!H533),IF($C$2="Current Exchange rate",IF(C.Claims_DATA!H533=0,0,C.Claims_DATA!H533/ECO!R14),IF($C$2="Constant Exchange rate",IF(C.Claims_DATA!H533=0,0,C.Claims_DATA!H533/ECO!R49))))</f>
        <v>0</v>
      </c>
      <c r="J636" s="74">
        <f>IF($C$2="National Currency",IF(C.Claims_DATA!I533=0,0,C.Claims_DATA!I533),IF($C$2="Current Exchange rate",IF(C.Claims_DATA!I533=0,0,C.Claims_DATA!I533/ECO!S14),IF($C$2="Constant Exchange rate",IF(C.Claims_DATA!I533=0,0,C.Claims_DATA!I533/ECO!S49))))</f>
        <v>0</v>
      </c>
      <c r="K636" s="74">
        <f>IF($C$2="National Currency",IF(C.Claims_DATA!J533=0,0,C.Claims_DATA!J533),IF($C$2="Current Exchange rate",IF(C.Claims_DATA!J533=0,0,C.Claims_DATA!J533/ECO!T14),IF($C$2="Constant Exchange rate",IF(C.Claims_DATA!J533=0,0,C.Claims_DATA!J533/ECO!T49))))</f>
        <v>0</v>
      </c>
      <c r="L636" s="74">
        <f>IF($C$2="National Currency",IF(C.Claims_DATA!K533=0,0,C.Claims_DATA!K533),IF($C$2="Current Exchange rate",IF(C.Claims_DATA!K533=0,0,C.Claims_DATA!K533/ECO!U14),IF($C$2="Constant Exchange rate",IF(C.Claims_DATA!K533=0,0,C.Claims_DATA!K533/ECO!U49))))</f>
        <v>0</v>
      </c>
      <c r="M636" s="74">
        <f>IF($C$2="National Currency",IF(C.Claims_DATA!L533=0,0,C.Claims_DATA!L533),IF($C$2="Current Exchange rate",IF(C.Claims_DATA!L533=0,0,C.Claims_DATA!L533/ECO!V14),IF($C$2="Constant Exchange rate",IF(C.Claims_DATA!L533=0,0,C.Claims_DATA!L533/ECO!V49))))</f>
        <v>18</v>
      </c>
      <c r="N636" s="74">
        <f>IF($C$2="National Currency",IF(C.Claims_DATA!M533=0,0,C.Claims_DATA!M533),IF($C$2="Current Exchange rate",IF(C.Claims_DATA!M533=0,0,C.Claims_DATA!M533/ECO!W14),IF($C$2="Constant Exchange rate",IF(C.Claims_DATA!M533=0,0,C.Claims_DATA!M533/ECO!W49))))</f>
        <v>0</v>
      </c>
      <c r="O636" s="74">
        <f>IF($C$2="National Currency",IF(C.Claims_DATA!N533=0,0,C.Claims_DATA!N533),IF($C$2="Current Exchange rate",IF(C.Claims_DATA!N533=0,0,C.Claims_DATA!N533/ECO!X14),IF($C$2="Constant Exchange rate",IF(C.Claims_DATA!N533=0,0,C.Claims_DATA!N533/ECO!X49))))</f>
        <v>0</v>
      </c>
      <c r="P636" s="220">
        <f>IF($C$2="National Currency",IF(C.Claims_DATA!O533=0,0,C.Claims_DATA!O533),IF($C$2="Current Exchange rate",IF(C.Claims_DATA!O533=0,0,C.Claims_DATA!O533/ECO!Y14),IF($C$2="Constant Exchange rate",IF(C.Claims_DATA!O533=0,0,C.Claims_DATA!O533/ECO!Y49))))</f>
        <v>0</v>
      </c>
      <c r="Q636" s="48">
        <f t="shared" si="133"/>
        <v>0</v>
      </c>
      <c r="R636" s="94" t="str">
        <f t="shared" si="134"/>
        <v>-</v>
      </c>
      <c r="S636" s="94" t="str">
        <f t="shared" si="135"/>
        <v>-</v>
      </c>
    </row>
    <row r="637" spans="3:19" ht="15" hidden="1" x14ac:dyDescent="0.25">
      <c r="C637" s="256"/>
      <c r="D637" s="257"/>
      <c r="E637" s="45" t="s">
        <v>5</v>
      </c>
      <c r="F637" s="74">
        <f>IF($C$2="National Currency",IF(C.Claims_DATA!E534=0,0,C.Claims_DATA!E534),IF($C$2="Current Exchange rate",IF(C.Claims_DATA!E534=0,0,C.Claims_DATA!E534/ECO!O15),IF($C$2="Constant Exchange rate",IF(C.Claims_DATA!E534=0,0,C.Claims_DATA!E534/ECO!O50))))</f>
        <v>0</v>
      </c>
      <c r="G637" s="74">
        <f>IF($C$2="National Currency",IF(C.Claims_DATA!F534=0,0,C.Claims_DATA!F534),IF($C$2="Current Exchange rate",IF(C.Claims_DATA!F534=0,0,C.Claims_DATA!F534/ECO!P15),IF($C$2="Constant Exchange rate",IF(C.Claims_DATA!F534=0,0,C.Claims_DATA!F534/ECO!P50))))</f>
        <v>0</v>
      </c>
      <c r="H637" s="74">
        <f>IF($C$2="National Currency",IF(C.Claims_DATA!G534=0,0,C.Claims_DATA!G534),IF($C$2="Current Exchange rate",IF(C.Claims_DATA!G534=0,0,C.Claims_DATA!G534/ECO!Q15),IF($C$2="Constant Exchange rate",IF(C.Claims_DATA!G534=0,0,C.Claims_DATA!G534/ECO!Q50))))</f>
        <v>0</v>
      </c>
      <c r="I637" s="74">
        <f>IF($C$2="National Currency",IF(C.Claims_DATA!H534=0,0,C.Claims_DATA!H534),IF($C$2="Current Exchange rate",IF(C.Claims_DATA!H534=0,0,C.Claims_DATA!H534/ECO!R15),IF($C$2="Constant Exchange rate",IF(C.Claims_DATA!H534=0,0,C.Claims_DATA!H534/ECO!R50))))</f>
        <v>0</v>
      </c>
      <c r="J637" s="74">
        <f>IF($C$2="National Currency",IF(C.Claims_DATA!I534=0,0,C.Claims_DATA!I534),IF($C$2="Current Exchange rate",IF(C.Claims_DATA!I534=0,0,C.Claims_DATA!I534/ECO!S15),IF($C$2="Constant Exchange rate",IF(C.Claims_DATA!I534=0,0,C.Claims_DATA!I534/ECO!S50))))</f>
        <v>0</v>
      </c>
      <c r="K637" s="74">
        <f>IF($C$2="National Currency",IF(C.Claims_DATA!J534=0,0,C.Claims_DATA!J534),IF($C$2="Current Exchange rate",IF(C.Claims_DATA!J534=0,0,C.Claims_DATA!J534/ECO!T15),IF($C$2="Constant Exchange rate",IF(C.Claims_DATA!J534=0,0,C.Claims_DATA!J534/ECO!T50))))</f>
        <v>0</v>
      </c>
      <c r="L637" s="74">
        <f>IF($C$2="National Currency",IF(C.Claims_DATA!K534=0,0,C.Claims_DATA!K534),IF($C$2="Current Exchange rate",IF(C.Claims_DATA!K534=0,0,C.Claims_DATA!K534/ECO!U15),IF($C$2="Constant Exchange rate",IF(C.Claims_DATA!K534=0,0,C.Claims_DATA!K534/ECO!U50))))</f>
        <v>0</v>
      </c>
      <c r="M637" s="74">
        <f>IF($C$2="National Currency",IF(C.Claims_DATA!L534=0,0,C.Claims_DATA!L534),IF($C$2="Current Exchange rate",IF(C.Claims_DATA!L534=0,0,C.Claims_DATA!L534/ECO!V15),IF($C$2="Constant Exchange rate",IF(C.Claims_DATA!L534=0,0,C.Claims_DATA!L534/ECO!V50))))</f>
        <v>0</v>
      </c>
      <c r="N637" s="74">
        <f>IF($C$2="National Currency",IF(C.Claims_DATA!M534=0,0,C.Claims_DATA!M534),IF($C$2="Current Exchange rate",IF(C.Claims_DATA!M534=0,0,C.Claims_DATA!M534/ECO!W15),IF($C$2="Constant Exchange rate",IF(C.Claims_DATA!M534=0,0,C.Claims_DATA!M534/ECO!W50))))</f>
        <v>0</v>
      </c>
      <c r="O637" s="74">
        <f>IF($C$2="National Currency",IF(C.Claims_DATA!N534=0,0,C.Claims_DATA!N534),IF($C$2="Current Exchange rate",IF(C.Claims_DATA!N534=0,0,C.Claims_DATA!N534/ECO!X15),IF($C$2="Constant Exchange rate",IF(C.Claims_DATA!N534=0,0,C.Claims_DATA!N534/ECO!X50))))</f>
        <v>0</v>
      </c>
      <c r="P637" s="220">
        <f>IF($C$2="National Currency",IF(C.Claims_DATA!O534=0,0,C.Claims_DATA!O534),IF($C$2="Current Exchange rate",IF(C.Claims_DATA!O534=0,0,C.Claims_DATA!O534/ECO!Y15),IF($C$2="Constant Exchange rate",IF(C.Claims_DATA!O534=0,0,C.Claims_DATA!O534/ECO!Y50))))</f>
        <v>0</v>
      </c>
      <c r="Q637" s="48">
        <f t="shared" si="133"/>
        <v>0</v>
      </c>
      <c r="R637" s="94" t="str">
        <f t="shared" si="134"/>
        <v>-</v>
      </c>
      <c r="S637" s="94" t="str">
        <f t="shared" si="135"/>
        <v>-</v>
      </c>
    </row>
    <row r="638" spans="3:19" ht="15" hidden="1" x14ac:dyDescent="0.25">
      <c r="C638" s="256"/>
      <c r="D638" s="257"/>
      <c r="E638" s="45" t="s">
        <v>6</v>
      </c>
      <c r="F638" s="74">
        <f>IF($C$2="National Currency",IF(C.Claims_DATA!E535=0,0,C.Claims_DATA!E535),IF($C$2="Current Exchange rate",IF(C.Claims_DATA!E535=0,0,C.Claims_DATA!E535/ECO!O16),IF($C$2="Constant Exchange rate",IF(C.Claims_DATA!E535=0,0,C.Claims_DATA!E535/ECO!O51))))</f>
        <v>8775.2000000000007</v>
      </c>
      <c r="G638" s="74">
        <f>IF($C$2="National Currency",IF(C.Claims_DATA!F535=0,0,C.Claims_DATA!F535),IF($C$2="Current Exchange rate",IF(C.Claims_DATA!F535=0,0,C.Claims_DATA!F535/ECO!P16),IF($C$2="Constant Exchange rate",IF(C.Claims_DATA!F535=0,0,C.Claims_DATA!F535/ECO!P51))))</f>
        <v>9710.1</v>
      </c>
      <c r="H638" s="74">
        <f>IF($C$2="National Currency",IF(C.Claims_DATA!G535=0,0,C.Claims_DATA!G535),IF($C$2="Current Exchange rate",IF(C.Claims_DATA!G535=0,0,C.Claims_DATA!G535/ECO!Q16),IF($C$2="Constant Exchange rate",IF(C.Claims_DATA!G535=0,0,C.Claims_DATA!G535/ECO!Q51))))</f>
        <v>10257.1</v>
      </c>
      <c r="I638" s="74">
        <f>IF($C$2="National Currency",IF(C.Claims_DATA!H535=0,0,C.Claims_DATA!H535),IF($C$2="Current Exchange rate",IF(C.Claims_DATA!H535=0,0,C.Claims_DATA!H535/ECO!R16),IF($C$2="Constant Exchange rate",IF(C.Claims_DATA!H535=0,0,C.Claims_DATA!H535/ECO!R51))))</f>
        <v>10422.5</v>
      </c>
      <c r="J638" s="74">
        <f>IF($C$2="National Currency",IF(C.Claims_DATA!I535=0,0,C.Claims_DATA!I535),IF($C$2="Current Exchange rate",IF(C.Claims_DATA!I535=0,0,C.Claims_DATA!I535/ECO!S16),IF($C$2="Constant Exchange rate",IF(C.Claims_DATA!I535=0,0,C.Claims_DATA!I535/ECO!S51))))</f>
        <v>10986.5</v>
      </c>
      <c r="K638" s="74">
        <f>IF($C$2="National Currency",IF(C.Claims_DATA!J535=0,0,C.Claims_DATA!J535),IF($C$2="Current Exchange rate",IF(C.Claims_DATA!J535=0,0,C.Claims_DATA!J535/ECO!T16),IF($C$2="Constant Exchange rate",IF(C.Claims_DATA!J535=0,0,C.Claims_DATA!J535/ECO!T51))))</f>
        <v>11156.6</v>
      </c>
      <c r="L638" s="74">
        <f>IF($C$2="National Currency",IF(C.Claims_DATA!K535=0,0,C.Claims_DATA!K535),IF($C$2="Current Exchange rate",IF(C.Claims_DATA!K535=0,0,C.Claims_DATA!K535/ECO!U16),IF($C$2="Constant Exchange rate",IF(C.Claims_DATA!K535=0,0,C.Claims_DATA!K535/ECO!U51))))</f>
        <v>12936.1</v>
      </c>
      <c r="M638" s="74">
        <f>IF($C$2="National Currency",IF(C.Claims_DATA!L535=0,0,C.Claims_DATA!L535),IF($C$2="Current Exchange rate",IF(C.Claims_DATA!L535=0,0,C.Claims_DATA!L535/ECO!V16),IF($C$2="Constant Exchange rate",IF(C.Claims_DATA!L535=0,0,C.Claims_DATA!L535/ECO!V51))))</f>
        <v>11553.2</v>
      </c>
      <c r="N638" s="74">
        <f>IF($C$2="National Currency",IF(C.Claims_DATA!M535=0,0,C.Claims_DATA!M535),IF($C$2="Current Exchange rate",IF(C.Claims_DATA!M535=0,0,C.Claims_DATA!M535/ECO!W16),IF($C$2="Constant Exchange rate",IF(C.Claims_DATA!M535=0,0,C.Claims_DATA!M535/ECO!W51))))</f>
        <v>12497.2</v>
      </c>
      <c r="O638" s="74">
        <f>IF($C$2="National Currency",IF(C.Claims_DATA!N535=0,0,C.Claims_DATA!N535),IF($C$2="Current Exchange rate",IF(C.Claims_DATA!N535=0,0,C.Claims_DATA!N535/ECO!X16),IF($C$2="Constant Exchange rate",IF(C.Claims_DATA!N535=0,0,C.Claims_DATA!N535/ECO!X51))))</f>
        <v>12447.7</v>
      </c>
      <c r="P638" s="220">
        <f>IF($C$2="National Currency",IF(C.Claims_DATA!O535=0,0,C.Claims_DATA!O535),IF($C$2="Current Exchange rate",IF(C.Claims_DATA!O535=0,0,C.Claims_DATA!O535/ECO!Y16),IF($C$2="Constant Exchange rate",IF(C.Claims_DATA!O535=0,0,C.Claims_DATA!O535/ECO!Y51))))</f>
        <v>12218.8</v>
      </c>
      <c r="Q638" s="48">
        <f t="shared" si="133"/>
        <v>1.1099479712793621</v>
      </c>
      <c r="R638" s="94">
        <f t="shared" si="134"/>
        <v>-3.9608872387414396E-3</v>
      </c>
      <c r="S638" s="94">
        <f t="shared" si="135"/>
        <v>0.41850897985231095</v>
      </c>
    </row>
    <row r="639" spans="3:19" ht="15" hidden="1" x14ac:dyDescent="0.25">
      <c r="C639" s="256"/>
      <c r="D639" s="257"/>
      <c r="E639" s="45" t="s">
        <v>7</v>
      </c>
      <c r="F639" s="74">
        <f>IF($C$2="National Currency",IF(C.Claims_DATA!E536=0,0,C.Claims_DATA!E536),IF($C$2="Current Exchange rate",IF(C.Claims_DATA!E536=0,0,C.Claims_DATA!E536/ECO!O17),IF($C$2="Constant Exchange rate",IF(C.Claims_DATA!E536=0,0,C.Claims_DATA!E536/ECO!O52))))</f>
        <v>0</v>
      </c>
      <c r="G639" s="74">
        <f>IF($C$2="National Currency",IF(C.Claims_DATA!F536=0,0,C.Claims_DATA!F536),IF($C$2="Current Exchange rate",IF(C.Claims_DATA!F536=0,0,C.Claims_DATA!F536/ECO!P17),IF($C$2="Constant Exchange rate",IF(C.Claims_DATA!F536=0,0,C.Claims_DATA!F536/ECO!P52))))</f>
        <v>0</v>
      </c>
      <c r="H639" s="74">
        <f>IF($C$2="National Currency",IF(C.Claims_DATA!G536=0,0,C.Claims_DATA!G536),IF($C$2="Current Exchange rate",IF(C.Claims_DATA!G536=0,0,C.Claims_DATA!G536/ECO!Q17),IF($C$2="Constant Exchange rate",IF(C.Claims_DATA!G536=0,0,C.Claims_DATA!G536/ECO!Q52))))</f>
        <v>0</v>
      </c>
      <c r="I639" s="74">
        <f>IF($C$2="National Currency",IF(C.Claims_DATA!H536=0,0,C.Claims_DATA!H536),IF($C$2="Current Exchange rate",IF(C.Claims_DATA!H536=0,0,C.Claims_DATA!H536/ECO!R17),IF($C$2="Constant Exchange rate",IF(C.Claims_DATA!H536=0,0,C.Claims_DATA!H536/ECO!R52))))</f>
        <v>0</v>
      </c>
      <c r="J639" s="74">
        <f>IF($C$2="National Currency",IF(C.Claims_DATA!I536=0,0,C.Claims_DATA!I536),IF($C$2="Current Exchange rate",IF(C.Claims_DATA!I536=0,0,C.Claims_DATA!I536/ECO!S17),IF($C$2="Constant Exchange rate",IF(C.Claims_DATA!I536=0,0,C.Claims_DATA!I536/ECO!S52))))</f>
        <v>0</v>
      </c>
      <c r="K639" s="74">
        <f>IF($C$2="National Currency",IF(C.Claims_DATA!J536=0,0,C.Claims_DATA!J536),IF($C$2="Current Exchange rate",IF(C.Claims_DATA!J536=0,0,C.Claims_DATA!J536/ECO!T17),IF($C$2="Constant Exchange rate",IF(C.Claims_DATA!J536=0,0,C.Claims_DATA!J536/ECO!T52))))</f>
        <v>0</v>
      </c>
      <c r="L639" s="74">
        <f>IF($C$2="National Currency",IF(C.Claims_DATA!K536=0,0,C.Claims_DATA!K536),IF($C$2="Current Exchange rate",IF(C.Claims_DATA!K536=0,0,C.Claims_DATA!K536/ECO!U17),IF($C$2="Constant Exchange rate",IF(C.Claims_DATA!K536=0,0,C.Claims_DATA!K536/ECO!U52))))</f>
        <v>0</v>
      </c>
      <c r="M639" s="74">
        <f>IF($C$2="National Currency",IF(C.Claims_DATA!L536=0,0,C.Claims_DATA!L536),IF($C$2="Current Exchange rate",IF(C.Claims_DATA!L536=0,0,C.Claims_DATA!L536/ECO!V17),IF($C$2="Constant Exchange rate",IF(C.Claims_DATA!L536=0,0,C.Claims_DATA!L536/ECO!V52))))</f>
        <v>0</v>
      </c>
      <c r="N639" s="74">
        <f>IF($C$2="National Currency",IF(C.Claims_DATA!M536=0,0,C.Claims_DATA!M536),IF($C$2="Current Exchange rate",IF(C.Claims_DATA!M536=0,0,C.Claims_DATA!M536/ECO!W17),IF($C$2="Constant Exchange rate",IF(C.Claims_DATA!M536=0,0,C.Claims_DATA!M536/ECO!W52))))</f>
        <v>0</v>
      </c>
      <c r="O639" s="74">
        <f>IF($C$2="National Currency",IF(C.Claims_DATA!N536=0,0,C.Claims_DATA!N536),IF($C$2="Current Exchange rate",IF(C.Claims_DATA!N536=0,0,C.Claims_DATA!N536/ECO!X17),IF($C$2="Constant Exchange rate",IF(C.Claims_DATA!N536=0,0,C.Claims_DATA!N536/ECO!X52))))</f>
        <v>0</v>
      </c>
      <c r="P639" s="220">
        <f>IF($C$2="National Currency",IF(C.Claims_DATA!O536=0,0,C.Claims_DATA!O536),IF($C$2="Current Exchange rate",IF(C.Claims_DATA!O536=0,0,C.Claims_DATA!O536/ECO!Y17),IF($C$2="Constant Exchange rate",IF(C.Claims_DATA!O536=0,0,C.Claims_DATA!O536/ECO!Y52))))</f>
        <v>0</v>
      </c>
      <c r="Q639" s="48">
        <f t="shared" si="133"/>
        <v>0</v>
      </c>
      <c r="R639" s="94" t="str">
        <f t="shared" si="134"/>
        <v>-</v>
      </c>
      <c r="S639" s="94" t="str">
        <f t="shared" si="135"/>
        <v>-</v>
      </c>
    </row>
    <row r="640" spans="3:19" ht="15" hidden="1" x14ac:dyDescent="0.25">
      <c r="C640" s="256"/>
      <c r="D640" s="257"/>
      <c r="E640" s="45" t="s">
        <v>8</v>
      </c>
      <c r="F640" s="74">
        <f>IF($C$2="National Currency",IF(C.Claims_DATA!E537=0,0,C.Claims_DATA!E537),IF($C$2="Current Exchange rate",IF(C.Claims_DATA!E537=0,0,C.Claims_DATA!E537/ECO!O18),IF($C$2="Constant Exchange rate",IF(C.Claims_DATA!E537=0,0,C.Claims_DATA!E537/ECO!O53))))</f>
        <v>0</v>
      </c>
      <c r="G640" s="74">
        <f>IF($C$2="National Currency",IF(C.Claims_DATA!F537=0,0,C.Claims_DATA!F537),IF($C$2="Current Exchange rate",IF(C.Claims_DATA!F537=0,0,C.Claims_DATA!F537/ECO!P18),IF($C$2="Constant Exchange rate",IF(C.Claims_DATA!F537=0,0,C.Claims_DATA!F537/ECO!P53))))</f>
        <v>0</v>
      </c>
      <c r="H640" s="74">
        <f>IF($C$2="National Currency",IF(C.Claims_DATA!G537=0,0,C.Claims_DATA!G537),IF($C$2="Current Exchange rate",IF(C.Claims_DATA!G537=0,0,C.Claims_DATA!G537/ECO!Q18),IF($C$2="Constant Exchange rate",IF(C.Claims_DATA!G537=0,0,C.Claims_DATA!G537/ECO!Q53))))</f>
        <v>0</v>
      </c>
      <c r="I640" s="74">
        <f>IF($C$2="National Currency",IF(C.Claims_DATA!H537=0,0,C.Claims_DATA!H537),IF($C$2="Current Exchange rate",IF(C.Claims_DATA!H537=0,0,C.Claims_DATA!H537/ECO!R18),IF($C$2="Constant Exchange rate",IF(C.Claims_DATA!H537=0,0,C.Claims_DATA!H537/ECO!R53))))</f>
        <v>0</v>
      </c>
      <c r="J640" s="74">
        <f>IF($C$2="National Currency",IF(C.Claims_DATA!I537=0,0,C.Claims_DATA!I537),IF($C$2="Current Exchange rate",IF(C.Claims_DATA!I537=0,0,C.Claims_DATA!I537/ECO!S18),IF($C$2="Constant Exchange rate",IF(C.Claims_DATA!I537=0,0,C.Claims_DATA!I537/ECO!S53))))</f>
        <v>0</v>
      </c>
      <c r="K640" s="74">
        <f>IF($C$2="National Currency",IF(C.Claims_DATA!J537=0,0,C.Claims_DATA!J537),IF($C$2="Current Exchange rate",IF(C.Claims_DATA!J537=0,0,C.Claims_DATA!J537/ECO!T18),IF($C$2="Constant Exchange rate",IF(C.Claims_DATA!J537=0,0,C.Claims_DATA!J537/ECO!T53))))</f>
        <v>0</v>
      </c>
      <c r="L640" s="74">
        <f>IF($C$2="National Currency",IF(C.Claims_DATA!K537=0,0,C.Claims_DATA!K537),IF($C$2="Current Exchange rate",IF(C.Claims_DATA!K537=0,0,C.Claims_DATA!K537/ECO!U18),IF($C$2="Constant Exchange rate",IF(C.Claims_DATA!K537=0,0,C.Claims_DATA!K537/ECO!U53))))</f>
        <v>0</v>
      </c>
      <c r="M640" s="74">
        <f>IF($C$2="National Currency",IF(C.Claims_DATA!L537=0,0,C.Claims_DATA!L537),IF($C$2="Current Exchange rate",IF(C.Claims_DATA!L537=0,0,C.Claims_DATA!L537/ECO!V18),IF($C$2="Constant Exchange rate",IF(C.Claims_DATA!L537=0,0,C.Claims_DATA!L537/ECO!V53))))</f>
        <v>0</v>
      </c>
      <c r="N640" s="74">
        <f>IF($C$2="National Currency",IF(C.Claims_DATA!M537=0,0,C.Claims_DATA!M537),IF($C$2="Current Exchange rate",IF(C.Claims_DATA!M537=0,0,C.Claims_DATA!M537/ECO!W18),IF($C$2="Constant Exchange rate",IF(C.Claims_DATA!M537=0,0,C.Claims_DATA!M537/ECO!W53))))</f>
        <v>0</v>
      </c>
      <c r="O640" s="74">
        <f>IF($C$2="National Currency",IF(C.Claims_DATA!N537=0,0,C.Claims_DATA!N537),IF($C$2="Current Exchange rate",IF(C.Claims_DATA!N537=0,0,C.Claims_DATA!N537/ECO!X18),IF($C$2="Constant Exchange rate",IF(C.Claims_DATA!N537=0,0,C.Claims_DATA!N537/ECO!X53))))</f>
        <v>0</v>
      </c>
      <c r="P640" s="220">
        <f>IF($C$2="National Currency",IF(C.Claims_DATA!O537=0,0,C.Claims_DATA!O537),IF($C$2="Current Exchange rate",IF(C.Claims_DATA!O537=0,0,C.Claims_DATA!O537/ECO!Y18),IF($C$2="Constant Exchange rate",IF(C.Claims_DATA!O537=0,0,C.Claims_DATA!O537/ECO!Y53))))</f>
        <v>0</v>
      </c>
      <c r="Q640" s="48">
        <f t="shared" si="133"/>
        <v>0</v>
      </c>
      <c r="R640" s="94" t="str">
        <f t="shared" si="134"/>
        <v>-</v>
      </c>
      <c r="S640" s="94" t="str">
        <f t="shared" si="135"/>
        <v>-</v>
      </c>
    </row>
    <row r="641" spans="3:19" ht="15" hidden="1" x14ac:dyDescent="0.25">
      <c r="C641" s="256"/>
      <c r="D641" s="257"/>
      <c r="E641" s="45" t="s">
        <v>9</v>
      </c>
      <c r="F641" s="74">
        <f>IF($C$2="National Currency",IF(C.Claims_DATA!E538=0,0,C.Claims_DATA!E538),IF($C$2="Current Exchange rate",IF(C.Claims_DATA!E538=0,0,C.Claims_DATA!E538/ECO!O19),IF($C$2="Constant Exchange rate",IF(C.Claims_DATA!E538=0,0,C.Claims_DATA!E538/ECO!O54))))</f>
        <v>94.360600000000005</v>
      </c>
      <c r="G641" s="74">
        <f>IF($C$2="National Currency",IF(C.Claims_DATA!F538=0,0,C.Claims_DATA!F538),IF($C$2="Current Exchange rate",IF(C.Claims_DATA!F538=0,0,C.Claims_DATA!F538/ECO!P19),IF($C$2="Constant Exchange rate",IF(C.Claims_DATA!F538=0,0,C.Claims_DATA!F538/ECO!P54))))</f>
        <v>83.782089999999997</v>
      </c>
      <c r="H641" s="74">
        <f>IF($C$2="National Currency",IF(C.Claims_DATA!G538=0,0,C.Claims_DATA!G538),IF($C$2="Current Exchange rate",IF(C.Claims_DATA!G538=0,0,C.Claims_DATA!G538/ECO!Q19),IF($C$2="Constant Exchange rate",IF(C.Claims_DATA!G538=0,0,C.Claims_DATA!G538/ECO!Q54))))</f>
        <v>101.33326898999999</v>
      </c>
      <c r="I641" s="74">
        <f>IF($C$2="National Currency",IF(C.Claims_DATA!H538=0,0,C.Claims_DATA!H538),IF($C$2="Current Exchange rate",IF(C.Claims_DATA!H538=0,0,C.Claims_DATA!H538/ECO!R19),IF($C$2="Constant Exchange rate",IF(C.Claims_DATA!H538=0,0,C.Claims_DATA!H538/ECO!R54))))</f>
        <v>60.899009760000006</v>
      </c>
      <c r="J641" s="74">
        <f>IF($C$2="National Currency",IF(C.Claims_DATA!I538=0,0,C.Claims_DATA!I538),IF($C$2="Current Exchange rate",IF(C.Claims_DATA!I538=0,0,C.Claims_DATA!I538/ECO!S19),IF($C$2="Constant Exchange rate",IF(C.Claims_DATA!I538=0,0,C.Claims_DATA!I538/ECO!S54))))</f>
        <v>48.449843960000003</v>
      </c>
      <c r="K641" s="74">
        <f>IF($C$2="National Currency",IF(C.Claims_DATA!J538=0,0,C.Claims_DATA!J538),IF($C$2="Current Exchange rate",IF(C.Claims_DATA!J538=0,0,C.Claims_DATA!J538/ECO!T19),IF($C$2="Constant Exchange rate",IF(C.Claims_DATA!J538=0,0,C.Claims_DATA!J538/ECO!T54))))</f>
        <v>46.682932208800004</v>
      </c>
      <c r="L641" s="74">
        <f>IF($C$2="National Currency",IF(C.Claims_DATA!K538=0,0,C.Claims_DATA!K538),IF($C$2="Current Exchange rate",IF(C.Claims_DATA!K538=0,0,C.Claims_DATA!K538/ECO!U19),IF($C$2="Constant Exchange rate",IF(C.Claims_DATA!K538=0,0,C.Claims_DATA!K538/ECO!U54))))</f>
        <v>69.761069060400004</v>
      </c>
      <c r="M641" s="74">
        <f>IF($C$2="National Currency",IF(C.Claims_DATA!L538=0,0,C.Claims_DATA!L538),IF($C$2="Current Exchange rate",IF(C.Claims_DATA!L538=0,0,C.Claims_DATA!L538/ECO!V19),IF($C$2="Constant Exchange rate",IF(C.Claims_DATA!L538=0,0,C.Claims_DATA!L538/ECO!V54))))</f>
        <v>-10.4467009676</v>
      </c>
      <c r="N641" s="74">
        <f>IF($C$2="National Currency",IF(C.Claims_DATA!M538=0,0,C.Claims_DATA!M538),IF($C$2="Current Exchange rate",IF(C.Claims_DATA!M538=0,0,C.Claims_DATA!M538/ECO!W19),IF($C$2="Constant Exchange rate",IF(C.Claims_DATA!M538=0,0,C.Claims_DATA!M538/ECO!W54))))</f>
        <v>66.460135823599998</v>
      </c>
      <c r="O641" s="74">
        <f>IF($C$2="National Currency",IF(C.Claims_DATA!N538=0,0,C.Claims_DATA!N538),IF($C$2="Current Exchange rate",IF(C.Claims_DATA!N538=0,0,C.Claims_DATA!N538/ECO!X19),IF($C$2="Constant Exchange rate",IF(C.Claims_DATA!N538=0,0,C.Claims_DATA!N538/ECO!X54))))</f>
        <v>-29.644283508599997</v>
      </c>
      <c r="P641" s="220">
        <f>IF($C$2="National Currency",IF(C.Claims_DATA!O538=0,0,C.Claims_DATA!O538),IF($C$2="Current Exchange rate",IF(C.Claims_DATA!O538=0,0,C.Claims_DATA!O538/ECO!Y19),IF($C$2="Constant Exchange rate",IF(C.Claims_DATA!O538=0,0,C.Claims_DATA!O538/ECO!Y54))))</f>
        <v>27.630801333099985</v>
      </c>
      <c r="Q641" s="48">
        <f t="shared" si="133"/>
        <v>-2.643348758437367E-3</v>
      </c>
      <c r="R641" s="94">
        <f t="shared" si="134"/>
        <v>-1.4460460867441278</v>
      </c>
      <c r="S641" s="94">
        <f t="shared" si="135"/>
        <v>-1.3141595486739168</v>
      </c>
    </row>
    <row r="642" spans="3:19" ht="15" hidden="1" x14ac:dyDescent="0.25">
      <c r="C642" s="256"/>
      <c r="D642" s="257"/>
      <c r="E642" s="45" t="s">
        <v>10</v>
      </c>
      <c r="F642" s="74">
        <f>IF($C$2="National Currency",IF(C.Claims_DATA!E539=0,0,C.Claims_DATA!E539),IF($C$2="Current Exchange rate",IF(C.Claims_DATA!E539=0,0,C.Claims_DATA!E539/ECO!O20),IF($C$2="Constant Exchange rate",IF(C.Claims_DATA!E539=0,0,C.Claims_DATA!E539/ECO!O55))))</f>
        <v>0</v>
      </c>
      <c r="G642" s="74">
        <f>IF($C$2="National Currency",IF(C.Claims_DATA!F539=0,0,C.Claims_DATA!F539),IF($C$2="Current Exchange rate",IF(C.Claims_DATA!F539=0,0,C.Claims_DATA!F539/ECO!P20),IF($C$2="Constant Exchange rate",IF(C.Claims_DATA!F539=0,0,C.Claims_DATA!F539/ECO!P55))))</f>
        <v>0</v>
      </c>
      <c r="H642" s="74">
        <f>IF($C$2="National Currency",IF(C.Claims_DATA!G539=0,0,C.Claims_DATA!G539),IF($C$2="Current Exchange rate",IF(C.Claims_DATA!G539=0,0,C.Claims_DATA!G539/ECO!Q20),IF($C$2="Constant Exchange rate",IF(C.Claims_DATA!G539=0,0,C.Claims_DATA!G539/ECO!Q55))))</f>
        <v>0</v>
      </c>
      <c r="I642" s="74">
        <f>IF($C$2="National Currency",IF(C.Claims_DATA!H539=0,0,C.Claims_DATA!H539),IF($C$2="Current Exchange rate",IF(C.Claims_DATA!H539=0,0,C.Claims_DATA!H539/ECO!R20),IF($C$2="Constant Exchange rate",IF(C.Claims_DATA!H539=0,0,C.Claims_DATA!H539/ECO!R55))))</f>
        <v>0</v>
      </c>
      <c r="J642" s="74">
        <f>IF($C$2="National Currency",IF(C.Claims_DATA!I539=0,0,C.Claims_DATA!I539),IF($C$2="Current Exchange rate",IF(C.Claims_DATA!I539=0,0,C.Claims_DATA!I539/ECO!S20),IF($C$2="Constant Exchange rate",IF(C.Claims_DATA!I539=0,0,C.Claims_DATA!I539/ECO!S55))))</f>
        <v>0</v>
      </c>
      <c r="K642" s="74">
        <f>IF($C$2="National Currency",IF(C.Claims_DATA!J539=0,0,C.Claims_DATA!J539),IF($C$2="Current Exchange rate",IF(C.Claims_DATA!J539=0,0,C.Claims_DATA!J539/ECO!T20),IF($C$2="Constant Exchange rate",IF(C.Claims_DATA!J539=0,0,C.Claims_DATA!J539/ECO!T55))))</f>
        <v>0</v>
      </c>
      <c r="L642" s="74">
        <f>IF($C$2="National Currency",IF(C.Claims_DATA!K539=0,0,C.Claims_DATA!K539),IF($C$2="Current Exchange rate",IF(C.Claims_DATA!K539=0,0,C.Claims_DATA!K539/ECO!U20),IF($C$2="Constant Exchange rate",IF(C.Claims_DATA!K539=0,0,C.Claims_DATA!K539/ECO!U55))))</f>
        <v>0</v>
      </c>
      <c r="M642" s="74">
        <f>IF($C$2="National Currency",IF(C.Claims_DATA!L539=0,0,C.Claims_DATA!L539),IF($C$2="Current Exchange rate",IF(C.Claims_DATA!L539=0,0,C.Claims_DATA!L539/ECO!V20),IF($C$2="Constant Exchange rate",IF(C.Claims_DATA!L539=0,0,C.Claims_DATA!L539/ECO!V55))))</f>
        <v>0</v>
      </c>
      <c r="N642" s="74">
        <f>IF($C$2="National Currency",IF(C.Claims_DATA!M539=0,0,C.Claims_DATA!M539),IF($C$2="Current Exchange rate",IF(C.Claims_DATA!M539=0,0,C.Claims_DATA!M539/ECO!W20),IF($C$2="Constant Exchange rate",IF(C.Claims_DATA!M539=0,0,C.Claims_DATA!M539/ECO!W55))))</f>
        <v>0</v>
      </c>
      <c r="O642" s="74">
        <f>IF($C$2="National Currency",IF(C.Claims_DATA!N539=0,0,C.Claims_DATA!N539),IF($C$2="Current Exchange rate",IF(C.Claims_DATA!N539=0,0,C.Claims_DATA!N539/ECO!X20),IF($C$2="Constant Exchange rate",IF(C.Claims_DATA!N539=0,0,C.Claims_DATA!N539/ECO!X55))))</f>
        <v>0</v>
      </c>
      <c r="P642" s="220">
        <f>IF($C$2="National Currency",IF(C.Claims_DATA!O539=0,0,C.Claims_DATA!O539),IF($C$2="Current Exchange rate",IF(C.Claims_DATA!O539=0,0,C.Claims_DATA!O539/ECO!Y20),IF($C$2="Constant Exchange rate",IF(C.Claims_DATA!O539=0,0,C.Claims_DATA!O539/ECO!Y55))))</f>
        <v>0</v>
      </c>
      <c r="Q642" s="48">
        <f t="shared" si="133"/>
        <v>0</v>
      </c>
      <c r="R642" s="94" t="str">
        <f t="shared" si="134"/>
        <v>-</v>
      </c>
      <c r="S642" s="94" t="str">
        <f t="shared" si="135"/>
        <v>-</v>
      </c>
    </row>
    <row r="643" spans="3:19" ht="15" hidden="1" x14ac:dyDescent="0.25">
      <c r="C643" s="256"/>
      <c r="D643" s="257"/>
      <c r="E643" s="45" t="s">
        <v>11</v>
      </c>
      <c r="F643" s="74">
        <f>IF($C$2="National Currency",IF(C.Claims_DATA!E540=0,0,C.Claims_DATA!E540),IF($C$2="Current Exchange rate",IF(C.Claims_DATA!E540=0,0,C.Claims_DATA!E540/ECO!O21),IF($C$2="Constant Exchange rate",IF(C.Claims_DATA!E540=0,0,C.Claims_DATA!E540/ECO!O56))))</f>
        <v>403.16206031522961</v>
      </c>
      <c r="G643" s="74">
        <f>IF($C$2="National Currency",IF(C.Claims_DATA!F540=0,0,C.Claims_DATA!F540),IF($C$2="Current Exchange rate",IF(C.Claims_DATA!F540=0,0,C.Claims_DATA!F540/ECO!P21),IF($C$2="Constant Exchange rate",IF(C.Claims_DATA!F540=0,0,C.Claims_DATA!F540/ECO!P56))))</f>
        <v>591.01100000000042</v>
      </c>
      <c r="H643" s="74">
        <f>IF($C$2="National Currency",IF(C.Claims_DATA!G540=0,0,C.Claims_DATA!G540),IF($C$2="Current Exchange rate",IF(C.Claims_DATA!G540=0,0,C.Claims_DATA!G540/ECO!Q21),IF($C$2="Constant Exchange rate",IF(C.Claims_DATA!G540=0,0,C.Claims_DATA!G540/ECO!Q56))))</f>
        <v>561.97999999999956</v>
      </c>
      <c r="I643" s="74">
        <f>IF($C$2="National Currency",IF(C.Claims_DATA!H540=0,0,C.Claims_DATA!H540),IF($C$2="Current Exchange rate",IF(C.Claims_DATA!H540=0,0,C.Claims_DATA!H540/ECO!R21),IF($C$2="Constant Exchange rate",IF(C.Claims_DATA!H540=0,0,C.Claims_DATA!H540/ECO!R56))))</f>
        <v>635.3364278093195</v>
      </c>
      <c r="J643" s="74">
        <f>IF($C$2="National Currency",IF(C.Claims_DATA!I540=0,0,C.Claims_DATA!I540),IF($C$2="Current Exchange rate",IF(C.Claims_DATA!I540=0,0,C.Claims_DATA!I540/ECO!S21),IF($C$2="Constant Exchange rate",IF(C.Claims_DATA!I540=0,0,C.Claims_DATA!I540/ECO!S56))))</f>
        <v>270.42136390558699</v>
      </c>
      <c r="K643" s="74">
        <f>IF($C$2="National Currency",IF(C.Claims_DATA!J540=0,0,C.Claims_DATA!J540),IF($C$2="Current Exchange rate",IF(C.Claims_DATA!J540=0,0,C.Claims_DATA!J540/ECO!T21),IF($C$2="Constant Exchange rate",IF(C.Claims_DATA!J540=0,0,C.Claims_DATA!J540/ECO!T56))))</f>
        <v>571.6577474598962</v>
      </c>
      <c r="L643" s="74">
        <f>IF($C$2="National Currency",IF(C.Claims_DATA!K540=0,0,C.Claims_DATA!K540),IF($C$2="Current Exchange rate",IF(C.Claims_DATA!K540=0,0,C.Claims_DATA!K540/ECO!U21),IF($C$2="Constant Exchange rate",IF(C.Claims_DATA!K540=0,0,C.Claims_DATA!K540/ECO!U56))))</f>
        <v>507.62860812529834</v>
      </c>
      <c r="M643" s="74">
        <f>IF($C$2="National Currency",IF(C.Claims_DATA!L540=0,0,C.Claims_DATA!L540),IF($C$2="Current Exchange rate",IF(C.Claims_DATA!L540=0,0,C.Claims_DATA!L540/ECO!V21),IF($C$2="Constant Exchange rate",IF(C.Claims_DATA!L540=0,0,C.Claims_DATA!L540/ECO!V56))))</f>
        <v>539.23424682696077</v>
      </c>
      <c r="N643" s="74">
        <f>IF($C$2="National Currency",IF(C.Claims_DATA!M540=0,0,C.Claims_DATA!M540),IF($C$2="Current Exchange rate",IF(C.Claims_DATA!M540=0,0,C.Claims_DATA!M540/ECO!W21),IF($C$2="Constant Exchange rate",IF(C.Claims_DATA!M540=0,0,C.Claims_DATA!M540/ECO!W56))))</f>
        <v>666.78513747607394</v>
      </c>
      <c r="O643" s="74">
        <f>IF($C$2="National Currency",IF(C.Claims_DATA!N540=0,0,C.Claims_DATA!N540),IF($C$2="Current Exchange rate",IF(C.Claims_DATA!N540=0,0,C.Claims_DATA!N540/ECO!X21),IF($C$2="Constant Exchange rate",IF(C.Claims_DATA!N540=0,0,C.Claims_DATA!N540/ECO!X56))))</f>
        <v>582</v>
      </c>
      <c r="P643" s="220">
        <f>IF($C$2="National Currency",IF(C.Claims_DATA!O540=0,0,C.Claims_DATA!O540),IF($C$2="Current Exchange rate",IF(C.Claims_DATA!O540=0,0,C.Claims_DATA!O540/ECO!Y21),IF($C$2="Constant Exchange rate",IF(C.Claims_DATA!O540=0,0,C.Claims_DATA!O540/ECO!Y56))))</f>
        <v>0</v>
      </c>
      <c r="Q643" s="48">
        <f t="shared" si="133"/>
        <v>5.1896311710965773E-2</v>
      </c>
      <c r="R643" s="94">
        <f t="shared" si="134"/>
        <v>-0.12715510996091495</v>
      </c>
      <c r="S643" s="94">
        <f t="shared" si="135"/>
        <v>0.44358821746505184</v>
      </c>
    </row>
    <row r="644" spans="3:19" ht="15" hidden="1" x14ac:dyDescent="0.25">
      <c r="C644" s="256"/>
      <c r="D644" s="257"/>
      <c r="E644" s="45" t="s">
        <v>12</v>
      </c>
      <c r="F644" s="74">
        <f>IF($C$2="National Currency",IF(C.Claims_DATA!E541=0,0,C.Claims_DATA!E541),IF($C$2="Current Exchange rate",IF(C.Claims_DATA!E541=0,0,C.Claims_DATA!E541/ECO!O22),IF($C$2="Constant Exchange rate",IF(C.Claims_DATA!E541=0,0,C.Claims_DATA!E541/ECO!O57))))</f>
        <v>0</v>
      </c>
      <c r="G644" s="74">
        <f>IF($C$2="National Currency",IF(C.Claims_DATA!F541=0,0,C.Claims_DATA!F541),IF($C$2="Current Exchange rate",IF(C.Claims_DATA!F541=0,0,C.Claims_DATA!F541/ECO!P22),IF($C$2="Constant Exchange rate",IF(C.Claims_DATA!F541=0,0,C.Claims_DATA!F541/ECO!P57))))</f>
        <v>0</v>
      </c>
      <c r="H644" s="74">
        <f>IF($C$2="National Currency",IF(C.Claims_DATA!G541=0,0,C.Claims_DATA!G541),IF($C$2="Current Exchange rate",IF(C.Claims_DATA!G541=0,0,C.Claims_DATA!G541/ECO!Q22),IF($C$2="Constant Exchange rate",IF(C.Claims_DATA!G541=0,0,C.Claims_DATA!G541/ECO!Q57))))</f>
        <v>0</v>
      </c>
      <c r="I644" s="74">
        <f>IF($C$2="National Currency",IF(C.Claims_DATA!H541=0,0,C.Claims_DATA!H541),IF($C$2="Current Exchange rate",IF(C.Claims_DATA!H541=0,0,C.Claims_DATA!H541/ECO!R22),IF($C$2="Constant Exchange rate",IF(C.Claims_DATA!H541=0,0,C.Claims_DATA!H541/ECO!R57))))</f>
        <v>0</v>
      </c>
      <c r="J644" s="74">
        <f>IF($C$2="National Currency",IF(C.Claims_DATA!I541=0,0,C.Claims_DATA!I541),IF($C$2="Current Exchange rate",IF(C.Claims_DATA!I541=0,0,C.Claims_DATA!I541/ECO!S22),IF($C$2="Constant Exchange rate",IF(C.Claims_DATA!I541=0,0,C.Claims_DATA!I541/ECO!S57))))</f>
        <v>0</v>
      </c>
      <c r="K644" s="74">
        <f>IF($C$2="National Currency",IF(C.Claims_DATA!J541=0,0,C.Claims_DATA!J541),IF($C$2="Current Exchange rate",IF(C.Claims_DATA!J541=0,0,C.Claims_DATA!J541/ECO!T22),IF($C$2="Constant Exchange rate",IF(C.Claims_DATA!J541=0,0,C.Claims_DATA!J541/ECO!T57))))</f>
        <v>0</v>
      </c>
      <c r="L644" s="74">
        <f>IF($C$2="National Currency",IF(C.Claims_DATA!K541=0,0,C.Claims_DATA!K541),IF($C$2="Current Exchange rate",IF(C.Claims_DATA!K541=0,0,C.Claims_DATA!K541/ECO!U22),IF($C$2="Constant Exchange rate",IF(C.Claims_DATA!K541=0,0,C.Claims_DATA!K541/ECO!U57))))</f>
        <v>0</v>
      </c>
      <c r="M644" s="74">
        <f>IF($C$2="National Currency",IF(C.Claims_DATA!L541=0,0,C.Claims_DATA!L541),IF($C$2="Current Exchange rate",IF(C.Claims_DATA!L541=0,0,C.Claims_DATA!L541/ECO!V22),IF($C$2="Constant Exchange rate",IF(C.Claims_DATA!L541=0,0,C.Claims_DATA!L541/ECO!V57))))</f>
        <v>0</v>
      </c>
      <c r="N644" s="74">
        <f>IF($C$2="National Currency",IF(C.Claims_DATA!M541=0,0,C.Claims_DATA!M541),IF($C$2="Current Exchange rate",IF(C.Claims_DATA!M541=0,0,C.Claims_DATA!M541/ECO!W22),IF($C$2="Constant Exchange rate",IF(C.Claims_DATA!M541=0,0,C.Claims_DATA!M541/ECO!W57))))</f>
        <v>0</v>
      </c>
      <c r="O644" s="74">
        <f>IF($C$2="National Currency",IF(C.Claims_DATA!N541=0,0,C.Claims_DATA!N541),IF($C$2="Current Exchange rate",IF(C.Claims_DATA!N541=0,0,C.Claims_DATA!N541/ECO!X22),IF($C$2="Constant Exchange rate",IF(C.Claims_DATA!N541=0,0,C.Claims_DATA!N541/ECO!X57))))</f>
        <v>0</v>
      </c>
      <c r="P644" s="220">
        <f>IF($C$2="National Currency",IF(C.Claims_DATA!O541=0,0,C.Claims_DATA!O541),IF($C$2="Current Exchange rate",IF(C.Claims_DATA!O541=0,0,C.Claims_DATA!O541/ECO!Y22),IF($C$2="Constant Exchange rate",IF(C.Claims_DATA!O541=0,0,C.Claims_DATA!O541/ECO!Y57))))</f>
        <v>0</v>
      </c>
      <c r="Q644" s="48">
        <f t="shared" si="133"/>
        <v>0</v>
      </c>
      <c r="R644" s="94" t="str">
        <f t="shared" si="134"/>
        <v>-</v>
      </c>
      <c r="S644" s="94" t="str">
        <f t="shared" si="135"/>
        <v>-</v>
      </c>
    </row>
    <row r="645" spans="3:19" ht="15" hidden="1" x14ac:dyDescent="0.25">
      <c r="C645" s="256"/>
      <c r="D645" s="257"/>
      <c r="E645" s="45" t="s">
        <v>13</v>
      </c>
      <c r="F645" s="74">
        <f>IF($C$2="National Currency",IF(C.Claims_DATA!E542=0,0,C.Claims_DATA!E542),IF($C$2="Current Exchange rate",IF(C.Claims_DATA!E542=0,0,C.Claims_DATA!E542/ECO!O23),IF($C$2="Constant Exchange rate",IF(C.Claims_DATA!E542=0,0,C.Claims_DATA!E542/ECO!O58))))</f>
        <v>0</v>
      </c>
      <c r="G645" s="74">
        <f>IF($C$2="National Currency",IF(C.Claims_DATA!F542=0,0,C.Claims_DATA!F542),IF($C$2="Current Exchange rate",IF(C.Claims_DATA!F542=0,0,C.Claims_DATA!F542/ECO!P23),IF($C$2="Constant Exchange rate",IF(C.Claims_DATA!F542=0,0,C.Claims_DATA!F542/ECO!P58))))</f>
        <v>-3.3951423348132672</v>
      </c>
      <c r="H645" s="74">
        <f>IF($C$2="National Currency",IF(C.Claims_DATA!G542=0,0,C.Claims_DATA!G542),IF($C$2="Current Exchange rate",IF(C.Claims_DATA!G542=0,0,C.Claims_DATA!G542/ECO!Q23),IF($C$2="Constant Exchange rate",IF(C.Claims_DATA!G542=0,0,C.Claims_DATA!G542/ECO!Q58))))</f>
        <v>-0.26116479498563594</v>
      </c>
      <c r="I645" s="74">
        <f>IF($C$2="National Currency",IF(C.Claims_DATA!H542=0,0,C.Claims_DATA!H542),IF($C$2="Current Exchange rate",IF(C.Claims_DATA!H542=0,0,C.Claims_DATA!H542/ECO!R23),IF($C$2="Constant Exchange rate",IF(C.Claims_DATA!H542=0,0,C.Claims_DATA!H542/ECO!R58))))</f>
        <v>0.39174719247845391</v>
      </c>
      <c r="J645" s="74">
        <f>IF($C$2="National Currency",IF(C.Claims_DATA!I542=0,0,C.Claims_DATA!I542),IF($C$2="Current Exchange rate",IF(C.Claims_DATA!I542=0,0,C.Claims_DATA!I542/ECO!S23),IF($C$2="Constant Exchange rate",IF(C.Claims_DATA!I542=0,0,C.Claims_DATA!I542/ECO!S58))))</f>
        <v>-1.3058239749281797</v>
      </c>
      <c r="K645" s="74">
        <f>IF($C$2="National Currency",IF(C.Claims_DATA!J542=0,0,C.Claims_DATA!J542),IF($C$2="Current Exchange rate",IF(C.Claims_DATA!J542=0,0,C.Claims_DATA!J542/ECO!T23),IF($C$2="Constant Exchange rate",IF(C.Claims_DATA!J542=0,0,C.Claims_DATA!J542/ECO!T58))))</f>
        <v>-1.3058239749281797</v>
      </c>
      <c r="L645" s="74">
        <f>IF($C$2="National Currency",IF(C.Claims_DATA!K542=0,0,C.Claims_DATA!K542),IF($C$2="Current Exchange rate",IF(C.Claims_DATA!K542=0,0,C.Claims_DATA!K542/ECO!U23),IF($C$2="Constant Exchange rate",IF(C.Claims_DATA!K542=0,0,C.Claims_DATA!K542/ECO!U58))))</f>
        <v>-0.52232958997127188</v>
      </c>
      <c r="M645" s="74">
        <f>IF($C$2="National Currency",IF(C.Claims_DATA!L542=0,0,C.Claims_DATA!L542),IF($C$2="Current Exchange rate",IF(C.Claims_DATA!L542=0,0,C.Claims_DATA!L542/ECO!V23),IF($C$2="Constant Exchange rate",IF(C.Claims_DATA!L542=0,0,C.Claims_DATA!L542/ECO!V58))))</f>
        <v>-0.39174719247845391</v>
      </c>
      <c r="N645" s="74">
        <f>IF($C$2="National Currency",IF(C.Claims_DATA!M542=0,0,C.Claims_DATA!M542),IF($C$2="Current Exchange rate",IF(C.Claims_DATA!M542=0,0,C.Claims_DATA!M542/ECO!W23),IF($C$2="Constant Exchange rate",IF(C.Claims_DATA!M542=0,0,C.Claims_DATA!M542/ECO!W58))))</f>
        <v>-0.13058239749281797</v>
      </c>
      <c r="O645" s="223">
        <f>IF($C$2="National Currency",IF(C.Claims_DATA!N542=0,0,C.Claims_DATA!N542),IF($C$2="Current Exchange rate",IF(C.Claims_DATA!N542=0,0,C.Claims_DATA!N542/ECO!X23),IF($C$2="Constant Exchange rate",IF(C.Claims_DATA!N542=0,0,C.Claims_DATA!N542/ECO!X58))))</f>
        <v>-0.13058239749281797</v>
      </c>
      <c r="P645" s="224">
        <f>IF($C$2="National Currency",IF(C.Claims_DATA!O542=0,0,C.Claims_DATA!O542),IF($C$2="Current Exchange rate",IF(C.Claims_DATA!O542=0,0,C.Claims_DATA!O542/ECO!Y23),IF($C$2="Constant Exchange rate",IF(C.Claims_DATA!O542=0,0,C.Claims_DATA!O542/ECO!Y58))))</f>
        <v>0</v>
      </c>
      <c r="Q645" s="48">
        <f t="shared" si="133"/>
        <v>-1.1643891416241437E-5</v>
      </c>
      <c r="R645" s="94">
        <f t="shared" si="134"/>
        <v>0</v>
      </c>
      <c r="S645" s="94" t="str">
        <f t="shared" si="135"/>
        <v>-</v>
      </c>
    </row>
    <row r="646" spans="3:19" ht="15" hidden="1" x14ac:dyDescent="0.25">
      <c r="C646" s="256"/>
      <c r="D646" s="257"/>
      <c r="E646" s="45" t="s">
        <v>14</v>
      </c>
      <c r="F646" s="74">
        <f>IF($C$2="National Currency",IF(C.Claims_DATA!E543=0,0,C.Claims_DATA!E543),IF($C$2="Current Exchange rate",IF(C.Claims_DATA!E543=0,0,C.Claims_DATA!E543/ECO!O24),IF($C$2="Constant Exchange rate",IF(C.Claims_DATA!E543=0,0,C.Claims_DATA!E543/ECO!O59))))</f>
        <v>0</v>
      </c>
      <c r="G646" s="74">
        <f>IF($C$2="National Currency",IF(C.Claims_DATA!F543=0,0,C.Claims_DATA!F543),IF($C$2="Current Exchange rate",IF(C.Claims_DATA!F543=0,0,C.Claims_DATA!F543/ECO!P24),IF($C$2="Constant Exchange rate",IF(C.Claims_DATA!F543=0,0,C.Claims_DATA!F543/ECO!P59))))</f>
        <v>0</v>
      </c>
      <c r="H646" s="74">
        <f>IF($C$2="National Currency",IF(C.Claims_DATA!G543=0,0,C.Claims_DATA!G543),IF($C$2="Current Exchange rate",IF(C.Claims_DATA!G543=0,0,C.Claims_DATA!G543/ECO!Q24),IF($C$2="Constant Exchange rate",IF(C.Claims_DATA!G543=0,0,C.Claims_DATA!G543/ECO!Q59))))</f>
        <v>0</v>
      </c>
      <c r="I646" s="74">
        <f>IF($C$2="National Currency",IF(C.Claims_DATA!H543=0,0,C.Claims_DATA!H543),IF($C$2="Current Exchange rate",IF(C.Claims_DATA!H543=0,0,C.Claims_DATA!H543/ECO!R24),IF($C$2="Constant Exchange rate",IF(C.Claims_DATA!H543=0,0,C.Claims_DATA!H543/ECO!R59))))</f>
        <v>0</v>
      </c>
      <c r="J646" s="74">
        <f>IF($C$2="National Currency",IF(C.Claims_DATA!I543=0,0,C.Claims_DATA!I543),IF($C$2="Current Exchange rate",IF(C.Claims_DATA!I543=0,0,C.Claims_DATA!I543/ECO!S24),IF($C$2="Constant Exchange rate",IF(C.Claims_DATA!I543=0,0,C.Claims_DATA!I543/ECO!S59))))</f>
        <v>0</v>
      </c>
      <c r="K646" s="74">
        <f>IF($C$2="National Currency",IF(C.Claims_DATA!J543=0,0,C.Claims_DATA!J543),IF($C$2="Current Exchange rate",IF(C.Claims_DATA!J543=0,0,C.Claims_DATA!J543/ECO!T24),IF($C$2="Constant Exchange rate",IF(C.Claims_DATA!J543=0,0,C.Claims_DATA!J543/ECO!T59))))</f>
        <v>0</v>
      </c>
      <c r="L646" s="74">
        <f>IF($C$2="National Currency",IF(C.Claims_DATA!K543=0,0,C.Claims_DATA!K543),IF($C$2="Current Exchange rate",IF(C.Claims_DATA!K543=0,0,C.Claims_DATA!K543/ECO!U24),IF($C$2="Constant Exchange rate",IF(C.Claims_DATA!K543=0,0,C.Claims_DATA!K543/ECO!U59))))</f>
        <v>0</v>
      </c>
      <c r="M646" s="74">
        <f>IF($C$2="National Currency",IF(C.Claims_DATA!L543=0,0,C.Claims_DATA!L543),IF($C$2="Current Exchange rate",IF(C.Claims_DATA!L543=0,0,C.Claims_DATA!L543/ECO!V24),IF($C$2="Constant Exchange rate",IF(C.Claims_DATA!L543=0,0,C.Claims_DATA!L543/ECO!V59))))</f>
        <v>0</v>
      </c>
      <c r="N646" s="74">
        <f>IF($C$2="National Currency",IF(C.Claims_DATA!M543=0,0,C.Claims_DATA!M543),IF($C$2="Current Exchange rate",IF(C.Claims_DATA!M543=0,0,C.Claims_DATA!M543/ECO!W24),IF($C$2="Constant Exchange rate",IF(C.Claims_DATA!M543=0,0,C.Claims_DATA!M543/ECO!W59))))</f>
        <v>0</v>
      </c>
      <c r="O646" s="74">
        <f>IF($C$2="National Currency",IF(C.Claims_DATA!N543=0,0,C.Claims_DATA!N543),IF($C$2="Current Exchange rate",IF(C.Claims_DATA!N543=0,0,C.Claims_DATA!N543/ECO!X24),IF($C$2="Constant Exchange rate",IF(C.Claims_DATA!N543=0,0,C.Claims_DATA!N543/ECO!X59))))</f>
        <v>0</v>
      </c>
      <c r="P646" s="220">
        <f>IF($C$2="National Currency",IF(C.Claims_DATA!O543=0,0,C.Claims_DATA!O543),IF($C$2="Current Exchange rate",IF(C.Claims_DATA!O543=0,0,C.Claims_DATA!O543/ECO!Y24),IF($C$2="Constant Exchange rate",IF(C.Claims_DATA!O543=0,0,C.Claims_DATA!O543/ECO!Y59))))</f>
        <v>0</v>
      </c>
      <c r="Q646" s="48">
        <f t="shared" si="133"/>
        <v>0</v>
      </c>
      <c r="R646" s="94" t="str">
        <f t="shared" si="134"/>
        <v>-</v>
      </c>
      <c r="S646" s="94" t="str">
        <f t="shared" si="135"/>
        <v>-</v>
      </c>
    </row>
    <row r="647" spans="3:19" ht="15" hidden="1" x14ac:dyDescent="0.25">
      <c r="C647" s="256"/>
      <c r="D647" s="257"/>
      <c r="E647" s="45" t="s">
        <v>15</v>
      </c>
      <c r="F647" s="74">
        <f>IF($C$2="National Currency",IF(C.Claims_DATA!E544=0,0,C.Claims_DATA!E544),IF($C$2="Current Exchange rate",IF(C.Claims_DATA!E544=0,0,C.Claims_DATA!E544/ECO!O25),IF($C$2="Constant Exchange rate",IF(C.Claims_DATA!E544=0,0,C.Claims_DATA!E544/ECO!O60))))</f>
        <v>0</v>
      </c>
      <c r="G647" s="74">
        <f>IF($C$2="National Currency",IF(C.Claims_DATA!F544=0,0,C.Claims_DATA!F544),IF($C$2="Current Exchange rate",IF(C.Claims_DATA!F544=0,0,C.Claims_DATA!F544/ECO!P25),IF($C$2="Constant Exchange rate",IF(C.Claims_DATA!F544=0,0,C.Claims_DATA!F544/ECO!P60))))</f>
        <v>0</v>
      </c>
      <c r="H647" s="74">
        <f>IF($C$2="National Currency",IF(C.Claims_DATA!G544=0,0,C.Claims_DATA!G544),IF($C$2="Current Exchange rate",IF(C.Claims_DATA!G544=0,0,C.Claims_DATA!G544/ECO!Q25),IF($C$2="Constant Exchange rate",IF(C.Claims_DATA!G544=0,0,C.Claims_DATA!G544/ECO!Q60))))</f>
        <v>0</v>
      </c>
      <c r="I647" s="74">
        <f>IF($C$2="National Currency",IF(C.Claims_DATA!H544=0,0,C.Claims_DATA!H544),IF($C$2="Current Exchange rate",IF(C.Claims_DATA!H544=0,0,C.Claims_DATA!H544/ECO!R25),IF($C$2="Constant Exchange rate",IF(C.Claims_DATA!H544=0,0,C.Claims_DATA!H544/ECO!R60))))</f>
        <v>0</v>
      </c>
      <c r="J647" s="74">
        <f>IF($C$2="National Currency",IF(C.Claims_DATA!I544=0,0,C.Claims_DATA!I544),IF($C$2="Current Exchange rate",IF(C.Claims_DATA!I544=0,0,C.Claims_DATA!I544/ECO!S25),IF($C$2="Constant Exchange rate",IF(C.Claims_DATA!I544=0,0,C.Claims_DATA!I544/ECO!S60))))</f>
        <v>0</v>
      </c>
      <c r="K647" s="74">
        <f>IF($C$2="National Currency",IF(C.Claims_DATA!J544=0,0,C.Claims_DATA!J544),IF($C$2="Current Exchange rate",IF(C.Claims_DATA!J544=0,0,C.Claims_DATA!J544/ECO!T25),IF($C$2="Constant Exchange rate",IF(C.Claims_DATA!J544=0,0,C.Claims_DATA!J544/ECO!T60))))</f>
        <v>0</v>
      </c>
      <c r="L647" s="74">
        <f>IF($C$2="National Currency",IF(C.Claims_DATA!K544=0,0,C.Claims_DATA!K544),IF($C$2="Current Exchange rate",IF(C.Claims_DATA!K544=0,0,C.Claims_DATA!K544/ECO!U25),IF($C$2="Constant Exchange rate",IF(C.Claims_DATA!K544=0,0,C.Claims_DATA!K544/ECO!U60))))</f>
        <v>0</v>
      </c>
      <c r="M647" s="74">
        <f>IF($C$2="National Currency",IF(C.Claims_DATA!L544=0,0,C.Claims_DATA!L544),IF($C$2="Current Exchange rate",IF(C.Claims_DATA!L544=0,0,C.Claims_DATA!L544/ECO!V25),IF($C$2="Constant Exchange rate",IF(C.Claims_DATA!L544=0,0,C.Claims_DATA!L544/ECO!V60))))</f>
        <v>0</v>
      </c>
      <c r="N647" s="74">
        <f>IF($C$2="National Currency",IF(C.Claims_DATA!M544=0,0,C.Claims_DATA!M544),IF($C$2="Current Exchange rate",IF(C.Claims_DATA!M544=0,0,C.Claims_DATA!M544/ECO!W25),IF($C$2="Constant Exchange rate",IF(C.Claims_DATA!M544=0,0,C.Claims_DATA!M544/ECO!W60))))</f>
        <v>0</v>
      </c>
      <c r="O647" s="74">
        <f>IF($C$2="National Currency",IF(C.Claims_DATA!N544=0,0,C.Claims_DATA!N544),IF($C$2="Current Exchange rate",IF(C.Claims_DATA!N544=0,0,C.Claims_DATA!N544/ECO!X25),IF($C$2="Constant Exchange rate",IF(C.Claims_DATA!N544=0,0,C.Claims_DATA!N544/ECO!X60))))</f>
        <v>0</v>
      </c>
      <c r="P647" s="220">
        <f>IF($C$2="National Currency",IF(C.Claims_DATA!O544=0,0,C.Claims_DATA!O544),IF($C$2="Current Exchange rate",IF(C.Claims_DATA!O544=0,0,C.Claims_DATA!O544/ECO!Y25),IF($C$2="Constant Exchange rate",IF(C.Claims_DATA!O544=0,0,C.Claims_DATA!O544/ECO!Y60))))</f>
        <v>0</v>
      </c>
      <c r="Q647" s="48">
        <f t="shared" si="133"/>
        <v>0</v>
      </c>
      <c r="R647" s="94" t="str">
        <f t="shared" si="134"/>
        <v>-</v>
      </c>
      <c r="S647" s="94" t="str">
        <f t="shared" si="135"/>
        <v>-</v>
      </c>
    </row>
    <row r="648" spans="3:19" ht="15" hidden="1" x14ac:dyDescent="0.25">
      <c r="C648" s="256"/>
      <c r="D648" s="257"/>
      <c r="E648" s="45" t="s">
        <v>16</v>
      </c>
      <c r="F648" s="74">
        <f>IF($C$2="National Currency",IF(C.Claims_DATA!E545=0,0,C.Claims_DATA!E545),IF($C$2="Current Exchange rate",IF(C.Claims_DATA!E545=0,0,C.Claims_DATA!E545/ECO!O26),IF($C$2="Constant Exchange rate",IF(C.Claims_DATA!E545=0,0,C.Claims_DATA!E545/ECO!O61))))</f>
        <v>0</v>
      </c>
      <c r="G648" s="74">
        <f>IF($C$2="National Currency",IF(C.Claims_DATA!F545=0,0,C.Claims_DATA!F545),IF($C$2="Current Exchange rate",IF(C.Claims_DATA!F545=0,0,C.Claims_DATA!F545/ECO!P26),IF($C$2="Constant Exchange rate",IF(C.Claims_DATA!F545=0,0,C.Claims_DATA!F545/ECO!P61))))</f>
        <v>0</v>
      </c>
      <c r="H648" s="74">
        <f>IF($C$2="National Currency",IF(C.Claims_DATA!G545=0,0,C.Claims_DATA!G545),IF($C$2="Current Exchange rate",IF(C.Claims_DATA!G545=0,0,C.Claims_DATA!G545/ECO!Q26),IF($C$2="Constant Exchange rate",IF(C.Claims_DATA!G545=0,0,C.Claims_DATA!G545/ECO!Q61))))</f>
        <v>0</v>
      </c>
      <c r="I648" s="74">
        <f>IF($C$2="National Currency",IF(C.Claims_DATA!H545=0,0,C.Claims_DATA!H545),IF($C$2="Current Exchange rate",IF(C.Claims_DATA!H545=0,0,C.Claims_DATA!H545/ECO!R26),IF($C$2="Constant Exchange rate",IF(C.Claims_DATA!H545=0,0,C.Claims_DATA!H545/ECO!R61))))</f>
        <v>0</v>
      </c>
      <c r="J648" s="74">
        <f>IF($C$2="National Currency",IF(C.Claims_DATA!I545=0,0,C.Claims_DATA!I545),IF($C$2="Current Exchange rate",IF(C.Claims_DATA!I545=0,0,C.Claims_DATA!I545/ECO!S26),IF($C$2="Constant Exchange rate",IF(C.Claims_DATA!I545=0,0,C.Claims_DATA!I545/ECO!S61))))</f>
        <v>0</v>
      </c>
      <c r="K648" s="74">
        <f>IF($C$2="National Currency",IF(C.Claims_DATA!J545=0,0,C.Claims_DATA!J545),IF($C$2="Current Exchange rate",IF(C.Claims_DATA!J545=0,0,C.Claims_DATA!J545/ECO!T26),IF($C$2="Constant Exchange rate",IF(C.Claims_DATA!J545=0,0,C.Claims_DATA!J545/ECO!T61))))</f>
        <v>0</v>
      </c>
      <c r="L648" s="74">
        <f>IF($C$2="National Currency",IF(C.Claims_DATA!K545=0,0,C.Claims_DATA!K545),IF($C$2="Current Exchange rate",IF(C.Claims_DATA!K545=0,0,C.Claims_DATA!K545/ECO!U26),IF($C$2="Constant Exchange rate",IF(C.Claims_DATA!K545=0,0,C.Claims_DATA!K545/ECO!U61))))</f>
        <v>0</v>
      </c>
      <c r="M648" s="74">
        <f>IF($C$2="National Currency",IF(C.Claims_DATA!L545=0,0,C.Claims_DATA!L545),IF($C$2="Current Exchange rate",IF(C.Claims_DATA!L545=0,0,C.Claims_DATA!L545/ECO!V26),IF($C$2="Constant Exchange rate",IF(C.Claims_DATA!L545=0,0,C.Claims_DATA!L545/ECO!V61))))</f>
        <v>0</v>
      </c>
      <c r="N648" s="74">
        <f>IF($C$2="National Currency",IF(C.Claims_DATA!M545=0,0,C.Claims_DATA!M545),IF($C$2="Current Exchange rate",IF(C.Claims_DATA!M545=0,0,C.Claims_DATA!M545/ECO!W26),IF($C$2="Constant Exchange rate",IF(C.Claims_DATA!M545=0,0,C.Claims_DATA!M545/ECO!W61))))</f>
        <v>0</v>
      </c>
      <c r="O648" s="74">
        <f>IF($C$2="National Currency",IF(C.Claims_DATA!N545=0,0,C.Claims_DATA!N545),IF($C$2="Current Exchange rate",IF(C.Claims_DATA!N545=0,0,C.Claims_DATA!N545/ECO!X26),IF($C$2="Constant Exchange rate",IF(C.Claims_DATA!N545=0,0,C.Claims_DATA!N545/ECO!X61))))</f>
        <v>0</v>
      </c>
      <c r="P648" s="220">
        <f>IF($C$2="National Currency",IF(C.Claims_DATA!O545=0,0,C.Claims_DATA!O545),IF($C$2="Current Exchange rate",IF(C.Claims_DATA!O545=0,0,C.Claims_DATA!O545/ECO!Y26),IF($C$2="Constant Exchange rate",IF(C.Claims_DATA!O545=0,0,C.Claims_DATA!O545/ECO!Y61))))</f>
        <v>0</v>
      </c>
      <c r="Q648" s="48">
        <f t="shared" si="133"/>
        <v>0</v>
      </c>
      <c r="R648" s="94" t="str">
        <f t="shared" si="134"/>
        <v>-</v>
      </c>
      <c r="S648" s="94" t="str">
        <f t="shared" si="135"/>
        <v>-</v>
      </c>
    </row>
    <row r="649" spans="3:19" ht="15" hidden="1" x14ac:dyDescent="0.25">
      <c r="C649" s="256"/>
      <c r="D649" s="257"/>
      <c r="E649" s="45" t="s">
        <v>17</v>
      </c>
      <c r="F649" s="74">
        <f>IF($C$2="National Currency",IF(C.Claims_DATA!E546=0,0,C.Claims_DATA!E546),IF($C$2="Current Exchange rate",IF(C.Claims_DATA!E546=0,0,C.Claims_DATA!E546/ECO!O27),IF($C$2="Constant Exchange rate",IF(C.Claims_DATA!E546=0,0,C.Claims_DATA!E546/ECO!O62))))</f>
        <v>64</v>
      </c>
      <c r="G649" s="74">
        <f>IF($C$2="National Currency",IF(C.Claims_DATA!F546=0,0,C.Claims_DATA!F546),IF($C$2="Current Exchange rate",IF(C.Claims_DATA!F546=0,0,C.Claims_DATA!F546/ECO!P27),IF($C$2="Constant Exchange rate",IF(C.Claims_DATA!F546=0,0,C.Claims_DATA!F546/ECO!P62))))</f>
        <v>59</v>
      </c>
      <c r="H649" s="74">
        <f>IF($C$2="National Currency",IF(C.Claims_DATA!G546=0,0,C.Claims_DATA!G546),IF($C$2="Current Exchange rate",IF(C.Claims_DATA!G546=0,0,C.Claims_DATA!G546/ECO!Q27),IF($C$2="Constant Exchange rate",IF(C.Claims_DATA!G546=0,0,C.Claims_DATA!G546/ECO!Q62))))</f>
        <v>40</v>
      </c>
      <c r="I649" s="74">
        <f>IF($C$2="National Currency",IF(C.Claims_DATA!H546=0,0,C.Claims_DATA!H546),IF($C$2="Current Exchange rate",IF(C.Claims_DATA!H546=0,0,C.Claims_DATA!H546/ECO!R27),IF($C$2="Constant Exchange rate",IF(C.Claims_DATA!H546=0,0,C.Claims_DATA!H546/ECO!R62))))</f>
        <v>57</v>
      </c>
      <c r="J649" s="74">
        <f>IF($C$2="National Currency",IF(C.Claims_DATA!I546=0,0,C.Claims_DATA!I546),IF($C$2="Current Exchange rate",IF(C.Claims_DATA!I546=0,0,C.Claims_DATA!I546/ECO!S27),IF($C$2="Constant Exchange rate",IF(C.Claims_DATA!I546=0,0,C.Claims_DATA!I546/ECO!S62))))</f>
        <v>56</v>
      </c>
      <c r="K649" s="74">
        <f>IF($C$2="National Currency",IF(C.Claims_DATA!J546=0,0,C.Claims_DATA!J546),IF($C$2="Current Exchange rate",IF(C.Claims_DATA!J546=0,0,C.Claims_DATA!J546/ECO!T27),IF($C$2="Constant Exchange rate",IF(C.Claims_DATA!J546=0,0,C.Claims_DATA!J546/ECO!T62))))</f>
        <v>140</v>
      </c>
      <c r="L649" s="74">
        <f>IF($C$2="National Currency",IF(C.Claims_DATA!K546=0,0,C.Claims_DATA!K546),IF($C$2="Current Exchange rate",IF(C.Claims_DATA!K546=0,0,C.Claims_DATA!K546/ECO!U27),IF($C$2="Constant Exchange rate",IF(C.Claims_DATA!K546=0,0,C.Claims_DATA!K546/ECO!U62))))</f>
        <v>50</v>
      </c>
      <c r="M649" s="74">
        <f>IF($C$2="National Currency",IF(C.Claims_DATA!L546=0,0,C.Claims_DATA!L546),IF($C$2="Current Exchange rate",IF(C.Claims_DATA!L546=0,0,C.Claims_DATA!L546/ECO!V27),IF($C$2="Constant Exchange rate",IF(C.Claims_DATA!L546=0,0,C.Claims_DATA!L546/ECO!V62))))</f>
        <v>29</v>
      </c>
      <c r="N649" s="74">
        <f>IF($C$2="National Currency",IF(C.Claims_DATA!M546=0,0,C.Claims_DATA!M546),IF($C$2="Current Exchange rate",IF(C.Claims_DATA!M546=0,0,C.Claims_DATA!M546/ECO!W27),IF($C$2="Constant Exchange rate",IF(C.Claims_DATA!M546=0,0,C.Claims_DATA!M546/ECO!W62))))</f>
        <v>23</v>
      </c>
      <c r="O649" s="74">
        <f>IF($C$2="National Currency",IF(C.Claims_DATA!N546=0,0,C.Claims_DATA!N546),IF($C$2="Current Exchange rate",IF(C.Claims_DATA!N546=0,0,C.Claims_DATA!N546/ECO!X27),IF($C$2="Constant Exchange rate",IF(C.Claims_DATA!N546=0,0,C.Claims_DATA!N546/ECO!X62))))</f>
        <v>34</v>
      </c>
      <c r="P649" s="220">
        <f>IF($C$2="National Currency",IF(C.Claims_DATA!O546=0,0,C.Claims_DATA!O546),IF($C$2="Current Exchange rate",IF(C.Claims_DATA!O546=0,0,C.Claims_DATA!O546/ECO!Y27),IF($C$2="Constant Exchange rate",IF(C.Claims_DATA!O546=0,0,C.Claims_DATA!O546/ECO!Y62))))</f>
        <v>128</v>
      </c>
      <c r="Q649" s="48">
        <f t="shared" si="133"/>
        <v>3.0317432958296155E-3</v>
      </c>
      <c r="R649" s="94">
        <f t="shared" si="134"/>
        <v>0.47826086956521729</v>
      </c>
      <c r="S649" s="94">
        <f t="shared" si="135"/>
        <v>-0.46875</v>
      </c>
    </row>
    <row r="650" spans="3:19" ht="15" hidden="1" x14ac:dyDescent="0.25">
      <c r="C650" s="256"/>
      <c r="D650" s="257"/>
      <c r="E650" s="45" t="s">
        <v>18</v>
      </c>
      <c r="F650" s="74">
        <f>IF($C$2="National Currency",IF(C.Claims_DATA!E547=0,0,C.Claims_DATA!E547),IF($C$2="Current Exchange rate",IF(C.Claims_DATA!E547=0,0,C.Claims_DATA!E547/ECO!O28),IF($C$2="Constant Exchange rate",IF(C.Claims_DATA!E547=0,0,C.Claims_DATA!E547/ECO!O63))))</f>
        <v>0</v>
      </c>
      <c r="G650" s="74">
        <f>IF($C$2="National Currency",IF(C.Claims_DATA!F547=0,0,C.Claims_DATA!F547),IF($C$2="Current Exchange rate",IF(C.Claims_DATA!F547=0,0,C.Claims_DATA!F547/ECO!P28),IF($C$2="Constant Exchange rate",IF(C.Claims_DATA!F547=0,0,C.Claims_DATA!F547/ECO!P63))))</f>
        <v>0</v>
      </c>
      <c r="H650" s="74">
        <f>IF($C$2="National Currency",IF(C.Claims_DATA!G547=0,0,C.Claims_DATA!G547),IF($C$2="Current Exchange rate",IF(C.Claims_DATA!G547=0,0,C.Claims_DATA!G547/ECO!Q28),IF($C$2="Constant Exchange rate",IF(C.Claims_DATA!G547=0,0,C.Claims_DATA!G547/ECO!Q63))))</f>
        <v>0</v>
      </c>
      <c r="I650" s="74">
        <f>IF($C$2="National Currency",IF(C.Claims_DATA!H547=0,0,C.Claims_DATA!H547),IF($C$2="Current Exchange rate",IF(C.Claims_DATA!H547=0,0,C.Claims_DATA!H547/ECO!R28),IF($C$2="Constant Exchange rate",IF(C.Claims_DATA!H547=0,0,C.Claims_DATA!H547/ECO!R63))))</f>
        <v>0</v>
      </c>
      <c r="J650" s="74">
        <f>IF($C$2="National Currency",IF(C.Claims_DATA!I547=0,0,C.Claims_DATA!I547),IF($C$2="Current Exchange rate",IF(C.Claims_DATA!I547=0,0,C.Claims_DATA!I547/ECO!S28),IF($C$2="Constant Exchange rate",IF(C.Claims_DATA!I547=0,0,C.Claims_DATA!I547/ECO!S63))))</f>
        <v>0</v>
      </c>
      <c r="K650" s="74">
        <f>IF($C$2="National Currency",IF(C.Claims_DATA!J547=0,0,C.Claims_DATA!J547),IF($C$2="Current Exchange rate",IF(C.Claims_DATA!J547=0,0,C.Claims_DATA!J547/ECO!T28),IF($C$2="Constant Exchange rate",IF(C.Claims_DATA!J547=0,0,C.Claims_DATA!J547/ECO!T63))))</f>
        <v>0</v>
      </c>
      <c r="L650" s="74">
        <f>IF($C$2="National Currency",IF(C.Claims_DATA!K547=0,0,C.Claims_DATA!K547),IF($C$2="Current Exchange rate",IF(C.Claims_DATA!K547=0,0,C.Claims_DATA!K547/ECO!U28),IF($C$2="Constant Exchange rate",IF(C.Claims_DATA!K547=0,0,C.Claims_DATA!K547/ECO!U63))))</f>
        <v>0</v>
      </c>
      <c r="M650" s="74">
        <f>IF($C$2="National Currency",IF(C.Claims_DATA!L547=0,0,C.Claims_DATA!L547),IF($C$2="Current Exchange rate",IF(C.Claims_DATA!L547=0,0,C.Claims_DATA!L547/ECO!V28),IF($C$2="Constant Exchange rate",IF(C.Claims_DATA!L547=0,0,C.Claims_DATA!L547/ECO!V63))))</f>
        <v>0</v>
      </c>
      <c r="N650" s="74">
        <f>IF($C$2="National Currency",IF(C.Claims_DATA!M547=0,0,C.Claims_DATA!M547),IF($C$2="Current Exchange rate",IF(C.Claims_DATA!M547=0,0,C.Claims_DATA!M547/ECO!W28),IF($C$2="Constant Exchange rate",IF(C.Claims_DATA!M547=0,0,C.Claims_DATA!M547/ECO!W63))))</f>
        <v>0</v>
      </c>
      <c r="O650" s="74">
        <f>IF($C$2="National Currency",IF(C.Claims_DATA!N547=0,0,C.Claims_DATA!N547),IF($C$2="Current Exchange rate",IF(C.Claims_DATA!N547=0,0,C.Claims_DATA!N547/ECO!X28),IF($C$2="Constant Exchange rate",IF(C.Claims_DATA!N547=0,0,C.Claims_DATA!N547/ECO!X63))))</f>
        <v>0</v>
      </c>
      <c r="P650" s="220">
        <f>IF($C$2="National Currency",IF(C.Claims_DATA!O547=0,0,C.Claims_DATA!O547),IF($C$2="Current Exchange rate",IF(C.Claims_DATA!O547=0,0,C.Claims_DATA!O547/ECO!Y28),IF($C$2="Constant Exchange rate",IF(C.Claims_DATA!O547=0,0,C.Claims_DATA!O547/ECO!Y63))))</f>
        <v>0</v>
      </c>
      <c r="Q650" s="48">
        <f t="shared" si="133"/>
        <v>0</v>
      </c>
      <c r="R650" s="94" t="str">
        <f t="shared" si="134"/>
        <v>-</v>
      </c>
      <c r="S650" s="94" t="str">
        <f t="shared" si="135"/>
        <v>-</v>
      </c>
    </row>
    <row r="651" spans="3:19" ht="15" hidden="1" x14ac:dyDescent="0.25">
      <c r="C651" s="256"/>
      <c r="D651" s="257"/>
      <c r="E651" s="45" t="s">
        <v>19</v>
      </c>
      <c r="F651" s="74">
        <f>IF($C$2="National Currency",IF(C.Claims_DATA!E548=0,0,C.Claims_DATA!E548),IF($C$2="Current Exchange rate",IF(C.Claims_DATA!E548=0,0,C.Claims_DATA!E548/ECO!O29),IF($C$2="Constant Exchange rate",IF(C.Claims_DATA!E548=0,0,C.Claims_DATA!E548/ECO!O64))))</f>
        <v>3.7500000000000001E-4</v>
      </c>
      <c r="G651" s="74">
        <f>IF($C$2="National Currency",IF(C.Claims_DATA!F548=0,0,C.Claims_DATA!F548),IF($C$2="Current Exchange rate",IF(C.Claims_DATA!F548=0,0,C.Claims_DATA!F548/ECO!P29),IF($C$2="Constant Exchange rate",IF(C.Claims_DATA!F548=0,0,C.Claims_DATA!F548/ECO!P64))))</f>
        <v>1.5899999999999999E-4</v>
      </c>
      <c r="H651" s="74">
        <f>IF($C$2="National Currency",IF(C.Claims_DATA!G548=0,0,C.Claims_DATA!G548),IF($C$2="Current Exchange rate",IF(C.Claims_DATA!G548=0,0,C.Claims_DATA!G548/ECO!Q29),IF($C$2="Constant Exchange rate",IF(C.Claims_DATA!G548=0,0,C.Claims_DATA!G548/ECO!Q64))))</f>
        <v>1</v>
      </c>
      <c r="I651" s="74">
        <f>IF($C$2="National Currency",IF(C.Claims_DATA!H548=0,0,C.Claims_DATA!H548),IF($C$2="Current Exchange rate",IF(C.Claims_DATA!H548=0,0,C.Claims_DATA!H548/ECO!R29),IF($C$2="Constant Exchange rate",IF(C.Claims_DATA!H548=0,0,C.Claims_DATA!H548/ECO!R64))))</f>
        <v>1</v>
      </c>
      <c r="J651" s="74">
        <f>IF($C$2="National Currency",IF(C.Claims_DATA!I548=0,0,C.Claims_DATA!I548),IF($C$2="Current Exchange rate",IF(C.Claims_DATA!I548=0,0,C.Claims_DATA!I548/ECO!S29),IF($C$2="Constant Exchange rate",IF(C.Claims_DATA!I548=0,0,C.Claims_DATA!I548/ECO!S64))))</f>
        <v>2</v>
      </c>
      <c r="K651" s="74">
        <f>IF($C$2="National Currency",IF(C.Claims_DATA!J548=0,0,C.Claims_DATA!J548),IF($C$2="Current Exchange rate",IF(C.Claims_DATA!J548=0,0,C.Claims_DATA!J548/ECO!T29),IF($C$2="Constant Exchange rate",IF(C.Claims_DATA!J548=0,0,C.Claims_DATA!J548/ECO!T64))))</f>
        <v>6</v>
      </c>
      <c r="L651" s="74">
        <f>IF($C$2="National Currency",IF(C.Claims_DATA!K548=0,0,C.Claims_DATA!K548),IF($C$2="Current Exchange rate",IF(C.Claims_DATA!K548=0,0,C.Claims_DATA!K548/ECO!U29),IF($C$2="Constant Exchange rate",IF(C.Claims_DATA!K548=0,0,C.Claims_DATA!K548/ECO!U64))))</f>
        <v>4</v>
      </c>
      <c r="M651" s="74">
        <f>IF($C$2="National Currency",IF(C.Claims_DATA!L548=0,0,C.Claims_DATA!L548),IF($C$2="Current Exchange rate",IF(C.Claims_DATA!L548=0,0,C.Claims_DATA!L548/ECO!V29),IF($C$2="Constant Exchange rate",IF(C.Claims_DATA!L548=0,0,C.Claims_DATA!L548/ECO!V64))))</f>
        <v>6</v>
      </c>
      <c r="N651" s="74">
        <f>IF($C$2="National Currency",IF(C.Claims_DATA!M548=0,0,C.Claims_DATA!M548),IF($C$2="Current Exchange rate",IF(C.Claims_DATA!M548=0,0,C.Claims_DATA!M548/ECO!W29),IF($C$2="Constant Exchange rate",IF(C.Claims_DATA!M548=0,0,C.Claims_DATA!M548/ECO!W64))))</f>
        <v>2</v>
      </c>
      <c r="O651" s="223">
        <f>IF($C$2="National Currency",IF(C.Claims_DATA!N548=0,0,C.Claims_DATA!N548),IF($C$2="Current Exchange rate",IF(C.Claims_DATA!N548=0,0,C.Claims_DATA!N548/ECO!X29),IF($C$2="Constant Exchange rate",IF(C.Claims_DATA!N548=0,0,C.Claims_DATA!N548/ECO!X64))))</f>
        <v>2</v>
      </c>
      <c r="P651" s="224">
        <f>IF($C$2="National Currency",IF(C.Claims_DATA!O548=0,0,C.Claims_DATA!O548),IF($C$2="Current Exchange rate",IF(C.Claims_DATA!O548=0,0,C.Claims_DATA!O548/ECO!Y29),IF($C$2="Constant Exchange rate",IF(C.Claims_DATA!O548=0,0,C.Claims_DATA!O548/ECO!Y64))))</f>
        <v>0</v>
      </c>
      <c r="Q651" s="48">
        <f t="shared" si="133"/>
        <v>1.7833784093115385E-4</v>
      </c>
      <c r="R651" s="94">
        <f t="shared" si="134"/>
        <v>0</v>
      </c>
      <c r="S651" s="94">
        <f t="shared" si="135"/>
        <v>5332.333333333333</v>
      </c>
    </row>
    <row r="652" spans="3:19" ht="15" hidden="1" x14ac:dyDescent="0.25">
      <c r="C652" s="256"/>
      <c r="D652" s="257"/>
      <c r="E652" s="45" t="s">
        <v>20</v>
      </c>
      <c r="F652" s="74">
        <f>IF($C$2="National Currency",IF(C.Claims_DATA!E549=0,0,C.Claims_DATA!E549),IF($C$2="Current Exchange rate",IF(C.Claims_DATA!E549=0,0,C.Claims_DATA!E549/ECO!O30),IF($C$2="Constant Exchange rate",IF(C.Claims_DATA!E549=0,0,C.Claims_DATA!E549/ECO!O65))))</f>
        <v>0</v>
      </c>
      <c r="G652" s="74">
        <f>IF($C$2="National Currency",IF(C.Claims_DATA!F549=0,0,C.Claims_DATA!F549),IF($C$2="Current Exchange rate",IF(C.Claims_DATA!F549=0,0,C.Claims_DATA!F549/ECO!P30),IF($C$2="Constant Exchange rate",IF(C.Claims_DATA!F549=0,0,C.Claims_DATA!F549/ECO!P65))))</f>
        <v>0.59760956175298807</v>
      </c>
      <c r="H652" s="74">
        <f>IF($C$2="National Currency",IF(C.Claims_DATA!G549=0,0,C.Claims_DATA!G549),IF($C$2="Current Exchange rate",IF(C.Claims_DATA!G549=0,0,C.Claims_DATA!G549/ECO!Q30),IF($C$2="Constant Exchange rate",IF(C.Claims_DATA!G549=0,0,C.Claims_DATA!G549/ECO!Q65))))</f>
        <v>1.9493454752418897</v>
      </c>
      <c r="I652" s="74">
        <f>IF($C$2="National Currency",IF(C.Claims_DATA!H549=0,0,C.Claims_DATA!H549),IF($C$2="Current Exchange rate",IF(C.Claims_DATA!H549=0,0,C.Claims_DATA!H549/ECO!R30),IF($C$2="Constant Exchange rate",IF(C.Claims_DATA!H549=0,0,C.Claims_DATA!H549/ECO!R65))))</f>
        <v>0.96755833807626646</v>
      </c>
      <c r="J652" s="74">
        <f>IF($C$2="National Currency",IF(C.Claims_DATA!I549=0,0,C.Claims_DATA!I549),IF($C$2="Current Exchange rate",IF(C.Claims_DATA!I549=0,0,C.Claims_DATA!I549/ECO!S30),IF($C$2="Constant Exchange rate",IF(C.Claims_DATA!I549=0,0,C.Claims_DATA!I549/ECO!S65))))</f>
        <v>2.5469550369948779</v>
      </c>
      <c r="K652" s="74">
        <f>IF($C$2="National Currency",IF(C.Claims_DATA!J549=0,0,C.Claims_DATA!J549),IF($C$2="Current Exchange rate",IF(C.Claims_DATA!J549=0,0,C.Claims_DATA!J549/ECO!T30),IF($C$2="Constant Exchange rate",IF(C.Claims_DATA!J549=0,0,C.Claims_DATA!J549/ECO!T65))))</f>
        <v>3.0449630051223679</v>
      </c>
      <c r="L652" s="74">
        <f>IF($C$2="National Currency",IF(C.Claims_DATA!K549=0,0,C.Claims_DATA!K549),IF($C$2="Current Exchange rate",IF(C.Claims_DATA!K549=0,0,C.Claims_DATA!K549/ECO!U30),IF($C$2="Constant Exchange rate",IF(C.Claims_DATA!K549=0,0,C.Claims_DATA!K549/ECO!U65))))</f>
        <v>-4.6670461013090492</v>
      </c>
      <c r="M652" s="74">
        <f>IF($C$2="National Currency",IF(C.Claims_DATA!L549=0,0,C.Claims_DATA!L549),IF($C$2="Current Exchange rate",IF(C.Claims_DATA!L549=0,0,C.Claims_DATA!L549/ECO!V30),IF($C$2="Constant Exchange rate",IF(C.Claims_DATA!L549=0,0,C.Claims_DATA!L549/ECO!V65))))</f>
        <v>0</v>
      </c>
      <c r="N652" s="74">
        <f>IF($C$2="National Currency",IF(C.Claims_DATA!M549=0,0,C.Claims_DATA!M549),IF($C$2="Current Exchange rate",IF(C.Claims_DATA!M549=0,0,C.Claims_DATA!M549/ECO!W30),IF($C$2="Constant Exchange rate",IF(C.Claims_DATA!M549=0,0,C.Claims_DATA!M549/ECO!W65))))</f>
        <v>0</v>
      </c>
      <c r="O652" s="74">
        <f>IF($C$2="National Currency",IF(C.Claims_DATA!N549=0,0,C.Claims_DATA!N549),IF($C$2="Current Exchange rate",IF(C.Claims_DATA!N549=0,0,C.Claims_DATA!N549/ECO!X30),IF($C$2="Constant Exchange rate",IF(C.Claims_DATA!N549=0,0,C.Claims_DATA!N549/ECO!X65))))</f>
        <v>0</v>
      </c>
      <c r="P652" s="220">
        <f>IF($C$2="National Currency",IF(C.Claims_DATA!O549=0,0,C.Claims_DATA!O549),IF($C$2="Current Exchange rate",IF(C.Claims_DATA!O549=0,0,C.Claims_DATA!O549/ECO!Y30),IF($C$2="Constant Exchange rate",IF(C.Claims_DATA!O549=0,0,C.Claims_DATA!O549/ECO!Y65))))</f>
        <v>0</v>
      </c>
      <c r="Q652" s="48">
        <f t="shared" si="133"/>
        <v>0</v>
      </c>
      <c r="R652" s="94" t="str">
        <f t="shared" si="134"/>
        <v>-</v>
      </c>
      <c r="S652" s="94" t="str">
        <f t="shared" si="135"/>
        <v>-</v>
      </c>
    </row>
    <row r="653" spans="3:19" ht="15" hidden="1" x14ac:dyDescent="0.25">
      <c r="C653" s="256"/>
      <c r="D653" s="257"/>
      <c r="E653" s="45" t="s">
        <v>21</v>
      </c>
      <c r="F653" s="74">
        <f>IF($C$2="National Currency",IF(C.Claims_DATA!E550=0,0,C.Claims_DATA!E550),IF($C$2="Current Exchange rate",IF(C.Claims_DATA!E550=0,0,C.Claims_DATA!E550/ECO!O31),IF($C$2="Constant Exchange rate",IF(C.Claims_DATA!E550=0,0,C.Claims_DATA!E550/ECO!O66))))</f>
        <v>0</v>
      </c>
      <c r="G653" s="74">
        <f>IF($C$2="National Currency",IF(C.Claims_DATA!F550=0,0,C.Claims_DATA!F550),IF($C$2="Current Exchange rate",IF(C.Claims_DATA!F550=0,0,C.Claims_DATA!F550/ECO!P31),IF($C$2="Constant Exchange rate",IF(C.Claims_DATA!F550=0,0,C.Claims_DATA!F550/ECO!P66))))</f>
        <v>0</v>
      </c>
      <c r="H653" s="74">
        <f>IF($C$2="National Currency",IF(C.Claims_DATA!G550=0,0,C.Claims_DATA!G550),IF($C$2="Current Exchange rate",IF(C.Claims_DATA!G550=0,0,C.Claims_DATA!G550/ECO!Q31),IF($C$2="Constant Exchange rate",IF(C.Claims_DATA!G550=0,0,C.Claims_DATA!G550/ECO!Q66))))</f>
        <v>0</v>
      </c>
      <c r="I653" s="74">
        <f>IF($C$2="National Currency",IF(C.Claims_DATA!H550=0,0,C.Claims_DATA!H550),IF($C$2="Current Exchange rate",IF(C.Claims_DATA!H550=0,0,C.Claims_DATA!H550/ECO!R31),IF($C$2="Constant Exchange rate",IF(C.Claims_DATA!H550=0,0,C.Claims_DATA!H550/ECO!R66))))</f>
        <v>0</v>
      </c>
      <c r="J653" s="74">
        <f>IF($C$2="National Currency",IF(C.Claims_DATA!I550=0,0,C.Claims_DATA!I550),IF($C$2="Current Exchange rate",IF(C.Claims_DATA!I550=0,0,C.Claims_DATA!I550/ECO!S31),IF($C$2="Constant Exchange rate",IF(C.Claims_DATA!I550=0,0,C.Claims_DATA!I550/ECO!S66))))</f>
        <v>0</v>
      </c>
      <c r="K653" s="74">
        <f>IF($C$2="National Currency",IF(C.Claims_DATA!J550=0,0,C.Claims_DATA!J550),IF($C$2="Current Exchange rate",IF(C.Claims_DATA!J550=0,0,C.Claims_DATA!J550/ECO!T31),IF($C$2="Constant Exchange rate",IF(C.Claims_DATA!J550=0,0,C.Claims_DATA!J550/ECO!T66))))</f>
        <v>0</v>
      </c>
      <c r="L653" s="74">
        <f>IF($C$2="National Currency",IF(C.Claims_DATA!K550=0,0,C.Claims_DATA!K550),IF($C$2="Current Exchange rate",IF(C.Claims_DATA!K550=0,0,C.Claims_DATA!K550/ECO!U31),IF($C$2="Constant Exchange rate",IF(C.Claims_DATA!K550=0,0,C.Claims_DATA!K550/ECO!U66))))</f>
        <v>0</v>
      </c>
      <c r="M653" s="74">
        <f>IF($C$2="National Currency",IF(C.Claims_DATA!L550=0,0,C.Claims_DATA!L550),IF($C$2="Current Exchange rate",IF(C.Claims_DATA!L550=0,0,C.Claims_DATA!L550/ECO!V31),IF($C$2="Constant Exchange rate",IF(C.Claims_DATA!L550=0,0,C.Claims_DATA!L550/ECO!V66))))</f>
        <v>0</v>
      </c>
      <c r="N653" s="74">
        <f>IF($C$2="National Currency",IF(C.Claims_DATA!M550=0,0,C.Claims_DATA!M550),IF($C$2="Current Exchange rate",IF(C.Claims_DATA!M550=0,0,C.Claims_DATA!M550/ECO!W31),IF($C$2="Constant Exchange rate",IF(C.Claims_DATA!M550=0,0,C.Claims_DATA!M550/ECO!W66))))</f>
        <v>0</v>
      </c>
      <c r="O653" s="74">
        <f>IF($C$2="National Currency",IF(C.Claims_DATA!N550=0,0,C.Claims_DATA!N550),IF($C$2="Current Exchange rate",IF(C.Claims_DATA!N550=0,0,C.Claims_DATA!N550/ECO!X31),IF($C$2="Constant Exchange rate",IF(C.Claims_DATA!N550=0,0,C.Claims_DATA!N550/ECO!X66))))</f>
        <v>0</v>
      </c>
      <c r="P653" s="220">
        <f>IF($C$2="National Currency",IF(C.Claims_DATA!O550=0,0,C.Claims_DATA!O550),IF($C$2="Current Exchange rate",IF(C.Claims_DATA!O550=0,0,C.Claims_DATA!O550/ECO!Y31),IF($C$2="Constant Exchange rate",IF(C.Claims_DATA!O550=0,0,C.Claims_DATA!O550/ECO!Y66))))</f>
        <v>0</v>
      </c>
      <c r="Q653" s="48">
        <f t="shared" si="133"/>
        <v>0</v>
      </c>
      <c r="R653" s="94" t="str">
        <f t="shared" si="134"/>
        <v>-</v>
      </c>
      <c r="S653" s="94" t="str">
        <f t="shared" si="135"/>
        <v>-</v>
      </c>
    </row>
    <row r="654" spans="3:19" ht="15" hidden="1" x14ac:dyDescent="0.25">
      <c r="C654" s="256"/>
      <c r="D654" s="257"/>
      <c r="E654" s="45" t="s">
        <v>22</v>
      </c>
      <c r="F654" s="74">
        <f>IF($C$2="National Currency",IF(C.Claims_DATA!E551=0,0,C.Claims_DATA!E551),IF($C$2="Current Exchange rate",IF(C.Claims_DATA!E551=0,0,C.Claims_DATA!E551/ECO!O32),IF($C$2="Constant Exchange rate",IF(C.Claims_DATA!E551=0,0,C.Claims_DATA!E551/ECO!O67))))</f>
        <v>0</v>
      </c>
      <c r="G654" s="74">
        <f>IF($C$2="National Currency",IF(C.Claims_DATA!F551=0,0,C.Claims_DATA!F551),IF($C$2="Current Exchange rate",IF(C.Claims_DATA!F551=0,0,C.Claims_DATA!F551/ECO!P32),IF($C$2="Constant Exchange rate",IF(C.Claims_DATA!F551=0,0,C.Claims_DATA!F551/ECO!P67))))</f>
        <v>0</v>
      </c>
      <c r="H654" s="74">
        <f>IF($C$2="National Currency",IF(C.Claims_DATA!G551=0,0,C.Claims_DATA!G551),IF($C$2="Current Exchange rate",IF(C.Claims_DATA!G551=0,0,C.Claims_DATA!G551/ECO!Q32),IF($C$2="Constant Exchange rate",IF(C.Claims_DATA!G551=0,0,C.Claims_DATA!G551/ECO!Q67))))</f>
        <v>0</v>
      </c>
      <c r="I654" s="74">
        <f>IF($C$2="National Currency",IF(C.Claims_DATA!H551=0,0,C.Claims_DATA!H551),IF($C$2="Current Exchange rate",IF(C.Claims_DATA!H551=0,0,C.Claims_DATA!H551/ECO!R32),IF($C$2="Constant Exchange rate",IF(C.Claims_DATA!H551=0,0,C.Claims_DATA!H551/ECO!R67))))</f>
        <v>593</v>
      </c>
      <c r="J654" s="74">
        <f>IF($C$2="National Currency",IF(C.Claims_DATA!I551=0,0,C.Claims_DATA!I551),IF($C$2="Current Exchange rate",IF(C.Claims_DATA!I551=0,0,C.Claims_DATA!I551/ECO!S32),IF($C$2="Constant Exchange rate",IF(C.Claims_DATA!I551=0,0,C.Claims_DATA!I551/ECO!S67))))</f>
        <v>1249</v>
      </c>
      <c r="K654" s="74">
        <f>IF($C$2="National Currency",IF(C.Claims_DATA!J551=0,0,C.Claims_DATA!J551),IF($C$2="Current Exchange rate",IF(C.Claims_DATA!J551=0,0,C.Claims_DATA!J551/ECO!T32),IF($C$2="Constant Exchange rate",IF(C.Claims_DATA!J551=0,0,C.Claims_DATA!J551/ECO!T67))))</f>
        <v>160</v>
      </c>
      <c r="L654" s="74">
        <f>IF($C$2="National Currency",IF(C.Claims_DATA!K551=0,0,C.Claims_DATA!K551),IF($C$2="Current Exchange rate",IF(C.Claims_DATA!K551=0,0,C.Claims_DATA!K551/ECO!U32),IF($C$2="Constant Exchange rate",IF(C.Claims_DATA!K551=0,0,C.Claims_DATA!K551/ECO!U67))))</f>
        <v>1706</v>
      </c>
      <c r="M654" s="74">
        <f>IF($C$2="National Currency",IF(C.Claims_DATA!L551=0,0,C.Claims_DATA!L551),IF($C$2="Current Exchange rate",IF(C.Claims_DATA!L551=0,0,C.Claims_DATA!L551/ECO!V32),IF($C$2="Constant Exchange rate",IF(C.Claims_DATA!L551=0,0,C.Claims_DATA!L551/ECO!V67))))</f>
        <v>926</v>
      </c>
      <c r="N654" s="74">
        <f>IF($C$2="National Currency",IF(C.Claims_DATA!M551=0,0,C.Claims_DATA!M551),IF($C$2="Current Exchange rate",IF(C.Claims_DATA!M551=0,0,C.Claims_DATA!M551/ECO!W32),IF($C$2="Constant Exchange rate",IF(C.Claims_DATA!M551=0,0,C.Claims_DATA!M551/ECO!W67))))</f>
        <v>3364</v>
      </c>
      <c r="O654" s="74">
        <f>IF($C$2="National Currency",IF(C.Claims_DATA!N551=0,0,C.Claims_DATA!N551),IF($C$2="Current Exchange rate",IF(C.Claims_DATA!N551=0,0,C.Claims_DATA!N551/ECO!X32),IF($C$2="Constant Exchange rate",IF(C.Claims_DATA!N551=0,0,C.Claims_DATA!N551/ECO!X67))))</f>
        <v>-1495</v>
      </c>
      <c r="P654" s="220">
        <f>IF($C$2="National Currency",IF(C.Claims_DATA!O551=0,0,C.Claims_DATA!O551),IF($C$2="Current Exchange rate",IF(C.Claims_DATA!O551=0,0,C.Claims_DATA!O551/ECO!Y32),IF($C$2="Constant Exchange rate",IF(C.Claims_DATA!O551=0,0,C.Claims_DATA!O551/ECO!Y67))))</f>
        <v>-1720</v>
      </c>
      <c r="Q654" s="48">
        <f t="shared" si="133"/>
        <v>-0.13330753609603752</v>
      </c>
      <c r="R654" s="94">
        <f t="shared" si="134"/>
        <v>-1.4444114149821641</v>
      </c>
      <c r="S654" s="94" t="str">
        <f t="shared" si="135"/>
        <v>-</v>
      </c>
    </row>
    <row r="655" spans="3:19" ht="15" hidden="1" x14ac:dyDescent="0.25">
      <c r="C655" s="256"/>
      <c r="D655" s="257"/>
      <c r="E655" s="45" t="s">
        <v>23</v>
      </c>
      <c r="F655" s="74">
        <f>IF($C$2="National Currency",IF(C.Claims_DATA!E552=0,0,C.Claims_DATA!E552),IF($C$2="Current Exchange rate",IF(C.Claims_DATA!E552=0,0,C.Claims_DATA!E552/ECO!O33),IF($C$2="Constant Exchange rate",IF(C.Claims_DATA!E552=0,0,C.Claims_DATA!E552/ECO!O68))))</f>
        <v>0</v>
      </c>
      <c r="G655" s="74">
        <f>IF($C$2="National Currency",IF(C.Claims_DATA!F552=0,0,C.Claims_DATA!F552),IF($C$2="Current Exchange rate",IF(C.Claims_DATA!F552=0,0,C.Claims_DATA!F552/ECO!P33),IF($C$2="Constant Exchange rate",IF(C.Claims_DATA!F552=0,0,C.Claims_DATA!F552/ECO!P68))))</f>
        <v>0</v>
      </c>
      <c r="H655" s="74">
        <f>IF($C$2="National Currency",IF(C.Claims_DATA!G552=0,0,C.Claims_DATA!G552),IF($C$2="Current Exchange rate",IF(C.Claims_DATA!G552=0,0,C.Claims_DATA!G552/ECO!Q33),IF($C$2="Constant Exchange rate",IF(C.Claims_DATA!G552=0,0,C.Claims_DATA!G552/ECO!Q68))))</f>
        <v>0</v>
      </c>
      <c r="I655" s="74">
        <f>IF($C$2="National Currency",IF(C.Claims_DATA!H552=0,0,C.Claims_DATA!H552),IF($C$2="Current Exchange rate",IF(C.Claims_DATA!H552=0,0,C.Claims_DATA!H552/ECO!R33),IF($C$2="Constant Exchange rate",IF(C.Claims_DATA!H552=0,0,C.Claims_DATA!H552/ECO!R68))))</f>
        <v>0</v>
      </c>
      <c r="J655" s="74">
        <f>IF($C$2="National Currency",IF(C.Claims_DATA!I552=0,0,C.Claims_DATA!I552),IF($C$2="Current Exchange rate",IF(C.Claims_DATA!I552=0,0,C.Claims_DATA!I552/ECO!S33),IF($C$2="Constant Exchange rate",IF(C.Claims_DATA!I552=0,0,C.Claims_DATA!I552/ECO!S68))))</f>
        <v>0</v>
      </c>
      <c r="K655" s="74">
        <f>IF($C$2="National Currency",IF(C.Claims_DATA!J552=0,0,C.Claims_DATA!J552),IF($C$2="Current Exchange rate",IF(C.Claims_DATA!J552=0,0,C.Claims_DATA!J552/ECO!T33),IF($C$2="Constant Exchange rate",IF(C.Claims_DATA!J552=0,0,C.Claims_DATA!J552/ECO!T68))))</f>
        <v>0</v>
      </c>
      <c r="L655" s="74">
        <f>IF($C$2="National Currency",IF(C.Claims_DATA!K552=0,0,C.Claims_DATA!K552),IF($C$2="Current Exchange rate",IF(C.Claims_DATA!K552=0,0,C.Claims_DATA!K552/ECO!U33),IF($C$2="Constant Exchange rate",IF(C.Claims_DATA!K552=0,0,C.Claims_DATA!K552/ECO!U68))))</f>
        <v>0</v>
      </c>
      <c r="M655" s="74">
        <f>IF($C$2="National Currency",IF(C.Claims_DATA!L552=0,0,C.Claims_DATA!L552),IF($C$2="Current Exchange rate",IF(C.Claims_DATA!L552=0,0,C.Claims_DATA!L552/ECO!V33),IF($C$2="Constant Exchange rate",IF(C.Claims_DATA!L552=0,0,C.Claims_DATA!L552/ECO!V68))))</f>
        <v>0</v>
      </c>
      <c r="N655" s="74">
        <f>IF($C$2="National Currency",IF(C.Claims_DATA!M552=0,0,C.Claims_DATA!M552),IF($C$2="Current Exchange rate",IF(C.Claims_DATA!M552=0,0,C.Claims_DATA!M552/ECO!W33),IF($C$2="Constant Exchange rate",IF(C.Claims_DATA!M552=0,0,C.Claims_DATA!M552/ECO!W68))))</f>
        <v>0</v>
      </c>
      <c r="O655" s="74">
        <f>IF($C$2="National Currency",IF(C.Claims_DATA!N552=0,0,C.Claims_DATA!N552),IF($C$2="Current Exchange rate",IF(C.Claims_DATA!N552=0,0,C.Claims_DATA!N552/ECO!X33),IF($C$2="Constant Exchange rate",IF(C.Claims_DATA!N552=0,0,C.Claims_DATA!N552/ECO!X68))))</f>
        <v>0</v>
      </c>
      <c r="P655" s="220">
        <f>IF($C$2="National Currency",IF(C.Claims_DATA!O552=0,0,C.Claims_DATA!O552),IF($C$2="Current Exchange rate",IF(C.Claims_DATA!O552=0,0,C.Claims_DATA!O552/ECO!Y33),IF($C$2="Constant Exchange rate",IF(C.Claims_DATA!O552=0,0,C.Claims_DATA!O552/ECO!Y68))))</f>
        <v>0</v>
      </c>
      <c r="Q655" s="48">
        <f t="shared" si="133"/>
        <v>0</v>
      </c>
      <c r="R655" s="94" t="str">
        <f t="shared" si="134"/>
        <v>-</v>
      </c>
      <c r="S655" s="94" t="str">
        <f t="shared" si="135"/>
        <v>-</v>
      </c>
    </row>
    <row r="656" spans="3:19" ht="15" hidden="1" x14ac:dyDescent="0.25">
      <c r="C656" s="256"/>
      <c r="D656" s="257"/>
      <c r="E656" s="45" t="s">
        <v>24</v>
      </c>
      <c r="F656" s="74">
        <f>IF($C$2="National Currency",IF(C.Claims_DATA!E553=0,0,C.Claims_DATA!E553),IF($C$2="Current Exchange rate",IF(C.Claims_DATA!E553=0,0,C.Claims_DATA!E553/ECO!O34),IF($C$2="Constant Exchange rate",IF(C.Claims_DATA!E553=0,0,C.Claims_DATA!E553/ECO!O69))))</f>
        <v>-1.8721332958906673</v>
      </c>
      <c r="G656" s="74">
        <f>IF($C$2="National Currency",IF(C.Claims_DATA!F553=0,0,C.Claims_DATA!F553),IF($C$2="Current Exchange rate",IF(C.Claims_DATA!F553=0,0,C.Claims_DATA!F553/ECO!P34),IF($C$2="Constant Exchange rate",IF(C.Claims_DATA!F553=0,0,C.Claims_DATA!F553/ECO!P69))))</f>
        <v>0.70204998595900026</v>
      </c>
      <c r="H656" s="74">
        <f>IF($C$2="National Currency",IF(C.Claims_DATA!G553=0,0,C.Claims_DATA!G553),IF($C$2="Current Exchange rate",IF(C.Claims_DATA!G553=0,0,C.Claims_DATA!G553/ECO!Q34),IF($C$2="Constant Exchange rate",IF(C.Claims_DATA!G553=0,0,C.Claims_DATA!G553/ECO!Q69))))</f>
        <v>0.70204998595900026</v>
      </c>
      <c r="I656" s="74">
        <f>IF($C$2="National Currency",IF(C.Claims_DATA!H553=0,0,C.Claims_DATA!H553),IF($C$2="Current Exchange rate",IF(C.Claims_DATA!H553=0,0,C.Claims_DATA!H553/ECO!R34),IF($C$2="Constant Exchange rate",IF(C.Claims_DATA!H553=0,0,C.Claims_DATA!H553/ECO!R69))))</f>
        <v>1.2870916409248339</v>
      </c>
      <c r="J656" s="74">
        <f>IF($C$2="National Currency",IF(C.Claims_DATA!I553=0,0,C.Claims_DATA!I553),IF($C$2="Current Exchange rate",IF(C.Claims_DATA!I553=0,0,C.Claims_DATA!I553/ECO!S34),IF($C$2="Constant Exchange rate",IF(C.Claims_DATA!I553=0,0,C.Claims_DATA!I553/ECO!S69))))</f>
        <v>1.8721332958906673</v>
      </c>
      <c r="K656" s="74">
        <f>IF($C$2="National Currency",IF(C.Claims_DATA!J553=0,0,C.Claims_DATA!J553),IF($C$2="Current Exchange rate",IF(C.Claims_DATA!J553=0,0,C.Claims_DATA!J553/ECO!T34),IF($C$2="Constant Exchange rate",IF(C.Claims_DATA!J553=0,0,C.Claims_DATA!J553/ECO!T69))))</f>
        <v>0.93606664794533367</v>
      </c>
      <c r="L656" s="74">
        <f>IF($C$2="National Currency",IF(C.Claims_DATA!K553=0,0,C.Claims_DATA!K553),IF($C$2="Current Exchange rate",IF(C.Claims_DATA!K553=0,0,C.Claims_DATA!K553/ECO!U34),IF($C$2="Constant Exchange rate",IF(C.Claims_DATA!K553=0,0,C.Claims_DATA!K553/ECO!U69))))</f>
        <v>1.4040999719180005</v>
      </c>
      <c r="M656" s="74">
        <f>IF($C$2="National Currency",IF(C.Claims_DATA!L553=0,0,C.Claims_DATA!L553),IF($C$2="Current Exchange rate",IF(C.Claims_DATA!L553=0,0,C.Claims_DATA!L553/ECO!V34),IF($C$2="Constant Exchange rate",IF(C.Claims_DATA!L553=0,0,C.Claims_DATA!L553/ECO!V69))))</f>
        <v>3.2762332678086681</v>
      </c>
      <c r="N656" s="74">
        <f>IF($C$2="National Currency",IF(C.Claims_DATA!M553=0,0,C.Claims_DATA!M553),IF($C$2="Current Exchange rate",IF(C.Claims_DATA!M553=0,0,C.Claims_DATA!M553/ECO!W34),IF($C$2="Constant Exchange rate",IF(C.Claims_DATA!M553=0,0,C.Claims_DATA!M553/ECO!W69))))</f>
        <v>-0.23401666198633342</v>
      </c>
      <c r="O656" s="74">
        <f>IF($C$2="National Currency",IF(C.Claims_DATA!N553=0,0,C.Claims_DATA!N553),IF($C$2="Current Exchange rate",IF(C.Claims_DATA!N553=0,0,C.Claims_DATA!N553/ECO!X34),IF($C$2="Constant Exchange rate",IF(C.Claims_DATA!N553=0,0,C.Claims_DATA!N553/ECO!X69))))</f>
        <v>-0.23401666198633342</v>
      </c>
      <c r="P656" s="220">
        <f>IF($C$2="National Currency",IF(C.Claims_DATA!O553=0,0,C.Claims_DATA!O553),IF($C$2="Current Exchange rate",IF(C.Claims_DATA!O553=0,0,C.Claims_DATA!O553/ECO!Y34),IF($C$2="Constant Exchange rate",IF(C.Claims_DATA!O553=0,0,C.Claims_DATA!O553/ECO!Y69))))</f>
        <v>0</v>
      </c>
      <c r="Q656" s="48">
        <f t="shared" si="133"/>
        <v>-2.0867013120279164E-5</v>
      </c>
      <c r="R656" s="94">
        <f t="shared" si="134"/>
        <v>0</v>
      </c>
      <c r="S656" s="94">
        <f t="shared" si="135"/>
        <v>-0.875</v>
      </c>
    </row>
    <row r="657" spans="3:19" ht="15" hidden="1" x14ac:dyDescent="0.25">
      <c r="C657" s="256"/>
      <c r="D657" s="257"/>
      <c r="E657" s="45" t="s">
        <v>25</v>
      </c>
      <c r="F657" s="74">
        <f>IF($C$2="National Currency",IF(C.Claims_DATA!E554=0,0,C.Claims_DATA!E554),IF($C$2="Current Exchange rate",IF(C.Claims_DATA!E554=0,0,C.Claims_DATA!E554/ECO!O35),IF($C$2="Constant Exchange rate",IF(C.Claims_DATA!E554=0,0,C.Claims_DATA!E554/ECO!O70))))</f>
        <v>10.669</v>
      </c>
      <c r="G657" s="74">
        <f>IF($C$2="National Currency",IF(C.Claims_DATA!F554=0,0,C.Claims_DATA!F554),IF($C$2="Current Exchange rate",IF(C.Claims_DATA!F554=0,0,C.Claims_DATA!F554/ECO!P35),IF($C$2="Constant Exchange rate",IF(C.Claims_DATA!F554=0,0,C.Claims_DATA!F554/ECO!P70))))</f>
        <v>12.18</v>
      </c>
      <c r="H657" s="74">
        <f>IF($C$2="National Currency",IF(C.Claims_DATA!G554=0,0,C.Claims_DATA!G554),IF($C$2="Current Exchange rate",IF(C.Claims_DATA!G554=0,0,C.Claims_DATA!G554/ECO!Q35),IF($C$2="Constant Exchange rate",IF(C.Claims_DATA!G554=0,0,C.Claims_DATA!G554/ECO!Q70))))</f>
        <v>11.678000000000001</v>
      </c>
      <c r="I657" s="74">
        <f>IF($C$2="National Currency",IF(C.Claims_DATA!H554=0,0,C.Claims_DATA!H554),IF($C$2="Current Exchange rate",IF(C.Claims_DATA!H554=0,0,C.Claims_DATA!H554/ECO!R35),IF($C$2="Constant Exchange rate",IF(C.Claims_DATA!H554=0,0,C.Claims_DATA!H554/ECO!R70))))</f>
        <v>7.093</v>
      </c>
      <c r="J657" s="74">
        <f>IF($C$2="National Currency",IF(C.Claims_DATA!I554=0,0,C.Claims_DATA!I554),IF($C$2="Current Exchange rate",IF(C.Claims_DATA!I554=0,0,C.Claims_DATA!I554/ECO!S35),IF($C$2="Constant Exchange rate",IF(C.Claims_DATA!I554=0,0,C.Claims_DATA!I554/ECO!S70))))</f>
        <v>-1.3069999999999999</v>
      </c>
      <c r="K657" s="74">
        <f>IF($C$2="National Currency",IF(C.Claims_DATA!J554=0,0,C.Claims_DATA!J554),IF($C$2="Current Exchange rate",IF(C.Claims_DATA!J554=0,0,C.Claims_DATA!J554/ECO!T35),IF($C$2="Constant Exchange rate",IF(C.Claims_DATA!J554=0,0,C.Claims_DATA!J554/ECO!T70))))</f>
        <v>5.5860000000000003</v>
      </c>
      <c r="L657" s="74">
        <f>IF($C$2="National Currency",IF(C.Claims_DATA!K554=0,0,C.Claims_DATA!K554),IF($C$2="Current Exchange rate",IF(C.Claims_DATA!K554=0,0,C.Claims_DATA!K554/ECO!U35),IF($C$2="Constant Exchange rate",IF(C.Claims_DATA!K554=0,0,C.Claims_DATA!K554/ECO!U70))))</f>
        <v>5.5140000000000002</v>
      </c>
      <c r="M657" s="74">
        <f>IF($C$2="National Currency",IF(C.Claims_DATA!L554=0,0,C.Claims_DATA!L554),IF($C$2="Current Exchange rate",IF(C.Claims_DATA!L554=0,0,C.Claims_DATA!L554/ECO!V35),IF($C$2="Constant Exchange rate",IF(C.Claims_DATA!L554=0,0,C.Claims_DATA!L554/ECO!V70))))</f>
        <v>-11.595000000000001</v>
      </c>
      <c r="N657" s="74">
        <f>IF($C$2="National Currency",IF(C.Claims_DATA!M554=0,0,C.Claims_DATA!M554),IF($C$2="Current Exchange rate",IF(C.Claims_DATA!M554=0,0,C.Claims_DATA!M554/ECO!W35),IF($C$2="Constant Exchange rate",IF(C.Claims_DATA!M554=0,0,C.Claims_DATA!M554/ECO!W70))))</f>
        <v>3.9089999999999998</v>
      </c>
      <c r="O657" s="74">
        <f>IF($C$2="National Currency",IF(C.Claims_DATA!N554=0,0,C.Claims_DATA!N554),IF($C$2="Current Exchange rate",IF(C.Claims_DATA!N554=0,0,C.Claims_DATA!N554/ECO!X35),IF($C$2="Constant Exchange rate",IF(C.Claims_DATA!N554=0,0,C.Claims_DATA!N554/ECO!X70))))</f>
        <v>1.1100000000000001</v>
      </c>
      <c r="P657" s="220">
        <f>IF($C$2="National Currency",IF(C.Claims_DATA!O554=0,0,C.Claims_DATA!O554),IF($C$2="Current Exchange rate",IF(C.Claims_DATA!O554=0,0,C.Claims_DATA!O554/ECO!Y35),IF($C$2="Constant Exchange rate",IF(C.Claims_DATA!O554=0,0,C.Claims_DATA!O554/ECO!Y70))))</f>
        <v>1.9354639365361737</v>
      </c>
      <c r="Q657" s="48">
        <f t="shared" si="133"/>
        <v>9.8977501716790398E-5</v>
      </c>
      <c r="R657" s="94">
        <f t="shared" si="134"/>
        <v>-0.71603990790483496</v>
      </c>
      <c r="S657" s="94">
        <f t="shared" si="135"/>
        <v>-0.89596025869341078</v>
      </c>
    </row>
    <row r="658" spans="3:19" ht="15" hidden="1" x14ac:dyDescent="0.25">
      <c r="C658" s="256"/>
      <c r="D658" s="257"/>
      <c r="E658" s="45" t="s">
        <v>26</v>
      </c>
      <c r="F658" s="74">
        <f>IF($C$2="National Currency",IF(C.Claims_DATA!E555=0,0,C.Claims_DATA!E555),IF($C$2="Current Exchange rate",IF(C.Claims_DATA!E555=0,0,C.Claims_DATA!E555/ECO!O36),IF($C$2="Constant Exchange rate",IF(C.Claims_DATA!E555=0,0,C.Claims_DATA!E555/ECO!O71))))</f>
        <v>0.18520419991969303</v>
      </c>
      <c r="G658" s="74">
        <f>IF($C$2="National Currency",IF(C.Claims_DATA!F555=0,0,C.Claims_DATA!F555),IF($C$2="Current Exchange rate",IF(C.Claims_DATA!F555=0,0,C.Claims_DATA!F555/ECO!P36),IF($C$2="Constant Exchange rate",IF(C.Claims_DATA!F555=0,0,C.Claims_DATA!F555/ECO!P71))))</f>
        <v>0</v>
      </c>
      <c r="H658" s="74">
        <f>IF($C$2="National Currency",IF(C.Claims_DATA!G555=0,0,C.Claims_DATA!G555),IF($C$2="Current Exchange rate",IF(C.Claims_DATA!G555=0,0,C.Claims_DATA!G555/ECO!Q36),IF($C$2="Constant Exchange rate",IF(C.Claims_DATA!G555=0,0,C.Claims_DATA!G555/ECO!Q71))))</f>
        <v>0</v>
      </c>
      <c r="I658" s="74">
        <f>IF($C$2="National Currency",IF(C.Claims_DATA!H555=0,0,C.Claims_DATA!H555),IF($C$2="Current Exchange rate",IF(C.Claims_DATA!H555=0,0,C.Claims_DATA!H555/ECO!R36),IF($C$2="Constant Exchange rate",IF(C.Claims_DATA!H555=0,0,C.Claims_DATA!H555/ECO!R71))))</f>
        <v>0</v>
      </c>
      <c r="J658" s="74">
        <f>IF($C$2="National Currency",IF(C.Claims_DATA!I555=0,0,C.Claims_DATA!I555),IF($C$2="Current Exchange rate",IF(C.Claims_DATA!I555=0,0,C.Claims_DATA!I555/ECO!S36),IF($C$2="Constant Exchange rate",IF(C.Claims_DATA!I555=0,0,C.Claims_DATA!I555/ECO!S71))))</f>
        <v>0</v>
      </c>
      <c r="K658" s="74">
        <f>IF($C$2="National Currency",IF(C.Claims_DATA!J555=0,0,C.Claims_DATA!J555),IF($C$2="Current Exchange rate",IF(C.Claims_DATA!J555=0,0,C.Claims_DATA!J555/ECO!T36),IF($C$2="Constant Exchange rate",IF(C.Claims_DATA!J555=0,0,C.Claims_DATA!J555/ECO!T71))))</f>
        <v>-0.22307486392433301</v>
      </c>
      <c r="L658" s="74">
        <f>IF($C$2="National Currency",IF(C.Claims_DATA!K555=0,0,C.Claims_DATA!K555),IF($C$2="Current Exchange rate",IF(C.Claims_DATA!K555=0,0,C.Claims_DATA!K555/ECO!U36),IF($C$2="Constant Exchange rate",IF(C.Claims_DATA!K555=0,0,C.Claims_DATA!K555/ECO!U71))))</f>
        <v>-0.64691710538056568</v>
      </c>
      <c r="M658" s="74">
        <f>IF($C$2="National Currency",IF(C.Claims_DATA!L555=0,0,C.Claims_DATA!L555),IF($C$2="Current Exchange rate",IF(C.Claims_DATA!L555=0,0,C.Claims_DATA!L555/ECO!V36),IF($C$2="Constant Exchange rate",IF(C.Claims_DATA!L555=0,0,C.Claims_DATA!L555/ECO!V71))))</f>
        <v>-8.922994556973321E-2</v>
      </c>
      <c r="N658" s="74">
        <f>IF($C$2="National Currency",IF(C.Claims_DATA!M555=0,0,C.Claims_DATA!M555),IF($C$2="Current Exchange rate",IF(C.Claims_DATA!M555=0,0,C.Claims_DATA!M555/ECO!W36),IF($C$2="Constant Exchange rate",IF(C.Claims_DATA!M555=0,0,C.Claims_DATA!M555/ECO!W71))))</f>
        <v>6.6922459177299901E-2</v>
      </c>
      <c r="O658" s="74">
        <f>IF($C$2="National Currency",IF(C.Claims_DATA!N555=0,0,C.Claims_DATA!N555),IF($C$2="Current Exchange rate",IF(C.Claims_DATA!N555=0,0,C.Claims_DATA!N555/ECO!X36),IF($C$2="Constant Exchange rate",IF(C.Claims_DATA!N555=0,0,C.Claims_DATA!N555/ECO!X71))))</f>
        <v>0</v>
      </c>
      <c r="P658" s="220">
        <f>IF($C$2="National Currency",IF(C.Claims_DATA!O555=0,0,C.Claims_DATA!O555),IF($C$2="Current Exchange rate",IF(C.Claims_DATA!O555=0,0,C.Claims_DATA!O555/ECO!Y36),IF($C$2="Constant Exchange rate",IF(C.Claims_DATA!O555=0,0,C.Claims_DATA!O555/ECO!Y71))))</f>
        <v>0</v>
      </c>
      <c r="Q658" s="48">
        <f t="shared" si="133"/>
        <v>0</v>
      </c>
      <c r="R658" s="94" t="str">
        <f t="shared" si="134"/>
        <v>-</v>
      </c>
      <c r="S658" s="94" t="str">
        <f t="shared" si="135"/>
        <v>-</v>
      </c>
    </row>
    <row r="659" spans="3:19" ht="15" hidden="1" x14ac:dyDescent="0.25">
      <c r="C659" s="256"/>
      <c r="D659" s="257"/>
      <c r="E659" s="45" t="s">
        <v>27</v>
      </c>
      <c r="F659" s="74">
        <f>IF($C$2="National Currency",IF(C.Claims_DATA!E556=0,0,C.Claims_DATA!E556),IF($C$2="Current Exchange rate",IF(C.Claims_DATA!E556=0,0,C.Claims_DATA!E556/ECO!O37),IF($C$2="Constant Exchange rate",IF(C.Claims_DATA!E556=0,0,C.Claims_DATA!E556/ECO!O72))))</f>
        <v>0</v>
      </c>
      <c r="G659" s="74">
        <f>IF($C$2="National Currency",IF(C.Claims_DATA!F556=0,0,C.Claims_DATA!F556),IF($C$2="Current Exchange rate",IF(C.Claims_DATA!F556=0,0,C.Claims_DATA!F556/ECO!P37),IF($C$2="Constant Exchange rate",IF(C.Claims_DATA!F556=0,0,C.Claims_DATA!F556/ECO!P72))))</f>
        <v>0</v>
      </c>
      <c r="H659" s="74">
        <f>IF($C$2="National Currency",IF(C.Claims_DATA!G556=0,0,C.Claims_DATA!G556),IF($C$2="Current Exchange rate",IF(C.Claims_DATA!G556=0,0,C.Claims_DATA!G556/ECO!Q37),IF($C$2="Constant Exchange rate",IF(C.Claims_DATA!G556=0,0,C.Claims_DATA!G556/ECO!Q72))))</f>
        <v>0</v>
      </c>
      <c r="I659" s="74">
        <f>IF($C$2="National Currency",IF(C.Claims_DATA!H556=0,0,C.Claims_DATA!H556),IF($C$2="Current Exchange rate",IF(C.Claims_DATA!H556=0,0,C.Claims_DATA!H556/ECO!R37),IF($C$2="Constant Exchange rate",IF(C.Claims_DATA!H556=0,0,C.Claims_DATA!H556/ECO!R72))))</f>
        <v>0</v>
      </c>
      <c r="J659" s="74">
        <f>IF($C$2="National Currency",IF(C.Claims_DATA!I556=0,0,C.Claims_DATA!I556),IF($C$2="Current Exchange rate",IF(C.Claims_DATA!I556=0,0,C.Claims_DATA!I556/ECO!S37),IF($C$2="Constant Exchange rate",IF(C.Claims_DATA!I556=0,0,C.Claims_DATA!I556/ECO!S72))))</f>
        <v>0</v>
      </c>
      <c r="K659" s="74">
        <f>IF($C$2="National Currency",IF(C.Claims_DATA!J556=0,0,C.Claims_DATA!J556),IF($C$2="Current Exchange rate",IF(C.Claims_DATA!J556=0,0,C.Claims_DATA!J556/ECO!T37),IF($C$2="Constant Exchange rate",IF(C.Claims_DATA!J556=0,0,C.Claims_DATA!J556/ECO!T72))))</f>
        <v>0</v>
      </c>
      <c r="L659" s="74">
        <f>IF($C$2="National Currency",IF(C.Claims_DATA!K556=0,0,C.Claims_DATA!K556),IF($C$2="Current Exchange rate",IF(C.Claims_DATA!K556=0,0,C.Claims_DATA!K556/ECO!U37),IF($C$2="Constant Exchange rate",IF(C.Claims_DATA!K556=0,0,C.Claims_DATA!K556/ECO!U72))))</f>
        <v>0</v>
      </c>
      <c r="M659" s="74">
        <f>IF($C$2="National Currency",IF(C.Claims_DATA!L556=0,0,C.Claims_DATA!L556),IF($C$2="Current Exchange rate",IF(C.Claims_DATA!L556=0,0,C.Claims_DATA!L556/ECO!V37),IF($C$2="Constant Exchange rate",IF(C.Claims_DATA!L556=0,0,C.Claims_DATA!L556/ECO!V72))))</f>
        <v>0</v>
      </c>
      <c r="N659" s="74">
        <f>IF($C$2="National Currency",IF(C.Claims_DATA!M556=0,0,C.Claims_DATA!M556),IF($C$2="Current Exchange rate",IF(C.Claims_DATA!M556=0,0,C.Claims_DATA!M556/ECO!W37),IF($C$2="Constant Exchange rate",IF(C.Claims_DATA!M556=0,0,C.Claims_DATA!M556/ECO!W72))))</f>
        <v>0</v>
      </c>
      <c r="O659" s="74">
        <f>IF($C$2="National Currency",IF(C.Claims_DATA!N556=0,0,C.Claims_DATA!N556),IF($C$2="Current Exchange rate",IF(C.Claims_DATA!N556=0,0,C.Claims_DATA!N556/ECO!X37),IF($C$2="Constant Exchange rate",IF(C.Claims_DATA!N556=0,0,C.Claims_DATA!N556/ECO!X72))))</f>
        <v>0</v>
      </c>
      <c r="P659" s="220">
        <f>IF($C$2="National Currency",IF(C.Claims_DATA!O556=0,0,C.Claims_DATA!O556),IF($C$2="Current Exchange rate",IF(C.Claims_DATA!O556=0,0,C.Claims_DATA!O556/ECO!Y37),IF($C$2="Constant Exchange rate",IF(C.Claims_DATA!O556=0,0,C.Claims_DATA!O556/ECO!Y72))))</f>
        <v>0</v>
      </c>
      <c r="Q659" s="48">
        <f t="shared" si="133"/>
        <v>0</v>
      </c>
      <c r="R659" s="94" t="str">
        <f t="shared" si="134"/>
        <v>-</v>
      </c>
      <c r="S659" s="94" t="str">
        <f t="shared" si="135"/>
        <v>-</v>
      </c>
    </row>
    <row r="660" spans="3:19" ht="15" hidden="1" x14ac:dyDescent="0.25">
      <c r="C660" s="256"/>
      <c r="D660" s="257"/>
      <c r="E660" s="45" t="s">
        <v>28</v>
      </c>
      <c r="F660" s="74">
        <f>IF($C$2="National Currency",IF(C.Claims_DATA!E557=0,0,C.Claims_DATA!E557),IF($C$2="Current Exchange rate",IF(C.Claims_DATA!E557=0,0,C.Claims_DATA!E557/ECO!O38),IF($C$2="Constant Exchange rate",IF(C.Claims_DATA!E557=0,0,C.Claims_DATA!E557/ECO!O73))))</f>
        <v>0.14605241195126023</v>
      </c>
      <c r="G660" s="74">
        <f>IF($C$2="National Currency",IF(C.Claims_DATA!F557=0,0,C.Claims_DATA!F557),IF($C$2="Current Exchange rate",IF(C.Claims_DATA!F557=0,0,C.Claims_DATA!F557/ECO!P38),IF($C$2="Constant Exchange rate",IF(C.Claims_DATA!F557=0,0,C.Claims_DATA!F557/ECO!P73))))</f>
        <v>2.5037556334501755E-2</v>
      </c>
      <c r="H660" s="74">
        <f>IF($C$2="National Currency",IF(C.Claims_DATA!G557=0,0,C.Claims_DATA!G557),IF($C$2="Current Exchange rate",IF(C.Claims_DATA!G557=0,0,C.Claims_DATA!G557/ECO!Q38),IF($C$2="Constant Exchange rate",IF(C.Claims_DATA!G557=0,0,C.Claims_DATA!G557/ECO!Q73))))</f>
        <v>4.1729260557502919E-3</v>
      </c>
      <c r="I660" s="74">
        <f>IF($C$2="National Currency",IF(C.Claims_DATA!H557=0,0,C.Claims_DATA!H557),IF($C$2="Current Exchange rate",IF(C.Claims_DATA!H557=0,0,C.Claims_DATA!H557/ECO!R38),IF($C$2="Constant Exchange rate",IF(C.Claims_DATA!H557=0,0,C.Claims_DATA!H557/ECO!R73))))</f>
        <v>3</v>
      </c>
      <c r="J660" s="74">
        <f>IF($C$2="National Currency",IF(C.Claims_DATA!I557=0,0,C.Claims_DATA!I557),IF($C$2="Current Exchange rate",IF(C.Claims_DATA!I557=0,0,C.Claims_DATA!I557/ECO!S38),IF($C$2="Constant Exchange rate",IF(C.Claims_DATA!I557=0,0,C.Claims_DATA!I557/ECO!S73))))</f>
        <v>2.6666666666666665</v>
      </c>
      <c r="K660" s="74">
        <f>IF($C$2="National Currency",IF(C.Claims_DATA!J557=0,0,C.Claims_DATA!J557),IF($C$2="Current Exchange rate",IF(C.Claims_DATA!J557=0,0,C.Claims_DATA!J557/ECO!T38),IF($C$2="Constant Exchange rate",IF(C.Claims_DATA!J557=0,0,C.Claims_DATA!J557/ECO!T73))))</f>
        <v>2.333333333333333</v>
      </c>
      <c r="L660" s="74">
        <f>IF($C$2="National Currency",IF(C.Claims_DATA!K557=0,0,C.Claims_DATA!K557),IF($C$2="Current Exchange rate",IF(C.Claims_DATA!K557=0,0,C.Claims_DATA!K557/ECO!U38),IF($C$2="Constant Exchange rate",IF(C.Claims_DATA!K557=0,0,C.Claims_DATA!K557/ECO!U73))))</f>
        <v>2</v>
      </c>
      <c r="M660" s="74">
        <f>IF($C$2="National Currency",IF(C.Claims_DATA!L557=0,0,C.Claims_DATA!L557),IF($C$2="Current Exchange rate",IF(C.Claims_DATA!L557=0,0,C.Claims_DATA!L557/ECO!V38),IF($C$2="Constant Exchange rate",IF(C.Claims_DATA!L557=0,0,C.Claims_DATA!L557/ECO!V73))))</f>
        <v>-2</v>
      </c>
      <c r="N660" s="74">
        <f>IF($C$2="National Currency",IF(C.Claims_DATA!M557=0,0,C.Claims_DATA!M557),IF($C$2="Current Exchange rate",IF(C.Claims_DATA!M557=0,0,C.Claims_DATA!M557/ECO!W38),IF($C$2="Constant Exchange rate",IF(C.Claims_DATA!M557=0,0,C.Claims_DATA!M557/ECO!W73))))</f>
        <v>4</v>
      </c>
      <c r="O660" s="74">
        <f>IF($C$2="National Currency",IF(C.Claims_DATA!N557=0,0,C.Claims_DATA!N557),IF($C$2="Current Exchange rate",IF(C.Claims_DATA!N557=0,0,C.Claims_DATA!N557/ECO!X38),IF($C$2="Constant Exchange rate",IF(C.Claims_DATA!N557=0,0,C.Claims_DATA!N557/ECO!X73))))</f>
        <v>0.7</v>
      </c>
      <c r="P660" s="220">
        <f>IF($C$2="National Currency",IF(C.Claims_DATA!O557=0,0,C.Claims_DATA!O557),IF($C$2="Current Exchange rate",IF(C.Claims_DATA!O557=0,0,C.Claims_DATA!O557/ECO!Y38),IF($C$2="Constant Exchange rate",IF(C.Claims_DATA!O557=0,0,C.Claims_DATA!O557/ECO!Y73))))</f>
        <v>0</v>
      </c>
      <c r="Q660" s="48">
        <f t="shared" si="133"/>
        <v>6.241824432590384E-5</v>
      </c>
      <c r="R660" s="94">
        <f t="shared" si="134"/>
        <v>-0.82499999999999996</v>
      </c>
      <c r="S660" s="94">
        <f t="shared" si="135"/>
        <v>3.7927999999999997</v>
      </c>
    </row>
    <row r="661" spans="3:19" ht="15" hidden="1" x14ac:dyDescent="0.25">
      <c r="C661" s="256"/>
      <c r="D661" s="257"/>
      <c r="E661" s="45" t="s">
        <v>29</v>
      </c>
      <c r="F661" s="74">
        <f>IF($C$2="National Currency",IF(C.Claims_DATA!E558=0,0,C.Claims_DATA!E558),IF($C$2="Current Exchange rate",IF(C.Claims_DATA!E558=0,0,C.Claims_DATA!E558/ECO!O39),IF($C$2="Constant Exchange rate",IF(C.Claims_DATA!E558=0,0,C.Claims_DATA!E558/ECO!O74))))</f>
        <v>0</v>
      </c>
      <c r="G661" s="74">
        <f>IF($C$2="National Currency",IF(C.Claims_DATA!F558=0,0,C.Claims_DATA!F558),IF($C$2="Current Exchange rate",IF(C.Claims_DATA!F558=0,0,C.Claims_DATA!F558/ECO!P39),IF($C$2="Constant Exchange rate",IF(C.Claims_DATA!F558=0,0,C.Claims_DATA!F558/ECO!P74))))</f>
        <v>0</v>
      </c>
      <c r="H661" s="74">
        <f>IF($C$2="National Currency",IF(C.Claims_DATA!G558=0,0,C.Claims_DATA!G558),IF($C$2="Current Exchange rate",IF(C.Claims_DATA!G558=0,0,C.Claims_DATA!G558/ECO!Q39),IF($C$2="Constant Exchange rate",IF(C.Claims_DATA!G558=0,0,C.Claims_DATA!G558/ECO!Q74))))</f>
        <v>0</v>
      </c>
      <c r="I661" s="74">
        <f>IF($C$2="National Currency",IF(C.Claims_DATA!H558=0,0,C.Claims_DATA!H558),IF($C$2="Current Exchange rate",IF(C.Claims_DATA!H558=0,0,C.Claims_DATA!H558/ECO!R39),IF($C$2="Constant Exchange rate",IF(C.Claims_DATA!H558=0,0,C.Claims_DATA!H558/ECO!R74))))</f>
        <v>0</v>
      </c>
      <c r="J661" s="74">
        <f>IF($C$2="National Currency",IF(C.Claims_DATA!I558=0,0,C.Claims_DATA!I558),IF($C$2="Current Exchange rate",IF(C.Claims_DATA!I558=0,0,C.Claims_DATA!I558/ECO!S39),IF($C$2="Constant Exchange rate",IF(C.Claims_DATA!I558=0,0,C.Claims_DATA!I558/ECO!S74))))</f>
        <v>0</v>
      </c>
      <c r="K661" s="74">
        <f>IF($C$2="National Currency",IF(C.Claims_DATA!J558=0,0,C.Claims_DATA!J558),IF($C$2="Current Exchange rate",IF(C.Claims_DATA!J558=0,0,C.Claims_DATA!J558/ECO!T39),IF($C$2="Constant Exchange rate",IF(C.Claims_DATA!J558=0,0,C.Claims_DATA!J558/ECO!T74))))</f>
        <v>0</v>
      </c>
      <c r="L661" s="74">
        <f>IF($C$2="National Currency",IF(C.Claims_DATA!K558=0,0,C.Claims_DATA!K558),IF($C$2="Current Exchange rate",IF(C.Claims_DATA!K558=0,0,C.Claims_DATA!K558/ECO!U39),IF($C$2="Constant Exchange rate",IF(C.Claims_DATA!K558=0,0,C.Claims_DATA!K558/ECO!U74))))</f>
        <v>0</v>
      </c>
      <c r="M661" s="74">
        <f>IF($C$2="National Currency",IF(C.Claims_DATA!L558=0,0,C.Claims_DATA!L558),IF($C$2="Current Exchange rate",IF(C.Claims_DATA!L558=0,0,C.Claims_DATA!L558/ECO!V39),IF($C$2="Constant Exchange rate",IF(C.Claims_DATA!L558=0,0,C.Claims_DATA!L558/ECO!V74))))</f>
        <v>0</v>
      </c>
      <c r="N661" s="74">
        <f>IF($C$2="National Currency",IF(C.Claims_DATA!M558=0,0,C.Claims_DATA!M558),IF($C$2="Current Exchange rate",IF(C.Claims_DATA!M558=0,0,C.Claims_DATA!M558/ECO!W39),IF($C$2="Constant Exchange rate",IF(C.Claims_DATA!M558=0,0,C.Claims_DATA!M558/ECO!W74))))</f>
        <v>0</v>
      </c>
      <c r="O661" s="74">
        <f>IF($C$2="National Currency",IF(C.Claims_DATA!N558=0,0,C.Claims_DATA!N558),IF($C$2="Current Exchange rate",IF(C.Claims_DATA!N558=0,0,C.Claims_DATA!N558/ECO!X39),IF($C$2="Constant Exchange rate",IF(C.Claims_DATA!N558=0,0,C.Claims_DATA!N558/ECO!X74))))</f>
        <v>0</v>
      </c>
      <c r="P661" s="220">
        <f>IF($C$2="National Currency",IF(C.Claims_DATA!O558=0,0,C.Claims_DATA!O558),IF($C$2="Current Exchange rate",IF(C.Claims_DATA!O558=0,0,C.Claims_DATA!O558/ECO!Y39),IF($C$2="Constant Exchange rate",IF(C.Claims_DATA!O558=0,0,C.Claims_DATA!O558/ECO!Y74))))</f>
        <v>0</v>
      </c>
      <c r="Q661" s="48">
        <f t="shared" si="133"/>
        <v>0</v>
      </c>
      <c r="R661" s="94" t="str">
        <f t="shared" si="134"/>
        <v>-</v>
      </c>
      <c r="S661" s="94" t="str">
        <f t="shared" si="135"/>
        <v>-</v>
      </c>
    </row>
    <row r="662" spans="3:19" ht="15" hidden="1" x14ac:dyDescent="0.25">
      <c r="C662" s="256"/>
      <c r="D662" s="257"/>
      <c r="E662" s="45" t="s">
        <v>30</v>
      </c>
      <c r="F662" s="74">
        <f>IF($C$2="National Currency",IF(C.Claims_DATA!E559=0,0,C.Claims_DATA!E559),IF($C$2="Current Exchange rate",IF(C.Claims_DATA!E559=0,0,C.Claims_DATA!E559/ECO!O40),IF($C$2="Constant Exchange rate",IF(C.Claims_DATA!E559=0,0,C.Claims_DATA!E559/ECO!O75))))</f>
        <v>92.173375706214699</v>
      </c>
      <c r="G662" s="74">
        <f>IF($C$2="National Currency",IF(C.Claims_DATA!F559=0,0,C.Claims_DATA!F559),IF($C$2="Current Exchange rate",IF(C.Claims_DATA!F559=0,0,C.Claims_DATA!F559/ECO!P40),IF($C$2="Constant Exchange rate",IF(C.Claims_DATA!F559=0,0,C.Claims_DATA!F559/ECO!P75))))</f>
        <v>1.0805084745762713E-4</v>
      </c>
      <c r="H662" s="74">
        <f>IF($C$2="National Currency",IF(C.Claims_DATA!G559=0,0,C.Claims_DATA!G559),IF($C$2="Current Exchange rate",IF(C.Claims_DATA!G559=0,0,C.Claims_DATA!G559/ECO!Q40),IF($C$2="Constant Exchange rate",IF(C.Claims_DATA!G559=0,0,C.Claims_DATA!G559/ECO!Q75))))</f>
        <v>2.8248587570621471</v>
      </c>
      <c r="I662" s="74">
        <f>IF($C$2="National Currency",IF(C.Claims_DATA!H559=0,0,C.Claims_DATA!H559),IF($C$2="Current Exchange rate",IF(C.Claims_DATA!H559=0,0,C.Claims_DATA!H559/ECO!R40),IF($C$2="Constant Exchange rate",IF(C.Claims_DATA!H559=0,0,C.Claims_DATA!H559/ECO!R75))))</f>
        <v>4.9435028248587569</v>
      </c>
      <c r="J662" s="74">
        <f>IF($C$2="National Currency",IF(C.Claims_DATA!I559=0,0,C.Claims_DATA!I559),IF($C$2="Current Exchange rate",IF(C.Claims_DATA!I559=0,0,C.Claims_DATA!I559/ECO!S40),IF($C$2="Constant Exchange rate",IF(C.Claims_DATA!I559=0,0,C.Claims_DATA!I559/ECO!S75))))</f>
        <v>5.6497175141242941</v>
      </c>
      <c r="K662" s="74">
        <f>IF($C$2="National Currency",IF(C.Claims_DATA!J559=0,0,C.Claims_DATA!J559),IF($C$2="Current Exchange rate",IF(C.Claims_DATA!J559=0,0,C.Claims_DATA!J559/ECO!T40),IF($C$2="Constant Exchange rate",IF(C.Claims_DATA!J559=0,0,C.Claims_DATA!J559/ECO!T75))))</f>
        <v>5.296610169491526</v>
      </c>
      <c r="L662" s="74">
        <f>IF($C$2="National Currency",IF(C.Claims_DATA!K559=0,0,C.Claims_DATA!K559),IF($C$2="Current Exchange rate",IF(C.Claims_DATA!K559=0,0,C.Claims_DATA!K559/ECO!U40),IF($C$2="Constant Exchange rate",IF(C.Claims_DATA!K559=0,0,C.Claims_DATA!K559/ECO!U75))))</f>
        <v>7.0621468926553677</v>
      </c>
      <c r="M662" s="74">
        <f>IF($C$2="National Currency",IF(C.Claims_DATA!L559=0,0,C.Claims_DATA!L559),IF($C$2="Current Exchange rate",IF(C.Claims_DATA!L559=0,0,C.Claims_DATA!L559/ECO!V40),IF($C$2="Constant Exchange rate",IF(C.Claims_DATA!L559=0,0,C.Claims_DATA!L559/ECO!V75))))</f>
        <v>2.4717514124293785</v>
      </c>
      <c r="N662" s="74">
        <f>IF($C$2="National Currency",IF(C.Claims_DATA!M559=0,0,C.Claims_DATA!M559),IF($C$2="Current Exchange rate",IF(C.Claims_DATA!M559=0,0,C.Claims_DATA!M559/ECO!W40),IF($C$2="Constant Exchange rate",IF(C.Claims_DATA!M559=0,0,C.Claims_DATA!M559/ECO!W75))))</f>
        <v>-10.94632768361582</v>
      </c>
      <c r="O662" s="74">
        <f>IF($C$2="National Currency",IF(C.Claims_DATA!N559=0,0,C.Claims_DATA!N559),IF($C$2="Current Exchange rate",IF(C.Claims_DATA!N559=0,0,C.Claims_DATA!N559/ECO!X40),IF($C$2="Constant Exchange rate",IF(C.Claims_DATA!N559=0,0,C.Claims_DATA!N559/ECO!X75))))</f>
        <v>6.3559322033898304</v>
      </c>
      <c r="P662" s="220">
        <f>IF($C$2="National Currency",IF(C.Claims_DATA!O559=0,0,C.Claims_DATA!O559),IF($C$2="Current Exchange rate",IF(C.Claims_DATA!O559=0,0,C.Claims_DATA!O559/ECO!Y40),IF($C$2="Constant Exchange rate",IF(C.Claims_DATA!O559=0,0,C.Claims_DATA!O559/ECO!Y75))))</f>
        <v>0</v>
      </c>
      <c r="Q662" s="48">
        <f t="shared" si="133"/>
        <v>5.6675161312866686E-4</v>
      </c>
      <c r="R662" s="94">
        <f t="shared" si="134"/>
        <v>-1.5806451612903225</v>
      </c>
      <c r="S662" s="94">
        <f t="shared" si="135"/>
        <v>-0.93104372976803873</v>
      </c>
    </row>
    <row r="663" spans="3:19" ht="15" hidden="1" x14ac:dyDescent="0.25">
      <c r="C663" s="256"/>
      <c r="D663" s="257"/>
      <c r="E663" s="45" t="s">
        <v>41</v>
      </c>
      <c r="F663" s="75">
        <f>IF($C$2="National Currency",IF(C.Claims_DATA!E560=0,0,C.Claims_DATA!E560),IF($C$2="Current Exchange rate",IF(C.Claims_DATA!E560=0,0,C.Claims_DATA!E560/ECO!O41),IF($C$2="Constant Exchange rate",IF(C.Claims_DATA!E560=0,0,C.Claims_DATA!E560/ECO!O76))))</f>
        <v>55.082858870135261</v>
      </c>
      <c r="G663" s="75">
        <f>IF($C$2="National Currency",IF(C.Claims_DATA!F560=0,0,C.Claims_DATA!F560),IF($C$2="Current Exchange rate",IF(C.Claims_DATA!F560=0,0,C.Claims_DATA!F560/ECO!P41),IF($C$2="Constant Exchange rate",IF(C.Claims_DATA!F560=0,0,C.Claims_DATA!F560/ECO!P76))))</f>
        <v>137.53525701881856</v>
      </c>
      <c r="H663" s="75">
        <f>IF($C$2="National Currency",IF(C.Claims_DATA!G560=0,0,C.Claims_DATA!G560),IF($C$2="Current Exchange rate",IF(C.Claims_DATA!G560=0,0,C.Claims_DATA!G560/ECO!Q41),IF($C$2="Constant Exchange rate",IF(C.Claims_DATA!G560=0,0,C.Claims_DATA!G560/ECO!Q76))))</f>
        <v>89.668315683766707</v>
      </c>
      <c r="I663" s="75">
        <f>IF($C$2="National Currency",IF(C.Claims_DATA!H560=0,0,C.Claims_DATA!H560),IF($C$2="Current Exchange rate",IF(C.Claims_DATA!H560=0,0,C.Claims_DATA!H560/ECO!R41),IF($C$2="Constant Exchange rate",IF(C.Claims_DATA!H560=0,0,C.Claims_DATA!H560/ECO!R76))))</f>
        <v>175.27998547595251</v>
      </c>
      <c r="J663" s="75">
        <f>IF($C$2="National Currency",IF(C.Claims_DATA!I560=0,0,C.Claims_DATA!I560),IF($C$2="Current Exchange rate",IF(C.Claims_DATA!I560=0,0,C.Claims_DATA!I560/ECO!S41),IF($C$2="Constant Exchange rate",IF(C.Claims_DATA!I560=0,0,C.Claims_DATA!I560/ECO!S76))))</f>
        <v>-10.445359970150447</v>
      </c>
      <c r="K663" s="75">
        <f>IF($C$2="National Currency",IF(C.Claims_DATA!J560=0,0,C.Claims_DATA!J560),IF($C$2="Current Exchange rate",IF(C.Claims_DATA!J560=0,0,C.Claims_DATA!J560/ECO!T41),IF($C$2="Constant Exchange rate",IF(C.Claims_DATA!J560=0,0,C.Claims_DATA!J560/ECO!T76))))</f>
        <v>-53.994309843119424</v>
      </c>
      <c r="L663" s="75">
        <f>IF($C$2="National Currency",IF(C.Claims_DATA!K560=0,0,C.Claims_DATA!K560),IF($C$2="Current Exchange rate",IF(C.Claims_DATA!K560=0,0,C.Claims_DATA!K560/ECO!U41),IF($C$2="Constant Exchange rate",IF(C.Claims_DATA!K560=0,0,C.Claims_DATA!K560/ECO!U76))))</f>
        <v>0.3054705796414926</v>
      </c>
      <c r="M663" s="75">
        <f>IF($C$2="National Currency",IF(C.Claims_DATA!L560=0,0,C.Claims_DATA!L560),IF($C$2="Current Exchange rate",IF(C.Claims_DATA!L560=0,0,C.Claims_DATA!L560/ECO!V41),IF($C$2="Constant Exchange rate",IF(C.Claims_DATA!L560=0,0,C.Claims_DATA!L560/ECO!V76))))</f>
        <v>102.43446770644721</v>
      </c>
      <c r="N663" s="75">
        <f>IF($C$2="National Currency",IF(C.Claims_DATA!M560=0,0,C.Claims_DATA!M560),IF($C$2="Current Exchange rate",IF(C.Claims_DATA!M560=0,0,C.Claims_DATA!M560/ECO!W41),IF($C$2="Constant Exchange rate",IF(C.Claims_DATA!M560=0,0,C.Claims_DATA!M560/ECO!W76))))</f>
        <v>-24.415510822070026</v>
      </c>
      <c r="O663" s="75">
        <f>IF($C$2="National Currency",IF(C.Claims_DATA!N560=0,0,C.Claims_DATA!N560),IF($C$2="Current Exchange rate",IF(C.Claims_DATA!N560=0,0,C.Claims_DATA!N560/ECO!X41),IF($C$2="Constant Exchange rate",IF(C.Claims_DATA!N560=0,0,C.Claims_DATA!N560/ECO!X76))))</f>
        <v>-21.435047654234744</v>
      </c>
      <c r="P663" s="221">
        <f>IF($C$2="National Currency",IF(C.Claims_DATA!O560=0,0,C.Claims_DATA!O560),IF($C$2="Current Exchange rate",IF(C.Claims_DATA!O560=0,0,C.Claims_DATA!O560/ECO!Y41),IF($C$2="Constant Exchange rate",IF(C.Claims_DATA!O560=0,0,C.Claims_DATA!O560/ECO!Y76))))</f>
        <v>0</v>
      </c>
      <c r="Q663" s="48">
        <f t="shared" si="133"/>
        <v>-1.9113400594563091E-3</v>
      </c>
      <c r="R663" s="94">
        <f t="shared" si="134"/>
        <v>-0.12207252961265669</v>
      </c>
      <c r="S663" s="94">
        <f t="shared" si="135"/>
        <v>-1.3891418872206789</v>
      </c>
    </row>
    <row r="664" spans="3:19" ht="15.75" hidden="1" thickBot="1" x14ac:dyDescent="0.3">
      <c r="C664" s="258"/>
      <c r="D664" s="259"/>
      <c r="E664" s="55" t="s">
        <v>85</v>
      </c>
      <c r="F664" s="64">
        <f t="shared" ref="F664:O664" si="136">SUM(F632:F663)</f>
        <v>9673.8281939917852</v>
      </c>
      <c r="G664" s="64">
        <f t="shared" si="136"/>
        <v>10813.821961832255</v>
      </c>
      <c r="H664" s="64">
        <f t="shared" si="136"/>
        <v>11288.624439384555</v>
      </c>
      <c r="I664" s="64">
        <f t="shared" si="136"/>
        <v>12033.181668965704</v>
      </c>
      <c r="J664" s="64">
        <f t="shared" si="136"/>
        <v>12768.34335917982</v>
      </c>
      <c r="K664" s="64">
        <f t="shared" si="136"/>
        <v>12130.516051545444</v>
      </c>
      <c r="L664" s="64">
        <f t="shared" si="136"/>
        <v>15378.452374272354</v>
      </c>
      <c r="M664" s="64">
        <f t="shared" si="136"/>
        <v>13222.052738163798</v>
      </c>
      <c r="N664" s="64">
        <f t="shared" si="136"/>
        <v>16752.2076342701</v>
      </c>
      <c r="O664" s="64">
        <f t="shared" si="136"/>
        <v>11214.669806236394</v>
      </c>
      <c r="P664" s="64" t="s">
        <v>355</v>
      </c>
      <c r="Q664" s="48">
        <f t="shared" si="133"/>
        <v>1</v>
      </c>
    </row>
    <row r="665" spans="3:19" ht="16.5" hidden="1" thickTop="1" thickBot="1" x14ac:dyDescent="0.3">
      <c r="C665" s="260"/>
      <c r="D665" s="261"/>
      <c r="E665" s="57" t="s">
        <v>90</v>
      </c>
      <c r="F665" s="64">
        <v>9673.6435546875</v>
      </c>
      <c r="G665" s="64">
        <v>10816.619140625</v>
      </c>
      <c r="H665" s="64">
        <v>11286.935546875</v>
      </c>
      <c r="I665" s="64">
        <v>11438.822265625</v>
      </c>
      <c r="J665" s="64">
        <v>11518.1025390625</v>
      </c>
      <c r="K665" s="64">
        <v>11968.9990234375</v>
      </c>
      <c r="L665" s="64">
        <v>13678.2880859375</v>
      </c>
      <c r="M665" s="64">
        <v>12278.5361328125</v>
      </c>
      <c r="N665" s="64">
        <v>13388.271484375</v>
      </c>
      <c r="O665" s="64">
        <v>12709.80078125</v>
      </c>
      <c r="P665" s="64" t="s">
        <v>355</v>
      </c>
      <c r="Q665" s="48">
        <f>O665/$O$664</f>
        <v>1.1333192149966087</v>
      </c>
      <c r="R665" s="94">
        <f>IF(OR(O665=0, N665=0),"-",O665/N665-1)</f>
        <v>-5.0676497254841357E-2</v>
      </c>
      <c r="S665" s="94">
        <f>IF(OR(O665=0, F665=0),"-",O665/F665-1)</f>
        <v>0.31385870374470093</v>
      </c>
    </row>
    <row r="666" spans="3:19" ht="15.75" hidden="1" thickTop="1" x14ac:dyDescent="0.25">
      <c r="E666" s="57" t="s">
        <v>87</v>
      </c>
      <c r="F666" s="59"/>
      <c r="G666" s="59">
        <f t="shared" ref="G666:O666" si="137">G665/F665-1</f>
        <v>0.11815357672380378</v>
      </c>
      <c r="H666" s="59">
        <f t="shared" si="137"/>
        <v>4.3480906569372424E-2</v>
      </c>
      <c r="I666" s="59">
        <f t="shared" si="137"/>
        <v>1.345686064381324E-2</v>
      </c>
      <c r="J666" s="59">
        <f t="shared" si="137"/>
        <v>6.9308073503113743E-3</v>
      </c>
      <c r="K666" s="59">
        <f t="shared" si="137"/>
        <v>3.9146767694229867E-2</v>
      </c>
      <c r="L666" s="59">
        <f t="shared" si="137"/>
        <v>0.14280969186754033</v>
      </c>
      <c r="M666" s="59">
        <f t="shared" si="137"/>
        <v>-0.10233385525518135</v>
      </c>
      <c r="N666" s="59">
        <f t="shared" si="137"/>
        <v>9.038010228246196E-2</v>
      </c>
      <c r="O666" s="59">
        <f t="shared" si="137"/>
        <v>-5.0676497254841357E-2</v>
      </c>
      <c r="P666" s="86"/>
    </row>
    <row r="667" spans="3:19" x14ac:dyDescent="0.15">
      <c r="F667" s="22"/>
      <c r="G667" s="22"/>
      <c r="H667" s="22"/>
      <c r="I667" s="22"/>
      <c r="J667" s="22"/>
      <c r="K667" s="22"/>
      <c r="L667" s="22"/>
      <c r="M667" s="22"/>
      <c r="N667" s="22"/>
      <c r="O667" s="22"/>
    </row>
    <row r="669" spans="3:19" ht="18.75" x14ac:dyDescent="0.15">
      <c r="C669" s="264" t="s">
        <v>235</v>
      </c>
      <c r="D669" s="265"/>
      <c r="E669" s="272" t="s">
        <v>150</v>
      </c>
      <c r="F669" s="273"/>
      <c r="G669" s="273"/>
      <c r="H669" s="273"/>
      <c r="I669" s="273"/>
      <c r="J669" s="273"/>
      <c r="K669" s="273"/>
      <c r="L669" s="273"/>
      <c r="M669" s="273"/>
      <c r="N669" s="273"/>
      <c r="O669" s="273"/>
      <c r="P669" s="274"/>
    </row>
    <row r="670" spans="3:19" ht="15" x14ac:dyDescent="0.15">
      <c r="C670" s="262" t="s">
        <v>93</v>
      </c>
      <c r="D670" s="263"/>
      <c r="E670" s="43">
        <v>15</v>
      </c>
      <c r="F670" s="44">
        <v>2004</v>
      </c>
      <c r="G670" s="44">
        <f t="shared" ref="G670:P670" si="138">F670+1</f>
        <v>2005</v>
      </c>
      <c r="H670" s="44">
        <f t="shared" si="138"/>
        <v>2006</v>
      </c>
      <c r="I670" s="44">
        <f t="shared" si="138"/>
        <v>2007</v>
      </c>
      <c r="J670" s="44">
        <f t="shared" si="138"/>
        <v>2008</v>
      </c>
      <c r="K670" s="44">
        <f t="shared" si="138"/>
        <v>2009</v>
      </c>
      <c r="L670" s="44">
        <f t="shared" si="138"/>
        <v>2010</v>
      </c>
      <c r="M670" s="44">
        <f t="shared" si="138"/>
        <v>2011</v>
      </c>
      <c r="N670" s="44">
        <f t="shared" si="138"/>
        <v>2012</v>
      </c>
      <c r="O670" s="120">
        <f t="shared" si="138"/>
        <v>2013</v>
      </c>
      <c r="P670" s="120">
        <f t="shared" si="138"/>
        <v>2014</v>
      </c>
      <c r="Q670" s="46" t="s">
        <v>82</v>
      </c>
      <c r="R670" s="47" t="s">
        <v>88</v>
      </c>
      <c r="S670" s="46" t="s">
        <v>89</v>
      </c>
    </row>
    <row r="671" spans="3:19" ht="15" x14ac:dyDescent="0.25">
      <c r="C671" s="256"/>
      <c r="D671" s="257"/>
      <c r="E671" s="45" t="s">
        <v>0</v>
      </c>
      <c r="F671" s="73">
        <f>IF($C$2="National Currency",IF(C.Claims_DATA!E565=0,0,C.Claims_DATA!E565),IF($C$2="Current Exchange rate",IF(C.Claims_DATA!E565=0,0,C.Claims_DATA!E565/ECO!O10),IF($C$2="Constant Exchange rate",IF(C.Claims_DATA!E565=0,0,C.Claims_DATA!E565/ECO!O45))))</f>
        <v>0</v>
      </c>
      <c r="G671" s="73">
        <f>IF($C$2="National Currency",IF(C.Claims_DATA!F565=0,0,C.Claims_DATA!F565),IF($C$2="Current Exchange rate",IF(C.Claims_DATA!F565=0,0,C.Claims_DATA!F565/ECO!P10),IF($C$2="Constant Exchange rate",IF(C.Claims_DATA!F565=0,0,C.Claims_DATA!F565/ECO!P45))))</f>
        <v>0</v>
      </c>
      <c r="H671" s="73">
        <f>IF($C$2="National Currency",IF(C.Claims_DATA!G565=0,0,C.Claims_DATA!G565),IF($C$2="Current Exchange rate",IF(C.Claims_DATA!G565=0,0,C.Claims_DATA!G565/ECO!Q10),IF($C$2="Constant Exchange rate",IF(C.Claims_DATA!G565=0,0,C.Claims_DATA!G565/ECO!Q45))))</f>
        <v>0</v>
      </c>
      <c r="I671" s="73">
        <f>IF($C$2="National Currency",IF(C.Claims_DATA!H565=0,0,C.Claims_DATA!H565),IF($C$2="Current Exchange rate",IF(C.Claims_DATA!H565=0,0,C.Claims_DATA!H565/ECO!R10),IF($C$2="Constant Exchange rate",IF(C.Claims_DATA!H565=0,0,C.Claims_DATA!H565/ECO!R45))))</f>
        <v>0</v>
      </c>
      <c r="J671" s="73">
        <f>IF($C$2="National Currency",IF(C.Claims_DATA!I565=0,0,C.Claims_DATA!I565),IF($C$2="Current Exchange rate",IF(C.Claims_DATA!I565=0,0,C.Claims_DATA!I565/ECO!S10),IF($C$2="Constant Exchange rate",IF(C.Claims_DATA!I565=0,0,C.Claims_DATA!I565/ECO!S45))))</f>
        <v>0</v>
      </c>
      <c r="K671" s="73">
        <f>IF($C$2="National Currency",IF(C.Claims_DATA!J565=0,0,C.Claims_DATA!J565),IF($C$2="Current Exchange rate",IF(C.Claims_DATA!J565=0,0,C.Claims_DATA!J565/ECO!T10),IF($C$2="Constant Exchange rate",IF(C.Claims_DATA!J565=0,0,C.Claims_DATA!J565/ECO!T45))))</f>
        <v>0</v>
      </c>
      <c r="L671" s="73">
        <f>IF($C$2="National Currency",IF(C.Claims_DATA!K565=0,0,C.Claims_DATA!K565),IF($C$2="Current Exchange rate",IF(C.Claims_DATA!K565=0,0,C.Claims_DATA!K565/ECO!U10),IF($C$2="Constant Exchange rate",IF(C.Claims_DATA!K565=0,0,C.Claims_DATA!K565/ECO!U45))))</f>
        <v>0</v>
      </c>
      <c r="M671" s="73">
        <f>IF($C$2="National Currency",IF(C.Claims_DATA!L565=0,0,C.Claims_DATA!L565),IF($C$2="Current Exchange rate",IF(C.Claims_DATA!L565=0,0,C.Claims_DATA!L565/ECO!V10),IF($C$2="Constant Exchange rate",IF(C.Claims_DATA!L565=0,0,C.Claims_DATA!L565/ECO!V45))))</f>
        <v>0</v>
      </c>
      <c r="N671" s="73">
        <f>IF($C$2="National Currency",IF(C.Claims_DATA!M565=0,0,C.Claims_DATA!M565),IF($C$2="Current Exchange rate",IF(C.Claims_DATA!M565=0,0,C.Claims_DATA!M565/ECO!W10),IF($C$2="Constant Exchange rate",IF(C.Claims_DATA!M565=0,0,C.Claims_DATA!M565/ECO!W45))))</f>
        <v>0</v>
      </c>
      <c r="O671" s="73">
        <f>IF($C$2="National Currency",IF(C.Claims_DATA!N565=0,0,C.Claims_DATA!N565),IF($C$2="Current Exchange rate",IF(C.Claims_DATA!N565=0,0,C.Claims_DATA!N565/ECO!X10),IF($C$2="Constant Exchange rate",IF(C.Claims_DATA!N565=0,0,C.Claims_DATA!N565/ECO!X45))))</f>
        <v>0</v>
      </c>
      <c r="P671" s="219">
        <f>IF($C$2="National Currency",IF(C.Claims_DATA!O565=0,0,C.Claims_DATA!O565),IF($C$2="Current Exchange rate",IF(C.Claims_DATA!O565=0,0,C.Claims_DATA!O565/ECO!Y10),IF($C$2="Constant Exchange rate",IF(C.Claims_DATA!O565=0,0,C.Claims_DATA!O565/ECO!Y45))))</f>
        <v>0</v>
      </c>
      <c r="Q671" s="48">
        <f>O671/$O$703</f>
        <v>0</v>
      </c>
      <c r="R671" s="94" t="str">
        <f>IF(OR(O671=0, N671=0),"-",O671/N671-1)</f>
        <v>-</v>
      </c>
      <c r="S671" s="94" t="str">
        <f>IF(OR(O671=0, F671=0),"-",O671/F671-1)</f>
        <v>-</v>
      </c>
    </row>
    <row r="672" spans="3:19" ht="15" x14ac:dyDescent="0.25">
      <c r="C672" s="256"/>
      <c r="D672" s="257"/>
      <c r="E672" s="45" t="s">
        <v>1</v>
      </c>
      <c r="F672" s="74">
        <f>IF($C$2="National Currency",IF(C.Claims_DATA!E566=0,0,C.Claims_DATA!E566),IF($C$2="Current Exchange rate",IF(C.Claims_DATA!E566=0,0,C.Claims_DATA!E566/ECO!O11),IF($C$2="Constant Exchange rate",IF(C.Claims_DATA!E566=0,0,C.Claims_DATA!E566/ECO!O46))))</f>
        <v>163.26762471000004</v>
      </c>
      <c r="G672" s="74">
        <f>IF($C$2="National Currency",IF(C.Claims_DATA!F566=0,0,C.Claims_DATA!F566),IF($C$2="Current Exchange rate",IF(C.Claims_DATA!F566=0,0,C.Claims_DATA!F566/ECO!P11),IF($C$2="Constant Exchange rate",IF(C.Claims_DATA!F566=0,0,C.Claims_DATA!F566/ECO!P46))))</f>
        <v>521.32998059999943</v>
      </c>
      <c r="H672" s="74">
        <f>IF($C$2="National Currency",IF(C.Claims_DATA!G566=0,0,C.Claims_DATA!G566),IF($C$2="Current Exchange rate",IF(C.Claims_DATA!G566=0,0,C.Claims_DATA!G566/ECO!Q11),IF($C$2="Constant Exchange rate",IF(C.Claims_DATA!G566=0,0,C.Claims_DATA!G566/ECO!Q46))))</f>
        <v>207.90913003999995</v>
      </c>
      <c r="I672" s="74">
        <f>IF($C$2="National Currency",IF(C.Claims_DATA!H566=0,0,C.Claims_DATA!H566),IF($C$2="Current Exchange rate",IF(C.Claims_DATA!H566=0,0,C.Claims_DATA!H566/ECO!R11),IF($C$2="Constant Exchange rate",IF(C.Claims_DATA!H566=0,0,C.Claims_DATA!H566/ECO!R46))))</f>
        <v>378.40704380000017</v>
      </c>
      <c r="J672" s="74">
        <f>IF($C$2="National Currency",IF(C.Claims_DATA!I566=0,0,C.Claims_DATA!I566),IF($C$2="Current Exchange rate",IF(C.Claims_DATA!I566=0,0,C.Claims_DATA!I566/ECO!S11),IF($C$2="Constant Exchange rate",IF(C.Claims_DATA!I566=0,0,C.Claims_DATA!I566/ECO!S46))))</f>
        <v>1900.51296654</v>
      </c>
      <c r="K672" s="74">
        <f>IF($C$2="National Currency",IF(C.Claims_DATA!J566=0,0,C.Claims_DATA!J566),IF($C$2="Current Exchange rate",IF(C.Claims_DATA!J566=0,0,C.Claims_DATA!J566/ECO!T11),IF($C$2="Constant Exchange rate",IF(C.Claims_DATA!J566=0,0,C.Claims_DATA!J566/ECO!T46))))</f>
        <v>138.85881875000095</v>
      </c>
      <c r="L672" s="74">
        <f>IF($C$2="National Currency",IF(C.Claims_DATA!K566=0,0,C.Claims_DATA!K566),IF($C$2="Current Exchange rate",IF(C.Claims_DATA!K566=0,0,C.Claims_DATA!K566/ECO!U11),IF($C$2="Constant Exchange rate",IF(C.Claims_DATA!K566=0,0,C.Claims_DATA!K566/ECO!U46))))</f>
        <v>172.50410919999982</v>
      </c>
      <c r="M672" s="74">
        <f>IF($C$2="National Currency",IF(C.Claims_DATA!L566=0,0,C.Claims_DATA!L566),IF($C$2="Current Exchange rate",IF(C.Claims_DATA!L566=0,0,C.Claims_DATA!L566/ECO!V11),IF($C$2="Constant Exchange rate",IF(C.Claims_DATA!L566=0,0,C.Claims_DATA!L566/ECO!V46))))</f>
        <v>113.98316818999862</v>
      </c>
      <c r="N672" s="74">
        <f>IF($C$2="National Currency",IF(C.Claims_DATA!M566=0,0,C.Claims_DATA!M566),IF($C$2="Current Exchange rate",IF(C.Claims_DATA!M566=0,0,C.Claims_DATA!M566/ECO!W11),IF($C$2="Constant Exchange rate",IF(C.Claims_DATA!M566=0,0,C.Claims_DATA!M566/ECO!W46))))</f>
        <v>176.11021985000039</v>
      </c>
      <c r="O672" s="74">
        <f>IF($C$2="National Currency",IF(C.Claims_DATA!N566=0,0,C.Claims_DATA!N566),IF($C$2="Current Exchange rate",IF(C.Claims_DATA!N566=0,0,C.Claims_DATA!N566/ECO!X11),IF($C$2="Constant Exchange rate",IF(C.Claims_DATA!N566=0,0,C.Claims_DATA!N566/ECO!X46))))</f>
        <v>138.99693876999856</v>
      </c>
      <c r="P672" s="220">
        <f>IF($C$2="National Currency",IF(C.Claims_DATA!O566=0,0,C.Claims_DATA!O566),IF($C$2="Current Exchange rate",IF(C.Claims_DATA!O566=0,0,C.Claims_DATA!O566/ECO!Y11),IF($C$2="Constant Exchange rate",IF(C.Claims_DATA!O566=0,0,C.Claims_DATA!O566/ECO!Y46))))</f>
        <v>20.45708780999756</v>
      </c>
      <c r="Q672" s="48">
        <f t="shared" ref="Q672:Q704" si="139">O672/$O$703</f>
        <v>5.94430390676573E-2</v>
      </c>
      <c r="R672" s="94">
        <f t="shared" ref="R672:R702" si="140">IF(OR(O672=0, N672=0),"-",O672/N672-1)</f>
        <v>-0.21073894014562344</v>
      </c>
      <c r="S672" s="94">
        <f t="shared" ref="S672:S702" si="141">IF(OR(O672=0, F672=0),"-",O672/F672-1)</f>
        <v>-0.14865584026907763</v>
      </c>
    </row>
    <row r="673" spans="3:19" ht="15" x14ac:dyDescent="0.25">
      <c r="C673" s="256"/>
      <c r="D673" s="257"/>
      <c r="E673" s="45" t="s">
        <v>2</v>
      </c>
      <c r="F673" s="74">
        <f>IF($C$2="National Currency",IF(C.Claims_DATA!E567=0,0,C.Claims_DATA!E567),IF($C$2="Current Exchange rate",IF(C.Claims_DATA!E567=0,0,C.Claims_DATA!E567/ECO!O12),IF($C$2="Constant Exchange rate",IF(C.Claims_DATA!E567=0,0,C.Claims_DATA!E567/ECO!O47))))</f>
        <v>0</v>
      </c>
      <c r="G673" s="74">
        <f>IF($C$2="National Currency",IF(C.Claims_DATA!F567=0,0,C.Claims_DATA!F567),IF($C$2="Current Exchange rate",IF(C.Claims_DATA!F567=0,0,C.Claims_DATA!F567/ECO!P12),IF($C$2="Constant Exchange rate",IF(C.Claims_DATA!F567=0,0,C.Claims_DATA!F567/ECO!P47))))</f>
        <v>0</v>
      </c>
      <c r="H673" s="74">
        <f>IF($C$2="National Currency",IF(C.Claims_DATA!G567=0,0,C.Claims_DATA!G567),IF($C$2="Current Exchange rate",IF(C.Claims_DATA!G567=0,0,C.Claims_DATA!G567/ECO!Q12),IF($C$2="Constant Exchange rate",IF(C.Claims_DATA!G567=0,0,C.Claims_DATA!G567/ECO!Q47))))</f>
        <v>0</v>
      </c>
      <c r="I673" s="74">
        <f>IF($C$2="National Currency",IF(C.Claims_DATA!H567=0,0,C.Claims_DATA!H567),IF($C$2="Current Exchange rate",IF(C.Claims_DATA!H567=0,0,C.Claims_DATA!H567/ECO!R12),IF($C$2="Constant Exchange rate",IF(C.Claims_DATA!H567=0,0,C.Claims_DATA!H567/ECO!R47))))</f>
        <v>0.71868289191123835</v>
      </c>
      <c r="J673" s="74">
        <f>IF($C$2="National Currency",IF(C.Claims_DATA!I567=0,0,C.Claims_DATA!I567),IF($C$2="Current Exchange rate",IF(C.Claims_DATA!I567=0,0,C.Claims_DATA!I567/ECO!S12),IF($C$2="Constant Exchange rate",IF(C.Claims_DATA!I567=0,0,C.Claims_DATA!I567/ECO!S47))))</f>
        <v>1.1336537478269761</v>
      </c>
      <c r="K673" s="74">
        <f>IF($C$2="National Currency",IF(C.Claims_DATA!J567=0,0,C.Claims_DATA!J567),IF($C$2="Current Exchange rate",IF(C.Claims_DATA!J567=0,0,C.Claims_DATA!J567/ECO!T12),IF($C$2="Constant Exchange rate",IF(C.Claims_DATA!J567=0,0,C.Claims_DATA!J567/ECO!T47))))</f>
        <v>-0.21975662133142448</v>
      </c>
      <c r="L673" s="74">
        <f>IF($C$2="National Currency",IF(C.Claims_DATA!K567=0,0,C.Claims_DATA!K567),IF($C$2="Current Exchange rate",IF(C.Claims_DATA!K567=0,0,C.Claims_DATA!K567/ECO!U12),IF($C$2="Constant Exchange rate",IF(C.Claims_DATA!K567=0,0,C.Claims_DATA!K567/ECO!U47))))</f>
        <v>1.6496062992125986</v>
      </c>
      <c r="M673" s="74">
        <f>IF($C$2="National Currency",IF(C.Claims_DATA!L567=0,0,C.Claims_DATA!L567),IF($C$2="Current Exchange rate",IF(C.Claims_DATA!L567=0,0,C.Claims_DATA!L567/ECO!V12),IF($C$2="Constant Exchange rate",IF(C.Claims_DATA!L567=0,0,C.Claims_DATA!L567/ECO!V47))))</f>
        <v>0.80069536762450155</v>
      </c>
      <c r="N673" s="74">
        <f>IF($C$2="National Currency",IF(C.Claims_DATA!M567=0,0,C.Claims_DATA!M567),IF($C$2="Current Exchange rate",IF(C.Claims_DATA!M567=0,0,C.Claims_DATA!M567/ECO!W12),IF($C$2="Constant Exchange rate",IF(C.Claims_DATA!M567=0,0,C.Claims_DATA!M567/ECO!W47))))</f>
        <v>0.51129972389814915</v>
      </c>
      <c r="O673" s="74">
        <f>IF($C$2="National Currency",IF(C.Claims_DATA!N567=0,0,C.Claims_DATA!N567),IF($C$2="Current Exchange rate",IF(C.Claims_DATA!N567=0,0,C.Claims_DATA!N567/ECO!X12),IF($C$2="Constant Exchange rate",IF(C.Claims_DATA!N567=0,0,C.Claims_DATA!N567/ECO!X47))))</f>
        <v>0.51129972389814915</v>
      </c>
      <c r="P673" s="220">
        <f>IF($C$2="National Currency",IF(C.Claims_DATA!O567=0,0,C.Claims_DATA!O567),IF($C$2="Current Exchange rate",IF(C.Claims_DATA!O567=0,0,C.Claims_DATA!O567/ECO!Y12),IF($C$2="Constant Exchange rate",IF(C.Claims_DATA!O567=0,0,C.Claims_DATA!O567/ECO!Y47))))</f>
        <v>0</v>
      </c>
      <c r="Q673" s="48">
        <f t="shared" si="139"/>
        <v>2.1866099880985448E-4</v>
      </c>
      <c r="R673" s="94">
        <f t="shared" si="140"/>
        <v>0</v>
      </c>
      <c r="S673" s="94" t="str">
        <f t="shared" si="141"/>
        <v>-</v>
      </c>
    </row>
    <row r="674" spans="3:19" ht="15" x14ac:dyDescent="0.25">
      <c r="C674" s="256"/>
      <c r="D674" s="257"/>
      <c r="E674" s="45" t="s">
        <v>3</v>
      </c>
      <c r="F674" s="74">
        <f>IF($C$2="National Currency",IF(C.Claims_DATA!E568=0,0,C.Claims_DATA!E568),IF($C$2="Current Exchange rate",IF(C.Claims_DATA!E568=0,0,C.Claims_DATA!E568/ECO!O13),IF($C$2="Constant Exchange rate",IF(C.Claims_DATA!E568=0,0,C.Claims_DATA!E568/ECO!O48))))</f>
        <v>328.11044577511643</v>
      </c>
      <c r="G674" s="74">
        <f>IF($C$2="National Currency",IF(C.Claims_DATA!F568=0,0,C.Claims_DATA!F568),IF($C$2="Current Exchange rate",IF(C.Claims_DATA!F568=0,0,C.Claims_DATA!F568/ECO!P13),IF($C$2="Constant Exchange rate",IF(C.Claims_DATA!F568=0,0,C.Claims_DATA!F568/ECO!P48))))</f>
        <v>332.40269461077844</v>
      </c>
      <c r="H674" s="74">
        <f>IF($C$2="National Currency",IF(C.Claims_DATA!G568=0,0,C.Claims_DATA!G568),IF($C$2="Current Exchange rate",IF(C.Claims_DATA!G568=0,0,C.Claims_DATA!G568/ECO!Q13),IF($C$2="Constant Exchange rate",IF(C.Claims_DATA!G568=0,0,C.Claims_DATA!G568/ECO!Q48))))</f>
        <v>384.77045908183635</v>
      </c>
      <c r="I674" s="74">
        <f>IF($C$2="National Currency",IF(C.Claims_DATA!H568=0,0,C.Claims_DATA!H568),IF($C$2="Current Exchange rate",IF(C.Claims_DATA!H568=0,0,C.Claims_DATA!H568/ECO!R13),IF($C$2="Constant Exchange rate",IF(C.Claims_DATA!H568=0,0,C.Claims_DATA!H568/ECO!R48))))</f>
        <v>450.9214903526281</v>
      </c>
      <c r="J674" s="74">
        <f>IF($C$2="National Currency",IF(C.Claims_DATA!I568=0,0,C.Claims_DATA!I568),IF($C$2="Current Exchange rate",IF(C.Claims_DATA!I568=0,0,C.Claims_DATA!I568/ECO!S13),IF($C$2="Constant Exchange rate",IF(C.Claims_DATA!I568=0,0,C.Claims_DATA!I568/ECO!S48))))</f>
        <v>366.31460079840321</v>
      </c>
      <c r="K674" s="74">
        <f>IF($C$2="National Currency",IF(C.Claims_DATA!J568=0,0,C.Claims_DATA!J568),IF($C$2="Current Exchange rate",IF(C.Claims_DATA!J568=0,0,C.Claims_DATA!J568/ECO!T13),IF($C$2="Constant Exchange rate",IF(C.Claims_DATA!J568=0,0,C.Claims_DATA!J568/ECO!T48))))</f>
        <v>187.79552145708584</v>
      </c>
      <c r="L674" s="74">
        <f>IF($C$2="National Currency",IF(C.Claims_DATA!K568=0,0,C.Claims_DATA!K568),IF($C$2="Current Exchange rate",IF(C.Claims_DATA!K568=0,0,C.Claims_DATA!K568/ECO!U13),IF($C$2="Constant Exchange rate",IF(C.Claims_DATA!K568=0,0,C.Claims_DATA!K568/ECO!U48))))</f>
        <v>228.99314703925484</v>
      </c>
      <c r="M674" s="74">
        <f>IF($C$2="National Currency",IF(C.Claims_DATA!L568=0,0,C.Claims_DATA!L568),IF($C$2="Current Exchange rate",IF(C.Claims_DATA!L568=0,0,C.Claims_DATA!L568/ECO!V13),IF($C$2="Constant Exchange rate",IF(C.Claims_DATA!L568=0,0,C.Claims_DATA!L568/ECO!V48))))</f>
        <v>92.841766467065881</v>
      </c>
      <c r="N674" s="74">
        <f>IF($C$2="National Currency",IF(C.Claims_DATA!M568=0,0,C.Claims_DATA!M568),IF($C$2="Current Exchange rate",IF(C.Claims_DATA!M568=0,0,C.Claims_DATA!M568/ECO!W13),IF($C$2="Constant Exchange rate",IF(C.Claims_DATA!M568=0,0,C.Claims_DATA!M568/ECO!W48))))</f>
        <v>-0.36356703260146378</v>
      </c>
      <c r="O674" s="74">
        <f>IF($C$2="National Currency",IF(C.Claims_DATA!N568=0,0,C.Claims_DATA!N568),IF($C$2="Current Exchange rate",IF(C.Claims_DATA!N568=0,0,C.Claims_DATA!N568/ECO!X13),IF($C$2="Constant Exchange rate",IF(C.Claims_DATA!N568=0,0,C.Claims_DATA!N568/ECO!X48))))</f>
        <v>144.00471972721226</v>
      </c>
      <c r="P674" s="220">
        <f>IF($C$2="National Currency",IF(C.Claims_DATA!O568=0,0,C.Claims_DATA!O568),IF($C$2="Current Exchange rate",IF(C.Claims_DATA!O568=0,0,C.Claims_DATA!O568/ECO!Y13),IF($C$2="Constant Exchange rate",IF(C.Claims_DATA!O568=0,0,C.Claims_DATA!O568/ECO!Y48))))</f>
        <v>-93.955422488356618</v>
      </c>
      <c r="Q674" s="48">
        <f t="shared" si="139"/>
        <v>6.1584652557250034E-2</v>
      </c>
      <c r="R674" s="94">
        <f t="shared" si="140"/>
        <v>-397.08849761982646</v>
      </c>
      <c r="S674" s="94">
        <f t="shared" si="141"/>
        <v>-0.56110900588056367</v>
      </c>
    </row>
    <row r="675" spans="3:19" ht="15" x14ac:dyDescent="0.25">
      <c r="C675" s="256"/>
      <c r="D675" s="257"/>
      <c r="E675" s="45" t="s">
        <v>4</v>
      </c>
      <c r="F675" s="74">
        <f>IF($C$2="National Currency",IF(C.Claims_DATA!E569=0,0,C.Claims_DATA!E569),IF($C$2="Current Exchange rate",IF(C.Claims_DATA!E569=0,0,C.Claims_DATA!E569/ECO!O14),IF($C$2="Constant Exchange rate",IF(C.Claims_DATA!E569=0,0,C.Claims_DATA!E569/ECO!O49))))</f>
        <v>0</v>
      </c>
      <c r="G675" s="74">
        <f>IF($C$2="National Currency",IF(C.Claims_DATA!F569=0,0,C.Claims_DATA!F569),IF($C$2="Current Exchange rate",IF(C.Claims_DATA!F569=0,0,C.Claims_DATA!F569/ECO!P14),IF($C$2="Constant Exchange rate",IF(C.Claims_DATA!F569=0,0,C.Claims_DATA!F569/ECO!P49))))</f>
        <v>0</v>
      </c>
      <c r="H675" s="74">
        <f>IF($C$2="National Currency",IF(C.Claims_DATA!G569=0,0,C.Claims_DATA!G569),IF($C$2="Current Exchange rate",IF(C.Claims_DATA!G569=0,0,C.Claims_DATA!G569/ECO!Q14),IF($C$2="Constant Exchange rate",IF(C.Claims_DATA!G569=0,0,C.Claims_DATA!G569/ECO!Q49))))</f>
        <v>0</v>
      </c>
      <c r="I675" s="74">
        <f>IF($C$2="National Currency",IF(C.Claims_DATA!H569=0,0,C.Claims_DATA!H569),IF($C$2="Current Exchange rate",IF(C.Claims_DATA!H569=0,0,C.Claims_DATA!H569/ECO!R14),IF($C$2="Constant Exchange rate",IF(C.Claims_DATA!H569=0,0,C.Claims_DATA!H569/ECO!R49))))</f>
        <v>0</v>
      </c>
      <c r="J675" s="74">
        <f>IF($C$2="National Currency",IF(C.Claims_DATA!I569=0,0,C.Claims_DATA!I569),IF($C$2="Current Exchange rate",IF(C.Claims_DATA!I569=0,0,C.Claims_DATA!I569/ECO!S14),IF($C$2="Constant Exchange rate",IF(C.Claims_DATA!I569=0,0,C.Claims_DATA!I569/ECO!S49))))</f>
        <v>0</v>
      </c>
      <c r="K675" s="74">
        <f>IF($C$2="National Currency",IF(C.Claims_DATA!J569=0,0,C.Claims_DATA!J569),IF($C$2="Current Exchange rate",IF(C.Claims_DATA!J569=0,0,C.Claims_DATA!J569/ECO!T14),IF($C$2="Constant Exchange rate",IF(C.Claims_DATA!J569=0,0,C.Claims_DATA!J569/ECO!T49))))</f>
        <v>0</v>
      </c>
      <c r="L675" s="74">
        <f>IF($C$2="National Currency",IF(C.Claims_DATA!K569=0,0,C.Claims_DATA!K569),IF($C$2="Current Exchange rate",IF(C.Claims_DATA!K569=0,0,C.Claims_DATA!K569/ECO!U14),IF($C$2="Constant Exchange rate",IF(C.Claims_DATA!K569=0,0,C.Claims_DATA!K569/ECO!U49))))</f>
        <v>0</v>
      </c>
      <c r="M675" s="74">
        <f>IF($C$2="National Currency",IF(C.Claims_DATA!L569=0,0,C.Claims_DATA!L569),IF($C$2="Current Exchange rate",IF(C.Claims_DATA!L569=0,0,C.Claims_DATA!L569/ECO!V14),IF($C$2="Constant Exchange rate",IF(C.Claims_DATA!L569=0,0,C.Claims_DATA!L569/ECO!V49))))</f>
        <v>0</v>
      </c>
      <c r="N675" s="74">
        <f>IF($C$2="National Currency",IF(C.Claims_DATA!M569=0,0,C.Claims_DATA!M569),IF($C$2="Current Exchange rate",IF(C.Claims_DATA!M569=0,0,C.Claims_DATA!M569/ECO!W14),IF($C$2="Constant Exchange rate",IF(C.Claims_DATA!M569=0,0,C.Claims_DATA!M569/ECO!W49))))</f>
        <v>0</v>
      </c>
      <c r="O675" s="74">
        <f>IF($C$2="National Currency",IF(C.Claims_DATA!N569=0,0,C.Claims_DATA!N569),IF($C$2="Current Exchange rate",IF(C.Claims_DATA!N569=0,0,C.Claims_DATA!N569/ECO!X14),IF($C$2="Constant Exchange rate",IF(C.Claims_DATA!N569=0,0,C.Claims_DATA!N569/ECO!X49))))</f>
        <v>0</v>
      </c>
      <c r="P675" s="220">
        <f>IF($C$2="National Currency",IF(C.Claims_DATA!O569=0,0,C.Claims_DATA!O569),IF($C$2="Current Exchange rate",IF(C.Claims_DATA!O569=0,0,C.Claims_DATA!O569/ECO!Y14),IF($C$2="Constant Exchange rate",IF(C.Claims_DATA!O569=0,0,C.Claims_DATA!O569/ECO!Y49))))</f>
        <v>0</v>
      </c>
      <c r="Q675" s="48">
        <f t="shared" si="139"/>
        <v>0</v>
      </c>
      <c r="R675" s="94" t="str">
        <f t="shared" si="140"/>
        <v>-</v>
      </c>
      <c r="S675" s="94" t="str">
        <f t="shared" si="141"/>
        <v>-</v>
      </c>
    </row>
    <row r="676" spans="3:19" ht="15" x14ac:dyDescent="0.25">
      <c r="C676" s="256"/>
      <c r="D676" s="257"/>
      <c r="E676" s="45" t="s">
        <v>5</v>
      </c>
      <c r="F676" s="74">
        <f>IF($C$2="National Currency",IF(C.Claims_DATA!E570=0,0,C.Claims_DATA!E570),IF($C$2="Current Exchange rate",IF(C.Claims_DATA!E570=0,0,C.Claims_DATA!E570/ECO!O15),IF($C$2="Constant Exchange rate",IF(C.Claims_DATA!E570=0,0,C.Claims_DATA!E570/ECO!O50))))</f>
        <v>0</v>
      </c>
      <c r="G676" s="74">
        <f>IF($C$2="National Currency",IF(C.Claims_DATA!F570=0,0,C.Claims_DATA!F570),IF($C$2="Current Exchange rate",IF(C.Claims_DATA!F570=0,0,C.Claims_DATA!F570/ECO!P15),IF($C$2="Constant Exchange rate",IF(C.Claims_DATA!F570=0,0,C.Claims_DATA!F570/ECO!P50))))</f>
        <v>0</v>
      </c>
      <c r="H676" s="74">
        <f>IF($C$2="National Currency",IF(C.Claims_DATA!G570=0,0,C.Claims_DATA!G570),IF($C$2="Current Exchange rate",IF(C.Claims_DATA!G570=0,0,C.Claims_DATA!G570/ECO!Q15),IF($C$2="Constant Exchange rate",IF(C.Claims_DATA!G570=0,0,C.Claims_DATA!G570/ECO!Q50))))</f>
        <v>0</v>
      </c>
      <c r="I676" s="74">
        <f>IF($C$2="National Currency",IF(C.Claims_DATA!H570=0,0,C.Claims_DATA!H570),IF($C$2="Current Exchange rate",IF(C.Claims_DATA!H570=0,0,C.Claims_DATA!H570/ECO!R15),IF($C$2="Constant Exchange rate",IF(C.Claims_DATA!H570=0,0,C.Claims_DATA!H570/ECO!R50))))</f>
        <v>0</v>
      </c>
      <c r="J676" s="74">
        <f>IF($C$2="National Currency",IF(C.Claims_DATA!I570=0,0,C.Claims_DATA!I570),IF($C$2="Current Exchange rate",IF(C.Claims_DATA!I570=0,0,C.Claims_DATA!I570/ECO!S15),IF($C$2="Constant Exchange rate",IF(C.Claims_DATA!I570=0,0,C.Claims_DATA!I570/ECO!S50))))</f>
        <v>0</v>
      </c>
      <c r="K676" s="74">
        <f>IF($C$2="National Currency",IF(C.Claims_DATA!J570=0,0,C.Claims_DATA!J570),IF($C$2="Current Exchange rate",IF(C.Claims_DATA!J570=0,0,C.Claims_DATA!J570/ECO!T15),IF($C$2="Constant Exchange rate",IF(C.Claims_DATA!J570=0,0,C.Claims_DATA!J570/ECO!T50))))</f>
        <v>0</v>
      </c>
      <c r="L676" s="74">
        <f>IF($C$2="National Currency",IF(C.Claims_DATA!K570=0,0,C.Claims_DATA!K570),IF($C$2="Current Exchange rate",IF(C.Claims_DATA!K570=0,0,C.Claims_DATA!K570/ECO!U15),IF($C$2="Constant Exchange rate",IF(C.Claims_DATA!K570=0,0,C.Claims_DATA!K570/ECO!U50))))</f>
        <v>0</v>
      </c>
      <c r="M676" s="74">
        <f>IF($C$2="National Currency",IF(C.Claims_DATA!L570=0,0,C.Claims_DATA!L570),IF($C$2="Current Exchange rate",IF(C.Claims_DATA!L570=0,0,C.Claims_DATA!L570/ECO!V15),IF($C$2="Constant Exchange rate",IF(C.Claims_DATA!L570=0,0,C.Claims_DATA!L570/ECO!V50))))</f>
        <v>0</v>
      </c>
      <c r="N676" s="74">
        <f>IF($C$2="National Currency",IF(C.Claims_DATA!M570=0,0,C.Claims_DATA!M570),IF($C$2="Current Exchange rate",IF(C.Claims_DATA!M570=0,0,C.Claims_DATA!M570/ECO!W15),IF($C$2="Constant Exchange rate",IF(C.Claims_DATA!M570=0,0,C.Claims_DATA!M570/ECO!W50))))</f>
        <v>0</v>
      </c>
      <c r="O676" s="74">
        <f>IF($C$2="National Currency",IF(C.Claims_DATA!N570=0,0,C.Claims_DATA!N570),IF($C$2="Current Exchange rate",IF(C.Claims_DATA!N570=0,0,C.Claims_DATA!N570/ECO!X15),IF($C$2="Constant Exchange rate",IF(C.Claims_DATA!N570=0,0,C.Claims_DATA!N570/ECO!X50))))</f>
        <v>0</v>
      </c>
      <c r="P676" s="220">
        <f>IF($C$2="National Currency",IF(C.Claims_DATA!O570=0,0,C.Claims_DATA!O570),IF($C$2="Current Exchange rate",IF(C.Claims_DATA!O570=0,0,C.Claims_DATA!O570/ECO!Y15),IF($C$2="Constant Exchange rate",IF(C.Claims_DATA!O570=0,0,C.Claims_DATA!O570/ECO!Y50))))</f>
        <v>0</v>
      </c>
      <c r="Q676" s="48">
        <f t="shared" si="139"/>
        <v>0</v>
      </c>
      <c r="R676" s="94" t="str">
        <f t="shared" si="140"/>
        <v>-</v>
      </c>
      <c r="S676" s="94" t="str">
        <f t="shared" si="141"/>
        <v>-</v>
      </c>
    </row>
    <row r="677" spans="3:19" ht="15" x14ac:dyDescent="0.25">
      <c r="C677" s="256"/>
      <c r="D677" s="257"/>
      <c r="E677" s="45" t="s">
        <v>6</v>
      </c>
      <c r="F677" s="74">
        <f>IF($C$2="National Currency",IF(C.Claims_DATA!E571=0,0,C.Claims_DATA!E571),IF($C$2="Current Exchange rate",IF(C.Claims_DATA!E571=0,0,C.Claims_DATA!E571/ECO!O16),IF($C$2="Constant Exchange rate",IF(C.Claims_DATA!E571=0,0,C.Claims_DATA!E571/ECO!O51))))</f>
        <v>0</v>
      </c>
      <c r="G677" s="74">
        <f>IF($C$2="National Currency",IF(C.Claims_DATA!F571=0,0,C.Claims_DATA!F571),IF($C$2="Current Exchange rate",IF(C.Claims_DATA!F571=0,0,C.Claims_DATA!F571/ECO!P16),IF($C$2="Constant Exchange rate",IF(C.Claims_DATA!F571=0,0,C.Claims_DATA!F571/ECO!P51))))</f>
        <v>0</v>
      </c>
      <c r="H677" s="74">
        <f>IF($C$2="National Currency",IF(C.Claims_DATA!G571=0,0,C.Claims_DATA!G571),IF($C$2="Current Exchange rate",IF(C.Claims_DATA!G571=0,0,C.Claims_DATA!G571/ECO!Q16),IF($C$2="Constant Exchange rate",IF(C.Claims_DATA!G571=0,0,C.Claims_DATA!G571/ECO!Q51))))</f>
        <v>0</v>
      </c>
      <c r="I677" s="74">
        <f>IF($C$2="National Currency",IF(C.Claims_DATA!H571=0,0,C.Claims_DATA!H571),IF($C$2="Current Exchange rate",IF(C.Claims_DATA!H571=0,0,C.Claims_DATA!H571/ECO!R16),IF($C$2="Constant Exchange rate",IF(C.Claims_DATA!H571=0,0,C.Claims_DATA!H571/ECO!R51))))</f>
        <v>0</v>
      </c>
      <c r="J677" s="74">
        <f>IF($C$2="National Currency",IF(C.Claims_DATA!I571=0,0,C.Claims_DATA!I571),IF($C$2="Current Exchange rate",IF(C.Claims_DATA!I571=0,0,C.Claims_DATA!I571/ECO!S16),IF($C$2="Constant Exchange rate",IF(C.Claims_DATA!I571=0,0,C.Claims_DATA!I571/ECO!S51))))</f>
        <v>0</v>
      </c>
      <c r="K677" s="74">
        <f>IF($C$2="National Currency",IF(C.Claims_DATA!J571=0,0,C.Claims_DATA!J571),IF($C$2="Current Exchange rate",IF(C.Claims_DATA!J571=0,0,C.Claims_DATA!J571/ECO!T16),IF($C$2="Constant Exchange rate",IF(C.Claims_DATA!J571=0,0,C.Claims_DATA!J571/ECO!T51))))</f>
        <v>0</v>
      </c>
      <c r="L677" s="74">
        <f>IF($C$2="National Currency",IF(C.Claims_DATA!K571=0,0,C.Claims_DATA!K571),IF($C$2="Current Exchange rate",IF(C.Claims_DATA!K571=0,0,C.Claims_DATA!K571/ECO!U16),IF($C$2="Constant Exchange rate",IF(C.Claims_DATA!K571=0,0,C.Claims_DATA!K571/ECO!U51))))</f>
        <v>0</v>
      </c>
      <c r="M677" s="74">
        <f>IF($C$2="National Currency",IF(C.Claims_DATA!L571=0,0,C.Claims_DATA!L571),IF($C$2="Current Exchange rate",IF(C.Claims_DATA!L571=0,0,C.Claims_DATA!L571/ECO!V16),IF($C$2="Constant Exchange rate",IF(C.Claims_DATA!L571=0,0,C.Claims_DATA!L571/ECO!V51))))</f>
        <v>0</v>
      </c>
      <c r="N677" s="74">
        <f>IF($C$2="National Currency",IF(C.Claims_DATA!M571=0,0,C.Claims_DATA!M571),IF($C$2="Current Exchange rate",IF(C.Claims_DATA!M571=0,0,C.Claims_DATA!M571/ECO!W16),IF($C$2="Constant Exchange rate",IF(C.Claims_DATA!M571=0,0,C.Claims_DATA!M571/ECO!W51))))</f>
        <v>0</v>
      </c>
      <c r="O677" s="74">
        <f>IF($C$2="National Currency",IF(C.Claims_DATA!N571=0,0,C.Claims_DATA!N571),IF($C$2="Current Exchange rate",IF(C.Claims_DATA!N571=0,0,C.Claims_DATA!N571/ECO!X16),IF($C$2="Constant Exchange rate",IF(C.Claims_DATA!N571=0,0,C.Claims_DATA!N571/ECO!X51))))</f>
        <v>0</v>
      </c>
      <c r="P677" s="220">
        <f>IF($C$2="National Currency",IF(C.Claims_DATA!O571=0,0,C.Claims_DATA!O571),IF($C$2="Current Exchange rate",IF(C.Claims_DATA!O571=0,0,C.Claims_DATA!O571/ECO!Y16),IF($C$2="Constant Exchange rate",IF(C.Claims_DATA!O571=0,0,C.Claims_DATA!O571/ECO!Y51))))</f>
        <v>0</v>
      </c>
      <c r="Q677" s="48">
        <f t="shared" si="139"/>
        <v>0</v>
      </c>
      <c r="R677" s="94" t="str">
        <f t="shared" si="140"/>
        <v>-</v>
      </c>
      <c r="S677" s="94" t="str">
        <f t="shared" si="141"/>
        <v>-</v>
      </c>
    </row>
    <row r="678" spans="3:19" ht="15" x14ac:dyDescent="0.25">
      <c r="C678" s="256"/>
      <c r="D678" s="257"/>
      <c r="E678" s="45" t="s">
        <v>7</v>
      </c>
      <c r="F678" s="74">
        <f>IF($C$2="National Currency",IF(C.Claims_DATA!E572=0,0,C.Claims_DATA!E572),IF($C$2="Current Exchange rate",IF(C.Claims_DATA!E572=0,0,C.Claims_DATA!E572/ECO!O17),IF($C$2="Constant Exchange rate",IF(C.Claims_DATA!E572=0,0,C.Claims_DATA!E572/ECO!O52))))</f>
        <v>0</v>
      </c>
      <c r="G678" s="74">
        <f>IF($C$2="National Currency",IF(C.Claims_DATA!F572=0,0,C.Claims_DATA!F572),IF($C$2="Current Exchange rate",IF(C.Claims_DATA!F572=0,0,C.Claims_DATA!F572/ECO!P17),IF($C$2="Constant Exchange rate",IF(C.Claims_DATA!F572=0,0,C.Claims_DATA!F572/ECO!P52))))</f>
        <v>0</v>
      </c>
      <c r="H678" s="74">
        <f>IF($C$2="National Currency",IF(C.Claims_DATA!G572=0,0,C.Claims_DATA!G572),IF($C$2="Current Exchange rate",IF(C.Claims_DATA!G572=0,0,C.Claims_DATA!G572/ECO!Q17),IF($C$2="Constant Exchange rate",IF(C.Claims_DATA!G572=0,0,C.Claims_DATA!G572/ECO!Q52))))</f>
        <v>0</v>
      </c>
      <c r="I678" s="74">
        <f>IF($C$2="National Currency",IF(C.Claims_DATA!H572=0,0,C.Claims_DATA!H572),IF($C$2="Current Exchange rate",IF(C.Claims_DATA!H572=0,0,C.Claims_DATA!H572/ECO!R17),IF($C$2="Constant Exchange rate",IF(C.Claims_DATA!H572=0,0,C.Claims_DATA!H572/ECO!R52))))</f>
        <v>0</v>
      </c>
      <c r="J678" s="74">
        <f>IF($C$2="National Currency",IF(C.Claims_DATA!I572=0,0,C.Claims_DATA!I572),IF($C$2="Current Exchange rate",IF(C.Claims_DATA!I572=0,0,C.Claims_DATA!I572/ECO!S17),IF($C$2="Constant Exchange rate",IF(C.Claims_DATA!I572=0,0,C.Claims_DATA!I572/ECO!S52))))</f>
        <v>0</v>
      </c>
      <c r="K678" s="74">
        <f>IF($C$2="National Currency",IF(C.Claims_DATA!J572=0,0,C.Claims_DATA!J572),IF($C$2="Current Exchange rate",IF(C.Claims_DATA!J572=0,0,C.Claims_DATA!J572/ECO!T17),IF($C$2="Constant Exchange rate",IF(C.Claims_DATA!J572=0,0,C.Claims_DATA!J572/ECO!T52))))</f>
        <v>0</v>
      </c>
      <c r="L678" s="74">
        <f>IF($C$2="National Currency",IF(C.Claims_DATA!K572=0,0,C.Claims_DATA!K572),IF($C$2="Current Exchange rate",IF(C.Claims_DATA!K572=0,0,C.Claims_DATA!K572/ECO!U17),IF($C$2="Constant Exchange rate",IF(C.Claims_DATA!K572=0,0,C.Claims_DATA!K572/ECO!U52))))</f>
        <v>0</v>
      </c>
      <c r="M678" s="74">
        <f>IF($C$2="National Currency",IF(C.Claims_DATA!L572=0,0,C.Claims_DATA!L572),IF($C$2="Current Exchange rate",IF(C.Claims_DATA!L572=0,0,C.Claims_DATA!L572/ECO!V17),IF($C$2="Constant Exchange rate",IF(C.Claims_DATA!L572=0,0,C.Claims_DATA!L572/ECO!V52))))</f>
        <v>0</v>
      </c>
      <c r="N678" s="74">
        <f>IF($C$2="National Currency",IF(C.Claims_DATA!M572=0,0,C.Claims_DATA!M572),IF($C$2="Current Exchange rate",IF(C.Claims_DATA!M572=0,0,C.Claims_DATA!M572/ECO!W17),IF($C$2="Constant Exchange rate",IF(C.Claims_DATA!M572=0,0,C.Claims_DATA!M572/ECO!W52))))</f>
        <v>0</v>
      </c>
      <c r="O678" s="74">
        <f>IF($C$2="National Currency",IF(C.Claims_DATA!N572=0,0,C.Claims_DATA!N572),IF($C$2="Current Exchange rate",IF(C.Claims_DATA!N572=0,0,C.Claims_DATA!N572/ECO!X17),IF($C$2="Constant Exchange rate",IF(C.Claims_DATA!N572=0,0,C.Claims_DATA!N572/ECO!X52))))</f>
        <v>0</v>
      </c>
      <c r="P678" s="220">
        <f>IF($C$2="National Currency",IF(C.Claims_DATA!O572=0,0,C.Claims_DATA!O572),IF($C$2="Current Exchange rate",IF(C.Claims_DATA!O572=0,0,C.Claims_DATA!O572/ECO!Y17),IF($C$2="Constant Exchange rate",IF(C.Claims_DATA!O572=0,0,C.Claims_DATA!O572/ECO!Y52))))</f>
        <v>0</v>
      </c>
      <c r="Q678" s="48">
        <f t="shared" si="139"/>
        <v>0</v>
      </c>
      <c r="R678" s="94" t="str">
        <f t="shared" si="140"/>
        <v>-</v>
      </c>
      <c r="S678" s="94" t="str">
        <f t="shared" si="141"/>
        <v>-</v>
      </c>
    </row>
    <row r="679" spans="3:19" ht="15" x14ac:dyDescent="0.25">
      <c r="C679" s="256"/>
      <c r="D679" s="257"/>
      <c r="E679" s="45" t="s">
        <v>8</v>
      </c>
      <c r="F679" s="74">
        <f>IF($C$2="National Currency",IF(C.Claims_DATA!E573=0,0,C.Claims_DATA!E573),IF($C$2="Current Exchange rate",IF(C.Claims_DATA!E573=0,0,C.Claims_DATA!E573/ECO!O18),IF($C$2="Constant Exchange rate",IF(C.Claims_DATA!E573=0,0,C.Claims_DATA!E573/ECO!O53))))</f>
        <v>0</v>
      </c>
      <c r="G679" s="74">
        <f>IF($C$2="National Currency",IF(C.Claims_DATA!F573=0,0,C.Claims_DATA!F573),IF($C$2="Current Exchange rate",IF(C.Claims_DATA!F573=0,0,C.Claims_DATA!F573/ECO!P18),IF($C$2="Constant Exchange rate",IF(C.Claims_DATA!F573=0,0,C.Claims_DATA!F573/ECO!P53))))</f>
        <v>0</v>
      </c>
      <c r="H679" s="74">
        <f>IF($C$2="National Currency",IF(C.Claims_DATA!G573=0,0,C.Claims_DATA!G573),IF($C$2="Current Exchange rate",IF(C.Claims_DATA!G573=0,0,C.Claims_DATA!G573/ECO!Q18),IF($C$2="Constant Exchange rate",IF(C.Claims_DATA!G573=0,0,C.Claims_DATA!G573/ECO!Q53))))</f>
        <v>0</v>
      </c>
      <c r="I679" s="74">
        <f>IF($C$2="National Currency",IF(C.Claims_DATA!H573=0,0,C.Claims_DATA!H573),IF($C$2="Current Exchange rate",IF(C.Claims_DATA!H573=0,0,C.Claims_DATA!H573/ECO!R18),IF($C$2="Constant Exchange rate",IF(C.Claims_DATA!H573=0,0,C.Claims_DATA!H573/ECO!R53))))</f>
        <v>0</v>
      </c>
      <c r="J679" s="74">
        <f>IF($C$2="National Currency",IF(C.Claims_DATA!I573=0,0,C.Claims_DATA!I573),IF($C$2="Current Exchange rate",IF(C.Claims_DATA!I573=0,0,C.Claims_DATA!I573/ECO!S18),IF($C$2="Constant Exchange rate",IF(C.Claims_DATA!I573=0,0,C.Claims_DATA!I573/ECO!S53))))</f>
        <v>0</v>
      </c>
      <c r="K679" s="74">
        <f>IF($C$2="National Currency",IF(C.Claims_DATA!J573=0,0,C.Claims_DATA!J573),IF($C$2="Current Exchange rate",IF(C.Claims_DATA!J573=0,0,C.Claims_DATA!J573/ECO!T18),IF($C$2="Constant Exchange rate",IF(C.Claims_DATA!J573=0,0,C.Claims_DATA!J573/ECO!T53))))</f>
        <v>0</v>
      </c>
      <c r="L679" s="74">
        <f>IF($C$2="National Currency",IF(C.Claims_DATA!K573=0,0,C.Claims_DATA!K573),IF($C$2="Current Exchange rate",IF(C.Claims_DATA!K573=0,0,C.Claims_DATA!K573/ECO!U18),IF($C$2="Constant Exchange rate",IF(C.Claims_DATA!K573=0,0,C.Claims_DATA!K573/ECO!U53))))</f>
        <v>0</v>
      </c>
      <c r="M679" s="74">
        <f>IF($C$2="National Currency",IF(C.Claims_DATA!L573=0,0,C.Claims_DATA!L573),IF($C$2="Current Exchange rate",IF(C.Claims_DATA!L573=0,0,C.Claims_DATA!L573/ECO!V18),IF($C$2="Constant Exchange rate",IF(C.Claims_DATA!L573=0,0,C.Claims_DATA!L573/ECO!V53))))</f>
        <v>0</v>
      </c>
      <c r="N679" s="74">
        <f>IF($C$2="National Currency",IF(C.Claims_DATA!M573=0,0,C.Claims_DATA!M573),IF($C$2="Current Exchange rate",IF(C.Claims_DATA!M573=0,0,C.Claims_DATA!M573/ECO!W18),IF($C$2="Constant Exchange rate",IF(C.Claims_DATA!M573=0,0,C.Claims_DATA!M573/ECO!W53))))</f>
        <v>0</v>
      </c>
      <c r="O679" s="74">
        <f>IF($C$2="National Currency",IF(C.Claims_DATA!N573=0,0,C.Claims_DATA!N573),IF($C$2="Current Exchange rate",IF(C.Claims_DATA!N573=0,0,C.Claims_DATA!N573/ECO!X18),IF($C$2="Constant Exchange rate",IF(C.Claims_DATA!N573=0,0,C.Claims_DATA!N573/ECO!X53))))</f>
        <v>0</v>
      </c>
      <c r="P679" s="220">
        <f>IF($C$2="National Currency",IF(C.Claims_DATA!O573=0,0,C.Claims_DATA!O573),IF($C$2="Current Exchange rate",IF(C.Claims_DATA!O573=0,0,C.Claims_DATA!O573/ECO!Y18),IF($C$2="Constant Exchange rate",IF(C.Claims_DATA!O573=0,0,C.Claims_DATA!O573/ECO!Y53))))</f>
        <v>0</v>
      </c>
      <c r="Q679" s="48">
        <f t="shared" si="139"/>
        <v>0</v>
      </c>
      <c r="R679" s="94" t="str">
        <f t="shared" si="140"/>
        <v>-</v>
      </c>
      <c r="S679" s="94" t="str">
        <f t="shared" si="141"/>
        <v>-</v>
      </c>
    </row>
    <row r="680" spans="3:19" ht="15" x14ac:dyDescent="0.25">
      <c r="C680" s="256"/>
      <c r="D680" s="257"/>
      <c r="E680" s="45" t="s">
        <v>9</v>
      </c>
      <c r="F680" s="74">
        <f>IF($C$2="National Currency",IF(C.Claims_DATA!E574=0,0,C.Claims_DATA!E574),IF($C$2="Current Exchange rate",IF(C.Claims_DATA!E574=0,0,C.Claims_DATA!E574/ECO!O19),IF($C$2="Constant Exchange rate",IF(C.Claims_DATA!E574=0,0,C.Claims_DATA!E574/ECO!O54))))</f>
        <v>35.901414000000003</v>
      </c>
      <c r="G680" s="74">
        <f>IF($C$2="National Currency",IF(C.Claims_DATA!F574=0,0,C.Claims_DATA!F574),IF($C$2="Current Exchange rate",IF(C.Claims_DATA!F574=0,0,C.Claims_DATA!F574/ECO!P19),IF($C$2="Constant Exchange rate",IF(C.Claims_DATA!F574=0,0,C.Claims_DATA!F574/ECO!P54))))</f>
        <v>46.910671999999998</v>
      </c>
      <c r="H680" s="74">
        <f>IF($C$2="National Currency",IF(C.Claims_DATA!G574=0,0,C.Claims_DATA!G574),IF($C$2="Current Exchange rate",IF(C.Claims_DATA!G574=0,0,C.Claims_DATA!G574/ECO!Q19),IF($C$2="Constant Exchange rate",IF(C.Claims_DATA!G574=0,0,C.Claims_DATA!G574/ECO!Q54))))</f>
        <v>41.804494840000004</v>
      </c>
      <c r="I680" s="74">
        <f>IF($C$2="National Currency",IF(C.Claims_DATA!H574=0,0,C.Claims_DATA!H574),IF($C$2="Current Exchange rate",IF(C.Claims_DATA!H574=0,0,C.Claims_DATA!H574/ECO!R19),IF($C$2="Constant Exchange rate",IF(C.Claims_DATA!H574=0,0,C.Claims_DATA!H574/ECO!R54))))</f>
        <v>27.449783019999998</v>
      </c>
      <c r="J680" s="74">
        <f>IF($C$2="National Currency",IF(C.Claims_DATA!I574=0,0,C.Claims_DATA!I574),IF($C$2="Current Exchange rate",IF(C.Claims_DATA!I574=0,0,C.Claims_DATA!I574/ECO!S19),IF($C$2="Constant Exchange rate",IF(C.Claims_DATA!I574=0,0,C.Claims_DATA!I574/ECO!S54))))</f>
        <v>25.235418760000002</v>
      </c>
      <c r="K680" s="74">
        <f>IF($C$2="National Currency",IF(C.Claims_DATA!J574=0,0,C.Claims_DATA!J574),IF($C$2="Current Exchange rate",IF(C.Claims_DATA!J574=0,0,C.Claims_DATA!J574/ECO!T19),IF($C$2="Constant Exchange rate",IF(C.Claims_DATA!J574=0,0,C.Claims_DATA!J574/ECO!T54))))</f>
        <v>-71.873054457600034</v>
      </c>
      <c r="L680" s="74">
        <f>IF($C$2="National Currency",IF(C.Claims_DATA!K574=0,0,C.Claims_DATA!K574),IF($C$2="Current Exchange rate",IF(C.Claims_DATA!K574=0,0,C.Claims_DATA!K574/ECO!U19),IF($C$2="Constant Exchange rate",IF(C.Claims_DATA!K574=0,0,C.Claims_DATA!K574/ECO!U54))))</f>
        <v>-52.325341799400022</v>
      </c>
      <c r="M680" s="74">
        <f>IF($C$2="National Currency",IF(C.Claims_DATA!L574=0,0,C.Claims_DATA!L574),IF($C$2="Current Exchange rate",IF(C.Claims_DATA!L574=0,0,C.Claims_DATA!L574/ECO!V19),IF($C$2="Constant Exchange rate",IF(C.Claims_DATA!L574=0,0,C.Claims_DATA!L574/ECO!V54))))</f>
        <v>-2.3814701186999989</v>
      </c>
      <c r="N680" s="74">
        <f>IF($C$2="National Currency",IF(C.Claims_DATA!M574=0,0,C.Claims_DATA!M574),IF($C$2="Current Exchange rate",IF(C.Claims_DATA!M574=0,0,C.Claims_DATA!M574/ECO!W19),IF($C$2="Constant Exchange rate",IF(C.Claims_DATA!M574=0,0,C.Claims_DATA!M574/ECO!W54))))</f>
        <v>-38.584188878200031</v>
      </c>
      <c r="O680" s="74">
        <f>IF($C$2="National Currency",IF(C.Claims_DATA!N574=0,0,C.Claims_DATA!N574),IF($C$2="Current Exchange rate",IF(C.Claims_DATA!N574=0,0,C.Claims_DATA!N574/ECO!X19),IF($C$2="Constant Exchange rate",IF(C.Claims_DATA!N574=0,0,C.Claims_DATA!N574/ECO!X54))))</f>
        <v>-1.1440311100001817E-2</v>
      </c>
      <c r="P680" s="220">
        <f>IF($C$2="National Currency",IF(C.Claims_DATA!O574=0,0,C.Claims_DATA!O574),IF($C$2="Current Exchange rate",IF(C.Claims_DATA!O574=0,0,C.Claims_DATA!O574/ECO!Y19),IF($C$2="Constant Exchange rate",IF(C.Claims_DATA!O574=0,0,C.Claims_DATA!O574/ECO!Y54))))</f>
        <v>-3.0350259697999977</v>
      </c>
      <c r="Q680" s="48">
        <f t="shared" si="139"/>
        <v>-4.8925312001931979E-6</v>
      </c>
      <c r="R680" s="94">
        <f t="shared" si="140"/>
        <v>-0.99970349743165221</v>
      </c>
      <c r="S680" s="94">
        <f t="shared" si="141"/>
        <v>-1.0003186590673003</v>
      </c>
    </row>
    <row r="681" spans="3:19" ht="15" x14ac:dyDescent="0.25">
      <c r="C681" s="256"/>
      <c r="D681" s="257"/>
      <c r="E681" s="45" t="s">
        <v>10</v>
      </c>
      <c r="F681" s="74">
        <f>IF($C$2="National Currency",IF(C.Claims_DATA!E575=0,0,C.Claims_DATA!E575),IF($C$2="Current Exchange rate",IF(C.Claims_DATA!E575=0,0,C.Claims_DATA!E575/ECO!O20),IF($C$2="Constant Exchange rate",IF(C.Claims_DATA!E575=0,0,C.Claims_DATA!E575/ECO!O55))))</f>
        <v>0</v>
      </c>
      <c r="G681" s="74">
        <f>IF($C$2="National Currency",IF(C.Claims_DATA!F575=0,0,C.Claims_DATA!F575),IF($C$2="Current Exchange rate",IF(C.Claims_DATA!F575=0,0,C.Claims_DATA!F575/ECO!P20),IF($C$2="Constant Exchange rate",IF(C.Claims_DATA!F575=0,0,C.Claims_DATA!F575/ECO!P55))))</f>
        <v>0</v>
      </c>
      <c r="H681" s="74">
        <f>IF($C$2="National Currency",IF(C.Claims_DATA!G575=0,0,C.Claims_DATA!G575),IF($C$2="Current Exchange rate",IF(C.Claims_DATA!G575=0,0,C.Claims_DATA!G575/ECO!Q20),IF($C$2="Constant Exchange rate",IF(C.Claims_DATA!G575=0,0,C.Claims_DATA!G575/ECO!Q55))))</f>
        <v>0</v>
      </c>
      <c r="I681" s="74">
        <f>IF($C$2="National Currency",IF(C.Claims_DATA!H575=0,0,C.Claims_DATA!H575),IF($C$2="Current Exchange rate",IF(C.Claims_DATA!H575=0,0,C.Claims_DATA!H575/ECO!R20),IF($C$2="Constant Exchange rate",IF(C.Claims_DATA!H575=0,0,C.Claims_DATA!H575/ECO!R55))))</f>
        <v>0</v>
      </c>
      <c r="J681" s="74">
        <f>IF($C$2="National Currency",IF(C.Claims_DATA!I575=0,0,C.Claims_DATA!I575),IF($C$2="Current Exchange rate",IF(C.Claims_DATA!I575=0,0,C.Claims_DATA!I575/ECO!S20),IF($C$2="Constant Exchange rate",IF(C.Claims_DATA!I575=0,0,C.Claims_DATA!I575/ECO!S55))))</f>
        <v>0</v>
      </c>
      <c r="K681" s="74">
        <f>IF($C$2="National Currency",IF(C.Claims_DATA!J575=0,0,C.Claims_DATA!J575),IF($C$2="Current Exchange rate",IF(C.Claims_DATA!J575=0,0,C.Claims_DATA!J575/ECO!T20),IF($C$2="Constant Exchange rate",IF(C.Claims_DATA!J575=0,0,C.Claims_DATA!J575/ECO!T55))))</f>
        <v>0</v>
      </c>
      <c r="L681" s="74">
        <f>IF($C$2="National Currency",IF(C.Claims_DATA!K575=0,0,C.Claims_DATA!K575),IF($C$2="Current Exchange rate",IF(C.Claims_DATA!K575=0,0,C.Claims_DATA!K575/ECO!U20),IF($C$2="Constant Exchange rate",IF(C.Claims_DATA!K575=0,0,C.Claims_DATA!K575/ECO!U55))))</f>
        <v>0</v>
      </c>
      <c r="M681" s="74">
        <f>IF($C$2="National Currency",IF(C.Claims_DATA!L575=0,0,C.Claims_DATA!L575),IF($C$2="Current Exchange rate",IF(C.Claims_DATA!L575=0,0,C.Claims_DATA!L575/ECO!V20),IF($C$2="Constant Exchange rate",IF(C.Claims_DATA!L575=0,0,C.Claims_DATA!L575/ECO!V55))))</f>
        <v>0</v>
      </c>
      <c r="N681" s="74">
        <f>IF($C$2="National Currency",IF(C.Claims_DATA!M575=0,0,C.Claims_DATA!M575),IF($C$2="Current Exchange rate",IF(C.Claims_DATA!M575=0,0,C.Claims_DATA!M575/ECO!W20),IF($C$2="Constant Exchange rate",IF(C.Claims_DATA!M575=0,0,C.Claims_DATA!M575/ECO!W55))))</f>
        <v>0</v>
      </c>
      <c r="O681" s="74">
        <f>IF($C$2="National Currency",IF(C.Claims_DATA!N575=0,0,C.Claims_DATA!N575),IF($C$2="Current Exchange rate",IF(C.Claims_DATA!N575=0,0,C.Claims_DATA!N575/ECO!X20),IF($C$2="Constant Exchange rate",IF(C.Claims_DATA!N575=0,0,C.Claims_DATA!N575/ECO!X55))))</f>
        <v>0</v>
      </c>
      <c r="P681" s="220">
        <f>IF($C$2="National Currency",IF(C.Claims_DATA!O575=0,0,C.Claims_DATA!O575),IF($C$2="Current Exchange rate",IF(C.Claims_DATA!O575=0,0,C.Claims_DATA!O575/ECO!Y20),IF($C$2="Constant Exchange rate",IF(C.Claims_DATA!O575=0,0,C.Claims_DATA!O575/ECO!Y55))))</f>
        <v>0</v>
      </c>
      <c r="Q681" s="48">
        <f t="shared" si="139"/>
        <v>0</v>
      </c>
      <c r="R681" s="94" t="str">
        <f t="shared" si="140"/>
        <v>-</v>
      </c>
      <c r="S681" s="94" t="str">
        <f t="shared" si="141"/>
        <v>-</v>
      </c>
    </row>
    <row r="682" spans="3:19" ht="15" x14ac:dyDescent="0.25">
      <c r="C682" s="256"/>
      <c r="D682" s="257"/>
      <c r="E682" s="45" t="s">
        <v>11</v>
      </c>
      <c r="F682" s="74">
        <f>IF($C$2="National Currency",IF(C.Claims_DATA!E576=0,0,C.Claims_DATA!E576),IF($C$2="Current Exchange rate",IF(C.Claims_DATA!E576=0,0,C.Claims_DATA!E576/ECO!O21),IF($C$2="Constant Exchange rate",IF(C.Claims_DATA!E576=0,0,C.Claims_DATA!E576/ECO!O56))))</f>
        <v>870.54981969569963</v>
      </c>
      <c r="G682" s="74">
        <f>IF($C$2="National Currency",IF(C.Claims_DATA!F576=0,0,C.Claims_DATA!F576),IF($C$2="Current Exchange rate",IF(C.Claims_DATA!F576=0,0,C.Claims_DATA!F576/ECO!P21),IF($C$2="Constant Exchange rate",IF(C.Claims_DATA!F576=0,0,C.Claims_DATA!F576/ECO!P56))))</f>
        <v>871.98899999999958</v>
      </c>
      <c r="H682" s="74">
        <f>IF($C$2="National Currency",IF(C.Claims_DATA!G576=0,0,C.Claims_DATA!G576),IF($C$2="Current Exchange rate",IF(C.Claims_DATA!G576=0,0,C.Claims_DATA!G576/ECO!Q21),IF($C$2="Constant Exchange rate",IF(C.Claims_DATA!G576=0,0,C.Claims_DATA!G576/ECO!Q56))))</f>
        <v>629.02000000000044</v>
      </c>
      <c r="I682" s="74">
        <f>IF($C$2="National Currency",IF(C.Claims_DATA!H576=0,0,C.Claims_DATA!H576),IF($C$2="Current Exchange rate",IF(C.Claims_DATA!H576=0,0,C.Claims_DATA!H576/ECO!R21),IF($C$2="Constant Exchange rate",IF(C.Claims_DATA!H576=0,0,C.Claims_DATA!H576/ECO!R56))))</f>
        <v>907.6635721906805</v>
      </c>
      <c r="J682" s="74">
        <f>IF($C$2="National Currency",IF(C.Claims_DATA!I576=0,0,C.Claims_DATA!I576),IF($C$2="Current Exchange rate",IF(C.Claims_DATA!I576=0,0,C.Claims_DATA!I576/ECO!S21),IF($C$2="Constant Exchange rate",IF(C.Claims_DATA!I576=0,0,C.Claims_DATA!I576/ECO!S56))))</f>
        <v>651.57863609441301</v>
      </c>
      <c r="K682" s="74">
        <f>IF($C$2="National Currency",IF(C.Claims_DATA!J576=0,0,C.Claims_DATA!J576),IF($C$2="Current Exchange rate",IF(C.Claims_DATA!J576=0,0,C.Claims_DATA!J576/ECO!T21),IF($C$2="Constant Exchange rate",IF(C.Claims_DATA!J576=0,0,C.Claims_DATA!J576/ECO!T56))))</f>
        <v>634.3422525401038</v>
      </c>
      <c r="L682" s="74">
        <f>IF($C$2="National Currency",IF(C.Claims_DATA!K576=0,0,C.Claims_DATA!K576),IF($C$2="Current Exchange rate",IF(C.Claims_DATA!K576=0,0,C.Claims_DATA!K576/ECO!U21),IF($C$2="Constant Exchange rate",IF(C.Claims_DATA!K576=0,0,C.Claims_DATA!K576/ECO!U56))))</f>
        <v>801.17646187470382</v>
      </c>
      <c r="M682" s="74">
        <f>IF($C$2="National Currency",IF(C.Claims_DATA!L576=0,0,C.Claims_DATA!L576),IF($C$2="Current Exchange rate",IF(C.Claims_DATA!L576=0,0,C.Claims_DATA!L576/ECO!V21),IF($C$2="Constant Exchange rate",IF(C.Claims_DATA!L576=0,0,C.Claims_DATA!L576/ECO!V56))))</f>
        <v>1004.7657531730392</v>
      </c>
      <c r="N682" s="74">
        <f>IF($C$2="National Currency",IF(C.Claims_DATA!M576=0,0,C.Claims_DATA!M576),IF($C$2="Current Exchange rate",IF(C.Claims_DATA!M576=0,0,C.Claims_DATA!M576/ECO!W21),IF($C$2="Constant Exchange rate",IF(C.Claims_DATA!M576=0,0,C.Claims_DATA!M576/ECO!W56))))</f>
        <v>1079.2148625239297</v>
      </c>
      <c r="O682" s="74">
        <f>IF($C$2="National Currency",IF(C.Claims_DATA!N576=0,0,C.Claims_DATA!N576),IF($C$2="Current Exchange rate",IF(C.Claims_DATA!N576=0,0,C.Claims_DATA!N576/ECO!X21),IF($C$2="Constant Exchange rate",IF(C.Claims_DATA!N576=0,0,C.Claims_DATA!N576/ECO!X56))))</f>
        <v>1523.0529882641131</v>
      </c>
      <c r="P682" s="220">
        <f>IF($C$2="National Currency",IF(C.Claims_DATA!O576=0,0,C.Claims_DATA!O576),IF($C$2="Current Exchange rate",IF(C.Claims_DATA!O576=0,0,C.Claims_DATA!O576/ECO!Y21),IF($C$2="Constant Exchange rate",IF(C.Claims_DATA!O576=0,0,C.Claims_DATA!O576/ECO!Y56))))</f>
        <v>0</v>
      </c>
      <c r="Q682" s="48">
        <f t="shared" si="139"/>
        <v>0.65134454819401488</v>
      </c>
      <c r="R682" s="94">
        <f t="shared" si="140"/>
        <v>0.41126020512930261</v>
      </c>
      <c r="S682" s="94">
        <f t="shared" si="141"/>
        <v>0.74952995659282973</v>
      </c>
    </row>
    <row r="683" spans="3:19" ht="15" x14ac:dyDescent="0.25">
      <c r="C683" s="256"/>
      <c r="D683" s="257"/>
      <c r="E683" s="45" t="s">
        <v>12</v>
      </c>
      <c r="F683" s="74">
        <f>IF($C$2="National Currency",IF(C.Claims_DATA!E577=0,0,C.Claims_DATA!E577),IF($C$2="Current Exchange rate",IF(C.Claims_DATA!E577=0,0,C.Claims_DATA!E577/ECO!O22),IF($C$2="Constant Exchange rate",IF(C.Claims_DATA!E577=0,0,C.Claims_DATA!E577/ECO!O57))))</f>
        <v>0</v>
      </c>
      <c r="G683" s="74">
        <f>IF($C$2="National Currency",IF(C.Claims_DATA!F577=0,0,C.Claims_DATA!F577),IF($C$2="Current Exchange rate",IF(C.Claims_DATA!F577=0,0,C.Claims_DATA!F577/ECO!P22),IF($C$2="Constant Exchange rate",IF(C.Claims_DATA!F577=0,0,C.Claims_DATA!F577/ECO!P57))))</f>
        <v>0</v>
      </c>
      <c r="H683" s="74">
        <f>IF($C$2="National Currency",IF(C.Claims_DATA!G577=0,0,C.Claims_DATA!G577),IF($C$2="Current Exchange rate",IF(C.Claims_DATA!G577=0,0,C.Claims_DATA!G577/ECO!Q22),IF($C$2="Constant Exchange rate",IF(C.Claims_DATA!G577=0,0,C.Claims_DATA!G577/ECO!Q57))))</f>
        <v>0</v>
      </c>
      <c r="I683" s="74">
        <f>IF($C$2="National Currency",IF(C.Claims_DATA!H577=0,0,C.Claims_DATA!H577),IF($C$2="Current Exchange rate",IF(C.Claims_DATA!H577=0,0,C.Claims_DATA!H577/ECO!R22),IF($C$2="Constant Exchange rate",IF(C.Claims_DATA!H577=0,0,C.Claims_DATA!H577/ECO!R57))))</f>
        <v>0</v>
      </c>
      <c r="J683" s="74">
        <f>IF($C$2="National Currency",IF(C.Claims_DATA!I577=0,0,C.Claims_DATA!I577),IF($C$2="Current Exchange rate",IF(C.Claims_DATA!I577=0,0,C.Claims_DATA!I577/ECO!S22),IF($C$2="Constant Exchange rate",IF(C.Claims_DATA!I577=0,0,C.Claims_DATA!I577/ECO!S57))))</f>
        <v>0</v>
      </c>
      <c r="K683" s="74">
        <f>IF($C$2="National Currency",IF(C.Claims_DATA!J577=0,0,C.Claims_DATA!J577),IF($C$2="Current Exchange rate",IF(C.Claims_DATA!J577=0,0,C.Claims_DATA!J577/ECO!T22),IF($C$2="Constant Exchange rate",IF(C.Claims_DATA!J577=0,0,C.Claims_DATA!J577/ECO!T57))))</f>
        <v>0</v>
      </c>
      <c r="L683" s="74">
        <f>IF($C$2="National Currency",IF(C.Claims_DATA!K577=0,0,C.Claims_DATA!K577),IF($C$2="Current Exchange rate",IF(C.Claims_DATA!K577=0,0,C.Claims_DATA!K577/ECO!U22),IF($C$2="Constant Exchange rate",IF(C.Claims_DATA!K577=0,0,C.Claims_DATA!K577/ECO!U57))))</f>
        <v>0</v>
      </c>
      <c r="M683" s="74">
        <f>IF($C$2="National Currency",IF(C.Claims_DATA!L577=0,0,C.Claims_DATA!L577),IF($C$2="Current Exchange rate",IF(C.Claims_DATA!L577=0,0,C.Claims_DATA!L577/ECO!V22),IF($C$2="Constant Exchange rate",IF(C.Claims_DATA!L577=0,0,C.Claims_DATA!L577/ECO!V57))))</f>
        <v>0</v>
      </c>
      <c r="N683" s="74">
        <f>IF($C$2="National Currency",IF(C.Claims_DATA!M577=0,0,C.Claims_DATA!M577),IF($C$2="Current Exchange rate",IF(C.Claims_DATA!M577=0,0,C.Claims_DATA!M577/ECO!W22),IF($C$2="Constant Exchange rate",IF(C.Claims_DATA!M577=0,0,C.Claims_DATA!M577/ECO!W57))))</f>
        <v>0</v>
      </c>
      <c r="O683" s="74">
        <f>IF($C$2="National Currency",IF(C.Claims_DATA!N577=0,0,C.Claims_DATA!N577),IF($C$2="Current Exchange rate",IF(C.Claims_DATA!N577=0,0,C.Claims_DATA!N577/ECO!X22),IF($C$2="Constant Exchange rate",IF(C.Claims_DATA!N577=0,0,C.Claims_DATA!N577/ECO!X57))))</f>
        <v>0</v>
      </c>
      <c r="P683" s="220">
        <f>IF($C$2="National Currency",IF(C.Claims_DATA!O577=0,0,C.Claims_DATA!O577),IF($C$2="Current Exchange rate",IF(C.Claims_DATA!O577=0,0,C.Claims_DATA!O577/ECO!Y22),IF($C$2="Constant Exchange rate",IF(C.Claims_DATA!O577=0,0,C.Claims_DATA!O577/ECO!Y57))))</f>
        <v>0</v>
      </c>
      <c r="Q683" s="48">
        <f t="shared" si="139"/>
        <v>0</v>
      </c>
      <c r="R683" s="94" t="str">
        <f t="shared" si="140"/>
        <v>-</v>
      </c>
      <c r="S683" s="94" t="str">
        <f t="shared" si="141"/>
        <v>-</v>
      </c>
    </row>
    <row r="684" spans="3:19" ht="15" x14ac:dyDescent="0.25">
      <c r="C684" s="256"/>
      <c r="D684" s="257"/>
      <c r="E684" s="45" t="s">
        <v>13</v>
      </c>
      <c r="F684" s="74">
        <f>IF($C$2="National Currency",IF(C.Claims_DATA!E578=0,0,C.Claims_DATA!E578),IF($C$2="Current Exchange rate",IF(C.Claims_DATA!E578=0,0,C.Claims_DATA!E578/ECO!O23),IF($C$2="Constant Exchange rate",IF(C.Claims_DATA!E578=0,0,C.Claims_DATA!E578/ECO!O58))))</f>
        <v>0</v>
      </c>
      <c r="G684" s="74">
        <f>IF($C$2="National Currency",IF(C.Claims_DATA!F578=0,0,C.Claims_DATA!F578),IF($C$2="Current Exchange rate",IF(C.Claims_DATA!F578=0,0,C.Claims_DATA!F578/ECO!P23),IF($C$2="Constant Exchange rate",IF(C.Claims_DATA!F578=0,0,C.Claims_DATA!F578/ECO!P58))))</f>
        <v>-0.39174719247845391</v>
      </c>
      <c r="H684" s="74">
        <f>IF($C$2="National Currency",IF(C.Claims_DATA!G578=0,0,C.Claims_DATA!G578),IF($C$2="Current Exchange rate",IF(C.Claims_DATA!G578=0,0,C.Claims_DATA!G578/ECO!Q23),IF($C$2="Constant Exchange rate",IF(C.Claims_DATA!G578=0,0,C.Claims_DATA!G578/ECO!Q58))))</f>
        <v>1.1752415774353617</v>
      </c>
      <c r="I684" s="74">
        <f>IF($C$2="National Currency",IF(C.Claims_DATA!H578=0,0,C.Claims_DATA!H578),IF($C$2="Current Exchange rate",IF(C.Claims_DATA!H578=0,0,C.Claims_DATA!H578/ECO!R23),IF($C$2="Constant Exchange rate",IF(C.Claims_DATA!H578=0,0,C.Claims_DATA!H578/ECO!R58))))</f>
        <v>4.3092191172629928</v>
      </c>
      <c r="J684" s="74">
        <f>IF($C$2="National Currency",IF(C.Claims_DATA!I578=0,0,C.Claims_DATA!I578),IF($C$2="Current Exchange rate",IF(C.Claims_DATA!I578=0,0,C.Claims_DATA!I578/ECO!S23),IF($C$2="Constant Exchange rate",IF(C.Claims_DATA!I578=0,0,C.Claims_DATA!I578/ECO!S58))))</f>
        <v>0.26116479498563594</v>
      </c>
      <c r="K684" s="74">
        <f>IF($C$2="National Currency",IF(C.Claims_DATA!J578=0,0,C.Claims_DATA!J578),IF($C$2="Current Exchange rate",IF(C.Claims_DATA!J578=0,0,C.Claims_DATA!J578/ECO!T23),IF($C$2="Constant Exchange rate",IF(C.Claims_DATA!J578=0,0,C.Claims_DATA!J578/ECO!T58))))</f>
        <v>0.39174719247845391</v>
      </c>
      <c r="L684" s="74">
        <f>IF($C$2="National Currency",IF(C.Claims_DATA!K578=0,0,C.Claims_DATA!K578),IF($C$2="Current Exchange rate",IF(C.Claims_DATA!K578=0,0,C.Claims_DATA!K578/ECO!U23),IF($C$2="Constant Exchange rate",IF(C.Claims_DATA!K578=0,0,C.Claims_DATA!K578/ECO!U58))))</f>
        <v>-1.0446591799425438</v>
      </c>
      <c r="M684" s="74">
        <f>IF($C$2="National Currency",IF(C.Claims_DATA!L578=0,0,C.Claims_DATA!L578),IF($C$2="Current Exchange rate",IF(C.Claims_DATA!L578=0,0,C.Claims_DATA!L578/ECO!V23),IF($C$2="Constant Exchange rate",IF(C.Claims_DATA!L578=0,0,C.Claims_DATA!L578/ECO!V58))))</f>
        <v>-1.8281535648994516</v>
      </c>
      <c r="N684" s="74">
        <f>IF($C$2="National Currency",IF(C.Claims_DATA!M578=0,0,C.Claims_DATA!M578),IF($C$2="Current Exchange rate",IF(C.Claims_DATA!M578=0,0,C.Claims_DATA!M578/ECO!W23),IF($C$2="Constant Exchange rate",IF(C.Claims_DATA!M578=0,0,C.Claims_DATA!M578/ECO!W58))))</f>
        <v>-1.9587359623922693</v>
      </c>
      <c r="O684" s="74">
        <f>IF($C$2="National Currency",IF(C.Claims_DATA!N578=0,0,C.Claims_DATA!N578),IF($C$2="Current Exchange rate",IF(C.Claims_DATA!N578=0,0,C.Claims_DATA!N578/ECO!X23),IF($C$2="Constant Exchange rate",IF(C.Claims_DATA!N578=0,0,C.Claims_DATA!N578/ECO!X58))))</f>
        <v>-1.5669887699138156</v>
      </c>
      <c r="P684" s="220">
        <f>IF($C$2="National Currency",IF(C.Claims_DATA!O578=0,0,C.Claims_DATA!O578),IF($C$2="Current Exchange rate",IF(C.Claims_DATA!O578=0,0,C.Claims_DATA!O578/ECO!Y23),IF($C$2="Constant Exchange rate",IF(C.Claims_DATA!O578=0,0,C.Claims_DATA!O578/ECO!Y58))))</f>
        <v>0</v>
      </c>
      <c r="Q684" s="48">
        <f t="shared" si="139"/>
        <v>-6.7013400074010965E-4</v>
      </c>
      <c r="R684" s="94">
        <f t="shared" si="140"/>
        <v>-0.19999999999999996</v>
      </c>
      <c r="S684" s="94" t="str">
        <f t="shared" si="141"/>
        <v>-</v>
      </c>
    </row>
    <row r="685" spans="3:19" ht="15" x14ac:dyDescent="0.25">
      <c r="C685" s="256"/>
      <c r="D685" s="257"/>
      <c r="E685" s="45" t="s">
        <v>14</v>
      </c>
      <c r="F685" s="74">
        <f>IF($C$2="National Currency",IF(C.Claims_DATA!E579=0,0,C.Claims_DATA!E579),IF($C$2="Current Exchange rate",IF(C.Claims_DATA!E579=0,0,C.Claims_DATA!E579/ECO!O24),IF($C$2="Constant Exchange rate",IF(C.Claims_DATA!E579=0,0,C.Claims_DATA!E579/ECO!O59))))</f>
        <v>0</v>
      </c>
      <c r="G685" s="74">
        <f>IF($C$2="National Currency",IF(C.Claims_DATA!F579=0,0,C.Claims_DATA!F579),IF($C$2="Current Exchange rate",IF(C.Claims_DATA!F579=0,0,C.Claims_DATA!F579/ECO!P24),IF($C$2="Constant Exchange rate",IF(C.Claims_DATA!F579=0,0,C.Claims_DATA!F579/ECO!P59))))</f>
        <v>0</v>
      </c>
      <c r="H685" s="74">
        <f>IF($C$2="National Currency",IF(C.Claims_DATA!G579=0,0,C.Claims_DATA!G579),IF($C$2="Current Exchange rate",IF(C.Claims_DATA!G579=0,0,C.Claims_DATA!G579/ECO!Q24),IF($C$2="Constant Exchange rate",IF(C.Claims_DATA!G579=0,0,C.Claims_DATA!G579/ECO!Q59))))</f>
        <v>0</v>
      </c>
      <c r="I685" s="74">
        <f>IF($C$2="National Currency",IF(C.Claims_DATA!H579=0,0,C.Claims_DATA!H579),IF($C$2="Current Exchange rate",IF(C.Claims_DATA!H579=0,0,C.Claims_DATA!H579/ECO!R24),IF($C$2="Constant Exchange rate",IF(C.Claims_DATA!H579=0,0,C.Claims_DATA!H579/ECO!R59))))</f>
        <v>0</v>
      </c>
      <c r="J685" s="74">
        <f>IF($C$2="National Currency",IF(C.Claims_DATA!I579=0,0,C.Claims_DATA!I579),IF($C$2="Current Exchange rate",IF(C.Claims_DATA!I579=0,0,C.Claims_DATA!I579/ECO!S24),IF($C$2="Constant Exchange rate",IF(C.Claims_DATA!I579=0,0,C.Claims_DATA!I579/ECO!S59))))</f>
        <v>0</v>
      </c>
      <c r="K685" s="74">
        <f>IF($C$2="National Currency",IF(C.Claims_DATA!J579=0,0,C.Claims_DATA!J579),IF($C$2="Current Exchange rate",IF(C.Claims_DATA!J579=0,0,C.Claims_DATA!J579/ECO!T24),IF($C$2="Constant Exchange rate",IF(C.Claims_DATA!J579=0,0,C.Claims_DATA!J579/ECO!T59))))</f>
        <v>0</v>
      </c>
      <c r="L685" s="74">
        <f>IF($C$2="National Currency",IF(C.Claims_DATA!K579=0,0,C.Claims_DATA!K579),IF($C$2="Current Exchange rate",IF(C.Claims_DATA!K579=0,0,C.Claims_DATA!K579/ECO!U24),IF($C$2="Constant Exchange rate",IF(C.Claims_DATA!K579=0,0,C.Claims_DATA!K579/ECO!U59))))</f>
        <v>0</v>
      </c>
      <c r="M685" s="74">
        <f>IF($C$2="National Currency",IF(C.Claims_DATA!L579=0,0,C.Claims_DATA!L579),IF($C$2="Current Exchange rate",IF(C.Claims_DATA!L579=0,0,C.Claims_DATA!L579/ECO!V24),IF($C$2="Constant Exchange rate",IF(C.Claims_DATA!L579=0,0,C.Claims_DATA!L579/ECO!V59))))</f>
        <v>0</v>
      </c>
      <c r="N685" s="74">
        <f>IF($C$2="National Currency",IF(C.Claims_DATA!M579=0,0,C.Claims_DATA!M579),IF($C$2="Current Exchange rate",IF(C.Claims_DATA!M579=0,0,C.Claims_DATA!M579/ECO!W24),IF($C$2="Constant Exchange rate",IF(C.Claims_DATA!M579=0,0,C.Claims_DATA!M579/ECO!W59))))</f>
        <v>0</v>
      </c>
      <c r="O685" s="74">
        <f>IF($C$2="National Currency",IF(C.Claims_DATA!N579=0,0,C.Claims_DATA!N579),IF($C$2="Current Exchange rate",IF(C.Claims_DATA!N579=0,0,C.Claims_DATA!N579/ECO!X24),IF($C$2="Constant Exchange rate",IF(C.Claims_DATA!N579=0,0,C.Claims_DATA!N579/ECO!X59))))</f>
        <v>0</v>
      </c>
      <c r="P685" s="220">
        <f>IF($C$2="National Currency",IF(C.Claims_DATA!O579=0,0,C.Claims_DATA!O579),IF($C$2="Current Exchange rate",IF(C.Claims_DATA!O579=0,0,C.Claims_DATA!O579/ECO!Y24),IF($C$2="Constant Exchange rate",IF(C.Claims_DATA!O579=0,0,C.Claims_DATA!O579/ECO!Y59))))</f>
        <v>0</v>
      </c>
      <c r="Q685" s="48">
        <f t="shared" si="139"/>
        <v>0</v>
      </c>
      <c r="R685" s="94" t="str">
        <f t="shared" si="140"/>
        <v>-</v>
      </c>
      <c r="S685" s="94" t="str">
        <f t="shared" si="141"/>
        <v>-</v>
      </c>
    </row>
    <row r="686" spans="3:19" ht="15" x14ac:dyDescent="0.25">
      <c r="C686" s="256"/>
      <c r="D686" s="257"/>
      <c r="E686" s="45" t="s">
        <v>15</v>
      </c>
      <c r="F686" s="74">
        <f>IF($C$2="National Currency",IF(C.Claims_DATA!E580=0,0,C.Claims_DATA!E580),IF($C$2="Current Exchange rate",IF(C.Claims_DATA!E580=0,0,C.Claims_DATA!E580/ECO!O25),IF($C$2="Constant Exchange rate",IF(C.Claims_DATA!E580=0,0,C.Claims_DATA!E580/ECO!O60))))</f>
        <v>0</v>
      </c>
      <c r="G686" s="74">
        <f>IF($C$2="National Currency",IF(C.Claims_DATA!F580=0,0,C.Claims_DATA!F580),IF($C$2="Current Exchange rate",IF(C.Claims_DATA!F580=0,0,C.Claims_DATA!F580/ECO!P25),IF($C$2="Constant Exchange rate",IF(C.Claims_DATA!F580=0,0,C.Claims_DATA!F580/ECO!P60))))</f>
        <v>0</v>
      </c>
      <c r="H686" s="74">
        <f>IF($C$2="National Currency",IF(C.Claims_DATA!G580=0,0,C.Claims_DATA!G580),IF($C$2="Current Exchange rate",IF(C.Claims_DATA!G580=0,0,C.Claims_DATA!G580/ECO!Q25),IF($C$2="Constant Exchange rate",IF(C.Claims_DATA!G580=0,0,C.Claims_DATA!G580/ECO!Q60))))</f>
        <v>0</v>
      </c>
      <c r="I686" s="74">
        <f>IF($C$2="National Currency",IF(C.Claims_DATA!H580=0,0,C.Claims_DATA!H580),IF($C$2="Current Exchange rate",IF(C.Claims_DATA!H580=0,0,C.Claims_DATA!H580/ECO!R25),IF($C$2="Constant Exchange rate",IF(C.Claims_DATA!H580=0,0,C.Claims_DATA!H580/ECO!R60))))</f>
        <v>0</v>
      </c>
      <c r="J686" s="74">
        <f>IF($C$2="National Currency",IF(C.Claims_DATA!I580=0,0,C.Claims_DATA!I580),IF($C$2="Current Exchange rate",IF(C.Claims_DATA!I580=0,0,C.Claims_DATA!I580/ECO!S25),IF($C$2="Constant Exchange rate",IF(C.Claims_DATA!I580=0,0,C.Claims_DATA!I580/ECO!S60))))</f>
        <v>0</v>
      </c>
      <c r="K686" s="74">
        <f>IF($C$2="National Currency",IF(C.Claims_DATA!J580=0,0,C.Claims_DATA!J580),IF($C$2="Current Exchange rate",IF(C.Claims_DATA!J580=0,0,C.Claims_DATA!J580/ECO!T25),IF($C$2="Constant Exchange rate",IF(C.Claims_DATA!J580=0,0,C.Claims_DATA!J580/ECO!T60))))</f>
        <v>0</v>
      </c>
      <c r="L686" s="74">
        <f>IF($C$2="National Currency",IF(C.Claims_DATA!K580=0,0,C.Claims_DATA!K580),IF($C$2="Current Exchange rate",IF(C.Claims_DATA!K580=0,0,C.Claims_DATA!K580/ECO!U25),IF($C$2="Constant Exchange rate",IF(C.Claims_DATA!K580=0,0,C.Claims_DATA!K580/ECO!U60))))</f>
        <v>0</v>
      </c>
      <c r="M686" s="74">
        <f>IF($C$2="National Currency",IF(C.Claims_DATA!L580=0,0,C.Claims_DATA!L580),IF($C$2="Current Exchange rate",IF(C.Claims_DATA!L580=0,0,C.Claims_DATA!L580/ECO!V25),IF($C$2="Constant Exchange rate",IF(C.Claims_DATA!L580=0,0,C.Claims_DATA!L580/ECO!V60))))</f>
        <v>0</v>
      </c>
      <c r="N686" s="74">
        <f>IF($C$2="National Currency",IF(C.Claims_DATA!M580=0,0,C.Claims_DATA!M580),IF($C$2="Current Exchange rate",IF(C.Claims_DATA!M580=0,0,C.Claims_DATA!M580/ECO!W25),IF($C$2="Constant Exchange rate",IF(C.Claims_DATA!M580=0,0,C.Claims_DATA!M580/ECO!W60))))</f>
        <v>0</v>
      </c>
      <c r="O686" s="74">
        <f>IF($C$2="National Currency",IF(C.Claims_DATA!N580=0,0,C.Claims_DATA!N580),IF($C$2="Current Exchange rate",IF(C.Claims_DATA!N580=0,0,C.Claims_DATA!N580/ECO!X25),IF($C$2="Constant Exchange rate",IF(C.Claims_DATA!N580=0,0,C.Claims_DATA!N580/ECO!X60))))</f>
        <v>0</v>
      </c>
      <c r="P686" s="220">
        <f>IF($C$2="National Currency",IF(C.Claims_DATA!O580=0,0,C.Claims_DATA!O580),IF($C$2="Current Exchange rate",IF(C.Claims_DATA!O580=0,0,C.Claims_DATA!O580/ECO!Y25),IF($C$2="Constant Exchange rate",IF(C.Claims_DATA!O580=0,0,C.Claims_DATA!O580/ECO!Y60))))</f>
        <v>0</v>
      </c>
      <c r="Q686" s="48">
        <f t="shared" si="139"/>
        <v>0</v>
      </c>
      <c r="R686" s="94" t="str">
        <f t="shared" si="140"/>
        <v>-</v>
      </c>
      <c r="S686" s="94" t="str">
        <f t="shared" si="141"/>
        <v>-</v>
      </c>
    </row>
    <row r="687" spans="3:19" ht="15" x14ac:dyDescent="0.25">
      <c r="C687" s="256"/>
      <c r="D687" s="257"/>
      <c r="E687" s="45" t="s">
        <v>16</v>
      </c>
      <c r="F687" s="74">
        <f>IF($C$2="National Currency",IF(C.Claims_DATA!E581=0,0,C.Claims_DATA!E581),IF($C$2="Current Exchange rate",IF(C.Claims_DATA!E581=0,0,C.Claims_DATA!E581/ECO!O26),IF($C$2="Constant Exchange rate",IF(C.Claims_DATA!E581=0,0,C.Claims_DATA!E581/ECO!O61))))</f>
        <v>0</v>
      </c>
      <c r="G687" s="74">
        <f>IF($C$2="National Currency",IF(C.Claims_DATA!F581=0,0,C.Claims_DATA!F581),IF($C$2="Current Exchange rate",IF(C.Claims_DATA!F581=0,0,C.Claims_DATA!F581/ECO!P26),IF($C$2="Constant Exchange rate",IF(C.Claims_DATA!F581=0,0,C.Claims_DATA!F581/ECO!P61))))</f>
        <v>0</v>
      </c>
      <c r="H687" s="74">
        <f>IF($C$2="National Currency",IF(C.Claims_DATA!G581=0,0,C.Claims_DATA!G581),IF($C$2="Current Exchange rate",IF(C.Claims_DATA!G581=0,0,C.Claims_DATA!G581/ECO!Q26),IF($C$2="Constant Exchange rate",IF(C.Claims_DATA!G581=0,0,C.Claims_DATA!G581/ECO!Q61))))</f>
        <v>0</v>
      </c>
      <c r="I687" s="74">
        <f>IF($C$2="National Currency",IF(C.Claims_DATA!H581=0,0,C.Claims_DATA!H581),IF($C$2="Current Exchange rate",IF(C.Claims_DATA!H581=0,0,C.Claims_DATA!H581/ECO!R26),IF($C$2="Constant Exchange rate",IF(C.Claims_DATA!H581=0,0,C.Claims_DATA!H581/ECO!R61))))</f>
        <v>6.6199376947040491</v>
      </c>
      <c r="J687" s="74">
        <f>IF($C$2="National Currency",IF(C.Claims_DATA!I581=0,0,C.Claims_DATA!I581),IF($C$2="Current Exchange rate",IF(C.Claims_DATA!I581=0,0,C.Claims_DATA!I581/ECO!S26),IF($C$2="Constant Exchange rate",IF(C.Claims_DATA!I581=0,0,C.Claims_DATA!I581/ECO!S61))))</f>
        <v>3.9719626168224296</v>
      </c>
      <c r="K687" s="74">
        <f>IF($C$2="National Currency",IF(C.Claims_DATA!J581=0,0,C.Claims_DATA!J581),IF($C$2="Current Exchange rate",IF(C.Claims_DATA!J581=0,0,C.Claims_DATA!J581/ECO!T26),IF($C$2="Constant Exchange rate",IF(C.Claims_DATA!J581=0,0,C.Claims_DATA!J581/ECO!T61))))</f>
        <v>1.5186915887850465</v>
      </c>
      <c r="L687" s="74">
        <f>IF($C$2="National Currency",IF(C.Claims_DATA!K581=0,0,C.Claims_DATA!K581),IF($C$2="Current Exchange rate",IF(C.Claims_DATA!K581=0,0,C.Claims_DATA!K581/ECO!U26),IF($C$2="Constant Exchange rate",IF(C.Claims_DATA!K581=0,0,C.Claims_DATA!K581/ECO!U61))))</f>
        <v>-1.4213395638629283</v>
      </c>
      <c r="M687" s="74">
        <f>IF($C$2="National Currency",IF(C.Claims_DATA!L581=0,0,C.Claims_DATA!L581),IF($C$2="Current Exchange rate",IF(C.Claims_DATA!L581=0,0,C.Claims_DATA!L581/ECO!V26),IF($C$2="Constant Exchange rate",IF(C.Claims_DATA!L581=0,0,C.Claims_DATA!L581/ECO!V61))))</f>
        <v>-8.4371754932502582E-2</v>
      </c>
      <c r="N687" s="74">
        <f>IF($C$2="National Currency",IF(C.Claims_DATA!M581=0,0,C.Claims_DATA!M581),IF($C$2="Current Exchange rate",IF(C.Claims_DATA!M581=0,0,C.Claims_DATA!M581/ECO!W26),IF($C$2="Constant Exchange rate",IF(C.Claims_DATA!M581=0,0,C.Claims_DATA!M581/ECO!W61))))</f>
        <v>0.20768431983385252</v>
      </c>
      <c r="O687" s="74">
        <f>IF($C$2="National Currency",IF(C.Claims_DATA!N581=0,0,C.Claims_DATA!N581),IF($C$2="Current Exchange rate",IF(C.Claims_DATA!N581=0,0,C.Claims_DATA!N581/ECO!X26),IF($C$2="Constant Exchange rate",IF(C.Claims_DATA!N581=0,0,C.Claims_DATA!N581/ECO!X61))))</f>
        <v>-2.5051921079958461</v>
      </c>
      <c r="P687" s="220">
        <f>IF($C$2="National Currency",IF(C.Claims_DATA!O581=0,0,C.Claims_DATA!O581),IF($C$2="Current Exchange rate",IF(C.Claims_DATA!O581=0,0,C.Claims_DATA!O581/ECO!Y26),IF($C$2="Constant Exchange rate",IF(C.Claims_DATA!O581=0,0,C.Claims_DATA!O581/ECO!Y61))))</f>
        <v>0</v>
      </c>
      <c r="Q687" s="48">
        <f t="shared" si="139"/>
        <v>-1.0713633959521867E-3</v>
      </c>
      <c r="R687" s="94">
        <f t="shared" si="140"/>
        <v>-13.0625</v>
      </c>
      <c r="S687" s="94" t="str">
        <f t="shared" si="141"/>
        <v>-</v>
      </c>
    </row>
    <row r="688" spans="3:19" ht="15" x14ac:dyDescent="0.25">
      <c r="C688" s="256"/>
      <c r="D688" s="257"/>
      <c r="E688" s="45" t="s">
        <v>17</v>
      </c>
      <c r="F688" s="74">
        <f>IF($C$2="National Currency",IF(C.Claims_DATA!E582=0,0,C.Claims_DATA!E582),IF($C$2="Current Exchange rate",IF(C.Claims_DATA!E582=0,0,C.Claims_DATA!E582/ECO!O27),IF($C$2="Constant Exchange rate",IF(C.Claims_DATA!E582=0,0,C.Claims_DATA!E582/ECO!O62))))</f>
        <v>56</v>
      </c>
      <c r="G688" s="74">
        <f>IF($C$2="National Currency",IF(C.Claims_DATA!F582=0,0,C.Claims_DATA!F582),IF($C$2="Current Exchange rate",IF(C.Claims_DATA!F582=0,0,C.Claims_DATA!F582/ECO!P27),IF($C$2="Constant Exchange rate",IF(C.Claims_DATA!F582=0,0,C.Claims_DATA!F582/ECO!P62))))</f>
        <v>-47</v>
      </c>
      <c r="H688" s="74">
        <f>IF($C$2="National Currency",IF(C.Claims_DATA!G582=0,0,C.Claims_DATA!G582),IF($C$2="Current Exchange rate",IF(C.Claims_DATA!G582=0,0,C.Claims_DATA!G582/ECO!Q27),IF($C$2="Constant Exchange rate",IF(C.Claims_DATA!G582=0,0,C.Claims_DATA!G582/ECO!Q62))))</f>
        <v>79</v>
      </c>
      <c r="I688" s="74">
        <f>IF($C$2="National Currency",IF(C.Claims_DATA!H582=0,0,C.Claims_DATA!H582),IF($C$2="Current Exchange rate",IF(C.Claims_DATA!H582=0,0,C.Claims_DATA!H582/ECO!R27),IF($C$2="Constant Exchange rate",IF(C.Claims_DATA!H582=0,0,C.Claims_DATA!H582/ECO!R62))))</f>
        <v>-27</v>
      </c>
      <c r="J688" s="74">
        <f>IF($C$2="National Currency",IF(C.Claims_DATA!I582=0,0,C.Claims_DATA!I582),IF($C$2="Current Exchange rate",IF(C.Claims_DATA!I582=0,0,C.Claims_DATA!I582/ECO!S27),IF($C$2="Constant Exchange rate",IF(C.Claims_DATA!I582=0,0,C.Claims_DATA!I582/ECO!S62))))</f>
        <v>-12</v>
      </c>
      <c r="K688" s="74">
        <f>IF($C$2="National Currency",IF(C.Claims_DATA!J582=0,0,C.Claims_DATA!J582),IF($C$2="Current Exchange rate",IF(C.Claims_DATA!J582=0,0,C.Claims_DATA!J582/ECO!T27),IF($C$2="Constant Exchange rate",IF(C.Claims_DATA!J582=0,0,C.Claims_DATA!J582/ECO!T62))))</f>
        <v>283</v>
      </c>
      <c r="L688" s="74">
        <f>IF($C$2="National Currency",IF(C.Claims_DATA!K582=0,0,C.Claims_DATA!K582),IF($C$2="Current Exchange rate",IF(C.Claims_DATA!K582=0,0,C.Claims_DATA!K582/ECO!U27),IF($C$2="Constant Exchange rate",IF(C.Claims_DATA!K582=0,0,C.Claims_DATA!K582/ECO!U62))))</f>
        <v>14</v>
      </c>
      <c r="M688" s="74">
        <f>IF($C$2="National Currency",IF(C.Claims_DATA!L582=0,0,C.Claims_DATA!L582),IF($C$2="Current Exchange rate",IF(C.Claims_DATA!L582=0,0,C.Claims_DATA!L582/ECO!V27),IF($C$2="Constant Exchange rate",IF(C.Claims_DATA!L582=0,0,C.Claims_DATA!L582/ECO!V62))))</f>
        <v>-6</v>
      </c>
      <c r="N688" s="74">
        <f>IF($C$2="National Currency",IF(C.Claims_DATA!M582=0,0,C.Claims_DATA!M582),IF($C$2="Current Exchange rate",IF(C.Claims_DATA!M582=0,0,C.Claims_DATA!M582/ECO!W27),IF($C$2="Constant Exchange rate",IF(C.Claims_DATA!M582=0,0,C.Claims_DATA!M582/ECO!W62))))</f>
        <v>-21</v>
      </c>
      <c r="O688" s="74">
        <f>IF($C$2="National Currency",IF(C.Claims_DATA!N582=0,0,C.Claims_DATA!N582),IF($C$2="Current Exchange rate",IF(C.Claims_DATA!N582=0,0,C.Claims_DATA!N582/ECO!X27),IF($C$2="Constant Exchange rate",IF(C.Claims_DATA!N582=0,0,C.Claims_DATA!N582/ECO!X62))))</f>
        <v>-50</v>
      </c>
      <c r="P688" s="220">
        <f>IF($C$2="National Currency",IF(C.Claims_DATA!O582=0,0,C.Claims_DATA!O582),IF($C$2="Current Exchange rate",IF(C.Claims_DATA!O582=0,0,C.Claims_DATA!O582/ECO!Y27),IF($C$2="Constant Exchange rate",IF(C.Claims_DATA!O582=0,0,C.Claims_DATA!O582/ECO!Y62))))</f>
        <v>283</v>
      </c>
      <c r="Q688" s="48">
        <f t="shared" si="139"/>
        <v>-2.1382859073615666E-2</v>
      </c>
      <c r="R688" s="94">
        <f t="shared" si="140"/>
        <v>1.3809523809523809</v>
      </c>
      <c r="S688" s="94">
        <f t="shared" si="141"/>
        <v>-1.8928571428571428</v>
      </c>
    </row>
    <row r="689" spans="3:19" ht="15" x14ac:dyDescent="0.25">
      <c r="C689" s="256"/>
      <c r="D689" s="257"/>
      <c r="E689" s="45" t="s">
        <v>18</v>
      </c>
      <c r="F689" s="74">
        <f>IF($C$2="National Currency",IF(C.Claims_DATA!E583=0,0,C.Claims_DATA!E583),IF($C$2="Current Exchange rate",IF(C.Claims_DATA!E583=0,0,C.Claims_DATA!E583/ECO!O28),IF($C$2="Constant Exchange rate",IF(C.Claims_DATA!E583=0,0,C.Claims_DATA!E583/ECO!O63))))</f>
        <v>0</v>
      </c>
      <c r="G689" s="74">
        <f>IF($C$2="National Currency",IF(C.Claims_DATA!F583=0,0,C.Claims_DATA!F583),IF($C$2="Current Exchange rate",IF(C.Claims_DATA!F583=0,0,C.Claims_DATA!F583/ECO!P28),IF($C$2="Constant Exchange rate",IF(C.Claims_DATA!F583=0,0,C.Claims_DATA!F583/ECO!P63))))</f>
        <v>0</v>
      </c>
      <c r="H689" s="74">
        <f>IF($C$2="National Currency",IF(C.Claims_DATA!G583=0,0,C.Claims_DATA!G583),IF($C$2="Current Exchange rate",IF(C.Claims_DATA!G583=0,0,C.Claims_DATA!G583/ECO!Q28),IF($C$2="Constant Exchange rate",IF(C.Claims_DATA!G583=0,0,C.Claims_DATA!G583/ECO!Q63))))</f>
        <v>0</v>
      </c>
      <c r="I689" s="74">
        <f>IF($C$2="National Currency",IF(C.Claims_DATA!H583=0,0,C.Claims_DATA!H583),IF($C$2="Current Exchange rate",IF(C.Claims_DATA!H583=0,0,C.Claims_DATA!H583/ECO!R28),IF($C$2="Constant Exchange rate",IF(C.Claims_DATA!H583=0,0,C.Claims_DATA!H583/ECO!R63))))</f>
        <v>0</v>
      </c>
      <c r="J689" s="74">
        <f>IF($C$2="National Currency",IF(C.Claims_DATA!I583=0,0,C.Claims_DATA!I583),IF($C$2="Current Exchange rate",IF(C.Claims_DATA!I583=0,0,C.Claims_DATA!I583/ECO!S28),IF($C$2="Constant Exchange rate",IF(C.Claims_DATA!I583=0,0,C.Claims_DATA!I583/ECO!S63))))</f>
        <v>0</v>
      </c>
      <c r="K689" s="74">
        <f>IF($C$2="National Currency",IF(C.Claims_DATA!J583=0,0,C.Claims_DATA!J583),IF($C$2="Current Exchange rate",IF(C.Claims_DATA!J583=0,0,C.Claims_DATA!J583/ECO!T28),IF($C$2="Constant Exchange rate",IF(C.Claims_DATA!J583=0,0,C.Claims_DATA!J583/ECO!T63))))</f>
        <v>0</v>
      </c>
      <c r="L689" s="74">
        <f>IF($C$2="National Currency",IF(C.Claims_DATA!K583=0,0,C.Claims_DATA!K583),IF($C$2="Current Exchange rate",IF(C.Claims_DATA!K583=0,0,C.Claims_DATA!K583/ECO!U28),IF($C$2="Constant Exchange rate",IF(C.Claims_DATA!K583=0,0,C.Claims_DATA!K583/ECO!U63))))</f>
        <v>0</v>
      </c>
      <c r="M689" s="74">
        <f>IF($C$2="National Currency",IF(C.Claims_DATA!L583=0,0,C.Claims_DATA!L583),IF($C$2="Current Exchange rate",IF(C.Claims_DATA!L583=0,0,C.Claims_DATA!L583/ECO!V28),IF($C$2="Constant Exchange rate",IF(C.Claims_DATA!L583=0,0,C.Claims_DATA!L583/ECO!V63))))</f>
        <v>0</v>
      </c>
      <c r="N689" s="74">
        <f>IF($C$2="National Currency",IF(C.Claims_DATA!M583=0,0,C.Claims_DATA!M583),IF($C$2="Current Exchange rate",IF(C.Claims_DATA!M583=0,0,C.Claims_DATA!M583/ECO!W28),IF($C$2="Constant Exchange rate",IF(C.Claims_DATA!M583=0,0,C.Claims_DATA!M583/ECO!W63))))</f>
        <v>0</v>
      </c>
      <c r="O689" s="74">
        <f>IF($C$2="National Currency",IF(C.Claims_DATA!N583=0,0,C.Claims_DATA!N583),IF($C$2="Current Exchange rate",IF(C.Claims_DATA!N583=0,0,C.Claims_DATA!N583/ECO!X28),IF($C$2="Constant Exchange rate",IF(C.Claims_DATA!N583=0,0,C.Claims_DATA!N583/ECO!X63))))</f>
        <v>0</v>
      </c>
      <c r="P689" s="220">
        <f>IF($C$2="National Currency",IF(C.Claims_DATA!O583=0,0,C.Claims_DATA!O583),IF($C$2="Current Exchange rate",IF(C.Claims_DATA!O583=0,0,C.Claims_DATA!O583/ECO!Y28),IF($C$2="Constant Exchange rate",IF(C.Claims_DATA!O583=0,0,C.Claims_DATA!O583/ECO!Y63))))</f>
        <v>0</v>
      </c>
      <c r="Q689" s="48">
        <f t="shared" si="139"/>
        <v>0</v>
      </c>
      <c r="R689" s="94" t="str">
        <f t="shared" si="140"/>
        <v>-</v>
      </c>
      <c r="S689" s="94" t="str">
        <f t="shared" si="141"/>
        <v>-</v>
      </c>
    </row>
    <row r="690" spans="3:19" ht="15" x14ac:dyDescent="0.25">
      <c r="C690" s="256"/>
      <c r="D690" s="257"/>
      <c r="E690" s="45" t="s">
        <v>19</v>
      </c>
      <c r="F690" s="74">
        <f>IF($C$2="National Currency",IF(C.Claims_DATA!E584=0,0,C.Claims_DATA!E584),IF($C$2="Current Exchange rate",IF(C.Claims_DATA!E584=0,0,C.Claims_DATA!E584/ECO!O29),IF($C$2="Constant Exchange rate",IF(C.Claims_DATA!E584=0,0,C.Claims_DATA!E584/ECO!O64))))</f>
        <v>6.7000000000000002E-4</v>
      </c>
      <c r="G690" s="74">
        <f>IF($C$2="National Currency",IF(C.Claims_DATA!F584=0,0,C.Claims_DATA!F584),IF($C$2="Current Exchange rate",IF(C.Claims_DATA!F584=0,0,C.Claims_DATA!F584/ECO!P29),IF($C$2="Constant Exchange rate",IF(C.Claims_DATA!F584=0,0,C.Claims_DATA!F584/ECO!P64))))</f>
        <v>2</v>
      </c>
      <c r="H690" s="74">
        <f>IF($C$2="National Currency",IF(C.Claims_DATA!G584=0,0,C.Claims_DATA!G584),IF($C$2="Current Exchange rate",IF(C.Claims_DATA!G584=0,0,C.Claims_DATA!G584/ECO!Q29),IF($C$2="Constant Exchange rate",IF(C.Claims_DATA!G584=0,0,C.Claims_DATA!G584/ECO!Q64))))</f>
        <v>3.8000000000000002E-4</v>
      </c>
      <c r="I690" s="74">
        <f>IF($C$2="National Currency",IF(C.Claims_DATA!H584=0,0,C.Claims_DATA!H584),IF($C$2="Current Exchange rate",IF(C.Claims_DATA!H584=0,0,C.Claims_DATA!H584/ECO!R29),IF($C$2="Constant Exchange rate",IF(C.Claims_DATA!H584=0,0,C.Claims_DATA!H584/ECO!R64))))</f>
        <v>4.6500000000000003E-4</v>
      </c>
      <c r="J690" s="74">
        <f>IF($C$2="National Currency",IF(C.Claims_DATA!I584=0,0,C.Claims_DATA!I584),IF($C$2="Current Exchange rate",IF(C.Claims_DATA!I584=0,0,C.Claims_DATA!I584/ECO!S29),IF($C$2="Constant Exchange rate",IF(C.Claims_DATA!I584=0,0,C.Claims_DATA!I584/ECO!S64))))</f>
        <v>2</v>
      </c>
      <c r="K690" s="74">
        <f>IF($C$2="National Currency",IF(C.Claims_DATA!J584=0,0,C.Claims_DATA!J584),IF($C$2="Current Exchange rate",IF(C.Claims_DATA!J584=0,0,C.Claims_DATA!J584/ECO!T29),IF($C$2="Constant Exchange rate",IF(C.Claims_DATA!J584=0,0,C.Claims_DATA!J584/ECO!T64))))</f>
        <v>2</v>
      </c>
      <c r="L690" s="74">
        <f>IF($C$2="National Currency",IF(C.Claims_DATA!K584=0,0,C.Claims_DATA!K584),IF($C$2="Current Exchange rate",IF(C.Claims_DATA!K584=0,0,C.Claims_DATA!K584/ECO!U29),IF($C$2="Constant Exchange rate",IF(C.Claims_DATA!K584=0,0,C.Claims_DATA!K584/ECO!U64))))</f>
        <v>-1</v>
      </c>
      <c r="M690" s="74">
        <f>IF($C$2="National Currency",IF(C.Claims_DATA!L584=0,0,C.Claims_DATA!L584),IF($C$2="Current Exchange rate",IF(C.Claims_DATA!L584=0,0,C.Claims_DATA!L584/ECO!V29),IF($C$2="Constant Exchange rate",IF(C.Claims_DATA!L584=0,0,C.Claims_DATA!L584/ECO!V64))))</f>
        <v>-2</v>
      </c>
      <c r="N690" s="74">
        <f>IF($C$2="National Currency",IF(C.Claims_DATA!M584=0,0,C.Claims_DATA!M584),IF($C$2="Current Exchange rate",IF(C.Claims_DATA!M584=0,0,C.Claims_DATA!M584/ECO!W29),IF($C$2="Constant Exchange rate",IF(C.Claims_DATA!M584=0,0,C.Claims_DATA!M584/ECO!W64))))</f>
        <v>2.6400000000000002E-4</v>
      </c>
      <c r="O690" s="74">
        <f>IF($C$2="National Currency",IF(C.Claims_DATA!N584=0,0,C.Claims_DATA!N584),IF($C$2="Current Exchange rate",IF(C.Claims_DATA!N584=0,0,C.Claims_DATA!N584/ECO!X29),IF($C$2="Constant Exchange rate",IF(C.Claims_DATA!N584=0,0,C.Claims_DATA!N584/ECO!X64))))</f>
        <v>0</v>
      </c>
      <c r="P690" s="220">
        <f>IF($C$2="National Currency",IF(C.Claims_DATA!O584=0,0,C.Claims_DATA!O584),IF($C$2="Current Exchange rate",IF(C.Claims_DATA!O584=0,0,C.Claims_DATA!O584/ECO!Y29),IF($C$2="Constant Exchange rate",IF(C.Claims_DATA!O584=0,0,C.Claims_DATA!O584/ECO!Y64))))</f>
        <v>0</v>
      </c>
      <c r="Q690" s="48">
        <f t="shared" si="139"/>
        <v>0</v>
      </c>
      <c r="R690" s="94" t="str">
        <f t="shared" si="140"/>
        <v>-</v>
      </c>
      <c r="S690" s="94" t="str">
        <f t="shared" si="141"/>
        <v>-</v>
      </c>
    </row>
    <row r="691" spans="3:19" ht="15" x14ac:dyDescent="0.25">
      <c r="C691" s="256"/>
      <c r="D691" s="257"/>
      <c r="E691" s="45" t="s">
        <v>20</v>
      </c>
      <c r="F691" s="74">
        <f>IF($C$2="National Currency",IF(C.Claims_DATA!E585=0,0,C.Claims_DATA!E585),IF($C$2="Current Exchange rate",IF(C.Claims_DATA!E585=0,0,C.Claims_DATA!E585/ECO!O30),IF($C$2="Constant Exchange rate",IF(C.Claims_DATA!E585=0,0,C.Claims_DATA!E585/ECO!O65))))</f>
        <v>0</v>
      </c>
      <c r="G691" s="74">
        <f>IF($C$2="National Currency",IF(C.Claims_DATA!F585=0,0,C.Claims_DATA!F585),IF($C$2="Current Exchange rate",IF(C.Claims_DATA!F585=0,0,C.Claims_DATA!F585/ECO!P30),IF($C$2="Constant Exchange rate",IF(C.Claims_DATA!F585=0,0,C.Claims_DATA!F585/ECO!P65))))</f>
        <v>0.19920318725099603</v>
      </c>
      <c r="H691" s="74">
        <f>IF($C$2="National Currency",IF(C.Claims_DATA!G585=0,0,C.Claims_DATA!G585),IF($C$2="Current Exchange rate",IF(C.Claims_DATA!G585=0,0,C.Claims_DATA!G585/ECO!Q30),IF($C$2="Constant Exchange rate",IF(C.Claims_DATA!G585=0,0,C.Claims_DATA!G585/ECO!Q65))))</f>
        <v>0.58338076266363115</v>
      </c>
      <c r="I691" s="74">
        <f>IF($C$2="National Currency",IF(C.Claims_DATA!H585=0,0,C.Claims_DATA!H585),IF($C$2="Current Exchange rate",IF(C.Claims_DATA!H585=0,0,C.Claims_DATA!H585/ECO!R30),IF($C$2="Constant Exchange rate",IF(C.Claims_DATA!H585=0,0,C.Claims_DATA!H585/ECO!R65))))</f>
        <v>-0.15651678998292545</v>
      </c>
      <c r="J691" s="74">
        <f>IF($C$2="National Currency",IF(C.Claims_DATA!I585=0,0,C.Claims_DATA!I585),IF($C$2="Current Exchange rate",IF(C.Claims_DATA!I585=0,0,C.Claims_DATA!I585/ECO!S30),IF($C$2="Constant Exchange rate",IF(C.Claims_DATA!I585=0,0,C.Claims_DATA!I585/ECO!S65))))</f>
        <v>7.1143995446784292E-2</v>
      </c>
      <c r="K691" s="74">
        <f>IF($C$2="National Currency",IF(C.Claims_DATA!J585=0,0,C.Claims_DATA!J585),IF($C$2="Current Exchange rate",IF(C.Claims_DATA!J585=0,0,C.Claims_DATA!J585/ECO!T30),IF($C$2="Constant Exchange rate",IF(C.Claims_DATA!J585=0,0,C.Claims_DATA!J585/ECO!T65))))</f>
        <v>2.8457598178713718E-2</v>
      </c>
      <c r="L691" s="74">
        <f>IF($C$2="National Currency",IF(C.Claims_DATA!K585=0,0,C.Claims_DATA!K585),IF($C$2="Current Exchange rate",IF(C.Claims_DATA!K585=0,0,C.Claims_DATA!K585/ECO!U30),IF($C$2="Constant Exchange rate",IF(C.Claims_DATA!K585=0,0,C.Claims_DATA!K585/ECO!U65))))</f>
        <v>-0.17074558907228229</v>
      </c>
      <c r="M691" s="74">
        <f>IF($C$2="National Currency",IF(C.Claims_DATA!L585=0,0,C.Claims_DATA!L585),IF($C$2="Current Exchange rate",IF(C.Claims_DATA!L585=0,0,C.Claims_DATA!L585/ECO!V30),IF($C$2="Constant Exchange rate",IF(C.Claims_DATA!L585=0,0,C.Claims_DATA!L585/ECO!V65))))</f>
        <v>0</v>
      </c>
      <c r="N691" s="74">
        <f>IF($C$2="National Currency",IF(C.Claims_DATA!M585=0,0,C.Claims_DATA!M585),IF($C$2="Current Exchange rate",IF(C.Claims_DATA!M585=0,0,C.Claims_DATA!M585/ECO!W30),IF($C$2="Constant Exchange rate",IF(C.Claims_DATA!M585=0,0,C.Claims_DATA!M585/ECO!W65))))</f>
        <v>0</v>
      </c>
      <c r="O691" s="74">
        <f>IF($C$2="National Currency",IF(C.Claims_DATA!N585=0,0,C.Claims_DATA!N585),IF($C$2="Current Exchange rate",IF(C.Claims_DATA!N585=0,0,C.Claims_DATA!N585/ECO!X30),IF($C$2="Constant Exchange rate",IF(C.Claims_DATA!N585=0,0,C.Claims_DATA!N585/ECO!X65))))</f>
        <v>0</v>
      </c>
      <c r="P691" s="220">
        <f>IF($C$2="National Currency",IF(C.Claims_DATA!O585=0,0,C.Claims_DATA!O585),IF($C$2="Current Exchange rate",IF(C.Claims_DATA!O585=0,0,C.Claims_DATA!O585/ECO!Y30),IF($C$2="Constant Exchange rate",IF(C.Claims_DATA!O585=0,0,C.Claims_DATA!O585/ECO!Y65))))</f>
        <v>0</v>
      </c>
      <c r="Q691" s="48">
        <f t="shared" si="139"/>
        <v>0</v>
      </c>
      <c r="R691" s="94" t="str">
        <f t="shared" si="140"/>
        <v>-</v>
      </c>
      <c r="S691" s="94" t="str">
        <f t="shared" si="141"/>
        <v>-</v>
      </c>
    </row>
    <row r="692" spans="3:19" ht="15" x14ac:dyDescent="0.25">
      <c r="C692" s="256"/>
      <c r="D692" s="257"/>
      <c r="E692" s="45" t="s">
        <v>21</v>
      </c>
      <c r="F692" s="74">
        <f>IF($C$2="National Currency",IF(C.Claims_DATA!E586=0,0,C.Claims_DATA!E586),IF($C$2="Current Exchange rate",IF(C.Claims_DATA!E586=0,0,C.Claims_DATA!E586/ECO!O31),IF($C$2="Constant Exchange rate",IF(C.Claims_DATA!E586=0,0,C.Claims_DATA!E586/ECO!O66))))</f>
        <v>0</v>
      </c>
      <c r="G692" s="74">
        <f>IF($C$2="National Currency",IF(C.Claims_DATA!F586=0,0,C.Claims_DATA!F586),IF($C$2="Current Exchange rate",IF(C.Claims_DATA!F586=0,0,C.Claims_DATA!F586/ECO!P31),IF($C$2="Constant Exchange rate",IF(C.Claims_DATA!F586=0,0,C.Claims_DATA!F586/ECO!P66))))</f>
        <v>0</v>
      </c>
      <c r="H692" s="74">
        <f>IF($C$2="National Currency",IF(C.Claims_DATA!G586=0,0,C.Claims_DATA!G586),IF($C$2="Current Exchange rate",IF(C.Claims_DATA!G586=0,0,C.Claims_DATA!G586/ECO!Q31),IF($C$2="Constant Exchange rate",IF(C.Claims_DATA!G586=0,0,C.Claims_DATA!G586/ECO!Q66))))</f>
        <v>0</v>
      </c>
      <c r="I692" s="74">
        <f>IF($C$2="National Currency",IF(C.Claims_DATA!H586=0,0,C.Claims_DATA!H586),IF($C$2="Current Exchange rate",IF(C.Claims_DATA!H586=0,0,C.Claims_DATA!H586/ECO!R31),IF($C$2="Constant Exchange rate",IF(C.Claims_DATA!H586=0,0,C.Claims_DATA!H586/ECO!R66))))</f>
        <v>0</v>
      </c>
      <c r="J692" s="74">
        <f>IF($C$2="National Currency",IF(C.Claims_DATA!I586=0,0,C.Claims_DATA!I586),IF($C$2="Current Exchange rate",IF(C.Claims_DATA!I586=0,0,C.Claims_DATA!I586/ECO!S31),IF($C$2="Constant Exchange rate",IF(C.Claims_DATA!I586=0,0,C.Claims_DATA!I586/ECO!S66))))</f>
        <v>0</v>
      </c>
      <c r="K692" s="74">
        <f>IF($C$2="National Currency",IF(C.Claims_DATA!J586=0,0,C.Claims_DATA!J586),IF($C$2="Current Exchange rate",IF(C.Claims_DATA!J586=0,0,C.Claims_DATA!J586/ECO!T31),IF($C$2="Constant Exchange rate",IF(C.Claims_DATA!J586=0,0,C.Claims_DATA!J586/ECO!T66))))</f>
        <v>0</v>
      </c>
      <c r="L692" s="74">
        <f>IF($C$2="National Currency",IF(C.Claims_DATA!K586=0,0,C.Claims_DATA!K586),IF($C$2="Current Exchange rate",IF(C.Claims_DATA!K586=0,0,C.Claims_DATA!K586/ECO!U31),IF($C$2="Constant Exchange rate",IF(C.Claims_DATA!K586=0,0,C.Claims_DATA!K586/ECO!U66))))</f>
        <v>0</v>
      </c>
      <c r="M692" s="74">
        <f>IF($C$2="National Currency",IF(C.Claims_DATA!L586=0,0,C.Claims_DATA!L586),IF($C$2="Current Exchange rate",IF(C.Claims_DATA!L586=0,0,C.Claims_DATA!L586/ECO!V31),IF($C$2="Constant Exchange rate",IF(C.Claims_DATA!L586=0,0,C.Claims_DATA!L586/ECO!V66))))</f>
        <v>0</v>
      </c>
      <c r="N692" s="74">
        <f>IF($C$2="National Currency",IF(C.Claims_DATA!M586=0,0,C.Claims_DATA!M586),IF($C$2="Current Exchange rate",IF(C.Claims_DATA!M586=0,0,C.Claims_DATA!M586/ECO!W31),IF($C$2="Constant Exchange rate",IF(C.Claims_DATA!M586=0,0,C.Claims_DATA!M586/ECO!W66))))</f>
        <v>0</v>
      </c>
      <c r="O692" s="74">
        <f>IF($C$2="National Currency",IF(C.Claims_DATA!N586=0,0,C.Claims_DATA!N586),IF($C$2="Current Exchange rate",IF(C.Claims_DATA!N586=0,0,C.Claims_DATA!N586/ECO!X31),IF($C$2="Constant Exchange rate",IF(C.Claims_DATA!N586=0,0,C.Claims_DATA!N586/ECO!X66))))</f>
        <v>0</v>
      </c>
      <c r="P692" s="220">
        <f>IF($C$2="National Currency",IF(C.Claims_DATA!O586=0,0,C.Claims_DATA!O586),IF($C$2="Current Exchange rate",IF(C.Claims_DATA!O586=0,0,C.Claims_DATA!O586/ECO!Y31),IF($C$2="Constant Exchange rate",IF(C.Claims_DATA!O586=0,0,C.Claims_DATA!O586/ECO!Y66))))</f>
        <v>0</v>
      </c>
      <c r="Q692" s="48">
        <f t="shared" si="139"/>
        <v>0</v>
      </c>
      <c r="R692" s="94" t="str">
        <f t="shared" si="140"/>
        <v>-</v>
      </c>
      <c r="S692" s="94" t="str">
        <f t="shared" si="141"/>
        <v>-</v>
      </c>
    </row>
    <row r="693" spans="3:19" ht="15" x14ac:dyDescent="0.25">
      <c r="C693" s="256"/>
      <c r="D693" s="257"/>
      <c r="E693" s="45" t="s">
        <v>22</v>
      </c>
      <c r="F693" s="74">
        <f>IF($C$2="National Currency",IF(C.Claims_DATA!E587=0,0,C.Claims_DATA!E587),IF($C$2="Current Exchange rate",IF(C.Claims_DATA!E587=0,0,C.Claims_DATA!E587/ECO!O32),IF($C$2="Constant Exchange rate",IF(C.Claims_DATA!E587=0,0,C.Claims_DATA!E587/ECO!O67))))</f>
        <v>0</v>
      </c>
      <c r="G693" s="74">
        <f>IF($C$2="National Currency",IF(C.Claims_DATA!F587=0,0,C.Claims_DATA!F587),IF($C$2="Current Exchange rate",IF(C.Claims_DATA!F587=0,0,C.Claims_DATA!F587/ECO!P32),IF($C$2="Constant Exchange rate",IF(C.Claims_DATA!F587=0,0,C.Claims_DATA!F587/ECO!P67))))</f>
        <v>0</v>
      </c>
      <c r="H693" s="74">
        <f>IF($C$2="National Currency",IF(C.Claims_DATA!G587=0,0,C.Claims_DATA!G587),IF($C$2="Current Exchange rate",IF(C.Claims_DATA!G587=0,0,C.Claims_DATA!G587/ECO!Q32),IF($C$2="Constant Exchange rate",IF(C.Claims_DATA!G587=0,0,C.Claims_DATA!G587/ECO!Q67))))</f>
        <v>0</v>
      </c>
      <c r="I693" s="74">
        <f>IF($C$2="National Currency",IF(C.Claims_DATA!H587=0,0,C.Claims_DATA!H587),IF($C$2="Current Exchange rate",IF(C.Claims_DATA!H587=0,0,C.Claims_DATA!H587/ECO!R32),IF($C$2="Constant Exchange rate",IF(C.Claims_DATA!H587=0,0,C.Claims_DATA!H587/ECO!R67))))</f>
        <v>-149</v>
      </c>
      <c r="J693" s="74">
        <f>IF($C$2="National Currency",IF(C.Claims_DATA!I587=0,0,C.Claims_DATA!I587),IF($C$2="Current Exchange rate",IF(C.Claims_DATA!I587=0,0,C.Claims_DATA!I587/ECO!S32),IF($C$2="Constant Exchange rate",IF(C.Claims_DATA!I587=0,0,C.Claims_DATA!I587/ECO!S67))))</f>
        <v>270</v>
      </c>
      <c r="K693" s="74">
        <f>IF($C$2="National Currency",IF(C.Claims_DATA!J587=0,0,C.Claims_DATA!J587),IF($C$2="Current Exchange rate",IF(C.Claims_DATA!J587=0,0,C.Claims_DATA!J587/ECO!T32),IF($C$2="Constant Exchange rate",IF(C.Claims_DATA!J587=0,0,C.Claims_DATA!J587/ECO!T67))))</f>
        <v>472</v>
      </c>
      <c r="L693" s="74">
        <f>IF($C$2="National Currency",IF(C.Claims_DATA!K587=0,0,C.Claims_DATA!K587),IF($C$2="Current Exchange rate",IF(C.Claims_DATA!K587=0,0,C.Claims_DATA!K587/ECO!U32),IF($C$2="Constant Exchange rate",IF(C.Claims_DATA!K587=0,0,C.Claims_DATA!K587/ECO!U67))))</f>
        <v>587</v>
      </c>
      <c r="M693" s="74">
        <f>IF($C$2="National Currency",IF(C.Claims_DATA!L587=0,0,C.Claims_DATA!L587),IF($C$2="Current Exchange rate",IF(C.Claims_DATA!L587=0,0,C.Claims_DATA!L587/ECO!V32),IF($C$2="Constant Exchange rate",IF(C.Claims_DATA!L587=0,0,C.Claims_DATA!L587/ECO!V67))))</f>
        <v>837</v>
      </c>
      <c r="N693" s="74">
        <f>IF($C$2="National Currency",IF(C.Claims_DATA!M587=0,0,C.Claims_DATA!M587),IF($C$2="Current Exchange rate",IF(C.Claims_DATA!M587=0,0,C.Claims_DATA!M587/ECO!W32),IF($C$2="Constant Exchange rate",IF(C.Claims_DATA!M587=0,0,C.Claims_DATA!M587/ECO!W67))))</f>
        <v>1314</v>
      </c>
      <c r="O693" s="74">
        <f>IF($C$2="National Currency",IF(C.Claims_DATA!N587=0,0,C.Claims_DATA!N587),IF($C$2="Current Exchange rate",IF(C.Claims_DATA!N587=0,0,C.Claims_DATA!N587/ECO!X32),IF($C$2="Constant Exchange rate",IF(C.Claims_DATA!N587=0,0,C.Claims_DATA!N587/ECO!X67))))</f>
        <v>557</v>
      </c>
      <c r="P693" s="220">
        <f>IF($C$2="National Currency",IF(C.Claims_DATA!O587=0,0,C.Claims_DATA!O587),IF($C$2="Current Exchange rate",IF(C.Claims_DATA!O587=0,0,C.Claims_DATA!O587/ECO!Y32),IF($C$2="Constant Exchange rate",IF(C.Claims_DATA!O587=0,0,C.Claims_DATA!O587/ECO!Y67))))</f>
        <v>469</v>
      </c>
      <c r="Q693" s="48">
        <f t="shared" si="139"/>
        <v>0.23820505008007853</v>
      </c>
      <c r="R693" s="94">
        <f t="shared" si="140"/>
        <v>-0.576103500761035</v>
      </c>
      <c r="S693" s="94" t="str">
        <f t="shared" si="141"/>
        <v>-</v>
      </c>
    </row>
    <row r="694" spans="3:19" ht="15" x14ac:dyDescent="0.25">
      <c r="C694" s="256"/>
      <c r="D694" s="257"/>
      <c r="E694" s="45" t="s">
        <v>23</v>
      </c>
      <c r="F694" s="74">
        <f>IF($C$2="National Currency",IF(C.Claims_DATA!E588=0,0,C.Claims_DATA!E588),IF($C$2="Current Exchange rate",IF(C.Claims_DATA!E588=0,0,C.Claims_DATA!E588/ECO!O33),IF($C$2="Constant Exchange rate",IF(C.Claims_DATA!E588=0,0,C.Claims_DATA!E588/ECO!O68))))</f>
        <v>0</v>
      </c>
      <c r="G694" s="74">
        <f>IF($C$2="National Currency",IF(C.Claims_DATA!F588=0,0,C.Claims_DATA!F588),IF($C$2="Current Exchange rate",IF(C.Claims_DATA!F588=0,0,C.Claims_DATA!F588/ECO!P33),IF($C$2="Constant Exchange rate",IF(C.Claims_DATA!F588=0,0,C.Claims_DATA!F588/ECO!P68))))</f>
        <v>0</v>
      </c>
      <c r="H694" s="74">
        <f>IF($C$2="National Currency",IF(C.Claims_DATA!G588=0,0,C.Claims_DATA!G588),IF($C$2="Current Exchange rate",IF(C.Claims_DATA!G588=0,0,C.Claims_DATA!G588/ECO!Q33),IF($C$2="Constant Exchange rate",IF(C.Claims_DATA!G588=0,0,C.Claims_DATA!G588/ECO!Q68))))</f>
        <v>0</v>
      </c>
      <c r="I694" s="74">
        <f>IF($C$2="National Currency",IF(C.Claims_DATA!H588=0,0,C.Claims_DATA!H588),IF($C$2="Current Exchange rate",IF(C.Claims_DATA!H588=0,0,C.Claims_DATA!H588/ECO!R33),IF($C$2="Constant Exchange rate",IF(C.Claims_DATA!H588=0,0,C.Claims_DATA!H588/ECO!R68))))</f>
        <v>0</v>
      </c>
      <c r="J694" s="74">
        <f>IF($C$2="National Currency",IF(C.Claims_DATA!I588=0,0,C.Claims_DATA!I588),IF($C$2="Current Exchange rate",IF(C.Claims_DATA!I588=0,0,C.Claims_DATA!I588/ECO!S33),IF($C$2="Constant Exchange rate",IF(C.Claims_DATA!I588=0,0,C.Claims_DATA!I588/ECO!S68))))</f>
        <v>0</v>
      </c>
      <c r="K694" s="74">
        <f>IF($C$2="National Currency",IF(C.Claims_DATA!J588=0,0,C.Claims_DATA!J588),IF($C$2="Current Exchange rate",IF(C.Claims_DATA!J588=0,0,C.Claims_DATA!J588/ECO!T33),IF($C$2="Constant Exchange rate",IF(C.Claims_DATA!J588=0,0,C.Claims_DATA!J588/ECO!T68))))</f>
        <v>0</v>
      </c>
      <c r="L694" s="74">
        <f>IF($C$2="National Currency",IF(C.Claims_DATA!K588=0,0,C.Claims_DATA!K588),IF($C$2="Current Exchange rate",IF(C.Claims_DATA!K588=0,0,C.Claims_DATA!K588/ECO!U33),IF($C$2="Constant Exchange rate",IF(C.Claims_DATA!K588=0,0,C.Claims_DATA!K588/ECO!U68))))</f>
        <v>0</v>
      </c>
      <c r="M694" s="74">
        <f>IF($C$2="National Currency",IF(C.Claims_DATA!L588=0,0,C.Claims_DATA!L588),IF($C$2="Current Exchange rate",IF(C.Claims_DATA!L588=0,0,C.Claims_DATA!L588/ECO!V33),IF($C$2="Constant Exchange rate",IF(C.Claims_DATA!L588=0,0,C.Claims_DATA!L588/ECO!V68))))</f>
        <v>0</v>
      </c>
      <c r="N694" s="74">
        <f>IF($C$2="National Currency",IF(C.Claims_DATA!M588=0,0,C.Claims_DATA!M588),IF($C$2="Current Exchange rate",IF(C.Claims_DATA!M588=0,0,C.Claims_DATA!M588/ECO!W33),IF($C$2="Constant Exchange rate",IF(C.Claims_DATA!M588=0,0,C.Claims_DATA!M588/ECO!W68))))</f>
        <v>0</v>
      </c>
      <c r="O694" s="74">
        <f>IF($C$2="National Currency",IF(C.Claims_DATA!N588=0,0,C.Claims_DATA!N588),IF($C$2="Current Exchange rate",IF(C.Claims_DATA!N588=0,0,C.Claims_DATA!N588/ECO!X33),IF($C$2="Constant Exchange rate",IF(C.Claims_DATA!N588=0,0,C.Claims_DATA!N588/ECO!X68))))</f>
        <v>0</v>
      </c>
      <c r="P694" s="220">
        <f>IF($C$2="National Currency",IF(C.Claims_DATA!O588=0,0,C.Claims_DATA!O588),IF($C$2="Current Exchange rate",IF(C.Claims_DATA!O588=0,0,C.Claims_DATA!O588/ECO!Y33),IF($C$2="Constant Exchange rate",IF(C.Claims_DATA!O588=0,0,C.Claims_DATA!O588/ECO!Y68))))</f>
        <v>0</v>
      </c>
      <c r="Q694" s="48">
        <f t="shared" si="139"/>
        <v>0</v>
      </c>
      <c r="R694" s="94" t="str">
        <f t="shared" si="140"/>
        <v>-</v>
      </c>
      <c r="S694" s="94" t="str">
        <f t="shared" si="141"/>
        <v>-</v>
      </c>
    </row>
    <row r="695" spans="3:19" ht="15" x14ac:dyDescent="0.25">
      <c r="C695" s="256"/>
      <c r="D695" s="257"/>
      <c r="E695" s="45" t="s">
        <v>24</v>
      </c>
      <c r="F695" s="74">
        <f>IF($C$2="National Currency",IF(C.Claims_DATA!E589=0,0,C.Claims_DATA!E589),IF($C$2="Current Exchange rate",IF(C.Claims_DATA!E589=0,0,C.Claims_DATA!E589/ECO!O34),IF($C$2="Constant Exchange rate",IF(C.Claims_DATA!E589=0,0,C.Claims_DATA!E589/ECO!O69))))</f>
        <v>-2.808199943836001</v>
      </c>
      <c r="G695" s="74">
        <f>IF($C$2="National Currency",IF(C.Claims_DATA!F589=0,0,C.Claims_DATA!F589),IF($C$2="Current Exchange rate",IF(C.Claims_DATA!F589=0,0,C.Claims_DATA!F589/ECO!P34),IF($C$2="Constant Exchange rate",IF(C.Claims_DATA!F589=0,0,C.Claims_DATA!F589/ECO!P69))))</f>
        <v>0.93606664794533367</v>
      </c>
      <c r="H695" s="74">
        <f>IF($C$2="National Currency",IF(C.Claims_DATA!G589=0,0,C.Claims_DATA!G589),IF($C$2="Current Exchange rate",IF(C.Claims_DATA!G589=0,0,C.Claims_DATA!G589/ECO!Q34),IF($C$2="Constant Exchange rate",IF(C.Claims_DATA!G589=0,0,C.Claims_DATA!G589/ECO!Q69))))</f>
        <v>2.5741832818496677</v>
      </c>
      <c r="I695" s="74">
        <f>IF($C$2="National Currency",IF(C.Claims_DATA!H589=0,0,C.Claims_DATA!H589),IF($C$2="Current Exchange rate",IF(C.Claims_DATA!H589=0,0,C.Claims_DATA!H589/ECO!R34),IF($C$2="Constant Exchange rate",IF(C.Claims_DATA!H589=0,0,C.Claims_DATA!H589/ECO!R69))))</f>
        <v>0.93606664794533367</v>
      </c>
      <c r="J695" s="74">
        <f>IF($C$2="National Currency",IF(C.Claims_DATA!I589=0,0,C.Claims_DATA!I589),IF($C$2="Current Exchange rate",IF(C.Claims_DATA!I589=0,0,C.Claims_DATA!I589/ECO!S34),IF($C$2="Constant Exchange rate",IF(C.Claims_DATA!I589=0,0,C.Claims_DATA!I589/ECO!S69))))</f>
        <v>1.1700833099316672</v>
      </c>
      <c r="K695" s="74">
        <f>IF($C$2="National Currency",IF(C.Claims_DATA!J589=0,0,C.Claims_DATA!J589),IF($C$2="Current Exchange rate",IF(C.Claims_DATA!J589=0,0,C.Claims_DATA!J589/ECO!T34),IF($C$2="Constant Exchange rate",IF(C.Claims_DATA!J589=0,0,C.Claims_DATA!J589/ECO!T69))))</f>
        <v>1.8721332958906673</v>
      </c>
      <c r="L695" s="74">
        <f>IF($C$2="National Currency",IF(C.Claims_DATA!K589=0,0,C.Claims_DATA!K589),IF($C$2="Current Exchange rate",IF(C.Claims_DATA!K589=0,0,C.Claims_DATA!K589/ECO!U34),IF($C$2="Constant Exchange rate",IF(C.Claims_DATA!K589=0,0,C.Claims_DATA!K589/ECO!U69))))</f>
        <v>4.2122999157540013</v>
      </c>
      <c r="M695" s="74">
        <f>IF($C$2="National Currency",IF(C.Claims_DATA!L589=0,0,C.Claims_DATA!L589),IF($C$2="Current Exchange rate",IF(C.Claims_DATA!L589=0,0,C.Claims_DATA!L589/ECO!V34),IF($C$2="Constant Exchange rate",IF(C.Claims_DATA!L589=0,0,C.Claims_DATA!L589/ECO!V69))))</f>
        <v>2.5741832818496677</v>
      </c>
      <c r="N695" s="74">
        <f>IF($C$2="National Currency",IF(C.Claims_DATA!M589=0,0,C.Claims_DATA!M589),IF($C$2="Current Exchange rate",IF(C.Claims_DATA!M589=0,0,C.Claims_DATA!M589/ECO!W34),IF($C$2="Constant Exchange rate",IF(C.Claims_DATA!M589=0,0,C.Claims_DATA!M589/ECO!W69))))</f>
        <v>9.126649817467003</v>
      </c>
      <c r="O695" s="223">
        <f>IF($C$2="National Currency",IF(C.Claims_DATA!N589=0,0,C.Claims_DATA!N589),IF($C$2="Current Exchange rate",IF(C.Claims_DATA!N589=0,0,C.Claims_DATA!N589/ECO!X34),IF($C$2="Constant Exchange rate",IF(C.Claims_DATA!N589=0,0,C.Claims_DATA!N589/ECO!X69))))</f>
        <v>9.126649817467003</v>
      </c>
      <c r="P695" s="220">
        <f>IF($C$2="National Currency",IF(C.Claims_DATA!O589=0,0,C.Claims_DATA!O589),IF($C$2="Current Exchange rate",IF(C.Claims_DATA!O589=0,0,C.Claims_DATA!O589/ECO!Y34),IF($C$2="Constant Exchange rate",IF(C.Claims_DATA!O589=0,0,C.Claims_DATA!O589/ECO!Y69))))</f>
        <v>0</v>
      </c>
      <c r="Q695" s="48">
        <f t="shared" si="139"/>
        <v>3.9030773372227415E-3</v>
      </c>
      <c r="R695" s="94">
        <f t="shared" si="140"/>
        <v>0</v>
      </c>
      <c r="S695" s="94">
        <f t="shared" si="141"/>
        <v>-4.25</v>
      </c>
    </row>
    <row r="696" spans="3:19" ht="15" x14ac:dyDescent="0.25">
      <c r="C696" s="256"/>
      <c r="D696" s="257"/>
      <c r="E696" s="45" t="s">
        <v>25</v>
      </c>
      <c r="F696" s="74">
        <f>IF($C$2="National Currency",IF(C.Claims_DATA!E590=0,0,C.Claims_DATA!E590),IF($C$2="Current Exchange rate",IF(C.Claims_DATA!E590=0,0,C.Claims_DATA!E590/ECO!O35),IF($C$2="Constant Exchange rate",IF(C.Claims_DATA!E590=0,0,C.Claims_DATA!E590/ECO!O70))))</f>
        <v>-9.2929999999999993</v>
      </c>
      <c r="G696" s="74">
        <f>IF($C$2="National Currency",IF(C.Claims_DATA!F590=0,0,C.Claims_DATA!F590),IF($C$2="Current Exchange rate",IF(C.Claims_DATA!F590=0,0,C.Claims_DATA!F590/ECO!P35),IF($C$2="Constant Exchange rate",IF(C.Claims_DATA!F590=0,0,C.Claims_DATA!F590/ECO!P70))))</f>
        <v>12.510999999999999</v>
      </c>
      <c r="H696" s="74">
        <f>IF($C$2="National Currency",IF(C.Claims_DATA!G590=0,0,C.Claims_DATA!G590),IF($C$2="Current Exchange rate",IF(C.Claims_DATA!G590=0,0,C.Claims_DATA!G590/ECO!Q35),IF($C$2="Constant Exchange rate",IF(C.Claims_DATA!G590=0,0,C.Claims_DATA!G590/ECO!Q70))))</f>
        <v>12.048</v>
      </c>
      <c r="I696" s="74">
        <f>IF($C$2="National Currency",IF(C.Claims_DATA!H590=0,0,C.Claims_DATA!H590),IF($C$2="Current Exchange rate",IF(C.Claims_DATA!H590=0,0,C.Claims_DATA!H590/ECO!R35),IF($C$2="Constant Exchange rate",IF(C.Claims_DATA!H590=0,0,C.Claims_DATA!H590/ECO!R70))))</f>
        <v>126.813</v>
      </c>
      <c r="J696" s="74">
        <f>IF($C$2="National Currency",IF(C.Claims_DATA!I590=0,0,C.Claims_DATA!I590),IF($C$2="Current Exchange rate",IF(C.Claims_DATA!I590=0,0,C.Claims_DATA!I590/ECO!S35),IF($C$2="Constant Exchange rate",IF(C.Claims_DATA!I590=0,0,C.Claims_DATA!I590/ECO!S70))))</f>
        <v>87.924999999999997</v>
      </c>
      <c r="K696" s="74">
        <f>IF($C$2="National Currency",IF(C.Claims_DATA!J590=0,0,C.Claims_DATA!J590),IF($C$2="Current Exchange rate",IF(C.Claims_DATA!J590=0,0,C.Claims_DATA!J590/ECO!T35),IF($C$2="Constant Exchange rate",IF(C.Claims_DATA!J590=0,0,C.Claims_DATA!J590/ECO!T70))))</f>
        <v>9.5619999999999994</v>
      </c>
      <c r="L696" s="74">
        <f>IF($C$2="National Currency",IF(C.Claims_DATA!K590=0,0,C.Claims_DATA!K590),IF($C$2="Current Exchange rate",IF(C.Claims_DATA!K590=0,0,C.Claims_DATA!K590/ECO!U35),IF($C$2="Constant Exchange rate",IF(C.Claims_DATA!K590=0,0,C.Claims_DATA!K590/ECO!U70))))</f>
        <v>-30.716000000000001</v>
      </c>
      <c r="M696" s="74">
        <f>IF($C$2="National Currency",IF(C.Claims_DATA!L590=0,0,C.Claims_DATA!L590),IF($C$2="Current Exchange rate",IF(C.Claims_DATA!L590=0,0,C.Claims_DATA!L590/ECO!V35),IF($C$2="Constant Exchange rate",IF(C.Claims_DATA!L590=0,0,C.Claims_DATA!L590/ECO!V70))))</f>
        <v>10.445</v>
      </c>
      <c r="N696" s="74">
        <f>IF($C$2="National Currency",IF(C.Claims_DATA!M590=0,0,C.Claims_DATA!M590),IF($C$2="Current Exchange rate",IF(C.Claims_DATA!M590=0,0,C.Claims_DATA!M590/ECO!W35),IF($C$2="Constant Exchange rate",IF(C.Claims_DATA!M590=0,0,C.Claims_DATA!M590/ECO!W70))))</f>
        <v>95.926000000000002</v>
      </c>
      <c r="O696" s="74">
        <f>IF($C$2="National Currency",IF(C.Claims_DATA!N590=0,0,C.Claims_DATA!N590),IF($C$2="Current Exchange rate",IF(C.Claims_DATA!N590=0,0,C.Claims_DATA!N590/ECO!X35),IF($C$2="Constant Exchange rate",IF(C.Claims_DATA!N590=0,0,C.Claims_DATA!N590/ECO!X70))))</f>
        <v>14.67687734259286</v>
      </c>
      <c r="P696" s="220">
        <f>IF($C$2="National Currency",IF(C.Claims_DATA!O590=0,0,C.Claims_DATA!O590),IF($C$2="Current Exchange rate",IF(C.Claims_DATA!O590=0,0,C.Claims_DATA!O590/ECO!Y35),IF($C$2="Constant Exchange rate",IF(C.Claims_DATA!O590=0,0,C.Claims_DATA!O590/ECO!Y70))))</f>
        <v>72.114157992277782</v>
      </c>
      <c r="Q696" s="48">
        <f t="shared" si="139"/>
        <v>6.2766719971481186E-3</v>
      </c>
      <c r="R696" s="94">
        <f t="shared" si="140"/>
        <v>-0.84699792191279877</v>
      </c>
      <c r="S696" s="94">
        <f t="shared" si="141"/>
        <v>-2.5793476103080666</v>
      </c>
    </row>
    <row r="697" spans="3:19" ht="15" x14ac:dyDescent="0.25">
      <c r="C697" s="256"/>
      <c r="D697" s="257"/>
      <c r="E697" s="45" t="s">
        <v>26</v>
      </c>
      <c r="F697" s="74">
        <f>IF($C$2="National Currency",IF(C.Claims_DATA!E591=0,0,C.Claims_DATA!E591),IF($C$2="Current Exchange rate",IF(C.Claims_DATA!E591=0,0,C.Claims_DATA!E591/ECO!O36),IF($C$2="Constant Exchange rate",IF(C.Claims_DATA!E591=0,0,C.Claims_DATA!E591/ECO!O71))))</f>
        <v>0</v>
      </c>
      <c r="G697" s="74">
        <f>IF($C$2="National Currency",IF(C.Claims_DATA!F591=0,0,C.Claims_DATA!F591),IF($C$2="Current Exchange rate",IF(C.Claims_DATA!F591=0,0,C.Claims_DATA!F591/ECO!P36),IF($C$2="Constant Exchange rate",IF(C.Claims_DATA!F591=0,0,C.Claims_DATA!F591/ECO!P71))))</f>
        <v>0</v>
      </c>
      <c r="H697" s="74">
        <f>IF($C$2="National Currency",IF(C.Claims_DATA!G591=0,0,C.Claims_DATA!G591),IF($C$2="Current Exchange rate",IF(C.Claims_DATA!G591=0,0,C.Claims_DATA!G591/ECO!Q36),IF($C$2="Constant Exchange rate",IF(C.Claims_DATA!G591=0,0,C.Claims_DATA!G591/ECO!Q71))))</f>
        <v>0</v>
      </c>
      <c r="I697" s="74">
        <f>IF($C$2="National Currency",IF(C.Claims_DATA!H591=0,0,C.Claims_DATA!H591),IF($C$2="Current Exchange rate",IF(C.Claims_DATA!H591=0,0,C.Claims_DATA!H591/ECO!R36),IF($C$2="Constant Exchange rate",IF(C.Claims_DATA!H591=0,0,C.Claims_DATA!H591/ECO!R71))))</f>
        <v>0</v>
      </c>
      <c r="J697" s="74">
        <f>IF($C$2="National Currency",IF(C.Claims_DATA!I591=0,0,C.Claims_DATA!I591),IF($C$2="Current Exchange rate",IF(C.Claims_DATA!I591=0,0,C.Claims_DATA!I591/ECO!S36),IF($C$2="Constant Exchange rate",IF(C.Claims_DATA!I591=0,0,C.Claims_DATA!I591/ECO!S71))))</f>
        <v>0</v>
      </c>
      <c r="K697" s="74">
        <f>IF($C$2="National Currency",IF(C.Claims_DATA!J591=0,0,C.Claims_DATA!J591),IF($C$2="Current Exchange rate",IF(C.Claims_DATA!J591=0,0,C.Claims_DATA!J591/ECO!T36),IF($C$2="Constant Exchange rate",IF(C.Claims_DATA!J591=0,0,C.Claims_DATA!J591/ECO!T71))))</f>
        <v>6.6922459177299901E-2</v>
      </c>
      <c r="L697" s="74">
        <f>IF($C$2="National Currency",IF(C.Claims_DATA!K591=0,0,C.Claims_DATA!K591),IF($C$2="Current Exchange rate",IF(C.Claims_DATA!K591=0,0,C.Claims_DATA!K591/ECO!U36),IF($C$2="Constant Exchange rate",IF(C.Claims_DATA!K591=0,0,C.Claims_DATA!K591/ECO!U71))))</f>
        <v>-2.23074863924333E-3</v>
      </c>
      <c r="M697" s="74">
        <f>IF($C$2="National Currency",IF(C.Claims_DATA!L591=0,0,C.Claims_DATA!L591),IF($C$2="Current Exchange rate",IF(C.Claims_DATA!L591=0,0,C.Claims_DATA!L591/ECO!V36),IF($C$2="Constant Exchange rate",IF(C.Claims_DATA!L591=0,0,C.Claims_DATA!L591/ECO!V71))))</f>
        <v>0.1561524047470331</v>
      </c>
      <c r="N697" s="74">
        <f>IF($C$2="National Currency",IF(C.Claims_DATA!M591=0,0,C.Claims_DATA!M591),IF($C$2="Current Exchange rate",IF(C.Claims_DATA!M591=0,0,C.Claims_DATA!M591/ECO!W36),IF($C$2="Constant Exchange rate",IF(C.Claims_DATA!M591=0,0,C.Claims_DATA!M591/ECO!W71))))</f>
        <v>0.33461229588649949</v>
      </c>
      <c r="O697" s="223">
        <f>IF($C$2="National Currency",IF(C.Claims_DATA!N591=0,0,C.Claims_DATA!N591),IF($C$2="Current Exchange rate",IF(C.Claims_DATA!N591=0,0,C.Claims_DATA!N591/ECO!X36),IF($C$2="Constant Exchange rate",IF(C.Claims_DATA!N591=0,0,C.Claims_DATA!N591/ECO!X71))))</f>
        <v>0.33461229588649949</v>
      </c>
      <c r="P697" s="220">
        <f>IF($C$2="National Currency",IF(C.Claims_DATA!O591=0,0,C.Claims_DATA!O591),IF($C$2="Current Exchange rate",IF(C.Claims_DATA!O591=0,0,C.Claims_DATA!O591/ECO!Y36),IF($C$2="Constant Exchange rate",IF(C.Claims_DATA!O591=0,0,C.Claims_DATA!O591/ECO!Y71))))</f>
        <v>0</v>
      </c>
      <c r="Q697" s="48">
        <f t="shared" si="139"/>
        <v>1.4309935134480012E-4</v>
      </c>
      <c r="R697" s="94">
        <f t="shared" si="140"/>
        <v>0</v>
      </c>
      <c r="S697" s="94" t="str">
        <f t="shared" si="141"/>
        <v>-</v>
      </c>
    </row>
    <row r="698" spans="3:19" ht="15" x14ac:dyDescent="0.25">
      <c r="C698" s="256"/>
      <c r="D698" s="257"/>
      <c r="E698" s="45" t="s">
        <v>27</v>
      </c>
      <c r="F698" s="74">
        <f>IF($C$2="National Currency",IF(C.Claims_DATA!E592=0,0,C.Claims_DATA!E592),IF($C$2="Current Exchange rate",IF(C.Claims_DATA!E592=0,0,C.Claims_DATA!E592/ECO!O37),IF($C$2="Constant Exchange rate",IF(C.Claims_DATA!E592=0,0,C.Claims_DATA!E592/ECO!O72))))</f>
        <v>0</v>
      </c>
      <c r="G698" s="74">
        <f>IF($C$2="National Currency",IF(C.Claims_DATA!F592=0,0,C.Claims_DATA!F592),IF($C$2="Current Exchange rate",IF(C.Claims_DATA!F592=0,0,C.Claims_DATA!F592/ECO!P37),IF($C$2="Constant Exchange rate",IF(C.Claims_DATA!F592=0,0,C.Claims_DATA!F592/ECO!P72))))</f>
        <v>0</v>
      </c>
      <c r="H698" s="74">
        <f>IF($C$2="National Currency",IF(C.Claims_DATA!G592=0,0,C.Claims_DATA!G592),IF($C$2="Current Exchange rate",IF(C.Claims_DATA!G592=0,0,C.Claims_DATA!G592/ECO!Q37),IF($C$2="Constant Exchange rate",IF(C.Claims_DATA!G592=0,0,C.Claims_DATA!G592/ECO!Q72))))</f>
        <v>0</v>
      </c>
      <c r="I698" s="74">
        <f>IF($C$2="National Currency",IF(C.Claims_DATA!H592=0,0,C.Claims_DATA!H592),IF($C$2="Current Exchange rate",IF(C.Claims_DATA!H592=0,0,C.Claims_DATA!H592/ECO!R37),IF($C$2="Constant Exchange rate",IF(C.Claims_DATA!H592=0,0,C.Claims_DATA!H592/ECO!R72))))</f>
        <v>0</v>
      </c>
      <c r="J698" s="74">
        <f>IF($C$2="National Currency",IF(C.Claims_DATA!I592=0,0,C.Claims_DATA!I592),IF($C$2="Current Exchange rate",IF(C.Claims_DATA!I592=0,0,C.Claims_DATA!I592/ECO!S37),IF($C$2="Constant Exchange rate",IF(C.Claims_DATA!I592=0,0,C.Claims_DATA!I592/ECO!S72))))</f>
        <v>0</v>
      </c>
      <c r="K698" s="74">
        <f>IF($C$2="National Currency",IF(C.Claims_DATA!J592=0,0,C.Claims_DATA!J592),IF($C$2="Current Exchange rate",IF(C.Claims_DATA!J592=0,0,C.Claims_DATA!J592/ECO!T37),IF($C$2="Constant Exchange rate",IF(C.Claims_DATA!J592=0,0,C.Claims_DATA!J592/ECO!T72))))</f>
        <v>0</v>
      </c>
      <c r="L698" s="74">
        <f>IF($C$2="National Currency",IF(C.Claims_DATA!K592=0,0,C.Claims_DATA!K592),IF($C$2="Current Exchange rate",IF(C.Claims_DATA!K592=0,0,C.Claims_DATA!K592/ECO!U37),IF($C$2="Constant Exchange rate",IF(C.Claims_DATA!K592=0,0,C.Claims_DATA!K592/ECO!U72))))</f>
        <v>0</v>
      </c>
      <c r="M698" s="74">
        <f>IF($C$2="National Currency",IF(C.Claims_DATA!L592=0,0,C.Claims_DATA!L592),IF($C$2="Current Exchange rate",IF(C.Claims_DATA!L592=0,0,C.Claims_DATA!L592/ECO!V37),IF($C$2="Constant Exchange rate",IF(C.Claims_DATA!L592=0,0,C.Claims_DATA!L592/ECO!V72))))</f>
        <v>0</v>
      </c>
      <c r="N698" s="74">
        <f>IF($C$2="National Currency",IF(C.Claims_DATA!M592=0,0,C.Claims_DATA!M592),IF($C$2="Current Exchange rate",IF(C.Claims_DATA!M592=0,0,C.Claims_DATA!M592/ECO!W37),IF($C$2="Constant Exchange rate",IF(C.Claims_DATA!M592=0,0,C.Claims_DATA!M592/ECO!W72))))</f>
        <v>0</v>
      </c>
      <c r="O698" s="74">
        <f>IF($C$2="National Currency",IF(C.Claims_DATA!N592=0,0,C.Claims_DATA!N592),IF($C$2="Current Exchange rate",IF(C.Claims_DATA!N592=0,0,C.Claims_DATA!N592/ECO!X37),IF($C$2="Constant Exchange rate",IF(C.Claims_DATA!N592=0,0,C.Claims_DATA!N592/ECO!X72))))</f>
        <v>0</v>
      </c>
      <c r="P698" s="220">
        <f>IF($C$2="National Currency",IF(C.Claims_DATA!O592=0,0,C.Claims_DATA!O592),IF($C$2="Current Exchange rate",IF(C.Claims_DATA!O592=0,0,C.Claims_DATA!O592/ECO!Y37),IF($C$2="Constant Exchange rate",IF(C.Claims_DATA!O592=0,0,C.Claims_DATA!O592/ECO!Y72))))</f>
        <v>0</v>
      </c>
      <c r="Q698" s="48">
        <f t="shared" si="139"/>
        <v>0</v>
      </c>
      <c r="R698" s="94" t="str">
        <f t="shared" si="140"/>
        <v>-</v>
      </c>
      <c r="S698" s="94" t="str">
        <f t="shared" si="141"/>
        <v>-</v>
      </c>
    </row>
    <row r="699" spans="3:19" ht="15" x14ac:dyDescent="0.25">
      <c r="C699" s="256"/>
      <c r="D699" s="257"/>
      <c r="E699" s="45" t="s">
        <v>28</v>
      </c>
      <c r="F699" s="74">
        <f>IF($C$2="National Currency",IF(C.Claims_DATA!E593=0,0,C.Claims_DATA!E593),IF($C$2="Current Exchange rate",IF(C.Claims_DATA!E593=0,0,C.Claims_DATA!E593/ECO!O38),IF($C$2="Constant Exchange rate",IF(C.Claims_DATA!E593=0,0,C.Claims_DATA!E593/ECO!O73))))</f>
        <v>12.088966783508598</v>
      </c>
      <c r="G699" s="74">
        <f>IF($C$2="National Currency",IF(C.Claims_DATA!F593=0,0,C.Claims_DATA!F593),IF($C$2="Current Exchange rate",IF(C.Claims_DATA!F593=0,0,C.Claims_DATA!F593/ECO!P38),IF($C$2="Constant Exchange rate",IF(C.Claims_DATA!F593=0,0,C.Claims_DATA!F593/ECO!P73))))</f>
        <v>3.4843932565514941</v>
      </c>
      <c r="H699" s="74">
        <f>IF($C$2="National Currency",IF(C.Claims_DATA!G593=0,0,C.Claims_DATA!G593),IF($C$2="Current Exchange rate",IF(C.Claims_DATA!G593=0,0,C.Claims_DATA!G593/ECO!Q38),IF($C$2="Constant Exchange rate",IF(C.Claims_DATA!G593=0,0,C.Claims_DATA!G593/ECO!Q73))))</f>
        <v>-1.3937573026205976</v>
      </c>
      <c r="I699" s="74">
        <f>IF($C$2="National Currency",IF(C.Claims_DATA!H593=0,0,C.Claims_DATA!H593),IF($C$2="Current Exchange rate",IF(C.Claims_DATA!H593=0,0,C.Claims_DATA!H593/ECO!R38),IF($C$2="Constant Exchange rate",IF(C.Claims_DATA!H593=0,0,C.Claims_DATA!H593/ECO!R73))))</f>
        <v>4</v>
      </c>
      <c r="J699" s="74">
        <f>IF($C$2="National Currency",IF(C.Claims_DATA!I593=0,0,C.Claims_DATA!I593),IF($C$2="Current Exchange rate",IF(C.Claims_DATA!I593=0,0,C.Claims_DATA!I593/ECO!S38),IF($C$2="Constant Exchange rate",IF(C.Claims_DATA!I593=0,0,C.Claims_DATA!I593/ECO!S73))))</f>
        <v>5</v>
      </c>
      <c r="K699" s="74">
        <f>IF($C$2="National Currency",IF(C.Claims_DATA!J593=0,0,C.Claims_DATA!J593),IF($C$2="Current Exchange rate",IF(C.Claims_DATA!J593=0,0,C.Claims_DATA!J593/ECO!T38),IF($C$2="Constant Exchange rate",IF(C.Claims_DATA!J593=0,0,C.Claims_DATA!J593/ECO!T73))))</f>
        <v>1</v>
      </c>
      <c r="L699" s="74">
        <f>IF($C$2="National Currency",IF(C.Claims_DATA!K593=0,0,C.Claims_DATA!K593),IF($C$2="Current Exchange rate",IF(C.Claims_DATA!K593=0,0,C.Claims_DATA!K593/ECO!U38),IF($C$2="Constant Exchange rate",IF(C.Claims_DATA!K593=0,0,C.Claims_DATA!K593/ECO!U73))))</f>
        <v>-3</v>
      </c>
      <c r="M699" s="74">
        <f>IF($C$2="National Currency",IF(C.Claims_DATA!L593=0,0,C.Claims_DATA!L593),IF($C$2="Current Exchange rate",IF(C.Claims_DATA!L593=0,0,C.Claims_DATA!L593/ECO!V38),IF($C$2="Constant Exchange rate",IF(C.Claims_DATA!L593=0,0,C.Claims_DATA!L593/ECO!V73))))</f>
        <v>-4</v>
      </c>
      <c r="N699" s="74">
        <f>IF($C$2="National Currency",IF(C.Claims_DATA!M593=0,0,C.Claims_DATA!M593),IF($C$2="Current Exchange rate",IF(C.Claims_DATA!M593=0,0,C.Claims_DATA!M593/ECO!W38),IF($C$2="Constant Exchange rate",IF(C.Claims_DATA!M593=0,0,C.Claims_DATA!M593/ECO!W73))))</f>
        <v>-1</v>
      </c>
      <c r="O699" s="74">
        <f>IF($C$2="National Currency",IF(C.Claims_DATA!N593=0,0,C.Claims_DATA!N593),IF($C$2="Current Exchange rate",IF(C.Claims_DATA!N593=0,0,C.Claims_DATA!N593/ECO!X38),IF($C$2="Constant Exchange rate",IF(C.Claims_DATA!N593=0,0,C.Claims_DATA!N593/ECO!X73))))</f>
        <v>-5.9</v>
      </c>
      <c r="P699" s="220">
        <f>IF($C$2="National Currency",IF(C.Claims_DATA!O593=0,0,C.Claims_DATA!O593),IF($C$2="Current Exchange rate",IF(C.Claims_DATA!O593=0,0,C.Claims_DATA!O593/ECO!Y38),IF($C$2="Constant Exchange rate",IF(C.Claims_DATA!O593=0,0,C.Claims_DATA!O593/ECO!Y73))))</f>
        <v>0</v>
      </c>
      <c r="Q699" s="48">
        <f t="shared" si="139"/>
        <v>-2.5231773706866486E-3</v>
      </c>
      <c r="R699" s="94">
        <f t="shared" si="140"/>
        <v>4.9000000000000004</v>
      </c>
      <c r="S699" s="94">
        <f t="shared" si="141"/>
        <v>-1.488048325854332</v>
      </c>
    </row>
    <row r="700" spans="3:19" ht="15" x14ac:dyDescent="0.25">
      <c r="C700" s="256"/>
      <c r="D700" s="257"/>
      <c r="E700" s="45" t="s">
        <v>29</v>
      </c>
      <c r="F700" s="74">
        <f>IF($C$2="National Currency",IF(C.Claims_DATA!E594=0,0,C.Claims_DATA!E594),IF($C$2="Current Exchange rate",IF(C.Claims_DATA!E594=0,0,C.Claims_DATA!E594/ECO!O39),IF($C$2="Constant Exchange rate",IF(C.Claims_DATA!E594=0,0,C.Claims_DATA!E594/ECO!O74))))</f>
        <v>0</v>
      </c>
      <c r="G700" s="74">
        <f>IF($C$2="National Currency",IF(C.Claims_DATA!F594=0,0,C.Claims_DATA!F594),IF($C$2="Current Exchange rate",IF(C.Claims_DATA!F594=0,0,C.Claims_DATA!F594/ECO!P39),IF($C$2="Constant Exchange rate",IF(C.Claims_DATA!F594=0,0,C.Claims_DATA!F594/ECO!P74))))</f>
        <v>0</v>
      </c>
      <c r="H700" s="74">
        <f>IF($C$2="National Currency",IF(C.Claims_DATA!G594=0,0,C.Claims_DATA!G594),IF($C$2="Current Exchange rate",IF(C.Claims_DATA!G594=0,0,C.Claims_DATA!G594/ECO!Q39),IF($C$2="Constant Exchange rate",IF(C.Claims_DATA!G594=0,0,C.Claims_DATA!G594/ECO!Q74))))</f>
        <v>0</v>
      </c>
      <c r="I700" s="74">
        <f>IF($C$2="National Currency",IF(C.Claims_DATA!H594=0,0,C.Claims_DATA!H594),IF($C$2="Current Exchange rate",IF(C.Claims_DATA!H594=0,0,C.Claims_DATA!H594/ECO!R39),IF($C$2="Constant Exchange rate",IF(C.Claims_DATA!H594=0,0,C.Claims_DATA!H594/ECO!R74))))</f>
        <v>0</v>
      </c>
      <c r="J700" s="74">
        <f>IF($C$2="National Currency",IF(C.Claims_DATA!I594=0,0,C.Claims_DATA!I594),IF($C$2="Current Exchange rate",IF(C.Claims_DATA!I594=0,0,C.Claims_DATA!I594/ECO!S39),IF($C$2="Constant Exchange rate",IF(C.Claims_DATA!I594=0,0,C.Claims_DATA!I594/ECO!S74))))</f>
        <v>0</v>
      </c>
      <c r="K700" s="74">
        <f>IF($C$2="National Currency",IF(C.Claims_DATA!J594=0,0,C.Claims_DATA!J594),IF($C$2="Current Exchange rate",IF(C.Claims_DATA!J594=0,0,C.Claims_DATA!J594/ECO!T39),IF($C$2="Constant Exchange rate",IF(C.Claims_DATA!J594=0,0,C.Claims_DATA!J594/ECO!T74))))</f>
        <v>0</v>
      </c>
      <c r="L700" s="74">
        <f>IF($C$2="National Currency",IF(C.Claims_DATA!K594=0,0,C.Claims_DATA!K594),IF($C$2="Current Exchange rate",IF(C.Claims_DATA!K594=0,0,C.Claims_DATA!K594/ECO!U39),IF($C$2="Constant Exchange rate",IF(C.Claims_DATA!K594=0,0,C.Claims_DATA!K594/ECO!U74))))</f>
        <v>0</v>
      </c>
      <c r="M700" s="74">
        <f>IF($C$2="National Currency",IF(C.Claims_DATA!L594=0,0,C.Claims_DATA!L594),IF($C$2="Current Exchange rate",IF(C.Claims_DATA!L594=0,0,C.Claims_DATA!L594/ECO!V39),IF($C$2="Constant Exchange rate",IF(C.Claims_DATA!L594=0,0,C.Claims_DATA!L594/ECO!V74))))</f>
        <v>0</v>
      </c>
      <c r="N700" s="74">
        <f>IF($C$2="National Currency",IF(C.Claims_DATA!M594=0,0,C.Claims_DATA!M594),IF($C$2="Current Exchange rate",IF(C.Claims_DATA!M594=0,0,C.Claims_DATA!M594/ECO!W39),IF($C$2="Constant Exchange rate",IF(C.Claims_DATA!M594=0,0,C.Claims_DATA!M594/ECO!W74))))</f>
        <v>0</v>
      </c>
      <c r="O700" s="74">
        <f>IF($C$2="National Currency",IF(C.Claims_DATA!N594=0,0,C.Claims_DATA!N594),IF($C$2="Current Exchange rate",IF(C.Claims_DATA!N594=0,0,C.Claims_DATA!N594/ECO!X39),IF($C$2="Constant Exchange rate",IF(C.Claims_DATA!N594=0,0,C.Claims_DATA!N594/ECO!X74))))</f>
        <v>0</v>
      </c>
      <c r="P700" s="220">
        <f>IF($C$2="National Currency",IF(C.Claims_DATA!O594=0,0,C.Claims_DATA!O594),IF($C$2="Current Exchange rate",IF(C.Claims_DATA!O594=0,0,C.Claims_DATA!O594/ECO!Y39),IF($C$2="Constant Exchange rate",IF(C.Claims_DATA!O594=0,0,C.Claims_DATA!O594/ECO!Y74))))</f>
        <v>0</v>
      </c>
      <c r="Q700" s="48">
        <f t="shared" si="139"/>
        <v>0</v>
      </c>
      <c r="R700" s="94" t="str">
        <f t="shared" si="140"/>
        <v>-</v>
      </c>
      <c r="S700" s="94" t="str">
        <f t="shared" si="141"/>
        <v>-</v>
      </c>
    </row>
    <row r="701" spans="3:19" ht="15" x14ac:dyDescent="0.25">
      <c r="C701" s="256"/>
      <c r="D701" s="257"/>
      <c r="E701" s="45" t="s">
        <v>30</v>
      </c>
      <c r="F701" s="74">
        <f>IF($C$2="National Currency",IF(C.Claims_DATA!E595=0,0,C.Claims_DATA!E595),IF($C$2="Current Exchange rate",IF(C.Claims_DATA!E595=0,0,C.Claims_DATA!E595/ECO!O40),IF($C$2="Constant Exchange rate",IF(C.Claims_DATA!E595=0,0,C.Claims_DATA!E595/ECO!O75))))</f>
        <v>0</v>
      </c>
      <c r="G701" s="74">
        <f>IF($C$2="National Currency",IF(C.Claims_DATA!F595=0,0,C.Claims_DATA!F595),IF($C$2="Current Exchange rate",IF(C.Claims_DATA!F595=0,0,C.Claims_DATA!F595/ECO!P40),IF($C$2="Constant Exchange rate",IF(C.Claims_DATA!F595=0,0,C.Claims_DATA!F595/ECO!P75))))</f>
        <v>30.014124293785311</v>
      </c>
      <c r="H701" s="74">
        <f>IF($C$2="National Currency",IF(C.Claims_DATA!G595=0,0,C.Claims_DATA!G595),IF($C$2="Current Exchange rate",IF(C.Claims_DATA!G595=0,0,C.Claims_DATA!G595/ECO!Q40),IF($C$2="Constant Exchange rate",IF(C.Claims_DATA!G595=0,0,C.Claims_DATA!G595/ECO!Q75))))</f>
        <v>37.429378531073446</v>
      </c>
      <c r="I701" s="74">
        <f>IF($C$2="National Currency",IF(C.Claims_DATA!H595=0,0,C.Claims_DATA!H595),IF($C$2="Current Exchange rate",IF(C.Claims_DATA!H595=0,0,C.Claims_DATA!H595/ECO!R40),IF($C$2="Constant Exchange rate",IF(C.Claims_DATA!H595=0,0,C.Claims_DATA!H595/ECO!R75))))</f>
        <v>31.073446327683616</v>
      </c>
      <c r="J701" s="74">
        <f>IF($C$2="National Currency",IF(C.Claims_DATA!I595=0,0,C.Claims_DATA!I595),IF($C$2="Current Exchange rate",IF(C.Claims_DATA!I595=0,0,C.Claims_DATA!I595/ECO!S40),IF($C$2="Constant Exchange rate",IF(C.Claims_DATA!I595=0,0,C.Claims_DATA!I595/ECO!S75))))</f>
        <v>9.5338983050847457</v>
      </c>
      <c r="K701" s="74">
        <f>IF($C$2="National Currency",IF(C.Claims_DATA!J595=0,0,C.Claims_DATA!J595),IF($C$2="Current Exchange rate",IF(C.Claims_DATA!J595=0,0,C.Claims_DATA!J595/ECO!T40),IF($C$2="Constant Exchange rate",IF(C.Claims_DATA!J595=0,0,C.Claims_DATA!J595/ECO!T75))))</f>
        <v>11.652542372881356</v>
      </c>
      <c r="L701" s="74">
        <f>IF($C$2="National Currency",IF(C.Claims_DATA!K595=0,0,C.Claims_DATA!K595),IF($C$2="Current Exchange rate",IF(C.Claims_DATA!K595=0,0,C.Claims_DATA!K595/ECO!U40),IF($C$2="Constant Exchange rate",IF(C.Claims_DATA!K595=0,0,C.Claims_DATA!K595/ECO!U75))))</f>
        <v>2.1186440677966103</v>
      </c>
      <c r="M701" s="74">
        <f>IF($C$2="National Currency",IF(C.Claims_DATA!L595=0,0,C.Claims_DATA!L595),IF($C$2="Current Exchange rate",IF(C.Claims_DATA!L595=0,0,C.Claims_DATA!L595/ECO!V40),IF($C$2="Constant Exchange rate",IF(C.Claims_DATA!L595=0,0,C.Claims_DATA!L595/ECO!V75))))</f>
        <v>12.358757062146893</v>
      </c>
      <c r="N701" s="74">
        <f>IF($C$2="National Currency",IF(C.Claims_DATA!M595=0,0,C.Claims_DATA!M595),IF($C$2="Current Exchange rate",IF(C.Claims_DATA!M595=0,0,C.Claims_DATA!M595/ECO!W40),IF($C$2="Constant Exchange rate",IF(C.Claims_DATA!M595=0,0,C.Claims_DATA!M595/ECO!W75))))</f>
        <v>22.951977401129945</v>
      </c>
      <c r="O701" s="74">
        <f>IF($C$2="National Currency",IF(C.Claims_DATA!N595=0,0,C.Claims_DATA!N595),IF($C$2="Current Exchange rate",IF(C.Claims_DATA!N595=0,0,C.Claims_DATA!N595/ECO!X40),IF($C$2="Constant Exchange rate",IF(C.Claims_DATA!N595=0,0,C.Claims_DATA!N595/ECO!X75))))</f>
        <v>2.8248587570621471</v>
      </c>
      <c r="P701" s="220">
        <f>IF($C$2="National Currency",IF(C.Claims_DATA!O595=0,0,C.Claims_DATA!O595),IF($C$2="Current Exchange rate",IF(C.Claims_DATA!O595=0,0,C.Claims_DATA!O595/ECO!Y40),IF($C$2="Constant Exchange rate",IF(C.Claims_DATA!O595=0,0,C.Claims_DATA!O595/ECO!Y75))))</f>
        <v>0</v>
      </c>
      <c r="Q701" s="48">
        <f t="shared" si="139"/>
        <v>1.2080711341025802E-3</v>
      </c>
      <c r="R701" s="94">
        <f t="shared" si="140"/>
        <v>-0.87692307692307692</v>
      </c>
      <c r="S701" s="94" t="str">
        <f t="shared" si="141"/>
        <v>-</v>
      </c>
    </row>
    <row r="702" spans="3:19" ht="15" x14ac:dyDescent="0.25">
      <c r="C702" s="256"/>
      <c r="D702" s="257"/>
      <c r="E702" s="45" t="s">
        <v>41</v>
      </c>
      <c r="F702" s="75">
        <f>IF($C$2="National Currency",IF(C.Claims_DATA!E596=0,0,C.Claims_DATA!E596),IF($C$2="Current Exchange rate",IF(C.Claims_DATA!E596=0,0,C.Claims_DATA!E596/ECO!O41),IF($C$2="Constant Exchange rate",IF(C.Claims_DATA!E596=0,0,C.Claims_DATA!E596/ECO!O76))))</f>
        <v>45.563108826600114</v>
      </c>
      <c r="G702" s="75">
        <f>IF($C$2="National Currency",IF(C.Claims_DATA!F596=0,0,C.Claims_DATA!F596),IF($C$2="Current Exchange rate",IF(C.Claims_DATA!F596=0,0,C.Claims_DATA!F596/ECO!P41),IF($C$2="Constant Exchange rate",IF(C.Claims_DATA!F596=0,0,C.Claims_DATA!F596/ECO!P76))))</f>
        <v>-16.706017977240244</v>
      </c>
      <c r="H702" s="75">
        <f>IF($C$2="National Currency",IF(C.Claims_DATA!G596=0,0,C.Claims_DATA!G596),IF($C$2="Current Exchange rate",IF(C.Claims_DATA!G596=0,0,C.Claims_DATA!G596/ECO!Q41),IF($C$2="Constant Exchange rate",IF(C.Claims_DATA!G596=0,0,C.Claims_DATA!G596/ECO!Q76))))</f>
        <v>13.052379453610969</v>
      </c>
      <c r="I702" s="75">
        <f>IF($C$2="National Currency",IF(C.Claims_DATA!H596=0,0,C.Claims_DATA!H596),IF($C$2="Current Exchange rate",IF(C.Claims_DATA!H596=0,0,C.Claims_DATA!H596/ECO!R41),IF($C$2="Constant Exchange rate",IF(C.Claims_DATA!H596=0,0,C.Claims_DATA!H596/ECO!R76))))</f>
        <v>28.807734821060365</v>
      </c>
      <c r="J702" s="75">
        <f>IF($C$2="National Currency",IF(C.Claims_DATA!I596=0,0,C.Claims_DATA!I596),IF($C$2="Current Exchange rate",IF(C.Claims_DATA!I596=0,0,C.Claims_DATA!I596/ECO!S41),IF($C$2="Constant Exchange rate",IF(C.Claims_DATA!I596=0,0,C.Claims_DATA!I596/ECO!S76))))</f>
        <v>6.3000101843836829</v>
      </c>
      <c r="K702" s="75">
        <f>IF($C$2="National Currency",IF(C.Claims_DATA!J596=0,0,C.Claims_DATA!J596),IF($C$2="Current Exchange rate",IF(C.Claims_DATA!J596=0,0,C.Claims_DATA!J596/ECO!T41),IF($C$2="Constant Exchange rate",IF(C.Claims_DATA!J596=0,0,C.Claims_DATA!J596/ECO!T76))))</f>
        <v>-8.1649864837560386</v>
      </c>
      <c r="L702" s="75">
        <f>IF($C$2="National Currency",IF(C.Claims_DATA!K596=0,0,C.Claims_DATA!K596),IF($C$2="Current Exchange rate",IF(C.Claims_DATA!K596=0,0,C.Claims_DATA!K596/ECO!U41),IF($C$2="Constant Exchange rate",IF(C.Claims_DATA!K596=0,0,C.Claims_DATA!K596/ECO!U76))))</f>
        <v>32.810417874898732</v>
      </c>
      <c r="M702" s="75">
        <f>IF($C$2="National Currency",IF(C.Claims_DATA!L596=0,0,C.Claims_DATA!L596),IF($C$2="Current Exchange rate",IF(C.Claims_DATA!L596=0,0,C.Claims_DATA!L596/ECO!V41),IF($C$2="Constant Exchange rate",IF(C.Claims_DATA!L596=0,0,C.Claims_DATA!L596/ECO!V76))))</f>
        <v>20.170384711897295</v>
      </c>
      <c r="N702" s="75">
        <f>IF($C$2="National Currency",IF(C.Claims_DATA!M596=0,0,C.Claims_DATA!M596),IF($C$2="Current Exchange rate",IF(C.Claims_DATA!M596=0,0,C.Claims_DATA!M596/ECO!W41),IF($C$2="Constant Exchange rate",IF(C.Claims_DATA!M596=0,0,C.Claims_DATA!M596/ECO!W76))))</f>
        <v>35.812367278935959</v>
      </c>
      <c r="O702" s="75">
        <f>IF($C$2="National Currency",IF(C.Claims_DATA!N596=0,0,C.Claims_DATA!N596),IF($C$2="Current Exchange rate",IF(C.Claims_DATA!N596=0,0,C.Claims_DATA!N596/ECO!X41),IF($C$2="Constant Exchange rate",IF(C.Claims_DATA!N596=0,0,C.Claims_DATA!N596/ECO!X76))))</f>
        <v>7.7762184259763059</v>
      </c>
      <c r="P702" s="221">
        <f>IF($C$2="National Currency",IF(C.Claims_DATA!O596=0,0,C.Claims_DATA!O596),IF($C$2="Current Exchange rate",IF(C.Claims_DATA!O596=0,0,C.Claims_DATA!O596/ECO!Y41),IF($C$2="Constant Exchange rate",IF(C.Claims_DATA!O596=0,0,C.Claims_DATA!O596/ECO!Y76))))</f>
        <v>0</v>
      </c>
      <c r="Q702" s="48">
        <f t="shared" si="139"/>
        <v>3.3255556545660958E-3</v>
      </c>
      <c r="R702" s="94">
        <f t="shared" si="140"/>
        <v>-0.78286220608068802</v>
      </c>
      <c r="S702" s="94">
        <f t="shared" si="141"/>
        <v>-0.82933081990585145</v>
      </c>
    </row>
    <row r="703" spans="3:19" ht="15.75" thickBot="1" x14ac:dyDescent="0.3">
      <c r="C703" s="258"/>
      <c r="D703" s="259"/>
      <c r="E703" s="55" t="s">
        <v>85</v>
      </c>
      <c r="F703" s="64">
        <f t="shared" ref="F703:O703" si="142">SUM(F671:F702)</f>
        <v>1499.3808498470889</v>
      </c>
      <c r="G703" s="64">
        <f t="shared" si="142"/>
        <v>1757.6793694265918</v>
      </c>
      <c r="H703" s="64">
        <f t="shared" si="142"/>
        <v>1407.9732702658494</v>
      </c>
      <c r="I703" s="64">
        <f t="shared" si="142"/>
        <v>1791.5639250738934</v>
      </c>
      <c r="J703" s="64">
        <f t="shared" si="142"/>
        <v>3319.0085391472981</v>
      </c>
      <c r="K703" s="64">
        <f t="shared" si="142"/>
        <v>1663.8312896918942</v>
      </c>
      <c r="L703" s="64">
        <f t="shared" si="142"/>
        <v>1754.7843693907037</v>
      </c>
      <c r="M703" s="64">
        <f t="shared" si="142"/>
        <v>2078.8018652198375</v>
      </c>
      <c r="N703" s="64">
        <f t="shared" si="142"/>
        <v>2671.2894453378881</v>
      </c>
      <c r="O703" s="64">
        <f t="shared" si="142"/>
        <v>2338.3215419351968</v>
      </c>
      <c r="P703" s="64" t="s">
        <v>355</v>
      </c>
      <c r="Q703" s="48">
        <f t="shared" si="139"/>
        <v>1</v>
      </c>
    </row>
    <row r="704" spans="3:19" ht="16.5" thickTop="1" thickBot="1" x14ac:dyDescent="0.3">
      <c r="C704" s="260"/>
      <c r="D704" s="261"/>
      <c r="E704" s="57" t="s">
        <v>86</v>
      </c>
      <c r="F704" s="64">
        <v>1499.3802490234375</v>
      </c>
      <c r="G704" s="64">
        <v>1725.857666015625</v>
      </c>
      <c r="H704" s="64">
        <v>1368.784912109375</v>
      </c>
      <c r="I704" s="64">
        <v>1897.9986572265625</v>
      </c>
      <c r="J704" s="64">
        <v>3032.036865234375</v>
      </c>
      <c r="K704" s="64">
        <v>1176.3927001953125</v>
      </c>
      <c r="L704" s="64">
        <v>1167.6551513671875</v>
      </c>
      <c r="M704" s="64">
        <v>1232.3988037109375</v>
      </c>
      <c r="N704" s="64">
        <v>1335.242431640625</v>
      </c>
      <c r="O704" s="64">
        <v>1781.7230224609375</v>
      </c>
      <c r="P704" s="64" t="s">
        <v>355</v>
      </c>
      <c r="Q704" s="48">
        <f t="shared" si="139"/>
        <v>0.76196664594997576</v>
      </c>
      <c r="R704" s="94">
        <f>IF(OR(O704=0, N704=0),"-",O704/N704-1)</f>
        <v>0.33438166750866172</v>
      </c>
      <c r="S704" s="94">
        <f>IF(OR(O704=0, F704=0),"-",O704/F704-1)</f>
        <v>0.18830631764116723</v>
      </c>
    </row>
    <row r="705" spans="3:19" ht="15.75" thickTop="1" x14ac:dyDescent="0.25">
      <c r="E705" s="57" t="s">
        <v>87</v>
      </c>
      <c r="F705" s="59"/>
      <c r="G705" s="59">
        <f t="shared" ref="G705:O705" si="143">G704/F704-1</f>
        <v>0.15104735249093393</v>
      </c>
      <c r="H705" s="59">
        <f t="shared" si="143"/>
        <v>-0.20689582978798049</v>
      </c>
      <c r="I705" s="59">
        <f t="shared" si="143"/>
        <v>0.38663031747014154</v>
      </c>
      <c r="J705" s="59">
        <f t="shared" si="143"/>
        <v>0.59749157550243903</v>
      </c>
      <c r="K705" s="59">
        <f t="shared" si="143"/>
        <v>-0.61201240206412266</v>
      </c>
      <c r="L705" s="59">
        <f t="shared" si="143"/>
        <v>-7.4274082342353775E-3</v>
      </c>
      <c r="M705" s="59">
        <f t="shared" si="143"/>
        <v>5.5447579936544367E-2</v>
      </c>
      <c r="N705" s="59">
        <f t="shared" si="143"/>
        <v>8.3449957611132053E-2</v>
      </c>
      <c r="O705" s="59">
        <f t="shared" si="143"/>
        <v>0.33438166750866172</v>
      </c>
      <c r="P705" s="86"/>
    </row>
    <row r="706" spans="3:19" x14ac:dyDescent="0.15">
      <c r="F706" s="23"/>
      <c r="G706" s="23"/>
      <c r="H706" s="23"/>
      <c r="I706" s="23"/>
      <c r="J706" s="23"/>
      <c r="K706" s="23"/>
      <c r="L706" s="23"/>
      <c r="M706" s="23"/>
      <c r="N706" s="23"/>
      <c r="O706" s="23"/>
    </row>
    <row r="708" spans="3:19" ht="18.75" x14ac:dyDescent="0.15">
      <c r="C708" s="264" t="s">
        <v>347</v>
      </c>
      <c r="D708" s="265"/>
      <c r="E708" s="272" t="s">
        <v>151</v>
      </c>
      <c r="F708" s="273"/>
      <c r="G708" s="273"/>
      <c r="H708" s="273"/>
      <c r="I708" s="273"/>
      <c r="J708" s="273"/>
      <c r="K708" s="273"/>
      <c r="L708" s="273"/>
      <c r="M708" s="273"/>
      <c r="N708" s="273"/>
      <c r="O708" s="273"/>
      <c r="P708" s="274"/>
    </row>
    <row r="709" spans="3:19" ht="15" x14ac:dyDescent="0.15">
      <c r="C709" s="262" t="s">
        <v>93</v>
      </c>
      <c r="D709" s="263"/>
      <c r="E709" s="43">
        <v>16</v>
      </c>
      <c r="F709" s="44">
        <v>2004</v>
      </c>
      <c r="G709" s="44">
        <f t="shared" ref="G709:P709" si="144">F709+1</f>
        <v>2005</v>
      </c>
      <c r="H709" s="44">
        <f t="shared" si="144"/>
        <v>2006</v>
      </c>
      <c r="I709" s="44">
        <f t="shared" si="144"/>
        <v>2007</v>
      </c>
      <c r="J709" s="44">
        <f t="shared" si="144"/>
        <v>2008</v>
      </c>
      <c r="K709" s="44">
        <f t="shared" si="144"/>
        <v>2009</v>
      </c>
      <c r="L709" s="44">
        <f t="shared" si="144"/>
        <v>2010</v>
      </c>
      <c r="M709" s="44">
        <f t="shared" si="144"/>
        <v>2011</v>
      </c>
      <c r="N709" s="44">
        <f t="shared" si="144"/>
        <v>2012</v>
      </c>
      <c r="O709" s="120">
        <f t="shared" si="144"/>
        <v>2013</v>
      </c>
      <c r="P709" s="120">
        <f t="shared" si="144"/>
        <v>2014</v>
      </c>
      <c r="Q709" s="46" t="s">
        <v>82</v>
      </c>
      <c r="R709" s="96" t="s">
        <v>88</v>
      </c>
      <c r="S709" s="97" t="s">
        <v>89</v>
      </c>
    </row>
    <row r="710" spans="3:19" ht="15" x14ac:dyDescent="0.25">
      <c r="C710" s="256"/>
      <c r="D710" s="257"/>
      <c r="E710" s="45" t="s">
        <v>0</v>
      </c>
      <c r="F710" s="73">
        <f>IF($C$2="National Currency",IF(C.Claims_DATA!E601=0,0,C.Claims_DATA!E601),IF($C$2="Current Exchange rate",IF(C.Claims_DATA!E601=0,0,C.Claims_DATA!E601/ECO!O10),IF($C$2="Constant Exchange rate",IF(C.Claims_DATA!E601=0,0,C.Claims_DATA!E601/ECO!O45))))</f>
        <v>0</v>
      </c>
      <c r="G710" s="73">
        <f>IF($C$2="National Currency",IF(C.Claims_DATA!F601=0,0,C.Claims_DATA!F601),IF($C$2="Current Exchange rate",IF(C.Claims_DATA!F601=0,0,C.Claims_DATA!F601/ECO!P10),IF($C$2="Constant Exchange rate",IF(C.Claims_DATA!F601=0,0,C.Claims_DATA!F601/ECO!P45))))</f>
        <v>0</v>
      </c>
      <c r="H710" s="73">
        <f>IF($C$2="National Currency",IF(C.Claims_DATA!G601=0,0,C.Claims_DATA!G601),IF($C$2="Current Exchange rate",IF(C.Claims_DATA!G601=0,0,C.Claims_DATA!G601/ECO!Q10),IF($C$2="Constant Exchange rate",IF(C.Claims_DATA!G601=0,0,C.Claims_DATA!G601/ECO!Q45))))</f>
        <v>0</v>
      </c>
      <c r="I710" s="73">
        <f>IF($C$2="National Currency",IF(C.Claims_DATA!H601=0,0,C.Claims_DATA!H601),IF($C$2="Current Exchange rate",IF(C.Claims_DATA!H601=0,0,C.Claims_DATA!H601/ECO!R10),IF($C$2="Constant Exchange rate",IF(C.Claims_DATA!H601=0,0,C.Claims_DATA!H601/ECO!R45))))</f>
        <v>0</v>
      </c>
      <c r="J710" s="73">
        <f>IF($C$2="National Currency",IF(C.Claims_DATA!I601=0,0,C.Claims_DATA!I601),IF($C$2="Current Exchange rate",IF(C.Claims_DATA!I601=0,0,C.Claims_DATA!I601/ECO!S10),IF($C$2="Constant Exchange rate",IF(C.Claims_DATA!I601=0,0,C.Claims_DATA!I601/ECO!S45))))</f>
        <v>0</v>
      </c>
      <c r="K710" s="73">
        <f>IF($C$2="National Currency",IF(C.Claims_DATA!J601=0,0,C.Claims_DATA!J601),IF($C$2="Current Exchange rate",IF(C.Claims_DATA!J601=0,0,C.Claims_DATA!J601/ECO!T10),IF($C$2="Constant Exchange rate",IF(C.Claims_DATA!J601=0,0,C.Claims_DATA!J601/ECO!T45))))</f>
        <v>0</v>
      </c>
      <c r="L710" s="73">
        <f>IF($C$2="National Currency",IF(C.Claims_DATA!K601=0,0,C.Claims_DATA!K601),IF($C$2="Current Exchange rate",IF(C.Claims_DATA!K601=0,0,C.Claims_DATA!K601/ECO!U10),IF($C$2="Constant Exchange rate",IF(C.Claims_DATA!K601=0,0,C.Claims_DATA!K601/ECO!U45))))</f>
        <v>0</v>
      </c>
      <c r="M710" s="73">
        <f>IF($C$2="National Currency",IF(C.Claims_DATA!L601=0,0,C.Claims_DATA!L601),IF($C$2="Current Exchange rate",IF(C.Claims_DATA!L601=0,0,C.Claims_DATA!L601/ECO!V10),IF($C$2="Constant Exchange rate",IF(C.Claims_DATA!L601=0,0,C.Claims_DATA!L601/ECO!V45))))</f>
        <v>0</v>
      </c>
      <c r="N710" s="73">
        <f>IF($C$2="National Currency",IF(C.Claims_DATA!M601=0,0,C.Claims_DATA!M601),IF($C$2="Current Exchange rate",IF(C.Claims_DATA!M601=0,0,C.Claims_DATA!M601/ECO!W10),IF($C$2="Constant Exchange rate",IF(C.Claims_DATA!M601=0,0,C.Claims_DATA!M601/ECO!W45))))</f>
        <v>0</v>
      </c>
      <c r="O710" s="73">
        <f>IF($C$2="National Currency",IF(C.Claims_DATA!N601=0,0,C.Claims_DATA!N601),IF($C$2="Current Exchange rate",IF(C.Claims_DATA!N601=0,0,C.Claims_DATA!N601/ECO!X10),IF($C$2="Constant Exchange rate",IF(C.Claims_DATA!N601=0,0,C.Claims_DATA!N601/ECO!X45))))</f>
        <v>0</v>
      </c>
      <c r="P710" s="219">
        <f>IF($C$2="National Currency",IF(C.Claims_DATA!O601=0,0,C.Claims_DATA!O601),IF($C$2="Current Exchange rate",IF(C.Claims_DATA!O601=0,0,C.Claims_DATA!O601/ECO!Y10),IF($C$2="Constant Exchange rate",IF(C.Claims_DATA!O601=0,0,C.Claims_DATA!O601/ECO!Y45))))</f>
        <v>0</v>
      </c>
      <c r="Q710" s="48">
        <f>O710/$O$742</f>
        <v>0</v>
      </c>
      <c r="R710" s="94" t="str">
        <f>IF(OR(O710=0, N710=0),"-",O710/N710-1)</f>
        <v>-</v>
      </c>
      <c r="S710" s="94" t="str">
        <f>IF(OR(O710=0, F710=0),"-",O710/F710-1)</f>
        <v>-</v>
      </c>
    </row>
    <row r="711" spans="3:19" ht="15" x14ac:dyDescent="0.25">
      <c r="C711" s="256"/>
      <c r="D711" s="257"/>
      <c r="E711" s="45" t="s">
        <v>1</v>
      </c>
      <c r="F711" s="74">
        <f>IF($C$2="National Currency",IF(C.Claims_DATA!E602=0,0,C.Claims_DATA!E602),IF($C$2="Current Exchange rate",IF(C.Claims_DATA!E602=0,0,C.Claims_DATA!E602/ECO!O11),IF($C$2="Constant Exchange rate",IF(C.Claims_DATA!E602=0,0,C.Claims_DATA!E602/ECO!O46))))</f>
        <v>19.272949990000129</v>
      </c>
      <c r="G711" s="74">
        <f>IF($C$2="National Currency",IF(C.Claims_DATA!F602=0,0,C.Claims_DATA!F602),IF($C$2="Current Exchange rate",IF(C.Claims_DATA!F602=0,0,C.Claims_DATA!F602/ECO!P11),IF($C$2="Constant Exchange rate",IF(C.Claims_DATA!F602=0,0,C.Claims_DATA!F602/ECO!P46))))</f>
        <v>82.346030930000069</v>
      </c>
      <c r="H711" s="74">
        <f>IF($C$2="National Currency",IF(C.Claims_DATA!G602=0,0,C.Claims_DATA!G602),IF($C$2="Current Exchange rate",IF(C.Claims_DATA!G602=0,0,C.Claims_DATA!G602/ECO!Q11),IF($C$2="Constant Exchange rate",IF(C.Claims_DATA!G602=0,0,C.Claims_DATA!G602/ECO!Q46))))</f>
        <v>48.94834977000022</v>
      </c>
      <c r="I711" s="74">
        <f>IF($C$2="National Currency",IF(C.Claims_DATA!H602=0,0,C.Claims_DATA!H602),IF($C$2="Current Exchange rate",IF(C.Claims_DATA!H602=0,0,C.Claims_DATA!H602/ECO!R11),IF($C$2="Constant Exchange rate",IF(C.Claims_DATA!H602=0,0,C.Claims_DATA!H602/ECO!R46))))</f>
        <v>32.660546740000008</v>
      </c>
      <c r="J711" s="74">
        <f>IF($C$2="National Currency",IF(C.Claims_DATA!I602=0,0,C.Claims_DATA!I602),IF($C$2="Current Exchange rate",IF(C.Claims_DATA!I602=0,0,C.Claims_DATA!I602/ECO!S11),IF($C$2="Constant Exchange rate",IF(C.Claims_DATA!I602=0,0,C.Claims_DATA!I602/ECO!S46))))</f>
        <v>245.33538940999972</v>
      </c>
      <c r="K711" s="74">
        <f>IF($C$2="National Currency",IF(C.Claims_DATA!J602=0,0,C.Claims_DATA!J602),IF($C$2="Current Exchange rate",IF(C.Claims_DATA!J602=0,0,C.Claims_DATA!J602/ECO!T11),IF($C$2="Constant Exchange rate",IF(C.Claims_DATA!J602=0,0,C.Claims_DATA!J602/ECO!T46))))</f>
        <v>51.339556890000104</v>
      </c>
      <c r="L711" s="74">
        <f>IF($C$2="National Currency",IF(C.Claims_DATA!K602=0,0,C.Claims_DATA!K602),IF($C$2="Current Exchange rate",IF(C.Claims_DATA!K602=0,0,C.Claims_DATA!K602/ECO!U11),IF($C$2="Constant Exchange rate",IF(C.Claims_DATA!K602=0,0,C.Claims_DATA!K602/ECO!U46))))</f>
        <v>240.7250626500001</v>
      </c>
      <c r="M711" s="74">
        <f>IF($C$2="National Currency",IF(C.Claims_DATA!L602=0,0,C.Claims_DATA!L602),IF($C$2="Current Exchange rate",IF(C.Claims_DATA!L602=0,0,C.Claims_DATA!L602/ECO!V11),IF($C$2="Constant Exchange rate",IF(C.Claims_DATA!L602=0,0,C.Claims_DATA!L602/ECO!V46))))</f>
        <v>-66.14039657999993</v>
      </c>
      <c r="N711" s="74">
        <f>IF($C$2="National Currency",IF(C.Claims_DATA!M602=0,0,C.Claims_DATA!M602),IF($C$2="Current Exchange rate",IF(C.Claims_DATA!M602=0,0,C.Claims_DATA!M602/ECO!W11),IF($C$2="Constant Exchange rate",IF(C.Claims_DATA!M602=0,0,C.Claims_DATA!M602/ECO!W46))))</f>
        <v>-91.110885130000113</v>
      </c>
      <c r="O711" s="74">
        <f>IF($C$2="National Currency",IF(C.Claims_DATA!N602=0,0,C.Claims_DATA!N602),IF($C$2="Current Exchange rate",IF(C.Claims_DATA!N602=0,0,C.Claims_DATA!N602/ECO!X11),IF($C$2="Constant Exchange rate",IF(C.Claims_DATA!N602=0,0,C.Claims_DATA!N602/ECO!X46))))</f>
        <v>33.185757920000079</v>
      </c>
      <c r="P711" s="220">
        <f>IF($C$2="National Currency",IF(C.Claims_DATA!O602=0,0,C.Claims_DATA!O602),IF($C$2="Current Exchange rate",IF(C.Claims_DATA!O602=0,0,C.Claims_DATA!O602/ECO!Y11),IF($C$2="Constant Exchange rate",IF(C.Claims_DATA!O602=0,0,C.Claims_DATA!O602/ECO!Y46))))</f>
        <v>51.482236540000201</v>
      </c>
      <c r="Q711" s="48">
        <f t="shared" ref="Q711:Q742" si="145">O711/$O$742</f>
        <v>-4.7624639525963637E-2</v>
      </c>
      <c r="R711" s="94">
        <f t="shared" ref="R711:R741" si="146">IF(OR(O711=0, N711=0),"-",O711/N711-1)</f>
        <v>-1.3642348317947905</v>
      </c>
      <c r="S711" s="94">
        <f t="shared" ref="S711:S741" si="147">IF(OR(O711=0, F711=0),"-",O711/F711-1)</f>
        <v>0.72188263536296637</v>
      </c>
    </row>
    <row r="712" spans="3:19" ht="15" x14ac:dyDescent="0.25">
      <c r="C712" s="256"/>
      <c r="D712" s="257"/>
      <c r="E712" s="45" t="s">
        <v>2</v>
      </c>
      <c r="F712" s="74">
        <f>IF($C$2="National Currency",IF(C.Claims_DATA!E603=0,0,C.Claims_DATA!E603),IF($C$2="Current Exchange rate",IF(C.Claims_DATA!E603=0,0,C.Claims_DATA!E603/ECO!O12),IF($C$2="Constant Exchange rate",IF(C.Claims_DATA!E603=0,0,C.Claims_DATA!E603/ECO!O47))))</f>
        <v>0</v>
      </c>
      <c r="G712" s="74">
        <f>IF($C$2="National Currency",IF(C.Claims_DATA!F603=0,0,C.Claims_DATA!F603),IF($C$2="Current Exchange rate",IF(C.Claims_DATA!F603=0,0,C.Claims_DATA!F603/ECO!P12),IF($C$2="Constant Exchange rate",IF(C.Claims_DATA!F603=0,0,C.Claims_DATA!F603/ECO!P47))))</f>
        <v>0</v>
      </c>
      <c r="H712" s="74">
        <f>IF($C$2="National Currency",IF(C.Claims_DATA!G603=0,0,C.Claims_DATA!G603),IF($C$2="Current Exchange rate",IF(C.Claims_DATA!G603=0,0,C.Claims_DATA!G603/ECO!Q12),IF($C$2="Constant Exchange rate",IF(C.Claims_DATA!G603=0,0,C.Claims_DATA!G603/ECO!Q47))))</f>
        <v>0</v>
      </c>
      <c r="I712" s="74">
        <f>IF($C$2="National Currency",IF(C.Claims_DATA!H603=0,0,C.Claims_DATA!H603),IF($C$2="Current Exchange rate",IF(C.Claims_DATA!H603=0,0,C.Claims_DATA!H603/ECO!R12),IF($C$2="Constant Exchange rate",IF(C.Claims_DATA!H603=0,0,C.Claims_DATA!H603/ECO!R47))))</f>
        <v>1.1365681562531957</v>
      </c>
      <c r="J712" s="74">
        <f>IF($C$2="National Currency",IF(C.Claims_DATA!I603=0,0,C.Claims_DATA!I603),IF($C$2="Current Exchange rate",IF(C.Claims_DATA!I603=0,0,C.Claims_DATA!I603/ECO!S12),IF($C$2="Constant Exchange rate",IF(C.Claims_DATA!I603=0,0,C.Claims_DATA!I603/ECO!S47))))</f>
        <v>0.60026587585642699</v>
      </c>
      <c r="K712" s="74">
        <f>IF($C$2="National Currency",IF(C.Claims_DATA!J603=0,0,C.Claims_DATA!J603),IF($C$2="Current Exchange rate",IF(C.Claims_DATA!J603=0,0,C.Claims_DATA!J603/ECO!T12),IF($C$2="Constant Exchange rate",IF(C.Claims_DATA!J603=0,0,C.Claims_DATA!J603/ECO!T47))))</f>
        <v>1.9014214132324367</v>
      </c>
      <c r="L712" s="74">
        <f>IF($C$2="National Currency",IF(C.Claims_DATA!K603=0,0,C.Claims_DATA!K603),IF($C$2="Current Exchange rate",IF(C.Claims_DATA!K603=0,0,C.Claims_DATA!K603/ECO!U12),IF($C$2="Constant Exchange rate",IF(C.Claims_DATA!K603=0,0,C.Claims_DATA!K603/ECO!U47))))</f>
        <v>9.8821780473421885</v>
      </c>
      <c r="M712" s="74">
        <f>IF($C$2="National Currency",IF(C.Claims_DATA!L603=0,0,C.Claims_DATA!L603),IF($C$2="Current Exchange rate",IF(C.Claims_DATA!L603=0,0,C.Claims_DATA!L603/ECO!V12),IF($C$2="Constant Exchange rate",IF(C.Claims_DATA!L603=0,0,C.Claims_DATA!L603/ECO!V47))))</f>
        <v>2.2885775641681154</v>
      </c>
      <c r="N712" s="74">
        <f>IF($C$2="National Currency",IF(C.Claims_DATA!M603=0,0,C.Claims_DATA!M603),IF($C$2="Current Exchange rate",IF(C.Claims_DATA!M603=0,0,C.Claims_DATA!M603/ECO!W12),IF($C$2="Constant Exchange rate",IF(C.Claims_DATA!M603=0,0,C.Claims_DATA!M603/ECO!W47))))</f>
        <v>11.75989364965743</v>
      </c>
      <c r="O712" s="223">
        <f>IF($C$2="National Currency",IF(C.Claims_DATA!N603=0,0,C.Claims_DATA!N603),IF($C$2="Current Exchange rate",IF(C.Claims_DATA!N603=0,0,C.Claims_DATA!N603/ECO!X12),IF($C$2="Constant Exchange rate",IF(C.Claims_DATA!N603=0,0,C.Claims_DATA!N603/ECO!X47))))</f>
        <v>11.75989364965743</v>
      </c>
      <c r="P712" s="224">
        <f>IF($C$2="National Currency",IF(C.Claims_DATA!O603=0,0,C.Claims_DATA!O603),IF($C$2="Current Exchange rate",IF(C.Claims_DATA!O603=0,0,C.Claims_DATA!O603/ECO!Y12),IF($C$2="Constant Exchange rate",IF(C.Claims_DATA!O603=0,0,C.Claims_DATA!O603/ECO!Y47))))</f>
        <v>0</v>
      </c>
      <c r="Q712" s="48">
        <f t="shared" si="145"/>
        <v>-1.6876537738831389E-2</v>
      </c>
      <c r="R712" s="94">
        <f t="shared" si="146"/>
        <v>0</v>
      </c>
      <c r="S712" s="94" t="str">
        <f t="shared" si="147"/>
        <v>-</v>
      </c>
    </row>
    <row r="713" spans="3:19" ht="15" x14ac:dyDescent="0.25">
      <c r="C713" s="256"/>
      <c r="D713" s="257"/>
      <c r="E713" s="45" t="s">
        <v>3</v>
      </c>
      <c r="F713" s="74">
        <f>IF($C$2="National Currency",IF(C.Claims_DATA!E604=0,0,C.Claims_DATA!E604),IF($C$2="Current Exchange rate",IF(C.Claims_DATA!E604=0,0,C.Claims_DATA!E604/ECO!O13),IF($C$2="Constant Exchange rate",IF(C.Claims_DATA!E604=0,0,C.Claims_DATA!E604/ECO!O48))))</f>
        <v>-123.37741184298071</v>
      </c>
      <c r="G713" s="74">
        <f>IF($C$2="National Currency",IF(C.Claims_DATA!F604=0,0,C.Claims_DATA!F604),IF($C$2="Current Exchange rate",IF(C.Claims_DATA!F604=0,0,C.Claims_DATA!F604/ECO!P13),IF($C$2="Constant Exchange rate",IF(C.Claims_DATA!F604=0,0,C.Claims_DATA!F604/ECO!P48))))</f>
        <v>704.92681304058556</v>
      </c>
      <c r="H713" s="74">
        <f>IF($C$2="National Currency",IF(C.Claims_DATA!G604=0,0,C.Claims_DATA!G604),IF($C$2="Current Exchange rate",IF(C.Claims_DATA!G604=0,0,C.Claims_DATA!G604/ECO!Q13),IF($C$2="Constant Exchange rate",IF(C.Claims_DATA!G604=0,0,C.Claims_DATA!G604/ECO!Q48))))</f>
        <v>-425.71689953426483</v>
      </c>
      <c r="I713" s="74">
        <f>IF($C$2="National Currency",IF(C.Claims_DATA!H604=0,0,C.Claims_DATA!H604),IF($C$2="Current Exchange rate",IF(C.Claims_DATA!H604=0,0,C.Claims_DATA!H604/ECO!R13),IF($C$2="Constant Exchange rate",IF(C.Claims_DATA!H604=0,0,C.Claims_DATA!H604/ECO!R48))))</f>
        <v>138.98702594810379</v>
      </c>
      <c r="J713" s="74">
        <f>IF($C$2="National Currency",IF(C.Claims_DATA!I604=0,0,C.Claims_DATA!I604),IF($C$2="Current Exchange rate",IF(C.Claims_DATA!I604=0,0,C.Claims_DATA!I604/ECO!S13),IF($C$2="Constant Exchange rate",IF(C.Claims_DATA!I604=0,0,C.Claims_DATA!I604/ECO!S48))))</f>
        <v>-136.00085578842317</v>
      </c>
      <c r="K713" s="74">
        <f>IF($C$2="National Currency",IF(C.Claims_DATA!J604=0,0,C.Claims_DATA!J604),IF($C$2="Current Exchange rate",IF(C.Claims_DATA!J604=0,0,C.Claims_DATA!J604/ECO!T13),IF($C$2="Constant Exchange rate",IF(C.Claims_DATA!J604=0,0,C.Claims_DATA!J604/ECO!T48))))</f>
        <v>16.844695608782438</v>
      </c>
      <c r="L713" s="74">
        <f>IF($C$2="National Currency",IF(C.Claims_DATA!K604=0,0,C.Claims_DATA!K604),IF($C$2="Current Exchange rate",IF(C.Claims_DATA!K604=0,0,C.Claims_DATA!K604/ECO!U13),IF($C$2="Constant Exchange rate",IF(C.Claims_DATA!K604=0,0,C.Claims_DATA!K604/ECO!U48))))</f>
        <v>168.97519627411845</v>
      </c>
      <c r="M713" s="74">
        <f>IF($C$2="National Currency",IF(C.Claims_DATA!L604=0,0,C.Claims_DATA!L604),IF($C$2="Current Exchange rate",IF(C.Claims_DATA!L604=0,0,C.Claims_DATA!L604/ECO!V13),IF($C$2="Constant Exchange rate",IF(C.Claims_DATA!L604=0,0,C.Claims_DATA!L604/ECO!V48))))</f>
        <v>295.64656686626751</v>
      </c>
      <c r="N713" s="74">
        <f>IF($C$2="National Currency",IF(C.Claims_DATA!M604=0,0,C.Claims_DATA!M604),IF($C$2="Current Exchange rate",IF(C.Claims_DATA!M604=0,0,C.Claims_DATA!M604/ECO!W13),IF($C$2="Constant Exchange rate",IF(C.Claims_DATA!M604=0,0,C.Claims_DATA!M604/ECO!W48))))</f>
        <v>-327.50196856287425</v>
      </c>
      <c r="O713" s="74">
        <f>IF($C$2="National Currency",IF(C.Claims_DATA!N604=0,0,C.Claims_DATA!N604),IF($C$2="Current Exchange rate",IF(C.Claims_DATA!N604=0,0,C.Claims_DATA!N604/ECO!X13),IF($C$2="Constant Exchange rate",IF(C.Claims_DATA!N604=0,0,C.Claims_DATA!N604/ECO!X48))))</f>
        <v>6.5563730871590158</v>
      </c>
      <c r="P713" s="220">
        <f>IF($C$2="National Currency",IF(C.Claims_DATA!O604=0,0,C.Claims_DATA!O604),IF($C$2="Current Exchange rate",IF(C.Claims_DATA!O604=0,0,C.Claims_DATA!O604/ECO!Y13),IF($C$2="Constant Exchange rate",IF(C.Claims_DATA!O604=0,0,C.Claims_DATA!O604/ECO!Y48))))</f>
        <v>426.75232867598135</v>
      </c>
      <c r="Q713" s="48">
        <f>O713/$O$742</f>
        <v>-9.4090032726206526E-3</v>
      </c>
      <c r="R713" s="94">
        <f t="shared" si="146"/>
        <v>-1.0200193394742918</v>
      </c>
      <c r="S713" s="94">
        <f t="shared" si="147"/>
        <v>-1.0531407896244667</v>
      </c>
    </row>
    <row r="714" spans="3:19" ht="15" x14ac:dyDescent="0.25">
      <c r="C714" s="256"/>
      <c r="D714" s="257"/>
      <c r="E714" s="45" t="s">
        <v>4</v>
      </c>
      <c r="F714" s="74">
        <f>IF($C$2="National Currency",IF(C.Claims_DATA!E605=0,0,C.Claims_DATA!E605),IF($C$2="Current Exchange rate",IF(C.Claims_DATA!E605=0,0,C.Claims_DATA!E605/ECO!O14),IF($C$2="Constant Exchange rate",IF(C.Claims_DATA!E605=0,0,C.Claims_DATA!E605/ECO!O49))))</f>
        <v>-1.0251678712389154</v>
      </c>
      <c r="G714" s="74">
        <f>IF($C$2="National Currency",IF(C.Claims_DATA!F605=0,0,C.Claims_DATA!F605),IF($C$2="Current Exchange rate",IF(C.Claims_DATA!F605=0,0,C.Claims_DATA!F605/ECO!P14),IF($C$2="Constant Exchange rate",IF(C.Claims_DATA!F605=0,0,C.Claims_DATA!F605/ECO!P49))))</f>
        <v>13.498043637979054</v>
      </c>
      <c r="H714" s="74">
        <f>IF($C$2="National Currency",IF(C.Claims_DATA!G605=0,0,C.Claims_DATA!G605),IF($C$2="Current Exchange rate",IF(C.Claims_DATA!G605=0,0,C.Claims_DATA!G605/ECO!Q14),IF($C$2="Constant Exchange rate",IF(C.Claims_DATA!G605=0,0,C.Claims_DATA!G605/ECO!Q49))))</f>
        <v>-8.3722042817844766</v>
      </c>
      <c r="I714" s="74">
        <f>IF($C$2="National Currency",IF(C.Claims_DATA!H605=0,0,C.Claims_DATA!H605),IF($C$2="Current Exchange rate",IF(C.Claims_DATA!H605=0,0,C.Claims_DATA!H605/ECO!R14),IF($C$2="Constant Exchange rate",IF(C.Claims_DATA!H605=0,0,C.Claims_DATA!H605/ECO!R49))))</f>
        <v>-8.71392690553078</v>
      </c>
      <c r="J714" s="74">
        <f>IF($C$2="National Currency",IF(C.Claims_DATA!I605=0,0,C.Claims_DATA!I605),IF($C$2="Current Exchange rate",IF(C.Claims_DATA!I605=0,0,C.Claims_DATA!I605/ECO!S14),IF($C$2="Constant Exchange rate",IF(C.Claims_DATA!I605=0,0,C.Claims_DATA!I605/ECO!S49))))</f>
        <v>2</v>
      </c>
      <c r="K714" s="74">
        <f>IF($C$2="National Currency",IF(C.Claims_DATA!J605=0,0,C.Claims_DATA!J605),IF($C$2="Current Exchange rate",IF(C.Claims_DATA!J605=0,0,C.Claims_DATA!J605/ECO!T14),IF($C$2="Constant Exchange rate",IF(C.Claims_DATA!J605=0,0,C.Claims_DATA!J605/ECO!T49))))</f>
        <v>3</v>
      </c>
      <c r="L714" s="74">
        <f>IF($C$2="National Currency",IF(C.Claims_DATA!K605=0,0,C.Claims_DATA!K605),IF($C$2="Current Exchange rate",IF(C.Claims_DATA!K605=0,0,C.Claims_DATA!K605/ECO!U14),IF($C$2="Constant Exchange rate",IF(C.Claims_DATA!K605=0,0,C.Claims_DATA!K605/ECO!U49))))</f>
        <v>0</v>
      </c>
      <c r="M714" s="74">
        <f>IF($C$2="National Currency",IF(C.Claims_DATA!L605=0,0,C.Claims_DATA!L605),IF($C$2="Current Exchange rate",IF(C.Claims_DATA!L605=0,0,C.Claims_DATA!L605/ECO!V14),IF($C$2="Constant Exchange rate",IF(C.Claims_DATA!L605=0,0,C.Claims_DATA!L605/ECO!V49))))</f>
        <v>2</v>
      </c>
      <c r="N714" s="74">
        <f>IF($C$2="National Currency",IF(C.Claims_DATA!M605=0,0,C.Claims_DATA!M605),IF($C$2="Current Exchange rate",IF(C.Claims_DATA!M605=0,0,C.Claims_DATA!M605/ECO!W14),IF($C$2="Constant Exchange rate",IF(C.Claims_DATA!M605=0,0,C.Claims_DATA!M605/ECO!W49))))</f>
        <v>0</v>
      </c>
      <c r="O714" s="74">
        <f>IF($C$2="National Currency",IF(C.Claims_DATA!N605=0,0,C.Claims_DATA!N605),IF($C$2="Current Exchange rate",IF(C.Claims_DATA!N605=0,0,C.Claims_DATA!N605/ECO!X14),IF($C$2="Constant Exchange rate",IF(C.Claims_DATA!N605=0,0,C.Claims_DATA!N605/ECO!X49))))</f>
        <v>0</v>
      </c>
      <c r="P714" s="220">
        <f>IF($C$2="National Currency",IF(C.Claims_DATA!O605=0,0,C.Claims_DATA!O605),IF($C$2="Current Exchange rate",IF(C.Claims_DATA!O605=0,0,C.Claims_DATA!O605/ECO!Y14),IF($C$2="Constant Exchange rate",IF(C.Claims_DATA!O605=0,0,C.Claims_DATA!O605/ECO!Y49))))</f>
        <v>0</v>
      </c>
      <c r="Q714" s="48">
        <f t="shared" si="145"/>
        <v>0</v>
      </c>
      <c r="R714" s="94" t="str">
        <f t="shared" si="146"/>
        <v>-</v>
      </c>
      <c r="S714" s="94" t="str">
        <f t="shared" si="147"/>
        <v>-</v>
      </c>
    </row>
    <row r="715" spans="3:19" ht="15" x14ac:dyDescent="0.25">
      <c r="C715" s="256"/>
      <c r="D715" s="257"/>
      <c r="E715" s="45" t="s">
        <v>5</v>
      </c>
      <c r="F715" s="74">
        <f>IF($C$2="National Currency",IF(C.Claims_DATA!E606=0,0,C.Claims_DATA!E606),IF($C$2="Current Exchange rate",IF(C.Claims_DATA!E606=0,0,C.Claims_DATA!E606/ECO!O15),IF($C$2="Constant Exchange rate",IF(C.Claims_DATA!E606=0,0,C.Claims_DATA!E606/ECO!O50))))</f>
        <v>0</v>
      </c>
      <c r="G715" s="74">
        <f>IF($C$2="National Currency",IF(C.Claims_DATA!F606=0,0,C.Claims_DATA!F606),IF($C$2="Current Exchange rate",IF(C.Claims_DATA!F606=0,0,C.Claims_DATA!F606/ECO!P15),IF($C$2="Constant Exchange rate",IF(C.Claims_DATA!F606=0,0,C.Claims_DATA!F606/ECO!P50))))</f>
        <v>0</v>
      </c>
      <c r="H715" s="74">
        <f>IF($C$2="National Currency",IF(C.Claims_DATA!G606=0,0,C.Claims_DATA!G606),IF($C$2="Current Exchange rate",IF(C.Claims_DATA!G606=0,0,C.Claims_DATA!G606/ECO!Q15),IF($C$2="Constant Exchange rate",IF(C.Claims_DATA!G606=0,0,C.Claims_DATA!G606/ECO!Q50))))</f>
        <v>0</v>
      </c>
      <c r="I715" s="74">
        <f>IF($C$2="National Currency",IF(C.Claims_DATA!H606=0,0,C.Claims_DATA!H606),IF($C$2="Current Exchange rate",IF(C.Claims_DATA!H606=0,0,C.Claims_DATA!H606/ECO!R15),IF($C$2="Constant Exchange rate",IF(C.Claims_DATA!H606=0,0,C.Claims_DATA!H606/ECO!R50))))</f>
        <v>0</v>
      </c>
      <c r="J715" s="74">
        <f>IF($C$2="National Currency",IF(C.Claims_DATA!I606=0,0,C.Claims_DATA!I606),IF($C$2="Current Exchange rate",IF(C.Claims_DATA!I606=0,0,C.Claims_DATA!I606/ECO!S15),IF($C$2="Constant Exchange rate",IF(C.Claims_DATA!I606=0,0,C.Claims_DATA!I606/ECO!S50))))</f>
        <v>0</v>
      </c>
      <c r="K715" s="74">
        <f>IF($C$2="National Currency",IF(C.Claims_DATA!J606=0,0,C.Claims_DATA!J606),IF($C$2="Current Exchange rate",IF(C.Claims_DATA!J606=0,0,C.Claims_DATA!J606/ECO!T15),IF($C$2="Constant Exchange rate",IF(C.Claims_DATA!J606=0,0,C.Claims_DATA!J606/ECO!T50))))</f>
        <v>0</v>
      </c>
      <c r="L715" s="74">
        <f>IF($C$2="National Currency",IF(C.Claims_DATA!K606=0,0,C.Claims_DATA!K606),IF($C$2="Current Exchange rate",IF(C.Claims_DATA!K606=0,0,C.Claims_DATA!K606/ECO!U15),IF($C$2="Constant Exchange rate",IF(C.Claims_DATA!K606=0,0,C.Claims_DATA!K606/ECO!U50))))</f>
        <v>0</v>
      </c>
      <c r="M715" s="74">
        <f>IF($C$2="National Currency",IF(C.Claims_DATA!L606=0,0,C.Claims_DATA!L606),IF($C$2="Current Exchange rate",IF(C.Claims_DATA!L606=0,0,C.Claims_DATA!L606/ECO!V15),IF($C$2="Constant Exchange rate",IF(C.Claims_DATA!L606=0,0,C.Claims_DATA!L606/ECO!V50))))</f>
        <v>0</v>
      </c>
      <c r="N715" s="74">
        <f>IF($C$2="National Currency",IF(C.Claims_DATA!M606=0,0,C.Claims_DATA!M606),IF($C$2="Current Exchange rate",IF(C.Claims_DATA!M606=0,0,C.Claims_DATA!M606/ECO!W15),IF($C$2="Constant Exchange rate",IF(C.Claims_DATA!M606=0,0,C.Claims_DATA!M606/ECO!W50))))</f>
        <v>0</v>
      </c>
      <c r="O715" s="74">
        <f>IF($C$2="National Currency",IF(C.Claims_DATA!N606=0,0,C.Claims_DATA!N606),IF($C$2="Current Exchange rate",IF(C.Claims_DATA!N606=0,0,C.Claims_DATA!N606/ECO!X15),IF($C$2="Constant Exchange rate",IF(C.Claims_DATA!N606=0,0,C.Claims_DATA!N606/ECO!X50))))</f>
        <v>0</v>
      </c>
      <c r="P715" s="220">
        <f>IF($C$2="National Currency",IF(C.Claims_DATA!O606=0,0,C.Claims_DATA!O606),IF($C$2="Current Exchange rate",IF(C.Claims_DATA!O606=0,0,C.Claims_DATA!O606/ECO!Y15),IF($C$2="Constant Exchange rate",IF(C.Claims_DATA!O606=0,0,C.Claims_DATA!O606/ECO!Y50))))</f>
        <v>0</v>
      </c>
      <c r="Q715" s="48">
        <f t="shared" si="145"/>
        <v>0</v>
      </c>
      <c r="R715" s="94" t="str">
        <f t="shared" si="146"/>
        <v>-</v>
      </c>
      <c r="S715" s="94" t="str">
        <f t="shared" si="147"/>
        <v>-</v>
      </c>
    </row>
    <row r="716" spans="3:19" ht="15" x14ac:dyDescent="0.25">
      <c r="C716" s="256"/>
      <c r="D716" s="257"/>
      <c r="E716" s="45" t="s">
        <v>6</v>
      </c>
      <c r="F716" s="74">
        <f>IF($C$2="National Currency",IF(C.Claims_DATA!E607=0,0,C.Claims_DATA!E607),IF($C$2="Current Exchange rate",IF(C.Claims_DATA!E607=0,0,C.Claims_DATA!E607/ECO!O16),IF($C$2="Constant Exchange rate",IF(C.Claims_DATA!E607=0,0,C.Claims_DATA!E607/ECO!O51))))</f>
        <v>0</v>
      </c>
      <c r="G716" s="74">
        <f>IF($C$2="National Currency",IF(C.Claims_DATA!F607=0,0,C.Claims_DATA!F607),IF($C$2="Current Exchange rate",IF(C.Claims_DATA!F607=0,0,C.Claims_DATA!F607/ECO!P16),IF($C$2="Constant Exchange rate",IF(C.Claims_DATA!F607=0,0,C.Claims_DATA!F607/ECO!P51))))</f>
        <v>0</v>
      </c>
      <c r="H716" s="74">
        <f>IF($C$2="National Currency",IF(C.Claims_DATA!G607=0,0,C.Claims_DATA!G607),IF($C$2="Current Exchange rate",IF(C.Claims_DATA!G607=0,0,C.Claims_DATA!G607/ECO!Q16),IF($C$2="Constant Exchange rate",IF(C.Claims_DATA!G607=0,0,C.Claims_DATA!G607/ECO!Q51))))</f>
        <v>0</v>
      </c>
      <c r="I716" s="74">
        <f>IF($C$2="National Currency",IF(C.Claims_DATA!H607=0,0,C.Claims_DATA!H607),IF($C$2="Current Exchange rate",IF(C.Claims_DATA!H607=0,0,C.Claims_DATA!H607/ECO!R16),IF($C$2="Constant Exchange rate",IF(C.Claims_DATA!H607=0,0,C.Claims_DATA!H607/ECO!R51))))</f>
        <v>0</v>
      </c>
      <c r="J716" s="74">
        <f>IF($C$2="National Currency",IF(C.Claims_DATA!I607=0,0,C.Claims_DATA!I607),IF($C$2="Current Exchange rate",IF(C.Claims_DATA!I607=0,0,C.Claims_DATA!I607/ECO!S16),IF($C$2="Constant Exchange rate",IF(C.Claims_DATA!I607=0,0,C.Claims_DATA!I607/ECO!S51))))</f>
        <v>0</v>
      </c>
      <c r="K716" s="74">
        <f>IF($C$2="National Currency",IF(C.Claims_DATA!J607=0,0,C.Claims_DATA!J607),IF($C$2="Current Exchange rate",IF(C.Claims_DATA!J607=0,0,C.Claims_DATA!J607/ECO!T16),IF($C$2="Constant Exchange rate",IF(C.Claims_DATA!J607=0,0,C.Claims_DATA!J607/ECO!T51))))</f>
        <v>0</v>
      </c>
      <c r="L716" s="74">
        <f>IF($C$2="National Currency",IF(C.Claims_DATA!K607=0,0,C.Claims_DATA!K607),IF($C$2="Current Exchange rate",IF(C.Claims_DATA!K607=0,0,C.Claims_DATA!K607/ECO!U16),IF($C$2="Constant Exchange rate",IF(C.Claims_DATA!K607=0,0,C.Claims_DATA!K607/ECO!U51))))</f>
        <v>0</v>
      </c>
      <c r="M716" s="74">
        <f>IF($C$2="National Currency",IF(C.Claims_DATA!L607=0,0,C.Claims_DATA!L607),IF($C$2="Current Exchange rate",IF(C.Claims_DATA!L607=0,0,C.Claims_DATA!L607/ECO!V16),IF($C$2="Constant Exchange rate",IF(C.Claims_DATA!L607=0,0,C.Claims_DATA!L607/ECO!V51))))</f>
        <v>0</v>
      </c>
      <c r="N716" s="74">
        <f>IF($C$2="National Currency",IF(C.Claims_DATA!M607=0,0,C.Claims_DATA!M607),IF($C$2="Current Exchange rate",IF(C.Claims_DATA!M607=0,0,C.Claims_DATA!M607/ECO!W16),IF($C$2="Constant Exchange rate",IF(C.Claims_DATA!M607=0,0,C.Claims_DATA!M607/ECO!W51))))</f>
        <v>0</v>
      </c>
      <c r="O716" s="74">
        <f>IF($C$2="National Currency",IF(C.Claims_DATA!N607=0,0,C.Claims_DATA!N607),IF($C$2="Current Exchange rate",IF(C.Claims_DATA!N607=0,0,C.Claims_DATA!N607/ECO!X16),IF($C$2="Constant Exchange rate",IF(C.Claims_DATA!N607=0,0,C.Claims_DATA!N607/ECO!X51))))</f>
        <v>0</v>
      </c>
      <c r="P716" s="220">
        <f>IF($C$2="National Currency",IF(C.Claims_DATA!O607=0,0,C.Claims_DATA!O607),IF($C$2="Current Exchange rate",IF(C.Claims_DATA!O607=0,0,C.Claims_DATA!O607/ECO!Y16),IF($C$2="Constant Exchange rate",IF(C.Claims_DATA!O607=0,0,C.Claims_DATA!O607/ECO!Y51))))</f>
        <v>0</v>
      </c>
      <c r="Q716" s="48">
        <f t="shared" si="145"/>
        <v>0</v>
      </c>
      <c r="R716" s="94" t="str">
        <f t="shared" si="146"/>
        <v>-</v>
      </c>
      <c r="S716" s="94" t="str">
        <f t="shared" si="147"/>
        <v>-</v>
      </c>
    </row>
    <row r="717" spans="3:19" ht="15" x14ac:dyDescent="0.25">
      <c r="C717" s="256"/>
      <c r="D717" s="257"/>
      <c r="E717" s="45" t="s">
        <v>7</v>
      </c>
      <c r="F717" s="74">
        <f>IF($C$2="National Currency",IF(C.Claims_DATA!E608=0,0,C.Claims_DATA!E608),IF($C$2="Current Exchange rate",IF(C.Claims_DATA!E608=0,0,C.Claims_DATA!E608/ECO!O17),IF($C$2="Constant Exchange rate",IF(C.Claims_DATA!E608=0,0,C.Claims_DATA!E608/ECO!O52))))</f>
        <v>0</v>
      </c>
      <c r="G717" s="74">
        <f>IF($C$2="National Currency",IF(C.Claims_DATA!F608=0,0,C.Claims_DATA!F608),IF($C$2="Current Exchange rate",IF(C.Claims_DATA!F608=0,0,C.Claims_DATA!F608/ECO!P17),IF($C$2="Constant Exchange rate",IF(C.Claims_DATA!F608=0,0,C.Claims_DATA!F608/ECO!P52))))</f>
        <v>0</v>
      </c>
      <c r="H717" s="74">
        <f>IF($C$2="National Currency",IF(C.Claims_DATA!G608=0,0,C.Claims_DATA!G608),IF($C$2="Current Exchange rate",IF(C.Claims_DATA!G608=0,0,C.Claims_DATA!G608/ECO!Q17),IF($C$2="Constant Exchange rate",IF(C.Claims_DATA!G608=0,0,C.Claims_DATA!G608/ECO!Q52))))</f>
        <v>0</v>
      </c>
      <c r="I717" s="74">
        <f>IF($C$2="National Currency",IF(C.Claims_DATA!H608=0,0,C.Claims_DATA!H608),IF($C$2="Current Exchange rate",IF(C.Claims_DATA!H608=0,0,C.Claims_DATA!H608/ECO!R17),IF($C$2="Constant Exchange rate",IF(C.Claims_DATA!H608=0,0,C.Claims_DATA!H608/ECO!R52))))</f>
        <v>0</v>
      </c>
      <c r="J717" s="74">
        <f>IF($C$2="National Currency",IF(C.Claims_DATA!I608=0,0,C.Claims_DATA!I608),IF($C$2="Current Exchange rate",IF(C.Claims_DATA!I608=0,0,C.Claims_DATA!I608/ECO!S17),IF($C$2="Constant Exchange rate",IF(C.Claims_DATA!I608=0,0,C.Claims_DATA!I608/ECO!S52))))</f>
        <v>0</v>
      </c>
      <c r="K717" s="74">
        <f>IF($C$2="National Currency",IF(C.Claims_DATA!J608=0,0,C.Claims_DATA!J608),IF($C$2="Current Exchange rate",IF(C.Claims_DATA!J608=0,0,C.Claims_DATA!J608/ECO!T17),IF($C$2="Constant Exchange rate",IF(C.Claims_DATA!J608=0,0,C.Claims_DATA!J608/ECO!T52))))</f>
        <v>0</v>
      </c>
      <c r="L717" s="74">
        <f>IF($C$2="National Currency",IF(C.Claims_DATA!K608=0,0,C.Claims_DATA!K608),IF($C$2="Current Exchange rate",IF(C.Claims_DATA!K608=0,0,C.Claims_DATA!K608/ECO!U17),IF($C$2="Constant Exchange rate",IF(C.Claims_DATA!K608=0,0,C.Claims_DATA!K608/ECO!U52))))</f>
        <v>0</v>
      </c>
      <c r="M717" s="74">
        <f>IF($C$2="National Currency",IF(C.Claims_DATA!L608=0,0,C.Claims_DATA!L608),IF($C$2="Current Exchange rate",IF(C.Claims_DATA!L608=0,0,C.Claims_DATA!L608/ECO!V17),IF($C$2="Constant Exchange rate",IF(C.Claims_DATA!L608=0,0,C.Claims_DATA!L608/ECO!V52))))</f>
        <v>0</v>
      </c>
      <c r="N717" s="74">
        <f>IF($C$2="National Currency",IF(C.Claims_DATA!M608=0,0,C.Claims_DATA!M608),IF($C$2="Current Exchange rate",IF(C.Claims_DATA!M608=0,0,C.Claims_DATA!M608/ECO!W17),IF($C$2="Constant Exchange rate",IF(C.Claims_DATA!M608=0,0,C.Claims_DATA!M608/ECO!W52))))</f>
        <v>0</v>
      </c>
      <c r="O717" s="74">
        <f>IF($C$2="National Currency",IF(C.Claims_DATA!N608=0,0,C.Claims_DATA!N608),IF($C$2="Current Exchange rate",IF(C.Claims_DATA!N608=0,0,C.Claims_DATA!N608/ECO!X17),IF($C$2="Constant Exchange rate",IF(C.Claims_DATA!N608=0,0,C.Claims_DATA!N608/ECO!X52))))</f>
        <v>0</v>
      </c>
      <c r="P717" s="220">
        <f>IF($C$2="National Currency",IF(C.Claims_DATA!O608=0,0,C.Claims_DATA!O608),IF($C$2="Current Exchange rate",IF(C.Claims_DATA!O608=0,0,C.Claims_DATA!O608/ECO!Y17),IF($C$2="Constant Exchange rate",IF(C.Claims_DATA!O608=0,0,C.Claims_DATA!O608/ECO!Y52))))</f>
        <v>0</v>
      </c>
      <c r="Q717" s="48">
        <f t="shared" si="145"/>
        <v>0</v>
      </c>
      <c r="R717" s="94" t="str">
        <f t="shared" si="146"/>
        <v>-</v>
      </c>
      <c r="S717" s="94" t="str">
        <f t="shared" si="147"/>
        <v>-</v>
      </c>
    </row>
    <row r="718" spans="3:19" ht="15" x14ac:dyDescent="0.25">
      <c r="C718" s="256"/>
      <c r="D718" s="257"/>
      <c r="E718" s="45" t="s">
        <v>8</v>
      </c>
      <c r="F718" s="74">
        <f>IF($C$2="National Currency",IF(C.Claims_DATA!E609=0,0,C.Claims_DATA!E609),IF($C$2="Current Exchange rate",IF(C.Claims_DATA!E609=0,0,C.Claims_DATA!E609/ECO!O18),IF($C$2="Constant Exchange rate",IF(C.Claims_DATA!E609=0,0,C.Claims_DATA!E609/ECO!O53))))</f>
        <v>0</v>
      </c>
      <c r="G718" s="74">
        <f>IF($C$2="National Currency",IF(C.Claims_DATA!F609=0,0,C.Claims_DATA!F609),IF($C$2="Current Exchange rate",IF(C.Claims_DATA!F609=0,0,C.Claims_DATA!F609/ECO!P18),IF($C$2="Constant Exchange rate",IF(C.Claims_DATA!F609=0,0,C.Claims_DATA!F609/ECO!P53))))</f>
        <v>0</v>
      </c>
      <c r="H718" s="74">
        <f>IF($C$2="National Currency",IF(C.Claims_DATA!G609=0,0,C.Claims_DATA!G609),IF($C$2="Current Exchange rate",IF(C.Claims_DATA!G609=0,0,C.Claims_DATA!G609/ECO!Q18),IF($C$2="Constant Exchange rate",IF(C.Claims_DATA!G609=0,0,C.Claims_DATA!G609/ECO!Q53))))</f>
        <v>0</v>
      </c>
      <c r="I718" s="74">
        <f>IF($C$2="National Currency",IF(C.Claims_DATA!H609=0,0,C.Claims_DATA!H609),IF($C$2="Current Exchange rate",IF(C.Claims_DATA!H609=0,0,C.Claims_DATA!H609/ECO!R18),IF($C$2="Constant Exchange rate",IF(C.Claims_DATA!H609=0,0,C.Claims_DATA!H609/ECO!R53))))</f>
        <v>0</v>
      </c>
      <c r="J718" s="74">
        <f>IF($C$2="National Currency",IF(C.Claims_DATA!I609=0,0,C.Claims_DATA!I609),IF($C$2="Current Exchange rate",IF(C.Claims_DATA!I609=0,0,C.Claims_DATA!I609/ECO!S18),IF($C$2="Constant Exchange rate",IF(C.Claims_DATA!I609=0,0,C.Claims_DATA!I609/ECO!S53))))</f>
        <v>0</v>
      </c>
      <c r="K718" s="74">
        <f>IF($C$2="National Currency",IF(C.Claims_DATA!J609=0,0,C.Claims_DATA!J609),IF($C$2="Current Exchange rate",IF(C.Claims_DATA!J609=0,0,C.Claims_DATA!J609/ECO!T18),IF($C$2="Constant Exchange rate",IF(C.Claims_DATA!J609=0,0,C.Claims_DATA!J609/ECO!T53))))</f>
        <v>0</v>
      </c>
      <c r="L718" s="74">
        <f>IF($C$2="National Currency",IF(C.Claims_DATA!K609=0,0,C.Claims_DATA!K609),IF($C$2="Current Exchange rate",IF(C.Claims_DATA!K609=0,0,C.Claims_DATA!K609/ECO!U18),IF($C$2="Constant Exchange rate",IF(C.Claims_DATA!K609=0,0,C.Claims_DATA!K609/ECO!U53))))</f>
        <v>0</v>
      </c>
      <c r="M718" s="74">
        <f>IF($C$2="National Currency",IF(C.Claims_DATA!L609=0,0,C.Claims_DATA!L609),IF($C$2="Current Exchange rate",IF(C.Claims_DATA!L609=0,0,C.Claims_DATA!L609/ECO!V18),IF($C$2="Constant Exchange rate",IF(C.Claims_DATA!L609=0,0,C.Claims_DATA!L609/ECO!V53))))</f>
        <v>0</v>
      </c>
      <c r="N718" s="74">
        <f>IF($C$2="National Currency",IF(C.Claims_DATA!M609=0,0,C.Claims_DATA!M609),IF($C$2="Current Exchange rate",IF(C.Claims_DATA!M609=0,0,C.Claims_DATA!M609/ECO!W18),IF($C$2="Constant Exchange rate",IF(C.Claims_DATA!M609=0,0,C.Claims_DATA!M609/ECO!W53))))</f>
        <v>0</v>
      </c>
      <c r="O718" s="74">
        <f>IF($C$2="National Currency",IF(C.Claims_DATA!N609=0,0,C.Claims_DATA!N609),IF($C$2="Current Exchange rate",IF(C.Claims_DATA!N609=0,0,C.Claims_DATA!N609/ECO!X18),IF($C$2="Constant Exchange rate",IF(C.Claims_DATA!N609=0,0,C.Claims_DATA!N609/ECO!X53))))</f>
        <v>0</v>
      </c>
      <c r="P718" s="220">
        <f>IF($C$2="National Currency",IF(C.Claims_DATA!O609=0,0,C.Claims_DATA!O609),IF($C$2="Current Exchange rate",IF(C.Claims_DATA!O609=0,0,C.Claims_DATA!O609/ECO!Y18),IF($C$2="Constant Exchange rate",IF(C.Claims_DATA!O609=0,0,C.Claims_DATA!O609/ECO!Y53))))</f>
        <v>0</v>
      </c>
      <c r="Q718" s="48">
        <f t="shared" si="145"/>
        <v>0</v>
      </c>
      <c r="R718" s="94" t="str">
        <f t="shared" si="146"/>
        <v>-</v>
      </c>
      <c r="S718" s="94" t="str">
        <f t="shared" si="147"/>
        <v>-</v>
      </c>
    </row>
    <row r="719" spans="3:19" ht="15" x14ac:dyDescent="0.25">
      <c r="C719" s="256"/>
      <c r="D719" s="257"/>
      <c r="E719" s="45" t="s">
        <v>9</v>
      </c>
      <c r="F719" s="74">
        <f>IF($C$2="National Currency",IF(C.Claims_DATA!E610=0,0,C.Claims_DATA!E610),IF($C$2="Current Exchange rate",IF(C.Claims_DATA!E610=0,0,C.Claims_DATA!E610/ECO!O19),IF($C$2="Constant Exchange rate",IF(C.Claims_DATA!E610=0,0,C.Claims_DATA!E610/ECO!O54))))</f>
        <v>254.25483700000001</v>
      </c>
      <c r="G719" s="74">
        <f>IF($C$2="National Currency",IF(C.Claims_DATA!F610=0,0,C.Claims_DATA!F610),IF($C$2="Current Exchange rate",IF(C.Claims_DATA!F610=0,0,C.Claims_DATA!F610/ECO!P19),IF($C$2="Constant Exchange rate",IF(C.Claims_DATA!F610=0,0,C.Claims_DATA!F610/ECO!P54))))</f>
        <v>273.01669099999998</v>
      </c>
      <c r="H719" s="74">
        <f>IF($C$2="National Currency",IF(C.Claims_DATA!G610=0,0,C.Claims_DATA!G610),IF($C$2="Current Exchange rate",IF(C.Claims_DATA!G610=0,0,C.Claims_DATA!G610/ECO!Q19),IF($C$2="Constant Exchange rate",IF(C.Claims_DATA!G610=0,0,C.Claims_DATA!G610/ECO!Q54))))</f>
        <v>278.67680404999999</v>
      </c>
      <c r="I719" s="74">
        <f>IF($C$2="National Currency",IF(C.Claims_DATA!H610=0,0,C.Claims_DATA!H610),IF($C$2="Current Exchange rate",IF(C.Claims_DATA!H610=0,0,C.Claims_DATA!H610/ECO!R19),IF($C$2="Constant Exchange rate",IF(C.Claims_DATA!H610=0,0,C.Claims_DATA!H610/ECO!R54))))</f>
        <v>275.37147441999997</v>
      </c>
      <c r="J719" s="74">
        <f>IF($C$2="National Currency",IF(C.Claims_DATA!I610=0,0,C.Claims_DATA!I610),IF($C$2="Current Exchange rate",IF(C.Claims_DATA!I610=0,0,C.Claims_DATA!I610/ECO!S19),IF($C$2="Constant Exchange rate",IF(C.Claims_DATA!I610=0,0,C.Claims_DATA!I610/ECO!S54))))</f>
        <v>-28.330953450000003</v>
      </c>
      <c r="K719" s="74">
        <f>IF($C$2="National Currency",IF(C.Claims_DATA!J610=0,0,C.Claims_DATA!J610),IF($C$2="Current Exchange rate",IF(C.Claims_DATA!J610=0,0,C.Claims_DATA!J610/ECO!T19),IF($C$2="Constant Exchange rate",IF(C.Claims_DATA!J610=0,0,C.Claims_DATA!J610/ECO!T54))))</f>
        <v>-86.290030312500008</v>
      </c>
      <c r="L719" s="74">
        <f>IF($C$2="National Currency",IF(C.Claims_DATA!K610=0,0,C.Claims_DATA!K610),IF($C$2="Current Exchange rate",IF(C.Claims_DATA!K610=0,0,C.Claims_DATA!K610/ECO!U19),IF($C$2="Constant Exchange rate",IF(C.Claims_DATA!K610=0,0,C.Claims_DATA!K610/ECO!U54))))</f>
        <v>199.04746031519997</v>
      </c>
      <c r="M719" s="74">
        <f>IF($C$2="National Currency",IF(C.Claims_DATA!L610=0,0,C.Claims_DATA!L610),IF($C$2="Current Exchange rate",IF(C.Claims_DATA!L610=0,0,C.Claims_DATA!L610/ECO!V19),IF($C$2="Constant Exchange rate",IF(C.Claims_DATA!L610=0,0,C.Claims_DATA!L610/ECO!V54))))</f>
        <v>-280.19899630460009</v>
      </c>
      <c r="N719" s="74">
        <f>IF($C$2="National Currency",IF(C.Claims_DATA!M610=0,0,C.Claims_DATA!M610),IF($C$2="Current Exchange rate",IF(C.Claims_DATA!M610=0,0,C.Claims_DATA!M610/ECO!W19),IF($C$2="Constant Exchange rate",IF(C.Claims_DATA!M610=0,0,C.Claims_DATA!M610/ECO!W54))))</f>
        <v>60.569358580499959</v>
      </c>
      <c r="O719" s="74">
        <f>IF($C$2="National Currency",IF(C.Claims_DATA!N610=0,0,C.Claims_DATA!N610),IF($C$2="Current Exchange rate",IF(C.Claims_DATA!N610=0,0,C.Claims_DATA!N610/ECO!X19),IF($C$2="Constant Exchange rate",IF(C.Claims_DATA!N610=0,0,C.Claims_DATA!N610/ECO!X54))))</f>
        <v>-139.09154760370001</v>
      </c>
      <c r="P719" s="220">
        <f>IF($C$2="National Currency",IF(C.Claims_DATA!O610=0,0,C.Claims_DATA!O610),IF($C$2="Current Exchange rate",IF(C.Claims_DATA!O610=0,0,C.Claims_DATA!O610/ECO!Y19),IF($C$2="Constant Exchange rate",IF(C.Claims_DATA!O610=0,0,C.Claims_DATA!O610/ECO!Y54))))</f>
        <v>13.317423743000001</v>
      </c>
      <c r="Q719" s="48">
        <f t="shared" si="145"/>
        <v>0.1996092670748503</v>
      </c>
      <c r="R719" s="94">
        <f t="shared" si="146"/>
        <v>-3.2964011979562207</v>
      </c>
      <c r="S719" s="94">
        <f t="shared" si="147"/>
        <v>-1.5470556597658751</v>
      </c>
    </row>
    <row r="720" spans="3:19" ht="15" x14ac:dyDescent="0.25">
      <c r="C720" s="256"/>
      <c r="D720" s="257"/>
      <c r="E720" s="45" t="s">
        <v>10</v>
      </c>
      <c r="F720" s="74">
        <f>IF($C$2="National Currency",IF(C.Claims_DATA!E611=0,0,C.Claims_DATA!E611),IF($C$2="Current Exchange rate",IF(C.Claims_DATA!E611=0,0,C.Claims_DATA!E611/ECO!O20),IF($C$2="Constant Exchange rate",IF(C.Claims_DATA!E611=0,0,C.Claims_DATA!E611/ECO!O55))))</f>
        <v>-23</v>
      </c>
      <c r="G720" s="74">
        <f>IF($C$2="National Currency",IF(C.Claims_DATA!F611=0,0,C.Claims_DATA!F611),IF($C$2="Current Exchange rate",IF(C.Claims_DATA!F611=0,0,C.Claims_DATA!F611/ECO!P20),IF($C$2="Constant Exchange rate",IF(C.Claims_DATA!F611=0,0,C.Claims_DATA!F611/ECO!P55))))</f>
        <v>7</v>
      </c>
      <c r="H720" s="74">
        <f>IF($C$2="National Currency",IF(C.Claims_DATA!G611=0,0,C.Claims_DATA!G611),IF($C$2="Current Exchange rate",IF(C.Claims_DATA!G611=0,0,C.Claims_DATA!G611/ECO!Q20),IF($C$2="Constant Exchange rate",IF(C.Claims_DATA!G611=0,0,C.Claims_DATA!G611/ECO!Q55))))</f>
        <v>33</v>
      </c>
      <c r="I720" s="74">
        <f>IF($C$2="National Currency",IF(C.Claims_DATA!H611=0,0,C.Claims_DATA!H611),IF($C$2="Current Exchange rate",IF(C.Claims_DATA!H611=0,0,C.Claims_DATA!H611/ECO!R20),IF($C$2="Constant Exchange rate",IF(C.Claims_DATA!H611=0,0,C.Claims_DATA!H611/ECO!R55))))</f>
        <v>-13</v>
      </c>
      <c r="J720" s="74">
        <f>IF($C$2="National Currency",IF(C.Claims_DATA!I611=0,0,C.Claims_DATA!I611),IF($C$2="Current Exchange rate",IF(C.Claims_DATA!I611=0,0,C.Claims_DATA!I611/ECO!S20),IF($C$2="Constant Exchange rate",IF(C.Claims_DATA!I611=0,0,C.Claims_DATA!I611/ECO!S55))))</f>
        <v>-8</v>
      </c>
      <c r="K720" s="74">
        <f>IF($C$2="National Currency",IF(C.Claims_DATA!J611=0,0,C.Claims_DATA!J611),IF($C$2="Current Exchange rate",IF(C.Claims_DATA!J611=0,0,C.Claims_DATA!J611/ECO!T20),IF($C$2="Constant Exchange rate",IF(C.Claims_DATA!J611=0,0,C.Claims_DATA!J611/ECO!T55))))</f>
        <v>11</v>
      </c>
      <c r="L720" s="74">
        <f>IF($C$2="National Currency",IF(C.Claims_DATA!K611=0,0,C.Claims_DATA!K611),IF($C$2="Current Exchange rate",IF(C.Claims_DATA!K611=0,0,C.Claims_DATA!K611/ECO!U20),IF($C$2="Constant Exchange rate",IF(C.Claims_DATA!K611=0,0,C.Claims_DATA!K611/ECO!U55))))</f>
        <v>67</v>
      </c>
      <c r="M720" s="74">
        <f>IF($C$2="National Currency",IF(C.Claims_DATA!L611=0,0,C.Claims_DATA!L611),IF($C$2="Current Exchange rate",IF(C.Claims_DATA!L611=0,0,C.Claims_DATA!L611/ECO!V20),IF($C$2="Constant Exchange rate",IF(C.Claims_DATA!L611=0,0,C.Claims_DATA!L611/ECO!V55))))</f>
        <v>63</v>
      </c>
      <c r="N720" s="74">
        <f>IF($C$2="National Currency",IF(C.Claims_DATA!M611=0,0,C.Claims_DATA!M611),IF($C$2="Current Exchange rate",IF(C.Claims_DATA!M611=0,0,C.Claims_DATA!M611/ECO!W20),IF($C$2="Constant Exchange rate",IF(C.Claims_DATA!M611=0,0,C.Claims_DATA!M611/ECO!W55))))</f>
        <v>-62</v>
      </c>
      <c r="O720" s="74">
        <f>IF($C$2="National Currency",IF(C.Claims_DATA!N611=0,0,C.Claims_DATA!N611),IF($C$2="Current Exchange rate",IF(C.Claims_DATA!N611=0,0,C.Claims_DATA!N611/ECO!X20),IF($C$2="Constant Exchange rate",IF(C.Claims_DATA!N611=0,0,C.Claims_DATA!N611/ECO!X55))))</f>
        <v>39</v>
      </c>
      <c r="P720" s="220">
        <f>IF($C$2="National Currency",IF(C.Claims_DATA!O611=0,0,C.Claims_DATA!O611),IF($C$2="Current Exchange rate",IF(C.Claims_DATA!O611=0,0,C.Claims_DATA!O611/ECO!Y20),IF($C$2="Constant Exchange rate",IF(C.Claims_DATA!O611=0,0,C.Claims_DATA!O611/ECO!Y55))))</f>
        <v>-47</v>
      </c>
      <c r="Q720" s="48">
        <f t="shared" si="145"/>
        <v>-5.5968615994550032E-2</v>
      </c>
      <c r="R720" s="94">
        <f t="shared" si="146"/>
        <v>-1.629032258064516</v>
      </c>
      <c r="S720" s="94">
        <f t="shared" si="147"/>
        <v>-2.6956521739130435</v>
      </c>
    </row>
    <row r="721" spans="3:19" ht="15" x14ac:dyDescent="0.25">
      <c r="C721" s="256"/>
      <c r="D721" s="257"/>
      <c r="E721" s="45" t="s">
        <v>11</v>
      </c>
      <c r="F721" s="74">
        <f>IF($C$2="National Currency",IF(C.Claims_DATA!E612=0,0,C.Claims_DATA!E612),IF($C$2="Current Exchange rate",IF(C.Claims_DATA!E612=0,0,C.Claims_DATA!E612/ECO!O21),IF($C$2="Constant Exchange rate",IF(C.Claims_DATA!E612=0,0,C.Claims_DATA!E612/ECO!O56))))</f>
        <v>0</v>
      </c>
      <c r="G721" s="74">
        <f>IF($C$2="National Currency",IF(C.Claims_DATA!F612=0,0,C.Claims_DATA!F612),IF($C$2="Current Exchange rate",IF(C.Claims_DATA!F612=0,0,C.Claims_DATA!F612/ECO!P21),IF($C$2="Constant Exchange rate",IF(C.Claims_DATA!F612=0,0,C.Claims_DATA!F612/ECO!P56))))</f>
        <v>0</v>
      </c>
      <c r="H721" s="74">
        <f>IF($C$2="National Currency",IF(C.Claims_DATA!G612=0,0,C.Claims_DATA!G612),IF($C$2="Current Exchange rate",IF(C.Claims_DATA!G612=0,0,C.Claims_DATA!G612/ECO!Q21),IF($C$2="Constant Exchange rate",IF(C.Claims_DATA!G612=0,0,C.Claims_DATA!G612/ECO!Q56))))</f>
        <v>0</v>
      </c>
      <c r="I721" s="74">
        <f>IF($C$2="National Currency",IF(C.Claims_DATA!H612=0,0,C.Claims_DATA!H612),IF($C$2="Current Exchange rate",IF(C.Claims_DATA!H612=0,0,C.Claims_DATA!H612/ECO!R21),IF($C$2="Constant Exchange rate",IF(C.Claims_DATA!H612=0,0,C.Claims_DATA!H612/ECO!R56))))</f>
        <v>0</v>
      </c>
      <c r="J721" s="74">
        <f>IF($C$2="National Currency",IF(C.Claims_DATA!I612=0,0,C.Claims_DATA!I612),IF($C$2="Current Exchange rate",IF(C.Claims_DATA!I612=0,0,C.Claims_DATA!I612/ECO!S21),IF($C$2="Constant Exchange rate",IF(C.Claims_DATA!I612=0,0,C.Claims_DATA!I612/ECO!S56))))</f>
        <v>0</v>
      </c>
      <c r="K721" s="74">
        <f>IF($C$2="National Currency",IF(C.Claims_DATA!J612=0,0,C.Claims_DATA!J612),IF($C$2="Current Exchange rate",IF(C.Claims_DATA!J612=0,0,C.Claims_DATA!J612/ECO!T21),IF($C$2="Constant Exchange rate",IF(C.Claims_DATA!J612=0,0,C.Claims_DATA!J612/ECO!T56))))</f>
        <v>0</v>
      </c>
      <c r="L721" s="74">
        <f>IF($C$2="National Currency",IF(C.Claims_DATA!K612=0,0,C.Claims_DATA!K612),IF($C$2="Current Exchange rate",IF(C.Claims_DATA!K612=0,0,C.Claims_DATA!K612/ECO!U21),IF($C$2="Constant Exchange rate",IF(C.Claims_DATA!K612=0,0,C.Claims_DATA!K612/ECO!U56))))</f>
        <v>0</v>
      </c>
      <c r="M721" s="74">
        <f>IF($C$2="National Currency",IF(C.Claims_DATA!L612=0,0,C.Claims_DATA!L612),IF($C$2="Current Exchange rate",IF(C.Claims_DATA!L612=0,0,C.Claims_DATA!L612/ECO!V21),IF($C$2="Constant Exchange rate",IF(C.Claims_DATA!L612=0,0,C.Claims_DATA!L612/ECO!V56))))</f>
        <v>0</v>
      </c>
      <c r="N721" s="74">
        <f>IF($C$2="National Currency",IF(C.Claims_DATA!M612=0,0,C.Claims_DATA!M612),IF($C$2="Current Exchange rate",IF(C.Claims_DATA!M612=0,0,C.Claims_DATA!M612/ECO!W21),IF($C$2="Constant Exchange rate",IF(C.Claims_DATA!M612=0,0,C.Claims_DATA!M612/ECO!W56))))</f>
        <v>0</v>
      </c>
      <c r="O721" s="74">
        <f>IF($C$2="National Currency",IF(C.Claims_DATA!N612=0,0,C.Claims_DATA!N612),IF($C$2="Current Exchange rate",IF(C.Claims_DATA!N612=0,0,C.Claims_DATA!N612/ECO!X21),IF($C$2="Constant Exchange rate",IF(C.Claims_DATA!N612=0,0,C.Claims_DATA!N612/ECO!X56))))</f>
        <v>0</v>
      </c>
      <c r="P721" s="220">
        <f>IF($C$2="National Currency",IF(C.Claims_DATA!O612=0,0,C.Claims_DATA!O612),IF($C$2="Current Exchange rate",IF(C.Claims_DATA!O612=0,0,C.Claims_DATA!O612/ECO!Y21),IF($C$2="Constant Exchange rate",IF(C.Claims_DATA!O612=0,0,C.Claims_DATA!O612/ECO!Y56))))</f>
        <v>0</v>
      </c>
      <c r="Q721" s="48">
        <f t="shared" si="145"/>
        <v>0</v>
      </c>
      <c r="R721" s="94" t="str">
        <f t="shared" si="146"/>
        <v>-</v>
      </c>
      <c r="S721" s="94" t="str">
        <f t="shared" si="147"/>
        <v>-</v>
      </c>
    </row>
    <row r="722" spans="3:19" ht="15" x14ac:dyDescent="0.25">
      <c r="C722" s="256"/>
      <c r="D722" s="257"/>
      <c r="E722" s="45" t="s">
        <v>12</v>
      </c>
      <c r="F722" s="74">
        <f>IF($C$2="National Currency",IF(C.Claims_DATA!E613=0,0,C.Claims_DATA!E613),IF($C$2="Current Exchange rate",IF(C.Claims_DATA!E613=0,0,C.Claims_DATA!E613/ECO!O22),IF($C$2="Constant Exchange rate",IF(C.Claims_DATA!E613=0,0,C.Claims_DATA!E613/ECO!O57))))</f>
        <v>0</v>
      </c>
      <c r="G722" s="74">
        <f>IF($C$2="National Currency",IF(C.Claims_DATA!F613=0,0,C.Claims_DATA!F613),IF($C$2="Current Exchange rate",IF(C.Claims_DATA!F613=0,0,C.Claims_DATA!F613/ECO!P22),IF($C$2="Constant Exchange rate",IF(C.Claims_DATA!F613=0,0,C.Claims_DATA!F613/ECO!P57))))</f>
        <v>0</v>
      </c>
      <c r="H722" s="74">
        <f>IF($C$2="National Currency",IF(C.Claims_DATA!G613=0,0,C.Claims_DATA!G613),IF($C$2="Current Exchange rate",IF(C.Claims_DATA!G613=0,0,C.Claims_DATA!G613/ECO!Q22),IF($C$2="Constant Exchange rate",IF(C.Claims_DATA!G613=0,0,C.Claims_DATA!G613/ECO!Q57))))</f>
        <v>0</v>
      </c>
      <c r="I722" s="74">
        <f>IF($C$2="National Currency",IF(C.Claims_DATA!H613=0,0,C.Claims_DATA!H613),IF($C$2="Current Exchange rate",IF(C.Claims_DATA!H613=0,0,C.Claims_DATA!H613/ECO!R22),IF($C$2="Constant Exchange rate",IF(C.Claims_DATA!H613=0,0,C.Claims_DATA!H613/ECO!R57))))</f>
        <v>0</v>
      </c>
      <c r="J722" s="74">
        <f>IF($C$2="National Currency",IF(C.Claims_DATA!I613=0,0,C.Claims_DATA!I613),IF($C$2="Current Exchange rate",IF(C.Claims_DATA!I613=0,0,C.Claims_DATA!I613/ECO!S22),IF($C$2="Constant Exchange rate",IF(C.Claims_DATA!I613=0,0,C.Claims_DATA!I613/ECO!S57))))</f>
        <v>0</v>
      </c>
      <c r="K722" s="74">
        <f>IF($C$2="National Currency",IF(C.Claims_DATA!J613=0,0,C.Claims_DATA!J613),IF($C$2="Current Exchange rate",IF(C.Claims_DATA!J613=0,0,C.Claims_DATA!J613/ECO!T22),IF($C$2="Constant Exchange rate",IF(C.Claims_DATA!J613=0,0,C.Claims_DATA!J613/ECO!T57))))</f>
        <v>0</v>
      </c>
      <c r="L722" s="74">
        <f>IF($C$2="National Currency",IF(C.Claims_DATA!K613=0,0,C.Claims_DATA!K613),IF($C$2="Current Exchange rate",IF(C.Claims_DATA!K613=0,0,C.Claims_DATA!K613/ECO!U22),IF($C$2="Constant Exchange rate",IF(C.Claims_DATA!K613=0,0,C.Claims_DATA!K613/ECO!U57))))</f>
        <v>0</v>
      </c>
      <c r="M722" s="74">
        <f>IF($C$2="National Currency",IF(C.Claims_DATA!L613=0,0,C.Claims_DATA!L613),IF($C$2="Current Exchange rate",IF(C.Claims_DATA!L613=0,0,C.Claims_DATA!L613/ECO!V22),IF($C$2="Constant Exchange rate",IF(C.Claims_DATA!L613=0,0,C.Claims_DATA!L613/ECO!V57))))</f>
        <v>0</v>
      </c>
      <c r="N722" s="74">
        <f>IF($C$2="National Currency",IF(C.Claims_DATA!M613=0,0,C.Claims_DATA!M613),IF($C$2="Current Exchange rate",IF(C.Claims_DATA!M613=0,0,C.Claims_DATA!M613/ECO!W22),IF($C$2="Constant Exchange rate",IF(C.Claims_DATA!M613=0,0,C.Claims_DATA!M613/ECO!W57))))</f>
        <v>0</v>
      </c>
      <c r="O722" s="74">
        <f>IF($C$2="National Currency",IF(C.Claims_DATA!N613=0,0,C.Claims_DATA!N613),IF($C$2="Current Exchange rate",IF(C.Claims_DATA!N613=0,0,C.Claims_DATA!N613/ECO!X22),IF($C$2="Constant Exchange rate",IF(C.Claims_DATA!N613=0,0,C.Claims_DATA!N613/ECO!X57))))</f>
        <v>0</v>
      </c>
      <c r="P722" s="220">
        <f>IF($C$2="National Currency",IF(C.Claims_DATA!O613=0,0,C.Claims_DATA!O613),IF($C$2="Current Exchange rate",IF(C.Claims_DATA!O613=0,0,C.Claims_DATA!O613/ECO!Y22),IF($C$2="Constant Exchange rate",IF(C.Claims_DATA!O613=0,0,C.Claims_DATA!O613/ECO!Y57))))</f>
        <v>0</v>
      </c>
      <c r="Q722" s="48">
        <f t="shared" si="145"/>
        <v>0</v>
      </c>
      <c r="R722" s="94" t="str">
        <f t="shared" si="146"/>
        <v>-</v>
      </c>
      <c r="S722" s="94" t="str">
        <f t="shared" si="147"/>
        <v>-</v>
      </c>
    </row>
    <row r="723" spans="3:19" ht="15" x14ac:dyDescent="0.25">
      <c r="C723" s="256"/>
      <c r="D723" s="257"/>
      <c r="E723" s="45" t="s">
        <v>13</v>
      </c>
      <c r="F723" s="74">
        <f>IF($C$2="National Currency",IF(C.Claims_DATA!E614=0,0,C.Claims_DATA!E614),IF($C$2="Current Exchange rate",IF(C.Claims_DATA!E614=0,0,C.Claims_DATA!E614/ECO!O23),IF($C$2="Constant Exchange rate",IF(C.Claims_DATA!E614=0,0,C.Claims_DATA!E614/ECO!O58))))</f>
        <v>0</v>
      </c>
      <c r="G723" s="74">
        <f>IF($C$2="National Currency",IF(C.Claims_DATA!F614=0,0,C.Claims_DATA!F614),IF($C$2="Current Exchange rate",IF(C.Claims_DATA!F614=0,0,C.Claims_DATA!F614/ECO!P23),IF($C$2="Constant Exchange rate",IF(C.Claims_DATA!F614=0,0,C.Claims_DATA!F614/ECO!P58))))</f>
        <v>0</v>
      </c>
      <c r="H723" s="74">
        <f>IF($C$2="National Currency",IF(C.Claims_DATA!G614=0,0,C.Claims_DATA!G614),IF($C$2="Current Exchange rate",IF(C.Claims_DATA!G614=0,0,C.Claims_DATA!G614/ECO!Q23),IF($C$2="Constant Exchange rate",IF(C.Claims_DATA!G614=0,0,C.Claims_DATA!G614/ECO!Q58))))</f>
        <v>-4.4398015147558105</v>
      </c>
      <c r="I723" s="74">
        <f>IF($C$2="National Currency",IF(C.Claims_DATA!H614=0,0,C.Claims_DATA!H614),IF($C$2="Current Exchange rate",IF(C.Claims_DATA!H614=0,0,C.Claims_DATA!H614/ECO!R23),IF($C$2="Constant Exchange rate",IF(C.Claims_DATA!H614=0,0,C.Claims_DATA!H614/ECO!R58))))</f>
        <v>-1.3058239749281797</v>
      </c>
      <c r="J723" s="74">
        <f>IF($C$2="National Currency",IF(C.Claims_DATA!I614=0,0,C.Claims_DATA!I614),IF($C$2="Current Exchange rate",IF(C.Claims_DATA!I614=0,0,C.Claims_DATA!I614/ECO!S23),IF($C$2="Constant Exchange rate",IF(C.Claims_DATA!I614=0,0,C.Claims_DATA!I614/ECO!S58))))</f>
        <v>7.3126142595978063</v>
      </c>
      <c r="K723" s="74">
        <f>IF($C$2="National Currency",IF(C.Claims_DATA!J614=0,0,C.Claims_DATA!J614),IF($C$2="Current Exchange rate",IF(C.Claims_DATA!J614=0,0,C.Claims_DATA!J614/ECO!T23),IF($C$2="Constant Exchange rate",IF(C.Claims_DATA!J614=0,0,C.Claims_DATA!J614/ECO!T58))))</f>
        <v>-2.6116479498563594</v>
      </c>
      <c r="L723" s="74">
        <f>IF($C$2="National Currency",IF(C.Claims_DATA!K614=0,0,C.Claims_DATA!K614),IF($C$2="Current Exchange rate",IF(C.Claims_DATA!K614=0,0,C.Claims_DATA!K614/ECO!U23),IF($C$2="Constant Exchange rate",IF(C.Claims_DATA!K614=0,0,C.Claims_DATA!K614/ECO!U58))))</f>
        <v>4.3092191172629928</v>
      </c>
      <c r="M723" s="74">
        <f>IF($C$2="National Currency",IF(C.Claims_DATA!L614=0,0,C.Claims_DATA!L614),IF($C$2="Current Exchange rate",IF(C.Claims_DATA!L614=0,0,C.Claims_DATA!L614/ECO!V23),IF($C$2="Constant Exchange rate",IF(C.Claims_DATA!L614=0,0,C.Claims_DATA!L614/ECO!V58))))</f>
        <v>8.2266910420475323</v>
      </c>
      <c r="N723" s="74">
        <f>IF($C$2="National Currency",IF(C.Claims_DATA!M614=0,0,C.Claims_DATA!M614),IF($C$2="Current Exchange rate",IF(C.Claims_DATA!M614=0,0,C.Claims_DATA!M614/ECO!W23),IF($C$2="Constant Exchange rate",IF(C.Claims_DATA!M614=0,0,C.Claims_DATA!M614/ECO!W58))))</f>
        <v>8.0961086445547128</v>
      </c>
      <c r="O723" s="74">
        <f>IF($C$2="National Currency",IF(C.Claims_DATA!N614=0,0,C.Claims_DATA!N614),IF($C$2="Current Exchange rate",IF(C.Claims_DATA!N614=0,0,C.Claims_DATA!N614/ECO!X23),IF($C$2="Constant Exchange rate",IF(C.Claims_DATA!N614=0,0,C.Claims_DATA!N614/ECO!X58))))</f>
        <v>-0.26116479498563594</v>
      </c>
      <c r="P723" s="220">
        <f>IF($C$2="National Currency",IF(C.Claims_DATA!O614=0,0,C.Claims_DATA!O614),IF($C$2="Current Exchange rate",IF(C.Claims_DATA!O614=0,0,C.Claims_DATA!O614/ECO!Y23),IF($C$2="Constant Exchange rate",IF(C.Claims_DATA!O614=0,0,C.Claims_DATA!O614/ECO!Y58))))</f>
        <v>0</v>
      </c>
      <c r="Q723" s="48">
        <f t="shared" si="145"/>
        <v>3.747956954319601E-4</v>
      </c>
      <c r="R723" s="94">
        <f t="shared" si="146"/>
        <v>-1.032258064516129</v>
      </c>
      <c r="S723" s="94" t="str">
        <f t="shared" si="147"/>
        <v>-</v>
      </c>
    </row>
    <row r="724" spans="3:19" ht="15" x14ac:dyDescent="0.25">
      <c r="C724" s="256"/>
      <c r="D724" s="257"/>
      <c r="E724" s="45" t="s">
        <v>14</v>
      </c>
      <c r="F724" s="74">
        <f>IF($C$2="National Currency",IF(C.Claims_DATA!E615=0,0,C.Claims_DATA!E615),IF($C$2="Current Exchange rate",IF(C.Claims_DATA!E615=0,0,C.Claims_DATA!E615/ECO!O24),IF($C$2="Constant Exchange rate",IF(C.Claims_DATA!E615=0,0,C.Claims_DATA!E615/ECO!O59))))</f>
        <v>0</v>
      </c>
      <c r="G724" s="74">
        <f>IF($C$2="National Currency",IF(C.Claims_DATA!F615=0,0,C.Claims_DATA!F615),IF($C$2="Current Exchange rate",IF(C.Claims_DATA!F615=0,0,C.Claims_DATA!F615/ECO!P24),IF($C$2="Constant Exchange rate",IF(C.Claims_DATA!F615=0,0,C.Claims_DATA!F615/ECO!P59))))</f>
        <v>0</v>
      </c>
      <c r="H724" s="74">
        <f>IF($C$2="National Currency",IF(C.Claims_DATA!G615=0,0,C.Claims_DATA!G615),IF($C$2="Current Exchange rate",IF(C.Claims_DATA!G615=0,0,C.Claims_DATA!G615/ECO!Q24),IF($C$2="Constant Exchange rate",IF(C.Claims_DATA!G615=0,0,C.Claims_DATA!G615/ECO!Q59))))</f>
        <v>0</v>
      </c>
      <c r="I724" s="74">
        <f>IF($C$2="National Currency",IF(C.Claims_DATA!H615=0,0,C.Claims_DATA!H615),IF($C$2="Current Exchange rate",IF(C.Claims_DATA!H615=0,0,C.Claims_DATA!H615/ECO!R24),IF($C$2="Constant Exchange rate",IF(C.Claims_DATA!H615=0,0,C.Claims_DATA!H615/ECO!R59))))</f>
        <v>0</v>
      </c>
      <c r="J724" s="74">
        <f>IF($C$2="National Currency",IF(C.Claims_DATA!I615=0,0,C.Claims_DATA!I615),IF($C$2="Current Exchange rate",IF(C.Claims_DATA!I615=0,0,C.Claims_DATA!I615/ECO!S24),IF($C$2="Constant Exchange rate",IF(C.Claims_DATA!I615=0,0,C.Claims_DATA!I615/ECO!S59))))</f>
        <v>0</v>
      </c>
      <c r="K724" s="74">
        <f>IF($C$2="National Currency",IF(C.Claims_DATA!J615=0,0,C.Claims_DATA!J615),IF($C$2="Current Exchange rate",IF(C.Claims_DATA!J615=0,0,C.Claims_DATA!J615/ECO!T24),IF($C$2="Constant Exchange rate",IF(C.Claims_DATA!J615=0,0,C.Claims_DATA!J615/ECO!T59))))</f>
        <v>0</v>
      </c>
      <c r="L724" s="74">
        <f>IF($C$2="National Currency",IF(C.Claims_DATA!K615=0,0,C.Claims_DATA!K615),IF($C$2="Current Exchange rate",IF(C.Claims_DATA!K615=0,0,C.Claims_DATA!K615/ECO!U24),IF($C$2="Constant Exchange rate",IF(C.Claims_DATA!K615=0,0,C.Claims_DATA!K615/ECO!U59))))</f>
        <v>0</v>
      </c>
      <c r="M724" s="74">
        <f>IF($C$2="National Currency",IF(C.Claims_DATA!L615=0,0,C.Claims_DATA!L615),IF($C$2="Current Exchange rate",IF(C.Claims_DATA!L615=0,0,C.Claims_DATA!L615/ECO!V24),IF($C$2="Constant Exchange rate",IF(C.Claims_DATA!L615=0,0,C.Claims_DATA!L615/ECO!V59))))</f>
        <v>0</v>
      </c>
      <c r="N724" s="74">
        <f>IF($C$2="National Currency",IF(C.Claims_DATA!M615=0,0,C.Claims_DATA!M615),IF($C$2="Current Exchange rate",IF(C.Claims_DATA!M615=0,0,C.Claims_DATA!M615/ECO!W24),IF($C$2="Constant Exchange rate",IF(C.Claims_DATA!M615=0,0,C.Claims_DATA!M615/ECO!W59))))</f>
        <v>0</v>
      </c>
      <c r="O724" s="74">
        <f>IF($C$2="National Currency",IF(C.Claims_DATA!N615=0,0,C.Claims_DATA!N615),IF($C$2="Current Exchange rate",IF(C.Claims_DATA!N615=0,0,C.Claims_DATA!N615/ECO!X24),IF($C$2="Constant Exchange rate",IF(C.Claims_DATA!N615=0,0,C.Claims_DATA!N615/ECO!X59))))</f>
        <v>0</v>
      </c>
      <c r="P724" s="220">
        <f>IF($C$2="National Currency",IF(C.Claims_DATA!O615=0,0,C.Claims_DATA!O615),IF($C$2="Current Exchange rate",IF(C.Claims_DATA!O615=0,0,C.Claims_DATA!O615/ECO!Y24),IF($C$2="Constant Exchange rate",IF(C.Claims_DATA!O615=0,0,C.Claims_DATA!O615/ECO!Y59))))</f>
        <v>0</v>
      </c>
      <c r="Q724" s="48">
        <f t="shared" si="145"/>
        <v>0</v>
      </c>
      <c r="R724" s="94" t="str">
        <f t="shared" si="146"/>
        <v>-</v>
      </c>
      <c r="S724" s="94" t="str">
        <f t="shared" si="147"/>
        <v>-</v>
      </c>
    </row>
    <row r="725" spans="3:19" ht="15" x14ac:dyDescent="0.25">
      <c r="C725" s="256"/>
      <c r="D725" s="257"/>
      <c r="E725" s="45" t="s">
        <v>15</v>
      </c>
      <c r="F725" s="74">
        <f>IF($C$2="National Currency",IF(C.Claims_DATA!E616=0,0,C.Claims_DATA!E616),IF($C$2="Current Exchange rate",IF(C.Claims_DATA!E616=0,0,C.Claims_DATA!E616/ECO!O25),IF($C$2="Constant Exchange rate",IF(C.Claims_DATA!E616=0,0,C.Claims_DATA!E616/ECO!O60))))</f>
        <v>0</v>
      </c>
      <c r="G725" s="74">
        <f>IF($C$2="National Currency",IF(C.Claims_DATA!F616=0,0,C.Claims_DATA!F616),IF($C$2="Current Exchange rate",IF(C.Claims_DATA!F616=0,0,C.Claims_DATA!F616/ECO!P25),IF($C$2="Constant Exchange rate",IF(C.Claims_DATA!F616=0,0,C.Claims_DATA!F616/ECO!P60))))</f>
        <v>0</v>
      </c>
      <c r="H725" s="74">
        <f>IF($C$2="National Currency",IF(C.Claims_DATA!G616=0,0,C.Claims_DATA!G616),IF($C$2="Current Exchange rate",IF(C.Claims_DATA!G616=0,0,C.Claims_DATA!G616/ECO!Q25),IF($C$2="Constant Exchange rate",IF(C.Claims_DATA!G616=0,0,C.Claims_DATA!G616/ECO!Q60))))</f>
        <v>0</v>
      </c>
      <c r="I725" s="74">
        <f>IF($C$2="National Currency",IF(C.Claims_DATA!H616=0,0,C.Claims_DATA!H616),IF($C$2="Current Exchange rate",IF(C.Claims_DATA!H616=0,0,C.Claims_DATA!H616/ECO!R25),IF($C$2="Constant Exchange rate",IF(C.Claims_DATA!H616=0,0,C.Claims_DATA!H616/ECO!R60))))</f>
        <v>0</v>
      </c>
      <c r="J725" s="74">
        <f>IF($C$2="National Currency",IF(C.Claims_DATA!I616=0,0,C.Claims_DATA!I616),IF($C$2="Current Exchange rate",IF(C.Claims_DATA!I616=0,0,C.Claims_DATA!I616/ECO!S25),IF($C$2="Constant Exchange rate",IF(C.Claims_DATA!I616=0,0,C.Claims_DATA!I616/ECO!S60))))</f>
        <v>0</v>
      </c>
      <c r="K725" s="74">
        <f>IF($C$2="National Currency",IF(C.Claims_DATA!J616=0,0,C.Claims_DATA!J616),IF($C$2="Current Exchange rate",IF(C.Claims_DATA!J616=0,0,C.Claims_DATA!J616/ECO!T25),IF($C$2="Constant Exchange rate",IF(C.Claims_DATA!J616=0,0,C.Claims_DATA!J616/ECO!T60))))</f>
        <v>0</v>
      </c>
      <c r="L725" s="74">
        <f>IF($C$2="National Currency",IF(C.Claims_DATA!K616=0,0,C.Claims_DATA!K616),IF($C$2="Current Exchange rate",IF(C.Claims_DATA!K616=0,0,C.Claims_DATA!K616/ECO!U25),IF($C$2="Constant Exchange rate",IF(C.Claims_DATA!K616=0,0,C.Claims_DATA!K616/ECO!U60))))</f>
        <v>0</v>
      </c>
      <c r="M725" s="74">
        <f>IF($C$2="National Currency",IF(C.Claims_DATA!L616=0,0,C.Claims_DATA!L616),IF($C$2="Current Exchange rate",IF(C.Claims_DATA!L616=0,0,C.Claims_DATA!L616/ECO!V25),IF($C$2="Constant Exchange rate",IF(C.Claims_DATA!L616=0,0,C.Claims_DATA!L616/ECO!V60))))</f>
        <v>0</v>
      </c>
      <c r="N725" s="74">
        <f>IF($C$2="National Currency",IF(C.Claims_DATA!M616=0,0,C.Claims_DATA!M616),IF($C$2="Current Exchange rate",IF(C.Claims_DATA!M616=0,0,C.Claims_DATA!M616/ECO!W25),IF($C$2="Constant Exchange rate",IF(C.Claims_DATA!M616=0,0,C.Claims_DATA!M616/ECO!W60))))</f>
        <v>0</v>
      </c>
      <c r="O725" s="74">
        <f>IF($C$2="National Currency",IF(C.Claims_DATA!N616=0,0,C.Claims_DATA!N616),IF($C$2="Current Exchange rate",IF(C.Claims_DATA!N616=0,0,C.Claims_DATA!N616/ECO!X25),IF($C$2="Constant Exchange rate",IF(C.Claims_DATA!N616=0,0,C.Claims_DATA!N616/ECO!X60))))</f>
        <v>0</v>
      </c>
      <c r="P725" s="220">
        <f>IF($C$2="National Currency",IF(C.Claims_DATA!O616=0,0,C.Claims_DATA!O616),IF($C$2="Current Exchange rate",IF(C.Claims_DATA!O616=0,0,C.Claims_DATA!O616/ECO!Y25),IF($C$2="Constant Exchange rate",IF(C.Claims_DATA!O616=0,0,C.Claims_DATA!O616/ECO!Y60))))</f>
        <v>0</v>
      </c>
      <c r="Q725" s="48">
        <f t="shared" si="145"/>
        <v>0</v>
      </c>
      <c r="R725" s="94" t="str">
        <f t="shared" si="146"/>
        <v>-</v>
      </c>
      <c r="S725" s="94" t="str">
        <f t="shared" si="147"/>
        <v>-</v>
      </c>
    </row>
    <row r="726" spans="3:19" ht="15" x14ac:dyDescent="0.25">
      <c r="C726" s="256"/>
      <c r="D726" s="257"/>
      <c r="E726" s="45" t="s">
        <v>16</v>
      </c>
      <c r="F726" s="74">
        <f>IF($C$2="National Currency",IF(C.Claims_DATA!E617=0,0,C.Claims_DATA!E617),IF($C$2="Current Exchange rate",IF(C.Claims_DATA!E617=0,0,C.Claims_DATA!E617/ECO!O26),IF($C$2="Constant Exchange rate",IF(C.Claims_DATA!E617=0,0,C.Claims_DATA!E617/ECO!O61))))</f>
        <v>-5.7567497403946</v>
      </c>
      <c r="G726" s="74">
        <f>IF($C$2="National Currency",IF(C.Claims_DATA!F617=0,0,C.Claims_DATA!F617),IF($C$2="Current Exchange rate",IF(C.Claims_DATA!F617=0,0,C.Claims_DATA!F617/ECO!P26),IF($C$2="Constant Exchange rate",IF(C.Claims_DATA!F617=0,0,C.Claims_DATA!F617/ECO!P61))))</f>
        <v>-7.4831256490134992</v>
      </c>
      <c r="H726" s="74">
        <f>IF($C$2="National Currency",IF(C.Claims_DATA!G617=0,0,C.Claims_DATA!G617),IF($C$2="Current Exchange rate",IF(C.Claims_DATA!G617=0,0,C.Claims_DATA!G617/ECO!Q26),IF($C$2="Constant Exchange rate",IF(C.Claims_DATA!G617=0,0,C.Claims_DATA!G617/ECO!Q61))))</f>
        <v>-4.6469366562824499</v>
      </c>
      <c r="I726" s="74">
        <f>IF($C$2="National Currency",IF(C.Claims_DATA!H617=0,0,C.Claims_DATA!H617),IF($C$2="Current Exchange rate",IF(C.Claims_DATA!H617=0,0,C.Claims_DATA!H617/ECO!R26),IF($C$2="Constant Exchange rate",IF(C.Claims_DATA!H617=0,0,C.Claims_DATA!H617/ECO!R61))))</f>
        <v>1.6225337487019729</v>
      </c>
      <c r="J726" s="74">
        <f>IF($C$2="National Currency",IF(C.Claims_DATA!I617=0,0,C.Claims_DATA!I617),IF($C$2="Current Exchange rate",IF(C.Claims_DATA!I617=0,0,C.Claims_DATA!I617/ECO!S26),IF($C$2="Constant Exchange rate",IF(C.Claims_DATA!I617=0,0,C.Claims_DATA!I617/ECO!S61))))</f>
        <v>-1.1812045690550363</v>
      </c>
      <c r="K726" s="74">
        <f>IF($C$2="National Currency",IF(C.Claims_DATA!J617=0,0,C.Claims_DATA!J617),IF($C$2="Current Exchange rate",IF(C.Claims_DATA!J617=0,0,C.Claims_DATA!J617/ECO!T26),IF($C$2="Constant Exchange rate",IF(C.Claims_DATA!J617=0,0,C.Claims_DATA!J617/ECO!T61))))</f>
        <v>-14.791017653167184</v>
      </c>
      <c r="L726" s="74">
        <f>IF($C$2="National Currency",IF(C.Claims_DATA!K617=0,0,C.Claims_DATA!K617),IF($C$2="Current Exchange rate",IF(C.Claims_DATA!K617=0,0,C.Claims_DATA!K617/ECO!U26),IF($C$2="Constant Exchange rate",IF(C.Claims_DATA!K617=0,0,C.Claims_DATA!K617/ECO!U61))))</f>
        <v>-8.1451194184839046</v>
      </c>
      <c r="M726" s="74">
        <f>IF($C$2="National Currency",IF(C.Claims_DATA!L617=0,0,C.Claims_DATA!L617),IF($C$2="Current Exchange rate",IF(C.Claims_DATA!L617=0,0,C.Claims_DATA!L617/ECO!V26),IF($C$2="Constant Exchange rate",IF(C.Claims_DATA!L617=0,0,C.Claims_DATA!L617/ECO!V61))))</f>
        <v>-1.1357736240913809</v>
      </c>
      <c r="N726" s="74">
        <f>IF($C$2="National Currency",IF(C.Claims_DATA!M617=0,0,C.Claims_DATA!M617),IF($C$2="Current Exchange rate",IF(C.Claims_DATA!M617=0,0,C.Claims_DATA!M617/ECO!W26),IF($C$2="Constant Exchange rate",IF(C.Claims_DATA!M617=0,0,C.Claims_DATA!M617/ECO!W61))))</f>
        <v>-3.576064382139148</v>
      </c>
      <c r="O726" s="74">
        <f>IF($C$2="National Currency",IF(C.Claims_DATA!N617=0,0,C.Claims_DATA!N617),IF($C$2="Current Exchange rate",IF(C.Claims_DATA!N617=0,0,C.Claims_DATA!N617/ECO!X26),IF($C$2="Constant Exchange rate",IF(C.Claims_DATA!N617=0,0,C.Claims_DATA!N617/ECO!X61))))</f>
        <v>5.7762201453790238</v>
      </c>
      <c r="P726" s="220">
        <f>IF($C$2="National Currency",IF(C.Claims_DATA!O617=0,0,C.Claims_DATA!O617),IF($C$2="Current Exchange rate",IF(C.Claims_DATA!O617=0,0,C.Claims_DATA!O617/ECO!Y26),IF($C$2="Constant Exchange rate",IF(C.Claims_DATA!O617=0,0,C.Claims_DATA!O617/ECO!Y61))))</f>
        <v>0</v>
      </c>
      <c r="Q726" s="48">
        <f t="shared" si="145"/>
        <v>-8.2894114670949374E-3</v>
      </c>
      <c r="R726" s="94">
        <f t="shared" si="146"/>
        <v>-2.6152450090744104</v>
      </c>
      <c r="S726" s="94">
        <f t="shared" si="147"/>
        <v>-2.0033821871476887</v>
      </c>
    </row>
    <row r="727" spans="3:19" ht="15" x14ac:dyDescent="0.25">
      <c r="C727" s="256"/>
      <c r="D727" s="257"/>
      <c r="E727" s="45" t="s">
        <v>17</v>
      </c>
      <c r="F727" s="74">
        <f>IF($C$2="National Currency",IF(C.Claims_DATA!E618=0,0,C.Claims_DATA!E618),IF($C$2="Current Exchange rate",IF(C.Claims_DATA!E618=0,0,C.Claims_DATA!E618/ECO!O27),IF($C$2="Constant Exchange rate",IF(C.Claims_DATA!E618=0,0,C.Claims_DATA!E618/ECO!O62))))</f>
        <v>2135.3040000000001</v>
      </c>
      <c r="G727" s="74">
        <f>IF($C$2="National Currency",IF(C.Claims_DATA!F618=0,0,C.Claims_DATA!F618),IF($C$2="Current Exchange rate",IF(C.Claims_DATA!F618=0,0,C.Claims_DATA!F618/ECO!P27),IF($C$2="Constant Exchange rate",IF(C.Claims_DATA!F618=0,0,C.Claims_DATA!F618/ECO!P62))))</f>
        <v>2225.4180000000001</v>
      </c>
      <c r="H727" s="74">
        <f>IF($C$2="National Currency",IF(C.Claims_DATA!G618=0,0,C.Claims_DATA!G618),IF($C$2="Current Exchange rate",IF(C.Claims_DATA!G618=0,0,C.Claims_DATA!G618/ECO!Q27),IF($C$2="Constant Exchange rate",IF(C.Claims_DATA!G618=0,0,C.Claims_DATA!G618/ECO!Q62))))</f>
        <v>2132.672</v>
      </c>
      <c r="I727" s="74">
        <f>IF($C$2="National Currency",IF(C.Claims_DATA!H618=0,0,C.Claims_DATA!H618),IF($C$2="Current Exchange rate",IF(C.Claims_DATA!H618=0,0,C.Claims_DATA!H618/ECO!R27),IF($C$2="Constant Exchange rate",IF(C.Claims_DATA!H618=0,0,C.Claims_DATA!H618/ECO!R62))))</f>
        <v>2065.7649999999999</v>
      </c>
      <c r="J727" s="74">
        <f>IF($C$2="National Currency",IF(C.Claims_DATA!I618=0,0,C.Claims_DATA!I618),IF($C$2="Current Exchange rate",IF(C.Claims_DATA!I618=0,0,C.Claims_DATA!I618/ECO!S27),IF($C$2="Constant Exchange rate",IF(C.Claims_DATA!I618=0,0,C.Claims_DATA!I618/ECO!S62))))</f>
        <v>223</v>
      </c>
      <c r="K727" s="74">
        <f>IF($C$2="National Currency",IF(C.Claims_DATA!J618=0,0,C.Claims_DATA!J618),IF($C$2="Current Exchange rate",IF(C.Claims_DATA!J618=0,0,C.Claims_DATA!J618/ECO!T27),IF($C$2="Constant Exchange rate",IF(C.Claims_DATA!J618=0,0,C.Claims_DATA!J618/ECO!T62))))</f>
        <v>474</v>
      </c>
      <c r="L727" s="74">
        <f>IF($C$2="National Currency",IF(C.Claims_DATA!K618=0,0,C.Claims_DATA!K618),IF($C$2="Current Exchange rate",IF(C.Claims_DATA!K618=0,0,C.Claims_DATA!K618/ECO!U27),IF($C$2="Constant Exchange rate",IF(C.Claims_DATA!K618=0,0,C.Claims_DATA!K618/ECO!U62))))</f>
        <v>51</v>
      </c>
      <c r="M727" s="74">
        <f>IF($C$2="National Currency",IF(C.Claims_DATA!L618=0,0,C.Claims_DATA!L618),IF($C$2="Current Exchange rate",IF(C.Claims_DATA!L618=0,0,C.Claims_DATA!L618/ECO!V27),IF($C$2="Constant Exchange rate",IF(C.Claims_DATA!L618=0,0,C.Claims_DATA!L618/ECO!V62))))</f>
        <v>15</v>
      </c>
      <c r="N727" s="74">
        <f>IF($C$2="National Currency",IF(C.Claims_DATA!M618=0,0,C.Claims_DATA!M618),IF($C$2="Current Exchange rate",IF(C.Claims_DATA!M618=0,0,C.Claims_DATA!M618/ECO!W27),IF($C$2="Constant Exchange rate",IF(C.Claims_DATA!M618=0,0,C.Claims_DATA!M618/ECO!W62))))</f>
        <v>864</v>
      </c>
      <c r="O727" s="74">
        <f>IF($C$2="National Currency",IF(C.Claims_DATA!N618=0,0,C.Claims_DATA!N618),IF($C$2="Current Exchange rate",IF(C.Claims_DATA!N618=0,0,C.Claims_DATA!N618/ECO!X27),IF($C$2="Constant Exchange rate",IF(C.Claims_DATA!N618=0,0,C.Claims_DATA!N618/ECO!X62))))</f>
        <v>-672</v>
      </c>
      <c r="P727" s="220">
        <f>IF($C$2="National Currency",IF(C.Claims_DATA!O618=0,0,C.Claims_DATA!O618),IF($C$2="Current Exchange rate",IF(C.Claims_DATA!O618=0,0,C.Claims_DATA!O618/ECO!Y27),IF($C$2="Constant Exchange rate",IF(C.Claims_DATA!O618=0,0,C.Claims_DATA!O618/ECO!Y62))))</f>
        <v>252</v>
      </c>
      <c r="Q727" s="48">
        <f t="shared" si="145"/>
        <v>0.96438230636763134</v>
      </c>
      <c r="R727" s="94">
        <f t="shared" si="146"/>
        <v>-1.7777777777777777</v>
      </c>
      <c r="S727" s="94">
        <f t="shared" si="147"/>
        <v>-1.3147092872958606</v>
      </c>
    </row>
    <row r="728" spans="3:19" ht="15" x14ac:dyDescent="0.25">
      <c r="C728" s="256"/>
      <c r="D728" s="257"/>
      <c r="E728" s="45" t="s">
        <v>18</v>
      </c>
      <c r="F728" s="74">
        <f>IF($C$2="National Currency",IF(C.Claims_DATA!E619=0,0,C.Claims_DATA!E619),IF($C$2="Current Exchange rate",IF(C.Claims_DATA!E619=0,0,C.Claims_DATA!E619/ECO!O28),IF($C$2="Constant Exchange rate",IF(C.Claims_DATA!E619=0,0,C.Claims_DATA!E619/ECO!O63))))</f>
        <v>0</v>
      </c>
      <c r="G728" s="74">
        <f>IF($C$2="National Currency",IF(C.Claims_DATA!F619=0,0,C.Claims_DATA!F619),IF($C$2="Current Exchange rate",IF(C.Claims_DATA!F619=0,0,C.Claims_DATA!F619/ECO!P28),IF($C$2="Constant Exchange rate",IF(C.Claims_DATA!F619=0,0,C.Claims_DATA!F619/ECO!P63))))</f>
        <v>0</v>
      </c>
      <c r="H728" s="74">
        <f>IF($C$2="National Currency",IF(C.Claims_DATA!G619=0,0,C.Claims_DATA!G619),IF($C$2="Current Exchange rate",IF(C.Claims_DATA!G619=0,0,C.Claims_DATA!G619/ECO!Q28),IF($C$2="Constant Exchange rate",IF(C.Claims_DATA!G619=0,0,C.Claims_DATA!G619/ECO!Q63))))</f>
        <v>0</v>
      </c>
      <c r="I728" s="74">
        <f>IF($C$2="National Currency",IF(C.Claims_DATA!H619=0,0,C.Claims_DATA!H619),IF($C$2="Current Exchange rate",IF(C.Claims_DATA!H619=0,0,C.Claims_DATA!H619/ECO!R28),IF($C$2="Constant Exchange rate",IF(C.Claims_DATA!H619=0,0,C.Claims_DATA!H619/ECO!R63))))</f>
        <v>0</v>
      </c>
      <c r="J728" s="74">
        <f>IF($C$2="National Currency",IF(C.Claims_DATA!I619=0,0,C.Claims_DATA!I619),IF($C$2="Current Exchange rate",IF(C.Claims_DATA!I619=0,0,C.Claims_DATA!I619/ECO!S28),IF($C$2="Constant Exchange rate",IF(C.Claims_DATA!I619=0,0,C.Claims_DATA!I619/ECO!S63))))</f>
        <v>0</v>
      </c>
      <c r="K728" s="74">
        <f>IF($C$2="National Currency",IF(C.Claims_DATA!J619=0,0,C.Claims_DATA!J619),IF($C$2="Current Exchange rate",IF(C.Claims_DATA!J619=0,0,C.Claims_DATA!J619/ECO!T28),IF($C$2="Constant Exchange rate",IF(C.Claims_DATA!J619=0,0,C.Claims_DATA!J619/ECO!T63))))</f>
        <v>0</v>
      </c>
      <c r="L728" s="74">
        <f>IF($C$2="National Currency",IF(C.Claims_DATA!K619=0,0,C.Claims_DATA!K619),IF($C$2="Current Exchange rate",IF(C.Claims_DATA!K619=0,0,C.Claims_DATA!K619/ECO!U28),IF($C$2="Constant Exchange rate",IF(C.Claims_DATA!K619=0,0,C.Claims_DATA!K619/ECO!U63))))</f>
        <v>0</v>
      </c>
      <c r="M728" s="74">
        <f>IF($C$2="National Currency",IF(C.Claims_DATA!L619=0,0,C.Claims_DATA!L619),IF($C$2="Current Exchange rate",IF(C.Claims_DATA!L619=0,0,C.Claims_DATA!L619/ECO!V28),IF($C$2="Constant Exchange rate",IF(C.Claims_DATA!L619=0,0,C.Claims_DATA!L619/ECO!V63))))</f>
        <v>0</v>
      </c>
      <c r="N728" s="74">
        <f>IF($C$2="National Currency",IF(C.Claims_DATA!M619=0,0,C.Claims_DATA!M619),IF($C$2="Current Exchange rate",IF(C.Claims_DATA!M619=0,0,C.Claims_DATA!M619/ECO!W28),IF($C$2="Constant Exchange rate",IF(C.Claims_DATA!M619=0,0,C.Claims_DATA!M619/ECO!W63))))</f>
        <v>0</v>
      </c>
      <c r="O728" s="74">
        <f>IF($C$2="National Currency",IF(C.Claims_DATA!N619=0,0,C.Claims_DATA!N619),IF($C$2="Current Exchange rate",IF(C.Claims_DATA!N619=0,0,C.Claims_DATA!N619/ECO!X28),IF($C$2="Constant Exchange rate",IF(C.Claims_DATA!N619=0,0,C.Claims_DATA!N619/ECO!X63))))</f>
        <v>0</v>
      </c>
      <c r="P728" s="220">
        <f>IF($C$2="National Currency",IF(C.Claims_DATA!O619=0,0,C.Claims_DATA!O619),IF($C$2="Current Exchange rate",IF(C.Claims_DATA!O619=0,0,C.Claims_DATA!O619/ECO!Y28),IF($C$2="Constant Exchange rate",IF(C.Claims_DATA!O619=0,0,C.Claims_DATA!O619/ECO!Y63))))</f>
        <v>0</v>
      </c>
      <c r="Q728" s="48">
        <f t="shared" si="145"/>
        <v>0</v>
      </c>
      <c r="R728" s="94" t="str">
        <f t="shared" si="146"/>
        <v>-</v>
      </c>
      <c r="S728" s="94" t="str">
        <f t="shared" si="147"/>
        <v>-</v>
      </c>
    </row>
    <row r="729" spans="3:19" ht="15" x14ac:dyDescent="0.25">
      <c r="C729" s="256"/>
      <c r="D729" s="257"/>
      <c r="E729" s="45" t="s">
        <v>19</v>
      </c>
      <c r="F729" s="74">
        <f>IF($C$2="National Currency",IF(C.Claims_DATA!E620=0,0,C.Claims_DATA!E620),IF($C$2="Current Exchange rate",IF(C.Claims_DATA!E620=0,0,C.Claims_DATA!E620/ECO!O29),IF($C$2="Constant Exchange rate",IF(C.Claims_DATA!E620=0,0,C.Claims_DATA!E620/ECO!O64))))</f>
        <v>2</v>
      </c>
      <c r="G729" s="74">
        <f>IF($C$2="National Currency",IF(C.Claims_DATA!F620=0,0,C.Claims_DATA!F620),IF($C$2="Current Exchange rate",IF(C.Claims_DATA!F620=0,0,C.Claims_DATA!F620/ECO!P29),IF($C$2="Constant Exchange rate",IF(C.Claims_DATA!F620=0,0,C.Claims_DATA!F620/ECO!P64))))</f>
        <v>8</v>
      </c>
      <c r="H729" s="74">
        <f>IF($C$2="National Currency",IF(C.Claims_DATA!G620=0,0,C.Claims_DATA!G620),IF($C$2="Current Exchange rate",IF(C.Claims_DATA!G620=0,0,C.Claims_DATA!G620/ECO!Q29),IF($C$2="Constant Exchange rate",IF(C.Claims_DATA!G620=0,0,C.Claims_DATA!G620/ECO!Q64))))</f>
        <v>17</v>
      </c>
      <c r="I729" s="74">
        <f>IF($C$2="National Currency",IF(C.Claims_DATA!H620=0,0,C.Claims_DATA!H620),IF($C$2="Current Exchange rate",IF(C.Claims_DATA!H620=0,0,C.Claims_DATA!H620/ECO!R29),IF($C$2="Constant Exchange rate",IF(C.Claims_DATA!H620=0,0,C.Claims_DATA!H620/ECO!R64))))</f>
        <v>14</v>
      </c>
      <c r="J729" s="74">
        <f>IF($C$2="National Currency",IF(C.Claims_DATA!I620=0,0,C.Claims_DATA!I620),IF($C$2="Current Exchange rate",IF(C.Claims_DATA!I620=0,0,C.Claims_DATA!I620/ECO!S29),IF($C$2="Constant Exchange rate",IF(C.Claims_DATA!I620=0,0,C.Claims_DATA!I620/ECO!S64))))</f>
        <v>24</v>
      </c>
      <c r="K729" s="74">
        <f>IF($C$2="National Currency",IF(C.Claims_DATA!J620=0,0,C.Claims_DATA!J620),IF($C$2="Current Exchange rate",IF(C.Claims_DATA!J620=0,0,C.Claims_DATA!J620/ECO!T29),IF($C$2="Constant Exchange rate",IF(C.Claims_DATA!J620=0,0,C.Claims_DATA!J620/ECO!T64))))</f>
        <v>-11</v>
      </c>
      <c r="L729" s="74">
        <f>IF($C$2="National Currency",IF(C.Claims_DATA!K620=0,0,C.Claims_DATA!K620),IF($C$2="Current Exchange rate",IF(C.Claims_DATA!K620=0,0,C.Claims_DATA!K620/ECO!U29),IF($C$2="Constant Exchange rate",IF(C.Claims_DATA!K620=0,0,C.Claims_DATA!K620/ECO!U64))))</f>
        <v>-8</v>
      </c>
      <c r="M729" s="74">
        <f>IF($C$2="National Currency",IF(C.Claims_DATA!L620=0,0,C.Claims_DATA!L620),IF($C$2="Current Exchange rate",IF(C.Claims_DATA!L620=0,0,C.Claims_DATA!L620/ECO!V29),IF($C$2="Constant Exchange rate",IF(C.Claims_DATA!L620=0,0,C.Claims_DATA!L620/ECO!V64))))</f>
        <v>15</v>
      </c>
      <c r="N729" s="74">
        <f>IF($C$2="National Currency",IF(C.Claims_DATA!M620=0,0,C.Claims_DATA!M620),IF($C$2="Current Exchange rate",IF(C.Claims_DATA!M620=0,0,C.Claims_DATA!M620/ECO!W29),IF($C$2="Constant Exchange rate",IF(C.Claims_DATA!M620=0,0,C.Claims_DATA!M620/ECO!W64))))</f>
        <v>7</v>
      </c>
      <c r="O729" s="223">
        <f>IF($C$2="National Currency",IF(C.Claims_DATA!N620=0,0,C.Claims_DATA!N620),IF($C$2="Current Exchange rate",IF(C.Claims_DATA!N620=0,0,C.Claims_DATA!N620/ECO!X29),IF($C$2="Constant Exchange rate",IF(C.Claims_DATA!N620=0,0,C.Claims_DATA!N620/ECO!X64))))</f>
        <v>7</v>
      </c>
      <c r="P729" s="224">
        <f>IF($C$2="National Currency",IF(C.Claims_DATA!O620=0,0,C.Claims_DATA!O620),IF($C$2="Current Exchange rate",IF(C.Claims_DATA!O620=0,0,C.Claims_DATA!O620/ECO!Y29),IF($C$2="Constant Exchange rate",IF(C.Claims_DATA!O620=0,0,C.Claims_DATA!O620/ECO!Y64))))</f>
        <v>0</v>
      </c>
      <c r="Q729" s="48">
        <f t="shared" si="145"/>
        <v>-1.0045649024662826E-2</v>
      </c>
      <c r="R729" s="94">
        <f t="shared" si="146"/>
        <v>0</v>
      </c>
      <c r="S729" s="94">
        <f t="shared" si="147"/>
        <v>2.5</v>
      </c>
    </row>
    <row r="730" spans="3:19" ht="15" x14ac:dyDescent="0.25">
      <c r="C730" s="256"/>
      <c r="D730" s="257"/>
      <c r="E730" s="45" t="s">
        <v>20</v>
      </c>
      <c r="F730" s="74">
        <f>IF($C$2="National Currency",IF(C.Claims_DATA!E621=0,0,C.Claims_DATA!E621),IF($C$2="Current Exchange rate",IF(C.Claims_DATA!E621=0,0,C.Claims_DATA!E621/ECO!O30),IF($C$2="Constant Exchange rate",IF(C.Claims_DATA!E621=0,0,C.Claims_DATA!E621/ECO!O65))))</f>
        <v>-0.95332953898690964</v>
      </c>
      <c r="G730" s="74">
        <f>IF($C$2="National Currency",IF(C.Claims_DATA!F621=0,0,C.Claims_DATA!F621),IF($C$2="Current Exchange rate",IF(C.Claims_DATA!F621=0,0,C.Claims_DATA!F621/ECO!P30),IF($C$2="Constant Exchange rate",IF(C.Claims_DATA!F621=0,0,C.Claims_DATA!F621/ECO!P65))))</f>
        <v>2.5469550369948779</v>
      </c>
      <c r="H730" s="74">
        <f>IF($C$2="National Currency",IF(C.Claims_DATA!G621=0,0,C.Claims_DATA!G621),IF($C$2="Current Exchange rate",IF(C.Claims_DATA!G621=0,0,C.Claims_DATA!G621/ECO!Q30),IF($C$2="Constant Exchange rate",IF(C.Claims_DATA!G621=0,0,C.Claims_DATA!G621/ECO!Q65))))</f>
        <v>-1.6647694934547523</v>
      </c>
      <c r="I730" s="74">
        <f>IF($C$2="National Currency",IF(C.Claims_DATA!H621=0,0,C.Claims_DATA!H621),IF($C$2="Current Exchange rate",IF(C.Claims_DATA!H621=0,0,C.Claims_DATA!H621/ECO!R30),IF($C$2="Constant Exchange rate",IF(C.Claims_DATA!H621=0,0,C.Claims_DATA!H621/ECO!R65))))</f>
        <v>4.4820717131474099</v>
      </c>
      <c r="J730" s="74">
        <f>IF($C$2="National Currency",IF(C.Claims_DATA!I621=0,0,C.Claims_DATA!I621),IF($C$2="Current Exchange rate",IF(C.Claims_DATA!I621=0,0,C.Claims_DATA!I621/ECO!S30),IF($C$2="Constant Exchange rate",IF(C.Claims_DATA!I621=0,0,C.Claims_DATA!I621/ECO!S65))))</f>
        <v>0.44109277177006262</v>
      </c>
      <c r="K730" s="74">
        <f>IF($C$2="National Currency",IF(C.Claims_DATA!J621=0,0,C.Claims_DATA!J621),IF($C$2="Current Exchange rate",IF(C.Claims_DATA!J621=0,0,C.Claims_DATA!J621/ECO!T30),IF($C$2="Constant Exchange rate",IF(C.Claims_DATA!J621=0,0,C.Claims_DATA!J621/ECO!T65))))</f>
        <v>3.0876494023904382</v>
      </c>
      <c r="L730" s="74">
        <f>IF($C$2="National Currency",IF(C.Claims_DATA!K621=0,0,C.Claims_DATA!K621),IF($C$2="Current Exchange rate",IF(C.Claims_DATA!K621=0,0,C.Claims_DATA!K621/ECO!U30),IF($C$2="Constant Exchange rate",IF(C.Claims_DATA!K621=0,0,C.Claims_DATA!K621/ECO!U65))))</f>
        <v>2.0489470688673874</v>
      </c>
      <c r="M730" s="74">
        <f>IF($C$2="National Currency",IF(C.Claims_DATA!L621=0,0,C.Claims_DATA!L621),IF($C$2="Current Exchange rate",IF(C.Claims_DATA!L621=0,0,C.Claims_DATA!L621/ECO!V30),IF($C$2="Constant Exchange rate",IF(C.Claims_DATA!L621=0,0,C.Claims_DATA!L621/ECO!V65))))</f>
        <v>0</v>
      </c>
      <c r="N730" s="74">
        <f>IF($C$2="National Currency",IF(C.Claims_DATA!M621=0,0,C.Claims_DATA!M621),IF($C$2="Current Exchange rate",IF(C.Claims_DATA!M621=0,0,C.Claims_DATA!M621/ECO!W30),IF($C$2="Constant Exchange rate",IF(C.Claims_DATA!M621=0,0,C.Claims_DATA!M621/ECO!W65))))</f>
        <v>0</v>
      </c>
      <c r="O730" s="74">
        <f>IF($C$2="National Currency",IF(C.Claims_DATA!N621=0,0,C.Claims_DATA!N621),IF($C$2="Current Exchange rate",IF(C.Claims_DATA!N621=0,0,C.Claims_DATA!N621/ECO!X30),IF($C$2="Constant Exchange rate",IF(C.Claims_DATA!N621=0,0,C.Claims_DATA!N621/ECO!X65))))</f>
        <v>0</v>
      </c>
      <c r="P730" s="220">
        <f>IF($C$2="National Currency",IF(C.Claims_DATA!O621=0,0,C.Claims_DATA!O621),IF($C$2="Current Exchange rate",IF(C.Claims_DATA!O621=0,0,C.Claims_DATA!O621/ECO!Y30),IF($C$2="Constant Exchange rate",IF(C.Claims_DATA!O621=0,0,C.Claims_DATA!O621/ECO!Y65))))</f>
        <v>0</v>
      </c>
      <c r="Q730" s="48">
        <f t="shared" si="145"/>
        <v>0</v>
      </c>
      <c r="R730" s="94" t="str">
        <f t="shared" si="146"/>
        <v>-</v>
      </c>
      <c r="S730" s="94" t="str">
        <f t="shared" si="147"/>
        <v>-</v>
      </c>
    </row>
    <row r="731" spans="3:19" ht="15" x14ac:dyDescent="0.25">
      <c r="C731" s="256"/>
      <c r="D731" s="257"/>
      <c r="E731" s="45" t="s">
        <v>21</v>
      </c>
      <c r="F731" s="74">
        <f>IF($C$2="National Currency",IF(C.Claims_DATA!E622=0,0,C.Claims_DATA!E622),IF($C$2="Current Exchange rate",IF(C.Claims_DATA!E622=0,0,C.Claims_DATA!E622/ECO!O31),IF($C$2="Constant Exchange rate",IF(C.Claims_DATA!E622=0,0,C.Claims_DATA!E622/ECO!O66))))</f>
        <v>0</v>
      </c>
      <c r="G731" s="74">
        <f>IF($C$2="National Currency",IF(C.Claims_DATA!F622=0,0,C.Claims_DATA!F622),IF($C$2="Current Exchange rate",IF(C.Claims_DATA!F622=0,0,C.Claims_DATA!F622/ECO!P31),IF($C$2="Constant Exchange rate",IF(C.Claims_DATA!F622=0,0,C.Claims_DATA!F622/ECO!P66))))</f>
        <v>0</v>
      </c>
      <c r="H731" s="74">
        <f>IF($C$2="National Currency",IF(C.Claims_DATA!G622=0,0,C.Claims_DATA!G622),IF($C$2="Current Exchange rate",IF(C.Claims_DATA!G622=0,0,C.Claims_DATA!G622/ECO!Q31),IF($C$2="Constant Exchange rate",IF(C.Claims_DATA!G622=0,0,C.Claims_DATA!G622/ECO!Q66))))</f>
        <v>0</v>
      </c>
      <c r="I731" s="74">
        <f>IF($C$2="National Currency",IF(C.Claims_DATA!H622=0,0,C.Claims_DATA!H622),IF($C$2="Current Exchange rate",IF(C.Claims_DATA!H622=0,0,C.Claims_DATA!H622/ECO!R31),IF($C$2="Constant Exchange rate",IF(C.Claims_DATA!H622=0,0,C.Claims_DATA!H622/ECO!R66))))</f>
        <v>0</v>
      </c>
      <c r="J731" s="74">
        <f>IF($C$2="National Currency",IF(C.Claims_DATA!I622=0,0,C.Claims_DATA!I622),IF($C$2="Current Exchange rate",IF(C.Claims_DATA!I622=0,0,C.Claims_DATA!I622/ECO!S31),IF($C$2="Constant Exchange rate",IF(C.Claims_DATA!I622=0,0,C.Claims_DATA!I622/ECO!S66))))</f>
        <v>0</v>
      </c>
      <c r="K731" s="74">
        <f>IF($C$2="National Currency",IF(C.Claims_DATA!J622=0,0,C.Claims_DATA!J622),IF($C$2="Current Exchange rate",IF(C.Claims_DATA!J622=0,0,C.Claims_DATA!J622/ECO!T31),IF($C$2="Constant Exchange rate",IF(C.Claims_DATA!J622=0,0,C.Claims_DATA!J622/ECO!T66))))</f>
        <v>0</v>
      </c>
      <c r="L731" s="74">
        <f>IF($C$2="National Currency",IF(C.Claims_DATA!K622=0,0,C.Claims_DATA!K622),IF($C$2="Current Exchange rate",IF(C.Claims_DATA!K622=0,0,C.Claims_DATA!K622/ECO!U31),IF($C$2="Constant Exchange rate",IF(C.Claims_DATA!K622=0,0,C.Claims_DATA!K622/ECO!U66))))</f>
        <v>0</v>
      </c>
      <c r="M731" s="74">
        <f>IF($C$2="National Currency",IF(C.Claims_DATA!L622=0,0,C.Claims_DATA!L622),IF($C$2="Current Exchange rate",IF(C.Claims_DATA!L622=0,0,C.Claims_DATA!L622/ECO!V31),IF($C$2="Constant Exchange rate",IF(C.Claims_DATA!L622=0,0,C.Claims_DATA!L622/ECO!V66))))</f>
        <v>0</v>
      </c>
      <c r="N731" s="74">
        <f>IF($C$2="National Currency",IF(C.Claims_DATA!M622=0,0,C.Claims_DATA!M622),IF($C$2="Current Exchange rate",IF(C.Claims_DATA!M622=0,0,C.Claims_DATA!M622/ECO!W31),IF($C$2="Constant Exchange rate",IF(C.Claims_DATA!M622=0,0,C.Claims_DATA!M622/ECO!W66))))</f>
        <v>0</v>
      </c>
      <c r="O731" s="74">
        <f>IF($C$2="National Currency",IF(C.Claims_DATA!N622=0,0,C.Claims_DATA!N622),IF($C$2="Current Exchange rate",IF(C.Claims_DATA!N622=0,0,C.Claims_DATA!N622/ECO!X31),IF($C$2="Constant Exchange rate",IF(C.Claims_DATA!N622=0,0,C.Claims_DATA!N622/ECO!X66))))</f>
        <v>0</v>
      </c>
      <c r="P731" s="220">
        <f>IF($C$2="National Currency",IF(C.Claims_DATA!O622=0,0,C.Claims_DATA!O622),IF($C$2="Current Exchange rate",IF(C.Claims_DATA!O622=0,0,C.Claims_DATA!O622/ECO!Y31),IF($C$2="Constant Exchange rate",IF(C.Claims_DATA!O622=0,0,C.Claims_DATA!O622/ECO!Y66))))</f>
        <v>0</v>
      </c>
      <c r="Q731" s="48">
        <f t="shared" si="145"/>
        <v>0</v>
      </c>
      <c r="R731" s="94" t="str">
        <f t="shared" si="146"/>
        <v>-</v>
      </c>
      <c r="S731" s="94" t="str">
        <f t="shared" si="147"/>
        <v>-</v>
      </c>
    </row>
    <row r="732" spans="3:19" ht="15" x14ac:dyDescent="0.25">
      <c r="C732" s="256"/>
      <c r="D732" s="257"/>
      <c r="E732" s="45" t="s">
        <v>22</v>
      </c>
      <c r="F732" s="74">
        <f>IF($C$2="National Currency",IF(C.Claims_DATA!E623=0,0,C.Claims_DATA!E623),IF($C$2="Current Exchange rate",IF(C.Claims_DATA!E623=0,0,C.Claims_DATA!E623/ECO!O32),IF($C$2="Constant Exchange rate",IF(C.Claims_DATA!E623=0,0,C.Claims_DATA!E623/ECO!O67))))</f>
        <v>-242</v>
      </c>
      <c r="G732" s="74">
        <f>IF($C$2="National Currency",IF(C.Claims_DATA!F623=0,0,C.Claims_DATA!F623),IF($C$2="Current Exchange rate",IF(C.Claims_DATA!F623=0,0,C.Claims_DATA!F623/ECO!P32),IF($C$2="Constant Exchange rate",IF(C.Claims_DATA!F623=0,0,C.Claims_DATA!F623/ECO!P67))))</f>
        <v>299</v>
      </c>
      <c r="H732" s="74">
        <f>IF($C$2="National Currency",IF(C.Claims_DATA!G623=0,0,C.Claims_DATA!G623),IF($C$2="Current Exchange rate",IF(C.Claims_DATA!G623=0,0,C.Claims_DATA!G623/ECO!Q32),IF($C$2="Constant Exchange rate",IF(C.Claims_DATA!G623=0,0,C.Claims_DATA!G623/ECO!Q67))))</f>
        <v>72</v>
      </c>
      <c r="I732" s="74">
        <f>IF($C$2="National Currency",IF(C.Claims_DATA!H623=0,0,C.Claims_DATA!H623),IF($C$2="Current Exchange rate",IF(C.Claims_DATA!H623=0,0,C.Claims_DATA!H623/ECO!R32),IF($C$2="Constant Exchange rate",IF(C.Claims_DATA!H623=0,0,C.Claims_DATA!H623/ECO!R67))))</f>
        <v>172</v>
      </c>
      <c r="J732" s="74">
        <f>IF($C$2="National Currency",IF(C.Claims_DATA!I623=0,0,C.Claims_DATA!I623),IF($C$2="Current Exchange rate",IF(C.Claims_DATA!I623=0,0,C.Claims_DATA!I623/ECO!S32),IF($C$2="Constant Exchange rate",IF(C.Claims_DATA!I623=0,0,C.Claims_DATA!I623/ECO!S67))))</f>
        <v>15</v>
      </c>
      <c r="K732" s="74">
        <f>IF($C$2="National Currency",IF(C.Claims_DATA!J623=0,0,C.Claims_DATA!J623),IF($C$2="Current Exchange rate",IF(C.Claims_DATA!J623=0,0,C.Claims_DATA!J623/ECO!T32),IF($C$2="Constant Exchange rate",IF(C.Claims_DATA!J623=0,0,C.Claims_DATA!J623/ECO!T67))))</f>
        <v>-137</v>
      </c>
      <c r="L732" s="74">
        <f>IF($C$2="National Currency",IF(C.Claims_DATA!K623=0,0,C.Claims_DATA!K623),IF($C$2="Current Exchange rate",IF(C.Claims_DATA!K623=0,0,C.Claims_DATA!K623/ECO!U32),IF($C$2="Constant Exchange rate",IF(C.Claims_DATA!K623=0,0,C.Claims_DATA!K623/ECO!U67))))</f>
        <v>98</v>
      </c>
      <c r="M732" s="74">
        <f>IF($C$2="National Currency",IF(C.Claims_DATA!L623=0,0,C.Claims_DATA!L623),IF($C$2="Current Exchange rate",IF(C.Claims_DATA!L623=0,0,C.Claims_DATA!L623/ECO!V32),IF($C$2="Constant Exchange rate",IF(C.Claims_DATA!L623=0,0,C.Claims_DATA!L623/ECO!V67))))</f>
        <v>-147</v>
      </c>
      <c r="N732" s="74">
        <f>IF($C$2="National Currency",IF(C.Claims_DATA!M623=0,0,C.Claims_DATA!M623),IF($C$2="Current Exchange rate",IF(C.Claims_DATA!M623=0,0,C.Claims_DATA!M623/ECO!W32),IF($C$2="Constant Exchange rate",IF(C.Claims_DATA!M623=0,0,C.Claims_DATA!M623/ECO!W67))))</f>
        <v>-25</v>
      </c>
      <c r="O732" s="74">
        <f>IF($C$2="National Currency",IF(C.Claims_DATA!N623=0,0,C.Claims_DATA!N623),IF($C$2="Current Exchange rate",IF(C.Claims_DATA!N623=0,0,C.Claims_DATA!N623/ECO!X32),IF($C$2="Constant Exchange rate",IF(C.Claims_DATA!N623=0,0,C.Claims_DATA!N623/ECO!X67))))</f>
        <v>316</v>
      </c>
      <c r="P732" s="220">
        <f>IF($C$2="National Currency",IF(C.Claims_DATA!O623=0,0,C.Claims_DATA!O623),IF($C$2="Current Exchange rate",IF(C.Claims_DATA!O623=0,0,C.Claims_DATA!O623/ECO!Y32),IF($C$2="Constant Exchange rate",IF(C.Claims_DATA!O623=0,0,C.Claims_DATA!O623/ECO!Y67))))</f>
        <v>-253</v>
      </c>
      <c r="Q732" s="48">
        <f t="shared" si="145"/>
        <v>-0.45348929882763617</v>
      </c>
      <c r="R732" s="94">
        <f t="shared" si="146"/>
        <v>-13.64</v>
      </c>
      <c r="S732" s="94">
        <f t="shared" si="147"/>
        <v>-2.3057851239669422</v>
      </c>
    </row>
    <row r="733" spans="3:19" ht="15" x14ac:dyDescent="0.25">
      <c r="C733" s="256"/>
      <c r="D733" s="257"/>
      <c r="E733" s="45" t="s">
        <v>23</v>
      </c>
      <c r="F733" s="74">
        <f>IF($C$2="National Currency",IF(C.Claims_DATA!E624=0,0,C.Claims_DATA!E624),IF($C$2="Current Exchange rate",IF(C.Claims_DATA!E624=0,0,C.Claims_DATA!E624/ECO!O33),IF($C$2="Constant Exchange rate",IF(C.Claims_DATA!E624=0,0,C.Claims_DATA!E624/ECO!O68))))</f>
        <v>0</v>
      </c>
      <c r="G733" s="74">
        <f>IF($C$2="National Currency",IF(C.Claims_DATA!F624=0,0,C.Claims_DATA!F624),IF($C$2="Current Exchange rate",IF(C.Claims_DATA!F624=0,0,C.Claims_DATA!F624/ECO!P33),IF($C$2="Constant Exchange rate",IF(C.Claims_DATA!F624=0,0,C.Claims_DATA!F624/ECO!P68))))</f>
        <v>0</v>
      </c>
      <c r="H733" s="74">
        <f>IF($C$2="National Currency",IF(C.Claims_DATA!G624=0,0,C.Claims_DATA!G624),IF($C$2="Current Exchange rate",IF(C.Claims_DATA!G624=0,0,C.Claims_DATA!G624/ECO!Q33),IF($C$2="Constant Exchange rate",IF(C.Claims_DATA!G624=0,0,C.Claims_DATA!G624/ECO!Q68))))</f>
        <v>0</v>
      </c>
      <c r="I733" s="74">
        <f>IF($C$2="National Currency",IF(C.Claims_DATA!H624=0,0,C.Claims_DATA!H624),IF($C$2="Current Exchange rate",IF(C.Claims_DATA!H624=0,0,C.Claims_DATA!H624/ECO!R33),IF($C$2="Constant Exchange rate",IF(C.Claims_DATA!H624=0,0,C.Claims_DATA!H624/ECO!R68))))</f>
        <v>0</v>
      </c>
      <c r="J733" s="74">
        <f>IF($C$2="National Currency",IF(C.Claims_DATA!I624=0,0,C.Claims_DATA!I624),IF($C$2="Current Exchange rate",IF(C.Claims_DATA!I624=0,0,C.Claims_DATA!I624/ECO!S33),IF($C$2="Constant Exchange rate",IF(C.Claims_DATA!I624=0,0,C.Claims_DATA!I624/ECO!S68))))</f>
        <v>0</v>
      </c>
      <c r="K733" s="74">
        <f>IF($C$2="National Currency",IF(C.Claims_DATA!J624=0,0,C.Claims_DATA!J624),IF($C$2="Current Exchange rate",IF(C.Claims_DATA!J624=0,0,C.Claims_DATA!J624/ECO!T33),IF($C$2="Constant Exchange rate",IF(C.Claims_DATA!J624=0,0,C.Claims_DATA!J624/ECO!T68))))</f>
        <v>0</v>
      </c>
      <c r="L733" s="74">
        <f>IF($C$2="National Currency",IF(C.Claims_DATA!K624=0,0,C.Claims_DATA!K624),IF($C$2="Current Exchange rate",IF(C.Claims_DATA!K624=0,0,C.Claims_DATA!K624/ECO!U33),IF($C$2="Constant Exchange rate",IF(C.Claims_DATA!K624=0,0,C.Claims_DATA!K624/ECO!U68))))</f>
        <v>0</v>
      </c>
      <c r="M733" s="74">
        <f>IF($C$2="National Currency",IF(C.Claims_DATA!L624=0,0,C.Claims_DATA!L624),IF($C$2="Current Exchange rate",IF(C.Claims_DATA!L624=0,0,C.Claims_DATA!L624/ECO!V33),IF($C$2="Constant Exchange rate",IF(C.Claims_DATA!L624=0,0,C.Claims_DATA!L624/ECO!V68))))</f>
        <v>0</v>
      </c>
      <c r="N733" s="74">
        <f>IF($C$2="National Currency",IF(C.Claims_DATA!M624=0,0,C.Claims_DATA!M624),IF($C$2="Current Exchange rate",IF(C.Claims_DATA!M624=0,0,C.Claims_DATA!M624/ECO!W33),IF($C$2="Constant Exchange rate",IF(C.Claims_DATA!M624=0,0,C.Claims_DATA!M624/ECO!W68))))</f>
        <v>0</v>
      </c>
      <c r="O733" s="74">
        <f>IF($C$2="National Currency",IF(C.Claims_DATA!N624=0,0,C.Claims_DATA!N624),IF($C$2="Current Exchange rate",IF(C.Claims_DATA!N624=0,0,C.Claims_DATA!N624/ECO!X33),IF($C$2="Constant Exchange rate",IF(C.Claims_DATA!N624=0,0,C.Claims_DATA!N624/ECO!X68))))</f>
        <v>0</v>
      </c>
      <c r="P733" s="220">
        <f>IF($C$2="National Currency",IF(C.Claims_DATA!O624=0,0,C.Claims_DATA!O624),IF($C$2="Current Exchange rate",IF(C.Claims_DATA!O624=0,0,C.Claims_DATA!O624/ECO!Y33),IF($C$2="Constant Exchange rate",IF(C.Claims_DATA!O624=0,0,C.Claims_DATA!O624/ECO!Y68))))</f>
        <v>0</v>
      </c>
      <c r="Q733" s="48">
        <f t="shared" si="145"/>
        <v>0</v>
      </c>
      <c r="R733" s="94" t="str">
        <f t="shared" si="146"/>
        <v>-</v>
      </c>
      <c r="S733" s="94" t="str">
        <f t="shared" si="147"/>
        <v>-</v>
      </c>
    </row>
    <row r="734" spans="3:19" ht="15" x14ac:dyDescent="0.25">
      <c r="C734" s="256"/>
      <c r="D734" s="257"/>
      <c r="E734" s="45" t="s">
        <v>24</v>
      </c>
      <c r="F734" s="74">
        <f>IF($C$2="National Currency",IF(C.Claims_DATA!E625=0,0,C.Claims_DATA!E625),IF($C$2="Current Exchange rate",IF(C.Claims_DATA!E625=0,0,C.Claims_DATA!E625/ECO!O34),IF($C$2="Constant Exchange rate",IF(C.Claims_DATA!E625=0,0,C.Claims_DATA!E625/ECO!O69))))</f>
        <v>7.0204998595900028</v>
      </c>
      <c r="G734" s="74">
        <f>IF($C$2="National Currency",IF(C.Claims_DATA!F625=0,0,C.Claims_DATA!F625),IF($C$2="Current Exchange rate",IF(C.Claims_DATA!F625=0,0,C.Claims_DATA!F625/ECO!P34),IF($C$2="Constant Exchange rate",IF(C.Claims_DATA!F625=0,0,C.Claims_DATA!F625/ECO!P69))))</f>
        <v>-2.1061499578770007</v>
      </c>
      <c r="H734" s="74">
        <f>IF($C$2="National Currency",IF(C.Claims_DATA!G625=0,0,C.Claims_DATA!G625),IF($C$2="Current Exchange rate",IF(C.Claims_DATA!G625=0,0,C.Claims_DATA!G625/ECO!Q34),IF($C$2="Constant Exchange rate",IF(C.Claims_DATA!G625=0,0,C.Claims_DATA!G625/ECO!Q69))))</f>
        <v>-13.338949733221005</v>
      </c>
      <c r="I734" s="74">
        <f>IF($C$2="National Currency",IF(C.Claims_DATA!H625=0,0,C.Claims_DATA!H625),IF($C$2="Current Exchange rate",IF(C.Claims_DATA!H625=0,0,C.Claims_DATA!H625/ECO!R34),IF($C$2="Constant Exchange rate",IF(C.Claims_DATA!H625=0,0,C.Claims_DATA!H625/ECO!R69))))</f>
        <v>14.743049705139006</v>
      </c>
      <c r="J734" s="74">
        <f>IF($C$2="National Currency",IF(C.Claims_DATA!I625=0,0,C.Claims_DATA!I625),IF($C$2="Current Exchange rate",IF(C.Claims_DATA!I625=0,0,C.Claims_DATA!I625/ECO!S34),IF($C$2="Constant Exchange rate",IF(C.Claims_DATA!I625=0,0,C.Claims_DATA!I625/ECO!S69))))</f>
        <v>21.529532902742673</v>
      </c>
      <c r="K734" s="74">
        <f>IF($C$2="National Currency",IF(C.Claims_DATA!J625=0,0,C.Claims_DATA!J625),IF($C$2="Current Exchange rate",IF(C.Claims_DATA!J625=0,0,C.Claims_DATA!J625/ECO!T34),IF($C$2="Constant Exchange rate",IF(C.Claims_DATA!J625=0,0,C.Claims_DATA!J625/ECO!T69))))</f>
        <v>-11.466816437330337</v>
      </c>
      <c r="L734" s="74">
        <f>IF($C$2="National Currency",IF(C.Claims_DATA!K625=0,0,C.Claims_DATA!K625),IF($C$2="Current Exchange rate",IF(C.Claims_DATA!K625=0,0,C.Claims_DATA!K625/ECO!U34),IF($C$2="Constant Exchange rate",IF(C.Claims_DATA!K625=0,0,C.Claims_DATA!K625/ECO!U69))))</f>
        <v>131.75138069830572</v>
      </c>
      <c r="M734" s="74">
        <f>IF($C$2="National Currency",IF(C.Claims_DATA!L625=0,0,C.Claims_DATA!L625),IF($C$2="Current Exchange rate",IF(C.Claims_DATA!L625=0,0,C.Claims_DATA!L625/ECO!V34),IF($C$2="Constant Exchange rate",IF(C.Claims_DATA!L625=0,0,C.Claims_DATA!L625/ECO!V69))))</f>
        <v>10.062716465412336</v>
      </c>
      <c r="N734" s="74">
        <f>IF($C$2="National Currency",IF(C.Claims_DATA!M625=0,0,C.Claims_DATA!M625),IF($C$2="Current Exchange rate",IF(C.Claims_DATA!M625=0,0,C.Claims_DATA!M625/ECO!W34),IF($C$2="Constant Exchange rate",IF(C.Claims_DATA!M625=0,0,C.Claims_DATA!M625/ECO!W69))))</f>
        <v>63.418515398296357</v>
      </c>
      <c r="O734" s="223">
        <f>IF($C$2="National Currency",IF(C.Claims_DATA!N625=0,0,C.Claims_DATA!N625),IF($C$2="Current Exchange rate",IF(C.Claims_DATA!N625=0,0,C.Claims_DATA!N625/ECO!X34),IF($C$2="Constant Exchange rate",IF(C.Claims_DATA!N625=0,0,C.Claims_DATA!N625/ECO!X69))))</f>
        <v>63.418515398296357</v>
      </c>
      <c r="P734" s="224">
        <f>IF($C$2="National Currency",IF(C.Claims_DATA!O625=0,0,C.Claims_DATA!O625),IF($C$2="Current Exchange rate",IF(C.Claims_DATA!O625=0,0,C.Claims_DATA!O625/ECO!Y34),IF($C$2="Constant Exchange rate",IF(C.Claims_DATA!O625=0,0,C.Claims_DATA!O625/ECO!Y69))))</f>
        <v>0</v>
      </c>
      <c r="Q734" s="48">
        <f t="shared" si="145"/>
        <v>-9.1011449622351456E-2</v>
      </c>
      <c r="R734" s="94">
        <f t="shared" si="146"/>
        <v>0</v>
      </c>
      <c r="S734" s="94">
        <f t="shared" si="147"/>
        <v>8.0333333333333332</v>
      </c>
    </row>
    <row r="735" spans="3:19" ht="15" x14ac:dyDescent="0.25">
      <c r="C735" s="256"/>
      <c r="D735" s="257"/>
      <c r="E735" s="45" t="s">
        <v>25</v>
      </c>
      <c r="F735" s="74">
        <f>IF($C$2="National Currency",IF(C.Claims_DATA!E626=0,0,C.Claims_DATA!E626),IF($C$2="Current Exchange rate",IF(C.Claims_DATA!E626=0,0,C.Claims_DATA!E626/ECO!O35),IF($C$2="Constant Exchange rate",IF(C.Claims_DATA!E626=0,0,C.Claims_DATA!E626/ECO!O70))))</f>
        <v>7.4009999999999998</v>
      </c>
      <c r="G735" s="74">
        <f>IF($C$2="National Currency",IF(C.Claims_DATA!F626=0,0,C.Claims_DATA!F626),IF($C$2="Current Exchange rate",IF(C.Claims_DATA!F626=0,0,C.Claims_DATA!F626/ECO!P35),IF($C$2="Constant Exchange rate",IF(C.Claims_DATA!F626=0,0,C.Claims_DATA!F626/ECO!P70))))</f>
        <v>-2.4580000000000002</v>
      </c>
      <c r="H735" s="74">
        <f>IF($C$2="National Currency",IF(C.Claims_DATA!G626=0,0,C.Claims_DATA!G626),IF($C$2="Current Exchange rate",IF(C.Claims_DATA!G626=0,0,C.Claims_DATA!G626/ECO!Q35),IF($C$2="Constant Exchange rate",IF(C.Claims_DATA!G626=0,0,C.Claims_DATA!G626/ECO!Q70))))</f>
        <v>52.173000000000002</v>
      </c>
      <c r="I735" s="74">
        <f>IF($C$2="National Currency",IF(C.Claims_DATA!H626=0,0,C.Claims_DATA!H626),IF($C$2="Current Exchange rate",IF(C.Claims_DATA!H626=0,0,C.Claims_DATA!H626/ECO!R35),IF($C$2="Constant Exchange rate",IF(C.Claims_DATA!H626=0,0,C.Claims_DATA!H626/ECO!R70))))</f>
        <v>-39.807000000000002</v>
      </c>
      <c r="J735" s="74">
        <f>IF($C$2="National Currency",IF(C.Claims_DATA!I626=0,0,C.Claims_DATA!I626),IF($C$2="Current Exchange rate",IF(C.Claims_DATA!I626=0,0,C.Claims_DATA!I626/ECO!S35),IF($C$2="Constant Exchange rate",IF(C.Claims_DATA!I626=0,0,C.Claims_DATA!I626/ECO!S70))))</f>
        <v>13.91</v>
      </c>
      <c r="K735" s="74">
        <f>IF($C$2="National Currency",IF(C.Claims_DATA!J626=0,0,C.Claims_DATA!J626),IF($C$2="Current Exchange rate",IF(C.Claims_DATA!J626=0,0,C.Claims_DATA!J626/ECO!T35),IF($C$2="Constant Exchange rate",IF(C.Claims_DATA!J626=0,0,C.Claims_DATA!J626/ECO!T70))))</f>
        <v>63.18</v>
      </c>
      <c r="L735" s="74">
        <f>IF($C$2="National Currency",IF(C.Claims_DATA!K626=0,0,C.Claims_DATA!K626),IF($C$2="Current Exchange rate",IF(C.Claims_DATA!K626=0,0,C.Claims_DATA!K626/ECO!U35),IF($C$2="Constant Exchange rate",IF(C.Claims_DATA!K626=0,0,C.Claims_DATA!K626/ECO!U70))))</f>
        <v>16.308</v>
      </c>
      <c r="M735" s="74">
        <f>IF($C$2="National Currency",IF(C.Claims_DATA!L626=0,0,C.Claims_DATA!L626),IF($C$2="Current Exchange rate",IF(C.Claims_DATA!L626=0,0,C.Claims_DATA!L626/ECO!V35),IF($C$2="Constant Exchange rate",IF(C.Claims_DATA!L626=0,0,C.Claims_DATA!L626/ECO!V70))))</f>
        <v>-29.631</v>
      </c>
      <c r="N735" s="74">
        <f>IF($C$2="National Currency",IF(C.Claims_DATA!M626=0,0,C.Claims_DATA!M626),IF($C$2="Current Exchange rate",IF(C.Claims_DATA!M626=0,0,C.Claims_DATA!M626/ECO!W35),IF($C$2="Constant Exchange rate",IF(C.Claims_DATA!M626=0,0,C.Claims_DATA!M626/ECO!W70))))</f>
        <v>-21.669</v>
      </c>
      <c r="O735" s="74">
        <f>IF($C$2="National Currency",IF(C.Claims_DATA!N626=0,0,C.Claims_DATA!N626),IF($C$2="Current Exchange rate",IF(C.Claims_DATA!N626=0,0,C.Claims_DATA!N626/ECO!X35),IF($C$2="Constant Exchange rate",IF(C.Claims_DATA!N626=0,0,C.Claims_DATA!N626/ECO!X70))))</f>
        <v>4.5759999999999996</v>
      </c>
      <c r="P735" s="220">
        <f>IF($C$2="National Currency",IF(C.Claims_DATA!O626=0,0,C.Claims_DATA!O626),IF($C$2="Current Exchange rate",IF(C.Claims_DATA!O626=0,0,C.Claims_DATA!O626/ECO!Y35),IF($C$2="Constant Exchange rate",IF(C.Claims_DATA!O626=0,0,C.Claims_DATA!O626/ECO!Y70))))</f>
        <v>-19.64735873960014</v>
      </c>
      <c r="Q735" s="48">
        <f t="shared" si="145"/>
        <v>-6.5669842766938697E-3</v>
      </c>
      <c r="R735" s="94">
        <f t="shared" si="146"/>
        <v>-1.2111772578337718</v>
      </c>
      <c r="S735" s="94">
        <f t="shared" si="147"/>
        <v>-0.38170517497635459</v>
      </c>
    </row>
    <row r="736" spans="3:19" ht="15" x14ac:dyDescent="0.25">
      <c r="C736" s="256"/>
      <c r="D736" s="257"/>
      <c r="E736" s="45" t="s">
        <v>26</v>
      </c>
      <c r="F736" s="74">
        <f>IF($C$2="National Currency",IF(C.Claims_DATA!E627=0,0,C.Claims_DATA!E627),IF($C$2="Current Exchange rate",IF(C.Claims_DATA!E627=0,0,C.Claims_DATA!E627/ECO!O36),IF($C$2="Constant Exchange rate",IF(C.Claims_DATA!E627=0,0,C.Claims_DATA!E627/ECO!O71))))</f>
        <v>0</v>
      </c>
      <c r="G736" s="74">
        <f>IF($C$2="National Currency",IF(C.Claims_DATA!F627=0,0,C.Claims_DATA!F627),IF($C$2="Current Exchange rate",IF(C.Claims_DATA!F627=0,0,C.Claims_DATA!F627/ECO!P36),IF($C$2="Constant Exchange rate",IF(C.Claims_DATA!F627=0,0,C.Claims_DATA!F627/ECO!P71))))</f>
        <v>0</v>
      </c>
      <c r="H736" s="74">
        <f>IF($C$2="National Currency",IF(C.Claims_DATA!G627=0,0,C.Claims_DATA!G627),IF($C$2="Current Exchange rate",IF(C.Claims_DATA!G627=0,0,C.Claims_DATA!G627/ECO!Q36),IF($C$2="Constant Exchange rate",IF(C.Claims_DATA!G627=0,0,C.Claims_DATA!G627/ECO!Q71))))</f>
        <v>0</v>
      </c>
      <c r="I736" s="74">
        <f>IF($C$2="National Currency",IF(C.Claims_DATA!H627=0,0,C.Claims_DATA!H627),IF($C$2="Current Exchange rate",IF(C.Claims_DATA!H627=0,0,C.Claims_DATA!H627/ECO!R36),IF($C$2="Constant Exchange rate",IF(C.Claims_DATA!H627=0,0,C.Claims_DATA!H627/ECO!R71))))</f>
        <v>0</v>
      </c>
      <c r="J736" s="74">
        <f>IF($C$2="National Currency",IF(C.Claims_DATA!I627=0,0,C.Claims_DATA!I627),IF($C$2="Current Exchange rate",IF(C.Claims_DATA!I627=0,0,C.Claims_DATA!I627/ECO!S36),IF($C$2="Constant Exchange rate",IF(C.Claims_DATA!I627=0,0,C.Claims_DATA!I627/ECO!S71))))</f>
        <v>0</v>
      </c>
      <c r="K736" s="74">
        <f>IF($C$2="National Currency",IF(C.Claims_DATA!J627=0,0,C.Claims_DATA!J627),IF($C$2="Current Exchange rate",IF(C.Claims_DATA!J627=0,0,C.Claims_DATA!J627/ECO!T36),IF($C$2="Constant Exchange rate",IF(C.Claims_DATA!J627=0,0,C.Claims_DATA!J627/ECO!T71))))</f>
        <v>-2.23074863924333</v>
      </c>
      <c r="L736" s="74">
        <f>IF($C$2="National Currency",IF(C.Claims_DATA!K627=0,0,C.Claims_DATA!K627),IF($C$2="Current Exchange rate",IF(C.Claims_DATA!K627=0,0,C.Claims_DATA!K627/ECO!U36),IF($C$2="Constant Exchange rate",IF(C.Claims_DATA!K627=0,0,C.Claims_DATA!K627/ECO!U71))))</f>
        <v>16.931382171856875</v>
      </c>
      <c r="M736" s="74">
        <f>IF($C$2="National Currency",IF(C.Claims_DATA!L627=0,0,C.Claims_DATA!L627),IF($C$2="Current Exchange rate",IF(C.Claims_DATA!L627=0,0,C.Claims_DATA!L627/ECO!V36),IF($C$2="Constant Exchange rate",IF(C.Claims_DATA!L627=0,0,C.Claims_DATA!L627/ECO!V71))))</f>
        <v>3.6807352547514944</v>
      </c>
      <c r="N736" s="74">
        <f>IF($C$2="National Currency",IF(C.Claims_DATA!M627=0,0,C.Claims_DATA!M627),IF($C$2="Current Exchange rate",IF(C.Claims_DATA!M627=0,0,C.Claims_DATA!M627/ECO!W36),IF($C$2="Constant Exchange rate",IF(C.Claims_DATA!M627=0,0,C.Claims_DATA!M627/ECO!W71))))</f>
        <v>10.038368876594985</v>
      </c>
      <c r="O736" s="223">
        <f>IF($C$2="National Currency",IF(C.Claims_DATA!N627=0,0,C.Claims_DATA!N627),IF($C$2="Current Exchange rate",IF(C.Claims_DATA!N627=0,0,C.Claims_DATA!N627/ECO!X36),IF($C$2="Constant Exchange rate",IF(C.Claims_DATA!N627=0,0,C.Claims_DATA!N627/ECO!X71))))</f>
        <v>10.038368876594985</v>
      </c>
      <c r="P736" s="224">
        <f>IF($C$2="National Currency",IF(C.Claims_DATA!O627=0,0,C.Claims_DATA!O627),IF($C$2="Current Exchange rate",IF(C.Claims_DATA!O627=0,0,C.Claims_DATA!O627/ECO!Y36),IF($C$2="Constant Exchange rate",IF(C.Claims_DATA!O627=0,0,C.Claims_DATA!O627/ECO!Y71))))</f>
        <v>0</v>
      </c>
      <c r="Q736" s="48">
        <f t="shared" si="145"/>
        <v>-1.4405990073481726E-2</v>
      </c>
      <c r="R736" s="94">
        <f t="shared" si="146"/>
        <v>0</v>
      </c>
      <c r="S736" s="94" t="str">
        <f t="shared" si="147"/>
        <v>-</v>
      </c>
    </row>
    <row r="737" spans="3:19" ht="15" x14ac:dyDescent="0.25">
      <c r="C737" s="256"/>
      <c r="D737" s="257"/>
      <c r="E737" s="45" t="s">
        <v>27</v>
      </c>
      <c r="F737" s="74">
        <f>IF($C$2="National Currency",IF(C.Claims_DATA!E628=0,0,C.Claims_DATA!E628),IF($C$2="Current Exchange rate",IF(C.Claims_DATA!E628=0,0,C.Claims_DATA!E628/ECO!O37),IF($C$2="Constant Exchange rate",IF(C.Claims_DATA!E628=0,0,C.Claims_DATA!E628/ECO!O72))))</f>
        <v>0</v>
      </c>
      <c r="G737" s="74">
        <f>IF($C$2="National Currency",IF(C.Claims_DATA!F628=0,0,C.Claims_DATA!F628),IF($C$2="Current Exchange rate",IF(C.Claims_DATA!F628=0,0,C.Claims_DATA!F628/ECO!P37),IF($C$2="Constant Exchange rate",IF(C.Claims_DATA!F628=0,0,C.Claims_DATA!F628/ECO!P72))))</f>
        <v>0</v>
      </c>
      <c r="H737" s="74">
        <f>IF($C$2="National Currency",IF(C.Claims_DATA!G628=0,0,C.Claims_DATA!G628),IF($C$2="Current Exchange rate",IF(C.Claims_DATA!G628=0,0,C.Claims_DATA!G628/ECO!Q37),IF($C$2="Constant Exchange rate",IF(C.Claims_DATA!G628=0,0,C.Claims_DATA!G628/ECO!Q72))))</f>
        <v>0</v>
      </c>
      <c r="I737" s="74">
        <f>IF($C$2="National Currency",IF(C.Claims_DATA!H628=0,0,C.Claims_DATA!H628),IF($C$2="Current Exchange rate",IF(C.Claims_DATA!H628=0,0,C.Claims_DATA!H628/ECO!R37),IF($C$2="Constant Exchange rate",IF(C.Claims_DATA!H628=0,0,C.Claims_DATA!H628/ECO!R72))))</f>
        <v>21.50537634408602</v>
      </c>
      <c r="J737" s="74">
        <f>IF($C$2="National Currency",IF(C.Claims_DATA!I628=0,0,C.Claims_DATA!I628),IF($C$2="Current Exchange rate",IF(C.Claims_DATA!I628=0,0,C.Claims_DATA!I628/ECO!S37),IF($C$2="Constant Exchange rate",IF(C.Claims_DATA!I628=0,0,C.Claims_DATA!I628/ECO!S72))))</f>
        <v>0</v>
      </c>
      <c r="K737" s="74">
        <f>IF($C$2="National Currency",IF(C.Claims_DATA!J628=0,0,C.Claims_DATA!J628),IF($C$2="Current Exchange rate",IF(C.Claims_DATA!J628=0,0,C.Claims_DATA!J628/ECO!T37),IF($C$2="Constant Exchange rate",IF(C.Claims_DATA!J628=0,0,C.Claims_DATA!J628/ECO!T72))))</f>
        <v>0</v>
      </c>
      <c r="L737" s="74">
        <f>IF($C$2="National Currency",IF(C.Claims_DATA!K628=0,0,C.Claims_DATA!K628),IF($C$2="Current Exchange rate",IF(C.Claims_DATA!K628=0,0,C.Claims_DATA!K628/ECO!U37),IF($C$2="Constant Exchange rate",IF(C.Claims_DATA!K628=0,0,C.Claims_DATA!K628/ECO!U72))))</f>
        <v>0</v>
      </c>
      <c r="M737" s="74">
        <f>IF($C$2="National Currency",IF(C.Claims_DATA!L628=0,0,C.Claims_DATA!L628),IF($C$2="Current Exchange rate",IF(C.Claims_DATA!L628=0,0,C.Claims_DATA!L628/ECO!V37),IF($C$2="Constant Exchange rate",IF(C.Claims_DATA!L628=0,0,C.Claims_DATA!L628/ECO!V72))))</f>
        <v>0</v>
      </c>
      <c r="N737" s="74">
        <f>IF($C$2="National Currency",IF(C.Claims_DATA!M628=0,0,C.Claims_DATA!M628),IF($C$2="Current Exchange rate",IF(C.Claims_DATA!M628=0,0,C.Claims_DATA!M628/ECO!W37),IF($C$2="Constant Exchange rate",IF(C.Claims_DATA!M628=0,0,C.Claims_DATA!M628/ECO!W72))))</f>
        <v>0</v>
      </c>
      <c r="O737" s="74">
        <f>IF($C$2="National Currency",IF(C.Claims_DATA!N628=0,0,C.Claims_DATA!N628),IF($C$2="Current Exchange rate",IF(C.Claims_DATA!N628=0,0,C.Claims_DATA!N628/ECO!X37),IF($C$2="Constant Exchange rate",IF(C.Claims_DATA!N628=0,0,C.Claims_DATA!N628/ECO!X72))))</f>
        <v>0</v>
      </c>
      <c r="P737" s="220">
        <f>IF($C$2="National Currency",IF(C.Claims_DATA!O628=0,0,C.Claims_DATA!O628),IF($C$2="Current Exchange rate",IF(C.Claims_DATA!O628=0,0,C.Claims_DATA!O628/ECO!Y37),IF($C$2="Constant Exchange rate",IF(C.Claims_DATA!O628=0,0,C.Claims_DATA!O628/ECO!Y72))))</f>
        <v>0</v>
      </c>
      <c r="Q737" s="48">
        <f t="shared" si="145"/>
        <v>0</v>
      </c>
      <c r="R737" s="94" t="str">
        <f t="shared" si="146"/>
        <v>-</v>
      </c>
      <c r="S737" s="94" t="str">
        <f t="shared" si="147"/>
        <v>-</v>
      </c>
    </row>
    <row r="738" spans="3:19" ht="15" x14ac:dyDescent="0.25">
      <c r="C738" s="256"/>
      <c r="D738" s="257"/>
      <c r="E738" s="45" t="s">
        <v>28</v>
      </c>
      <c r="F738" s="74">
        <f>IF($C$2="National Currency",IF(C.Claims_DATA!E629=0,0,C.Claims_DATA!E629),IF($C$2="Current Exchange rate",IF(C.Claims_DATA!E629=0,0,C.Claims_DATA!E629/ECO!O38),IF($C$2="Constant Exchange rate",IF(C.Claims_DATA!E629=0,0,C.Claims_DATA!E629/ECO!O73))))</f>
        <v>6.7476214321482226</v>
      </c>
      <c r="G738" s="74">
        <f>IF($C$2="National Currency",IF(C.Claims_DATA!F629=0,0,C.Claims_DATA!F629),IF($C$2="Current Exchange rate",IF(C.Claims_DATA!F629=0,0,C.Claims_DATA!F629/ECO!P38),IF($C$2="Constant Exchange rate",IF(C.Claims_DATA!F629=0,0,C.Claims_DATA!F629/ECO!P73))))</f>
        <v>5.5583375062593898</v>
      </c>
      <c r="H738" s="74">
        <f>IF($C$2="National Currency",IF(C.Claims_DATA!G629=0,0,C.Claims_DATA!G629),IF($C$2="Current Exchange rate",IF(C.Claims_DATA!G629=0,0,C.Claims_DATA!G629/ECO!Q38),IF($C$2="Constant Exchange rate",IF(C.Claims_DATA!G629=0,0,C.Claims_DATA!G629/ECO!Q73))))</f>
        <v>2.8459355700216995</v>
      </c>
      <c r="I738" s="74">
        <f>IF($C$2="National Currency",IF(C.Claims_DATA!H629=0,0,C.Claims_DATA!H629),IF($C$2="Current Exchange rate",IF(C.Claims_DATA!H629=0,0,C.Claims_DATA!H629/ECO!R38),IF($C$2="Constant Exchange rate",IF(C.Claims_DATA!H629=0,0,C.Claims_DATA!H629/ECO!R73))))</f>
        <v>5</v>
      </c>
      <c r="J738" s="74">
        <f>IF($C$2="National Currency",IF(C.Claims_DATA!I629=0,0,C.Claims_DATA!I629),IF($C$2="Current Exchange rate",IF(C.Claims_DATA!I629=0,0,C.Claims_DATA!I629/ECO!S38),IF($C$2="Constant Exchange rate",IF(C.Claims_DATA!I629=0,0,C.Claims_DATA!I629/ECO!S73))))</f>
        <v>25</v>
      </c>
      <c r="K738" s="74">
        <f>IF($C$2="National Currency",IF(C.Claims_DATA!J629=0,0,C.Claims_DATA!J629),IF($C$2="Current Exchange rate",IF(C.Claims_DATA!J629=0,0,C.Claims_DATA!J629/ECO!T38),IF($C$2="Constant Exchange rate",IF(C.Claims_DATA!J629=0,0,C.Claims_DATA!J629/ECO!T73))))</f>
        <v>10</v>
      </c>
      <c r="L738" s="74">
        <f>IF($C$2="National Currency",IF(C.Claims_DATA!K629=0,0,C.Claims_DATA!K629),IF($C$2="Current Exchange rate",IF(C.Claims_DATA!K629=0,0,C.Claims_DATA!K629/ECO!U38),IF($C$2="Constant Exchange rate",IF(C.Claims_DATA!K629=0,0,C.Claims_DATA!K629/ECO!U73))))</f>
        <v>3</v>
      </c>
      <c r="M738" s="74">
        <f>IF($C$2="National Currency",IF(C.Claims_DATA!L629=0,0,C.Claims_DATA!L629),IF($C$2="Current Exchange rate",IF(C.Claims_DATA!L629=0,0,C.Claims_DATA!L629/ECO!V38),IF($C$2="Constant Exchange rate",IF(C.Claims_DATA!L629=0,0,C.Claims_DATA!L629/ECO!V73))))</f>
        <v>-5</v>
      </c>
      <c r="N738" s="74">
        <f>IF($C$2="National Currency",IF(C.Claims_DATA!M629=0,0,C.Claims_DATA!M629),IF($C$2="Current Exchange rate",IF(C.Claims_DATA!M629=0,0,C.Claims_DATA!M629/ECO!W38),IF($C$2="Constant Exchange rate",IF(C.Claims_DATA!M629=0,0,C.Claims_DATA!M629/ECO!W73))))</f>
        <v>30</v>
      </c>
      <c r="O738" s="74">
        <f>IF($C$2="National Currency",IF(C.Claims_DATA!N629=0,0,C.Claims_DATA!N629),IF($C$2="Current Exchange rate",IF(C.Claims_DATA!N629=0,0,C.Claims_DATA!N629/ECO!X38),IF($C$2="Constant Exchange rate",IF(C.Claims_DATA!N629=0,0,C.Claims_DATA!N629/ECO!X73))))</f>
        <v>-9.4</v>
      </c>
      <c r="P738" s="220">
        <f>IF($C$2="National Currency",IF(C.Claims_DATA!O629=0,0,C.Claims_DATA!O629),IF($C$2="Current Exchange rate",IF(C.Claims_DATA!O629=0,0,C.Claims_DATA!O629/ECO!Y38),IF($C$2="Constant Exchange rate",IF(C.Claims_DATA!O629=0,0,C.Claims_DATA!O629/ECO!Y73))))</f>
        <v>0</v>
      </c>
      <c r="Q738" s="48">
        <f t="shared" si="145"/>
        <v>1.3489871547404367E-2</v>
      </c>
      <c r="R738" s="94">
        <f t="shared" si="146"/>
        <v>-1.3133333333333335</v>
      </c>
      <c r="S738" s="94">
        <f t="shared" si="147"/>
        <v>-2.3930834879406309</v>
      </c>
    </row>
    <row r="739" spans="3:19" ht="15" x14ac:dyDescent="0.25">
      <c r="C739" s="256"/>
      <c r="D739" s="257"/>
      <c r="E739" s="45" t="s">
        <v>29</v>
      </c>
      <c r="F739" s="74">
        <f>IF($C$2="National Currency",IF(C.Claims_DATA!E630=0,0,C.Claims_DATA!E630),IF($C$2="Current Exchange rate",IF(C.Claims_DATA!E630=0,0,C.Claims_DATA!E630/ECO!O39),IF($C$2="Constant Exchange rate",IF(C.Claims_DATA!E630=0,0,C.Claims_DATA!E630/ECO!O74))))</f>
        <v>0</v>
      </c>
      <c r="G739" s="74">
        <f>IF($C$2="National Currency",IF(C.Claims_DATA!F630=0,0,C.Claims_DATA!F630),IF($C$2="Current Exchange rate",IF(C.Claims_DATA!F630=0,0,C.Claims_DATA!F630/ECO!P39),IF($C$2="Constant Exchange rate",IF(C.Claims_DATA!F630=0,0,C.Claims_DATA!F630/ECO!P74))))</f>
        <v>0</v>
      </c>
      <c r="H739" s="74">
        <f>IF($C$2="National Currency",IF(C.Claims_DATA!G630=0,0,C.Claims_DATA!G630),IF($C$2="Current Exchange rate",IF(C.Claims_DATA!G630=0,0,C.Claims_DATA!G630/ECO!Q39),IF($C$2="Constant Exchange rate",IF(C.Claims_DATA!G630=0,0,C.Claims_DATA!G630/ECO!Q74))))</f>
        <v>0</v>
      </c>
      <c r="I739" s="74">
        <f>IF($C$2="National Currency",IF(C.Claims_DATA!H630=0,0,C.Claims_DATA!H630),IF($C$2="Current Exchange rate",IF(C.Claims_DATA!H630=0,0,C.Claims_DATA!H630/ECO!R39),IF($C$2="Constant Exchange rate",IF(C.Claims_DATA!H630=0,0,C.Claims_DATA!H630/ECO!R74))))</f>
        <v>0</v>
      </c>
      <c r="J739" s="74">
        <f>IF($C$2="National Currency",IF(C.Claims_DATA!I630=0,0,C.Claims_DATA!I630),IF($C$2="Current Exchange rate",IF(C.Claims_DATA!I630=0,0,C.Claims_DATA!I630/ECO!S39),IF($C$2="Constant Exchange rate",IF(C.Claims_DATA!I630=0,0,C.Claims_DATA!I630/ECO!S74))))</f>
        <v>0</v>
      </c>
      <c r="K739" s="74">
        <f>IF($C$2="National Currency",IF(C.Claims_DATA!J630=0,0,C.Claims_DATA!J630),IF($C$2="Current Exchange rate",IF(C.Claims_DATA!J630=0,0,C.Claims_DATA!J630/ECO!T39),IF($C$2="Constant Exchange rate",IF(C.Claims_DATA!J630=0,0,C.Claims_DATA!J630/ECO!T74))))</f>
        <v>0</v>
      </c>
      <c r="L739" s="74">
        <f>IF($C$2="National Currency",IF(C.Claims_DATA!K630=0,0,C.Claims_DATA!K630),IF($C$2="Current Exchange rate",IF(C.Claims_DATA!K630=0,0,C.Claims_DATA!K630/ECO!U39),IF($C$2="Constant Exchange rate",IF(C.Claims_DATA!K630=0,0,C.Claims_DATA!K630/ECO!U74))))</f>
        <v>0</v>
      </c>
      <c r="M739" s="74">
        <f>IF($C$2="National Currency",IF(C.Claims_DATA!L630=0,0,C.Claims_DATA!L630),IF($C$2="Current Exchange rate",IF(C.Claims_DATA!L630=0,0,C.Claims_DATA!L630/ECO!V39),IF($C$2="Constant Exchange rate",IF(C.Claims_DATA!L630=0,0,C.Claims_DATA!L630/ECO!V74))))</f>
        <v>0</v>
      </c>
      <c r="N739" s="74">
        <f>IF($C$2="National Currency",IF(C.Claims_DATA!M630=0,0,C.Claims_DATA!M630),IF($C$2="Current Exchange rate",IF(C.Claims_DATA!M630=0,0,C.Claims_DATA!M630/ECO!W39),IF($C$2="Constant Exchange rate",IF(C.Claims_DATA!M630=0,0,C.Claims_DATA!M630/ECO!W74))))</f>
        <v>0</v>
      </c>
      <c r="O739" s="74">
        <f>IF($C$2="National Currency",IF(C.Claims_DATA!N630=0,0,C.Claims_DATA!N630),IF($C$2="Current Exchange rate",IF(C.Claims_DATA!N630=0,0,C.Claims_DATA!N630/ECO!X39),IF($C$2="Constant Exchange rate",IF(C.Claims_DATA!N630=0,0,C.Claims_DATA!N630/ECO!X74))))</f>
        <v>0</v>
      </c>
      <c r="P739" s="220">
        <f>IF($C$2="National Currency",IF(C.Claims_DATA!O630=0,0,C.Claims_DATA!O630),IF($C$2="Current Exchange rate",IF(C.Claims_DATA!O630=0,0,C.Claims_DATA!O630/ECO!Y39),IF($C$2="Constant Exchange rate",IF(C.Claims_DATA!O630=0,0,C.Claims_DATA!O630/ECO!Y74))))</f>
        <v>0</v>
      </c>
      <c r="Q739" s="48">
        <f t="shared" si="145"/>
        <v>0</v>
      </c>
      <c r="R739" s="94" t="str">
        <f t="shared" si="146"/>
        <v>-</v>
      </c>
      <c r="S739" s="94" t="str">
        <f t="shared" si="147"/>
        <v>-</v>
      </c>
    </row>
    <row r="740" spans="3:19" ht="15" x14ac:dyDescent="0.25">
      <c r="C740" s="256"/>
      <c r="D740" s="257"/>
      <c r="E740" s="45" t="s">
        <v>30</v>
      </c>
      <c r="F740" s="74">
        <f>IF($C$2="National Currency",IF(C.Claims_DATA!E631=0,0,C.Claims_DATA!E631),IF($C$2="Current Exchange rate",IF(C.Claims_DATA!E631=0,0,C.Claims_DATA!E631/ECO!O40),IF($C$2="Constant Exchange rate",IF(C.Claims_DATA!E631=0,0,C.Claims_DATA!E631/ECO!O75))))</f>
        <v>0</v>
      </c>
      <c r="G740" s="74">
        <f>IF($C$2="National Currency",IF(C.Claims_DATA!F631=0,0,C.Claims_DATA!F631),IF($C$2="Current Exchange rate",IF(C.Claims_DATA!F631=0,0,C.Claims_DATA!F631/ECO!P40),IF($C$2="Constant Exchange rate",IF(C.Claims_DATA!F631=0,0,C.Claims_DATA!F631/ECO!P75))))</f>
        <v>0</v>
      </c>
      <c r="H740" s="74">
        <f>IF($C$2="National Currency",IF(C.Claims_DATA!G631=0,0,C.Claims_DATA!G631),IF($C$2="Current Exchange rate",IF(C.Claims_DATA!G631=0,0,C.Claims_DATA!G631/ECO!Q40),IF($C$2="Constant Exchange rate",IF(C.Claims_DATA!G631=0,0,C.Claims_DATA!G631/ECO!Q75))))</f>
        <v>0</v>
      </c>
      <c r="I740" s="74">
        <f>IF($C$2="National Currency",IF(C.Claims_DATA!H631=0,0,C.Claims_DATA!H631),IF($C$2="Current Exchange rate",IF(C.Claims_DATA!H631=0,0,C.Claims_DATA!H631/ECO!R40),IF($C$2="Constant Exchange rate",IF(C.Claims_DATA!H631=0,0,C.Claims_DATA!H631/ECO!R75))))</f>
        <v>0</v>
      </c>
      <c r="J740" s="74">
        <f>IF($C$2="National Currency",IF(C.Claims_DATA!I631=0,0,C.Claims_DATA!I631),IF($C$2="Current Exchange rate",IF(C.Claims_DATA!I631=0,0,C.Claims_DATA!I631/ECO!S40),IF($C$2="Constant Exchange rate",IF(C.Claims_DATA!I631=0,0,C.Claims_DATA!I631/ECO!S75))))</f>
        <v>72.033898305084747</v>
      </c>
      <c r="K740" s="74">
        <f>IF($C$2="National Currency",IF(C.Claims_DATA!J631=0,0,C.Claims_DATA!J631),IF($C$2="Current Exchange rate",IF(C.Claims_DATA!J631=0,0,C.Claims_DATA!J631/ECO!T40),IF($C$2="Constant Exchange rate",IF(C.Claims_DATA!J631=0,0,C.Claims_DATA!J631/ECO!T75))))</f>
        <v>129.23728813559322</v>
      </c>
      <c r="L740" s="74">
        <f>IF($C$2="National Currency",IF(C.Claims_DATA!K631=0,0,C.Claims_DATA!K631),IF($C$2="Current Exchange rate",IF(C.Claims_DATA!K631=0,0,C.Claims_DATA!K631/ECO!U40),IF($C$2="Constant Exchange rate",IF(C.Claims_DATA!K631=0,0,C.Claims_DATA!K631/ECO!U75))))</f>
        <v>-78.74293785310735</v>
      </c>
      <c r="M740" s="74">
        <f>IF($C$2="National Currency",IF(C.Claims_DATA!L631=0,0,C.Claims_DATA!L631),IF($C$2="Current Exchange rate",IF(C.Claims_DATA!L631=0,0,C.Claims_DATA!L631/ECO!V40),IF($C$2="Constant Exchange rate",IF(C.Claims_DATA!L631=0,0,C.Claims_DATA!L631/ECO!V75))))</f>
        <v>51.200564971751412</v>
      </c>
      <c r="N740" s="74">
        <f>IF($C$2="National Currency",IF(C.Claims_DATA!M631=0,0,C.Claims_DATA!M631),IF($C$2="Current Exchange rate",IF(C.Claims_DATA!M631=0,0,C.Claims_DATA!M631/ECO!W40),IF($C$2="Constant Exchange rate",IF(C.Claims_DATA!M631=0,0,C.Claims_DATA!M631/ECO!W75))))</f>
        <v>49.435028248587571</v>
      </c>
      <c r="O740" s="74">
        <f>IF($C$2="National Currency",IF(C.Claims_DATA!N631=0,0,C.Claims_DATA!N631),IF($C$2="Current Exchange rate",IF(C.Claims_DATA!N631=0,0,C.Claims_DATA!N631/ECO!X40),IF($C$2="Constant Exchange rate",IF(C.Claims_DATA!N631=0,0,C.Claims_DATA!N631/ECO!X75))))</f>
        <v>48.728813559322035</v>
      </c>
      <c r="P740" s="220">
        <f>IF($C$2="National Currency",IF(C.Claims_DATA!O631=0,0,C.Claims_DATA!O631),IF($C$2="Current Exchange rate",IF(C.Claims_DATA!O631=0,0,C.Claims_DATA!O631/ECO!Y40),IF($C$2="Constant Exchange rate",IF(C.Claims_DATA!O631=0,0,C.Claims_DATA!O631/ECO!Y75))))</f>
        <v>0</v>
      </c>
      <c r="Q740" s="48">
        <f t="shared" si="145"/>
        <v>-6.9930365486454302E-2</v>
      </c>
      <c r="R740" s="94">
        <f t="shared" si="146"/>
        <v>-1.4285714285714235E-2</v>
      </c>
      <c r="S740" s="94" t="str">
        <f t="shared" si="147"/>
        <v>-</v>
      </c>
    </row>
    <row r="741" spans="3:19" ht="15" x14ac:dyDescent="0.25">
      <c r="C741" s="256"/>
      <c r="D741" s="257"/>
      <c r="E741" s="45" t="s">
        <v>41</v>
      </c>
      <c r="F741" s="75">
        <f>IF($C$2="National Currency",IF(C.Claims_DATA!E632=0,0,C.Claims_DATA!E632),IF($C$2="Current Exchange rate",IF(C.Claims_DATA!E632=0,0,C.Claims_DATA!E632/ECO!O41),IF($C$2="Constant Exchange rate",IF(C.Claims_DATA!E632=0,0,C.Claims_DATA!E632/ECO!O76))))</f>
        <v>547.07389409250482</v>
      </c>
      <c r="G741" s="75">
        <f>IF($C$2="National Currency",IF(C.Claims_DATA!F632=0,0,C.Claims_DATA!F632),IF($C$2="Current Exchange rate",IF(C.Claims_DATA!F632=0,0,C.Claims_DATA!F632/ECO!P41),IF($C$2="Constant Exchange rate",IF(C.Claims_DATA!F632=0,0,C.Claims_DATA!F632/ECO!P76))))</f>
        <v>304.75052968325633</v>
      </c>
      <c r="H741" s="75">
        <f>IF($C$2="National Currency",IF(C.Claims_DATA!G632=0,0,C.Claims_DATA!G632),IF($C$2="Current Exchange rate",IF(C.Claims_DATA!G632=0,0,C.Claims_DATA!G632/ECO!Q41),IF($C$2="Constant Exchange rate",IF(C.Claims_DATA!G632=0,0,C.Claims_DATA!G632/ECO!Q76))))</f>
        <v>407.76178322622269</v>
      </c>
      <c r="I741" s="75">
        <f>IF($C$2="National Currency",IF(C.Claims_DATA!H632=0,0,C.Claims_DATA!H632),IF($C$2="Current Exchange rate",IF(C.Claims_DATA!H632=0,0,C.Claims_DATA!H632/ECO!R41),IF($C$2="Constant Exchange rate",IF(C.Claims_DATA!H632=0,0,C.Claims_DATA!H632/ECO!R76))))</f>
        <v>62.400510882824072</v>
      </c>
      <c r="J741" s="75">
        <f>IF($C$2="National Currency",IF(C.Claims_DATA!I632=0,0,C.Claims_DATA!I632),IF($C$2="Current Exchange rate",IF(C.Claims_DATA!I632=0,0,C.Claims_DATA!I632/ECO!S41),IF($C$2="Constant Exchange rate",IF(C.Claims_DATA!I632=0,0,C.Claims_DATA!I632/ECO!S76))))</f>
        <v>200.93998550524785</v>
      </c>
      <c r="K741" s="75">
        <f>IF($C$2="National Currency",IF(C.Claims_DATA!J632=0,0,C.Claims_DATA!J632),IF($C$2="Current Exchange rate",IF(C.Claims_DATA!J632=0,0,C.Claims_DATA!J632/ECO!T41),IF($C$2="Constant Exchange rate",IF(C.Claims_DATA!J632=0,0,C.Claims_DATA!J632/ECO!T76))))</f>
        <v>-149.7208390473121</v>
      </c>
      <c r="L741" s="75">
        <f>IF($C$2="National Currency",IF(C.Claims_DATA!K632=0,0,C.Claims_DATA!K632),IF($C$2="Current Exchange rate",IF(C.Claims_DATA!K632=0,0,C.Claims_DATA!K632/ECO!U41),IF($C$2="Constant Exchange rate",IF(C.Claims_DATA!K632=0,0,C.Claims_DATA!K632/ECO!U76))))</f>
        <v>-163.77718709127052</v>
      </c>
      <c r="M741" s="75">
        <f>IF($C$2="National Currency",IF(C.Claims_DATA!L632=0,0,C.Claims_DATA!L632),IF($C$2="Current Exchange rate",IF(C.Claims_DATA!L632=0,0,C.Claims_DATA!L632/ECO!V41),IF($C$2="Constant Exchange rate",IF(C.Claims_DATA!L632=0,0,C.Claims_DATA!L632/ECO!V76))))</f>
        <v>257.62910988597451</v>
      </c>
      <c r="N741" s="75">
        <f>IF($C$2="National Currency",IF(C.Claims_DATA!M632=0,0,C.Claims_DATA!M632),IF($C$2="Current Exchange rate",IF(C.Claims_DATA!M632=0,0,C.Claims_DATA!M632/ECO!W41),IF($C$2="Constant Exchange rate",IF(C.Claims_DATA!M632=0,0,C.Claims_DATA!M632/ECO!W76))))</f>
        <v>137.66208755937859</v>
      </c>
      <c r="O741" s="75">
        <f>IF($C$2="National Currency",IF(C.Claims_DATA!N632=0,0,C.Claims_DATA!N632),IF($C$2="Current Exchange rate",IF(C.Claims_DATA!N632=0,0,C.Claims_DATA!N632/ECO!X41),IF($C$2="Constant Exchange rate",IF(C.Claims_DATA!N632=0,0,C.Claims_DATA!N632/ECO!X76))))</f>
        <v>-422.10631906060291</v>
      </c>
      <c r="P741" s="221">
        <f>IF($C$2="National Currency",IF(C.Claims_DATA!O632=0,0,C.Claims_DATA!O632),IF($C$2="Current Exchange rate",IF(C.Claims_DATA!O632=0,0,C.Claims_DATA!O632/ECO!Y41),IF($C$2="Constant Exchange rate",IF(C.Claims_DATA!O632=0,0,C.Claims_DATA!O632/ECO!Y76))))</f>
        <v>0</v>
      </c>
      <c r="Q741" s="48">
        <f t="shared" si="145"/>
        <v>0.6057617046250231</v>
      </c>
      <c r="R741" s="94">
        <f t="shared" si="146"/>
        <v>-4.0662495865358235</v>
      </c>
      <c r="S741" s="94">
        <f t="shared" si="147"/>
        <v>-1.7715709406328002</v>
      </c>
    </row>
    <row r="742" spans="3:19" ht="15.75" thickBot="1" x14ac:dyDescent="0.3">
      <c r="C742" s="258"/>
      <c r="D742" s="259"/>
      <c r="E742" s="55" t="s">
        <v>85</v>
      </c>
      <c r="F742" s="64">
        <f t="shared" ref="F742:O742" si="148">SUM(F710:F741)</f>
        <v>2582.9621433806424</v>
      </c>
      <c r="G742" s="64">
        <f t="shared" si="148"/>
        <v>3914.0141252281851</v>
      </c>
      <c r="H742" s="64">
        <f t="shared" si="148"/>
        <v>2586.8983114024809</v>
      </c>
      <c r="I742" s="64">
        <f t="shared" si="148"/>
        <v>2746.847406777797</v>
      </c>
      <c r="J742" s="64">
        <f t="shared" si="148"/>
        <v>677.58976522282114</v>
      </c>
      <c r="K742" s="64">
        <f t="shared" si="148"/>
        <v>348.47951141058934</v>
      </c>
      <c r="L742" s="64">
        <f t="shared" si="148"/>
        <v>750.31358198009184</v>
      </c>
      <c r="M742" s="64">
        <f t="shared" si="148"/>
        <v>194.62879554168151</v>
      </c>
      <c r="N742" s="64">
        <f t="shared" si="148"/>
        <v>711.12144288255615</v>
      </c>
      <c r="O742" s="64">
        <f t="shared" si="148"/>
        <v>-696.81908882287962</v>
      </c>
      <c r="P742" s="64" t="s">
        <v>355</v>
      </c>
      <c r="Q742" s="48">
        <f t="shared" si="145"/>
        <v>1</v>
      </c>
    </row>
    <row r="743" spans="3:19" ht="16.5" thickTop="1" thickBot="1" x14ac:dyDescent="0.3">
      <c r="C743" s="260"/>
      <c r="D743" s="261"/>
      <c r="E743" s="57" t="s">
        <v>86</v>
      </c>
      <c r="F743" s="64">
        <v>2584.940673828125</v>
      </c>
      <c r="G743" s="64">
        <v>3897.968994140625</v>
      </c>
      <c r="H743" s="64">
        <v>2601.375244140625</v>
      </c>
      <c r="I743" s="64">
        <v>2729.7431640625</v>
      </c>
      <c r="J743" s="64">
        <v>595.201904296875</v>
      </c>
      <c r="K743" s="64">
        <v>216.09553527832031</v>
      </c>
      <c r="L743" s="64">
        <v>795.8846435546875</v>
      </c>
      <c r="M743" s="64">
        <v>127.23223876953125</v>
      </c>
      <c r="N743" s="64">
        <v>631.79205322265625</v>
      </c>
      <c r="O743" s="64">
        <v>-767.0849609375</v>
      </c>
      <c r="P743" s="64" t="s">
        <v>355</v>
      </c>
      <c r="Q743" s="48">
        <f>O743/$O$742</f>
        <v>1.1008380413821885</v>
      </c>
      <c r="R743" s="94">
        <f>IF(OR(O743=0, N743=0),"-",O743/N743-1)</f>
        <v>-2.2141415154317619</v>
      </c>
      <c r="S743" s="94">
        <f>IF(OR(O743=0, F743=0),"-",O743/F743-1)</f>
        <v>-1.296751476234655</v>
      </c>
    </row>
    <row r="744" spans="3:19" ht="15.75" thickTop="1" x14ac:dyDescent="0.25">
      <c r="E744" s="57" t="s">
        <v>87</v>
      </c>
      <c r="F744" s="59"/>
      <c r="G744" s="59">
        <f t="shared" ref="G744:O744" si="149">G743/F743-1</f>
        <v>0.50795298074210438</v>
      </c>
      <c r="H744" s="59">
        <f t="shared" si="149"/>
        <v>-0.33263316151283462</v>
      </c>
      <c r="I744" s="59">
        <f t="shared" si="149"/>
        <v>4.9346175724172436E-2</v>
      </c>
      <c r="J744" s="59">
        <f t="shared" si="149"/>
        <v>-0.78195681112684812</v>
      </c>
      <c r="K744" s="59">
        <f t="shared" si="149"/>
        <v>-0.63693742624429484</v>
      </c>
      <c r="L744" s="59">
        <f t="shared" si="149"/>
        <v>2.6830221528160108</v>
      </c>
      <c r="M744" s="59">
        <f t="shared" si="149"/>
        <v>-0.84013733673605073</v>
      </c>
      <c r="N744" s="59">
        <f t="shared" si="149"/>
        <v>3.9656601136059999</v>
      </c>
      <c r="O744" s="59">
        <f t="shared" si="149"/>
        <v>-2.2141415154317619</v>
      </c>
      <c r="P744" s="86"/>
    </row>
    <row r="747" spans="3:19" ht="18.75" x14ac:dyDescent="0.15">
      <c r="C747" s="264" t="s">
        <v>349</v>
      </c>
      <c r="D747" s="265"/>
      <c r="E747" s="272" t="s">
        <v>143</v>
      </c>
      <c r="F747" s="273"/>
      <c r="G747" s="273"/>
      <c r="H747" s="273"/>
      <c r="I747" s="273"/>
      <c r="J747" s="273"/>
      <c r="K747" s="273"/>
      <c r="L747" s="273"/>
      <c r="M747" s="273"/>
      <c r="N747" s="273"/>
      <c r="O747" s="273"/>
      <c r="P747" s="274"/>
    </row>
    <row r="748" spans="3:19" ht="15" x14ac:dyDescent="0.15">
      <c r="C748" s="262" t="s">
        <v>93</v>
      </c>
      <c r="D748" s="263"/>
      <c r="E748" s="43">
        <v>17</v>
      </c>
      <c r="F748" s="44">
        <v>2004</v>
      </c>
      <c r="G748" s="44">
        <f t="shared" ref="G748:P748" si="150">F748+1</f>
        <v>2005</v>
      </c>
      <c r="H748" s="44">
        <f t="shared" si="150"/>
        <v>2006</v>
      </c>
      <c r="I748" s="44">
        <f t="shared" si="150"/>
        <v>2007</v>
      </c>
      <c r="J748" s="44">
        <f t="shared" si="150"/>
        <v>2008</v>
      </c>
      <c r="K748" s="44">
        <f t="shared" si="150"/>
        <v>2009</v>
      </c>
      <c r="L748" s="44">
        <f t="shared" si="150"/>
        <v>2010</v>
      </c>
      <c r="M748" s="44">
        <f t="shared" si="150"/>
        <v>2011</v>
      </c>
      <c r="N748" s="44">
        <f t="shared" si="150"/>
        <v>2012</v>
      </c>
      <c r="O748" s="120">
        <f t="shared" si="150"/>
        <v>2013</v>
      </c>
      <c r="P748" s="120">
        <f t="shared" si="150"/>
        <v>2014</v>
      </c>
      <c r="Q748" s="46" t="s">
        <v>82</v>
      </c>
      <c r="R748" s="96" t="s">
        <v>88</v>
      </c>
      <c r="S748" s="97" t="s">
        <v>89</v>
      </c>
    </row>
    <row r="749" spans="3:19" ht="15" x14ac:dyDescent="0.25">
      <c r="C749" s="256"/>
      <c r="D749" s="257"/>
      <c r="E749" s="45" t="s">
        <v>0</v>
      </c>
      <c r="F749" s="73">
        <f>IF($C$2="National Currency",IF(C.Claims_DATA!E639=0,0,C.Claims_DATA!E639),IF($C$2="Current Exchange rate",IF(C.Claims_DATA!E639=0,0,C.Claims_DATA!E639/ECO!O10),IF($C$2="Constant Exchange rate",IF(C.Claims_DATA!E639=0,0,C.Claims_DATA!E639/ECO!O45))))</f>
        <v>0</v>
      </c>
      <c r="G749" s="73">
        <f>IF($C$2="National Currency",IF(C.Claims_DATA!F639=0,0,C.Claims_DATA!F639),IF($C$2="Current Exchange rate",IF(C.Claims_DATA!F639=0,0,C.Claims_DATA!F639/ECO!P10),IF($C$2="Constant Exchange rate",IF(C.Claims_DATA!F639=0,0,C.Claims_DATA!F639/ECO!P45))))</f>
        <v>0</v>
      </c>
      <c r="H749" s="73">
        <f>IF($C$2="National Currency",IF(C.Claims_DATA!G639=0,0,C.Claims_DATA!G639),IF($C$2="Current Exchange rate",IF(C.Claims_DATA!G639=0,0,C.Claims_DATA!G639/ECO!Q10),IF($C$2="Constant Exchange rate",IF(C.Claims_DATA!G639=0,0,C.Claims_DATA!G639/ECO!Q45))))</f>
        <v>0</v>
      </c>
      <c r="I749" s="73">
        <f>IF($C$2="National Currency",IF(C.Claims_DATA!H639=0,0,C.Claims_DATA!H639),IF($C$2="Current Exchange rate",IF(C.Claims_DATA!H639=0,0,C.Claims_DATA!H639/ECO!R10),IF($C$2="Constant Exchange rate",IF(C.Claims_DATA!H639=0,0,C.Claims_DATA!H639/ECO!R45))))</f>
        <v>0</v>
      </c>
      <c r="J749" s="73">
        <f>IF($C$2="National Currency",IF(C.Claims_DATA!I639=0,0,C.Claims_DATA!I639),IF($C$2="Current Exchange rate",IF(C.Claims_DATA!I639=0,0,C.Claims_DATA!I639/ECO!S10),IF($C$2="Constant Exchange rate",IF(C.Claims_DATA!I639=0,0,C.Claims_DATA!I639/ECO!S45))))</f>
        <v>0</v>
      </c>
      <c r="K749" s="73">
        <f>IF($C$2="National Currency",IF(C.Claims_DATA!J639=0,0,C.Claims_DATA!J639),IF($C$2="Current Exchange rate",IF(C.Claims_DATA!J639=0,0,C.Claims_DATA!J639/ECO!T10),IF($C$2="Constant Exchange rate",IF(C.Claims_DATA!J639=0,0,C.Claims_DATA!J639/ECO!T45))))</f>
        <v>0</v>
      </c>
      <c r="L749" s="73">
        <f>IF($C$2="National Currency",IF(C.Claims_DATA!K639=0,0,C.Claims_DATA!K639),IF($C$2="Current Exchange rate",IF(C.Claims_DATA!K639=0,0,C.Claims_DATA!K639/ECO!U10),IF($C$2="Constant Exchange rate",IF(C.Claims_DATA!K639=0,0,C.Claims_DATA!K639/ECO!U45))))</f>
        <v>0</v>
      </c>
      <c r="M749" s="73">
        <f>IF($C$2="National Currency",IF(C.Claims_DATA!L639=0,0,C.Claims_DATA!L639),IF($C$2="Current Exchange rate",IF(C.Claims_DATA!L639=0,0,C.Claims_DATA!L639/ECO!V10),IF($C$2="Constant Exchange rate",IF(C.Claims_DATA!L639=0,0,C.Claims_DATA!L639/ECO!V45))))</f>
        <v>0</v>
      </c>
      <c r="N749" s="73">
        <f>IF($C$2="National Currency",IF(C.Claims_DATA!M639=0,0,C.Claims_DATA!M639),IF($C$2="Current Exchange rate",IF(C.Claims_DATA!M639=0,0,C.Claims_DATA!M639/ECO!W10),IF($C$2="Constant Exchange rate",IF(C.Claims_DATA!M639=0,0,C.Claims_DATA!M639/ECO!W45))))</f>
        <v>0</v>
      </c>
      <c r="O749" s="73">
        <f>IF($C$2="National Currency",IF(C.Claims_DATA!N639=0,0,C.Claims_DATA!N639),IF($C$2="Current Exchange rate",IF(C.Claims_DATA!N639=0,0,C.Claims_DATA!N639/ECO!X10),IF($C$2="Constant Exchange rate",IF(C.Claims_DATA!N639=0,0,C.Claims_DATA!N639/ECO!X45))))</f>
        <v>0</v>
      </c>
      <c r="P749" s="219">
        <f>IF($C$2="National Currency",IF(C.Claims_DATA!O639=0,0,C.Claims_DATA!O639),IF($C$2="Current Exchange rate",IF(C.Claims_DATA!O639=0,0,C.Claims_DATA!O639/ECO!Y10),IF($C$2="Constant Exchange rate",IF(C.Claims_DATA!O639=0,0,C.Claims_DATA!O639/ECO!Y45))))</f>
        <v>0</v>
      </c>
      <c r="Q749" s="48">
        <f>O749/$O$781</f>
        <v>0</v>
      </c>
      <c r="R749" s="94" t="str">
        <f>IF(OR(O749=0, N749=0),"-",O749/N749-1)</f>
        <v>-</v>
      </c>
      <c r="S749" s="94" t="str">
        <f>IF(OR(O749=0, F749=0),"-",O749/F749-1)</f>
        <v>-</v>
      </c>
    </row>
    <row r="750" spans="3:19" ht="15" x14ac:dyDescent="0.25">
      <c r="C750" s="256"/>
      <c r="D750" s="257"/>
      <c r="E750" s="45" t="s">
        <v>1</v>
      </c>
      <c r="F750" s="74">
        <f>IF($C$2="National Currency",IF(C.Claims_DATA!E640=0,0,C.Claims_DATA!E640),IF($C$2="Current Exchange rate",IF(C.Claims_DATA!E640=0,0,C.Claims_DATA!E640/ECO!O11),IF($C$2="Constant Exchange rate",IF(C.Claims_DATA!E640=0,0,C.Claims_DATA!E640/ECO!O46))))</f>
        <v>213.79841140000056</v>
      </c>
      <c r="G750" s="74">
        <f>IF($C$2="National Currency",IF(C.Claims_DATA!F640=0,0,C.Claims_DATA!F640),IF($C$2="Current Exchange rate",IF(C.Claims_DATA!F640=0,0,C.Claims_DATA!F640/ECO!P11),IF($C$2="Constant Exchange rate",IF(C.Claims_DATA!F640=0,0,C.Claims_DATA!F640/ECO!P46))))</f>
        <v>183.3712623899994</v>
      </c>
      <c r="H750" s="74">
        <f>IF($C$2="National Currency",IF(C.Claims_DATA!G640=0,0,C.Claims_DATA!G640),IF($C$2="Current Exchange rate",IF(C.Claims_DATA!G640=0,0,C.Claims_DATA!G640/ECO!Q11),IF($C$2="Constant Exchange rate",IF(C.Claims_DATA!G640=0,0,C.Claims_DATA!G640/ECO!Q46))))</f>
        <v>128.34552476000022</v>
      </c>
      <c r="I750" s="74">
        <f>IF($C$2="National Currency",IF(C.Claims_DATA!H640=0,0,C.Claims_DATA!H640),IF($C$2="Current Exchange rate",IF(C.Claims_DATA!H640=0,0,C.Claims_DATA!H640/ECO!R11),IF($C$2="Constant Exchange rate",IF(C.Claims_DATA!H640=0,0,C.Claims_DATA!H640/ECO!R46))))</f>
        <v>208.19331088999988</v>
      </c>
      <c r="J750" s="74">
        <f>IF($C$2="National Currency",IF(C.Claims_DATA!I640=0,0,C.Claims_DATA!I640),IF($C$2="Current Exchange rate",IF(C.Claims_DATA!I640=0,0,C.Claims_DATA!I640/ECO!S11),IF($C$2="Constant Exchange rate",IF(C.Claims_DATA!I640=0,0,C.Claims_DATA!I640/ECO!S46))))</f>
        <v>365.97713122000027</v>
      </c>
      <c r="K750" s="74">
        <f>IF($C$2="National Currency",IF(C.Claims_DATA!J640=0,0,C.Claims_DATA!J640),IF($C$2="Current Exchange rate",IF(C.Claims_DATA!J640=0,0,C.Claims_DATA!J640/ECO!T11),IF($C$2="Constant Exchange rate",IF(C.Claims_DATA!J640=0,0,C.Claims_DATA!J640/ECO!T46))))</f>
        <v>35.35557959999943</v>
      </c>
      <c r="L750" s="74">
        <f>IF($C$2="National Currency",IF(C.Claims_DATA!K640=0,0,C.Claims_DATA!K640),IF($C$2="Current Exchange rate",IF(C.Claims_DATA!K640=0,0,C.Claims_DATA!K640/ECO!U11),IF($C$2="Constant Exchange rate",IF(C.Claims_DATA!K640=0,0,C.Claims_DATA!K640/ECO!U46))))</f>
        <v>115.86613584999991</v>
      </c>
      <c r="M750" s="74">
        <f>IF($C$2="National Currency",IF(C.Claims_DATA!L640=0,0,C.Claims_DATA!L640),IF($C$2="Current Exchange rate",IF(C.Claims_DATA!L640=0,0,C.Claims_DATA!L640/ECO!V11),IF($C$2="Constant Exchange rate",IF(C.Claims_DATA!L640=0,0,C.Claims_DATA!L640/ECO!V46))))</f>
        <v>8.5141079899997703</v>
      </c>
      <c r="N750" s="74">
        <f>IF($C$2="National Currency",IF(C.Claims_DATA!M640=0,0,C.Claims_DATA!M640),IF($C$2="Current Exchange rate",IF(C.Claims_DATA!M640=0,0,C.Claims_DATA!M640/ECO!W11),IF($C$2="Constant Exchange rate",IF(C.Claims_DATA!M640=0,0,C.Claims_DATA!M640/ECO!W46))))</f>
        <v>59.049175719999788</v>
      </c>
      <c r="O750" s="74">
        <f>IF($C$2="National Currency",IF(C.Claims_DATA!N640=0,0,C.Claims_DATA!N640),IF($C$2="Current Exchange rate",IF(C.Claims_DATA!N640=0,0,C.Claims_DATA!N640/ECO!X11),IF($C$2="Constant Exchange rate",IF(C.Claims_DATA!N640=0,0,C.Claims_DATA!N640/ECO!X46))))</f>
        <v>38.933495590000156</v>
      </c>
      <c r="P750" s="220">
        <f>IF($C$2="National Currency",IF(C.Claims_DATA!O640=0,0,C.Claims_DATA!O640),IF($C$2="Current Exchange rate",IF(C.Claims_DATA!O640=0,0,C.Claims_DATA!O640/ECO!Y11),IF($C$2="Constant Exchange rate",IF(C.Claims_DATA!O640=0,0,C.Claims_DATA!O640/ECO!Y46))))</f>
        <v>66.24755246000052</v>
      </c>
      <c r="Q750" s="48">
        <f t="shared" ref="Q750:Q782" si="151">O750/$O$781</f>
        <v>3.0891324683094672E-2</v>
      </c>
      <c r="R750" s="94">
        <f t="shared" ref="R750:R780" si="152">IF(OR(O750=0, N750=0),"-",O750/N750-1)</f>
        <v>-0.34065979558096537</v>
      </c>
      <c r="S750" s="94">
        <f t="shared" ref="S750:S780" si="153">IF(OR(O750=0, F750=0),"-",O750/F750-1)</f>
        <v>-0.81789623535995992</v>
      </c>
    </row>
    <row r="751" spans="3:19" ht="15" x14ac:dyDescent="0.25">
      <c r="C751" s="256"/>
      <c r="D751" s="257"/>
      <c r="E751" s="45" t="s">
        <v>2</v>
      </c>
      <c r="F751" s="74">
        <f>IF($C$2="National Currency",IF(C.Claims_DATA!E641=0,0,C.Claims_DATA!E641),IF($C$2="Current Exchange rate",IF(C.Claims_DATA!E641=0,0,C.Claims_DATA!E641/ECO!O12),IF($C$2="Constant Exchange rate",IF(C.Claims_DATA!E641=0,0,C.Claims_DATA!E641/ECO!O47))))</f>
        <v>0</v>
      </c>
      <c r="G751" s="74">
        <f>IF($C$2="National Currency",IF(C.Claims_DATA!F641=0,0,C.Claims_DATA!F641),IF($C$2="Current Exchange rate",IF(C.Claims_DATA!F641=0,0,C.Claims_DATA!F641/ECO!P12),IF($C$2="Constant Exchange rate",IF(C.Claims_DATA!F641=0,0,C.Claims_DATA!F641/ECO!P47))))</f>
        <v>0</v>
      </c>
      <c r="H751" s="74">
        <f>IF($C$2="National Currency",IF(C.Claims_DATA!G641=0,0,C.Claims_DATA!G641),IF($C$2="Current Exchange rate",IF(C.Claims_DATA!G641=0,0,C.Claims_DATA!G641/ECO!Q12),IF($C$2="Constant Exchange rate",IF(C.Claims_DATA!G641=0,0,C.Claims_DATA!G641/ECO!Q47))))</f>
        <v>0</v>
      </c>
      <c r="I751" s="74">
        <f>IF($C$2="National Currency",IF(C.Claims_DATA!H641=0,0,C.Claims_DATA!H641),IF($C$2="Current Exchange rate",IF(C.Claims_DATA!H641=0,0,C.Claims_DATA!H641/ECO!R12),IF($C$2="Constant Exchange rate",IF(C.Claims_DATA!H641=0,0,C.Claims_DATA!H641/ECO!R47))))</f>
        <v>0.23468657326925044</v>
      </c>
      <c r="J751" s="74">
        <f>IF($C$2="National Currency",IF(C.Claims_DATA!I641=0,0,C.Claims_DATA!I641),IF($C$2="Current Exchange rate",IF(C.Claims_DATA!I641=0,0,C.Claims_DATA!I641/ECO!S12),IF($C$2="Constant Exchange rate",IF(C.Claims_DATA!I641=0,0,C.Claims_DATA!I641/ECO!S47))))</f>
        <v>2.1991001124859393</v>
      </c>
      <c r="K751" s="74">
        <f>IF($C$2="National Currency",IF(C.Claims_DATA!J641=0,0,C.Claims_DATA!J641),IF($C$2="Current Exchange rate",IF(C.Claims_DATA!J641=0,0,C.Claims_DATA!J641/ECO!T12),IF($C$2="Constant Exchange rate",IF(C.Claims_DATA!J641=0,0,C.Claims_DATA!J641/ECO!T47))))</f>
        <v>-0.50853870538909907</v>
      </c>
      <c r="L751" s="74">
        <f>IF($C$2="National Currency",IF(C.Claims_DATA!K641=0,0,C.Claims_DATA!K641),IF($C$2="Current Exchange rate",IF(C.Claims_DATA!K641=0,0,C.Claims_DATA!K641/ECO!U12),IF($C$2="Constant Exchange rate",IF(C.Claims_DATA!K641=0,0,C.Claims_DATA!K641/ECO!U47))))</f>
        <v>2.5718376112076902</v>
      </c>
      <c r="M751" s="74">
        <f>IF($C$2="National Currency",IF(C.Claims_DATA!L641=0,0,C.Claims_DATA!L641),IF($C$2="Current Exchange rate",IF(C.Claims_DATA!L641=0,0,C.Claims_DATA!L641/ECO!V12),IF($C$2="Constant Exchange rate",IF(C.Claims_DATA!L641=0,0,C.Claims_DATA!L641/ECO!V47))))</f>
        <v>1.9991819204417631</v>
      </c>
      <c r="N751" s="74">
        <f>IF($C$2="National Currency",IF(C.Claims_DATA!M641=0,0,C.Claims_DATA!M641),IF($C$2="Current Exchange rate",IF(C.Claims_DATA!M641=0,0,C.Claims_DATA!M641/ECO!W12),IF($C$2="Constant Exchange rate",IF(C.Claims_DATA!M641=0,0,C.Claims_DATA!M641/ECO!W47))))</f>
        <v>5.1129972389814906</v>
      </c>
      <c r="O751" s="223">
        <f>IF($C$2="National Currency",IF(C.Claims_DATA!N641=0,0,C.Claims_DATA!N641),IF($C$2="Current Exchange rate",IF(C.Claims_DATA!N641=0,0,C.Claims_DATA!N641/ECO!X12),IF($C$2="Constant Exchange rate",IF(C.Claims_DATA!N641=0,0,C.Claims_DATA!N641/ECO!X47))))</f>
        <v>5.1129972389814906</v>
      </c>
      <c r="P751" s="224">
        <f>IF($C$2="National Currency",IF(C.Claims_DATA!O641=0,0,C.Claims_DATA!O641),IF($C$2="Current Exchange rate",IF(C.Claims_DATA!O641=0,0,C.Claims_DATA!O641/ECO!Y12),IF($C$2="Constant Exchange rate",IF(C.Claims_DATA!O641=0,0,C.Claims_DATA!O641/ECO!Y47))))</f>
        <v>0</v>
      </c>
      <c r="Q751" s="48">
        <f t="shared" si="151"/>
        <v>4.0568475915045161E-3</v>
      </c>
      <c r="R751" s="94">
        <f t="shared" si="152"/>
        <v>0</v>
      </c>
      <c r="S751" s="94" t="str">
        <f t="shared" si="153"/>
        <v>-</v>
      </c>
    </row>
    <row r="752" spans="3:19" ht="15" x14ac:dyDescent="0.25">
      <c r="C752" s="256"/>
      <c r="D752" s="257"/>
      <c r="E752" s="45" t="s">
        <v>3</v>
      </c>
      <c r="F752" s="74">
        <f>IF($C$2="National Currency",IF(C.Claims_DATA!E642=0,0,C.Claims_DATA!E642),IF($C$2="Current Exchange rate",IF(C.Claims_DATA!E642=0,0,C.Claims_DATA!E642/ECO!O13),IF($C$2="Constant Exchange rate",IF(C.Claims_DATA!E642=0,0,C.Claims_DATA!E642/ECO!O48))))</f>
        <v>83.058050565535595</v>
      </c>
      <c r="G752" s="74">
        <f>IF($C$2="National Currency",IF(C.Claims_DATA!F642=0,0,C.Claims_DATA!F642),IF($C$2="Current Exchange rate",IF(C.Claims_DATA!F642=0,0,C.Claims_DATA!F642/ECO!P13),IF($C$2="Constant Exchange rate",IF(C.Claims_DATA!F642=0,0,C.Claims_DATA!F642/ECO!P48))))</f>
        <v>238.72421823020625</v>
      </c>
      <c r="H752" s="74">
        <f>IF($C$2="National Currency",IF(C.Claims_DATA!G642=0,0,C.Claims_DATA!G642),IF($C$2="Current Exchange rate",IF(C.Claims_DATA!G642=0,0,C.Claims_DATA!G642/ECO!Q13),IF($C$2="Constant Exchange rate",IF(C.Claims_DATA!G642=0,0,C.Claims_DATA!G642/ECO!Q48))))</f>
        <v>294.34048569527613</v>
      </c>
      <c r="I752" s="74">
        <f>IF($C$2="National Currency",IF(C.Claims_DATA!H642=0,0,C.Claims_DATA!H642),IF($C$2="Current Exchange rate",IF(C.Claims_DATA!H642=0,0,C.Claims_DATA!H642/ECO!R13),IF($C$2="Constant Exchange rate",IF(C.Claims_DATA!H642=0,0,C.Claims_DATA!H642/ECO!R48))))</f>
        <v>183.03226879574186</v>
      </c>
      <c r="J752" s="74">
        <f>IF($C$2="National Currency",IF(C.Claims_DATA!I642=0,0,C.Claims_DATA!I642),IF($C$2="Current Exchange rate",IF(C.Claims_DATA!I642=0,0,C.Claims_DATA!I642/ECO!S13),IF($C$2="Constant Exchange rate",IF(C.Claims_DATA!I642=0,0,C.Claims_DATA!I642/ECO!S48))))</f>
        <v>128.90444194943447</v>
      </c>
      <c r="K752" s="74">
        <f>IF($C$2="National Currency",IF(C.Claims_DATA!J642=0,0,C.Claims_DATA!J642),IF($C$2="Current Exchange rate",IF(C.Claims_DATA!J642=0,0,C.Claims_DATA!J642/ECO!T13),IF($C$2="Constant Exchange rate",IF(C.Claims_DATA!J642=0,0,C.Claims_DATA!J642/ECO!T48))))</f>
        <v>150.22172155688625</v>
      </c>
      <c r="L752" s="74">
        <f>IF($C$2="National Currency",IF(C.Claims_DATA!K642=0,0,C.Claims_DATA!K642),IF($C$2="Current Exchange rate",IF(C.Claims_DATA!K642=0,0,C.Claims_DATA!K642/ECO!U13),IF($C$2="Constant Exchange rate",IF(C.Claims_DATA!K642=0,0,C.Claims_DATA!K642/ECO!U48))))</f>
        <v>55.530735196274122</v>
      </c>
      <c r="M752" s="74">
        <f>IF($C$2="National Currency",IF(C.Claims_DATA!L642=0,0,C.Claims_DATA!L642),IF($C$2="Current Exchange rate",IF(C.Claims_DATA!L642=0,0,C.Claims_DATA!L642/ECO!V13),IF($C$2="Constant Exchange rate",IF(C.Claims_DATA!L642=0,0,C.Claims_DATA!L642/ECO!V48))))</f>
        <v>-329.24295991350635</v>
      </c>
      <c r="N752" s="74">
        <f>IF($C$2="National Currency",IF(C.Claims_DATA!M642=0,0,C.Claims_DATA!M642),IF($C$2="Current Exchange rate",IF(C.Claims_DATA!M642=0,0,C.Claims_DATA!M642/ECO!W13),IF($C$2="Constant Exchange rate",IF(C.Claims_DATA!M642=0,0,C.Claims_DATA!M642/ECO!W48))))</f>
        <v>-112.74478376580173</v>
      </c>
      <c r="O752" s="74">
        <f>IF($C$2="National Currency",IF(C.Claims_DATA!N642=0,0,C.Claims_DATA!N642),IF($C$2="Current Exchange rate",IF(C.Claims_DATA!N642=0,0,C.Claims_DATA!N642/ECO!X13),IF($C$2="Constant Exchange rate",IF(C.Claims_DATA!N642=0,0,C.Claims_DATA!N642/ECO!X48))))</f>
        <v>91.593090485695285</v>
      </c>
      <c r="P752" s="220">
        <f>IF($C$2="National Currency",IF(C.Claims_DATA!O642=0,0,C.Claims_DATA!O642),IF($C$2="Current Exchange rate",IF(C.Claims_DATA!O642=0,0,C.Claims_DATA!O642/ECO!Y13),IF($C$2="Constant Exchange rate",IF(C.Claims_DATA!O642=0,0,C.Claims_DATA!O642/ECO!Y48))))</f>
        <v>-234.39454424484367</v>
      </c>
      <c r="Q752" s="48">
        <f t="shared" si="151"/>
        <v>7.2673461605343395E-2</v>
      </c>
      <c r="R752" s="94">
        <f t="shared" si="152"/>
        <v>-1.8123931540456573</v>
      </c>
      <c r="S752" s="94">
        <f t="shared" si="153"/>
        <v>0.10275993551552554</v>
      </c>
    </row>
    <row r="753" spans="3:19" ht="15" x14ac:dyDescent="0.25">
      <c r="C753" s="256"/>
      <c r="D753" s="257"/>
      <c r="E753" s="45" t="s">
        <v>4</v>
      </c>
      <c r="F753" s="74">
        <f>IF($C$2="National Currency",IF(C.Claims_DATA!E643=0,0,C.Claims_DATA!E643),IF($C$2="Current Exchange rate",IF(C.Claims_DATA!E643=0,0,C.Claims_DATA!E643/ECO!O14),IF($C$2="Constant Exchange rate",IF(C.Claims_DATA!E643=0,0,C.Claims_DATA!E643/ECO!O49))))</f>
        <v>-1.0251678712389154</v>
      </c>
      <c r="G753" s="74">
        <f>IF($C$2="National Currency",IF(C.Claims_DATA!F643=0,0,C.Claims_DATA!F643),IF($C$2="Current Exchange rate",IF(C.Claims_DATA!F643=0,0,C.Claims_DATA!F643/ECO!P14),IF($C$2="Constant Exchange rate",IF(C.Claims_DATA!F643=0,0,C.Claims_DATA!F643/ECO!P49))))</f>
        <v>4.6132554205751202</v>
      </c>
      <c r="H753" s="74">
        <f>IF($C$2="National Currency",IF(C.Claims_DATA!G643=0,0,C.Claims_DATA!G643),IF($C$2="Current Exchange rate",IF(C.Claims_DATA!G643=0,0,C.Claims_DATA!G643/ECO!Q14),IF($C$2="Constant Exchange rate",IF(C.Claims_DATA!G643=0,0,C.Claims_DATA!G643/ECO!Q49))))</f>
        <v>4.1006714849556616</v>
      </c>
      <c r="I753" s="74">
        <f>IF($C$2="National Currency",IF(C.Claims_DATA!H643=0,0,C.Claims_DATA!H643),IF($C$2="Current Exchange rate",IF(C.Claims_DATA!H643=0,0,C.Claims_DATA!H643/ECO!R14),IF($C$2="Constant Exchange rate",IF(C.Claims_DATA!H643=0,0,C.Claims_DATA!H643/ECO!R49))))</f>
        <v>6.4927298511797975</v>
      </c>
      <c r="J753" s="74">
        <f>IF($C$2="National Currency",IF(C.Claims_DATA!I643=0,0,C.Claims_DATA!I643),IF($C$2="Current Exchange rate",IF(C.Claims_DATA!I643=0,0,C.Claims_DATA!I643/ECO!S14),IF($C$2="Constant Exchange rate",IF(C.Claims_DATA!I643=0,0,C.Claims_DATA!I643/ECO!S49))))</f>
        <v>3</v>
      </c>
      <c r="K753" s="74">
        <f>IF($C$2="National Currency",IF(C.Claims_DATA!J643=0,0,C.Claims_DATA!J643),IF($C$2="Current Exchange rate",IF(C.Claims_DATA!J643=0,0,C.Claims_DATA!J643/ECO!T14),IF($C$2="Constant Exchange rate",IF(C.Claims_DATA!J643=0,0,C.Claims_DATA!J643/ECO!T49))))</f>
        <v>3</v>
      </c>
      <c r="L753" s="74">
        <f>IF($C$2="National Currency",IF(C.Claims_DATA!K643=0,0,C.Claims_DATA!K643),IF($C$2="Current Exchange rate",IF(C.Claims_DATA!K643=0,0,C.Claims_DATA!K643/ECO!U14),IF($C$2="Constant Exchange rate",IF(C.Claims_DATA!K643=0,0,C.Claims_DATA!K643/ECO!U49))))</f>
        <v>0</v>
      </c>
      <c r="M753" s="74">
        <f>IF($C$2="National Currency",IF(C.Claims_DATA!L643=0,0,C.Claims_DATA!L643),IF($C$2="Current Exchange rate",IF(C.Claims_DATA!L643=0,0,C.Claims_DATA!L643/ECO!V14),IF($C$2="Constant Exchange rate",IF(C.Claims_DATA!L643=0,0,C.Claims_DATA!L643/ECO!V49))))</f>
        <v>0</v>
      </c>
      <c r="N753" s="74">
        <f>IF($C$2="National Currency",IF(C.Claims_DATA!M643=0,0,C.Claims_DATA!M643),IF($C$2="Current Exchange rate",IF(C.Claims_DATA!M643=0,0,C.Claims_DATA!M643/ECO!W14),IF($C$2="Constant Exchange rate",IF(C.Claims_DATA!M643=0,0,C.Claims_DATA!M643/ECO!W49))))</f>
        <v>0</v>
      </c>
      <c r="O753" s="74">
        <f>IF($C$2="National Currency",IF(C.Claims_DATA!N643=0,0,C.Claims_DATA!N643),IF($C$2="Current Exchange rate",IF(C.Claims_DATA!N643=0,0,C.Claims_DATA!N643/ECO!X14),IF($C$2="Constant Exchange rate",IF(C.Claims_DATA!N643=0,0,C.Claims_DATA!N643/ECO!X49))))</f>
        <v>0</v>
      </c>
      <c r="P753" s="220">
        <f>IF($C$2="National Currency",IF(C.Claims_DATA!O643=0,0,C.Claims_DATA!O643),IF($C$2="Current Exchange rate",IF(C.Claims_DATA!O643=0,0,C.Claims_DATA!O643/ECO!Y14),IF($C$2="Constant Exchange rate",IF(C.Claims_DATA!O643=0,0,C.Claims_DATA!O643/ECO!Y49))))</f>
        <v>0</v>
      </c>
      <c r="Q753" s="48">
        <f t="shared" si="151"/>
        <v>0</v>
      </c>
      <c r="R753" s="94" t="str">
        <f t="shared" si="152"/>
        <v>-</v>
      </c>
      <c r="S753" s="94" t="str">
        <f t="shared" si="153"/>
        <v>-</v>
      </c>
    </row>
    <row r="754" spans="3:19" ht="15" x14ac:dyDescent="0.25">
      <c r="C754" s="256"/>
      <c r="D754" s="257"/>
      <c r="E754" s="45" t="s">
        <v>5</v>
      </c>
      <c r="F754" s="74">
        <f>IF($C$2="National Currency",IF(C.Claims_DATA!E644=0,0,C.Claims_DATA!E644),IF($C$2="Current Exchange rate",IF(C.Claims_DATA!E644=0,0,C.Claims_DATA!E644/ECO!O15),IF($C$2="Constant Exchange rate",IF(C.Claims_DATA!E644=0,0,C.Claims_DATA!E644/ECO!O50))))</f>
        <v>0</v>
      </c>
      <c r="G754" s="74">
        <f>IF($C$2="National Currency",IF(C.Claims_DATA!F644=0,0,C.Claims_DATA!F644),IF($C$2="Current Exchange rate",IF(C.Claims_DATA!F644=0,0,C.Claims_DATA!F644/ECO!P15),IF($C$2="Constant Exchange rate",IF(C.Claims_DATA!F644=0,0,C.Claims_DATA!F644/ECO!P50))))</f>
        <v>0</v>
      </c>
      <c r="H754" s="74">
        <f>IF($C$2="National Currency",IF(C.Claims_DATA!G644=0,0,C.Claims_DATA!G644),IF($C$2="Current Exchange rate",IF(C.Claims_DATA!G644=0,0,C.Claims_DATA!G644/ECO!Q15),IF($C$2="Constant Exchange rate",IF(C.Claims_DATA!G644=0,0,C.Claims_DATA!G644/ECO!Q50))))</f>
        <v>0</v>
      </c>
      <c r="I754" s="74">
        <f>IF($C$2="National Currency",IF(C.Claims_DATA!H644=0,0,C.Claims_DATA!H644),IF($C$2="Current Exchange rate",IF(C.Claims_DATA!H644=0,0,C.Claims_DATA!H644/ECO!R15),IF($C$2="Constant Exchange rate",IF(C.Claims_DATA!H644=0,0,C.Claims_DATA!H644/ECO!R50))))</f>
        <v>0</v>
      </c>
      <c r="J754" s="74">
        <f>IF($C$2="National Currency",IF(C.Claims_DATA!I644=0,0,C.Claims_DATA!I644),IF($C$2="Current Exchange rate",IF(C.Claims_DATA!I644=0,0,C.Claims_DATA!I644/ECO!S15),IF($C$2="Constant Exchange rate",IF(C.Claims_DATA!I644=0,0,C.Claims_DATA!I644/ECO!S50))))</f>
        <v>0</v>
      </c>
      <c r="K754" s="74">
        <f>IF($C$2="National Currency",IF(C.Claims_DATA!J644=0,0,C.Claims_DATA!J644),IF($C$2="Current Exchange rate",IF(C.Claims_DATA!J644=0,0,C.Claims_DATA!J644/ECO!T15),IF($C$2="Constant Exchange rate",IF(C.Claims_DATA!J644=0,0,C.Claims_DATA!J644/ECO!T50))))</f>
        <v>0</v>
      </c>
      <c r="L754" s="74">
        <f>IF($C$2="National Currency",IF(C.Claims_DATA!K644=0,0,C.Claims_DATA!K644),IF($C$2="Current Exchange rate",IF(C.Claims_DATA!K644=0,0,C.Claims_DATA!K644/ECO!U15),IF($C$2="Constant Exchange rate",IF(C.Claims_DATA!K644=0,0,C.Claims_DATA!K644/ECO!U50))))</f>
        <v>0</v>
      </c>
      <c r="M754" s="74">
        <f>IF($C$2="National Currency",IF(C.Claims_DATA!L644=0,0,C.Claims_DATA!L644),IF($C$2="Current Exchange rate",IF(C.Claims_DATA!L644=0,0,C.Claims_DATA!L644/ECO!V15),IF($C$2="Constant Exchange rate",IF(C.Claims_DATA!L644=0,0,C.Claims_DATA!L644/ECO!V50))))</f>
        <v>0</v>
      </c>
      <c r="N754" s="74">
        <f>IF($C$2="National Currency",IF(C.Claims_DATA!M644=0,0,C.Claims_DATA!M644),IF($C$2="Current Exchange rate",IF(C.Claims_DATA!M644=0,0,C.Claims_DATA!M644/ECO!W15),IF($C$2="Constant Exchange rate",IF(C.Claims_DATA!M644=0,0,C.Claims_DATA!M644/ECO!W50))))</f>
        <v>0</v>
      </c>
      <c r="O754" s="74">
        <f>IF($C$2="National Currency",IF(C.Claims_DATA!N644=0,0,C.Claims_DATA!N644),IF($C$2="Current Exchange rate",IF(C.Claims_DATA!N644=0,0,C.Claims_DATA!N644/ECO!X15),IF($C$2="Constant Exchange rate",IF(C.Claims_DATA!N644=0,0,C.Claims_DATA!N644/ECO!X50))))</f>
        <v>0</v>
      </c>
      <c r="P754" s="220">
        <f>IF($C$2="National Currency",IF(C.Claims_DATA!O644=0,0,C.Claims_DATA!O644),IF($C$2="Current Exchange rate",IF(C.Claims_DATA!O644=0,0,C.Claims_DATA!O644/ECO!Y15),IF($C$2="Constant Exchange rate",IF(C.Claims_DATA!O644=0,0,C.Claims_DATA!O644/ECO!Y50))))</f>
        <v>0</v>
      </c>
      <c r="Q754" s="48">
        <f t="shared" si="151"/>
        <v>0</v>
      </c>
      <c r="R754" s="94" t="str">
        <f t="shared" si="152"/>
        <v>-</v>
      </c>
      <c r="S754" s="94" t="str">
        <f t="shared" si="153"/>
        <v>-</v>
      </c>
    </row>
    <row r="755" spans="3:19" ht="15" x14ac:dyDescent="0.25">
      <c r="C755" s="256"/>
      <c r="D755" s="257"/>
      <c r="E755" s="45" t="s">
        <v>6</v>
      </c>
      <c r="F755" s="74">
        <f>IF($C$2="National Currency",IF(C.Claims_DATA!E645=0,0,C.Claims_DATA!E645),IF($C$2="Current Exchange rate",IF(C.Claims_DATA!E645=0,0,C.Claims_DATA!E645/ECO!O16),IF($C$2="Constant Exchange rate",IF(C.Claims_DATA!E645=0,0,C.Claims_DATA!E645/ECO!O51))))</f>
        <v>0</v>
      </c>
      <c r="G755" s="74">
        <f>IF($C$2="National Currency",IF(C.Claims_DATA!F645=0,0,C.Claims_DATA!F645),IF($C$2="Current Exchange rate",IF(C.Claims_DATA!F645=0,0,C.Claims_DATA!F645/ECO!P16),IF($C$2="Constant Exchange rate",IF(C.Claims_DATA!F645=0,0,C.Claims_DATA!F645/ECO!P51))))</f>
        <v>0</v>
      </c>
      <c r="H755" s="74">
        <f>IF($C$2="National Currency",IF(C.Claims_DATA!G645=0,0,C.Claims_DATA!G645),IF($C$2="Current Exchange rate",IF(C.Claims_DATA!G645=0,0,C.Claims_DATA!G645/ECO!Q16),IF($C$2="Constant Exchange rate",IF(C.Claims_DATA!G645=0,0,C.Claims_DATA!G645/ECO!Q51))))</f>
        <v>0</v>
      </c>
      <c r="I755" s="74">
        <f>IF($C$2="National Currency",IF(C.Claims_DATA!H645=0,0,C.Claims_DATA!H645),IF($C$2="Current Exchange rate",IF(C.Claims_DATA!H645=0,0,C.Claims_DATA!H645/ECO!R16),IF($C$2="Constant Exchange rate",IF(C.Claims_DATA!H645=0,0,C.Claims_DATA!H645/ECO!R51))))</f>
        <v>0</v>
      </c>
      <c r="J755" s="74">
        <f>IF($C$2="National Currency",IF(C.Claims_DATA!I645=0,0,C.Claims_DATA!I645),IF($C$2="Current Exchange rate",IF(C.Claims_DATA!I645=0,0,C.Claims_DATA!I645/ECO!S16),IF($C$2="Constant Exchange rate",IF(C.Claims_DATA!I645=0,0,C.Claims_DATA!I645/ECO!S51))))</f>
        <v>0</v>
      </c>
      <c r="K755" s="74">
        <f>IF($C$2="National Currency",IF(C.Claims_DATA!J645=0,0,C.Claims_DATA!J645),IF($C$2="Current Exchange rate",IF(C.Claims_DATA!J645=0,0,C.Claims_DATA!J645/ECO!T16),IF($C$2="Constant Exchange rate",IF(C.Claims_DATA!J645=0,0,C.Claims_DATA!J645/ECO!T51))))</f>
        <v>0</v>
      </c>
      <c r="L755" s="74">
        <f>IF($C$2="National Currency",IF(C.Claims_DATA!K645=0,0,C.Claims_DATA!K645),IF($C$2="Current Exchange rate",IF(C.Claims_DATA!K645=0,0,C.Claims_DATA!K645/ECO!U16),IF($C$2="Constant Exchange rate",IF(C.Claims_DATA!K645=0,0,C.Claims_DATA!K645/ECO!U51))))</f>
        <v>0</v>
      </c>
      <c r="M755" s="74">
        <f>IF($C$2="National Currency",IF(C.Claims_DATA!L645=0,0,C.Claims_DATA!L645),IF($C$2="Current Exchange rate",IF(C.Claims_DATA!L645=0,0,C.Claims_DATA!L645/ECO!V16),IF($C$2="Constant Exchange rate",IF(C.Claims_DATA!L645=0,0,C.Claims_DATA!L645/ECO!V51))))</f>
        <v>0</v>
      </c>
      <c r="N755" s="74">
        <f>IF($C$2="National Currency",IF(C.Claims_DATA!M645=0,0,C.Claims_DATA!M645),IF($C$2="Current Exchange rate",IF(C.Claims_DATA!M645=0,0,C.Claims_DATA!M645/ECO!W16),IF($C$2="Constant Exchange rate",IF(C.Claims_DATA!M645=0,0,C.Claims_DATA!M645/ECO!W51))))</f>
        <v>0</v>
      </c>
      <c r="O755" s="74">
        <f>IF($C$2="National Currency",IF(C.Claims_DATA!N645=0,0,C.Claims_DATA!N645),IF($C$2="Current Exchange rate",IF(C.Claims_DATA!N645=0,0,C.Claims_DATA!N645/ECO!X16),IF($C$2="Constant Exchange rate",IF(C.Claims_DATA!N645=0,0,C.Claims_DATA!N645/ECO!X51))))</f>
        <v>0</v>
      </c>
      <c r="P755" s="220">
        <f>IF($C$2="National Currency",IF(C.Claims_DATA!O645=0,0,C.Claims_DATA!O645),IF($C$2="Current Exchange rate",IF(C.Claims_DATA!O645=0,0,C.Claims_DATA!O645/ECO!Y16),IF($C$2="Constant Exchange rate",IF(C.Claims_DATA!O645=0,0,C.Claims_DATA!O645/ECO!Y51))))</f>
        <v>0</v>
      </c>
      <c r="Q755" s="48">
        <f t="shared" si="151"/>
        <v>0</v>
      </c>
      <c r="R755" s="94" t="str">
        <f t="shared" si="152"/>
        <v>-</v>
      </c>
      <c r="S755" s="94" t="str">
        <f t="shared" si="153"/>
        <v>-</v>
      </c>
    </row>
    <row r="756" spans="3:19" ht="15" x14ac:dyDescent="0.25">
      <c r="C756" s="256"/>
      <c r="D756" s="257"/>
      <c r="E756" s="45" t="s">
        <v>7</v>
      </c>
      <c r="F756" s="74">
        <f>IF($C$2="National Currency",IF(C.Claims_DATA!E646=0,0,C.Claims_DATA!E646),IF($C$2="Current Exchange rate",IF(C.Claims_DATA!E646=0,0,C.Claims_DATA!E646/ECO!O17),IF($C$2="Constant Exchange rate",IF(C.Claims_DATA!E646=0,0,C.Claims_DATA!E646/ECO!O52))))</f>
        <v>0</v>
      </c>
      <c r="G756" s="74">
        <f>IF($C$2="National Currency",IF(C.Claims_DATA!F646=0,0,C.Claims_DATA!F646),IF($C$2="Current Exchange rate",IF(C.Claims_DATA!F646=0,0,C.Claims_DATA!F646/ECO!P17),IF($C$2="Constant Exchange rate",IF(C.Claims_DATA!F646=0,0,C.Claims_DATA!F646/ECO!P52))))</f>
        <v>0</v>
      </c>
      <c r="H756" s="74">
        <f>IF($C$2="National Currency",IF(C.Claims_DATA!G646=0,0,C.Claims_DATA!G646),IF($C$2="Current Exchange rate",IF(C.Claims_DATA!G646=0,0,C.Claims_DATA!G646/ECO!Q17),IF($C$2="Constant Exchange rate",IF(C.Claims_DATA!G646=0,0,C.Claims_DATA!G646/ECO!Q52))))</f>
        <v>0</v>
      </c>
      <c r="I756" s="74">
        <f>IF($C$2="National Currency",IF(C.Claims_DATA!H646=0,0,C.Claims_DATA!H646),IF($C$2="Current Exchange rate",IF(C.Claims_DATA!H646=0,0,C.Claims_DATA!H646/ECO!R17),IF($C$2="Constant Exchange rate",IF(C.Claims_DATA!H646=0,0,C.Claims_DATA!H646/ECO!R52))))</f>
        <v>0</v>
      </c>
      <c r="J756" s="74">
        <f>IF($C$2="National Currency",IF(C.Claims_DATA!I646=0,0,C.Claims_DATA!I646),IF($C$2="Current Exchange rate",IF(C.Claims_DATA!I646=0,0,C.Claims_DATA!I646/ECO!S17),IF($C$2="Constant Exchange rate",IF(C.Claims_DATA!I646=0,0,C.Claims_DATA!I646/ECO!S52))))</f>
        <v>0</v>
      </c>
      <c r="K756" s="74">
        <f>IF($C$2="National Currency",IF(C.Claims_DATA!J646=0,0,C.Claims_DATA!J646),IF($C$2="Current Exchange rate",IF(C.Claims_DATA!J646=0,0,C.Claims_DATA!J646/ECO!T17),IF($C$2="Constant Exchange rate",IF(C.Claims_DATA!J646=0,0,C.Claims_DATA!J646/ECO!T52))))</f>
        <v>0</v>
      </c>
      <c r="L756" s="74">
        <f>IF($C$2="National Currency",IF(C.Claims_DATA!K646=0,0,C.Claims_DATA!K646),IF($C$2="Current Exchange rate",IF(C.Claims_DATA!K646=0,0,C.Claims_DATA!K646/ECO!U17),IF($C$2="Constant Exchange rate",IF(C.Claims_DATA!K646=0,0,C.Claims_DATA!K646/ECO!U52))))</f>
        <v>0</v>
      </c>
      <c r="M756" s="74">
        <f>IF($C$2="National Currency",IF(C.Claims_DATA!L646=0,0,C.Claims_DATA!L646),IF($C$2="Current Exchange rate",IF(C.Claims_DATA!L646=0,0,C.Claims_DATA!L646/ECO!V17),IF($C$2="Constant Exchange rate",IF(C.Claims_DATA!L646=0,0,C.Claims_DATA!L646/ECO!V52))))</f>
        <v>0</v>
      </c>
      <c r="N756" s="74">
        <f>IF($C$2="National Currency",IF(C.Claims_DATA!M646=0,0,C.Claims_DATA!M646),IF($C$2="Current Exchange rate",IF(C.Claims_DATA!M646=0,0,C.Claims_DATA!M646/ECO!W17),IF($C$2="Constant Exchange rate",IF(C.Claims_DATA!M646=0,0,C.Claims_DATA!M646/ECO!W52))))</f>
        <v>0</v>
      </c>
      <c r="O756" s="74">
        <f>IF($C$2="National Currency",IF(C.Claims_DATA!N646=0,0,C.Claims_DATA!N646),IF($C$2="Current Exchange rate",IF(C.Claims_DATA!N646=0,0,C.Claims_DATA!N646/ECO!X17),IF($C$2="Constant Exchange rate",IF(C.Claims_DATA!N646=0,0,C.Claims_DATA!N646/ECO!X52))))</f>
        <v>0</v>
      </c>
      <c r="P756" s="220">
        <f>IF($C$2="National Currency",IF(C.Claims_DATA!O646=0,0,C.Claims_DATA!O646),IF($C$2="Current Exchange rate",IF(C.Claims_DATA!O646=0,0,C.Claims_DATA!O646/ECO!Y17),IF($C$2="Constant Exchange rate",IF(C.Claims_DATA!O646=0,0,C.Claims_DATA!O646/ECO!Y52))))</f>
        <v>0</v>
      </c>
      <c r="Q756" s="48">
        <f t="shared" si="151"/>
        <v>0</v>
      </c>
      <c r="R756" s="94" t="str">
        <f t="shared" si="152"/>
        <v>-</v>
      </c>
      <c r="S756" s="94" t="str">
        <f t="shared" si="153"/>
        <v>-</v>
      </c>
    </row>
    <row r="757" spans="3:19" ht="15" x14ac:dyDescent="0.25">
      <c r="C757" s="256"/>
      <c r="D757" s="257"/>
      <c r="E757" s="45" t="s">
        <v>8</v>
      </c>
      <c r="F757" s="74">
        <f>IF($C$2="National Currency",IF(C.Claims_DATA!E647=0,0,C.Claims_DATA!E647),IF($C$2="Current Exchange rate",IF(C.Claims_DATA!E647=0,0,C.Claims_DATA!E647/ECO!O18),IF($C$2="Constant Exchange rate",IF(C.Claims_DATA!E647=0,0,C.Claims_DATA!E647/ECO!O53))))</f>
        <v>0</v>
      </c>
      <c r="G757" s="74">
        <f>IF($C$2="National Currency",IF(C.Claims_DATA!F647=0,0,C.Claims_DATA!F647),IF($C$2="Current Exchange rate",IF(C.Claims_DATA!F647=0,0,C.Claims_DATA!F647/ECO!P18),IF($C$2="Constant Exchange rate",IF(C.Claims_DATA!F647=0,0,C.Claims_DATA!F647/ECO!P53))))</f>
        <v>0</v>
      </c>
      <c r="H757" s="74">
        <f>IF($C$2="National Currency",IF(C.Claims_DATA!G647=0,0,C.Claims_DATA!G647),IF($C$2="Current Exchange rate",IF(C.Claims_DATA!G647=0,0,C.Claims_DATA!G647/ECO!Q18),IF($C$2="Constant Exchange rate",IF(C.Claims_DATA!G647=0,0,C.Claims_DATA!G647/ECO!Q53))))</f>
        <v>0</v>
      </c>
      <c r="I757" s="74">
        <f>IF($C$2="National Currency",IF(C.Claims_DATA!H647=0,0,C.Claims_DATA!H647),IF($C$2="Current Exchange rate",IF(C.Claims_DATA!H647=0,0,C.Claims_DATA!H647/ECO!R18),IF($C$2="Constant Exchange rate",IF(C.Claims_DATA!H647=0,0,C.Claims_DATA!H647/ECO!R53))))</f>
        <v>0</v>
      </c>
      <c r="J757" s="74">
        <f>IF($C$2="National Currency",IF(C.Claims_DATA!I647=0,0,C.Claims_DATA!I647),IF($C$2="Current Exchange rate",IF(C.Claims_DATA!I647=0,0,C.Claims_DATA!I647/ECO!S18),IF($C$2="Constant Exchange rate",IF(C.Claims_DATA!I647=0,0,C.Claims_DATA!I647/ECO!S53))))</f>
        <v>0</v>
      </c>
      <c r="K757" s="74">
        <f>IF($C$2="National Currency",IF(C.Claims_DATA!J647=0,0,C.Claims_DATA!J647),IF($C$2="Current Exchange rate",IF(C.Claims_DATA!J647=0,0,C.Claims_DATA!J647/ECO!T18),IF($C$2="Constant Exchange rate",IF(C.Claims_DATA!J647=0,0,C.Claims_DATA!J647/ECO!T53))))</f>
        <v>0</v>
      </c>
      <c r="L757" s="74">
        <f>IF($C$2="National Currency",IF(C.Claims_DATA!K647=0,0,C.Claims_DATA!K647),IF($C$2="Current Exchange rate",IF(C.Claims_DATA!K647=0,0,C.Claims_DATA!K647/ECO!U18),IF($C$2="Constant Exchange rate",IF(C.Claims_DATA!K647=0,0,C.Claims_DATA!K647/ECO!U53))))</f>
        <v>0</v>
      </c>
      <c r="M757" s="74">
        <f>IF($C$2="National Currency",IF(C.Claims_DATA!L647=0,0,C.Claims_DATA!L647),IF($C$2="Current Exchange rate",IF(C.Claims_DATA!L647=0,0,C.Claims_DATA!L647/ECO!V18),IF($C$2="Constant Exchange rate",IF(C.Claims_DATA!L647=0,0,C.Claims_DATA!L647/ECO!V53))))</f>
        <v>0</v>
      </c>
      <c r="N757" s="74">
        <f>IF($C$2="National Currency",IF(C.Claims_DATA!M647=0,0,C.Claims_DATA!M647),IF($C$2="Current Exchange rate",IF(C.Claims_DATA!M647=0,0,C.Claims_DATA!M647/ECO!W18),IF($C$2="Constant Exchange rate",IF(C.Claims_DATA!M647=0,0,C.Claims_DATA!M647/ECO!W53))))</f>
        <v>0</v>
      </c>
      <c r="O757" s="74">
        <f>IF($C$2="National Currency",IF(C.Claims_DATA!N647=0,0,C.Claims_DATA!N647),IF($C$2="Current Exchange rate",IF(C.Claims_DATA!N647=0,0,C.Claims_DATA!N647/ECO!X18),IF($C$2="Constant Exchange rate",IF(C.Claims_DATA!N647=0,0,C.Claims_DATA!N647/ECO!X53))))</f>
        <v>0</v>
      </c>
      <c r="P757" s="220">
        <f>IF($C$2="National Currency",IF(C.Claims_DATA!O647=0,0,C.Claims_DATA!O647),IF($C$2="Current Exchange rate",IF(C.Claims_DATA!O647=0,0,C.Claims_DATA!O647/ECO!Y18),IF($C$2="Constant Exchange rate",IF(C.Claims_DATA!O647=0,0,C.Claims_DATA!O647/ECO!Y53))))</f>
        <v>0</v>
      </c>
      <c r="Q757" s="48">
        <f t="shared" si="151"/>
        <v>0</v>
      </c>
      <c r="R757" s="94" t="str">
        <f t="shared" si="152"/>
        <v>-</v>
      </c>
      <c r="S757" s="94" t="str">
        <f t="shared" si="153"/>
        <v>-</v>
      </c>
    </row>
    <row r="758" spans="3:19" ht="15" x14ac:dyDescent="0.25">
      <c r="C758" s="256"/>
      <c r="D758" s="257"/>
      <c r="E758" s="45" t="s">
        <v>9</v>
      </c>
      <c r="F758" s="74">
        <f>IF($C$2="National Currency",IF(C.Claims_DATA!E648=0,0,C.Claims_DATA!E648),IF($C$2="Current Exchange rate",IF(C.Claims_DATA!E648=0,0,C.Claims_DATA!E648/ECO!O19),IF($C$2="Constant Exchange rate",IF(C.Claims_DATA!E648=0,0,C.Claims_DATA!E648/ECO!O54))))</f>
        <v>530.45982000000004</v>
      </c>
      <c r="G758" s="74">
        <f>IF($C$2="National Currency",IF(C.Claims_DATA!F648=0,0,C.Claims_DATA!F648),IF($C$2="Current Exchange rate",IF(C.Claims_DATA!F648=0,0,C.Claims_DATA!F648/ECO!P19),IF($C$2="Constant Exchange rate",IF(C.Claims_DATA!F648=0,0,C.Claims_DATA!F648/ECO!P54))))</f>
        <v>622.886079</v>
      </c>
      <c r="H758" s="74">
        <f>IF($C$2="National Currency",IF(C.Claims_DATA!G648=0,0,C.Claims_DATA!G648),IF($C$2="Current Exchange rate",IF(C.Claims_DATA!G648=0,0,C.Claims_DATA!G648/ECO!Q19),IF($C$2="Constant Exchange rate",IF(C.Claims_DATA!G648=0,0,C.Claims_DATA!G648/ECO!Q54))))</f>
        <v>493.37448248999999</v>
      </c>
      <c r="I758" s="74">
        <f>IF($C$2="National Currency",IF(C.Claims_DATA!H648=0,0,C.Claims_DATA!H648),IF($C$2="Current Exchange rate",IF(C.Claims_DATA!H648=0,0,C.Claims_DATA!H648/ECO!R19),IF($C$2="Constant Exchange rate",IF(C.Claims_DATA!H648=0,0,C.Claims_DATA!H648/ECO!R54))))</f>
        <v>438.79927457999997</v>
      </c>
      <c r="J758" s="74">
        <f>IF($C$2="National Currency",IF(C.Claims_DATA!I648=0,0,C.Claims_DATA!I648),IF($C$2="Current Exchange rate",IF(C.Claims_DATA!I648=0,0,C.Claims_DATA!I648/ECO!S19),IF($C$2="Constant Exchange rate",IF(C.Claims_DATA!I648=0,0,C.Claims_DATA!I648/ECO!S54))))</f>
        <v>123.37121999999999</v>
      </c>
      <c r="K758" s="74">
        <f>IF($C$2="National Currency",IF(C.Claims_DATA!J648=0,0,C.Claims_DATA!J648),IF($C$2="Current Exchange rate",IF(C.Claims_DATA!J648=0,0,C.Claims_DATA!J648/ECO!T19),IF($C$2="Constant Exchange rate",IF(C.Claims_DATA!J648=0,0,C.Claims_DATA!J648/ECO!T54))))</f>
        <v>-16.947903915199984</v>
      </c>
      <c r="L758" s="74">
        <f>IF($C$2="National Currency",IF(C.Claims_DATA!K648=0,0,C.Claims_DATA!K648),IF($C$2="Current Exchange rate",IF(C.Claims_DATA!K648=0,0,C.Claims_DATA!K648/ECO!U19),IF($C$2="Constant Exchange rate",IF(C.Claims_DATA!K648=0,0,C.Claims_DATA!K648/ECO!U54))))</f>
        <v>-105.88384753660007</v>
      </c>
      <c r="M758" s="74">
        <f>IF($C$2="National Currency",IF(C.Claims_DATA!L648=0,0,C.Claims_DATA!L648),IF($C$2="Current Exchange rate",IF(C.Claims_DATA!L648=0,0,C.Claims_DATA!L648/ECO!V19),IF($C$2="Constant Exchange rate",IF(C.Claims_DATA!L648=0,0,C.Claims_DATA!L648/ECO!V54))))</f>
        <v>-88.7453990116</v>
      </c>
      <c r="N758" s="74">
        <f>IF($C$2="National Currency",IF(C.Claims_DATA!M648=0,0,C.Claims_DATA!M648),IF($C$2="Current Exchange rate",IF(C.Claims_DATA!M648=0,0,C.Claims_DATA!M648/ECO!W19),IF($C$2="Constant Exchange rate",IF(C.Claims_DATA!M648=0,0,C.Claims_DATA!M648/ECO!W54))))</f>
        <v>-290.19840828010001</v>
      </c>
      <c r="O758" s="74">
        <f>IF($C$2="National Currency",IF(C.Claims_DATA!N648=0,0,C.Claims_DATA!N648),IF($C$2="Current Exchange rate",IF(C.Claims_DATA!N648=0,0,C.Claims_DATA!N648/ECO!X19),IF($C$2="Constant Exchange rate",IF(C.Claims_DATA!N648=0,0,C.Claims_DATA!N648/ECO!X54))))</f>
        <v>-177.21159811330003</v>
      </c>
      <c r="P758" s="220">
        <f>IF($C$2="National Currency",IF(C.Claims_DATA!O648=0,0,C.Claims_DATA!O648),IF($C$2="Current Exchange rate",IF(C.Claims_DATA!O648=0,0,C.Claims_DATA!O648/ECO!Y19),IF($C$2="Constant Exchange rate",IF(C.Claims_DATA!O648=0,0,C.Claims_DATA!O648/ECO!Y54))))</f>
        <v>-161.35044964100001</v>
      </c>
      <c r="Q758" s="48">
        <f t="shared" si="151"/>
        <v>-0.14060646063165419</v>
      </c>
      <c r="R758" s="94">
        <f t="shared" si="152"/>
        <v>-0.38934331458408589</v>
      </c>
      <c r="S758" s="94">
        <f t="shared" si="153"/>
        <v>-1.3340716703355591</v>
      </c>
    </row>
    <row r="759" spans="3:19" ht="15" x14ac:dyDescent="0.25">
      <c r="C759" s="256"/>
      <c r="D759" s="257"/>
      <c r="E759" s="45" t="s">
        <v>10</v>
      </c>
      <c r="F759" s="74">
        <f>IF($C$2="National Currency",IF(C.Claims_DATA!E649=0,0,C.Claims_DATA!E649),IF($C$2="Current Exchange rate",IF(C.Claims_DATA!E649=0,0,C.Claims_DATA!E649/ECO!O20),IF($C$2="Constant Exchange rate",IF(C.Claims_DATA!E649=0,0,C.Claims_DATA!E649/ECO!O55))))</f>
        <v>29</v>
      </c>
      <c r="G759" s="74">
        <f>IF($C$2="National Currency",IF(C.Claims_DATA!F649=0,0,C.Claims_DATA!F649),IF($C$2="Current Exchange rate",IF(C.Claims_DATA!F649=0,0,C.Claims_DATA!F649/ECO!P20),IF($C$2="Constant Exchange rate",IF(C.Claims_DATA!F649=0,0,C.Claims_DATA!F649/ECO!P55))))</f>
        <v>26</v>
      </c>
      <c r="H759" s="74">
        <f>IF($C$2="National Currency",IF(C.Claims_DATA!G649=0,0,C.Claims_DATA!G649),IF($C$2="Current Exchange rate",IF(C.Claims_DATA!G649=0,0,C.Claims_DATA!G649/ECO!Q20),IF($C$2="Constant Exchange rate",IF(C.Claims_DATA!G649=0,0,C.Claims_DATA!G649/ECO!Q55))))</f>
        <v>17</v>
      </c>
      <c r="I759" s="74">
        <f>IF($C$2="National Currency",IF(C.Claims_DATA!H649=0,0,C.Claims_DATA!H649),IF($C$2="Current Exchange rate",IF(C.Claims_DATA!H649=0,0,C.Claims_DATA!H649/ECO!R20),IF($C$2="Constant Exchange rate",IF(C.Claims_DATA!H649=0,0,C.Claims_DATA!H649/ECO!R55))))</f>
        <v>17</v>
      </c>
      <c r="J759" s="74">
        <f>IF($C$2="National Currency",IF(C.Claims_DATA!I649=0,0,C.Claims_DATA!I649),IF($C$2="Current Exchange rate",IF(C.Claims_DATA!I649=0,0,C.Claims_DATA!I649/ECO!S20),IF($C$2="Constant Exchange rate",IF(C.Claims_DATA!I649=0,0,C.Claims_DATA!I649/ECO!S55))))</f>
        <v>30</v>
      </c>
      <c r="K759" s="74">
        <f>IF($C$2="National Currency",IF(C.Claims_DATA!J649=0,0,C.Claims_DATA!J649),IF($C$2="Current Exchange rate",IF(C.Claims_DATA!J649=0,0,C.Claims_DATA!J649/ECO!T20),IF($C$2="Constant Exchange rate",IF(C.Claims_DATA!J649=0,0,C.Claims_DATA!J649/ECO!T55))))</f>
        <v>5</v>
      </c>
      <c r="L759" s="74">
        <f>IF($C$2="National Currency",IF(C.Claims_DATA!K649=0,0,C.Claims_DATA!K649),IF($C$2="Current Exchange rate",IF(C.Claims_DATA!K649=0,0,C.Claims_DATA!K649/ECO!U20),IF($C$2="Constant Exchange rate",IF(C.Claims_DATA!K649=0,0,C.Claims_DATA!K649/ECO!U55))))</f>
        <v>4</v>
      </c>
      <c r="M759" s="74">
        <f>IF($C$2="National Currency",IF(C.Claims_DATA!L649=0,0,C.Claims_DATA!L649),IF($C$2="Current Exchange rate",IF(C.Claims_DATA!L649=0,0,C.Claims_DATA!L649/ECO!V20),IF($C$2="Constant Exchange rate",IF(C.Claims_DATA!L649=0,0,C.Claims_DATA!L649/ECO!V55))))</f>
        <v>19</v>
      </c>
      <c r="N759" s="74">
        <f>IF($C$2="National Currency",IF(C.Claims_DATA!M649=0,0,C.Claims_DATA!M649),IF($C$2="Current Exchange rate",IF(C.Claims_DATA!M649=0,0,C.Claims_DATA!M649/ECO!W20),IF($C$2="Constant Exchange rate",IF(C.Claims_DATA!M649=0,0,C.Claims_DATA!M649/ECO!W55))))</f>
        <v>12</v>
      </c>
      <c r="O759" s="74">
        <f>IF($C$2="National Currency",IF(C.Claims_DATA!N649=0,0,C.Claims_DATA!N649),IF($C$2="Current Exchange rate",IF(C.Claims_DATA!N649=0,0,C.Claims_DATA!N649/ECO!X20),IF($C$2="Constant Exchange rate",IF(C.Claims_DATA!N649=0,0,C.Claims_DATA!N649/ECO!X55))))</f>
        <v>46</v>
      </c>
      <c r="P759" s="220">
        <f>IF($C$2="National Currency",IF(C.Claims_DATA!O649=0,0,C.Claims_DATA!O649),IF($C$2="Current Exchange rate",IF(C.Claims_DATA!O649=0,0,C.Claims_DATA!O649/ECO!Y20),IF($C$2="Constant Exchange rate",IF(C.Claims_DATA!O649=0,0,C.Claims_DATA!O649/ECO!Y55))))</f>
        <v>188</v>
      </c>
      <c r="Q759" s="48">
        <f t="shared" si="151"/>
        <v>3.6498159589536852E-2</v>
      </c>
      <c r="R759" s="94">
        <f t="shared" si="152"/>
        <v>2.8333333333333335</v>
      </c>
      <c r="S759" s="94">
        <f t="shared" si="153"/>
        <v>0.5862068965517242</v>
      </c>
    </row>
    <row r="760" spans="3:19" ht="15" x14ac:dyDescent="0.25">
      <c r="C760" s="256"/>
      <c r="D760" s="257"/>
      <c r="E760" s="45" t="s">
        <v>11</v>
      </c>
      <c r="F760" s="74">
        <f>IF($C$2="National Currency",IF(C.Claims_DATA!E650=0,0,C.Claims_DATA!E650),IF($C$2="Current Exchange rate",IF(C.Claims_DATA!E650=0,0,C.Claims_DATA!E650/ECO!O21),IF($C$2="Constant Exchange rate",IF(C.Claims_DATA!E650=0,0,C.Claims_DATA!E650/ECO!O56))))</f>
        <v>755</v>
      </c>
      <c r="G760" s="74">
        <f>IF($C$2="National Currency",IF(C.Claims_DATA!F650=0,0,C.Claims_DATA!F650),IF($C$2="Current Exchange rate",IF(C.Claims_DATA!F650=0,0,C.Claims_DATA!F650/ECO!P21),IF($C$2="Constant Exchange rate",IF(C.Claims_DATA!F650=0,0,C.Claims_DATA!F650/ECO!P56))))</f>
        <v>876</v>
      </c>
      <c r="H760" s="74">
        <f>IF($C$2="National Currency",IF(C.Claims_DATA!G650=0,0,C.Claims_DATA!G650),IF($C$2="Current Exchange rate",IF(C.Claims_DATA!G650=0,0,C.Claims_DATA!G650/ECO!Q21),IF($C$2="Constant Exchange rate",IF(C.Claims_DATA!G650=0,0,C.Claims_DATA!G650/ECO!Q56))))</f>
        <v>689</v>
      </c>
      <c r="I760" s="74">
        <f>IF($C$2="National Currency",IF(C.Claims_DATA!H650=0,0,C.Claims_DATA!H650),IF($C$2="Current Exchange rate",IF(C.Claims_DATA!H650=0,0,C.Claims_DATA!H650/ECO!R21),IF($C$2="Constant Exchange rate",IF(C.Claims_DATA!H650=0,0,C.Claims_DATA!H650/ECO!R56))))</f>
        <v>829</v>
      </c>
      <c r="J760" s="74">
        <f>IF($C$2="National Currency",IF(C.Claims_DATA!I650=0,0,C.Claims_DATA!I650),IF($C$2="Current Exchange rate",IF(C.Claims_DATA!I650=0,0,C.Claims_DATA!I650/ECO!S21),IF($C$2="Constant Exchange rate",IF(C.Claims_DATA!I650=0,0,C.Claims_DATA!I650/ECO!S56))))</f>
        <v>337</v>
      </c>
      <c r="K760" s="74">
        <f>IF($C$2="National Currency",IF(C.Claims_DATA!J650=0,0,C.Claims_DATA!J650),IF($C$2="Current Exchange rate",IF(C.Claims_DATA!J650=0,0,C.Claims_DATA!J650/ECO!T21),IF($C$2="Constant Exchange rate",IF(C.Claims_DATA!J650=0,0,C.Claims_DATA!J650/ECO!T56))))</f>
        <v>471</v>
      </c>
      <c r="L760" s="74">
        <f>IF($C$2="National Currency",IF(C.Claims_DATA!K650=0,0,C.Claims_DATA!K650),IF($C$2="Current Exchange rate",IF(C.Claims_DATA!K650=0,0,C.Claims_DATA!K650/ECO!U21),IF($C$2="Constant Exchange rate",IF(C.Claims_DATA!K650=0,0,C.Claims_DATA!K650/ECO!U56))))</f>
        <v>590</v>
      </c>
      <c r="M760" s="74">
        <f>IF($C$2="National Currency",IF(C.Claims_DATA!L650=0,0,C.Claims_DATA!L650),IF($C$2="Current Exchange rate",IF(C.Claims_DATA!L650=0,0,C.Claims_DATA!L650/ECO!V21),IF($C$2="Constant Exchange rate",IF(C.Claims_DATA!L650=0,0,C.Claims_DATA!L650/ECO!V56))))</f>
        <v>244</v>
      </c>
      <c r="N760" s="74">
        <f>IF($C$2="National Currency",IF(C.Claims_DATA!M650=0,0,C.Claims_DATA!M650),IF($C$2="Current Exchange rate",IF(C.Claims_DATA!M650=0,0,C.Claims_DATA!M650/ECO!W21),IF($C$2="Constant Exchange rate",IF(C.Claims_DATA!M650=0,0,C.Claims_DATA!M650/ECO!W56))))</f>
        <v>372</v>
      </c>
      <c r="O760" s="74">
        <f>IF($C$2="National Currency",IF(C.Claims_DATA!N650=0,0,C.Claims_DATA!N650),IF($C$2="Current Exchange rate",IF(C.Claims_DATA!N650=0,0,C.Claims_DATA!N650/ECO!X21),IF($C$2="Constant Exchange rate",IF(C.Claims_DATA!N650=0,0,C.Claims_DATA!N650/ECO!X56))))</f>
        <v>292</v>
      </c>
      <c r="P760" s="220">
        <f>IF($C$2="National Currency",IF(C.Claims_DATA!O650=0,0,C.Claims_DATA!O650),IF($C$2="Current Exchange rate",IF(C.Claims_DATA!O650=0,0,C.Claims_DATA!O650/ECO!Y21),IF($C$2="Constant Exchange rate",IF(C.Claims_DATA!O650=0,0,C.Claims_DATA!O650/ECO!Y56))))</f>
        <v>0</v>
      </c>
      <c r="Q760" s="48">
        <f t="shared" si="151"/>
        <v>0.23168396956836437</v>
      </c>
      <c r="R760" s="94">
        <f t="shared" si="152"/>
        <v>-0.21505376344086025</v>
      </c>
      <c r="S760" s="94">
        <f t="shared" si="153"/>
        <v>-0.61324503311258272</v>
      </c>
    </row>
    <row r="761" spans="3:19" ht="15" x14ac:dyDescent="0.25">
      <c r="C761" s="256"/>
      <c r="D761" s="257"/>
      <c r="E761" s="45" t="s">
        <v>12</v>
      </c>
      <c r="F761" s="74">
        <f>IF($C$2="National Currency",IF(C.Claims_DATA!E651=0,0,C.Claims_DATA!E651),IF($C$2="Current Exchange rate",IF(C.Claims_DATA!E651=0,0,C.Claims_DATA!E651/ECO!O22),IF($C$2="Constant Exchange rate",IF(C.Claims_DATA!E651=0,0,C.Claims_DATA!E651/ECO!O57))))</f>
        <v>0</v>
      </c>
      <c r="G761" s="74">
        <f>IF($C$2="National Currency",IF(C.Claims_DATA!F651=0,0,C.Claims_DATA!F651),IF($C$2="Current Exchange rate",IF(C.Claims_DATA!F651=0,0,C.Claims_DATA!F651/ECO!P22),IF($C$2="Constant Exchange rate",IF(C.Claims_DATA!F651=0,0,C.Claims_DATA!F651/ECO!P57))))</f>
        <v>0</v>
      </c>
      <c r="H761" s="74">
        <f>IF($C$2="National Currency",IF(C.Claims_DATA!G651=0,0,C.Claims_DATA!G651),IF($C$2="Current Exchange rate",IF(C.Claims_DATA!G651=0,0,C.Claims_DATA!G651/ECO!Q22),IF($C$2="Constant Exchange rate",IF(C.Claims_DATA!G651=0,0,C.Claims_DATA!G651/ECO!Q57))))</f>
        <v>0</v>
      </c>
      <c r="I761" s="74">
        <f>IF($C$2="National Currency",IF(C.Claims_DATA!H651=0,0,C.Claims_DATA!H651),IF($C$2="Current Exchange rate",IF(C.Claims_DATA!H651=0,0,C.Claims_DATA!H651/ECO!R22),IF($C$2="Constant Exchange rate",IF(C.Claims_DATA!H651=0,0,C.Claims_DATA!H651/ECO!R57))))</f>
        <v>0</v>
      </c>
      <c r="J761" s="74">
        <f>IF($C$2="National Currency",IF(C.Claims_DATA!I651=0,0,C.Claims_DATA!I651),IF($C$2="Current Exchange rate",IF(C.Claims_DATA!I651=0,0,C.Claims_DATA!I651/ECO!S22),IF($C$2="Constant Exchange rate",IF(C.Claims_DATA!I651=0,0,C.Claims_DATA!I651/ECO!S57))))</f>
        <v>0</v>
      </c>
      <c r="K761" s="74">
        <f>IF($C$2="National Currency",IF(C.Claims_DATA!J651=0,0,C.Claims_DATA!J651),IF($C$2="Current Exchange rate",IF(C.Claims_DATA!J651=0,0,C.Claims_DATA!J651/ECO!T22),IF($C$2="Constant Exchange rate",IF(C.Claims_DATA!J651=0,0,C.Claims_DATA!J651/ECO!T57))))</f>
        <v>0</v>
      </c>
      <c r="L761" s="74">
        <f>IF($C$2="National Currency",IF(C.Claims_DATA!K651=0,0,C.Claims_DATA!K651),IF($C$2="Current Exchange rate",IF(C.Claims_DATA!K651=0,0,C.Claims_DATA!K651/ECO!U22),IF($C$2="Constant Exchange rate",IF(C.Claims_DATA!K651=0,0,C.Claims_DATA!K651/ECO!U57))))</f>
        <v>0</v>
      </c>
      <c r="M761" s="74">
        <f>IF($C$2="National Currency",IF(C.Claims_DATA!L651=0,0,C.Claims_DATA!L651),IF($C$2="Current Exchange rate",IF(C.Claims_DATA!L651=0,0,C.Claims_DATA!L651/ECO!V22),IF($C$2="Constant Exchange rate",IF(C.Claims_DATA!L651=0,0,C.Claims_DATA!L651/ECO!V57))))</f>
        <v>0</v>
      </c>
      <c r="N761" s="74">
        <f>IF($C$2="National Currency",IF(C.Claims_DATA!M651=0,0,C.Claims_DATA!M651),IF($C$2="Current Exchange rate",IF(C.Claims_DATA!M651=0,0,C.Claims_DATA!M651/ECO!W22),IF($C$2="Constant Exchange rate",IF(C.Claims_DATA!M651=0,0,C.Claims_DATA!M651/ECO!W57))))</f>
        <v>0</v>
      </c>
      <c r="O761" s="74">
        <f>IF($C$2="National Currency",IF(C.Claims_DATA!N651=0,0,C.Claims_DATA!N651),IF($C$2="Current Exchange rate",IF(C.Claims_DATA!N651=0,0,C.Claims_DATA!N651/ECO!X22),IF($C$2="Constant Exchange rate",IF(C.Claims_DATA!N651=0,0,C.Claims_DATA!N651/ECO!X57))))</f>
        <v>0</v>
      </c>
      <c r="P761" s="220">
        <f>IF($C$2="National Currency",IF(C.Claims_DATA!O651=0,0,C.Claims_DATA!O651),IF($C$2="Current Exchange rate",IF(C.Claims_DATA!O651=0,0,C.Claims_DATA!O651/ECO!Y22),IF($C$2="Constant Exchange rate",IF(C.Claims_DATA!O651=0,0,C.Claims_DATA!O651/ECO!Y57))))</f>
        <v>0</v>
      </c>
      <c r="Q761" s="48">
        <f t="shared" si="151"/>
        <v>0</v>
      </c>
      <c r="R761" s="94" t="str">
        <f t="shared" si="152"/>
        <v>-</v>
      </c>
      <c r="S761" s="94" t="str">
        <f t="shared" si="153"/>
        <v>-</v>
      </c>
    </row>
    <row r="762" spans="3:19" ht="15" x14ac:dyDescent="0.25">
      <c r="C762" s="256"/>
      <c r="D762" s="257"/>
      <c r="E762" s="45" t="s">
        <v>13</v>
      </c>
      <c r="F762" s="74">
        <f>IF($C$2="National Currency",IF(C.Claims_DATA!E652=0,0,C.Claims_DATA!E652),IF($C$2="Current Exchange rate",IF(C.Claims_DATA!E652=0,0,C.Claims_DATA!E652/ECO!O23),IF($C$2="Constant Exchange rate",IF(C.Claims_DATA!E652=0,0,C.Claims_DATA!E652/ECO!O58))))</f>
        <v>0</v>
      </c>
      <c r="G762" s="74">
        <f>IF($C$2="National Currency",IF(C.Claims_DATA!F652=0,0,C.Claims_DATA!F652),IF($C$2="Current Exchange rate",IF(C.Claims_DATA!F652=0,0,C.Claims_DATA!F652/ECO!P23),IF($C$2="Constant Exchange rate",IF(C.Claims_DATA!F652=0,0,C.Claims_DATA!F652/ECO!P58))))</f>
        <v>0</v>
      </c>
      <c r="H762" s="74">
        <f>IF($C$2="National Currency",IF(C.Claims_DATA!G652=0,0,C.Claims_DATA!G652),IF($C$2="Current Exchange rate",IF(C.Claims_DATA!G652=0,0,C.Claims_DATA!G652/ECO!Q23),IF($C$2="Constant Exchange rate",IF(C.Claims_DATA!G652=0,0,C.Claims_DATA!G652/ECO!Q58))))</f>
        <v>5.7456254896839907</v>
      </c>
      <c r="I762" s="74">
        <f>IF($C$2="National Currency",IF(C.Claims_DATA!H652=0,0,C.Claims_DATA!H652),IF($C$2="Current Exchange rate",IF(C.Claims_DATA!H652=0,0,C.Claims_DATA!H652/ECO!R23),IF($C$2="Constant Exchange rate",IF(C.Claims_DATA!H652=0,0,C.Claims_DATA!H652/ECO!R58))))</f>
        <v>8.7490206320188033</v>
      </c>
      <c r="J762" s="74">
        <f>IF($C$2="National Currency",IF(C.Claims_DATA!I652=0,0,C.Claims_DATA!I652),IF($C$2="Current Exchange rate",IF(C.Claims_DATA!I652=0,0,C.Claims_DATA!I652/ECO!S23),IF($C$2="Constant Exchange rate",IF(C.Claims_DATA!I652=0,0,C.Claims_DATA!I652/ECO!S58))))</f>
        <v>4.178636719770175</v>
      </c>
      <c r="K762" s="74">
        <f>IF($C$2="National Currency",IF(C.Claims_DATA!J652=0,0,C.Claims_DATA!J652),IF($C$2="Current Exchange rate",IF(C.Claims_DATA!J652=0,0,C.Claims_DATA!J652/ECO!T23),IF($C$2="Constant Exchange rate",IF(C.Claims_DATA!J652=0,0,C.Claims_DATA!J652/ECO!T58))))</f>
        <v>5.615043092191172</v>
      </c>
      <c r="L762" s="74">
        <f>IF($C$2="National Currency",IF(C.Claims_DATA!K652=0,0,C.Claims_DATA!K652),IF($C$2="Current Exchange rate",IF(C.Claims_DATA!K652=0,0,C.Claims_DATA!K652/ECO!U23),IF($C$2="Constant Exchange rate",IF(C.Claims_DATA!K652=0,0,C.Claims_DATA!K652/ECO!U58))))</f>
        <v>4.9621311047270824</v>
      </c>
      <c r="M762" s="74">
        <f>IF($C$2="National Currency",IF(C.Claims_DATA!L652=0,0,C.Claims_DATA!L652),IF($C$2="Current Exchange rate",IF(C.Claims_DATA!L652=0,0,C.Claims_DATA!L652/ECO!V23),IF($C$2="Constant Exchange rate",IF(C.Claims_DATA!L652=0,0,C.Claims_DATA!L652/ECO!V58))))</f>
        <v>0.52232958997127188</v>
      </c>
      <c r="N762" s="74">
        <f>IF($C$2="National Currency",IF(C.Claims_DATA!M652=0,0,C.Claims_DATA!M652),IF($C$2="Current Exchange rate",IF(C.Claims_DATA!M652=0,0,C.Claims_DATA!M652/ECO!W23),IF($C$2="Constant Exchange rate",IF(C.Claims_DATA!M652=0,0,C.Claims_DATA!M652/ECO!W58))))</f>
        <v>8.8796030295116211</v>
      </c>
      <c r="O762" s="74">
        <f>IF($C$2="National Currency",IF(C.Claims_DATA!N652=0,0,C.Claims_DATA!N652),IF($C$2="Current Exchange rate",IF(C.Claims_DATA!N652=0,0,C.Claims_DATA!N652/ECO!X23),IF($C$2="Constant Exchange rate",IF(C.Claims_DATA!N652=0,0,C.Claims_DATA!N652/ECO!X58))))</f>
        <v>-0.91407678244972579</v>
      </c>
      <c r="P762" s="220">
        <f>IF($C$2="National Currency",IF(C.Claims_DATA!O652=0,0,C.Claims_DATA!O652),IF($C$2="Current Exchange rate",IF(C.Claims_DATA!O652=0,0,C.Claims_DATA!O652/ECO!Y23),IF($C$2="Constant Exchange rate",IF(C.Claims_DATA!O652=0,0,C.Claims_DATA!O652/ECO!Y58))))</f>
        <v>0</v>
      </c>
      <c r="Q762" s="48">
        <f t="shared" si="151"/>
        <v>-7.2526348441174897E-4</v>
      </c>
      <c r="R762" s="94">
        <f t="shared" si="152"/>
        <v>-1.1029411764705883</v>
      </c>
      <c r="S762" s="94" t="str">
        <f t="shared" si="153"/>
        <v>-</v>
      </c>
    </row>
    <row r="763" spans="3:19" ht="15" x14ac:dyDescent="0.25">
      <c r="C763" s="256"/>
      <c r="D763" s="257"/>
      <c r="E763" s="45" t="s">
        <v>14</v>
      </c>
      <c r="F763" s="74">
        <f>IF($C$2="National Currency",IF(C.Claims_DATA!E653=0,0,C.Claims_DATA!E653),IF($C$2="Current Exchange rate",IF(C.Claims_DATA!E653=0,0,C.Claims_DATA!E653/ECO!O24),IF($C$2="Constant Exchange rate",IF(C.Claims_DATA!E653=0,0,C.Claims_DATA!E653/ECO!O59))))</f>
        <v>0</v>
      </c>
      <c r="G763" s="74">
        <f>IF($C$2="National Currency",IF(C.Claims_DATA!F653=0,0,C.Claims_DATA!F653),IF($C$2="Current Exchange rate",IF(C.Claims_DATA!F653=0,0,C.Claims_DATA!F653/ECO!P24),IF($C$2="Constant Exchange rate",IF(C.Claims_DATA!F653=0,0,C.Claims_DATA!F653/ECO!P59))))</f>
        <v>0</v>
      </c>
      <c r="H763" s="74">
        <f>IF($C$2="National Currency",IF(C.Claims_DATA!G653=0,0,C.Claims_DATA!G653),IF($C$2="Current Exchange rate",IF(C.Claims_DATA!G653=0,0,C.Claims_DATA!G653/ECO!Q24),IF($C$2="Constant Exchange rate",IF(C.Claims_DATA!G653=0,0,C.Claims_DATA!G653/ECO!Q59))))</f>
        <v>0</v>
      </c>
      <c r="I763" s="74">
        <f>IF($C$2="National Currency",IF(C.Claims_DATA!H653=0,0,C.Claims_DATA!H653),IF($C$2="Current Exchange rate",IF(C.Claims_DATA!H653=0,0,C.Claims_DATA!H653/ECO!R24),IF($C$2="Constant Exchange rate",IF(C.Claims_DATA!H653=0,0,C.Claims_DATA!H653/ECO!R59))))</f>
        <v>0</v>
      </c>
      <c r="J763" s="74">
        <f>IF($C$2="National Currency",IF(C.Claims_DATA!I653=0,0,C.Claims_DATA!I653),IF($C$2="Current Exchange rate",IF(C.Claims_DATA!I653=0,0,C.Claims_DATA!I653/ECO!S24),IF($C$2="Constant Exchange rate",IF(C.Claims_DATA!I653=0,0,C.Claims_DATA!I653/ECO!S59))))</f>
        <v>0</v>
      </c>
      <c r="K763" s="74">
        <f>IF($C$2="National Currency",IF(C.Claims_DATA!J653=0,0,C.Claims_DATA!J653),IF($C$2="Current Exchange rate",IF(C.Claims_DATA!J653=0,0,C.Claims_DATA!J653/ECO!T24),IF($C$2="Constant Exchange rate",IF(C.Claims_DATA!J653=0,0,C.Claims_DATA!J653/ECO!T59))))</f>
        <v>0</v>
      </c>
      <c r="L763" s="74">
        <f>IF($C$2="National Currency",IF(C.Claims_DATA!K653=0,0,C.Claims_DATA!K653),IF($C$2="Current Exchange rate",IF(C.Claims_DATA!K653=0,0,C.Claims_DATA!K653/ECO!U24),IF($C$2="Constant Exchange rate",IF(C.Claims_DATA!K653=0,0,C.Claims_DATA!K653/ECO!U59))))</f>
        <v>0</v>
      </c>
      <c r="M763" s="74">
        <f>IF($C$2="National Currency",IF(C.Claims_DATA!L653=0,0,C.Claims_DATA!L653),IF($C$2="Current Exchange rate",IF(C.Claims_DATA!L653=0,0,C.Claims_DATA!L653/ECO!V24),IF($C$2="Constant Exchange rate",IF(C.Claims_DATA!L653=0,0,C.Claims_DATA!L653/ECO!V59))))</f>
        <v>0</v>
      </c>
      <c r="N763" s="74">
        <f>IF($C$2="National Currency",IF(C.Claims_DATA!M653=0,0,C.Claims_DATA!M653),IF($C$2="Current Exchange rate",IF(C.Claims_DATA!M653=0,0,C.Claims_DATA!M653/ECO!W24),IF($C$2="Constant Exchange rate",IF(C.Claims_DATA!M653=0,0,C.Claims_DATA!M653/ECO!W59))))</f>
        <v>0</v>
      </c>
      <c r="O763" s="74">
        <f>IF($C$2="National Currency",IF(C.Claims_DATA!N653=0,0,C.Claims_DATA!N653),IF($C$2="Current Exchange rate",IF(C.Claims_DATA!N653=0,0,C.Claims_DATA!N653/ECO!X24),IF($C$2="Constant Exchange rate",IF(C.Claims_DATA!N653=0,0,C.Claims_DATA!N653/ECO!X59))))</f>
        <v>0</v>
      </c>
      <c r="P763" s="220">
        <f>IF($C$2="National Currency",IF(C.Claims_DATA!O653=0,0,C.Claims_DATA!O653),IF($C$2="Current Exchange rate",IF(C.Claims_DATA!O653=0,0,C.Claims_DATA!O653/ECO!Y24),IF($C$2="Constant Exchange rate",IF(C.Claims_DATA!O653=0,0,C.Claims_DATA!O653/ECO!Y59))))</f>
        <v>0</v>
      </c>
      <c r="Q763" s="48">
        <f t="shared" si="151"/>
        <v>0</v>
      </c>
      <c r="R763" s="94" t="str">
        <f t="shared" si="152"/>
        <v>-</v>
      </c>
      <c r="S763" s="94" t="str">
        <f t="shared" si="153"/>
        <v>-</v>
      </c>
    </row>
    <row r="764" spans="3:19" ht="15" x14ac:dyDescent="0.25">
      <c r="C764" s="256"/>
      <c r="D764" s="257"/>
      <c r="E764" s="45" t="s">
        <v>15</v>
      </c>
      <c r="F764" s="74">
        <f>IF($C$2="National Currency",IF(C.Claims_DATA!E654=0,0,C.Claims_DATA!E654),IF($C$2="Current Exchange rate",IF(C.Claims_DATA!E654=0,0,C.Claims_DATA!E654/ECO!O25),IF($C$2="Constant Exchange rate",IF(C.Claims_DATA!E654=0,0,C.Claims_DATA!E654/ECO!O60))))</f>
        <v>0</v>
      </c>
      <c r="G764" s="74">
        <f>IF($C$2="National Currency",IF(C.Claims_DATA!F654=0,0,C.Claims_DATA!F654),IF($C$2="Current Exchange rate",IF(C.Claims_DATA!F654=0,0,C.Claims_DATA!F654/ECO!P25),IF($C$2="Constant Exchange rate",IF(C.Claims_DATA!F654=0,0,C.Claims_DATA!F654/ECO!P60))))</f>
        <v>0</v>
      </c>
      <c r="H764" s="74">
        <f>IF($C$2="National Currency",IF(C.Claims_DATA!G654=0,0,C.Claims_DATA!G654),IF($C$2="Current Exchange rate",IF(C.Claims_DATA!G654=0,0,C.Claims_DATA!G654/ECO!Q25),IF($C$2="Constant Exchange rate",IF(C.Claims_DATA!G654=0,0,C.Claims_DATA!G654/ECO!Q60))))</f>
        <v>0</v>
      </c>
      <c r="I764" s="74">
        <f>IF($C$2="National Currency",IF(C.Claims_DATA!H654=0,0,C.Claims_DATA!H654),IF($C$2="Current Exchange rate",IF(C.Claims_DATA!H654=0,0,C.Claims_DATA!H654/ECO!R25),IF($C$2="Constant Exchange rate",IF(C.Claims_DATA!H654=0,0,C.Claims_DATA!H654/ECO!R60))))</f>
        <v>0</v>
      </c>
      <c r="J764" s="74">
        <f>IF($C$2="National Currency",IF(C.Claims_DATA!I654=0,0,C.Claims_DATA!I654),IF($C$2="Current Exchange rate",IF(C.Claims_DATA!I654=0,0,C.Claims_DATA!I654/ECO!S25),IF($C$2="Constant Exchange rate",IF(C.Claims_DATA!I654=0,0,C.Claims_DATA!I654/ECO!S60))))</f>
        <v>0</v>
      </c>
      <c r="K764" s="74">
        <f>IF($C$2="National Currency",IF(C.Claims_DATA!J654=0,0,C.Claims_DATA!J654),IF($C$2="Current Exchange rate",IF(C.Claims_DATA!J654=0,0,C.Claims_DATA!J654/ECO!T25),IF($C$2="Constant Exchange rate",IF(C.Claims_DATA!J654=0,0,C.Claims_DATA!J654/ECO!T60))))</f>
        <v>0</v>
      </c>
      <c r="L764" s="74">
        <f>IF($C$2="National Currency",IF(C.Claims_DATA!K654=0,0,C.Claims_DATA!K654),IF($C$2="Current Exchange rate",IF(C.Claims_DATA!K654=0,0,C.Claims_DATA!K654/ECO!U25),IF($C$2="Constant Exchange rate",IF(C.Claims_DATA!K654=0,0,C.Claims_DATA!K654/ECO!U60))))</f>
        <v>0</v>
      </c>
      <c r="M764" s="74">
        <f>IF($C$2="National Currency",IF(C.Claims_DATA!L654=0,0,C.Claims_DATA!L654),IF($C$2="Current Exchange rate",IF(C.Claims_DATA!L654=0,0,C.Claims_DATA!L654/ECO!V25),IF($C$2="Constant Exchange rate",IF(C.Claims_DATA!L654=0,0,C.Claims_DATA!L654/ECO!V60))))</f>
        <v>0</v>
      </c>
      <c r="N764" s="74">
        <f>IF($C$2="National Currency",IF(C.Claims_DATA!M654=0,0,C.Claims_DATA!M654),IF($C$2="Current Exchange rate",IF(C.Claims_DATA!M654=0,0,C.Claims_DATA!M654/ECO!W25),IF($C$2="Constant Exchange rate",IF(C.Claims_DATA!M654=0,0,C.Claims_DATA!M654/ECO!W60))))</f>
        <v>0</v>
      </c>
      <c r="O764" s="74">
        <f>IF($C$2="National Currency",IF(C.Claims_DATA!N654=0,0,C.Claims_DATA!N654),IF($C$2="Current Exchange rate",IF(C.Claims_DATA!N654=0,0,C.Claims_DATA!N654/ECO!X25),IF($C$2="Constant Exchange rate",IF(C.Claims_DATA!N654=0,0,C.Claims_DATA!N654/ECO!X60))))</f>
        <v>0</v>
      </c>
      <c r="P764" s="220">
        <f>IF($C$2="National Currency",IF(C.Claims_DATA!O654=0,0,C.Claims_DATA!O654),IF($C$2="Current Exchange rate",IF(C.Claims_DATA!O654=0,0,C.Claims_DATA!O654/ECO!Y25),IF($C$2="Constant Exchange rate",IF(C.Claims_DATA!O654=0,0,C.Claims_DATA!O654/ECO!Y60))))</f>
        <v>0</v>
      </c>
      <c r="Q764" s="48">
        <f t="shared" si="151"/>
        <v>0</v>
      </c>
      <c r="R764" s="94" t="str">
        <f t="shared" si="152"/>
        <v>-</v>
      </c>
      <c r="S764" s="94" t="str">
        <f t="shared" si="153"/>
        <v>-</v>
      </c>
    </row>
    <row r="765" spans="3:19" ht="15" x14ac:dyDescent="0.25">
      <c r="C765" s="256"/>
      <c r="D765" s="257"/>
      <c r="E765" s="45" t="s">
        <v>16</v>
      </c>
      <c r="F765" s="74">
        <f>IF($C$2="National Currency",IF(C.Claims_DATA!E655=0,0,C.Claims_DATA!E655),IF($C$2="Current Exchange rate",IF(C.Claims_DATA!E655=0,0,C.Claims_DATA!E655/ECO!O26),IF($C$2="Constant Exchange rate",IF(C.Claims_DATA!E655=0,0,C.Claims_DATA!E655/ECO!O61))))</f>
        <v>0</v>
      </c>
      <c r="G765" s="74">
        <f>IF($C$2="National Currency",IF(C.Claims_DATA!F655=0,0,C.Claims_DATA!F655),IF($C$2="Current Exchange rate",IF(C.Claims_DATA!F655=0,0,C.Claims_DATA!F655/ECO!P26),IF($C$2="Constant Exchange rate",IF(C.Claims_DATA!F655=0,0,C.Claims_DATA!F655/ECO!P61))))</f>
        <v>0</v>
      </c>
      <c r="H765" s="74">
        <f>IF($C$2="National Currency",IF(C.Claims_DATA!G655=0,0,C.Claims_DATA!G655),IF($C$2="Current Exchange rate",IF(C.Claims_DATA!G655=0,0,C.Claims_DATA!G655/ECO!Q26),IF($C$2="Constant Exchange rate",IF(C.Claims_DATA!G655=0,0,C.Claims_DATA!G655/ECO!Q61))))</f>
        <v>0</v>
      </c>
      <c r="I765" s="74">
        <f>IF($C$2="National Currency",IF(C.Claims_DATA!H655=0,0,C.Claims_DATA!H655),IF($C$2="Current Exchange rate",IF(C.Claims_DATA!H655=0,0,C.Claims_DATA!H655/ECO!R26),IF($C$2="Constant Exchange rate",IF(C.Claims_DATA!H655=0,0,C.Claims_DATA!H655/ECO!R61))))</f>
        <v>2.2975077881619934</v>
      </c>
      <c r="J765" s="74">
        <f>IF($C$2="National Currency",IF(C.Claims_DATA!I655=0,0,C.Claims_DATA!I655),IF($C$2="Current Exchange rate",IF(C.Claims_DATA!I655=0,0,C.Claims_DATA!I655/ECO!S26),IF($C$2="Constant Exchange rate",IF(C.Claims_DATA!I655=0,0,C.Claims_DATA!I655/ECO!S61))))</f>
        <v>3.4462616822429903</v>
      </c>
      <c r="K765" s="74">
        <f>IF($C$2="National Currency",IF(C.Claims_DATA!J655=0,0,C.Claims_DATA!J655),IF($C$2="Current Exchange rate",IF(C.Claims_DATA!J655=0,0,C.Claims_DATA!J655/ECO!T26),IF($C$2="Constant Exchange rate",IF(C.Claims_DATA!J655=0,0,C.Claims_DATA!J655/ECO!T61))))</f>
        <v>6.0358255451713392</v>
      </c>
      <c r="L765" s="74">
        <f>IF($C$2="National Currency",IF(C.Claims_DATA!K655=0,0,C.Claims_DATA!K655),IF($C$2="Current Exchange rate",IF(C.Claims_DATA!K655=0,0,C.Claims_DATA!K655/ECO!U26),IF($C$2="Constant Exchange rate",IF(C.Claims_DATA!K655=0,0,C.Claims_DATA!K655/ECO!U61))))</f>
        <v>4.8351505711318792</v>
      </c>
      <c r="M765" s="74">
        <f>IF($C$2="National Currency",IF(C.Claims_DATA!L655=0,0,C.Claims_DATA!L655),IF($C$2="Current Exchange rate",IF(C.Claims_DATA!L655=0,0,C.Claims_DATA!L655/ECO!V26),IF($C$2="Constant Exchange rate",IF(C.Claims_DATA!L655=0,0,C.Claims_DATA!L655/ECO!V61))))</f>
        <v>-0.4737798546209761</v>
      </c>
      <c r="N765" s="74">
        <f>IF($C$2="National Currency",IF(C.Claims_DATA!M655=0,0,C.Claims_DATA!M655),IF($C$2="Current Exchange rate",IF(C.Claims_DATA!M655=0,0,C.Claims_DATA!M655/ECO!W26),IF($C$2="Constant Exchange rate",IF(C.Claims_DATA!M655=0,0,C.Claims_DATA!M655/ECO!W61))))</f>
        <v>-1.6874350986500517</v>
      </c>
      <c r="O765" s="74">
        <f>IF($C$2="National Currency",IF(C.Claims_DATA!N655=0,0,C.Claims_DATA!N655),IF($C$2="Current Exchange rate",IF(C.Claims_DATA!N655=0,0,C.Claims_DATA!N655/ECO!X26),IF($C$2="Constant Exchange rate",IF(C.Claims_DATA!N655=0,0,C.Claims_DATA!N655/ECO!X61))))</f>
        <v>-6.3538421599169261</v>
      </c>
      <c r="P765" s="220">
        <f>IF($C$2="National Currency",IF(C.Claims_DATA!O655=0,0,C.Claims_DATA!O655),IF($C$2="Current Exchange rate",IF(C.Claims_DATA!O655=0,0,C.Claims_DATA!O655/ECO!Y26),IF($C$2="Constant Exchange rate",IF(C.Claims_DATA!O655=0,0,C.Claims_DATA!O655/ECO!Y61))))</f>
        <v>0</v>
      </c>
      <c r="Q765" s="48">
        <f t="shared" si="151"/>
        <v>-5.0413814165081632E-3</v>
      </c>
      <c r="R765" s="94">
        <f t="shared" si="152"/>
        <v>2.7653846153846158</v>
      </c>
      <c r="S765" s="94" t="str">
        <f t="shared" si="153"/>
        <v>-</v>
      </c>
    </row>
    <row r="766" spans="3:19" ht="15" x14ac:dyDescent="0.25">
      <c r="C766" s="256"/>
      <c r="D766" s="257"/>
      <c r="E766" s="45" t="s">
        <v>17</v>
      </c>
      <c r="F766" s="74">
        <f>IF($C$2="National Currency",IF(C.Claims_DATA!E656=0,0,C.Claims_DATA!E656),IF($C$2="Current Exchange rate",IF(C.Claims_DATA!E656=0,0,C.Claims_DATA!E656/ECO!O27),IF($C$2="Constant Exchange rate",IF(C.Claims_DATA!E656=0,0,C.Claims_DATA!E656/ECO!O62))))</f>
        <v>1176</v>
      </c>
      <c r="G766" s="74">
        <f>IF($C$2="National Currency",IF(C.Claims_DATA!F656=0,0,C.Claims_DATA!F656),IF($C$2="Current Exchange rate",IF(C.Claims_DATA!F656=0,0,C.Claims_DATA!F656/ECO!P27),IF($C$2="Constant Exchange rate",IF(C.Claims_DATA!F656=0,0,C.Claims_DATA!F656/ECO!P62))))</f>
        <v>866</v>
      </c>
      <c r="H766" s="74">
        <f>IF($C$2="National Currency",IF(C.Claims_DATA!G656=0,0,C.Claims_DATA!G656),IF($C$2="Current Exchange rate",IF(C.Claims_DATA!G656=0,0,C.Claims_DATA!G656/ECO!Q27),IF($C$2="Constant Exchange rate",IF(C.Claims_DATA!G656=0,0,C.Claims_DATA!G656/ECO!Q62))))</f>
        <v>1076</v>
      </c>
      <c r="I766" s="74">
        <f>IF($C$2="National Currency",IF(C.Claims_DATA!H656=0,0,C.Claims_DATA!H656),IF($C$2="Current Exchange rate",IF(C.Claims_DATA!H656=0,0,C.Claims_DATA!H656/ECO!R27),IF($C$2="Constant Exchange rate",IF(C.Claims_DATA!H656=0,0,C.Claims_DATA!H656/ECO!R62))))</f>
        <v>323</v>
      </c>
      <c r="J766" s="74">
        <f>IF($C$2="National Currency",IF(C.Claims_DATA!I656=0,0,C.Claims_DATA!I656),IF($C$2="Current Exchange rate",IF(C.Claims_DATA!I656=0,0,C.Claims_DATA!I656/ECO!S27),IF($C$2="Constant Exchange rate",IF(C.Claims_DATA!I656=0,0,C.Claims_DATA!I656/ECO!S62))))</f>
        <v>317</v>
      </c>
      <c r="K766" s="74">
        <f>IF($C$2="National Currency",IF(C.Claims_DATA!J656=0,0,C.Claims_DATA!J656),IF($C$2="Current Exchange rate",IF(C.Claims_DATA!J656=0,0,C.Claims_DATA!J656/ECO!T27),IF($C$2="Constant Exchange rate",IF(C.Claims_DATA!J656=0,0,C.Claims_DATA!J656/ECO!T62))))</f>
        <v>1407</v>
      </c>
      <c r="L766" s="74">
        <f>IF($C$2="National Currency",IF(C.Claims_DATA!K656=0,0,C.Claims_DATA!K656),IF($C$2="Current Exchange rate",IF(C.Claims_DATA!K656=0,0,C.Claims_DATA!K656/ECO!U27),IF($C$2="Constant Exchange rate",IF(C.Claims_DATA!K656=0,0,C.Claims_DATA!K656/ECO!U62))))</f>
        <v>441</v>
      </c>
      <c r="M766" s="74">
        <f>IF($C$2="National Currency",IF(C.Claims_DATA!L656=0,0,C.Claims_DATA!L656),IF($C$2="Current Exchange rate",IF(C.Claims_DATA!L656=0,0,C.Claims_DATA!L656/ECO!V27),IF($C$2="Constant Exchange rate",IF(C.Claims_DATA!L656=0,0,C.Claims_DATA!L656/ECO!V62))))</f>
        <v>528</v>
      </c>
      <c r="N766" s="74">
        <f>IF($C$2="National Currency",IF(C.Claims_DATA!M656=0,0,C.Claims_DATA!M656),IF($C$2="Current Exchange rate",IF(C.Claims_DATA!M656=0,0,C.Claims_DATA!M656/ECO!W27),IF($C$2="Constant Exchange rate",IF(C.Claims_DATA!M656=0,0,C.Claims_DATA!M656/ECO!W62))))</f>
        <v>232</v>
      </c>
      <c r="O766" s="74">
        <f>IF($C$2="National Currency",IF(C.Claims_DATA!N656=0,0,C.Claims_DATA!N656),IF($C$2="Current Exchange rate",IF(C.Claims_DATA!N656=0,0,C.Claims_DATA!N656/ECO!X27),IF($C$2="Constant Exchange rate",IF(C.Claims_DATA!N656=0,0,C.Claims_DATA!N656/ECO!X62))))</f>
        <v>50</v>
      </c>
      <c r="P766" s="220">
        <f>IF($C$2="National Currency",IF(C.Claims_DATA!O656=0,0,C.Claims_DATA!O656),IF($C$2="Current Exchange rate",IF(C.Claims_DATA!O656=0,0,C.Claims_DATA!O656/ECO!Y27),IF($C$2="Constant Exchange rate",IF(C.Claims_DATA!O656=0,0,C.Claims_DATA!O656/ECO!Y62))))</f>
        <v>2316</v>
      </c>
      <c r="Q766" s="48">
        <f t="shared" si="151"/>
        <v>3.9671912597322667E-2</v>
      </c>
      <c r="R766" s="94">
        <f t="shared" si="152"/>
        <v>-0.78448275862068972</v>
      </c>
      <c r="S766" s="94">
        <f t="shared" si="153"/>
        <v>-0.95748299319727892</v>
      </c>
    </row>
    <row r="767" spans="3:19" ht="15" x14ac:dyDescent="0.25">
      <c r="C767" s="256"/>
      <c r="D767" s="257"/>
      <c r="E767" s="45" t="s">
        <v>18</v>
      </c>
      <c r="F767" s="74">
        <f>IF($C$2="National Currency",IF(C.Claims_DATA!E657=0,0,C.Claims_DATA!E657),IF($C$2="Current Exchange rate",IF(C.Claims_DATA!E657=0,0,C.Claims_DATA!E657/ECO!O28),IF($C$2="Constant Exchange rate",IF(C.Claims_DATA!E657=0,0,C.Claims_DATA!E657/ECO!O63))))</f>
        <v>0</v>
      </c>
      <c r="G767" s="74">
        <f>IF($C$2="National Currency",IF(C.Claims_DATA!F657=0,0,C.Claims_DATA!F657),IF($C$2="Current Exchange rate",IF(C.Claims_DATA!F657=0,0,C.Claims_DATA!F657/ECO!P28),IF($C$2="Constant Exchange rate",IF(C.Claims_DATA!F657=0,0,C.Claims_DATA!F657/ECO!P63))))</f>
        <v>0</v>
      </c>
      <c r="H767" s="74">
        <f>IF($C$2="National Currency",IF(C.Claims_DATA!G657=0,0,C.Claims_DATA!G657),IF($C$2="Current Exchange rate",IF(C.Claims_DATA!G657=0,0,C.Claims_DATA!G657/ECO!Q28),IF($C$2="Constant Exchange rate",IF(C.Claims_DATA!G657=0,0,C.Claims_DATA!G657/ECO!Q63))))</f>
        <v>0</v>
      </c>
      <c r="I767" s="74">
        <f>IF($C$2="National Currency",IF(C.Claims_DATA!H657=0,0,C.Claims_DATA!H657),IF($C$2="Current Exchange rate",IF(C.Claims_DATA!H657=0,0,C.Claims_DATA!H657/ECO!R28),IF($C$2="Constant Exchange rate",IF(C.Claims_DATA!H657=0,0,C.Claims_DATA!H657/ECO!R63))))</f>
        <v>0</v>
      </c>
      <c r="J767" s="74">
        <f>IF($C$2="National Currency",IF(C.Claims_DATA!I657=0,0,C.Claims_DATA!I657),IF($C$2="Current Exchange rate",IF(C.Claims_DATA!I657=0,0,C.Claims_DATA!I657/ECO!S28),IF($C$2="Constant Exchange rate",IF(C.Claims_DATA!I657=0,0,C.Claims_DATA!I657/ECO!S63))))</f>
        <v>0</v>
      </c>
      <c r="K767" s="74">
        <f>IF($C$2="National Currency",IF(C.Claims_DATA!J657=0,0,C.Claims_DATA!J657),IF($C$2="Current Exchange rate",IF(C.Claims_DATA!J657=0,0,C.Claims_DATA!J657/ECO!T28),IF($C$2="Constant Exchange rate",IF(C.Claims_DATA!J657=0,0,C.Claims_DATA!J657/ECO!T63))))</f>
        <v>0</v>
      </c>
      <c r="L767" s="74">
        <f>IF($C$2="National Currency",IF(C.Claims_DATA!K657=0,0,C.Claims_DATA!K657),IF($C$2="Current Exchange rate",IF(C.Claims_DATA!K657=0,0,C.Claims_DATA!K657/ECO!U28),IF($C$2="Constant Exchange rate",IF(C.Claims_DATA!K657=0,0,C.Claims_DATA!K657/ECO!U63))))</f>
        <v>0</v>
      </c>
      <c r="M767" s="74">
        <f>IF($C$2="National Currency",IF(C.Claims_DATA!L657=0,0,C.Claims_DATA!L657),IF($C$2="Current Exchange rate",IF(C.Claims_DATA!L657=0,0,C.Claims_DATA!L657/ECO!V28),IF($C$2="Constant Exchange rate",IF(C.Claims_DATA!L657=0,0,C.Claims_DATA!L657/ECO!V63))))</f>
        <v>0</v>
      </c>
      <c r="N767" s="74">
        <f>IF($C$2="National Currency",IF(C.Claims_DATA!M657=0,0,C.Claims_DATA!M657),IF($C$2="Current Exchange rate",IF(C.Claims_DATA!M657=0,0,C.Claims_DATA!M657/ECO!W28),IF($C$2="Constant Exchange rate",IF(C.Claims_DATA!M657=0,0,C.Claims_DATA!M657/ECO!W63))))</f>
        <v>0</v>
      </c>
      <c r="O767" s="74">
        <f>IF($C$2="National Currency",IF(C.Claims_DATA!N657=0,0,C.Claims_DATA!N657),IF($C$2="Current Exchange rate",IF(C.Claims_DATA!N657=0,0,C.Claims_DATA!N657/ECO!X28),IF($C$2="Constant Exchange rate",IF(C.Claims_DATA!N657=0,0,C.Claims_DATA!N657/ECO!X63))))</f>
        <v>0</v>
      </c>
      <c r="P767" s="220">
        <f>IF($C$2="National Currency",IF(C.Claims_DATA!O657=0,0,C.Claims_DATA!O657),IF($C$2="Current Exchange rate",IF(C.Claims_DATA!O657=0,0,C.Claims_DATA!O657/ECO!Y28),IF($C$2="Constant Exchange rate",IF(C.Claims_DATA!O657=0,0,C.Claims_DATA!O657/ECO!Y63))))</f>
        <v>0</v>
      </c>
      <c r="Q767" s="48">
        <f t="shared" si="151"/>
        <v>0</v>
      </c>
      <c r="R767" s="94" t="str">
        <f t="shared" si="152"/>
        <v>-</v>
      </c>
      <c r="S767" s="94" t="str">
        <f t="shared" si="153"/>
        <v>-</v>
      </c>
    </row>
    <row r="768" spans="3:19" ht="15" x14ac:dyDescent="0.25">
      <c r="C768" s="256"/>
      <c r="D768" s="257"/>
      <c r="E768" s="45" t="s">
        <v>19</v>
      </c>
      <c r="F768" s="74">
        <f>IF($C$2="National Currency",IF(C.Claims_DATA!E658=0,0,C.Claims_DATA!E658),IF($C$2="Current Exchange rate",IF(C.Claims_DATA!E658=0,0,C.Claims_DATA!E658/ECO!O29),IF($C$2="Constant Exchange rate",IF(C.Claims_DATA!E658=0,0,C.Claims_DATA!E658/ECO!O64))))</f>
        <v>10</v>
      </c>
      <c r="G768" s="74">
        <f>IF($C$2="National Currency",IF(C.Claims_DATA!F658=0,0,C.Claims_DATA!F658),IF($C$2="Current Exchange rate",IF(C.Claims_DATA!F658=0,0,C.Claims_DATA!F658/ECO!P29),IF($C$2="Constant Exchange rate",IF(C.Claims_DATA!F658=0,0,C.Claims_DATA!F658/ECO!P64))))</f>
        <v>2</v>
      </c>
      <c r="H768" s="74">
        <f>IF($C$2="National Currency",IF(C.Claims_DATA!G658=0,0,C.Claims_DATA!G658),IF($C$2="Current Exchange rate",IF(C.Claims_DATA!G658=0,0,C.Claims_DATA!G658/ECO!Q29),IF($C$2="Constant Exchange rate",IF(C.Claims_DATA!G658=0,0,C.Claims_DATA!G658/ECO!Q64))))</f>
        <v>7</v>
      </c>
      <c r="I768" s="74">
        <f>IF($C$2="National Currency",IF(C.Claims_DATA!H658=0,0,C.Claims_DATA!H658),IF($C$2="Current Exchange rate",IF(C.Claims_DATA!H658=0,0,C.Claims_DATA!H658/ECO!R29),IF($C$2="Constant Exchange rate",IF(C.Claims_DATA!H658=0,0,C.Claims_DATA!H658/ECO!R64))))</f>
        <v>13</v>
      </c>
      <c r="J768" s="74">
        <f>IF($C$2="National Currency",IF(C.Claims_DATA!I658=0,0,C.Claims_DATA!I658),IF($C$2="Current Exchange rate",IF(C.Claims_DATA!I658=0,0,C.Claims_DATA!I658/ECO!S29),IF($C$2="Constant Exchange rate",IF(C.Claims_DATA!I658=0,0,C.Claims_DATA!I658/ECO!S64))))</f>
        <v>-152</v>
      </c>
      <c r="K768" s="74">
        <f>IF($C$2="National Currency",IF(C.Claims_DATA!J658=0,0,C.Claims_DATA!J658),IF($C$2="Current Exchange rate",IF(C.Claims_DATA!J658=0,0,C.Claims_DATA!J658/ECO!T29),IF($C$2="Constant Exchange rate",IF(C.Claims_DATA!J658=0,0,C.Claims_DATA!J658/ECO!T64))))</f>
        <v>-126</v>
      </c>
      <c r="L768" s="74">
        <f>IF($C$2="National Currency",IF(C.Claims_DATA!K658=0,0,C.Claims_DATA!K658),IF($C$2="Current Exchange rate",IF(C.Claims_DATA!K658=0,0,C.Claims_DATA!K658/ECO!U29),IF($C$2="Constant Exchange rate",IF(C.Claims_DATA!K658=0,0,C.Claims_DATA!K658/ECO!U64))))</f>
        <v>202</v>
      </c>
      <c r="M768" s="74">
        <f>IF($C$2="National Currency",IF(C.Claims_DATA!L658=0,0,C.Claims_DATA!L658),IF($C$2="Current Exchange rate",IF(C.Claims_DATA!L658=0,0,C.Claims_DATA!L658/ECO!V29),IF($C$2="Constant Exchange rate",IF(C.Claims_DATA!L658=0,0,C.Claims_DATA!L658/ECO!V64))))</f>
        <v>-65</v>
      </c>
      <c r="N768" s="74">
        <f>IF($C$2="National Currency",IF(C.Claims_DATA!M658=0,0,C.Claims_DATA!M658),IF($C$2="Current Exchange rate",IF(C.Claims_DATA!M658=0,0,C.Claims_DATA!M658/ECO!W29),IF($C$2="Constant Exchange rate",IF(C.Claims_DATA!M658=0,0,C.Claims_DATA!M658/ECO!W64))))</f>
        <v>-6</v>
      </c>
      <c r="O768" s="223">
        <f>IF($C$2="National Currency",IF(C.Claims_DATA!N658=0,0,C.Claims_DATA!N658),IF($C$2="Current Exchange rate",IF(C.Claims_DATA!N658=0,0,C.Claims_DATA!N658/ECO!X29),IF($C$2="Constant Exchange rate",IF(C.Claims_DATA!N658=0,0,C.Claims_DATA!N658/ECO!X64))))</f>
        <v>-6</v>
      </c>
      <c r="P768" s="224">
        <f>IF($C$2="National Currency",IF(C.Claims_DATA!O658=0,0,C.Claims_DATA!O658),IF($C$2="Current Exchange rate",IF(C.Claims_DATA!O658=0,0,C.Claims_DATA!O658/ECO!Y29),IF($C$2="Constant Exchange rate",IF(C.Claims_DATA!O658=0,0,C.Claims_DATA!O658/ECO!Y64))))</f>
        <v>0</v>
      </c>
      <c r="Q768" s="48">
        <f t="shared" si="151"/>
        <v>-4.76062951167872E-3</v>
      </c>
      <c r="R768" s="94">
        <f t="shared" si="152"/>
        <v>0</v>
      </c>
      <c r="S768" s="94">
        <f t="shared" si="153"/>
        <v>-1.6</v>
      </c>
    </row>
    <row r="769" spans="3:19" ht="15" x14ac:dyDescent="0.25">
      <c r="C769" s="256"/>
      <c r="D769" s="257"/>
      <c r="E769" s="45" t="s">
        <v>20</v>
      </c>
      <c r="F769" s="74">
        <f>IF($C$2="National Currency",IF(C.Claims_DATA!E659=0,0,C.Claims_DATA!E659),IF($C$2="Current Exchange rate",IF(C.Claims_DATA!E659=0,0,C.Claims_DATA!E659/ECO!O30),IF($C$2="Constant Exchange rate",IF(C.Claims_DATA!E659=0,0,C.Claims_DATA!E659/ECO!O65))))</f>
        <v>0</v>
      </c>
      <c r="G769" s="74">
        <f>IF($C$2="National Currency",IF(C.Claims_DATA!F659=0,0,C.Claims_DATA!F659),IF($C$2="Current Exchange rate",IF(C.Claims_DATA!F659=0,0,C.Claims_DATA!F659/ECO!P30),IF($C$2="Constant Exchange rate",IF(C.Claims_DATA!F659=0,0,C.Claims_DATA!F659/ECO!P65))))</f>
        <v>0.82527034718269776</v>
      </c>
      <c r="H769" s="74">
        <f>IF($C$2="National Currency",IF(C.Claims_DATA!G659=0,0,C.Claims_DATA!G659),IF($C$2="Current Exchange rate",IF(C.Claims_DATA!G659=0,0,C.Claims_DATA!G659/ECO!Q30),IF($C$2="Constant Exchange rate",IF(C.Claims_DATA!G659=0,0,C.Claims_DATA!G659/ECO!Q65))))</f>
        <v>0.46955036994877636</v>
      </c>
      <c r="I769" s="74">
        <f>IF($C$2="National Currency",IF(C.Claims_DATA!H659=0,0,C.Claims_DATA!H659),IF($C$2="Current Exchange rate",IF(C.Claims_DATA!H659=0,0,C.Claims_DATA!H659/ECO!R30),IF($C$2="Constant Exchange rate",IF(C.Claims_DATA!H659=0,0,C.Claims_DATA!H659/ECO!R65))))</f>
        <v>2.0347182697780308</v>
      </c>
      <c r="J769" s="74">
        <f>IF($C$2="National Currency",IF(C.Claims_DATA!I659=0,0,C.Claims_DATA!I659),IF($C$2="Current Exchange rate",IF(C.Claims_DATA!I659=0,0,C.Claims_DATA!I659/ECO!S30),IF($C$2="Constant Exchange rate",IF(C.Claims_DATA!I659=0,0,C.Claims_DATA!I659/ECO!S65))))</f>
        <v>3.4718269778030733</v>
      </c>
      <c r="K769" s="74">
        <f>IF($C$2="National Currency",IF(C.Claims_DATA!J659=0,0,C.Claims_DATA!J659),IF($C$2="Current Exchange rate",IF(C.Claims_DATA!J659=0,0,C.Claims_DATA!J659/ECO!T30),IF($C$2="Constant Exchange rate",IF(C.Claims_DATA!J659=0,0,C.Claims_DATA!J659/ECO!T65))))</f>
        <v>-0.82527034718269776</v>
      </c>
      <c r="L769" s="74">
        <f>IF($C$2="National Currency",IF(C.Claims_DATA!K659=0,0,C.Claims_DATA!K659),IF($C$2="Current Exchange rate",IF(C.Claims_DATA!K659=0,0,C.Claims_DATA!K659/ECO!U30),IF($C$2="Constant Exchange rate",IF(C.Claims_DATA!K659=0,0,C.Claims_DATA!K659/ECO!U65))))</f>
        <v>-1.3517359134889015</v>
      </c>
      <c r="M769" s="74">
        <f>IF($C$2="National Currency",IF(C.Claims_DATA!L659=0,0,C.Claims_DATA!L659),IF($C$2="Current Exchange rate",IF(C.Claims_DATA!L659=0,0,C.Claims_DATA!L659/ECO!V30),IF($C$2="Constant Exchange rate",IF(C.Claims_DATA!L659=0,0,C.Claims_DATA!L659/ECO!V65))))</f>
        <v>0</v>
      </c>
      <c r="N769" s="74">
        <f>IF($C$2="National Currency",IF(C.Claims_DATA!M659=0,0,C.Claims_DATA!M659),IF($C$2="Current Exchange rate",IF(C.Claims_DATA!M659=0,0,C.Claims_DATA!M659/ECO!W30),IF($C$2="Constant Exchange rate",IF(C.Claims_DATA!M659=0,0,C.Claims_DATA!M659/ECO!W65))))</f>
        <v>0</v>
      </c>
      <c r="O769" s="74">
        <f>IF($C$2="National Currency",IF(C.Claims_DATA!N659=0,0,C.Claims_DATA!N659),IF($C$2="Current Exchange rate",IF(C.Claims_DATA!N659=0,0,C.Claims_DATA!N659/ECO!X30),IF($C$2="Constant Exchange rate",IF(C.Claims_DATA!N659=0,0,C.Claims_DATA!N659/ECO!X65))))</f>
        <v>0</v>
      </c>
      <c r="P769" s="220">
        <f>IF($C$2="National Currency",IF(C.Claims_DATA!O659=0,0,C.Claims_DATA!O659),IF($C$2="Current Exchange rate",IF(C.Claims_DATA!O659=0,0,C.Claims_DATA!O659/ECO!Y30),IF($C$2="Constant Exchange rate",IF(C.Claims_DATA!O659=0,0,C.Claims_DATA!O659/ECO!Y65))))</f>
        <v>0</v>
      </c>
      <c r="Q769" s="48">
        <f t="shared" si="151"/>
        <v>0</v>
      </c>
      <c r="R769" s="94" t="str">
        <f t="shared" si="152"/>
        <v>-</v>
      </c>
      <c r="S769" s="94" t="str">
        <f t="shared" si="153"/>
        <v>-</v>
      </c>
    </row>
    <row r="770" spans="3:19" ht="15" x14ac:dyDescent="0.25">
      <c r="C770" s="256"/>
      <c r="D770" s="257"/>
      <c r="E770" s="45" t="s">
        <v>21</v>
      </c>
      <c r="F770" s="74">
        <f>IF($C$2="National Currency",IF(C.Claims_DATA!E660=0,0,C.Claims_DATA!E660),IF($C$2="Current Exchange rate",IF(C.Claims_DATA!E660=0,0,C.Claims_DATA!E660/ECO!O31),IF($C$2="Constant Exchange rate",IF(C.Claims_DATA!E660=0,0,C.Claims_DATA!E660/ECO!O66))))</f>
        <v>0</v>
      </c>
      <c r="G770" s="74">
        <f>IF($C$2="National Currency",IF(C.Claims_DATA!F660=0,0,C.Claims_DATA!F660),IF($C$2="Current Exchange rate",IF(C.Claims_DATA!F660=0,0,C.Claims_DATA!F660/ECO!P31),IF($C$2="Constant Exchange rate",IF(C.Claims_DATA!F660=0,0,C.Claims_DATA!F660/ECO!P66))))</f>
        <v>0</v>
      </c>
      <c r="H770" s="74">
        <f>IF($C$2="National Currency",IF(C.Claims_DATA!G660=0,0,C.Claims_DATA!G660),IF($C$2="Current Exchange rate",IF(C.Claims_DATA!G660=0,0,C.Claims_DATA!G660/ECO!Q31),IF($C$2="Constant Exchange rate",IF(C.Claims_DATA!G660=0,0,C.Claims_DATA!G660/ECO!Q66))))</f>
        <v>0</v>
      </c>
      <c r="I770" s="74">
        <f>IF($C$2="National Currency",IF(C.Claims_DATA!H660=0,0,C.Claims_DATA!H660),IF($C$2="Current Exchange rate",IF(C.Claims_DATA!H660=0,0,C.Claims_DATA!H660/ECO!R31),IF($C$2="Constant Exchange rate",IF(C.Claims_DATA!H660=0,0,C.Claims_DATA!H660/ECO!R66))))</f>
        <v>0</v>
      </c>
      <c r="J770" s="74">
        <f>IF($C$2="National Currency",IF(C.Claims_DATA!I660=0,0,C.Claims_DATA!I660),IF($C$2="Current Exchange rate",IF(C.Claims_DATA!I660=0,0,C.Claims_DATA!I660/ECO!S31),IF($C$2="Constant Exchange rate",IF(C.Claims_DATA!I660=0,0,C.Claims_DATA!I660/ECO!S66))))</f>
        <v>0</v>
      </c>
      <c r="K770" s="74">
        <f>IF($C$2="National Currency",IF(C.Claims_DATA!J660=0,0,C.Claims_DATA!J660),IF($C$2="Current Exchange rate",IF(C.Claims_DATA!J660=0,0,C.Claims_DATA!J660/ECO!T31),IF($C$2="Constant Exchange rate",IF(C.Claims_DATA!J660=0,0,C.Claims_DATA!J660/ECO!T66))))</f>
        <v>0</v>
      </c>
      <c r="L770" s="74">
        <f>IF($C$2="National Currency",IF(C.Claims_DATA!K660=0,0,C.Claims_DATA!K660),IF($C$2="Current Exchange rate",IF(C.Claims_DATA!K660=0,0,C.Claims_DATA!K660/ECO!U31),IF($C$2="Constant Exchange rate",IF(C.Claims_DATA!K660=0,0,C.Claims_DATA!K660/ECO!U66))))</f>
        <v>0</v>
      </c>
      <c r="M770" s="74">
        <f>IF($C$2="National Currency",IF(C.Claims_DATA!L660=0,0,C.Claims_DATA!L660),IF($C$2="Current Exchange rate",IF(C.Claims_DATA!L660=0,0,C.Claims_DATA!L660/ECO!V31),IF($C$2="Constant Exchange rate",IF(C.Claims_DATA!L660=0,0,C.Claims_DATA!L660/ECO!V66))))</f>
        <v>0</v>
      </c>
      <c r="N770" s="74">
        <f>IF($C$2="National Currency",IF(C.Claims_DATA!M660=0,0,C.Claims_DATA!M660),IF($C$2="Current Exchange rate",IF(C.Claims_DATA!M660=0,0,C.Claims_DATA!M660/ECO!W31),IF($C$2="Constant Exchange rate",IF(C.Claims_DATA!M660=0,0,C.Claims_DATA!M660/ECO!W66))))</f>
        <v>0</v>
      </c>
      <c r="O770" s="74">
        <f>IF($C$2="National Currency",IF(C.Claims_DATA!N660=0,0,C.Claims_DATA!N660),IF($C$2="Current Exchange rate",IF(C.Claims_DATA!N660=0,0,C.Claims_DATA!N660/ECO!X31),IF($C$2="Constant Exchange rate",IF(C.Claims_DATA!N660=0,0,C.Claims_DATA!N660/ECO!X66))))</f>
        <v>0</v>
      </c>
      <c r="P770" s="220">
        <f>IF($C$2="National Currency",IF(C.Claims_DATA!O660=0,0,C.Claims_DATA!O660),IF($C$2="Current Exchange rate",IF(C.Claims_DATA!O660=0,0,C.Claims_DATA!O660/ECO!Y31),IF($C$2="Constant Exchange rate",IF(C.Claims_DATA!O660=0,0,C.Claims_DATA!O660/ECO!Y66))))</f>
        <v>0</v>
      </c>
      <c r="Q770" s="48">
        <f t="shared" si="151"/>
        <v>0</v>
      </c>
      <c r="R770" s="94" t="str">
        <f t="shared" si="152"/>
        <v>-</v>
      </c>
      <c r="S770" s="94" t="str">
        <f t="shared" si="153"/>
        <v>-</v>
      </c>
    </row>
    <row r="771" spans="3:19" ht="15" x14ac:dyDescent="0.25">
      <c r="C771" s="256"/>
      <c r="D771" s="257"/>
      <c r="E771" s="45" t="s">
        <v>22</v>
      </c>
      <c r="F771" s="74">
        <f>IF($C$2="National Currency",IF(C.Claims_DATA!E661=0,0,C.Claims_DATA!E661),IF($C$2="Current Exchange rate",IF(C.Claims_DATA!E661=0,0,C.Claims_DATA!E661/ECO!O32),IF($C$2="Constant Exchange rate",IF(C.Claims_DATA!E661=0,0,C.Claims_DATA!E661/ECO!O67))))</f>
        <v>0</v>
      </c>
      <c r="G771" s="74">
        <f>IF($C$2="National Currency",IF(C.Claims_DATA!F661=0,0,C.Claims_DATA!F661),IF($C$2="Current Exchange rate",IF(C.Claims_DATA!F661=0,0,C.Claims_DATA!F661/ECO!P32),IF($C$2="Constant Exchange rate",IF(C.Claims_DATA!F661=0,0,C.Claims_DATA!F661/ECO!P67))))</f>
        <v>0</v>
      </c>
      <c r="H771" s="74">
        <f>IF($C$2="National Currency",IF(C.Claims_DATA!G661=0,0,C.Claims_DATA!G661),IF($C$2="Current Exchange rate",IF(C.Claims_DATA!G661=0,0,C.Claims_DATA!G661/ECO!Q32),IF($C$2="Constant Exchange rate",IF(C.Claims_DATA!G661=0,0,C.Claims_DATA!G661/ECO!Q67))))</f>
        <v>0</v>
      </c>
      <c r="I771" s="74">
        <f>IF($C$2="National Currency",IF(C.Claims_DATA!H661=0,0,C.Claims_DATA!H661),IF($C$2="Current Exchange rate",IF(C.Claims_DATA!H661=0,0,C.Claims_DATA!H661/ECO!R32),IF($C$2="Constant Exchange rate",IF(C.Claims_DATA!H661=0,0,C.Claims_DATA!H661/ECO!R67))))</f>
        <v>83</v>
      </c>
      <c r="J771" s="74">
        <f>IF($C$2="National Currency",IF(C.Claims_DATA!I661=0,0,C.Claims_DATA!I661),IF($C$2="Current Exchange rate",IF(C.Claims_DATA!I661=0,0,C.Claims_DATA!I661/ECO!S32),IF($C$2="Constant Exchange rate",IF(C.Claims_DATA!I661=0,0,C.Claims_DATA!I661/ECO!S67))))</f>
        <v>-40</v>
      </c>
      <c r="K771" s="74">
        <f>IF($C$2="National Currency",IF(C.Claims_DATA!J661=0,0,C.Claims_DATA!J661),IF($C$2="Current Exchange rate",IF(C.Claims_DATA!J661=0,0,C.Claims_DATA!J661/ECO!T32),IF($C$2="Constant Exchange rate",IF(C.Claims_DATA!J661=0,0,C.Claims_DATA!J661/ECO!T67))))</f>
        <v>5</v>
      </c>
      <c r="L771" s="74">
        <f>IF($C$2="National Currency",IF(C.Claims_DATA!K661=0,0,C.Claims_DATA!K661),IF($C$2="Current Exchange rate",IF(C.Claims_DATA!K661=0,0,C.Claims_DATA!K661/ECO!U32),IF($C$2="Constant Exchange rate",IF(C.Claims_DATA!K661=0,0,C.Claims_DATA!K661/ECO!U67))))</f>
        <v>-75</v>
      </c>
      <c r="M771" s="74">
        <f>IF($C$2="National Currency",IF(C.Claims_DATA!L661=0,0,C.Claims_DATA!L661),IF($C$2="Current Exchange rate",IF(C.Claims_DATA!L661=0,0,C.Claims_DATA!L661/ECO!V32),IF($C$2="Constant Exchange rate",IF(C.Claims_DATA!L661=0,0,C.Claims_DATA!L661/ECO!V67))))</f>
        <v>-38</v>
      </c>
      <c r="N771" s="74">
        <f>IF($C$2="National Currency",IF(C.Claims_DATA!M661=0,0,C.Claims_DATA!M661),IF($C$2="Current Exchange rate",IF(C.Claims_DATA!M661=0,0,C.Claims_DATA!M661/ECO!W32),IF($C$2="Constant Exchange rate",IF(C.Claims_DATA!M661=0,0,C.Claims_DATA!M661/ECO!W67))))</f>
        <v>189</v>
      </c>
      <c r="O771" s="74">
        <f>IF($C$2="National Currency",IF(C.Claims_DATA!N661=0,0,C.Claims_DATA!N661),IF($C$2="Current Exchange rate",IF(C.Claims_DATA!N661=0,0,C.Claims_DATA!N661/ECO!X32),IF($C$2="Constant Exchange rate",IF(C.Claims_DATA!N661=0,0,C.Claims_DATA!N661/ECO!X67))))</f>
        <v>119</v>
      </c>
      <c r="P771" s="220">
        <f>IF($C$2="National Currency",IF(C.Claims_DATA!O661=0,0,C.Claims_DATA!O661),IF($C$2="Current Exchange rate",IF(C.Claims_DATA!O661=0,0,C.Claims_DATA!O661/ECO!Y32),IF($C$2="Constant Exchange rate",IF(C.Claims_DATA!O661=0,0,C.Claims_DATA!O661/ECO!Y67))))</f>
        <v>-27</v>
      </c>
      <c r="Q771" s="48">
        <f t="shared" si="151"/>
        <v>9.4419151981627952E-2</v>
      </c>
      <c r="R771" s="94">
        <f t="shared" si="152"/>
        <v>-0.37037037037037035</v>
      </c>
      <c r="S771" s="94" t="str">
        <f t="shared" si="153"/>
        <v>-</v>
      </c>
    </row>
    <row r="772" spans="3:19" ht="15" x14ac:dyDescent="0.25">
      <c r="C772" s="256"/>
      <c r="D772" s="257"/>
      <c r="E772" s="45" t="s">
        <v>23</v>
      </c>
      <c r="F772" s="74">
        <f>IF($C$2="National Currency",IF(C.Claims_DATA!E662=0,0,C.Claims_DATA!E662),IF($C$2="Current Exchange rate",IF(C.Claims_DATA!E662=0,0,C.Claims_DATA!E662/ECO!O33),IF($C$2="Constant Exchange rate",IF(C.Claims_DATA!E662=0,0,C.Claims_DATA!E662/ECO!O68))))</f>
        <v>0</v>
      </c>
      <c r="G772" s="74">
        <f>IF($C$2="National Currency",IF(C.Claims_DATA!F662=0,0,C.Claims_DATA!F662),IF($C$2="Current Exchange rate",IF(C.Claims_DATA!F662=0,0,C.Claims_DATA!F662/ECO!P33),IF($C$2="Constant Exchange rate",IF(C.Claims_DATA!F662=0,0,C.Claims_DATA!F662/ECO!P68))))</f>
        <v>0</v>
      </c>
      <c r="H772" s="74">
        <f>IF($C$2="National Currency",IF(C.Claims_DATA!G662=0,0,C.Claims_DATA!G662),IF($C$2="Current Exchange rate",IF(C.Claims_DATA!G662=0,0,C.Claims_DATA!G662/ECO!Q33),IF($C$2="Constant Exchange rate",IF(C.Claims_DATA!G662=0,0,C.Claims_DATA!G662/ECO!Q68))))</f>
        <v>0</v>
      </c>
      <c r="I772" s="74">
        <f>IF($C$2="National Currency",IF(C.Claims_DATA!H662=0,0,C.Claims_DATA!H662),IF($C$2="Current Exchange rate",IF(C.Claims_DATA!H662=0,0,C.Claims_DATA!H662/ECO!R33),IF($C$2="Constant Exchange rate",IF(C.Claims_DATA!H662=0,0,C.Claims_DATA!H662/ECO!R68))))</f>
        <v>0</v>
      </c>
      <c r="J772" s="74">
        <f>IF($C$2="National Currency",IF(C.Claims_DATA!I662=0,0,C.Claims_DATA!I662),IF($C$2="Current Exchange rate",IF(C.Claims_DATA!I662=0,0,C.Claims_DATA!I662/ECO!S33),IF($C$2="Constant Exchange rate",IF(C.Claims_DATA!I662=0,0,C.Claims_DATA!I662/ECO!S68))))</f>
        <v>0</v>
      </c>
      <c r="K772" s="74">
        <f>IF($C$2="National Currency",IF(C.Claims_DATA!J662=0,0,C.Claims_DATA!J662),IF($C$2="Current Exchange rate",IF(C.Claims_DATA!J662=0,0,C.Claims_DATA!J662/ECO!T33),IF($C$2="Constant Exchange rate",IF(C.Claims_DATA!J662=0,0,C.Claims_DATA!J662/ECO!T68))))</f>
        <v>0</v>
      </c>
      <c r="L772" s="74">
        <f>IF($C$2="National Currency",IF(C.Claims_DATA!K662=0,0,C.Claims_DATA!K662),IF($C$2="Current Exchange rate",IF(C.Claims_DATA!K662=0,0,C.Claims_DATA!K662/ECO!U33),IF($C$2="Constant Exchange rate",IF(C.Claims_DATA!K662=0,0,C.Claims_DATA!K662/ECO!U68))))</f>
        <v>0</v>
      </c>
      <c r="M772" s="74">
        <f>IF($C$2="National Currency",IF(C.Claims_DATA!L662=0,0,C.Claims_DATA!L662),IF($C$2="Current Exchange rate",IF(C.Claims_DATA!L662=0,0,C.Claims_DATA!L662/ECO!V33),IF($C$2="Constant Exchange rate",IF(C.Claims_DATA!L662=0,0,C.Claims_DATA!L662/ECO!V68))))</f>
        <v>0</v>
      </c>
      <c r="N772" s="74">
        <f>IF($C$2="National Currency",IF(C.Claims_DATA!M662=0,0,C.Claims_DATA!M662),IF($C$2="Current Exchange rate",IF(C.Claims_DATA!M662=0,0,C.Claims_DATA!M662/ECO!W33),IF($C$2="Constant Exchange rate",IF(C.Claims_DATA!M662=0,0,C.Claims_DATA!M662/ECO!W68))))</f>
        <v>0</v>
      </c>
      <c r="O772" s="74">
        <f>IF($C$2="National Currency",IF(C.Claims_DATA!N662=0,0,C.Claims_DATA!N662),IF($C$2="Current Exchange rate",IF(C.Claims_DATA!N662=0,0,C.Claims_DATA!N662/ECO!X33),IF($C$2="Constant Exchange rate",IF(C.Claims_DATA!N662=0,0,C.Claims_DATA!N662/ECO!X68))))</f>
        <v>0</v>
      </c>
      <c r="P772" s="220">
        <f>IF($C$2="National Currency",IF(C.Claims_DATA!O662=0,0,C.Claims_DATA!O662),IF($C$2="Current Exchange rate",IF(C.Claims_DATA!O662=0,0,C.Claims_DATA!O662/ECO!Y33),IF($C$2="Constant Exchange rate",IF(C.Claims_DATA!O662=0,0,C.Claims_DATA!O662/ECO!Y68))))</f>
        <v>0</v>
      </c>
      <c r="Q772" s="48">
        <f t="shared" si="151"/>
        <v>0</v>
      </c>
      <c r="R772" s="94" t="str">
        <f t="shared" si="152"/>
        <v>-</v>
      </c>
      <c r="S772" s="94" t="str">
        <f t="shared" si="153"/>
        <v>-</v>
      </c>
    </row>
    <row r="773" spans="3:19" ht="15" x14ac:dyDescent="0.25">
      <c r="C773" s="256"/>
      <c r="D773" s="257"/>
      <c r="E773" s="45" t="s">
        <v>24</v>
      </c>
      <c r="F773" s="74">
        <f>IF($C$2="National Currency",IF(C.Claims_DATA!E663=0,0,C.Claims_DATA!E663),IF($C$2="Current Exchange rate",IF(C.Claims_DATA!E663=0,0,C.Claims_DATA!E663/ECO!O34),IF($C$2="Constant Exchange rate",IF(C.Claims_DATA!E663=0,0,C.Claims_DATA!E663/ECO!O69))))</f>
        <v>38.144715903772351</v>
      </c>
      <c r="G773" s="74">
        <f>IF($C$2="National Currency",IF(C.Claims_DATA!F663=0,0,C.Claims_DATA!F663),IF($C$2="Current Exchange rate",IF(C.Claims_DATA!F663=0,0,C.Claims_DATA!F663/ECO!P34),IF($C$2="Constant Exchange rate",IF(C.Claims_DATA!F663=0,0,C.Claims_DATA!F663/ECO!P69))))</f>
        <v>72.0771318917907</v>
      </c>
      <c r="H773" s="74">
        <f>IF($C$2="National Currency",IF(C.Claims_DATA!G663=0,0,C.Claims_DATA!G663),IF($C$2="Current Exchange rate",IF(C.Claims_DATA!G663=0,0,C.Claims_DATA!G663/ECO!Q34),IF($C$2="Constant Exchange rate",IF(C.Claims_DATA!G663=0,0,C.Claims_DATA!G663/ECO!Q69))))</f>
        <v>25.039782832537675</v>
      </c>
      <c r="I773" s="74">
        <f>IF($C$2="National Currency",IF(C.Claims_DATA!H663=0,0,C.Claims_DATA!H663),IF($C$2="Current Exchange rate",IF(C.Claims_DATA!H663=0,0,C.Claims_DATA!H663/ECO!R34),IF($C$2="Constant Exchange rate",IF(C.Claims_DATA!H663=0,0,C.Claims_DATA!H663/ECO!R69))))</f>
        <v>61.312365440419356</v>
      </c>
      <c r="J773" s="74">
        <f>IF($C$2="National Currency",IF(C.Claims_DATA!I663=0,0,C.Claims_DATA!I663),IF($C$2="Current Exchange rate",IF(C.Claims_DATA!I663=0,0,C.Claims_DATA!I663/ECO!S34),IF($C$2="Constant Exchange rate",IF(C.Claims_DATA!I663=0,0,C.Claims_DATA!I663/ECO!S69))))</f>
        <v>39.782832537676683</v>
      </c>
      <c r="K773" s="74">
        <f>IF($C$2="National Currency",IF(C.Claims_DATA!J663=0,0,C.Claims_DATA!J663),IF($C$2="Current Exchange rate",IF(C.Claims_DATA!J663=0,0,C.Claims_DATA!J663/ECO!T34),IF($C$2="Constant Exchange rate",IF(C.Claims_DATA!J663=0,0,C.Claims_DATA!J663/ECO!T69))))</f>
        <v>21.997566226715342</v>
      </c>
      <c r="L773" s="74">
        <f>IF($C$2="National Currency",IF(C.Claims_DATA!K663=0,0,C.Claims_DATA!K663),IF($C$2="Current Exchange rate",IF(C.Claims_DATA!K663=0,0,C.Claims_DATA!K663/ECO!U34),IF($C$2="Constant Exchange rate",IF(C.Claims_DATA!K663=0,0,C.Claims_DATA!K663/ECO!U69))))</f>
        <v>10.998783113357671</v>
      </c>
      <c r="M773" s="74">
        <f>IF($C$2="National Currency",IF(C.Claims_DATA!L663=0,0,C.Claims_DATA!L663),IF($C$2="Current Exchange rate",IF(C.Claims_DATA!L663=0,0,C.Claims_DATA!L663/ECO!V34),IF($C$2="Constant Exchange rate",IF(C.Claims_DATA!L663=0,0,C.Claims_DATA!L663/ECO!V69))))</f>
        <v>76.757465131517364</v>
      </c>
      <c r="N773" s="74">
        <f>IF($C$2="National Currency",IF(C.Claims_DATA!M663=0,0,C.Claims_DATA!M663),IF($C$2="Current Exchange rate",IF(C.Claims_DATA!M663=0,0,C.Claims_DATA!M663/ECO!W34),IF($C$2="Constant Exchange rate",IF(C.Claims_DATA!M663=0,0,C.Claims_DATA!M663/ECO!W69))))</f>
        <v>97.116914724328367</v>
      </c>
      <c r="O773" s="223">
        <f>IF($C$2="National Currency",IF(C.Claims_DATA!N663=0,0,C.Claims_DATA!N663),IF($C$2="Current Exchange rate",IF(C.Claims_DATA!N663=0,0,C.Claims_DATA!N663/ECO!X34),IF($C$2="Constant Exchange rate",IF(C.Claims_DATA!N663=0,0,C.Claims_DATA!N663/ECO!X69))))</f>
        <v>97.116914724328367</v>
      </c>
      <c r="P773" s="224">
        <f>IF($C$2="National Currency",IF(C.Claims_DATA!O663=0,0,C.Claims_DATA!O663),IF($C$2="Current Exchange rate",IF(C.Claims_DATA!O663=0,0,C.Claims_DATA!O663/ECO!Y34),IF($C$2="Constant Exchange rate",IF(C.Claims_DATA!O663=0,0,C.Claims_DATA!O663/ECO!Y69))))</f>
        <v>0</v>
      </c>
      <c r="Q773" s="48">
        <f t="shared" si="151"/>
        <v>7.7056275053303869E-2</v>
      </c>
      <c r="R773" s="94">
        <f t="shared" si="152"/>
        <v>0</v>
      </c>
      <c r="S773" s="94">
        <f t="shared" si="153"/>
        <v>1.5460122699386498</v>
      </c>
    </row>
    <row r="774" spans="3:19" ht="15" x14ac:dyDescent="0.25">
      <c r="C774" s="256"/>
      <c r="D774" s="257"/>
      <c r="E774" s="45" t="s">
        <v>25</v>
      </c>
      <c r="F774" s="74">
        <f>IF($C$2="National Currency",IF(C.Claims_DATA!E664=0,0,C.Claims_DATA!E664),IF($C$2="Current Exchange rate",IF(C.Claims_DATA!E664=0,0,C.Claims_DATA!E664/ECO!O35),IF($C$2="Constant Exchange rate",IF(C.Claims_DATA!E664=0,0,C.Claims_DATA!E664/ECO!O70))))</f>
        <v>11.438000000000001</v>
      </c>
      <c r="G774" s="74">
        <f>IF($C$2="National Currency",IF(C.Claims_DATA!F664=0,0,C.Claims_DATA!F664),IF($C$2="Current Exchange rate",IF(C.Claims_DATA!F664=0,0,C.Claims_DATA!F664/ECO!P35),IF($C$2="Constant Exchange rate",IF(C.Claims_DATA!F664=0,0,C.Claims_DATA!F664/ECO!P70))))</f>
        <v>27.707000000000001</v>
      </c>
      <c r="H774" s="74">
        <f>IF($C$2="National Currency",IF(C.Claims_DATA!G664=0,0,C.Claims_DATA!G664),IF($C$2="Current Exchange rate",IF(C.Claims_DATA!G664=0,0,C.Claims_DATA!G664/ECO!Q35),IF($C$2="Constant Exchange rate",IF(C.Claims_DATA!G664=0,0,C.Claims_DATA!G664/ECO!Q70))))</f>
        <v>12.534000000000001</v>
      </c>
      <c r="I774" s="74">
        <f>IF($C$2="National Currency",IF(C.Claims_DATA!H664=0,0,C.Claims_DATA!H664),IF($C$2="Current Exchange rate",IF(C.Claims_DATA!H664=0,0,C.Claims_DATA!H664/ECO!R35),IF($C$2="Constant Exchange rate",IF(C.Claims_DATA!H664=0,0,C.Claims_DATA!H664/ECO!R70))))</f>
        <v>7.6029999999999998</v>
      </c>
      <c r="J774" s="74">
        <f>IF($C$2="National Currency",IF(C.Claims_DATA!I664=0,0,C.Claims_DATA!I664),IF($C$2="Current Exchange rate",IF(C.Claims_DATA!I664=0,0,C.Claims_DATA!I664/ECO!S35),IF($C$2="Constant Exchange rate",IF(C.Claims_DATA!I664=0,0,C.Claims_DATA!I664/ECO!S70))))</f>
        <v>7.7270000000000003</v>
      </c>
      <c r="K774" s="74">
        <f>IF($C$2="National Currency",IF(C.Claims_DATA!J664=0,0,C.Claims_DATA!J664),IF($C$2="Current Exchange rate",IF(C.Claims_DATA!J664=0,0,C.Claims_DATA!J664/ECO!T35),IF($C$2="Constant Exchange rate",IF(C.Claims_DATA!J664=0,0,C.Claims_DATA!J664/ECO!T70))))</f>
        <v>17.920000000000002</v>
      </c>
      <c r="L774" s="74">
        <f>IF($C$2="National Currency",IF(C.Claims_DATA!K664=0,0,C.Claims_DATA!K664),IF($C$2="Current Exchange rate",IF(C.Claims_DATA!K664=0,0,C.Claims_DATA!K664/ECO!U35),IF($C$2="Constant Exchange rate",IF(C.Claims_DATA!K664=0,0,C.Claims_DATA!K664/ECO!U70))))</f>
        <v>23.873999999999999</v>
      </c>
      <c r="M774" s="74">
        <f>IF($C$2="National Currency",IF(C.Claims_DATA!L664=0,0,C.Claims_DATA!L664),IF($C$2="Current Exchange rate",IF(C.Claims_DATA!L664=0,0,C.Claims_DATA!L664/ECO!V35),IF($C$2="Constant Exchange rate",IF(C.Claims_DATA!L664=0,0,C.Claims_DATA!L664/ECO!V70))))</f>
        <v>-3.2810000000000001</v>
      </c>
      <c r="N774" s="74">
        <f>IF($C$2="National Currency",IF(C.Claims_DATA!M664=0,0,C.Claims_DATA!M664),IF($C$2="Current Exchange rate",IF(C.Claims_DATA!M664=0,0,C.Claims_DATA!M664/ECO!W35),IF($C$2="Constant Exchange rate",IF(C.Claims_DATA!M664=0,0,C.Claims_DATA!M664/ECO!W70))))</f>
        <v>4.2370000000000001</v>
      </c>
      <c r="O774" s="74">
        <f>IF($C$2="National Currency",IF(C.Claims_DATA!N664=0,0,C.Claims_DATA!N664),IF($C$2="Current Exchange rate",IF(C.Claims_DATA!N664=0,0,C.Claims_DATA!N664/ECO!X35),IF($C$2="Constant Exchange rate",IF(C.Claims_DATA!N664=0,0,C.Claims_DATA!N664/ECO!X70))))</f>
        <v>-19.035</v>
      </c>
      <c r="P774" s="220">
        <f>IF($C$2="National Currency",IF(C.Claims_DATA!O664=0,0,C.Claims_DATA!O664),IF($C$2="Current Exchange rate",IF(C.Claims_DATA!O664=0,0,C.Claims_DATA!O664/ECO!Y35),IF($C$2="Constant Exchange rate",IF(C.Claims_DATA!O664=0,0,C.Claims_DATA!O664/ECO!Y70))))</f>
        <v>-6.4414815882239802</v>
      </c>
      <c r="Q774" s="48">
        <f t="shared" si="151"/>
        <v>-1.5103097125800739E-2</v>
      </c>
      <c r="R774" s="94">
        <f t="shared" si="152"/>
        <v>-5.4925654944536229</v>
      </c>
      <c r="S774" s="94">
        <f t="shared" si="153"/>
        <v>-2.6641895436265077</v>
      </c>
    </row>
    <row r="775" spans="3:19" ht="15" x14ac:dyDescent="0.25">
      <c r="C775" s="256"/>
      <c r="D775" s="257"/>
      <c r="E775" s="45" t="s">
        <v>26</v>
      </c>
      <c r="F775" s="74">
        <f>IF($C$2="National Currency",IF(C.Claims_DATA!E665=0,0,C.Claims_DATA!E665),IF($C$2="Current Exchange rate",IF(C.Claims_DATA!E665=0,0,C.Claims_DATA!E665/ECO!O36),IF($C$2="Constant Exchange rate",IF(C.Claims_DATA!E665=0,0,C.Claims_DATA!E665/ECO!O71))))</f>
        <v>0</v>
      </c>
      <c r="G775" s="74">
        <f>IF($C$2="National Currency",IF(C.Claims_DATA!F665=0,0,C.Claims_DATA!F665),IF($C$2="Current Exchange rate",IF(C.Claims_DATA!F665=0,0,C.Claims_DATA!F665/ECO!P36),IF($C$2="Constant Exchange rate",IF(C.Claims_DATA!F665=0,0,C.Claims_DATA!F665/ECO!P71))))</f>
        <v>0</v>
      </c>
      <c r="H775" s="74">
        <f>IF($C$2="National Currency",IF(C.Claims_DATA!G665=0,0,C.Claims_DATA!G665),IF($C$2="Current Exchange rate",IF(C.Claims_DATA!G665=0,0,C.Claims_DATA!G665/ECO!Q36),IF($C$2="Constant Exchange rate",IF(C.Claims_DATA!G665=0,0,C.Claims_DATA!G665/ECO!Q71))))</f>
        <v>0</v>
      </c>
      <c r="I775" s="74">
        <f>IF($C$2="National Currency",IF(C.Claims_DATA!H665=0,0,C.Claims_DATA!H665),IF($C$2="Current Exchange rate",IF(C.Claims_DATA!H665=0,0,C.Claims_DATA!H665/ECO!R36),IF($C$2="Constant Exchange rate",IF(C.Claims_DATA!H665=0,0,C.Claims_DATA!H665/ECO!R71))))</f>
        <v>0</v>
      </c>
      <c r="J775" s="74">
        <f>IF($C$2="National Currency",IF(C.Claims_DATA!I665=0,0,C.Claims_DATA!I665),IF($C$2="Current Exchange rate",IF(C.Claims_DATA!I665=0,0,C.Claims_DATA!I665/ECO!S36),IF($C$2="Constant Exchange rate",IF(C.Claims_DATA!I665=0,0,C.Claims_DATA!I665/ECO!S71))))</f>
        <v>0</v>
      </c>
      <c r="K775" s="74">
        <f>IF($C$2="National Currency",IF(C.Claims_DATA!J665=0,0,C.Claims_DATA!J665),IF($C$2="Current Exchange rate",IF(C.Claims_DATA!J665=0,0,C.Claims_DATA!J665/ECO!T36),IF($C$2="Constant Exchange rate",IF(C.Claims_DATA!J665=0,0,C.Claims_DATA!J665/ECO!T71))))</f>
        <v>-3.7922726867136611</v>
      </c>
      <c r="L775" s="74">
        <f>IF($C$2="National Currency",IF(C.Claims_DATA!K665=0,0,C.Claims_DATA!K665),IF($C$2="Current Exchange rate",IF(C.Claims_DATA!K665=0,0,C.Claims_DATA!K665/ECO!U36),IF($C$2="Constant Exchange rate",IF(C.Claims_DATA!K665=0,0,C.Claims_DATA!K665/ECO!U71))))</f>
        <v>6.2460961898813236</v>
      </c>
      <c r="M775" s="74">
        <f>IF($C$2="National Currency",IF(C.Claims_DATA!L665=0,0,C.Claims_DATA!L665),IF($C$2="Current Exchange rate",IF(C.Claims_DATA!L665=0,0,C.Claims_DATA!L665/ECO!V36),IF($C$2="Constant Exchange rate",IF(C.Claims_DATA!L665=0,0,C.Claims_DATA!L665/ECO!V71))))</f>
        <v>3.5691978227893282</v>
      </c>
      <c r="N775" s="74">
        <f>IF($C$2="National Currency",IF(C.Claims_DATA!M665=0,0,C.Claims_DATA!M665),IF($C$2="Current Exchange rate",IF(C.Claims_DATA!M665=0,0,C.Claims_DATA!M665/ECO!W36),IF($C$2="Constant Exchange rate",IF(C.Claims_DATA!M665=0,0,C.Claims_DATA!M665/ECO!W71))))</f>
        <v>13.384491835459981</v>
      </c>
      <c r="O775" s="74">
        <f>IF($C$2="National Currency",IF(C.Claims_DATA!N665=0,0,C.Claims_DATA!N665),IF($C$2="Current Exchange rate",IF(C.Claims_DATA!N665=0,0,C.Claims_DATA!N665/ECO!X36),IF($C$2="Constant Exchange rate",IF(C.Claims_DATA!N665=0,0,C.Claims_DATA!N665/ECO!X71))))</f>
        <v>13.384491835459981</v>
      </c>
      <c r="P775" s="220">
        <f>IF($C$2="National Currency",IF(C.Claims_DATA!O665=0,0,C.Claims_DATA!O665),IF($C$2="Current Exchange rate",IF(C.Claims_DATA!O665=0,0,C.Claims_DATA!O665/ECO!Y36),IF($C$2="Constant Exchange rate",IF(C.Claims_DATA!O665=0,0,C.Claims_DATA!O665/ECO!Y71))))</f>
        <v>0</v>
      </c>
      <c r="Q775" s="48">
        <f t="shared" si="151"/>
        <v>1.0619767805118944E-2</v>
      </c>
      <c r="R775" s="94">
        <f t="shared" si="152"/>
        <v>0</v>
      </c>
      <c r="S775" s="94" t="str">
        <f t="shared" si="153"/>
        <v>-</v>
      </c>
    </row>
    <row r="776" spans="3:19" ht="15" x14ac:dyDescent="0.25">
      <c r="C776" s="256"/>
      <c r="D776" s="257"/>
      <c r="E776" s="45" t="s">
        <v>27</v>
      </c>
      <c r="F776" s="74">
        <f>IF($C$2="National Currency",IF(C.Claims_DATA!E666=0,0,C.Claims_DATA!E666),IF($C$2="Current Exchange rate",IF(C.Claims_DATA!E666=0,0,C.Claims_DATA!E666/ECO!O37),IF($C$2="Constant Exchange rate",IF(C.Claims_DATA!E666=0,0,C.Claims_DATA!E666/ECO!O72))))</f>
        <v>0</v>
      </c>
      <c r="G776" s="74">
        <f>IF($C$2="National Currency",IF(C.Claims_DATA!F666=0,0,C.Claims_DATA!F666),IF($C$2="Current Exchange rate",IF(C.Claims_DATA!F666=0,0,C.Claims_DATA!F666/ECO!P37),IF($C$2="Constant Exchange rate",IF(C.Claims_DATA!F666=0,0,C.Claims_DATA!F666/ECO!P72))))</f>
        <v>0</v>
      </c>
      <c r="H776" s="74">
        <f>IF($C$2="National Currency",IF(C.Claims_DATA!G666=0,0,C.Claims_DATA!G666),IF($C$2="Current Exchange rate",IF(C.Claims_DATA!G666=0,0,C.Claims_DATA!G666/ECO!Q37),IF($C$2="Constant Exchange rate",IF(C.Claims_DATA!G666=0,0,C.Claims_DATA!G666/ECO!Q72))))</f>
        <v>0</v>
      </c>
      <c r="I776" s="74">
        <f>IF($C$2="National Currency",IF(C.Claims_DATA!H666=0,0,C.Claims_DATA!H666),IF($C$2="Current Exchange rate",IF(C.Claims_DATA!H666=0,0,C.Claims_DATA!H666/ECO!R37),IF($C$2="Constant Exchange rate",IF(C.Claims_DATA!H666=0,0,C.Claims_DATA!H666/ECO!R72))))</f>
        <v>0</v>
      </c>
      <c r="J776" s="74">
        <f>IF($C$2="National Currency",IF(C.Claims_DATA!I666=0,0,C.Claims_DATA!I666),IF($C$2="Current Exchange rate",IF(C.Claims_DATA!I666=0,0,C.Claims_DATA!I666/ECO!S37),IF($C$2="Constant Exchange rate",IF(C.Claims_DATA!I666=0,0,C.Claims_DATA!I666/ECO!S72))))</f>
        <v>0</v>
      </c>
      <c r="K776" s="74">
        <f>IF($C$2="National Currency",IF(C.Claims_DATA!J666=0,0,C.Claims_DATA!J666),IF($C$2="Current Exchange rate",IF(C.Claims_DATA!J666=0,0,C.Claims_DATA!J666/ECO!T37),IF($C$2="Constant Exchange rate",IF(C.Claims_DATA!J666=0,0,C.Claims_DATA!J666/ECO!T72))))</f>
        <v>0</v>
      </c>
      <c r="L776" s="74">
        <f>IF($C$2="National Currency",IF(C.Claims_DATA!K666=0,0,C.Claims_DATA!K666),IF($C$2="Current Exchange rate",IF(C.Claims_DATA!K666=0,0,C.Claims_DATA!K666/ECO!U37),IF($C$2="Constant Exchange rate",IF(C.Claims_DATA!K666=0,0,C.Claims_DATA!K666/ECO!U72))))</f>
        <v>0</v>
      </c>
      <c r="M776" s="74">
        <f>IF($C$2="National Currency",IF(C.Claims_DATA!L666=0,0,C.Claims_DATA!L666),IF($C$2="Current Exchange rate",IF(C.Claims_DATA!L666=0,0,C.Claims_DATA!L666/ECO!V37),IF($C$2="Constant Exchange rate",IF(C.Claims_DATA!L666=0,0,C.Claims_DATA!L666/ECO!V72))))</f>
        <v>0</v>
      </c>
      <c r="N776" s="74">
        <f>IF($C$2="National Currency",IF(C.Claims_DATA!M666=0,0,C.Claims_DATA!M666),IF($C$2="Current Exchange rate",IF(C.Claims_DATA!M666=0,0,C.Claims_DATA!M666/ECO!W37),IF($C$2="Constant Exchange rate",IF(C.Claims_DATA!M666=0,0,C.Claims_DATA!M666/ECO!W72))))</f>
        <v>0</v>
      </c>
      <c r="O776" s="74">
        <f>IF($C$2="National Currency",IF(C.Claims_DATA!N666=0,0,C.Claims_DATA!N666),IF($C$2="Current Exchange rate",IF(C.Claims_DATA!N666=0,0,C.Claims_DATA!N666/ECO!X37),IF($C$2="Constant Exchange rate",IF(C.Claims_DATA!N666=0,0,C.Claims_DATA!N666/ECO!X72))))</f>
        <v>0</v>
      </c>
      <c r="P776" s="220">
        <f>IF($C$2="National Currency",IF(C.Claims_DATA!O666=0,0,C.Claims_DATA!O666),IF($C$2="Current Exchange rate",IF(C.Claims_DATA!O666=0,0,C.Claims_DATA!O666/ECO!Y37),IF($C$2="Constant Exchange rate",IF(C.Claims_DATA!O666=0,0,C.Claims_DATA!O666/ECO!Y72))))</f>
        <v>0</v>
      </c>
      <c r="Q776" s="48">
        <f t="shared" si="151"/>
        <v>0</v>
      </c>
      <c r="R776" s="94" t="str">
        <f t="shared" si="152"/>
        <v>-</v>
      </c>
      <c r="S776" s="94" t="str">
        <f t="shared" si="153"/>
        <v>-</v>
      </c>
    </row>
    <row r="777" spans="3:19" ht="15" x14ac:dyDescent="0.25">
      <c r="C777" s="256"/>
      <c r="D777" s="257"/>
      <c r="E777" s="45" t="s">
        <v>28</v>
      </c>
      <c r="F777" s="74">
        <f>IF($C$2="National Currency",IF(C.Claims_DATA!E667=0,0,C.Claims_DATA!E667),IF($C$2="Current Exchange rate",IF(C.Claims_DATA!E667=0,0,C.Claims_DATA!E667/ECO!O38),IF($C$2="Constant Exchange rate",IF(C.Claims_DATA!E667=0,0,C.Claims_DATA!E667/ECO!O73))))</f>
        <v>9.9190452345184443</v>
      </c>
      <c r="G777" s="74">
        <f>IF($C$2="National Currency",IF(C.Claims_DATA!F667=0,0,C.Claims_DATA!F667),IF($C$2="Current Exchange rate",IF(C.Claims_DATA!F667=0,0,C.Claims_DATA!F667/ECO!P38),IF($C$2="Constant Exchange rate",IF(C.Claims_DATA!F667=0,0,C.Claims_DATA!F667/ECO!P73))))</f>
        <v>22.283425137706562</v>
      </c>
      <c r="H777" s="74">
        <f>IF($C$2="National Currency",IF(C.Claims_DATA!G667=0,0,C.Claims_DATA!G667),IF($C$2="Current Exchange rate",IF(C.Claims_DATA!G667=0,0,C.Claims_DATA!G667/ECO!Q38),IF($C$2="Constant Exchange rate",IF(C.Claims_DATA!G667=0,0,C.Claims_DATA!G667/ECO!Q73))))</f>
        <v>32.941078284092811</v>
      </c>
      <c r="I777" s="74">
        <f>IF($C$2="National Currency",IF(C.Claims_DATA!H667=0,0,C.Claims_DATA!H667),IF($C$2="Current Exchange rate",IF(C.Claims_DATA!H667=0,0,C.Claims_DATA!H667/ECO!R38),IF($C$2="Constant Exchange rate",IF(C.Claims_DATA!H667=0,0,C.Claims_DATA!H667/ECO!R73))))</f>
        <v>22</v>
      </c>
      <c r="J777" s="74">
        <f>IF($C$2="National Currency",IF(C.Claims_DATA!I667=0,0,C.Claims_DATA!I667),IF($C$2="Current Exchange rate",IF(C.Claims_DATA!I667=0,0,C.Claims_DATA!I667/ECO!S38),IF($C$2="Constant Exchange rate",IF(C.Claims_DATA!I667=0,0,C.Claims_DATA!I667/ECO!S73))))</f>
        <v>18</v>
      </c>
      <c r="K777" s="74">
        <f>IF($C$2="National Currency",IF(C.Claims_DATA!J667=0,0,C.Claims_DATA!J667),IF($C$2="Current Exchange rate",IF(C.Claims_DATA!J667=0,0,C.Claims_DATA!J667/ECO!T38),IF($C$2="Constant Exchange rate",IF(C.Claims_DATA!J667=0,0,C.Claims_DATA!J667/ECO!T73))))</f>
        <v>12</v>
      </c>
      <c r="L777" s="74">
        <f>IF($C$2="National Currency",IF(C.Claims_DATA!K667=0,0,C.Claims_DATA!K667),IF($C$2="Current Exchange rate",IF(C.Claims_DATA!K667=0,0,C.Claims_DATA!K667/ECO!U38),IF($C$2="Constant Exchange rate",IF(C.Claims_DATA!K667=0,0,C.Claims_DATA!K667/ECO!U73))))</f>
        <v>-2</v>
      </c>
      <c r="M777" s="74">
        <f>IF($C$2="National Currency",IF(C.Claims_DATA!L667=0,0,C.Claims_DATA!L667),IF($C$2="Current Exchange rate",IF(C.Claims_DATA!L667=0,0,C.Claims_DATA!L667/ECO!V38),IF($C$2="Constant Exchange rate",IF(C.Claims_DATA!L667=0,0,C.Claims_DATA!L667/ECO!V73))))</f>
        <v>5</v>
      </c>
      <c r="N777" s="74">
        <f>IF($C$2="National Currency",IF(C.Claims_DATA!M667=0,0,C.Claims_DATA!M667),IF($C$2="Current Exchange rate",IF(C.Claims_DATA!M667=0,0,C.Claims_DATA!M667/ECO!W38),IF($C$2="Constant Exchange rate",IF(C.Claims_DATA!M667=0,0,C.Claims_DATA!M667/ECO!W73))))</f>
        <v>9</v>
      </c>
      <c r="O777" s="74">
        <f>IF($C$2="National Currency",IF(C.Claims_DATA!N667=0,0,C.Claims_DATA!N667),IF($C$2="Current Exchange rate",IF(C.Claims_DATA!N667=0,0,C.Claims_DATA!N667/ECO!X38),IF($C$2="Constant Exchange rate",IF(C.Claims_DATA!N667=0,0,C.Claims_DATA!N667/ECO!X73))))</f>
        <v>1.1000000000000001</v>
      </c>
      <c r="P777" s="220">
        <f>IF($C$2="National Currency",IF(C.Claims_DATA!O667=0,0,C.Claims_DATA!O667),IF($C$2="Current Exchange rate",IF(C.Claims_DATA!O667=0,0,C.Claims_DATA!O667/ECO!Y38),IF($C$2="Constant Exchange rate",IF(C.Claims_DATA!O667=0,0,C.Claims_DATA!O667/ECO!Y73))))</f>
        <v>0</v>
      </c>
      <c r="Q777" s="48">
        <f t="shared" si="151"/>
        <v>8.7278207714109875E-4</v>
      </c>
      <c r="R777" s="94">
        <f t="shared" si="152"/>
        <v>-0.87777777777777777</v>
      </c>
      <c r="S777" s="94">
        <f t="shared" si="153"/>
        <v>-0.88910222970130415</v>
      </c>
    </row>
    <row r="778" spans="3:19" ht="15" x14ac:dyDescent="0.25">
      <c r="C778" s="256"/>
      <c r="D778" s="257"/>
      <c r="E778" s="45" t="s">
        <v>29</v>
      </c>
      <c r="F778" s="74">
        <f>IF($C$2="National Currency",IF(C.Claims_DATA!E668=0,0,C.Claims_DATA!E668),IF($C$2="Current Exchange rate",IF(C.Claims_DATA!E668=0,0,C.Claims_DATA!E668/ECO!O39),IF($C$2="Constant Exchange rate",IF(C.Claims_DATA!E668=0,0,C.Claims_DATA!E668/ECO!O74))))</f>
        <v>0</v>
      </c>
      <c r="G778" s="74">
        <f>IF($C$2="National Currency",IF(C.Claims_DATA!F668=0,0,C.Claims_DATA!F668),IF($C$2="Current Exchange rate",IF(C.Claims_DATA!F668=0,0,C.Claims_DATA!F668/ECO!P39),IF($C$2="Constant Exchange rate",IF(C.Claims_DATA!F668=0,0,C.Claims_DATA!F668/ECO!P74))))</f>
        <v>0</v>
      </c>
      <c r="H778" s="74">
        <f>IF($C$2="National Currency",IF(C.Claims_DATA!G668=0,0,C.Claims_DATA!G668),IF($C$2="Current Exchange rate",IF(C.Claims_DATA!G668=0,0,C.Claims_DATA!G668/ECO!Q39),IF($C$2="Constant Exchange rate",IF(C.Claims_DATA!G668=0,0,C.Claims_DATA!G668/ECO!Q74))))</f>
        <v>0</v>
      </c>
      <c r="I778" s="74">
        <f>IF($C$2="National Currency",IF(C.Claims_DATA!H668=0,0,C.Claims_DATA!H668),IF($C$2="Current Exchange rate",IF(C.Claims_DATA!H668=0,0,C.Claims_DATA!H668/ECO!R39),IF($C$2="Constant Exchange rate",IF(C.Claims_DATA!H668=0,0,C.Claims_DATA!H668/ECO!R74))))</f>
        <v>0</v>
      </c>
      <c r="J778" s="74">
        <f>IF($C$2="National Currency",IF(C.Claims_DATA!I668=0,0,C.Claims_DATA!I668),IF($C$2="Current Exchange rate",IF(C.Claims_DATA!I668=0,0,C.Claims_DATA!I668/ECO!S39),IF($C$2="Constant Exchange rate",IF(C.Claims_DATA!I668=0,0,C.Claims_DATA!I668/ECO!S74))))</f>
        <v>0</v>
      </c>
      <c r="K778" s="74">
        <f>IF($C$2="National Currency",IF(C.Claims_DATA!J668=0,0,C.Claims_DATA!J668),IF($C$2="Current Exchange rate",IF(C.Claims_DATA!J668=0,0,C.Claims_DATA!J668/ECO!T39),IF($C$2="Constant Exchange rate",IF(C.Claims_DATA!J668=0,0,C.Claims_DATA!J668/ECO!T74))))</f>
        <v>0</v>
      </c>
      <c r="L778" s="74">
        <f>IF($C$2="National Currency",IF(C.Claims_DATA!K668=0,0,C.Claims_DATA!K668),IF($C$2="Current Exchange rate",IF(C.Claims_DATA!K668=0,0,C.Claims_DATA!K668/ECO!U39),IF($C$2="Constant Exchange rate",IF(C.Claims_DATA!K668=0,0,C.Claims_DATA!K668/ECO!U74))))</f>
        <v>0</v>
      </c>
      <c r="M778" s="74">
        <f>IF($C$2="National Currency",IF(C.Claims_DATA!L668=0,0,C.Claims_DATA!L668),IF($C$2="Current Exchange rate",IF(C.Claims_DATA!L668=0,0,C.Claims_DATA!L668/ECO!V39),IF($C$2="Constant Exchange rate",IF(C.Claims_DATA!L668=0,0,C.Claims_DATA!L668/ECO!V74))))</f>
        <v>0</v>
      </c>
      <c r="N778" s="74">
        <f>IF($C$2="National Currency",IF(C.Claims_DATA!M668=0,0,C.Claims_DATA!M668),IF($C$2="Current Exchange rate",IF(C.Claims_DATA!M668=0,0,C.Claims_DATA!M668/ECO!W39),IF($C$2="Constant Exchange rate",IF(C.Claims_DATA!M668=0,0,C.Claims_DATA!M668/ECO!W74))))</f>
        <v>0</v>
      </c>
      <c r="O778" s="74">
        <f>IF($C$2="National Currency",IF(C.Claims_DATA!N668=0,0,C.Claims_DATA!N668),IF($C$2="Current Exchange rate",IF(C.Claims_DATA!N668=0,0,C.Claims_DATA!N668/ECO!X39),IF($C$2="Constant Exchange rate",IF(C.Claims_DATA!N668=0,0,C.Claims_DATA!N668/ECO!X74))))</f>
        <v>0</v>
      </c>
      <c r="P778" s="220">
        <f>IF($C$2="National Currency",IF(C.Claims_DATA!O668=0,0,C.Claims_DATA!O668),IF($C$2="Current Exchange rate",IF(C.Claims_DATA!O668=0,0,C.Claims_DATA!O668/ECO!Y39),IF($C$2="Constant Exchange rate",IF(C.Claims_DATA!O668=0,0,C.Claims_DATA!O668/ECO!Y74))))</f>
        <v>0</v>
      </c>
      <c r="Q778" s="48">
        <f t="shared" si="151"/>
        <v>0</v>
      </c>
      <c r="R778" s="94" t="str">
        <f t="shared" si="152"/>
        <v>-</v>
      </c>
      <c r="S778" s="94" t="str">
        <f t="shared" si="153"/>
        <v>-</v>
      </c>
    </row>
    <row r="779" spans="3:19" ht="15" x14ac:dyDescent="0.25">
      <c r="C779" s="256"/>
      <c r="D779" s="257"/>
      <c r="E779" s="45" t="s">
        <v>30</v>
      </c>
      <c r="F779" s="74">
        <f>IF($C$2="National Currency",IF(C.Claims_DATA!E669=0,0,C.Claims_DATA!E669),IF($C$2="Current Exchange rate",IF(C.Claims_DATA!E669=0,0,C.Claims_DATA!E669/ECO!O40),IF($C$2="Constant Exchange rate",IF(C.Claims_DATA!E669=0,0,C.Claims_DATA!E669/ECO!O75))))</f>
        <v>0</v>
      </c>
      <c r="G779" s="74">
        <f>IF($C$2="National Currency",IF(C.Claims_DATA!F669=0,0,C.Claims_DATA!F669),IF($C$2="Current Exchange rate",IF(C.Claims_DATA!F669=0,0,C.Claims_DATA!F669/ECO!P40),IF($C$2="Constant Exchange rate",IF(C.Claims_DATA!F669=0,0,C.Claims_DATA!F669/ECO!P75))))</f>
        <v>0</v>
      </c>
      <c r="H779" s="74">
        <f>IF($C$2="National Currency",IF(C.Claims_DATA!G669=0,0,C.Claims_DATA!G669),IF($C$2="Current Exchange rate",IF(C.Claims_DATA!G669=0,0,C.Claims_DATA!G669/ECO!Q40),IF($C$2="Constant Exchange rate",IF(C.Claims_DATA!G669=0,0,C.Claims_DATA!G669/ECO!Q75))))</f>
        <v>0</v>
      </c>
      <c r="I779" s="74">
        <f>IF($C$2="National Currency",IF(C.Claims_DATA!H669=0,0,C.Claims_DATA!H669),IF($C$2="Current Exchange rate",IF(C.Claims_DATA!H669=0,0,C.Claims_DATA!H669/ECO!R40),IF($C$2="Constant Exchange rate",IF(C.Claims_DATA!H669=0,0,C.Claims_DATA!H669/ECO!R75))))</f>
        <v>0</v>
      </c>
      <c r="J779" s="74">
        <f>IF($C$2="National Currency",IF(C.Claims_DATA!I669=0,0,C.Claims_DATA!I669),IF($C$2="Current Exchange rate",IF(C.Claims_DATA!I669=0,0,C.Claims_DATA!I669/ECO!S40),IF($C$2="Constant Exchange rate",IF(C.Claims_DATA!I669=0,0,C.Claims_DATA!I669/ECO!S75))))</f>
        <v>44.844632768361585</v>
      </c>
      <c r="K779" s="74">
        <f>IF($C$2="National Currency",IF(C.Claims_DATA!J669=0,0,C.Claims_DATA!J669),IF($C$2="Current Exchange rate",IF(C.Claims_DATA!J669=0,0,C.Claims_DATA!J669/ECO!T40),IF($C$2="Constant Exchange rate",IF(C.Claims_DATA!J669=0,0,C.Claims_DATA!J669/ECO!T75))))</f>
        <v>46.257062146892657</v>
      </c>
      <c r="L779" s="74">
        <f>IF($C$2="National Currency",IF(C.Claims_DATA!K669=0,0,C.Claims_DATA!K669),IF($C$2="Current Exchange rate",IF(C.Claims_DATA!K669=0,0,C.Claims_DATA!K669/ECO!U40),IF($C$2="Constant Exchange rate",IF(C.Claims_DATA!K669=0,0,C.Claims_DATA!K669/ECO!U75))))</f>
        <v>70.97457627118645</v>
      </c>
      <c r="M779" s="74">
        <f>IF($C$2="National Currency",IF(C.Claims_DATA!L669=0,0,C.Claims_DATA!L669),IF($C$2="Current Exchange rate",IF(C.Claims_DATA!L669=0,0,C.Claims_DATA!L669/ECO!V40),IF($C$2="Constant Exchange rate",IF(C.Claims_DATA!L669=0,0,C.Claims_DATA!L669/ECO!V75))))</f>
        <v>52.259887005649723</v>
      </c>
      <c r="N779" s="74">
        <f>IF($C$2="National Currency",IF(C.Claims_DATA!M669=0,0,C.Claims_DATA!M669),IF($C$2="Current Exchange rate",IF(C.Claims_DATA!M669=0,0,C.Claims_DATA!M669/ECO!W40),IF($C$2="Constant Exchange rate",IF(C.Claims_DATA!M669=0,0,C.Claims_DATA!M669/ECO!W75))))</f>
        <v>98.516949152542381</v>
      </c>
      <c r="O779" s="74">
        <f>IF($C$2="National Currency",IF(C.Claims_DATA!N669=0,0,C.Claims_DATA!N669),IF($C$2="Current Exchange rate",IF(C.Claims_DATA!N669=0,0,C.Claims_DATA!N669/ECO!X40),IF($C$2="Constant Exchange rate",IF(C.Claims_DATA!N669=0,0,C.Claims_DATA!N669/ECO!X75))))</f>
        <v>201.62429378531075</v>
      </c>
      <c r="P779" s="220">
        <f>IF($C$2="National Currency",IF(C.Claims_DATA!O669=0,0,C.Claims_DATA!O669),IF($C$2="Current Exchange rate",IF(C.Claims_DATA!O669=0,0,C.Claims_DATA!O669/ECO!Y40),IF($C$2="Constant Exchange rate",IF(C.Claims_DATA!O669=0,0,C.Claims_DATA!O669/ECO!Y75))))</f>
        <v>0</v>
      </c>
      <c r="Q779" s="48">
        <f t="shared" si="151"/>
        <v>0.15997642721095512</v>
      </c>
      <c r="R779" s="94">
        <f t="shared" si="152"/>
        <v>1.0465949820788532</v>
      </c>
      <c r="S779" s="94" t="str">
        <f t="shared" si="153"/>
        <v>-</v>
      </c>
    </row>
    <row r="780" spans="3:19" ht="15" x14ac:dyDescent="0.25">
      <c r="C780" s="256"/>
      <c r="D780" s="257"/>
      <c r="E780" s="45" t="s">
        <v>41</v>
      </c>
      <c r="F780" s="75">
        <f>IF($C$2="National Currency",IF(C.Claims_DATA!E670=0,0,C.Claims_DATA!E670),IF($C$2="Current Exchange rate",IF(C.Claims_DATA!E670=0,0,C.Claims_DATA!E670/ECO!O41),IF($C$2="Constant Exchange rate",IF(C.Claims_DATA!E670=0,0,C.Claims_DATA!E670/ECO!O76))))</f>
        <v>158.85522187917616</v>
      </c>
      <c r="G780" s="75">
        <f>IF($C$2="National Currency",IF(C.Claims_DATA!F670=0,0,C.Claims_DATA!F670),IF($C$2="Current Exchange rate",IF(C.Claims_DATA!F670=0,0,C.Claims_DATA!F670/ECO!P41),IF($C$2="Constant Exchange rate",IF(C.Claims_DATA!F670=0,0,C.Claims_DATA!F670/ECO!P76))))</f>
        <v>-18.289011688714439</v>
      </c>
      <c r="H780" s="75">
        <f>IF($C$2="National Currency",IF(C.Claims_DATA!G670=0,0,C.Claims_DATA!G670),IF($C$2="Current Exchange rate",IF(C.Claims_DATA!G670=0,0,C.Claims_DATA!G670/ECO!Q41),IF($C$2="Constant Exchange rate",IF(C.Claims_DATA!G670=0,0,C.Claims_DATA!G670/ECO!Q76))))</f>
        <v>-197.67408055494977</v>
      </c>
      <c r="I780" s="75">
        <f>IF($C$2="National Currency",IF(C.Claims_DATA!H670=0,0,C.Claims_DATA!H670),IF($C$2="Current Exchange rate",IF(C.Claims_DATA!H670=0,0,C.Claims_DATA!H670/ECO!R41),IF($C$2="Constant Exchange rate",IF(C.Claims_DATA!H670=0,0,C.Claims_DATA!H670/ECO!R76))))</f>
        <v>4.2739637545181317</v>
      </c>
      <c r="J780" s="75">
        <f>IF($C$2="National Currency",IF(C.Claims_DATA!I670=0,0,C.Claims_DATA!I670),IF($C$2="Current Exchange rate",IF(C.Claims_DATA!I670=0,0,C.Claims_DATA!I670/ECO!S41),IF($C$2="Constant Exchange rate",IF(C.Claims_DATA!I670=0,0,C.Claims_DATA!I670/ECO!S76))))</f>
        <v>231.42679887742636</v>
      </c>
      <c r="K780" s="75">
        <f>IF($C$2="National Currency",IF(C.Claims_DATA!J670=0,0,C.Claims_DATA!J670),IF($C$2="Current Exchange rate",IF(C.Claims_DATA!J670=0,0,C.Claims_DATA!J670/ECO!T41),IF($C$2="Constant Exchange rate",IF(C.Claims_DATA!J670=0,0,C.Claims_DATA!J670/ECO!T76))))</f>
        <v>49.053912385186244</v>
      </c>
      <c r="L780" s="75">
        <f>IF($C$2="National Currency",IF(C.Claims_DATA!K670=0,0,C.Claims_DATA!K670),IF($C$2="Current Exchange rate",IF(C.Claims_DATA!K670=0,0,C.Claims_DATA!K670/ECO!U41),IF($C$2="Constant Exchange rate",IF(C.Claims_DATA!K670=0,0,C.Claims_DATA!K670/ECO!U76))))</f>
        <v>-0.88070980943512789</v>
      </c>
      <c r="M780" s="75">
        <f>IF($C$2="National Currency",IF(C.Claims_DATA!L670=0,0,C.Claims_DATA!L670),IF($C$2="Current Exchange rate",IF(C.Claims_DATA!L670=0,0,C.Claims_DATA!L670/ECO!V41),IF($C$2="Constant Exchange rate",IF(C.Claims_DATA!L670=0,0,C.Claims_DATA!L670/ECO!V76))))</f>
        <v>7.2191935290982103</v>
      </c>
      <c r="N780" s="75">
        <f>IF($C$2="National Currency",IF(C.Claims_DATA!M670=0,0,C.Claims_DATA!M670),IF($C$2="Current Exchange rate",IF(C.Claims_DATA!M670=0,0,C.Claims_DATA!M670/ECO!W41),IF($C$2="Constant Exchange rate",IF(C.Claims_DATA!M670=0,0,C.Claims_DATA!M670/ECO!W76))))</f>
        <v>144.14511088159151</v>
      </c>
      <c r="O780" s="75">
        <f>IF($C$2="National Currency",IF(C.Claims_DATA!N670=0,0,C.Claims_DATA!N670),IF($C$2="Current Exchange rate",IF(C.Claims_DATA!N670=0,0,C.Claims_DATA!N670/ECO!X41),IF($C$2="Constant Exchange rate",IF(C.Claims_DATA!N670=0,0,C.Claims_DATA!N670/ECO!X76))))</f>
        <v>513.98675499484534</v>
      </c>
      <c r="P780" s="221">
        <f>IF($C$2="National Currency",IF(C.Claims_DATA!O670=0,0,C.Claims_DATA!O670),IF($C$2="Current Exchange rate",IF(C.Claims_DATA!O670=0,0,C.Claims_DATA!O670/ECO!Y41),IF($C$2="Constant Exchange rate",IF(C.Claims_DATA!O670=0,0,C.Claims_DATA!O670/ECO!Y76))))</f>
        <v>0</v>
      </c>
      <c r="Q780" s="48">
        <f t="shared" si="151"/>
        <v>0.40781675240674009</v>
      </c>
      <c r="R780" s="94">
        <f t="shared" si="152"/>
        <v>2.5657591981531827</v>
      </c>
      <c r="S780" s="94">
        <f t="shared" si="153"/>
        <v>2.2355672600160355</v>
      </c>
    </row>
    <row r="781" spans="3:19" ht="15.75" thickBot="1" x14ac:dyDescent="0.3">
      <c r="C781" s="258"/>
      <c r="D781" s="259"/>
      <c r="E781" s="55" t="s">
        <v>85</v>
      </c>
      <c r="F781" s="64">
        <f t="shared" ref="F781:O781" si="154">SUM(F749:F780)</f>
        <v>3014.6480971117639</v>
      </c>
      <c r="G781" s="64">
        <f t="shared" si="154"/>
        <v>2924.1986307287461</v>
      </c>
      <c r="H781" s="64">
        <f t="shared" si="154"/>
        <v>2588.2171208515456</v>
      </c>
      <c r="I781" s="64">
        <f t="shared" si="154"/>
        <v>2210.0228465750874</v>
      </c>
      <c r="J781" s="64">
        <f t="shared" si="154"/>
        <v>1468.3298828452018</v>
      </c>
      <c r="K781" s="64">
        <f t="shared" si="154"/>
        <v>2087.3827248985572</v>
      </c>
      <c r="L781" s="64">
        <f t="shared" si="154"/>
        <v>1347.7431526482419</v>
      </c>
      <c r="M781" s="64">
        <f t="shared" si="154"/>
        <v>422.09822420974007</v>
      </c>
      <c r="N781" s="64">
        <f t="shared" si="154"/>
        <v>833.81161543786311</v>
      </c>
      <c r="O781" s="64">
        <f t="shared" si="154"/>
        <v>1260.3375215989547</v>
      </c>
      <c r="P781" s="64" t="s">
        <v>355</v>
      </c>
      <c r="Q781" s="48">
        <f t="shared" si="151"/>
        <v>1</v>
      </c>
    </row>
    <row r="782" spans="3:19" ht="16.5" thickTop="1" thickBot="1" x14ac:dyDescent="0.3">
      <c r="C782" s="260"/>
      <c r="D782" s="261"/>
      <c r="E782" s="57" t="s">
        <v>90</v>
      </c>
      <c r="F782" s="64">
        <v>3015.67333984375</v>
      </c>
      <c r="G782" s="64">
        <v>2918.760009765625</v>
      </c>
      <c r="H782" s="64">
        <v>2577.9013671875</v>
      </c>
      <c r="I782" s="64">
        <v>2107.214111328125</v>
      </c>
      <c r="J782" s="64">
        <v>1447.189453125</v>
      </c>
      <c r="K782" s="64">
        <v>2026.6009521484375</v>
      </c>
      <c r="L782" s="64">
        <v>1334.5050048828125</v>
      </c>
      <c r="M782" s="64">
        <v>402.22140502929687</v>
      </c>
      <c r="N782" s="64">
        <v>520.60498046875</v>
      </c>
      <c r="O782" s="64">
        <v>928.483642578125</v>
      </c>
      <c r="P782" s="64" t="s">
        <v>355</v>
      </c>
      <c r="Q782" s="48">
        <f t="shared" si="151"/>
        <v>0.73669443832806303</v>
      </c>
      <c r="R782" s="94">
        <f>IF(OR(O782=0, N782=0),"-",O782/N782-1)</f>
        <v>0.78347053411229983</v>
      </c>
      <c r="S782" s="94">
        <f>IF(OR(O782=0, F782=0),"-",O782/F782-1)</f>
        <v>-0.69211398651478873</v>
      </c>
    </row>
    <row r="783" spans="3:19" ht="15.75" thickTop="1" x14ac:dyDescent="0.25">
      <c r="E783" s="57" t="s">
        <v>87</v>
      </c>
      <c r="F783" s="59"/>
      <c r="G783" s="59">
        <f t="shared" ref="G783:O783" si="155">G782/F782-1</f>
        <v>-3.2136547681635319E-2</v>
      </c>
      <c r="H783" s="59">
        <f t="shared" si="155"/>
        <v>-0.11678200380904069</v>
      </c>
      <c r="I783" s="59">
        <f t="shared" si="155"/>
        <v>-0.18258544017643952</v>
      </c>
      <c r="J783" s="59">
        <f t="shared" si="155"/>
        <v>-0.31322144942695351</v>
      </c>
      <c r="K783" s="59">
        <f t="shared" si="155"/>
        <v>0.40037017805255615</v>
      </c>
      <c r="L783" s="59">
        <f t="shared" si="155"/>
        <v>-0.34150578412189192</v>
      </c>
      <c r="M783" s="59">
        <f t="shared" si="155"/>
        <v>-0.6985988036330989</v>
      </c>
      <c r="N783" s="59">
        <f t="shared" si="155"/>
        <v>0.29432440431863727</v>
      </c>
      <c r="O783" s="59">
        <f t="shared" si="155"/>
        <v>0.78347053411229983</v>
      </c>
      <c r="P783" s="86"/>
    </row>
  </sheetData>
  <mergeCells count="742">
    <mergeCell ref="C348:D348"/>
    <mergeCell ref="C349:D349"/>
    <mergeCell ref="C350:D350"/>
    <mergeCell ref="C351:D351"/>
    <mergeCell ref="C352:D352"/>
    <mergeCell ref="C339:D339"/>
    <mergeCell ref="C340:D340"/>
    <mergeCell ref="C341:D341"/>
    <mergeCell ref="C342:D342"/>
    <mergeCell ref="C343:D343"/>
    <mergeCell ref="C344:D344"/>
    <mergeCell ref="C345:D345"/>
    <mergeCell ref="C346:D346"/>
    <mergeCell ref="C347:D347"/>
    <mergeCell ref="E317:P317"/>
    <mergeCell ref="C318:D318"/>
    <mergeCell ref="C319:D319"/>
    <mergeCell ref="C320:D320"/>
    <mergeCell ref="C321:D321"/>
    <mergeCell ref="C322:D322"/>
    <mergeCell ref="C323:D323"/>
    <mergeCell ref="C324:D324"/>
    <mergeCell ref="C325:D325"/>
    <mergeCell ref="E669:P669"/>
    <mergeCell ref="E708:P708"/>
    <mergeCell ref="E747:P747"/>
    <mergeCell ref="F2:P2"/>
    <mergeCell ref="C702:D702"/>
    <mergeCell ref="C703:D703"/>
    <mergeCell ref="C704:D704"/>
    <mergeCell ref="C695:D695"/>
    <mergeCell ref="C696:D696"/>
    <mergeCell ref="C697:D697"/>
    <mergeCell ref="C698:D698"/>
    <mergeCell ref="C699:D699"/>
    <mergeCell ref="E83:P83"/>
    <mergeCell ref="E122:P122"/>
    <mergeCell ref="E161:P161"/>
    <mergeCell ref="E200:P200"/>
    <mergeCell ref="E239:P239"/>
    <mergeCell ref="E278:P278"/>
    <mergeCell ref="E356:P356"/>
    <mergeCell ref="E395:P395"/>
    <mergeCell ref="E434:P434"/>
    <mergeCell ref="E473:P473"/>
    <mergeCell ref="E512:P512"/>
    <mergeCell ref="E551:P551"/>
    <mergeCell ref="E591:P591"/>
    <mergeCell ref="E630:P630"/>
    <mergeCell ref="C680:D680"/>
    <mergeCell ref="C681:D681"/>
    <mergeCell ref="C682:D682"/>
    <mergeCell ref="C683:D683"/>
    <mergeCell ref="C684:D684"/>
    <mergeCell ref="C738:D738"/>
    <mergeCell ref="C739:D739"/>
    <mergeCell ref="C685:D685"/>
    <mergeCell ref="C686:D686"/>
    <mergeCell ref="C687:D687"/>
    <mergeCell ref="C688:D688"/>
    <mergeCell ref="C689:D689"/>
    <mergeCell ref="C671:D671"/>
    <mergeCell ref="C672:D672"/>
    <mergeCell ref="C673:D673"/>
    <mergeCell ref="C674:D674"/>
    <mergeCell ref="C675:D675"/>
    <mergeCell ref="C676:D676"/>
    <mergeCell ref="C677:D677"/>
    <mergeCell ref="C678:D678"/>
    <mergeCell ref="C679:D679"/>
    <mergeCell ref="C658:D658"/>
    <mergeCell ref="C740:D740"/>
    <mergeCell ref="C741:D741"/>
    <mergeCell ref="C733:D733"/>
    <mergeCell ref="C734:D734"/>
    <mergeCell ref="C735:D735"/>
    <mergeCell ref="C690:D690"/>
    <mergeCell ref="C691:D691"/>
    <mergeCell ref="C692:D692"/>
    <mergeCell ref="C693:D693"/>
    <mergeCell ref="C694:D694"/>
    <mergeCell ref="C700:D700"/>
    <mergeCell ref="C701:D701"/>
    <mergeCell ref="C780:D780"/>
    <mergeCell ref="C781:D781"/>
    <mergeCell ref="C782:D782"/>
    <mergeCell ref="C709:D709"/>
    <mergeCell ref="C710:D710"/>
    <mergeCell ref="C711:D711"/>
    <mergeCell ref="C712:D712"/>
    <mergeCell ref="C713:D713"/>
    <mergeCell ref="C714:D714"/>
    <mergeCell ref="C715:D715"/>
    <mergeCell ref="C716:D716"/>
    <mergeCell ref="C717:D717"/>
    <mergeCell ref="C718:D718"/>
    <mergeCell ref="C719:D719"/>
    <mergeCell ref="C720:D720"/>
    <mergeCell ref="C721:D721"/>
    <mergeCell ref="C775:D775"/>
    <mergeCell ref="C776:D776"/>
    <mergeCell ref="C777:D777"/>
    <mergeCell ref="C778:D778"/>
    <mergeCell ref="C779:D779"/>
    <mergeCell ref="C770:D770"/>
    <mergeCell ref="C743:D743"/>
    <mergeCell ref="C742:D742"/>
    <mergeCell ref="C771:D771"/>
    <mergeCell ref="C772:D772"/>
    <mergeCell ref="C773:D773"/>
    <mergeCell ref="C774:D774"/>
    <mergeCell ref="C765:D765"/>
    <mergeCell ref="C766:D766"/>
    <mergeCell ref="C767:D767"/>
    <mergeCell ref="C768:D768"/>
    <mergeCell ref="C769:D769"/>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663:D663"/>
    <mergeCell ref="C664:D664"/>
    <mergeCell ref="C665:D665"/>
    <mergeCell ref="C748:D748"/>
    <mergeCell ref="C749:D749"/>
    <mergeCell ref="C722:D722"/>
    <mergeCell ref="C723:D723"/>
    <mergeCell ref="C724:D724"/>
    <mergeCell ref="C725:D725"/>
    <mergeCell ref="C726:D726"/>
    <mergeCell ref="C727:D727"/>
    <mergeCell ref="C728:D728"/>
    <mergeCell ref="C729:D729"/>
    <mergeCell ref="C730:D730"/>
    <mergeCell ref="C731:D731"/>
    <mergeCell ref="C732:D732"/>
    <mergeCell ref="C736:D736"/>
    <mergeCell ref="C737:D737"/>
    <mergeCell ref="C670:D670"/>
    <mergeCell ref="C659:D659"/>
    <mergeCell ref="C660:D660"/>
    <mergeCell ref="C661:D661"/>
    <mergeCell ref="C662:D662"/>
    <mergeCell ref="C653:D653"/>
    <mergeCell ref="C654:D654"/>
    <mergeCell ref="C655:D655"/>
    <mergeCell ref="C656:D656"/>
    <mergeCell ref="C657:D657"/>
    <mergeCell ref="C648:D648"/>
    <mergeCell ref="C649:D649"/>
    <mergeCell ref="C650:D650"/>
    <mergeCell ref="C651:D651"/>
    <mergeCell ref="C652:D652"/>
    <mergeCell ref="C643:D643"/>
    <mergeCell ref="C644:D644"/>
    <mergeCell ref="C645:D645"/>
    <mergeCell ref="C646:D646"/>
    <mergeCell ref="C647:D647"/>
    <mergeCell ref="C638:D638"/>
    <mergeCell ref="C639:D639"/>
    <mergeCell ref="C640:D640"/>
    <mergeCell ref="C641:D641"/>
    <mergeCell ref="C642:D642"/>
    <mergeCell ref="C633:D633"/>
    <mergeCell ref="C634:D634"/>
    <mergeCell ref="C635:D635"/>
    <mergeCell ref="C636:D636"/>
    <mergeCell ref="C637:D637"/>
    <mergeCell ref="C624:D624"/>
    <mergeCell ref="C625:D625"/>
    <mergeCell ref="C626:D626"/>
    <mergeCell ref="C631:D631"/>
    <mergeCell ref="C632:D632"/>
    <mergeCell ref="C619:D619"/>
    <mergeCell ref="C620:D620"/>
    <mergeCell ref="C621:D621"/>
    <mergeCell ref="C622:D622"/>
    <mergeCell ref="C623:D623"/>
    <mergeCell ref="C630:D630"/>
    <mergeCell ref="C614:D614"/>
    <mergeCell ref="C615:D615"/>
    <mergeCell ref="C616:D616"/>
    <mergeCell ref="C617:D617"/>
    <mergeCell ref="C618:D618"/>
    <mergeCell ref="C609:D609"/>
    <mergeCell ref="C610:D610"/>
    <mergeCell ref="C611:D611"/>
    <mergeCell ref="C612:D612"/>
    <mergeCell ref="C613:D613"/>
    <mergeCell ref="C604:D604"/>
    <mergeCell ref="C605:D605"/>
    <mergeCell ref="C606:D606"/>
    <mergeCell ref="C607:D607"/>
    <mergeCell ref="C608:D608"/>
    <mergeCell ref="C599:D599"/>
    <mergeCell ref="C600:D600"/>
    <mergeCell ref="C601:D601"/>
    <mergeCell ref="C602:D602"/>
    <mergeCell ref="C603:D603"/>
    <mergeCell ref="C594:D594"/>
    <mergeCell ref="C595:D595"/>
    <mergeCell ref="C596:D596"/>
    <mergeCell ref="C597:D597"/>
    <mergeCell ref="C598:D598"/>
    <mergeCell ref="C585:D585"/>
    <mergeCell ref="C586:D586"/>
    <mergeCell ref="C592:D592"/>
    <mergeCell ref="C593:D593"/>
    <mergeCell ref="C591:D591"/>
    <mergeCell ref="C580:D580"/>
    <mergeCell ref="C581:D581"/>
    <mergeCell ref="C582:D582"/>
    <mergeCell ref="C583:D583"/>
    <mergeCell ref="C584:D584"/>
    <mergeCell ref="C575:D575"/>
    <mergeCell ref="C576:D576"/>
    <mergeCell ref="C577:D577"/>
    <mergeCell ref="C578:D578"/>
    <mergeCell ref="C579:D579"/>
    <mergeCell ref="C570:D570"/>
    <mergeCell ref="C571:D571"/>
    <mergeCell ref="C572:D572"/>
    <mergeCell ref="C573:D573"/>
    <mergeCell ref="C574:D574"/>
    <mergeCell ref="C565:D565"/>
    <mergeCell ref="C566:D566"/>
    <mergeCell ref="C567:D567"/>
    <mergeCell ref="C568:D568"/>
    <mergeCell ref="C569:D569"/>
    <mergeCell ref="C560:D560"/>
    <mergeCell ref="C561:D561"/>
    <mergeCell ref="C562:D562"/>
    <mergeCell ref="C563:D563"/>
    <mergeCell ref="C564:D564"/>
    <mergeCell ref="C555:D555"/>
    <mergeCell ref="C556:D556"/>
    <mergeCell ref="C557:D557"/>
    <mergeCell ref="C558:D558"/>
    <mergeCell ref="C559:D559"/>
    <mergeCell ref="C546:D546"/>
    <mergeCell ref="C547:D547"/>
    <mergeCell ref="C552:D552"/>
    <mergeCell ref="C553:D553"/>
    <mergeCell ref="C554:D554"/>
    <mergeCell ref="C541:D541"/>
    <mergeCell ref="C542:D542"/>
    <mergeCell ref="C543:D543"/>
    <mergeCell ref="C544:D544"/>
    <mergeCell ref="C545:D545"/>
    <mergeCell ref="C551:D551"/>
    <mergeCell ref="C536:D536"/>
    <mergeCell ref="C537:D537"/>
    <mergeCell ref="C538:D538"/>
    <mergeCell ref="C539:D539"/>
    <mergeCell ref="C540:D540"/>
    <mergeCell ref="C531:D531"/>
    <mergeCell ref="C532:D532"/>
    <mergeCell ref="C533:D533"/>
    <mergeCell ref="C534:D534"/>
    <mergeCell ref="C535:D535"/>
    <mergeCell ref="C526:D526"/>
    <mergeCell ref="C527:D527"/>
    <mergeCell ref="C528:D528"/>
    <mergeCell ref="C529:D529"/>
    <mergeCell ref="C530:D530"/>
    <mergeCell ref="C521:D521"/>
    <mergeCell ref="C522:D522"/>
    <mergeCell ref="C523:D523"/>
    <mergeCell ref="C524:D524"/>
    <mergeCell ref="C525:D525"/>
    <mergeCell ref="C516:D516"/>
    <mergeCell ref="C517:D517"/>
    <mergeCell ref="C518:D518"/>
    <mergeCell ref="C519:D519"/>
    <mergeCell ref="C520:D520"/>
    <mergeCell ref="C507:D507"/>
    <mergeCell ref="C508:D508"/>
    <mergeCell ref="C513:D513"/>
    <mergeCell ref="C514:D514"/>
    <mergeCell ref="C515:D515"/>
    <mergeCell ref="C512:D512"/>
    <mergeCell ref="C502:D502"/>
    <mergeCell ref="C503:D503"/>
    <mergeCell ref="C504:D504"/>
    <mergeCell ref="C505:D505"/>
    <mergeCell ref="C506:D506"/>
    <mergeCell ref="C497:D497"/>
    <mergeCell ref="C498:D498"/>
    <mergeCell ref="C499:D499"/>
    <mergeCell ref="C500:D500"/>
    <mergeCell ref="C501:D501"/>
    <mergeCell ref="C492:D492"/>
    <mergeCell ref="C493:D493"/>
    <mergeCell ref="C494:D494"/>
    <mergeCell ref="C495:D495"/>
    <mergeCell ref="C496:D496"/>
    <mergeCell ref="C487:D487"/>
    <mergeCell ref="C488:D488"/>
    <mergeCell ref="C489:D489"/>
    <mergeCell ref="C490:D490"/>
    <mergeCell ref="C491:D491"/>
    <mergeCell ref="C482:D482"/>
    <mergeCell ref="C483:D483"/>
    <mergeCell ref="C484:D484"/>
    <mergeCell ref="C485:D485"/>
    <mergeCell ref="C486:D486"/>
    <mergeCell ref="C477:D477"/>
    <mergeCell ref="C478:D478"/>
    <mergeCell ref="C479:D479"/>
    <mergeCell ref="C480:D480"/>
    <mergeCell ref="C481:D481"/>
    <mergeCell ref="C468:D468"/>
    <mergeCell ref="C469:D469"/>
    <mergeCell ref="C474:D474"/>
    <mergeCell ref="C475:D475"/>
    <mergeCell ref="C476:D476"/>
    <mergeCell ref="C463:D463"/>
    <mergeCell ref="C464:D464"/>
    <mergeCell ref="C465:D465"/>
    <mergeCell ref="C466:D466"/>
    <mergeCell ref="C467:D467"/>
    <mergeCell ref="C473:D473"/>
    <mergeCell ref="C458:D458"/>
    <mergeCell ref="C459:D459"/>
    <mergeCell ref="C460:D460"/>
    <mergeCell ref="C461:D461"/>
    <mergeCell ref="C462:D462"/>
    <mergeCell ref="C453:D453"/>
    <mergeCell ref="C454:D454"/>
    <mergeCell ref="C455:D455"/>
    <mergeCell ref="C456:D456"/>
    <mergeCell ref="C457:D457"/>
    <mergeCell ref="C448:D448"/>
    <mergeCell ref="C449:D449"/>
    <mergeCell ref="C450:D450"/>
    <mergeCell ref="C451:D451"/>
    <mergeCell ref="C452:D452"/>
    <mergeCell ref="C443:D443"/>
    <mergeCell ref="C444:D444"/>
    <mergeCell ref="C445:D445"/>
    <mergeCell ref="C446:D446"/>
    <mergeCell ref="C447:D447"/>
    <mergeCell ref="C438:D438"/>
    <mergeCell ref="C439:D439"/>
    <mergeCell ref="C440:D440"/>
    <mergeCell ref="C441:D441"/>
    <mergeCell ref="C442:D442"/>
    <mergeCell ref="C429:D429"/>
    <mergeCell ref="C430:D430"/>
    <mergeCell ref="C435:D435"/>
    <mergeCell ref="C436:D436"/>
    <mergeCell ref="C437:D437"/>
    <mergeCell ref="C434:D434"/>
    <mergeCell ref="C424:D424"/>
    <mergeCell ref="C425:D425"/>
    <mergeCell ref="C426:D426"/>
    <mergeCell ref="C427:D427"/>
    <mergeCell ref="C428:D428"/>
    <mergeCell ref="C419:D419"/>
    <mergeCell ref="C420:D420"/>
    <mergeCell ref="C421:D421"/>
    <mergeCell ref="C422:D422"/>
    <mergeCell ref="C423:D423"/>
    <mergeCell ref="C414:D414"/>
    <mergeCell ref="C415:D415"/>
    <mergeCell ref="C416:D416"/>
    <mergeCell ref="C417:D417"/>
    <mergeCell ref="C418:D418"/>
    <mergeCell ref="C409:D409"/>
    <mergeCell ref="C410:D410"/>
    <mergeCell ref="C411:D411"/>
    <mergeCell ref="C412:D412"/>
    <mergeCell ref="C413:D413"/>
    <mergeCell ref="C404:D404"/>
    <mergeCell ref="C405:D405"/>
    <mergeCell ref="C406:D406"/>
    <mergeCell ref="C407:D407"/>
    <mergeCell ref="C408:D408"/>
    <mergeCell ref="C399:D399"/>
    <mergeCell ref="C400:D400"/>
    <mergeCell ref="C401:D401"/>
    <mergeCell ref="C402:D402"/>
    <mergeCell ref="C403:D403"/>
    <mergeCell ref="C390:D390"/>
    <mergeCell ref="C391:D391"/>
    <mergeCell ref="C396:D396"/>
    <mergeCell ref="C397:D397"/>
    <mergeCell ref="C398:D398"/>
    <mergeCell ref="C385:D385"/>
    <mergeCell ref="C386:D386"/>
    <mergeCell ref="C387:D387"/>
    <mergeCell ref="C388:D388"/>
    <mergeCell ref="C389:D389"/>
    <mergeCell ref="C380:D380"/>
    <mergeCell ref="C381:D381"/>
    <mergeCell ref="C382:D382"/>
    <mergeCell ref="C383:D383"/>
    <mergeCell ref="C384:D384"/>
    <mergeCell ref="C375:D375"/>
    <mergeCell ref="C376:D376"/>
    <mergeCell ref="C377:D377"/>
    <mergeCell ref="C378:D378"/>
    <mergeCell ref="C379:D379"/>
    <mergeCell ref="C370:D370"/>
    <mergeCell ref="C371:D371"/>
    <mergeCell ref="C372:D372"/>
    <mergeCell ref="C373:D373"/>
    <mergeCell ref="C374:D374"/>
    <mergeCell ref="C365:D365"/>
    <mergeCell ref="C366:D366"/>
    <mergeCell ref="C367:D367"/>
    <mergeCell ref="C368:D368"/>
    <mergeCell ref="C369:D369"/>
    <mergeCell ref="C360:D360"/>
    <mergeCell ref="C361:D361"/>
    <mergeCell ref="C362:D362"/>
    <mergeCell ref="C363:D363"/>
    <mergeCell ref="C364:D364"/>
    <mergeCell ref="C312:D312"/>
    <mergeCell ref="C313:D313"/>
    <mergeCell ref="C357:D357"/>
    <mergeCell ref="C358:D358"/>
    <mergeCell ref="C359:D359"/>
    <mergeCell ref="C317:D317"/>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07:D307"/>
    <mergeCell ref="C308:D308"/>
    <mergeCell ref="C309:D309"/>
    <mergeCell ref="C310:D310"/>
    <mergeCell ref="C311:D311"/>
    <mergeCell ref="C302:D302"/>
    <mergeCell ref="C303:D303"/>
    <mergeCell ref="C304:D304"/>
    <mergeCell ref="C305:D305"/>
    <mergeCell ref="C306:D306"/>
    <mergeCell ref="C297:D297"/>
    <mergeCell ref="C298:D298"/>
    <mergeCell ref="C299:D299"/>
    <mergeCell ref="C300:D300"/>
    <mergeCell ref="C301:D301"/>
    <mergeCell ref="C292:D292"/>
    <mergeCell ref="C293:D293"/>
    <mergeCell ref="C294:D294"/>
    <mergeCell ref="C295:D295"/>
    <mergeCell ref="C296:D296"/>
    <mergeCell ref="C287:D287"/>
    <mergeCell ref="C288:D288"/>
    <mergeCell ref="C289:D289"/>
    <mergeCell ref="C290:D290"/>
    <mergeCell ref="C291:D291"/>
    <mergeCell ref="C282:D282"/>
    <mergeCell ref="C283:D283"/>
    <mergeCell ref="C284:D284"/>
    <mergeCell ref="C285:D285"/>
    <mergeCell ref="C286:D286"/>
    <mergeCell ref="C273:D273"/>
    <mergeCell ref="C274:D274"/>
    <mergeCell ref="C279:D279"/>
    <mergeCell ref="C280:D280"/>
    <mergeCell ref="C281:D281"/>
    <mergeCell ref="C268:D268"/>
    <mergeCell ref="C269:D269"/>
    <mergeCell ref="C270:D270"/>
    <mergeCell ref="C271:D271"/>
    <mergeCell ref="C272:D272"/>
    <mergeCell ref="C263:D263"/>
    <mergeCell ref="C264:D264"/>
    <mergeCell ref="C265:D265"/>
    <mergeCell ref="C266:D266"/>
    <mergeCell ref="C267:D267"/>
    <mergeCell ref="C258:D258"/>
    <mergeCell ref="C259:D259"/>
    <mergeCell ref="C260:D260"/>
    <mergeCell ref="C261:D261"/>
    <mergeCell ref="C262:D262"/>
    <mergeCell ref="C253:D253"/>
    <mergeCell ref="C254:D254"/>
    <mergeCell ref="C255:D255"/>
    <mergeCell ref="C256:D256"/>
    <mergeCell ref="C257:D257"/>
    <mergeCell ref="C248:D248"/>
    <mergeCell ref="C249:D249"/>
    <mergeCell ref="C250:D250"/>
    <mergeCell ref="C251:D251"/>
    <mergeCell ref="C252:D252"/>
    <mergeCell ref="C243:D243"/>
    <mergeCell ref="C244:D244"/>
    <mergeCell ref="C245:D245"/>
    <mergeCell ref="C246:D246"/>
    <mergeCell ref="C247:D247"/>
    <mergeCell ref="C234:D234"/>
    <mergeCell ref="C235:D235"/>
    <mergeCell ref="C240:D240"/>
    <mergeCell ref="C241:D241"/>
    <mergeCell ref="C242:D242"/>
    <mergeCell ref="C229:D229"/>
    <mergeCell ref="C230:D230"/>
    <mergeCell ref="C231:D231"/>
    <mergeCell ref="C232:D232"/>
    <mergeCell ref="C233:D233"/>
    <mergeCell ref="C224:D224"/>
    <mergeCell ref="C225:D225"/>
    <mergeCell ref="C226:D226"/>
    <mergeCell ref="C227:D227"/>
    <mergeCell ref="C228:D228"/>
    <mergeCell ref="C219:D219"/>
    <mergeCell ref="C220:D220"/>
    <mergeCell ref="C221:D221"/>
    <mergeCell ref="C222:D222"/>
    <mergeCell ref="C223:D223"/>
    <mergeCell ref="C214:D214"/>
    <mergeCell ref="C215:D215"/>
    <mergeCell ref="C216:D216"/>
    <mergeCell ref="C217:D217"/>
    <mergeCell ref="C218:D218"/>
    <mergeCell ref="C209:D209"/>
    <mergeCell ref="C210:D210"/>
    <mergeCell ref="C211:D211"/>
    <mergeCell ref="C212:D212"/>
    <mergeCell ref="C213:D213"/>
    <mergeCell ref="C204:D204"/>
    <mergeCell ref="C205:D205"/>
    <mergeCell ref="C206:D206"/>
    <mergeCell ref="C207:D207"/>
    <mergeCell ref="C208:D208"/>
    <mergeCell ref="C195:D195"/>
    <mergeCell ref="C196:D196"/>
    <mergeCell ref="C201:D201"/>
    <mergeCell ref="C202:D202"/>
    <mergeCell ref="C203:D203"/>
    <mergeCell ref="C190:D190"/>
    <mergeCell ref="C191:D191"/>
    <mergeCell ref="C192:D192"/>
    <mergeCell ref="C193:D193"/>
    <mergeCell ref="C194:D194"/>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156:D156"/>
    <mergeCell ref="C157:D157"/>
    <mergeCell ref="C162:D162"/>
    <mergeCell ref="C163:D163"/>
    <mergeCell ref="C164:D164"/>
    <mergeCell ref="C151:D151"/>
    <mergeCell ref="C152:D152"/>
    <mergeCell ref="C153:D153"/>
    <mergeCell ref="C154:D154"/>
    <mergeCell ref="C155:D155"/>
    <mergeCell ref="C146:D146"/>
    <mergeCell ref="C147:D147"/>
    <mergeCell ref="C148:D148"/>
    <mergeCell ref="C149:D149"/>
    <mergeCell ref="C150:D150"/>
    <mergeCell ref="C141:D141"/>
    <mergeCell ref="C142:D142"/>
    <mergeCell ref="C143:D143"/>
    <mergeCell ref="C144:D144"/>
    <mergeCell ref="C145:D145"/>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17:D117"/>
    <mergeCell ref="C118:D118"/>
    <mergeCell ref="C123:D123"/>
    <mergeCell ref="C124:D124"/>
    <mergeCell ref="C125:D125"/>
    <mergeCell ref="C112:D112"/>
    <mergeCell ref="C113:D113"/>
    <mergeCell ref="C114:D114"/>
    <mergeCell ref="C115:D115"/>
    <mergeCell ref="C116:D116"/>
    <mergeCell ref="C107:D107"/>
    <mergeCell ref="C108:D108"/>
    <mergeCell ref="C109:D109"/>
    <mergeCell ref="C110:D110"/>
    <mergeCell ref="C111:D111"/>
    <mergeCell ref="C102:D102"/>
    <mergeCell ref="C103:D103"/>
    <mergeCell ref="C104:D104"/>
    <mergeCell ref="C105:D105"/>
    <mergeCell ref="C106:D106"/>
    <mergeCell ref="C97:D97"/>
    <mergeCell ref="C98:D98"/>
    <mergeCell ref="C99:D99"/>
    <mergeCell ref="C100:D100"/>
    <mergeCell ref="C101:D101"/>
    <mergeCell ref="C92:D92"/>
    <mergeCell ref="C93:D93"/>
    <mergeCell ref="C94:D94"/>
    <mergeCell ref="C95:D95"/>
    <mergeCell ref="C96:D96"/>
    <mergeCell ref="C74:D74"/>
    <mergeCell ref="C75:D75"/>
    <mergeCell ref="C76:D76"/>
    <mergeCell ref="C77:D77"/>
    <mergeCell ref="C68:D68"/>
    <mergeCell ref="C69:D69"/>
    <mergeCell ref="C70:D70"/>
    <mergeCell ref="C71:D71"/>
    <mergeCell ref="C72:D72"/>
    <mergeCell ref="C2:E2"/>
    <mergeCell ref="E44:P44"/>
    <mergeCell ref="C63:D63"/>
    <mergeCell ref="C64:D64"/>
    <mergeCell ref="C65:D65"/>
    <mergeCell ref="C66:D66"/>
    <mergeCell ref="C67:D67"/>
    <mergeCell ref="C58:D58"/>
    <mergeCell ref="C59:D59"/>
    <mergeCell ref="C60:D60"/>
    <mergeCell ref="C61:D61"/>
    <mergeCell ref="C62:D62"/>
    <mergeCell ref="C45:D45"/>
    <mergeCell ref="C46:D46"/>
    <mergeCell ref="C47:D47"/>
    <mergeCell ref="C53:D53"/>
    <mergeCell ref="C54:D54"/>
    <mergeCell ref="C55:D55"/>
    <mergeCell ref="C56:D56"/>
    <mergeCell ref="C57:D57"/>
    <mergeCell ref="C48:D48"/>
    <mergeCell ref="C49:D49"/>
    <mergeCell ref="C50:D50"/>
    <mergeCell ref="C51:D51"/>
    <mergeCell ref="C669:D669"/>
    <mergeCell ref="C708:D708"/>
    <mergeCell ref="C747:D747"/>
    <mergeCell ref="C44:D44"/>
    <mergeCell ref="C83:D83"/>
    <mergeCell ref="C122:D122"/>
    <mergeCell ref="C161:D161"/>
    <mergeCell ref="C200:D200"/>
    <mergeCell ref="C239:D239"/>
    <mergeCell ref="C278:D278"/>
    <mergeCell ref="C356:D356"/>
    <mergeCell ref="C395:D395"/>
    <mergeCell ref="C52:D52"/>
    <mergeCell ref="C87:D87"/>
    <mergeCell ref="C88:D88"/>
    <mergeCell ref="C89:D89"/>
    <mergeCell ref="C90:D90"/>
    <mergeCell ref="C91:D91"/>
    <mergeCell ref="C78:D78"/>
    <mergeCell ref="C79:D79"/>
    <mergeCell ref="C84:D84"/>
    <mergeCell ref="C85:D85"/>
    <mergeCell ref="C86:D86"/>
    <mergeCell ref="C73:D73"/>
    <mergeCell ref="C5:D5"/>
    <mergeCell ref="E5:P5"/>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40:D40"/>
    <mergeCell ref="C31:D31"/>
    <mergeCell ref="C32:D32"/>
    <mergeCell ref="C33:D33"/>
    <mergeCell ref="C34:D34"/>
    <mergeCell ref="C35:D35"/>
    <mergeCell ref="C36:D36"/>
    <mergeCell ref="C37:D37"/>
    <mergeCell ref="C38:D38"/>
    <mergeCell ref="C39:D39"/>
  </mergeCells>
  <conditionalFormatting sqref="F85:J116 E162:N162 F163:J194 F46:J77 E45:N45 E84:N84 F124:J155 E123:N123 F275:O275 F202:J233 E201:N201 F241:J272 E240:N240 E279:N279 F358:J389 E357:N357 F397:J428 E396:N396 F432:S432 F436:J467 E435:N435 F470:O470 F475:J506 E474:N474 F514:J545 E513:N513 F548:O548 E552:N552 F553:J584 F587:O587 F593:J624 E592:N592 F627:O627 F632:J663 E631:N631 F666:O666 F671:J702 E670:N670 F705:O705 F710:J741 E709:N709 F744:O744 F749:J780 E748:N748 F783:O783 F80:O81 F119:N119 F158:O158 F197:O197 F236:N236 E390 E312 E429 E507 E431:O431 E392:O392 E314:O314">
    <cfRule type="cellIs" dxfId="1072" priority="897" operator="equal">
      <formula>0</formula>
    </cfRule>
  </conditionalFormatting>
  <conditionalFormatting sqref="P162">
    <cfRule type="cellIs" dxfId="1071" priority="641" operator="equal">
      <formula>0</formula>
    </cfRule>
  </conditionalFormatting>
  <conditionalFormatting sqref="Q273:Q274">
    <cfRule type="cellIs" dxfId="1070" priority="583" operator="equal">
      <formula>0</formula>
    </cfRule>
  </conditionalFormatting>
  <conditionalFormatting sqref="R163:R194 R196">
    <cfRule type="cellIs" dxfId="1069" priority="637" operator="equal">
      <formula>0</formula>
    </cfRule>
  </conditionalFormatting>
  <conditionalFormatting sqref="S240">
    <cfRule type="cellIs" dxfId="1068" priority="581" operator="equal">
      <formula>0</formula>
    </cfRule>
  </conditionalFormatting>
  <conditionalFormatting sqref="E163:E194">
    <cfRule type="cellIs" dxfId="1067" priority="650" operator="equal">
      <formula>0</formula>
    </cfRule>
  </conditionalFormatting>
  <conditionalFormatting sqref="K202:P233">
    <cfRule type="cellIs" dxfId="1066" priority="624" operator="equal">
      <formula>0</formula>
    </cfRule>
  </conditionalFormatting>
  <conditionalFormatting sqref="S163:S194 S196">
    <cfRule type="cellIs" dxfId="1065" priority="639" operator="equal">
      <formula>0</formula>
    </cfRule>
  </conditionalFormatting>
  <conditionalFormatting sqref="E202:E233">
    <cfRule type="cellIs" dxfId="1064" priority="626" operator="equal">
      <formula>0</formula>
    </cfRule>
  </conditionalFormatting>
  <conditionalFormatting sqref="Q123:R123">
    <cfRule type="cellIs" dxfId="1063" priority="654" operator="equal">
      <formula>0</formula>
    </cfRule>
  </conditionalFormatting>
  <conditionalFormatting sqref="P123">
    <cfRule type="cellIs" dxfId="1062" priority="665" operator="equal">
      <formula>0</formula>
    </cfRule>
  </conditionalFormatting>
  <conditionalFormatting sqref="O123">
    <cfRule type="cellIs" dxfId="1061" priority="669" operator="equal">
      <formula>0</formula>
    </cfRule>
  </conditionalFormatting>
  <conditionalFormatting sqref="S45">
    <cfRule type="cellIs" dxfId="1060" priority="701" operator="equal">
      <formula>0</formula>
    </cfRule>
  </conditionalFormatting>
  <conditionalFormatting sqref="E117">
    <cfRule type="cellIs" dxfId="1059" priority="699" operator="equal">
      <formula>0</formula>
    </cfRule>
  </conditionalFormatting>
  <conditionalFormatting sqref="R46:R77 R79">
    <cfRule type="cellIs" dxfId="1058" priority="709" operator="equal">
      <formula>0</formula>
    </cfRule>
  </conditionalFormatting>
  <conditionalFormatting sqref="P81">
    <cfRule type="cellIs" dxfId="1057" priority="714" operator="equal">
      <formula>0</formula>
    </cfRule>
  </conditionalFormatting>
  <conditionalFormatting sqref="K46:P77">
    <cfRule type="cellIs" dxfId="1056" priority="720" operator="equal">
      <formula>0</formula>
    </cfRule>
  </conditionalFormatting>
  <conditionalFormatting sqref="E78:E80">
    <cfRule type="cellIs" dxfId="1055" priority="723" operator="equal">
      <formula>0</formula>
    </cfRule>
  </conditionalFormatting>
  <conditionalFormatting sqref="E46:E77">
    <cfRule type="cellIs" dxfId="1054" priority="722" operator="equal">
      <formula>0</formula>
    </cfRule>
  </conditionalFormatting>
  <conditionalFormatting sqref="Q81:S81">
    <cfRule type="cellIs" dxfId="1053" priority="718" operator="equal">
      <formula>0</formula>
    </cfRule>
  </conditionalFormatting>
  <conditionalFormatting sqref="Q81:S81 F81:O81">
    <cfRule type="dataBar" priority="719">
      <dataBar>
        <cfvo type="min"/>
        <cfvo type="max"/>
        <color rgb="FF008AEF"/>
      </dataBar>
      <extLst>
        <ext xmlns:x14="http://schemas.microsoft.com/office/spreadsheetml/2009/9/main" uri="{B025F937-C7B1-47D3-B67F-A62EFF666E3E}">
          <x14:id>{8CF7C28F-8827-495A-9F09-E640D991C2A3}</x14:id>
        </ext>
      </extLst>
    </cfRule>
  </conditionalFormatting>
  <conditionalFormatting sqref="O45">
    <cfRule type="cellIs" dxfId="1052" priority="717" operator="equal">
      <formula>0</formula>
    </cfRule>
  </conditionalFormatting>
  <conditionalFormatting sqref="P81">
    <cfRule type="dataBar" priority="715">
      <dataBar>
        <cfvo type="min"/>
        <cfvo type="max"/>
        <color rgb="FF008AEF"/>
      </dataBar>
      <extLst>
        <ext xmlns:x14="http://schemas.microsoft.com/office/spreadsheetml/2009/9/main" uri="{B025F937-C7B1-47D3-B67F-A62EFF666E3E}">
          <x14:id>{FC2E0049-37F8-4937-9ECF-A81E138D43D6}</x14:id>
        </ext>
      </extLst>
    </cfRule>
  </conditionalFormatting>
  <conditionalFormatting sqref="P45">
    <cfRule type="cellIs" dxfId="1051" priority="713" operator="equal">
      <formula>0</formula>
    </cfRule>
  </conditionalFormatting>
  <conditionalFormatting sqref="S46:S77 S79">
    <cfRule type="cellIs" dxfId="1050" priority="711" operator="equal">
      <formula>0</formula>
    </cfRule>
  </conditionalFormatting>
  <conditionalFormatting sqref="S46:S77 S79">
    <cfRule type="dataBar" priority="712">
      <dataBar>
        <cfvo type="min"/>
        <cfvo type="max"/>
        <color rgb="FF008AEF"/>
      </dataBar>
      <extLst>
        <ext xmlns:x14="http://schemas.microsoft.com/office/spreadsheetml/2009/9/main" uri="{B025F937-C7B1-47D3-B67F-A62EFF666E3E}">
          <x14:id>{32BD0ED1-0938-4BA3-BC7B-241A2F3A3376}</x14:id>
        </ext>
      </extLst>
    </cfRule>
  </conditionalFormatting>
  <conditionalFormatting sqref="R46:R77 R79">
    <cfRule type="dataBar" priority="710">
      <dataBar>
        <cfvo type="min"/>
        <cfvo type="max"/>
        <color rgb="FF008AEF"/>
      </dataBar>
      <extLst>
        <ext xmlns:x14="http://schemas.microsoft.com/office/spreadsheetml/2009/9/main" uri="{B025F937-C7B1-47D3-B67F-A62EFF666E3E}">
          <x14:id>{5C78E199-493C-4EF3-AE2A-5D999F9CC1E3}</x14:id>
        </ext>
      </extLst>
    </cfRule>
  </conditionalFormatting>
  <conditionalFormatting sqref="Q46:Q79">
    <cfRule type="cellIs" dxfId="1049" priority="705" operator="equal">
      <formula>0</formula>
    </cfRule>
  </conditionalFormatting>
  <conditionalFormatting sqref="Q46:Q79">
    <cfRule type="dataBar" priority="706">
      <dataBar>
        <cfvo type="min"/>
        <cfvo type="max"/>
        <color rgb="FF008AEF"/>
      </dataBar>
      <extLst>
        <ext xmlns:x14="http://schemas.microsoft.com/office/spreadsheetml/2009/9/main" uri="{B025F937-C7B1-47D3-B67F-A62EFF666E3E}">
          <x14:id>{3D948F64-CFD2-4DA0-97C8-D15F56078F65}</x14:id>
        </ext>
      </extLst>
    </cfRule>
  </conditionalFormatting>
  <conditionalFormatting sqref="Q45:R45">
    <cfRule type="cellIs" dxfId="1048" priority="702" operator="equal">
      <formula>0</formula>
    </cfRule>
  </conditionalFormatting>
  <conditionalFormatting sqref="K85:P116">
    <cfRule type="cellIs" dxfId="1047" priority="696" operator="equal">
      <formula>0</formula>
    </cfRule>
  </conditionalFormatting>
  <conditionalFormatting sqref="E85:E116">
    <cfRule type="cellIs" dxfId="1046" priority="698" operator="equal">
      <formula>0</formula>
    </cfRule>
  </conditionalFormatting>
  <conditionalFormatting sqref="O84">
    <cfRule type="cellIs" dxfId="1045" priority="693" operator="equal">
      <formula>0</formula>
    </cfRule>
  </conditionalFormatting>
  <conditionalFormatting sqref="P84">
    <cfRule type="cellIs" dxfId="1044" priority="689" operator="equal">
      <formula>0</formula>
    </cfRule>
  </conditionalFormatting>
  <conditionalFormatting sqref="S85:S116 S118">
    <cfRule type="cellIs" dxfId="1043" priority="687" operator="equal">
      <formula>0</formula>
    </cfRule>
  </conditionalFormatting>
  <conditionalFormatting sqref="S85:S116 S118">
    <cfRule type="dataBar" priority="688">
      <dataBar>
        <cfvo type="min"/>
        <cfvo type="max"/>
        <color rgb="FF008AEF"/>
      </dataBar>
      <extLst>
        <ext xmlns:x14="http://schemas.microsoft.com/office/spreadsheetml/2009/9/main" uri="{B025F937-C7B1-47D3-B67F-A62EFF666E3E}">
          <x14:id>{F54B4B9E-7F8D-41F4-A62B-D665A5D54F6E}</x14:id>
        </ext>
      </extLst>
    </cfRule>
  </conditionalFormatting>
  <conditionalFormatting sqref="R85:R116 R118">
    <cfRule type="cellIs" dxfId="1042" priority="685" operator="equal">
      <formula>0</formula>
    </cfRule>
  </conditionalFormatting>
  <conditionalFormatting sqref="R85:R116 R118">
    <cfRule type="dataBar" priority="686">
      <dataBar>
        <cfvo type="min"/>
        <cfvo type="max"/>
        <color rgb="FF008AEF"/>
      </dataBar>
      <extLst>
        <ext xmlns:x14="http://schemas.microsoft.com/office/spreadsheetml/2009/9/main" uri="{B025F937-C7B1-47D3-B67F-A62EFF666E3E}">
          <x14:id>{DC602DFF-2FD3-44D9-B26D-C281BB73E093}</x14:id>
        </ext>
      </extLst>
    </cfRule>
  </conditionalFormatting>
  <conditionalFormatting sqref="Q85:Q118">
    <cfRule type="cellIs" dxfId="1041" priority="681" operator="equal">
      <formula>0</formula>
    </cfRule>
  </conditionalFormatting>
  <conditionalFormatting sqref="Q85:Q118">
    <cfRule type="dataBar" priority="682">
      <dataBar>
        <cfvo type="min"/>
        <cfvo type="max"/>
        <color rgb="FF008AEF"/>
      </dataBar>
      <extLst>
        <ext xmlns:x14="http://schemas.microsoft.com/office/spreadsheetml/2009/9/main" uri="{B025F937-C7B1-47D3-B67F-A62EFF666E3E}">
          <x14:id>{B8EBD1C8-DFEB-4547-A445-1DF9F8234346}</x14:id>
        </ext>
      </extLst>
    </cfRule>
  </conditionalFormatting>
  <conditionalFormatting sqref="S84">
    <cfRule type="cellIs" dxfId="1040" priority="677" operator="equal">
      <formula>0</formula>
    </cfRule>
  </conditionalFormatting>
  <conditionalFormatting sqref="Q84:R84">
    <cfRule type="cellIs" dxfId="1039" priority="678" operator="equal">
      <formula>0</formula>
    </cfRule>
  </conditionalFormatting>
  <conditionalFormatting sqref="K124:O155">
    <cfRule type="cellIs" dxfId="1038" priority="672" operator="equal">
      <formula>0</formula>
    </cfRule>
  </conditionalFormatting>
  <conditionalFormatting sqref="E156">
    <cfRule type="cellIs" dxfId="1037" priority="675" operator="equal">
      <formula>0</formula>
    </cfRule>
  </conditionalFormatting>
  <conditionalFormatting sqref="E124:E155">
    <cfRule type="cellIs" dxfId="1036" priority="674" operator="equal">
      <formula>0</formula>
    </cfRule>
  </conditionalFormatting>
  <conditionalFormatting sqref="O201">
    <cfRule type="cellIs" dxfId="1035" priority="621" operator="equal">
      <formula>0</formula>
    </cfRule>
  </conditionalFormatting>
  <conditionalFormatting sqref="P124:P155">
    <cfRule type="cellIs" dxfId="1034" priority="668" operator="equal">
      <formula>0</formula>
    </cfRule>
  </conditionalFormatting>
  <conditionalFormatting sqref="P201">
    <cfRule type="cellIs" dxfId="1033" priority="617" operator="equal">
      <formula>0</formula>
    </cfRule>
  </conditionalFormatting>
  <conditionalFormatting sqref="S124:S155 S157">
    <cfRule type="cellIs" dxfId="1032" priority="663" operator="equal">
      <formula>0</formula>
    </cfRule>
  </conditionalFormatting>
  <conditionalFormatting sqref="S124:S155 S157">
    <cfRule type="dataBar" priority="664">
      <dataBar>
        <cfvo type="min"/>
        <cfvo type="max"/>
        <color rgb="FF008AEF"/>
      </dataBar>
      <extLst>
        <ext xmlns:x14="http://schemas.microsoft.com/office/spreadsheetml/2009/9/main" uri="{B025F937-C7B1-47D3-B67F-A62EFF666E3E}">
          <x14:id>{86BC6863-937E-4243-A788-E000339FD2F1}</x14:id>
        </ext>
      </extLst>
    </cfRule>
  </conditionalFormatting>
  <conditionalFormatting sqref="R124:R155 R157">
    <cfRule type="cellIs" dxfId="1031" priority="661" operator="equal">
      <formula>0</formula>
    </cfRule>
  </conditionalFormatting>
  <conditionalFormatting sqref="R124:R155 R157">
    <cfRule type="dataBar" priority="662">
      <dataBar>
        <cfvo type="min"/>
        <cfvo type="max"/>
        <color rgb="FF008AEF"/>
      </dataBar>
      <extLst>
        <ext xmlns:x14="http://schemas.microsoft.com/office/spreadsheetml/2009/9/main" uri="{B025F937-C7B1-47D3-B67F-A62EFF666E3E}">
          <x14:id>{F3E72E3C-D7A2-4362-BC82-6BDA74B2DA00}</x14:id>
        </ext>
      </extLst>
    </cfRule>
  </conditionalFormatting>
  <conditionalFormatting sqref="Q124:Q157">
    <cfRule type="cellIs" dxfId="1030" priority="657" operator="equal">
      <formula>0</formula>
    </cfRule>
  </conditionalFormatting>
  <conditionalFormatting sqref="Q124:Q157">
    <cfRule type="dataBar" priority="658">
      <dataBar>
        <cfvo type="min"/>
        <cfvo type="max"/>
        <color rgb="FF008AEF"/>
      </dataBar>
      <extLst>
        <ext xmlns:x14="http://schemas.microsoft.com/office/spreadsheetml/2009/9/main" uri="{B025F937-C7B1-47D3-B67F-A62EFF666E3E}">
          <x14:id>{95305ABF-BFEA-4937-9BDC-8477671D2E11}</x14:id>
        </ext>
      </extLst>
    </cfRule>
  </conditionalFormatting>
  <conditionalFormatting sqref="S123">
    <cfRule type="cellIs" dxfId="1029" priority="653" operator="equal">
      <formula>0</formula>
    </cfRule>
  </conditionalFormatting>
  <conditionalFormatting sqref="K163:P194">
    <cfRule type="cellIs" dxfId="1028" priority="648" operator="equal">
      <formula>0</formula>
    </cfRule>
  </conditionalFormatting>
  <conditionalFormatting sqref="E195">
    <cfRule type="cellIs" dxfId="1027" priority="651" operator="equal">
      <formula>0</formula>
    </cfRule>
  </conditionalFormatting>
  <conditionalFormatting sqref="E241:E272">
    <cfRule type="cellIs" dxfId="1026" priority="602" operator="equal">
      <formula>0</formula>
    </cfRule>
  </conditionalFormatting>
  <conditionalFormatting sqref="O162">
    <cfRule type="cellIs" dxfId="1025" priority="645" operator="equal">
      <formula>0</formula>
    </cfRule>
  </conditionalFormatting>
  <conditionalFormatting sqref="S163:S194 S196">
    <cfRule type="dataBar" priority="640">
      <dataBar>
        <cfvo type="min"/>
        <cfvo type="max"/>
        <color rgb="FF008AEF"/>
      </dataBar>
      <extLst>
        <ext xmlns:x14="http://schemas.microsoft.com/office/spreadsheetml/2009/9/main" uri="{B025F937-C7B1-47D3-B67F-A62EFF666E3E}">
          <x14:id>{E965763B-C94B-4D21-A182-09F218FB0935}</x14:id>
        </ext>
      </extLst>
    </cfRule>
  </conditionalFormatting>
  <conditionalFormatting sqref="R163:R194 R196">
    <cfRule type="dataBar" priority="638">
      <dataBar>
        <cfvo type="min"/>
        <cfvo type="max"/>
        <color rgb="FF008AEF"/>
      </dataBar>
      <extLst>
        <ext xmlns:x14="http://schemas.microsoft.com/office/spreadsheetml/2009/9/main" uri="{B025F937-C7B1-47D3-B67F-A62EFF666E3E}">
          <x14:id>{27EEF5D7-6F6F-492E-8378-BF1243BB5BD5}</x14:id>
        </ext>
      </extLst>
    </cfRule>
  </conditionalFormatting>
  <conditionalFormatting sqref="Q195:Q196">
    <cfRule type="cellIs" dxfId="1024" priority="631" operator="equal">
      <formula>0</formula>
    </cfRule>
  </conditionalFormatting>
  <conditionalFormatting sqref="Q163:Q194">
    <cfRule type="cellIs" dxfId="1023" priority="633" operator="equal">
      <formula>0</formula>
    </cfRule>
  </conditionalFormatting>
  <conditionalFormatting sqref="Q195:Q196">
    <cfRule type="dataBar" priority="632">
      <dataBar>
        <cfvo type="min"/>
        <cfvo type="max"/>
        <color rgb="FF008AEF"/>
      </dataBar>
      <extLst>
        <ext xmlns:x14="http://schemas.microsoft.com/office/spreadsheetml/2009/9/main" uri="{B025F937-C7B1-47D3-B67F-A62EFF666E3E}">
          <x14:id>{B9F6EE2B-9552-4E0B-A038-8AB2400B58FB}</x14:id>
        </ext>
      </extLst>
    </cfRule>
  </conditionalFormatting>
  <conditionalFormatting sqref="Q163:Q194">
    <cfRule type="dataBar" priority="634">
      <dataBar>
        <cfvo type="min"/>
        <cfvo type="max"/>
        <color rgb="FF008AEF"/>
      </dataBar>
      <extLst>
        <ext xmlns:x14="http://schemas.microsoft.com/office/spreadsheetml/2009/9/main" uri="{B025F937-C7B1-47D3-B67F-A62EFF666E3E}">
          <x14:id>{63EBE9B8-49AB-43B2-AEAD-A6A71A604BBF}</x14:id>
        </ext>
      </extLst>
    </cfRule>
  </conditionalFormatting>
  <conditionalFormatting sqref="S162">
    <cfRule type="cellIs" dxfId="1022" priority="629" operator="equal">
      <formula>0</formula>
    </cfRule>
  </conditionalFormatting>
  <conditionalFormatting sqref="Q162:R162">
    <cfRule type="cellIs" dxfId="1021" priority="630" operator="equal">
      <formula>0</formula>
    </cfRule>
  </conditionalFormatting>
  <conditionalFormatting sqref="E234">
    <cfRule type="cellIs" dxfId="1020" priority="627" operator="equal">
      <formula>0</formula>
    </cfRule>
  </conditionalFormatting>
  <conditionalFormatting sqref="S202:S233 S235">
    <cfRule type="cellIs" dxfId="1019" priority="615" operator="equal">
      <formula>0</formula>
    </cfRule>
  </conditionalFormatting>
  <conditionalFormatting sqref="S202:S233 S235">
    <cfRule type="dataBar" priority="616">
      <dataBar>
        <cfvo type="min"/>
        <cfvo type="max"/>
        <color rgb="FF008AEF"/>
      </dataBar>
      <extLst>
        <ext xmlns:x14="http://schemas.microsoft.com/office/spreadsheetml/2009/9/main" uri="{B025F937-C7B1-47D3-B67F-A62EFF666E3E}">
          <x14:id>{1347464A-F5BB-41FC-A77E-A5471791870E}</x14:id>
        </ext>
      </extLst>
    </cfRule>
  </conditionalFormatting>
  <conditionalFormatting sqref="R202:R233 R235">
    <cfRule type="cellIs" dxfId="1018" priority="613" operator="equal">
      <formula>0</formula>
    </cfRule>
  </conditionalFormatting>
  <conditionalFormatting sqref="R202:R233 R235">
    <cfRule type="dataBar" priority="614">
      <dataBar>
        <cfvo type="min"/>
        <cfvo type="max"/>
        <color rgb="FF008AEF"/>
      </dataBar>
      <extLst>
        <ext xmlns:x14="http://schemas.microsoft.com/office/spreadsheetml/2009/9/main" uri="{B025F937-C7B1-47D3-B67F-A62EFF666E3E}">
          <x14:id>{BCB8974A-6667-4884-A907-8E49DBB01EF7}</x14:id>
        </ext>
      </extLst>
    </cfRule>
  </conditionalFormatting>
  <conditionalFormatting sqref="Q202:Q235">
    <cfRule type="cellIs" dxfId="1017" priority="609" operator="equal">
      <formula>0</formula>
    </cfRule>
  </conditionalFormatting>
  <conditionalFormatting sqref="Q202:Q235">
    <cfRule type="dataBar" priority="610">
      <dataBar>
        <cfvo type="min"/>
        <cfvo type="max"/>
        <color rgb="FF008AEF"/>
      </dataBar>
      <extLst>
        <ext xmlns:x14="http://schemas.microsoft.com/office/spreadsheetml/2009/9/main" uri="{B025F937-C7B1-47D3-B67F-A62EFF666E3E}">
          <x14:id>{4147794D-D351-4F28-8BC2-DAC8A11118B5}</x14:id>
        </ext>
      </extLst>
    </cfRule>
  </conditionalFormatting>
  <conditionalFormatting sqref="S201">
    <cfRule type="cellIs" dxfId="1016" priority="605" operator="equal">
      <formula>0</formula>
    </cfRule>
  </conditionalFormatting>
  <conditionalFormatting sqref="Q201:R201">
    <cfRule type="cellIs" dxfId="1015" priority="606" operator="equal">
      <formula>0</formula>
    </cfRule>
  </conditionalFormatting>
  <conditionalFormatting sqref="K241:P272">
    <cfRule type="cellIs" dxfId="1014" priority="600" operator="equal">
      <formula>0</formula>
    </cfRule>
  </conditionalFormatting>
  <conditionalFormatting sqref="E273:E275">
    <cfRule type="cellIs" dxfId="1013" priority="603" operator="equal">
      <formula>0</formula>
    </cfRule>
  </conditionalFormatting>
  <conditionalFormatting sqref="O240">
    <cfRule type="cellIs" dxfId="1012" priority="597" operator="equal">
      <formula>0</formula>
    </cfRule>
  </conditionalFormatting>
  <conditionalFormatting sqref="P240">
    <cfRule type="cellIs" dxfId="1011" priority="593" operator="equal">
      <formula>0</formula>
    </cfRule>
  </conditionalFormatting>
  <conditionalFormatting sqref="S357">
    <cfRule type="cellIs" dxfId="1010" priority="533" operator="equal">
      <formula>0</formula>
    </cfRule>
  </conditionalFormatting>
  <conditionalFormatting sqref="S241:S272 S274">
    <cfRule type="cellIs" dxfId="1009" priority="591" operator="equal">
      <formula>0</formula>
    </cfRule>
  </conditionalFormatting>
  <conditionalFormatting sqref="S241:S272 S274">
    <cfRule type="dataBar" priority="592">
      <dataBar>
        <cfvo type="min"/>
        <cfvo type="max"/>
        <color rgb="FF008AEF"/>
      </dataBar>
      <extLst>
        <ext xmlns:x14="http://schemas.microsoft.com/office/spreadsheetml/2009/9/main" uri="{B025F937-C7B1-47D3-B67F-A62EFF666E3E}">
          <x14:id>{6E3B9780-EC6D-4C98-817A-CC0F4E53ECDC}</x14:id>
        </ext>
      </extLst>
    </cfRule>
  </conditionalFormatting>
  <conditionalFormatting sqref="R241:R272 R274">
    <cfRule type="cellIs" dxfId="1008" priority="589" operator="equal">
      <formula>0</formula>
    </cfRule>
  </conditionalFormatting>
  <conditionalFormatting sqref="R241:R272 R274">
    <cfRule type="dataBar" priority="590">
      <dataBar>
        <cfvo type="min"/>
        <cfvo type="max"/>
        <color rgb="FF008AEF"/>
      </dataBar>
      <extLst>
        <ext xmlns:x14="http://schemas.microsoft.com/office/spreadsheetml/2009/9/main" uri="{B025F937-C7B1-47D3-B67F-A62EFF666E3E}">
          <x14:id>{066C9BCA-4B79-4C1E-A4FD-26960ACE6961}</x14:id>
        </ext>
      </extLst>
    </cfRule>
  </conditionalFormatting>
  <conditionalFormatting sqref="Q241:Q272">
    <cfRule type="cellIs" dxfId="1007" priority="585" operator="equal">
      <formula>0</formula>
    </cfRule>
  </conditionalFormatting>
  <conditionalFormatting sqref="Q273:Q274">
    <cfRule type="dataBar" priority="584">
      <dataBar>
        <cfvo type="min"/>
        <cfvo type="max"/>
        <color rgb="FF008AEF"/>
      </dataBar>
      <extLst>
        <ext xmlns:x14="http://schemas.microsoft.com/office/spreadsheetml/2009/9/main" uri="{B025F937-C7B1-47D3-B67F-A62EFF666E3E}">
          <x14:id>{111655E3-D876-4CE2-929D-31E178D68E29}</x14:id>
        </ext>
      </extLst>
    </cfRule>
  </conditionalFormatting>
  <conditionalFormatting sqref="Q241:Q272">
    <cfRule type="dataBar" priority="586">
      <dataBar>
        <cfvo type="min"/>
        <cfvo type="max"/>
        <color rgb="FF008AEF"/>
      </dataBar>
      <extLst>
        <ext xmlns:x14="http://schemas.microsoft.com/office/spreadsheetml/2009/9/main" uri="{B025F937-C7B1-47D3-B67F-A62EFF666E3E}">
          <x14:id>{F05F579D-34A7-4267-8499-2350F073706E}</x14:id>
        </ext>
      </extLst>
    </cfRule>
  </conditionalFormatting>
  <conditionalFormatting sqref="Q240:R240">
    <cfRule type="cellIs" dxfId="1006" priority="582" operator="equal">
      <formula>0</formula>
    </cfRule>
  </conditionalFormatting>
  <conditionalFormatting sqref="E280:E311">
    <cfRule type="cellIs" dxfId="1005" priority="578" operator="equal">
      <formula>0</formula>
    </cfRule>
  </conditionalFormatting>
  <conditionalFormatting sqref="O279">
    <cfRule type="cellIs" dxfId="1004" priority="573" operator="equal">
      <formula>0</formula>
    </cfRule>
  </conditionalFormatting>
  <conditionalFormatting sqref="P279">
    <cfRule type="cellIs" dxfId="1003" priority="569" operator="equal">
      <formula>0</formula>
    </cfRule>
  </conditionalFormatting>
  <conditionalFormatting sqref="S280:S311 S313">
    <cfRule type="cellIs" dxfId="1002" priority="567" operator="equal">
      <formula>0</formula>
    </cfRule>
  </conditionalFormatting>
  <conditionalFormatting sqref="R280:R311 R313">
    <cfRule type="cellIs" dxfId="1001" priority="565" operator="equal">
      <formula>0</formula>
    </cfRule>
  </conditionalFormatting>
  <conditionalFormatting sqref="Q312:Q313">
    <cfRule type="cellIs" dxfId="1000" priority="559" operator="equal">
      <formula>0</formula>
    </cfRule>
  </conditionalFormatting>
  <conditionalFormatting sqref="Q280:Q311">
    <cfRule type="cellIs" dxfId="999" priority="561" operator="equal">
      <formula>0</formula>
    </cfRule>
  </conditionalFormatting>
  <conditionalFormatting sqref="Q280:Q311">
    <cfRule type="dataBar" priority="562">
      <dataBar>
        <cfvo type="min"/>
        <cfvo type="max"/>
        <color rgb="FF008AEF"/>
      </dataBar>
      <extLst>
        <ext xmlns:x14="http://schemas.microsoft.com/office/spreadsheetml/2009/9/main" uri="{B025F937-C7B1-47D3-B67F-A62EFF666E3E}">
          <x14:id>{180A00F5-DEE7-479A-A5C2-E3644F54DFB8}</x14:id>
        </ext>
      </extLst>
    </cfRule>
  </conditionalFormatting>
  <conditionalFormatting sqref="S279">
    <cfRule type="cellIs" dxfId="998" priority="557" operator="equal">
      <formula>0</formula>
    </cfRule>
  </conditionalFormatting>
  <conditionalFormatting sqref="Q279:R279">
    <cfRule type="cellIs" dxfId="997" priority="558" operator="equal">
      <formula>0</formula>
    </cfRule>
  </conditionalFormatting>
  <conditionalFormatting sqref="K358:O389">
    <cfRule type="cellIs" dxfId="996" priority="552" operator="equal">
      <formula>0</formula>
    </cfRule>
  </conditionalFormatting>
  <conditionalFormatting sqref="E358:E389">
    <cfRule type="cellIs" dxfId="995" priority="554" operator="equal">
      <formula>0</formula>
    </cfRule>
  </conditionalFormatting>
  <conditionalFormatting sqref="O357">
    <cfRule type="cellIs" dxfId="994" priority="549" operator="equal">
      <formula>0</formula>
    </cfRule>
  </conditionalFormatting>
  <conditionalFormatting sqref="P358:P389">
    <cfRule type="cellIs" dxfId="993" priority="548" operator="equal">
      <formula>0</formula>
    </cfRule>
  </conditionalFormatting>
  <conditionalFormatting sqref="P397:P428">
    <cfRule type="cellIs" dxfId="992" priority="524" operator="equal">
      <formula>0</formula>
    </cfRule>
  </conditionalFormatting>
  <conditionalFormatting sqref="P357">
    <cfRule type="cellIs" dxfId="991" priority="545" operator="equal">
      <formula>0</formula>
    </cfRule>
  </conditionalFormatting>
  <conditionalFormatting sqref="S435">
    <cfRule type="cellIs" dxfId="990" priority="485" operator="equal">
      <formula>0</formula>
    </cfRule>
  </conditionalFormatting>
  <conditionalFormatting sqref="S358:S389 S391">
    <cfRule type="cellIs" dxfId="989" priority="543" operator="equal">
      <formula>0</formula>
    </cfRule>
  </conditionalFormatting>
  <conditionalFormatting sqref="R358:R389 R391">
    <cfRule type="cellIs" dxfId="988" priority="541" operator="equal">
      <formula>0</formula>
    </cfRule>
  </conditionalFormatting>
  <conditionalFormatting sqref="Q390:Q391">
    <cfRule type="cellIs" dxfId="987" priority="535" operator="equal">
      <formula>0</formula>
    </cfRule>
  </conditionalFormatting>
  <conditionalFormatting sqref="Q358:Q389">
    <cfRule type="cellIs" dxfId="986" priority="537" operator="equal">
      <formula>0</formula>
    </cfRule>
  </conditionalFormatting>
  <conditionalFormatting sqref="Q358:Q389">
    <cfRule type="dataBar" priority="538">
      <dataBar>
        <cfvo type="min"/>
        <cfvo type="max"/>
        <color rgb="FF008AEF"/>
      </dataBar>
      <extLst>
        <ext xmlns:x14="http://schemas.microsoft.com/office/spreadsheetml/2009/9/main" uri="{B025F937-C7B1-47D3-B67F-A62EFF666E3E}">
          <x14:id>{8BD70CE5-7AF8-49B6-B034-DAE0473A1759}</x14:id>
        </ext>
      </extLst>
    </cfRule>
  </conditionalFormatting>
  <conditionalFormatting sqref="Q357:R357">
    <cfRule type="cellIs" dxfId="985" priority="534" operator="equal">
      <formula>0</formula>
    </cfRule>
  </conditionalFormatting>
  <conditionalFormatting sqref="K397:O428">
    <cfRule type="cellIs" dxfId="984" priority="528" operator="equal">
      <formula>0</formula>
    </cfRule>
  </conditionalFormatting>
  <conditionalFormatting sqref="E397:E428">
    <cfRule type="cellIs" dxfId="983" priority="530" operator="equal">
      <formula>0</formula>
    </cfRule>
  </conditionalFormatting>
  <conditionalFormatting sqref="O396">
    <cfRule type="cellIs" dxfId="982" priority="525" operator="equal">
      <formula>0</formula>
    </cfRule>
  </conditionalFormatting>
  <conditionalFormatting sqref="P396">
    <cfRule type="cellIs" dxfId="981" priority="521" operator="equal">
      <formula>0</formula>
    </cfRule>
  </conditionalFormatting>
  <conditionalFormatting sqref="S474">
    <cfRule type="cellIs" dxfId="980" priority="461" operator="equal">
      <formula>0</formula>
    </cfRule>
  </conditionalFormatting>
  <conditionalFormatting sqref="S397:S428 S430">
    <cfRule type="cellIs" dxfId="979" priority="519" operator="equal">
      <formula>0</formula>
    </cfRule>
  </conditionalFormatting>
  <conditionalFormatting sqref="R397:R428 R430">
    <cfRule type="cellIs" dxfId="978" priority="517" operator="equal">
      <formula>0</formula>
    </cfRule>
  </conditionalFormatting>
  <conditionalFormatting sqref="Q429:Q430">
    <cfRule type="cellIs" dxfId="977" priority="511" operator="equal">
      <formula>0</formula>
    </cfRule>
  </conditionalFormatting>
  <conditionalFormatting sqref="Q397:Q428">
    <cfRule type="cellIs" dxfId="976" priority="513" operator="equal">
      <formula>0</formula>
    </cfRule>
  </conditionalFormatting>
  <conditionalFormatting sqref="Q397:Q428">
    <cfRule type="dataBar" priority="514">
      <dataBar>
        <cfvo type="min"/>
        <cfvo type="max"/>
        <color rgb="FF008AEF"/>
      </dataBar>
      <extLst>
        <ext xmlns:x14="http://schemas.microsoft.com/office/spreadsheetml/2009/9/main" uri="{B025F937-C7B1-47D3-B67F-A62EFF666E3E}">
          <x14:id>{B9E4B15E-A6C3-4F28-8DCE-EFA2A50DFEC7}</x14:id>
        </ext>
      </extLst>
    </cfRule>
  </conditionalFormatting>
  <conditionalFormatting sqref="S396">
    <cfRule type="cellIs" dxfId="975" priority="509" operator="equal">
      <formula>0</formula>
    </cfRule>
  </conditionalFormatting>
  <conditionalFormatting sqref="Q396:R396">
    <cfRule type="cellIs" dxfId="974" priority="510" operator="equal">
      <formula>0</formula>
    </cfRule>
  </conditionalFormatting>
  <conditionalFormatting sqref="K436:P467">
    <cfRule type="cellIs" dxfId="973" priority="504" operator="equal">
      <formula>0</formula>
    </cfRule>
  </conditionalFormatting>
  <conditionalFormatting sqref="E468:E470">
    <cfRule type="cellIs" dxfId="972" priority="507" operator="equal">
      <formula>0</formula>
    </cfRule>
  </conditionalFormatting>
  <conditionalFormatting sqref="E436:E467">
    <cfRule type="cellIs" dxfId="971" priority="506" operator="equal">
      <formula>0</formula>
    </cfRule>
  </conditionalFormatting>
  <conditionalFormatting sqref="O435">
    <cfRule type="cellIs" dxfId="970" priority="501" operator="equal">
      <formula>0</formula>
    </cfRule>
  </conditionalFormatting>
  <conditionalFormatting sqref="K475:O506">
    <cfRule type="cellIs" dxfId="969" priority="480" operator="equal">
      <formula>0</formula>
    </cfRule>
  </conditionalFormatting>
  <conditionalFormatting sqref="P435">
    <cfRule type="cellIs" dxfId="968" priority="497" operator="equal">
      <formula>0</formula>
    </cfRule>
  </conditionalFormatting>
  <conditionalFormatting sqref="S513">
    <cfRule type="cellIs" dxfId="967" priority="437" operator="equal">
      <formula>0</formula>
    </cfRule>
  </conditionalFormatting>
  <conditionalFormatting sqref="S436:S467 S469">
    <cfRule type="cellIs" dxfId="966" priority="495" operator="equal">
      <formula>0</formula>
    </cfRule>
  </conditionalFormatting>
  <conditionalFormatting sqref="S436:S467 S469">
    <cfRule type="dataBar" priority="496">
      <dataBar>
        <cfvo type="min"/>
        <cfvo type="max"/>
        <color rgb="FF008AEF"/>
      </dataBar>
      <extLst>
        <ext xmlns:x14="http://schemas.microsoft.com/office/spreadsheetml/2009/9/main" uri="{B025F937-C7B1-47D3-B67F-A62EFF666E3E}">
          <x14:id>{7090C2FA-C556-4797-A5CC-773271EA249C}</x14:id>
        </ext>
      </extLst>
    </cfRule>
  </conditionalFormatting>
  <conditionalFormatting sqref="R436:R467 R469">
    <cfRule type="cellIs" dxfId="965" priority="493" operator="equal">
      <formula>0</formula>
    </cfRule>
  </conditionalFormatting>
  <conditionalFormatting sqref="R436:R467 R469">
    <cfRule type="dataBar" priority="494">
      <dataBar>
        <cfvo type="min"/>
        <cfvo type="max"/>
        <color rgb="FF008AEF"/>
      </dataBar>
      <extLst>
        <ext xmlns:x14="http://schemas.microsoft.com/office/spreadsheetml/2009/9/main" uri="{B025F937-C7B1-47D3-B67F-A62EFF666E3E}">
          <x14:id>{7A666B22-8508-4BB6-9407-48BCB562D600}</x14:id>
        </ext>
      </extLst>
    </cfRule>
  </conditionalFormatting>
  <conditionalFormatting sqref="Q436:Q469">
    <cfRule type="cellIs" dxfId="964" priority="489" operator="equal">
      <formula>0</formula>
    </cfRule>
  </conditionalFormatting>
  <conditionalFormatting sqref="Q436:Q469">
    <cfRule type="dataBar" priority="490">
      <dataBar>
        <cfvo type="min"/>
        <cfvo type="max"/>
        <color rgb="FF008AEF"/>
      </dataBar>
      <extLst>
        <ext xmlns:x14="http://schemas.microsoft.com/office/spreadsheetml/2009/9/main" uri="{B025F937-C7B1-47D3-B67F-A62EFF666E3E}">
          <x14:id>{465196C7-0CEB-4446-A9D8-ECE1E3E92789}</x14:id>
        </ext>
      </extLst>
    </cfRule>
  </conditionalFormatting>
  <conditionalFormatting sqref="Q435:R435">
    <cfRule type="cellIs" dxfId="963" priority="486" operator="equal">
      <formula>0</formula>
    </cfRule>
  </conditionalFormatting>
  <conditionalFormatting sqref="E475:E506">
    <cfRule type="cellIs" dxfId="962" priority="482" operator="equal">
      <formula>0</formula>
    </cfRule>
  </conditionalFormatting>
  <conditionalFormatting sqref="P475:P506">
    <cfRule type="cellIs" dxfId="961" priority="476" operator="equal">
      <formula>0</formula>
    </cfRule>
  </conditionalFormatting>
  <conditionalFormatting sqref="E514:E545">
    <cfRule type="cellIs" dxfId="960" priority="458" operator="equal">
      <formula>0</formula>
    </cfRule>
  </conditionalFormatting>
  <conditionalFormatting sqref="S552">
    <cfRule type="cellIs" dxfId="959" priority="413" operator="equal">
      <formula>0</formula>
    </cfRule>
  </conditionalFormatting>
  <conditionalFormatting sqref="S475:S506 S508">
    <cfRule type="cellIs" dxfId="958" priority="471" operator="equal">
      <formula>0</formula>
    </cfRule>
  </conditionalFormatting>
  <conditionalFormatting sqref="R475:R506 R508">
    <cfRule type="cellIs" dxfId="957" priority="469" operator="equal">
      <formula>0</formula>
    </cfRule>
  </conditionalFormatting>
  <conditionalFormatting sqref="Q507:Q508">
    <cfRule type="cellIs" dxfId="956" priority="463" operator="equal">
      <formula>0</formula>
    </cfRule>
  </conditionalFormatting>
  <conditionalFormatting sqref="Q475:Q506">
    <cfRule type="cellIs" dxfId="955" priority="465" operator="equal">
      <formula>0</formula>
    </cfRule>
  </conditionalFormatting>
  <conditionalFormatting sqref="Q475:Q506">
    <cfRule type="dataBar" priority="466">
      <dataBar>
        <cfvo type="min"/>
        <cfvo type="max"/>
        <color rgb="FF008AEF"/>
      </dataBar>
      <extLst>
        <ext xmlns:x14="http://schemas.microsoft.com/office/spreadsheetml/2009/9/main" uri="{B025F937-C7B1-47D3-B67F-A62EFF666E3E}">
          <x14:id>{D3E08EC0-AD31-4828-94A1-4FBB007507DC}</x14:id>
        </ext>
      </extLst>
    </cfRule>
  </conditionalFormatting>
  <conditionalFormatting sqref="R474">
    <cfRule type="cellIs" dxfId="954" priority="462" operator="equal">
      <formula>0</formula>
    </cfRule>
  </conditionalFormatting>
  <conditionalFormatting sqref="K543:P543">
    <cfRule type="cellIs" dxfId="953" priority="457" operator="equal">
      <formula>0</formula>
    </cfRule>
  </conditionalFormatting>
  <conditionalFormatting sqref="K514:P542 K544:P545">
    <cfRule type="cellIs" dxfId="952" priority="456" operator="equal">
      <formula>0</formula>
    </cfRule>
  </conditionalFormatting>
  <conditionalFormatting sqref="E546:E548">
    <cfRule type="cellIs" dxfId="951" priority="459" operator="equal">
      <formula>0</formula>
    </cfRule>
  </conditionalFormatting>
  <conditionalFormatting sqref="S592">
    <cfRule type="cellIs" dxfId="950" priority="389" operator="equal">
      <formula>0</formula>
    </cfRule>
  </conditionalFormatting>
  <conditionalFormatting sqref="S514:S545 S547">
    <cfRule type="cellIs" dxfId="949" priority="447" operator="equal">
      <formula>0</formula>
    </cfRule>
  </conditionalFormatting>
  <conditionalFormatting sqref="S514:S545 S547">
    <cfRule type="dataBar" priority="448">
      <dataBar>
        <cfvo type="min"/>
        <cfvo type="max"/>
        <color rgb="FF008AEF"/>
      </dataBar>
      <extLst>
        <ext xmlns:x14="http://schemas.microsoft.com/office/spreadsheetml/2009/9/main" uri="{B025F937-C7B1-47D3-B67F-A62EFF666E3E}">
          <x14:id>{B8F3C2B4-01BE-4402-B5C2-276C7EC412A9}</x14:id>
        </ext>
      </extLst>
    </cfRule>
  </conditionalFormatting>
  <conditionalFormatting sqref="R514:R545 R547">
    <cfRule type="cellIs" dxfId="948" priority="445" operator="equal">
      <formula>0</formula>
    </cfRule>
  </conditionalFormatting>
  <conditionalFormatting sqref="R514:R545 R547">
    <cfRule type="dataBar" priority="446">
      <dataBar>
        <cfvo type="min"/>
        <cfvo type="max"/>
        <color rgb="FF008AEF"/>
      </dataBar>
      <extLst>
        <ext xmlns:x14="http://schemas.microsoft.com/office/spreadsheetml/2009/9/main" uri="{B025F937-C7B1-47D3-B67F-A62EFF666E3E}">
          <x14:id>{A3ED10F4-38C7-498D-8B57-B25F9D64EA7D}</x14:id>
        </ext>
      </extLst>
    </cfRule>
  </conditionalFormatting>
  <conditionalFormatting sqref="Q546:Q547">
    <cfRule type="cellIs" dxfId="947" priority="439" operator="equal">
      <formula>0</formula>
    </cfRule>
  </conditionalFormatting>
  <conditionalFormatting sqref="Q514:Q545">
    <cfRule type="cellIs" dxfId="946" priority="441" operator="equal">
      <formula>0</formula>
    </cfRule>
  </conditionalFormatting>
  <conditionalFormatting sqref="Q546:Q547">
    <cfRule type="dataBar" priority="440">
      <dataBar>
        <cfvo type="min"/>
        <cfvo type="max"/>
        <color rgb="FF008AEF"/>
      </dataBar>
      <extLst>
        <ext xmlns:x14="http://schemas.microsoft.com/office/spreadsheetml/2009/9/main" uri="{B025F937-C7B1-47D3-B67F-A62EFF666E3E}">
          <x14:id>{9CCB3C67-644A-4DF6-890E-0ECD708D12E0}</x14:id>
        </ext>
      </extLst>
    </cfRule>
  </conditionalFormatting>
  <conditionalFormatting sqref="Q514:Q545">
    <cfRule type="dataBar" priority="442">
      <dataBar>
        <cfvo type="min"/>
        <cfvo type="max"/>
        <color rgb="FF008AEF"/>
      </dataBar>
      <extLst>
        <ext xmlns:x14="http://schemas.microsoft.com/office/spreadsheetml/2009/9/main" uri="{B025F937-C7B1-47D3-B67F-A62EFF666E3E}">
          <x14:id>{BD81CE25-8956-4644-8C9F-295656734A1F}</x14:id>
        </ext>
      </extLst>
    </cfRule>
  </conditionalFormatting>
  <conditionalFormatting sqref="R513">
    <cfRule type="cellIs" dxfId="945" priority="438" operator="equal">
      <formula>0</formula>
    </cfRule>
  </conditionalFormatting>
  <conditionalFormatting sqref="K553:P584">
    <cfRule type="cellIs" dxfId="944" priority="432" operator="equal">
      <formula>0</formula>
    </cfRule>
  </conditionalFormatting>
  <conditionalFormatting sqref="E585:E587">
    <cfRule type="cellIs" dxfId="943" priority="435" operator="equal">
      <formula>0</formula>
    </cfRule>
  </conditionalFormatting>
  <conditionalFormatting sqref="E553:E584">
    <cfRule type="cellIs" dxfId="942" priority="434" operator="equal">
      <formula>0</formula>
    </cfRule>
  </conditionalFormatting>
  <conditionalFormatting sqref="R552">
    <cfRule type="cellIs" dxfId="941" priority="414" operator="equal">
      <formula>0</formula>
    </cfRule>
  </conditionalFormatting>
  <conditionalFormatting sqref="S631">
    <cfRule type="cellIs" dxfId="940" priority="365" operator="equal">
      <formula>0</formula>
    </cfRule>
  </conditionalFormatting>
  <conditionalFormatting sqref="S553:S584 S586">
    <cfRule type="cellIs" dxfId="939" priority="423" operator="equal">
      <formula>0</formula>
    </cfRule>
  </conditionalFormatting>
  <conditionalFormatting sqref="S553:S584 S586">
    <cfRule type="dataBar" priority="424">
      <dataBar>
        <cfvo type="min"/>
        <cfvo type="max"/>
        <color rgb="FF008AEF"/>
      </dataBar>
      <extLst>
        <ext xmlns:x14="http://schemas.microsoft.com/office/spreadsheetml/2009/9/main" uri="{B025F937-C7B1-47D3-B67F-A62EFF666E3E}">
          <x14:id>{572B2A9C-3BCB-4479-89CF-A9D6B482AA8A}</x14:id>
        </ext>
      </extLst>
    </cfRule>
  </conditionalFormatting>
  <conditionalFormatting sqref="R553:R584 R586">
    <cfRule type="cellIs" dxfId="938" priority="421" operator="equal">
      <formula>0</formula>
    </cfRule>
  </conditionalFormatting>
  <conditionalFormatting sqref="R553:R584 R586">
    <cfRule type="dataBar" priority="422">
      <dataBar>
        <cfvo type="min"/>
        <cfvo type="max"/>
        <color rgb="FF008AEF"/>
      </dataBar>
      <extLst>
        <ext xmlns:x14="http://schemas.microsoft.com/office/spreadsheetml/2009/9/main" uri="{B025F937-C7B1-47D3-B67F-A62EFF666E3E}">
          <x14:id>{0EDAC8F3-B743-4E3F-8720-A2E5674BF5AA}</x14:id>
        </ext>
      </extLst>
    </cfRule>
  </conditionalFormatting>
  <conditionalFormatting sqref="Q585:Q586">
    <cfRule type="cellIs" dxfId="937" priority="415" operator="equal">
      <formula>0</formula>
    </cfRule>
  </conditionalFormatting>
  <conditionalFormatting sqref="Q553:Q584">
    <cfRule type="cellIs" dxfId="936" priority="417" operator="equal">
      <formula>0</formula>
    </cfRule>
  </conditionalFormatting>
  <conditionalFormatting sqref="Q585:Q586">
    <cfRule type="dataBar" priority="416">
      <dataBar>
        <cfvo type="min"/>
        <cfvo type="max"/>
        <color rgb="FF008AEF"/>
      </dataBar>
      <extLst>
        <ext xmlns:x14="http://schemas.microsoft.com/office/spreadsheetml/2009/9/main" uri="{B025F937-C7B1-47D3-B67F-A62EFF666E3E}">
          <x14:id>{3CA5C5B9-902A-4AD6-9499-5161705A6185}</x14:id>
        </ext>
      </extLst>
    </cfRule>
  </conditionalFormatting>
  <conditionalFormatting sqref="Q553:Q584">
    <cfRule type="dataBar" priority="418">
      <dataBar>
        <cfvo type="min"/>
        <cfvo type="max"/>
        <color rgb="FF008AEF"/>
      </dataBar>
      <extLst>
        <ext xmlns:x14="http://schemas.microsoft.com/office/spreadsheetml/2009/9/main" uri="{B025F937-C7B1-47D3-B67F-A62EFF666E3E}">
          <x14:id>{C99F6705-1325-4EB1-9257-F9F9E5B6B3DE}</x14:id>
        </ext>
      </extLst>
    </cfRule>
  </conditionalFormatting>
  <conditionalFormatting sqref="K593:P624">
    <cfRule type="cellIs" dxfId="935" priority="408" operator="equal">
      <formula>0</formula>
    </cfRule>
  </conditionalFormatting>
  <conditionalFormatting sqref="E625:E627">
    <cfRule type="cellIs" dxfId="934" priority="411" operator="equal">
      <formula>0</formula>
    </cfRule>
  </conditionalFormatting>
  <conditionalFormatting sqref="E593:E624">
    <cfRule type="cellIs" dxfId="933" priority="410" operator="equal">
      <formula>0</formula>
    </cfRule>
  </conditionalFormatting>
  <conditionalFormatting sqref="S593:S624 S626">
    <cfRule type="cellIs" dxfId="932" priority="399" operator="equal">
      <formula>0</formula>
    </cfRule>
  </conditionalFormatting>
  <conditionalFormatting sqref="S593:S624 S626">
    <cfRule type="dataBar" priority="400">
      <dataBar>
        <cfvo type="min"/>
        <cfvo type="max"/>
        <color rgb="FF008AEF"/>
      </dataBar>
      <extLst>
        <ext xmlns:x14="http://schemas.microsoft.com/office/spreadsheetml/2009/9/main" uri="{B025F937-C7B1-47D3-B67F-A62EFF666E3E}">
          <x14:id>{497FEE3C-A7F8-498F-A9F1-2307F28CD6A8}</x14:id>
        </ext>
      </extLst>
    </cfRule>
  </conditionalFormatting>
  <conditionalFormatting sqref="R593:R624 R626">
    <cfRule type="cellIs" dxfId="931" priority="397" operator="equal">
      <formula>0</formula>
    </cfRule>
  </conditionalFormatting>
  <conditionalFormatting sqref="R593:R624 R626">
    <cfRule type="dataBar" priority="398">
      <dataBar>
        <cfvo type="min"/>
        <cfvo type="max"/>
        <color rgb="FF008AEF"/>
      </dataBar>
      <extLst>
        <ext xmlns:x14="http://schemas.microsoft.com/office/spreadsheetml/2009/9/main" uri="{B025F937-C7B1-47D3-B67F-A62EFF666E3E}">
          <x14:id>{86E6F25B-EF27-4CBB-A38C-8FA23EB45637}</x14:id>
        </ext>
      </extLst>
    </cfRule>
  </conditionalFormatting>
  <conditionalFormatting sqref="Q625:Q626">
    <cfRule type="cellIs" dxfId="930" priority="391" operator="equal">
      <formula>0</formula>
    </cfRule>
  </conditionalFormatting>
  <conditionalFormatting sqref="Q593:Q624">
    <cfRule type="cellIs" dxfId="929" priority="393" operator="equal">
      <formula>0</formula>
    </cfRule>
  </conditionalFormatting>
  <conditionalFormatting sqref="Q625:Q626">
    <cfRule type="dataBar" priority="392">
      <dataBar>
        <cfvo type="min"/>
        <cfvo type="max"/>
        <color rgb="FF008AEF"/>
      </dataBar>
      <extLst>
        <ext xmlns:x14="http://schemas.microsoft.com/office/spreadsheetml/2009/9/main" uri="{B025F937-C7B1-47D3-B67F-A62EFF666E3E}">
          <x14:id>{F1563194-4A5F-44C3-878B-4A5356DD76A4}</x14:id>
        </ext>
      </extLst>
    </cfRule>
  </conditionalFormatting>
  <conditionalFormatting sqref="Q593:Q624">
    <cfRule type="dataBar" priority="394">
      <dataBar>
        <cfvo type="min"/>
        <cfvo type="max"/>
        <color rgb="FF008AEF"/>
      </dataBar>
      <extLst>
        <ext xmlns:x14="http://schemas.microsoft.com/office/spreadsheetml/2009/9/main" uri="{B025F937-C7B1-47D3-B67F-A62EFF666E3E}">
          <x14:id>{DF0993F8-CDAB-4470-B9B1-89036E572DE1}</x14:id>
        </ext>
      </extLst>
    </cfRule>
  </conditionalFormatting>
  <conditionalFormatting sqref="R592">
    <cfRule type="cellIs" dxfId="928" priority="390" operator="equal">
      <formula>0</formula>
    </cfRule>
  </conditionalFormatting>
  <conditionalFormatting sqref="K632:P663">
    <cfRule type="cellIs" dxfId="927" priority="384" operator="equal">
      <formula>0</formula>
    </cfRule>
  </conditionalFormatting>
  <conditionalFormatting sqref="E664:E666">
    <cfRule type="cellIs" dxfId="926" priority="387" operator="equal">
      <formula>0</formula>
    </cfRule>
  </conditionalFormatting>
  <conditionalFormatting sqref="E632:E663">
    <cfRule type="cellIs" dxfId="925" priority="386" operator="equal">
      <formula>0</formula>
    </cfRule>
  </conditionalFormatting>
  <conditionalFormatting sqref="S709">
    <cfRule type="cellIs" dxfId="924" priority="317" operator="equal">
      <formula>0</formula>
    </cfRule>
  </conditionalFormatting>
  <conditionalFormatting sqref="S632:S663 S665">
    <cfRule type="cellIs" dxfId="923" priority="375" operator="equal">
      <formula>0</formula>
    </cfRule>
  </conditionalFormatting>
  <conditionalFormatting sqref="S632:S663 S665">
    <cfRule type="dataBar" priority="376">
      <dataBar>
        <cfvo type="min"/>
        <cfvo type="max"/>
        <color rgb="FF008AEF"/>
      </dataBar>
      <extLst>
        <ext xmlns:x14="http://schemas.microsoft.com/office/spreadsheetml/2009/9/main" uri="{B025F937-C7B1-47D3-B67F-A62EFF666E3E}">
          <x14:id>{7B498A20-0FD6-4666-89E6-502159018130}</x14:id>
        </ext>
      </extLst>
    </cfRule>
  </conditionalFormatting>
  <conditionalFormatting sqref="R632:R663 R665">
    <cfRule type="cellIs" dxfId="922" priority="373" operator="equal">
      <formula>0</formula>
    </cfRule>
  </conditionalFormatting>
  <conditionalFormatting sqref="R632:R663 R665">
    <cfRule type="dataBar" priority="374">
      <dataBar>
        <cfvo type="min"/>
        <cfvo type="max"/>
        <color rgb="FF008AEF"/>
      </dataBar>
      <extLst>
        <ext xmlns:x14="http://schemas.microsoft.com/office/spreadsheetml/2009/9/main" uri="{B025F937-C7B1-47D3-B67F-A62EFF666E3E}">
          <x14:id>{277F7012-EEF0-4245-BCC6-BB5E3D37171F}</x14:id>
        </ext>
      </extLst>
    </cfRule>
  </conditionalFormatting>
  <conditionalFormatting sqref="Q664:Q665">
    <cfRule type="cellIs" dxfId="921" priority="367" operator="equal">
      <formula>0</formula>
    </cfRule>
  </conditionalFormatting>
  <conditionalFormatting sqref="Q632:Q663">
    <cfRule type="cellIs" dxfId="920" priority="369" operator="equal">
      <formula>0</formula>
    </cfRule>
  </conditionalFormatting>
  <conditionalFormatting sqref="Q664:Q665">
    <cfRule type="dataBar" priority="368">
      <dataBar>
        <cfvo type="min"/>
        <cfvo type="max"/>
        <color rgb="FF008AEF"/>
      </dataBar>
      <extLst>
        <ext xmlns:x14="http://schemas.microsoft.com/office/spreadsheetml/2009/9/main" uri="{B025F937-C7B1-47D3-B67F-A62EFF666E3E}">
          <x14:id>{58248909-53D5-4AC5-8E3A-2E2CEBF02BAE}</x14:id>
        </ext>
      </extLst>
    </cfRule>
  </conditionalFormatting>
  <conditionalFormatting sqref="Q632:Q663">
    <cfRule type="dataBar" priority="370">
      <dataBar>
        <cfvo type="min"/>
        <cfvo type="max"/>
        <color rgb="FF008AEF"/>
      </dataBar>
      <extLst>
        <ext xmlns:x14="http://schemas.microsoft.com/office/spreadsheetml/2009/9/main" uri="{B025F937-C7B1-47D3-B67F-A62EFF666E3E}">
          <x14:id>{BC43BB1E-E72F-4C43-87B0-A16F70C45227}</x14:id>
        </ext>
      </extLst>
    </cfRule>
  </conditionalFormatting>
  <conditionalFormatting sqref="R631">
    <cfRule type="cellIs" dxfId="919" priority="366" operator="equal">
      <formula>0</formula>
    </cfRule>
  </conditionalFormatting>
  <conditionalFormatting sqref="K671:P702">
    <cfRule type="cellIs" dxfId="918" priority="360" operator="equal">
      <formula>0</formula>
    </cfRule>
  </conditionalFormatting>
  <conditionalFormatting sqref="E703:E705">
    <cfRule type="cellIs" dxfId="917" priority="363" operator="equal">
      <formula>0</formula>
    </cfRule>
  </conditionalFormatting>
  <conditionalFormatting sqref="E671:E702">
    <cfRule type="cellIs" dxfId="916" priority="362" operator="equal">
      <formula>0</formula>
    </cfRule>
  </conditionalFormatting>
  <conditionalFormatting sqref="S748">
    <cfRule type="cellIs" dxfId="915" priority="293" operator="equal">
      <formula>0</formula>
    </cfRule>
  </conditionalFormatting>
  <conditionalFormatting sqref="S671:S702 S704">
    <cfRule type="cellIs" dxfId="914" priority="351" operator="equal">
      <formula>0</formula>
    </cfRule>
  </conditionalFormatting>
  <conditionalFormatting sqref="S671:S702 S704">
    <cfRule type="dataBar" priority="352">
      <dataBar>
        <cfvo type="min"/>
        <cfvo type="max"/>
        <color rgb="FF008AEF"/>
      </dataBar>
      <extLst>
        <ext xmlns:x14="http://schemas.microsoft.com/office/spreadsheetml/2009/9/main" uri="{B025F937-C7B1-47D3-B67F-A62EFF666E3E}">
          <x14:id>{1D6C74C4-1510-40F6-ADC2-0E131A306CED}</x14:id>
        </ext>
      </extLst>
    </cfRule>
  </conditionalFormatting>
  <conditionalFormatting sqref="R671:R702 R704">
    <cfRule type="cellIs" dxfId="913" priority="349" operator="equal">
      <formula>0</formula>
    </cfRule>
  </conditionalFormatting>
  <conditionalFormatting sqref="R671:R702 R704">
    <cfRule type="dataBar" priority="350">
      <dataBar>
        <cfvo type="min"/>
        <cfvo type="max"/>
        <color rgb="FF008AEF"/>
      </dataBar>
      <extLst>
        <ext xmlns:x14="http://schemas.microsoft.com/office/spreadsheetml/2009/9/main" uri="{B025F937-C7B1-47D3-B67F-A62EFF666E3E}">
          <x14:id>{C47BA5B4-8833-4602-91DC-76DEE5143229}</x14:id>
        </ext>
      </extLst>
    </cfRule>
  </conditionalFormatting>
  <conditionalFormatting sqref="Q703:Q704">
    <cfRule type="cellIs" dxfId="912" priority="343" operator="equal">
      <formula>0</formula>
    </cfRule>
  </conditionalFormatting>
  <conditionalFormatting sqref="Q671:Q702">
    <cfRule type="cellIs" dxfId="911" priority="345" operator="equal">
      <formula>0</formula>
    </cfRule>
  </conditionalFormatting>
  <conditionalFormatting sqref="Q703:Q704">
    <cfRule type="dataBar" priority="344">
      <dataBar>
        <cfvo type="min"/>
        <cfvo type="max"/>
        <color rgb="FF008AEF"/>
      </dataBar>
      <extLst>
        <ext xmlns:x14="http://schemas.microsoft.com/office/spreadsheetml/2009/9/main" uri="{B025F937-C7B1-47D3-B67F-A62EFF666E3E}">
          <x14:id>{BA4A8447-AC50-4741-A977-1B71AD6BF291}</x14:id>
        </ext>
      </extLst>
    </cfRule>
  </conditionalFormatting>
  <conditionalFormatting sqref="Q671:Q702">
    <cfRule type="dataBar" priority="346">
      <dataBar>
        <cfvo type="min"/>
        <cfvo type="max"/>
        <color rgb="FF008AEF"/>
      </dataBar>
      <extLst>
        <ext xmlns:x14="http://schemas.microsoft.com/office/spreadsheetml/2009/9/main" uri="{B025F937-C7B1-47D3-B67F-A62EFF666E3E}">
          <x14:id>{2DC97CE7-BEB4-4272-AF2B-E2A7D0F6CEE4}</x14:id>
        </ext>
      </extLst>
    </cfRule>
  </conditionalFormatting>
  <conditionalFormatting sqref="S670">
    <cfRule type="cellIs" dxfId="910" priority="341" operator="equal">
      <formula>0</formula>
    </cfRule>
  </conditionalFormatting>
  <conditionalFormatting sqref="R670">
    <cfRule type="cellIs" dxfId="909" priority="342" operator="equal">
      <formula>0</formula>
    </cfRule>
  </conditionalFormatting>
  <conditionalFormatting sqref="K710:P741">
    <cfRule type="cellIs" dxfId="908" priority="336" operator="equal">
      <formula>0</formula>
    </cfRule>
  </conditionalFormatting>
  <conditionalFormatting sqref="E742:E744">
    <cfRule type="cellIs" dxfId="907" priority="339" operator="equal">
      <formula>0</formula>
    </cfRule>
  </conditionalFormatting>
  <conditionalFormatting sqref="E710:E741">
    <cfRule type="cellIs" dxfId="906" priority="338" operator="equal">
      <formula>0</formula>
    </cfRule>
  </conditionalFormatting>
  <conditionalFormatting sqref="C671">
    <cfRule type="cellIs" dxfId="905" priority="224" operator="equal">
      <formula>0</formula>
    </cfRule>
  </conditionalFormatting>
  <conditionalFormatting sqref="S710:S741 S743">
    <cfRule type="cellIs" dxfId="904" priority="327" operator="equal">
      <formula>0</formula>
    </cfRule>
  </conditionalFormatting>
  <conditionalFormatting sqref="S710:S741 S743">
    <cfRule type="dataBar" priority="328">
      <dataBar>
        <cfvo type="min"/>
        <cfvo type="max"/>
        <color rgb="FF008AEF"/>
      </dataBar>
      <extLst>
        <ext xmlns:x14="http://schemas.microsoft.com/office/spreadsheetml/2009/9/main" uri="{B025F937-C7B1-47D3-B67F-A62EFF666E3E}">
          <x14:id>{9EC2F67D-CFC2-4DCB-AD61-ADD3E5282377}</x14:id>
        </ext>
      </extLst>
    </cfRule>
  </conditionalFormatting>
  <conditionalFormatting sqref="R710:R741 R743">
    <cfRule type="cellIs" dxfId="903" priority="325" operator="equal">
      <formula>0</formula>
    </cfRule>
  </conditionalFormatting>
  <conditionalFormatting sqref="R710:R741 R743">
    <cfRule type="dataBar" priority="326">
      <dataBar>
        <cfvo type="min"/>
        <cfvo type="max"/>
        <color rgb="FF008AEF"/>
      </dataBar>
      <extLst>
        <ext xmlns:x14="http://schemas.microsoft.com/office/spreadsheetml/2009/9/main" uri="{B025F937-C7B1-47D3-B67F-A62EFF666E3E}">
          <x14:id>{97778AD3-38D8-4A8E-B17F-7EFDC1CB5B71}</x14:id>
        </ext>
      </extLst>
    </cfRule>
  </conditionalFormatting>
  <conditionalFormatting sqref="Q742:Q743">
    <cfRule type="cellIs" dxfId="902" priority="319" operator="equal">
      <formula>0</formula>
    </cfRule>
  </conditionalFormatting>
  <conditionalFormatting sqref="Q710:Q741">
    <cfRule type="cellIs" dxfId="901" priority="321" operator="equal">
      <formula>0</formula>
    </cfRule>
  </conditionalFormatting>
  <conditionalFormatting sqref="Q742:Q743">
    <cfRule type="dataBar" priority="320">
      <dataBar>
        <cfvo type="min"/>
        <cfvo type="max"/>
        <color rgb="FF008AEF"/>
      </dataBar>
      <extLst>
        <ext xmlns:x14="http://schemas.microsoft.com/office/spreadsheetml/2009/9/main" uri="{B025F937-C7B1-47D3-B67F-A62EFF666E3E}">
          <x14:id>{9EAC0CD3-63B5-48FA-8A22-591BF0DC8BA5}</x14:id>
        </ext>
      </extLst>
    </cfRule>
  </conditionalFormatting>
  <conditionalFormatting sqref="Q710:Q741">
    <cfRule type="dataBar" priority="322">
      <dataBar>
        <cfvo type="min"/>
        <cfvo type="max"/>
        <color rgb="FF008AEF"/>
      </dataBar>
      <extLst>
        <ext xmlns:x14="http://schemas.microsoft.com/office/spreadsheetml/2009/9/main" uri="{B025F937-C7B1-47D3-B67F-A62EFF666E3E}">
          <x14:id>{49AC37F6-B5C8-4437-B52E-7ECDBF3023E4}</x14:id>
        </ext>
      </extLst>
    </cfRule>
  </conditionalFormatting>
  <conditionalFormatting sqref="R709">
    <cfRule type="cellIs" dxfId="900" priority="318" operator="equal">
      <formula>0</formula>
    </cfRule>
  </conditionalFormatting>
  <conditionalFormatting sqref="K749:P780">
    <cfRule type="cellIs" dxfId="899" priority="312" operator="equal">
      <formula>0</formula>
    </cfRule>
  </conditionalFormatting>
  <conditionalFormatting sqref="E781:E783">
    <cfRule type="cellIs" dxfId="898" priority="315" operator="equal">
      <formula>0</formula>
    </cfRule>
  </conditionalFormatting>
  <conditionalFormatting sqref="E749:E780">
    <cfRule type="cellIs" dxfId="897" priority="314" operator="equal">
      <formula>0</formula>
    </cfRule>
  </conditionalFormatting>
  <conditionalFormatting sqref="C513">
    <cfRule type="cellIs" dxfId="896" priority="245" operator="equal">
      <formula>0</formula>
    </cfRule>
  </conditionalFormatting>
  <conditionalFormatting sqref="S749:S780 S782">
    <cfRule type="cellIs" dxfId="895" priority="303" operator="equal">
      <formula>0</formula>
    </cfRule>
  </conditionalFormatting>
  <conditionalFormatting sqref="S749:S780 S782">
    <cfRule type="dataBar" priority="304">
      <dataBar>
        <cfvo type="min"/>
        <cfvo type="max"/>
        <color rgb="FF008AEF"/>
      </dataBar>
      <extLst>
        <ext xmlns:x14="http://schemas.microsoft.com/office/spreadsheetml/2009/9/main" uri="{B025F937-C7B1-47D3-B67F-A62EFF666E3E}">
          <x14:id>{0A855F2A-BF3C-4881-B27B-A244D67AF1B9}</x14:id>
        </ext>
      </extLst>
    </cfRule>
  </conditionalFormatting>
  <conditionalFormatting sqref="R749:R780 R782">
    <cfRule type="cellIs" dxfId="894" priority="301" operator="equal">
      <formula>0</formula>
    </cfRule>
  </conditionalFormatting>
  <conditionalFormatting sqref="R749:R780 R782">
    <cfRule type="dataBar" priority="302">
      <dataBar>
        <cfvo type="min"/>
        <cfvo type="max"/>
        <color rgb="FF008AEF"/>
      </dataBar>
      <extLst>
        <ext xmlns:x14="http://schemas.microsoft.com/office/spreadsheetml/2009/9/main" uri="{B025F937-C7B1-47D3-B67F-A62EFF666E3E}">
          <x14:id>{AACF75EC-CC0E-43A2-ADE0-5226078D66F4}</x14:id>
        </ext>
      </extLst>
    </cfRule>
  </conditionalFormatting>
  <conditionalFormatting sqref="Q781:Q782">
    <cfRule type="cellIs" dxfId="893" priority="295" operator="equal">
      <formula>0</formula>
    </cfRule>
  </conditionalFormatting>
  <conditionalFormatting sqref="Q749:Q780">
    <cfRule type="cellIs" dxfId="892" priority="297" operator="equal">
      <formula>0</formula>
    </cfRule>
  </conditionalFormatting>
  <conditionalFormatting sqref="Q781:Q782">
    <cfRule type="dataBar" priority="296">
      <dataBar>
        <cfvo type="min"/>
        <cfvo type="max"/>
        <color rgb="FF008AEF"/>
      </dataBar>
      <extLst>
        <ext xmlns:x14="http://schemas.microsoft.com/office/spreadsheetml/2009/9/main" uri="{B025F937-C7B1-47D3-B67F-A62EFF666E3E}">
          <x14:id>{367E6A08-0B49-4F8A-8344-9DB44FB3C84A}</x14:id>
        </ext>
      </extLst>
    </cfRule>
  </conditionalFormatting>
  <conditionalFormatting sqref="Q749:Q780">
    <cfRule type="dataBar" priority="298">
      <dataBar>
        <cfvo type="min"/>
        <cfvo type="max"/>
        <color rgb="FF008AEF"/>
      </dataBar>
      <extLst>
        <ext xmlns:x14="http://schemas.microsoft.com/office/spreadsheetml/2009/9/main" uri="{B025F937-C7B1-47D3-B67F-A62EFF666E3E}">
          <x14:id>{7BA4F04E-B000-42B5-95E5-990D69849084}</x14:id>
        </ext>
      </extLst>
    </cfRule>
  </conditionalFormatting>
  <conditionalFormatting sqref="R748">
    <cfRule type="cellIs" dxfId="891" priority="294" operator="equal">
      <formula>0</formula>
    </cfRule>
  </conditionalFormatting>
  <conditionalFormatting sqref="C515:C545">
    <cfRule type="cellIs" dxfId="890" priority="247" operator="equal">
      <formula>0</formula>
    </cfRule>
  </conditionalFormatting>
  <conditionalFormatting sqref="C546:C547">
    <cfRule type="cellIs" dxfId="889" priority="246" operator="equal">
      <formula>0</formula>
    </cfRule>
  </conditionalFormatting>
  <conditionalFormatting sqref="C553">
    <cfRule type="cellIs" dxfId="888" priority="244" operator="equal">
      <formula>0</formula>
    </cfRule>
  </conditionalFormatting>
  <conditionalFormatting sqref="C554:C584">
    <cfRule type="cellIs" dxfId="887" priority="243" operator="equal">
      <formula>0</formula>
    </cfRule>
  </conditionalFormatting>
  <conditionalFormatting sqref="C585:C586">
    <cfRule type="cellIs" dxfId="886" priority="242" operator="equal">
      <formula>0</formula>
    </cfRule>
  </conditionalFormatting>
  <conditionalFormatting sqref="C552">
    <cfRule type="cellIs" dxfId="885" priority="241" operator="equal">
      <formula>0</formula>
    </cfRule>
  </conditionalFormatting>
  <conditionalFormatting sqref="C593">
    <cfRule type="cellIs" dxfId="884" priority="240" operator="equal">
      <formula>0</formula>
    </cfRule>
  </conditionalFormatting>
  <conditionalFormatting sqref="C594:C624">
    <cfRule type="cellIs" dxfId="883" priority="239" operator="equal">
      <formula>0</formula>
    </cfRule>
  </conditionalFormatting>
  <conditionalFormatting sqref="C625:C626">
    <cfRule type="cellIs" dxfId="882" priority="238" operator="equal">
      <formula>0</formula>
    </cfRule>
  </conditionalFormatting>
  <conditionalFormatting sqref="C592">
    <cfRule type="cellIs" dxfId="881" priority="237" operator="equal">
      <formula>0</formula>
    </cfRule>
  </conditionalFormatting>
  <conditionalFormatting sqref="C632">
    <cfRule type="cellIs" dxfId="880" priority="236" operator="equal">
      <formula>0</formula>
    </cfRule>
  </conditionalFormatting>
  <conditionalFormatting sqref="C633:C663">
    <cfRule type="cellIs" dxfId="879" priority="235" operator="equal">
      <formula>0</formula>
    </cfRule>
  </conditionalFormatting>
  <conditionalFormatting sqref="C664:C665">
    <cfRule type="cellIs" dxfId="878" priority="234" operator="equal">
      <formula>0</formula>
    </cfRule>
  </conditionalFormatting>
  <conditionalFormatting sqref="C631">
    <cfRule type="cellIs" dxfId="877" priority="233" operator="equal">
      <formula>0</formula>
    </cfRule>
  </conditionalFormatting>
  <conditionalFormatting sqref="C749">
    <cfRule type="cellIs" dxfId="876" priority="232" operator="equal">
      <formula>0</formula>
    </cfRule>
  </conditionalFormatting>
  <conditionalFormatting sqref="C750:C780">
    <cfRule type="cellIs" dxfId="875" priority="231" operator="equal">
      <formula>0</formula>
    </cfRule>
  </conditionalFormatting>
  <conditionalFormatting sqref="C781:C782">
    <cfRule type="cellIs" dxfId="874" priority="230" operator="equal">
      <formula>0</formula>
    </cfRule>
  </conditionalFormatting>
  <conditionalFormatting sqref="C748">
    <cfRule type="cellIs" dxfId="873" priority="229" operator="equal">
      <formula>0</formula>
    </cfRule>
  </conditionalFormatting>
  <conditionalFormatting sqref="C710">
    <cfRule type="cellIs" dxfId="872" priority="228" operator="equal">
      <formula>0</formula>
    </cfRule>
  </conditionalFormatting>
  <conditionalFormatting sqref="C711:C741">
    <cfRule type="cellIs" dxfId="871" priority="227" operator="equal">
      <formula>0</formula>
    </cfRule>
  </conditionalFormatting>
  <conditionalFormatting sqref="C742:C743">
    <cfRule type="cellIs" dxfId="870" priority="226" operator="equal">
      <formula>0</formula>
    </cfRule>
  </conditionalFormatting>
  <conditionalFormatting sqref="C709">
    <cfRule type="cellIs" dxfId="869" priority="225" operator="equal">
      <formula>0</formula>
    </cfRule>
  </conditionalFormatting>
  <conditionalFormatting sqref="C672:C702">
    <cfRule type="cellIs" dxfId="868" priority="223" operator="equal">
      <formula>0</formula>
    </cfRule>
  </conditionalFormatting>
  <conditionalFormatting sqref="C703:C704">
    <cfRule type="cellIs" dxfId="867" priority="222" operator="equal">
      <formula>0</formula>
    </cfRule>
  </conditionalFormatting>
  <conditionalFormatting sqref="C670">
    <cfRule type="cellIs" dxfId="866" priority="221" operator="equal">
      <formula>0</formula>
    </cfRule>
  </conditionalFormatting>
  <conditionalFormatting sqref="P80">
    <cfRule type="cellIs" dxfId="865" priority="216" operator="equal">
      <formula>0</formula>
    </cfRule>
  </conditionalFormatting>
  <conditionalFormatting sqref="C397">
    <cfRule type="cellIs" dxfId="864" priority="260" operator="equal">
      <formula>0</formula>
    </cfRule>
  </conditionalFormatting>
  <conditionalFormatting sqref="C398:C428">
    <cfRule type="cellIs" dxfId="863" priority="259" operator="equal">
      <formula>0</formula>
    </cfRule>
  </conditionalFormatting>
  <conditionalFormatting sqref="C429:C430">
    <cfRule type="cellIs" dxfId="862" priority="258" operator="equal">
      <formula>0</formula>
    </cfRule>
  </conditionalFormatting>
  <conditionalFormatting sqref="C396">
    <cfRule type="cellIs" dxfId="861" priority="257" operator="equal">
      <formula>0</formula>
    </cfRule>
  </conditionalFormatting>
  <conditionalFormatting sqref="C436">
    <cfRule type="cellIs" dxfId="860" priority="256" operator="equal">
      <formula>0</formula>
    </cfRule>
  </conditionalFormatting>
  <conditionalFormatting sqref="C437:C467">
    <cfRule type="cellIs" dxfId="859" priority="255" operator="equal">
      <formula>0</formula>
    </cfRule>
  </conditionalFormatting>
  <conditionalFormatting sqref="C468:C469">
    <cfRule type="cellIs" dxfId="858" priority="254" operator="equal">
      <formula>0</formula>
    </cfRule>
  </conditionalFormatting>
  <conditionalFormatting sqref="C435">
    <cfRule type="cellIs" dxfId="857" priority="253" operator="equal">
      <formula>0</formula>
    </cfRule>
  </conditionalFormatting>
  <conditionalFormatting sqref="C475">
    <cfRule type="cellIs" dxfId="856" priority="252" operator="equal">
      <formula>0</formula>
    </cfRule>
  </conditionalFormatting>
  <conditionalFormatting sqref="C476:C506">
    <cfRule type="cellIs" dxfId="855" priority="251" operator="equal">
      <formula>0</formula>
    </cfRule>
  </conditionalFormatting>
  <conditionalFormatting sqref="C507:C508">
    <cfRule type="cellIs" dxfId="854" priority="250" operator="equal">
      <formula>0</formula>
    </cfRule>
  </conditionalFormatting>
  <conditionalFormatting sqref="C474">
    <cfRule type="cellIs" dxfId="853" priority="249" operator="equal">
      <formula>0</formula>
    </cfRule>
  </conditionalFormatting>
  <conditionalFormatting sqref="C514">
    <cfRule type="cellIs" dxfId="852" priority="248" operator="equal">
      <formula>0</formula>
    </cfRule>
  </conditionalFormatting>
  <conditionalFormatting sqref="P80">
    <cfRule type="dataBar" priority="217">
      <dataBar>
        <cfvo type="min"/>
        <cfvo type="max"/>
        <color rgb="FF008AEF"/>
      </dataBar>
      <extLst>
        <ext xmlns:x14="http://schemas.microsoft.com/office/spreadsheetml/2009/9/main" uri="{B025F937-C7B1-47D3-B67F-A62EFF666E3E}">
          <x14:id>{440C26C1-9D37-40CA-93ED-4FC1555E8470}</x14:id>
        </ext>
      </extLst>
    </cfRule>
  </conditionalFormatting>
  <conditionalFormatting sqref="O119">
    <cfRule type="cellIs" dxfId="851" priority="211" operator="equal">
      <formula>0</formula>
    </cfRule>
  </conditionalFormatting>
  <conditionalFormatting sqref="O119">
    <cfRule type="dataBar" priority="212">
      <dataBar>
        <cfvo type="min"/>
        <cfvo type="max"/>
        <color rgb="FF008AEF"/>
      </dataBar>
      <extLst>
        <ext xmlns:x14="http://schemas.microsoft.com/office/spreadsheetml/2009/9/main" uri="{B025F937-C7B1-47D3-B67F-A62EFF666E3E}">
          <x14:id>{12F4448E-1A4F-441E-9CDF-B40E8F0395F2}</x14:id>
        </ext>
      </extLst>
    </cfRule>
  </conditionalFormatting>
  <conditionalFormatting sqref="O236">
    <cfRule type="cellIs" dxfId="850" priority="196" operator="equal">
      <formula>0</formula>
    </cfRule>
  </conditionalFormatting>
  <conditionalFormatting sqref="O236">
    <cfRule type="dataBar" priority="197">
      <dataBar>
        <cfvo type="min"/>
        <cfvo type="max"/>
        <color rgb="FF008AEF"/>
      </dataBar>
      <extLst>
        <ext xmlns:x14="http://schemas.microsoft.com/office/spreadsheetml/2009/9/main" uri="{B025F937-C7B1-47D3-B67F-A62EFF666E3E}">
          <x14:id>{50371D5A-AA38-460B-8971-58A282F26A2C}</x14:id>
        </ext>
      </extLst>
    </cfRule>
  </conditionalFormatting>
  <conditionalFormatting sqref="P119">
    <cfRule type="cellIs" dxfId="849" priority="194" operator="equal">
      <formula>0</formula>
    </cfRule>
  </conditionalFormatting>
  <conditionalFormatting sqref="P119">
    <cfRule type="dataBar" priority="195">
      <dataBar>
        <cfvo type="min"/>
        <cfvo type="max"/>
        <color rgb="FF008AEF"/>
      </dataBar>
      <extLst>
        <ext xmlns:x14="http://schemas.microsoft.com/office/spreadsheetml/2009/9/main" uri="{B025F937-C7B1-47D3-B67F-A62EFF666E3E}">
          <x14:id>{34118916-CEBF-4C65-82FA-F6A78CD50FE5}</x14:id>
        </ext>
      </extLst>
    </cfRule>
  </conditionalFormatting>
  <conditionalFormatting sqref="P158">
    <cfRule type="cellIs" dxfId="848" priority="192" operator="equal">
      <formula>0</formula>
    </cfRule>
  </conditionalFormatting>
  <conditionalFormatting sqref="P158">
    <cfRule type="dataBar" priority="193">
      <dataBar>
        <cfvo type="min"/>
        <cfvo type="max"/>
        <color rgb="FF008AEF"/>
      </dataBar>
      <extLst>
        <ext xmlns:x14="http://schemas.microsoft.com/office/spreadsheetml/2009/9/main" uri="{B025F937-C7B1-47D3-B67F-A62EFF666E3E}">
          <x14:id>{465F6139-1F21-4794-A5A1-B286289F6FB3}</x14:id>
        </ext>
      </extLst>
    </cfRule>
  </conditionalFormatting>
  <conditionalFormatting sqref="P197">
    <cfRule type="cellIs" dxfId="847" priority="190" operator="equal">
      <formula>0</formula>
    </cfRule>
  </conditionalFormatting>
  <conditionalFormatting sqref="P197">
    <cfRule type="dataBar" priority="191">
      <dataBar>
        <cfvo type="min"/>
        <cfvo type="max"/>
        <color rgb="FF008AEF"/>
      </dataBar>
      <extLst>
        <ext xmlns:x14="http://schemas.microsoft.com/office/spreadsheetml/2009/9/main" uri="{B025F937-C7B1-47D3-B67F-A62EFF666E3E}">
          <x14:id>{D53BE0B5-78BD-4332-999F-7280969C64E3}</x14:id>
        </ext>
      </extLst>
    </cfRule>
  </conditionalFormatting>
  <conditionalFormatting sqref="P236">
    <cfRule type="cellIs" dxfId="846" priority="188" operator="equal">
      <formula>0</formula>
    </cfRule>
  </conditionalFormatting>
  <conditionalFormatting sqref="P236">
    <cfRule type="dataBar" priority="189">
      <dataBar>
        <cfvo type="min"/>
        <cfvo type="max"/>
        <color rgb="FF008AEF"/>
      </dataBar>
      <extLst>
        <ext xmlns:x14="http://schemas.microsoft.com/office/spreadsheetml/2009/9/main" uri="{B025F937-C7B1-47D3-B67F-A62EFF666E3E}">
          <x14:id>{3A555E33-F3E4-4489-832B-ED14522D7949}</x14:id>
        </ext>
      </extLst>
    </cfRule>
  </conditionalFormatting>
  <conditionalFormatting sqref="P275">
    <cfRule type="cellIs" dxfId="845" priority="186" operator="equal">
      <formula>0</formula>
    </cfRule>
  </conditionalFormatting>
  <conditionalFormatting sqref="P275">
    <cfRule type="dataBar" priority="187">
      <dataBar>
        <cfvo type="min"/>
        <cfvo type="max"/>
        <color rgb="FF008AEF"/>
      </dataBar>
      <extLst>
        <ext xmlns:x14="http://schemas.microsoft.com/office/spreadsheetml/2009/9/main" uri="{B025F937-C7B1-47D3-B67F-A62EFF666E3E}">
          <x14:id>{A008D193-74C1-4BC8-BD62-970ADB75EEDE}</x14:id>
        </ext>
      </extLst>
    </cfRule>
  </conditionalFormatting>
  <conditionalFormatting sqref="P314">
    <cfRule type="cellIs" dxfId="844" priority="184" operator="equal">
      <formula>0</formula>
    </cfRule>
  </conditionalFormatting>
  <conditionalFormatting sqref="P314">
    <cfRule type="dataBar" priority="185">
      <dataBar>
        <cfvo type="min"/>
        <cfvo type="max"/>
        <color rgb="FF008AEF"/>
      </dataBar>
      <extLst>
        <ext xmlns:x14="http://schemas.microsoft.com/office/spreadsheetml/2009/9/main" uri="{B025F937-C7B1-47D3-B67F-A62EFF666E3E}">
          <x14:id>{E22B425A-F95C-4568-A248-9980F9D2BBF1}</x14:id>
        </ext>
      </extLst>
    </cfRule>
  </conditionalFormatting>
  <conditionalFormatting sqref="P392">
    <cfRule type="cellIs" dxfId="843" priority="182" operator="equal">
      <formula>0</formula>
    </cfRule>
  </conditionalFormatting>
  <conditionalFormatting sqref="P392">
    <cfRule type="dataBar" priority="183">
      <dataBar>
        <cfvo type="min"/>
        <cfvo type="max"/>
        <color rgb="FF008AEF"/>
      </dataBar>
      <extLst>
        <ext xmlns:x14="http://schemas.microsoft.com/office/spreadsheetml/2009/9/main" uri="{B025F937-C7B1-47D3-B67F-A62EFF666E3E}">
          <x14:id>{5DCB8CCE-B6BB-42AD-89C2-A640A4F3167C}</x14:id>
        </ext>
      </extLst>
    </cfRule>
  </conditionalFormatting>
  <conditionalFormatting sqref="P431">
    <cfRule type="cellIs" dxfId="842" priority="180" operator="equal">
      <formula>0</formula>
    </cfRule>
  </conditionalFormatting>
  <conditionalFormatting sqref="P431">
    <cfRule type="dataBar" priority="181">
      <dataBar>
        <cfvo type="min"/>
        <cfvo type="max"/>
        <color rgb="FF008AEF"/>
      </dataBar>
      <extLst>
        <ext xmlns:x14="http://schemas.microsoft.com/office/spreadsheetml/2009/9/main" uri="{B025F937-C7B1-47D3-B67F-A62EFF666E3E}">
          <x14:id>{717EB597-B429-445D-9142-C54145549F2C}</x14:id>
        </ext>
      </extLst>
    </cfRule>
  </conditionalFormatting>
  <conditionalFormatting sqref="P470">
    <cfRule type="cellIs" dxfId="841" priority="178" operator="equal">
      <formula>0</formula>
    </cfRule>
  </conditionalFormatting>
  <conditionalFormatting sqref="P470">
    <cfRule type="dataBar" priority="179">
      <dataBar>
        <cfvo type="min"/>
        <cfvo type="max"/>
        <color rgb="FF008AEF"/>
      </dataBar>
      <extLst>
        <ext xmlns:x14="http://schemas.microsoft.com/office/spreadsheetml/2009/9/main" uri="{B025F937-C7B1-47D3-B67F-A62EFF666E3E}">
          <x14:id>{9CDF06AD-7C6C-42F6-9DD3-E0941E0A74FD}</x14:id>
        </ext>
      </extLst>
    </cfRule>
  </conditionalFormatting>
  <conditionalFormatting sqref="P548">
    <cfRule type="cellIs" dxfId="840" priority="174" operator="equal">
      <formula>0</formula>
    </cfRule>
  </conditionalFormatting>
  <conditionalFormatting sqref="P548">
    <cfRule type="dataBar" priority="175">
      <dataBar>
        <cfvo type="min"/>
        <cfvo type="max"/>
        <color rgb="FF008AEF"/>
      </dataBar>
      <extLst>
        <ext xmlns:x14="http://schemas.microsoft.com/office/spreadsheetml/2009/9/main" uri="{B025F937-C7B1-47D3-B67F-A62EFF666E3E}">
          <x14:id>{95CC0328-AF90-4C74-8320-0A5ADEF88B05}</x14:id>
        </ext>
      </extLst>
    </cfRule>
  </conditionalFormatting>
  <conditionalFormatting sqref="P587">
    <cfRule type="cellIs" dxfId="839" priority="172" operator="equal">
      <formula>0</formula>
    </cfRule>
  </conditionalFormatting>
  <conditionalFormatting sqref="P587">
    <cfRule type="dataBar" priority="173">
      <dataBar>
        <cfvo type="min"/>
        <cfvo type="max"/>
        <color rgb="FF008AEF"/>
      </dataBar>
      <extLst>
        <ext xmlns:x14="http://schemas.microsoft.com/office/spreadsheetml/2009/9/main" uri="{B025F937-C7B1-47D3-B67F-A62EFF666E3E}">
          <x14:id>{470551F4-2234-4D09-8B50-D82FE3B783A7}</x14:id>
        </ext>
      </extLst>
    </cfRule>
  </conditionalFormatting>
  <conditionalFormatting sqref="P627">
    <cfRule type="cellIs" dxfId="838" priority="170" operator="equal">
      <formula>0</formula>
    </cfRule>
  </conditionalFormatting>
  <conditionalFormatting sqref="P627">
    <cfRule type="dataBar" priority="171">
      <dataBar>
        <cfvo type="min"/>
        <cfvo type="max"/>
        <color rgb="FF008AEF"/>
      </dataBar>
      <extLst>
        <ext xmlns:x14="http://schemas.microsoft.com/office/spreadsheetml/2009/9/main" uri="{B025F937-C7B1-47D3-B67F-A62EFF666E3E}">
          <x14:id>{6BAE5C1E-FB68-4AF9-9AF3-B6BDA3689FE7}</x14:id>
        </ext>
      </extLst>
    </cfRule>
  </conditionalFormatting>
  <conditionalFormatting sqref="P666">
    <cfRule type="cellIs" dxfId="837" priority="168" operator="equal">
      <formula>0</formula>
    </cfRule>
  </conditionalFormatting>
  <conditionalFormatting sqref="P666">
    <cfRule type="dataBar" priority="169">
      <dataBar>
        <cfvo type="min"/>
        <cfvo type="max"/>
        <color rgb="FF008AEF"/>
      </dataBar>
      <extLst>
        <ext xmlns:x14="http://schemas.microsoft.com/office/spreadsheetml/2009/9/main" uri="{B025F937-C7B1-47D3-B67F-A62EFF666E3E}">
          <x14:id>{3646ACDA-412D-45A1-B1B5-9AA2A8893AD4}</x14:id>
        </ext>
      </extLst>
    </cfRule>
  </conditionalFormatting>
  <conditionalFormatting sqref="P705">
    <cfRule type="cellIs" dxfId="836" priority="166" operator="equal">
      <formula>0</formula>
    </cfRule>
  </conditionalFormatting>
  <conditionalFormatting sqref="P705">
    <cfRule type="dataBar" priority="167">
      <dataBar>
        <cfvo type="min"/>
        <cfvo type="max"/>
        <color rgb="FF008AEF"/>
      </dataBar>
      <extLst>
        <ext xmlns:x14="http://schemas.microsoft.com/office/spreadsheetml/2009/9/main" uri="{B025F937-C7B1-47D3-B67F-A62EFF666E3E}">
          <x14:id>{B14A6CEE-8C6B-4AFA-B749-F5F627B69D18}</x14:id>
        </ext>
      </extLst>
    </cfRule>
  </conditionalFormatting>
  <conditionalFormatting sqref="P744">
    <cfRule type="cellIs" dxfId="835" priority="164" operator="equal">
      <formula>0</formula>
    </cfRule>
  </conditionalFormatting>
  <conditionalFormatting sqref="P744">
    <cfRule type="dataBar" priority="165">
      <dataBar>
        <cfvo type="min"/>
        <cfvo type="max"/>
        <color rgb="FF008AEF"/>
      </dataBar>
      <extLst>
        <ext xmlns:x14="http://schemas.microsoft.com/office/spreadsheetml/2009/9/main" uri="{B025F937-C7B1-47D3-B67F-A62EFF666E3E}">
          <x14:id>{6FEDC2FD-381B-4F0F-AA04-792F57A6BD11}</x14:id>
        </ext>
      </extLst>
    </cfRule>
  </conditionalFormatting>
  <conditionalFormatting sqref="P783">
    <cfRule type="cellIs" dxfId="834" priority="162" operator="equal">
      <formula>0</formula>
    </cfRule>
  </conditionalFormatting>
  <conditionalFormatting sqref="P783">
    <cfRule type="dataBar" priority="163">
      <dataBar>
        <cfvo type="min"/>
        <cfvo type="max"/>
        <color rgb="FF008AEF"/>
      </dataBar>
      <extLst>
        <ext xmlns:x14="http://schemas.microsoft.com/office/spreadsheetml/2009/9/main" uri="{B025F937-C7B1-47D3-B67F-A62EFF666E3E}">
          <x14:id>{E2BAAF6E-949A-4306-970B-1C8AF51C6178}</x14:id>
        </ext>
      </extLst>
    </cfRule>
  </conditionalFormatting>
  <conditionalFormatting sqref="F275:O275">
    <cfRule type="dataBar" priority="934">
      <dataBar>
        <cfvo type="min"/>
        <cfvo type="max"/>
        <color rgb="FF008AEF"/>
      </dataBar>
      <extLst>
        <ext xmlns:x14="http://schemas.microsoft.com/office/spreadsheetml/2009/9/main" uri="{B025F937-C7B1-47D3-B67F-A62EFF666E3E}">
          <x14:id>{0BAF04CD-91FB-4F44-B6FF-6B79B84744CE}</x14:id>
        </ext>
      </extLst>
    </cfRule>
  </conditionalFormatting>
  <conditionalFormatting sqref="F314:O314">
    <cfRule type="dataBar" priority="941">
      <dataBar>
        <cfvo type="min"/>
        <cfvo type="max"/>
        <color rgb="FF008AEF"/>
      </dataBar>
      <extLst>
        <ext xmlns:x14="http://schemas.microsoft.com/office/spreadsheetml/2009/9/main" uri="{B025F937-C7B1-47D3-B67F-A62EFF666E3E}">
          <x14:id>{9E9AB01F-ECB7-4D01-9777-67C18E45930A}</x14:id>
        </ext>
      </extLst>
    </cfRule>
  </conditionalFormatting>
  <conditionalFormatting sqref="F392:O392">
    <cfRule type="dataBar" priority="946">
      <dataBar>
        <cfvo type="min"/>
        <cfvo type="max"/>
        <color rgb="FF008AEF"/>
      </dataBar>
      <extLst>
        <ext xmlns:x14="http://schemas.microsoft.com/office/spreadsheetml/2009/9/main" uri="{B025F937-C7B1-47D3-B67F-A62EFF666E3E}">
          <x14:id>{2CEEFCFF-B33B-41D0-A6ED-BB26C3895110}</x14:id>
        </ext>
      </extLst>
    </cfRule>
  </conditionalFormatting>
  <conditionalFormatting sqref="F431:O431 F432:S432">
    <cfRule type="dataBar" priority="954">
      <dataBar>
        <cfvo type="min"/>
        <cfvo type="max"/>
        <color rgb="FF008AEF"/>
      </dataBar>
      <extLst>
        <ext xmlns:x14="http://schemas.microsoft.com/office/spreadsheetml/2009/9/main" uri="{B025F937-C7B1-47D3-B67F-A62EFF666E3E}">
          <x14:id>{EA987DE1-C7B9-49A6-BD2C-307F5B7E2162}</x14:id>
        </ext>
      </extLst>
    </cfRule>
  </conditionalFormatting>
  <conditionalFormatting sqref="F470:O470">
    <cfRule type="dataBar" priority="960">
      <dataBar>
        <cfvo type="min"/>
        <cfvo type="max"/>
        <color rgb="FF008AEF"/>
      </dataBar>
      <extLst>
        <ext xmlns:x14="http://schemas.microsoft.com/office/spreadsheetml/2009/9/main" uri="{B025F937-C7B1-47D3-B67F-A62EFF666E3E}">
          <x14:id>{8F683A7F-CB20-4DE0-B3BC-8E09F7A33E85}</x14:id>
        </ext>
      </extLst>
    </cfRule>
  </conditionalFormatting>
  <conditionalFormatting sqref="F548:O548">
    <cfRule type="dataBar" priority="974">
      <dataBar>
        <cfvo type="min"/>
        <cfvo type="max"/>
        <color rgb="FF008AEF"/>
      </dataBar>
      <extLst>
        <ext xmlns:x14="http://schemas.microsoft.com/office/spreadsheetml/2009/9/main" uri="{B025F937-C7B1-47D3-B67F-A62EFF666E3E}">
          <x14:id>{FFDBC56C-4BAF-42BB-B90F-8FA78E3DF23F}</x14:id>
        </ext>
      </extLst>
    </cfRule>
  </conditionalFormatting>
  <conditionalFormatting sqref="F587:O587">
    <cfRule type="dataBar" priority="981">
      <dataBar>
        <cfvo type="min"/>
        <cfvo type="max"/>
        <color rgb="FF008AEF"/>
      </dataBar>
      <extLst>
        <ext xmlns:x14="http://schemas.microsoft.com/office/spreadsheetml/2009/9/main" uri="{B025F937-C7B1-47D3-B67F-A62EFF666E3E}">
          <x14:id>{1071FAAF-D432-42FB-B9FE-0E8EE01AC2D1}</x14:id>
        </ext>
      </extLst>
    </cfRule>
  </conditionalFormatting>
  <conditionalFormatting sqref="F627:O627">
    <cfRule type="dataBar" priority="988">
      <dataBar>
        <cfvo type="min"/>
        <cfvo type="max"/>
        <color rgb="FF008AEF"/>
      </dataBar>
      <extLst>
        <ext xmlns:x14="http://schemas.microsoft.com/office/spreadsheetml/2009/9/main" uri="{B025F937-C7B1-47D3-B67F-A62EFF666E3E}">
          <x14:id>{D68E8D4F-9C1A-4228-8215-1D543A914BEB}</x14:id>
        </ext>
      </extLst>
    </cfRule>
  </conditionalFormatting>
  <conditionalFormatting sqref="F666:O666">
    <cfRule type="dataBar" priority="995">
      <dataBar>
        <cfvo type="min"/>
        <cfvo type="max"/>
        <color rgb="FF008AEF"/>
      </dataBar>
      <extLst>
        <ext xmlns:x14="http://schemas.microsoft.com/office/spreadsheetml/2009/9/main" uri="{B025F937-C7B1-47D3-B67F-A62EFF666E3E}">
          <x14:id>{11A38D51-E6E3-40C0-802A-AB37B0C5AB08}</x14:id>
        </ext>
      </extLst>
    </cfRule>
  </conditionalFormatting>
  <conditionalFormatting sqref="F705:O705">
    <cfRule type="dataBar" priority="1002">
      <dataBar>
        <cfvo type="min"/>
        <cfvo type="max"/>
        <color rgb="FF008AEF"/>
      </dataBar>
      <extLst>
        <ext xmlns:x14="http://schemas.microsoft.com/office/spreadsheetml/2009/9/main" uri="{B025F937-C7B1-47D3-B67F-A62EFF666E3E}">
          <x14:id>{2C33DFAD-2093-4551-B333-0F9D6FA8C095}</x14:id>
        </ext>
      </extLst>
    </cfRule>
  </conditionalFormatting>
  <conditionalFormatting sqref="F744:O744">
    <cfRule type="dataBar" priority="1009">
      <dataBar>
        <cfvo type="min"/>
        <cfvo type="max"/>
        <color rgb="FF008AEF"/>
      </dataBar>
      <extLst>
        <ext xmlns:x14="http://schemas.microsoft.com/office/spreadsheetml/2009/9/main" uri="{B025F937-C7B1-47D3-B67F-A62EFF666E3E}">
          <x14:id>{E2914F35-2A0E-48F0-B2B2-B3E7B230C69F}</x14:id>
        </ext>
      </extLst>
    </cfRule>
  </conditionalFormatting>
  <conditionalFormatting sqref="F783:O783">
    <cfRule type="dataBar" priority="1016">
      <dataBar>
        <cfvo type="min"/>
        <cfvo type="max"/>
        <color rgb="FF008AEF"/>
      </dataBar>
      <extLst>
        <ext xmlns:x14="http://schemas.microsoft.com/office/spreadsheetml/2009/9/main" uri="{B025F937-C7B1-47D3-B67F-A62EFF666E3E}">
          <x14:id>{95674E38-6193-4B1B-A9F4-9B6C83E42AE2}</x14:id>
        </ext>
      </extLst>
    </cfRule>
  </conditionalFormatting>
  <conditionalFormatting sqref="F80:O80">
    <cfRule type="dataBar" priority="1020">
      <dataBar>
        <cfvo type="min"/>
        <cfvo type="max"/>
        <color rgb="FF008AEF"/>
      </dataBar>
      <extLst>
        <ext xmlns:x14="http://schemas.microsoft.com/office/spreadsheetml/2009/9/main" uri="{B025F937-C7B1-47D3-B67F-A62EFF666E3E}">
          <x14:id>{D8359686-32EA-467C-B918-72E7BA266FAA}</x14:id>
        </ext>
      </extLst>
    </cfRule>
  </conditionalFormatting>
  <conditionalFormatting sqref="F119:N119">
    <cfRule type="dataBar" priority="1022">
      <dataBar>
        <cfvo type="min"/>
        <cfvo type="max"/>
        <color rgb="FF008AEF"/>
      </dataBar>
      <extLst>
        <ext xmlns:x14="http://schemas.microsoft.com/office/spreadsheetml/2009/9/main" uri="{B025F937-C7B1-47D3-B67F-A62EFF666E3E}">
          <x14:id>{ABD763A6-518E-425E-8821-6807EBFDD266}</x14:id>
        </ext>
      </extLst>
    </cfRule>
  </conditionalFormatting>
  <conditionalFormatting sqref="F158:O158">
    <cfRule type="dataBar" priority="1024">
      <dataBar>
        <cfvo type="min"/>
        <cfvo type="max"/>
        <color rgb="FF008AEF"/>
      </dataBar>
      <extLst>
        <ext xmlns:x14="http://schemas.microsoft.com/office/spreadsheetml/2009/9/main" uri="{B025F937-C7B1-47D3-B67F-A62EFF666E3E}">
          <x14:id>{98332BC7-BF9E-4617-8FAA-0BBF2A2067A5}</x14:id>
        </ext>
      </extLst>
    </cfRule>
  </conditionalFormatting>
  <conditionalFormatting sqref="F197:O197">
    <cfRule type="dataBar" priority="1026">
      <dataBar>
        <cfvo type="min"/>
        <cfvo type="max"/>
        <color rgb="FF008AEF"/>
      </dataBar>
      <extLst>
        <ext xmlns:x14="http://schemas.microsoft.com/office/spreadsheetml/2009/9/main" uri="{B025F937-C7B1-47D3-B67F-A62EFF666E3E}">
          <x14:id>{FB2F47FF-F97D-4793-9A21-180C47DE72DE}</x14:id>
        </ext>
      </extLst>
    </cfRule>
  </conditionalFormatting>
  <conditionalFormatting sqref="F236:N236">
    <cfRule type="dataBar" priority="1028">
      <dataBar>
        <cfvo type="min"/>
        <cfvo type="max"/>
        <color rgb="FF008AEF"/>
      </dataBar>
      <extLst>
        <ext xmlns:x14="http://schemas.microsoft.com/office/spreadsheetml/2009/9/main" uri="{B025F937-C7B1-47D3-B67F-A62EFF666E3E}">
          <x14:id>{3538B6E6-36D1-49E8-AB7B-74180CF57173}</x14:id>
        </ext>
      </extLst>
    </cfRule>
  </conditionalFormatting>
  <conditionalFormatting sqref="S358:S389 S391">
    <cfRule type="dataBar" priority="1258">
      <dataBar>
        <cfvo type="min"/>
        <cfvo type="max"/>
        <color rgb="FF008AEF"/>
      </dataBar>
      <extLst>
        <ext xmlns:x14="http://schemas.microsoft.com/office/spreadsheetml/2009/9/main" uri="{B025F937-C7B1-47D3-B67F-A62EFF666E3E}">
          <x14:id>{CA5E1DD6-2FED-49E5-8265-32F0003246EA}</x14:id>
        </ext>
      </extLst>
    </cfRule>
  </conditionalFormatting>
  <conditionalFormatting sqref="R358:R389 R391">
    <cfRule type="dataBar" priority="1260">
      <dataBar>
        <cfvo type="min"/>
        <cfvo type="max"/>
        <color rgb="FF008AEF"/>
      </dataBar>
      <extLst>
        <ext xmlns:x14="http://schemas.microsoft.com/office/spreadsheetml/2009/9/main" uri="{B025F937-C7B1-47D3-B67F-A62EFF666E3E}">
          <x14:id>{70F3D9D9-AB22-4B3A-94A9-8BA7E15E8B3B}</x14:id>
        </ext>
      </extLst>
    </cfRule>
  </conditionalFormatting>
  <conditionalFormatting sqref="Q390:Q391">
    <cfRule type="dataBar" priority="1262">
      <dataBar>
        <cfvo type="min"/>
        <cfvo type="max"/>
        <color rgb="FF008AEF"/>
      </dataBar>
      <extLst>
        <ext xmlns:x14="http://schemas.microsoft.com/office/spreadsheetml/2009/9/main" uri="{B025F937-C7B1-47D3-B67F-A62EFF666E3E}">
          <x14:id>{02EE46F6-F0CD-4322-992C-D772E19F0FA0}</x14:id>
        </ext>
      </extLst>
    </cfRule>
  </conditionalFormatting>
  <conditionalFormatting sqref="S280:S311 S313">
    <cfRule type="dataBar" priority="1265">
      <dataBar>
        <cfvo type="min"/>
        <cfvo type="max"/>
        <color rgb="FF008AEF"/>
      </dataBar>
      <extLst>
        <ext xmlns:x14="http://schemas.microsoft.com/office/spreadsheetml/2009/9/main" uri="{B025F937-C7B1-47D3-B67F-A62EFF666E3E}">
          <x14:id>{9EB8753A-5CF7-4E5B-A1D0-06A827FF2E9A}</x14:id>
        </ext>
      </extLst>
    </cfRule>
  </conditionalFormatting>
  <conditionalFormatting sqref="R280:R311 R313">
    <cfRule type="dataBar" priority="1266">
      <dataBar>
        <cfvo type="min"/>
        <cfvo type="max"/>
        <color rgb="FF008AEF"/>
      </dataBar>
      <extLst>
        <ext xmlns:x14="http://schemas.microsoft.com/office/spreadsheetml/2009/9/main" uri="{B025F937-C7B1-47D3-B67F-A62EFF666E3E}">
          <x14:id>{89E9DADC-C30F-42B0-914E-BD3B0651420A}</x14:id>
        </ext>
      </extLst>
    </cfRule>
  </conditionalFormatting>
  <conditionalFormatting sqref="Q312:Q313">
    <cfRule type="dataBar" priority="1267">
      <dataBar>
        <cfvo type="min"/>
        <cfvo type="max"/>
        <color rgb="FF008AEF"/>
      </dataBar>
      <extLst>
        <ext xmlns:x14="http://schemas.microsoft.com/office/spreadsheetml/2009/9/main" uri="{B025F937-C7B1-47D3-B67F-A62EFF666E3E}">
          <x14:id>{4AFC3D14-89F1-4FB8-B526-EBA16E02940E}</x14:id>
        </ext>
      </extLst>
    </cfRule>
  </conditionalFormatting>
  <conditionalFormatting sqref="S397:S428 S430">
    <cfRule type="dataBar" priority="1270">
      <dataBar>
        <cfvo type="min"/>
        <cfvo type="max"/>
        <color rgb="FF008AEF"/>
      </dataBar>
      <extLst>
        <ext xmlns:x14="http://schemas.microsoft.com/office/spreadsheetml/2009/9/main" uri="{B025F937-C7B1-47D3-B67F-A62EFF666E3E}">
          <x14:id>{5168BABB-3A71-4ED1-AB80-83C332B306FC}</x14:id>
        </ext>
      </extLst>
    </cfRule>
  </conditionalFormatting>
  <conditionalFormatting sqref="R397:R428 R430">
    <cfRule type="dataBar" priority="1271">
      <dataBar>
        <cfvo type="min"/>
        <cfvo type="max"/>
        <color rgb="FF008AEF"/>
      </dataBar>
      <extLst>
        <ext xmlns:x14="http://schemas.microsoft.com/office/spreadsheetml/2009/9/main" uri="{B025F937-C7B1-47D3-B67F-A62EFF666E3E}">
          <x14:id>{1ED94017-D24B-492B-8CED-76D0FDBA6216}</x14:id>
        </ext>
      </extLst>
    </cfRule>
  </conditionalFormatting>
  <conditionalFormatting sqref="Q429:Q430">
    <cfRule type="dataBar" priority="1272">
      <dataBar>
        <cfvo type="min"/>
        <cfvo type="max"/>
        <color rgb="FF008AEF"/>
      </dataBar>
      <extLst>
        <ext xmlns:x14="http://schemas.microsoft.com/office/spreadsheetml/2009/9/main" uri="{B025F937-C7B1-47D3-B67F-A62EFF666E3E}">
          <x14:id>{B3879F4F-F4C6-4FA6-97DB-7F110FF68452}</x14:id>
        </ext>
      </extLst>
    </cfRule>
  </conditionalFormatting>
  <conditionalFormatting sqref="S475:S506 S508">
    <cfRule type="dataBar" priority="1275">
      <dataBar>
        <cfvo type="min"/>
        <cfvo type="max"/>
        <color rgb="FF008AEF"/>
      </dataBar>
      <extLst>
        <ext xmlns:x14="http://schemas.microsoft.com/office/spreadsheetml/2009/9/main" uri="{B025F937-C7B1-47D3-B67F-A62EFF666E3E}">
          <x14:id>{0DD61F03-A133-4FC5-A084-5E3F0ACE390B}</x14:id>
        </ext>
      </extLst>
    </cfRule>
  </conditionalFormatting>
  <conditionalFormatting sqref="R475:R506 R508">
    <cfRule type="dataBar" priority="1277">
      <dataBar>
        <cfvo type="min"/>
        <cfvo type="max"/>
        <color rgb="FF008AEF"/>
      </dataBar>
      <extLst>
        <ext xmlns:x14="http://schemas.microsoft.com/office/spreadsheetml/2009/9/main" uri="{B025F937-C7B1-47D3-B67F-A62EFF666E3E}">
          <x14:id>{4478F7A7-143E-4EA1-8C2F-9D50FA67C038}</x14:id>
        </ext>
      </extLst>
    </cfRule>
  </conditionalFormatting>
  <conditionalFormatting sqref="Q507:Q508">
    <cfRule type="dataBar" priority="1279">
      <dataBar>
        <cfvo type="min"/>
        <cfvo type="max"/>
        <color rgb="FF008AEF"/>
      </dataBar>
      <extLst>
        <ext xmlns:x14="http://schemas.microsoft.com/office/spreadsheetml/2009/9/main" uri="{B025F937-C7B1-47D3-B67F-A62EFF666E3E}">
          <x14:id>{E21AB32E-49BC-4D1D-8054-FBB0E58248E9}</x14:id>
        </ext>
      </extLst>
    </cfRule>
  </conditionalFormatting>
  <conditionalFormatting sqref="E118:E119">
    <cfRule type="cellIs" dxfId="833" priority="143" operator="equal">
      <formula>0</formula>
    </cfRule>
  </conditionalFormatting>
  <conditionalFormatting sqref="E157:E158">
    <cfRule type="cellIs" dxfId="832" priority="142" operator="equal">
      <formula>0</formula>
    </cfRule>
  </conditionalFormatting>
  <conditionalFormatting sqref="E235:E236">
    <cfRule type="cellIs" dxfId="831" priority="140" operator="equal">
      <formula>0</formula>
    </cfRule>
  </conditionalFormatting>
  <conditionalFormatting sqref="F509:O509">
    <cfRule type="cellIs" dxfId="830" priority="153" operator="equal">
      <formula>0</formula>
    </cfRule>
  </conditionalFormatting>
  <conditionalFormatting sqref="E509">
    <cfRule type="cellIs" dxfId="829" priority="152" operator="equal">
      <formula>0</formula>
    </cfRule>
  </conditionalFormatting>
  <conditionalFormatting sqref="P509">
    <cfRule type="cellIs" dxfId="828" priority="150" operator="equal">
      <formula>0</formula>
    </cfRule>
  </conditionalFormatting>
  <conditionalFormatting sqref="P509">
    <cfRule type="dataBar" priority="151">
      <dataBar>
        <cfvo type="min"/>
        <cfvo type="max"/>
        <color rgb="FF008AEF"/>
      </dataBar>
      <extLst>
        <ext xmlns:x14="http://schemas.microsoft.com/office/spreadsheetml/2009/9/main" uri="{B025F937-C7B1-47D3-B67F-A62EFF666E3E}">
          <x14:id>{7BD074FC-0767-4DA7-8DC7-768452CB5AB8}</x14:id>
        </ext>
      </extLst>
    </cfRule>
  </conditionalFormatting>
  <conditionalFormatting sqref="F509:O509">
    <cfRule type="dataBar" priority="154">
      <dataBar>
        <cfvo type="min"/>
        <cfvo type="max"/>
        <color rgb="FF008AEF"/>
      </dataBar>
      <extLst>
        <ext xmlns:x14="http://schemas.microsoft.com/office/spreadsheetml/2009/9/main" uri="{B025F937-C7B1-47D3-B67F-A62EFF666E3E}">
          <x14:id>{7779B3DF-E520-494C-B28C-EE3018FC91A7}</x14:id>
        </ext>
      </extLst>
    </cfRule>
  </conditionalFormatting>
  <conditionalFormatting sqref="E508">
    <cfRule type="cellIs" dxfId="827" priority="149" operator="equal">
      <formula>0</formula>
    </cfRule>
  </conditionalFormatting>
  <conditionalFormatting sqref="E430">
    <cfRule type="cellIs" dxfId="826" priority="148" operator="equal">
      <formula>0</formula>
    </cfRule>
  </conditionalFormatting>
  <conditionalFormatting sqref="E391">
    <cfRule type="cellIs" dxfId="825" priority="147" operator="equal">
      <formula>0</formula>
    </cfRule>
  </conditionalFormatting>
  <conditionalFormatting sqref="E313">
    <cfRule type="cellIs" dxfId="824" priority="146" operator="equal">
      <formula>0</formula>
    </cfRule>
  </conditionalFormatting>
  <conditionalFormatting sqref="E196:E197">
    <cfRule type="cellIs" dxfId="823" priority="141" operator="equal">
      <formula>0</formula>
    </cfRule>
  </conditionalFormatting>
  <conditionalFormatting sqref="O474">
    <cfRule type="cellIs" dxfId="822" priority="137" operator="equal">
      <formula>0</formula>
    </cfRule>
  </conditionalFormatting>
  <conditionalFormatting sqref="P474">
    <cfRule type="cellIs" dxfId="821" priority="136" operator="equal">
      <formula>0</formula>
    </cfRule>
  </conditionalFormatting>
  <conditionalFormatting sqref="Q474">
    <cfRule type="cellIs" dxfId="820" priority="135" operator="equal">
      <formula>0</formula>
    </cfRule>
  </conditionalFormatting>
  <conditionalFormatting sqref="O513">
    <cfRule type="cellIs" dxfId="819" priority="134" operator="equal">
      <formula>0</formula>
    </cfRule>
  </conditionalFormatting>
  <conditionalFormatting sqref="P513">
    <cfRule type="cellIs" dxfId="818" priority="133" operator="equal">
      <formula>0</formula>
    </cfRule>
  </conditionalFormatting>
  <conditionalFormatting sqref="Q513">
    <cfRule type="cellIs" dxfId="817" priority="132" operator="equal">
      <formula>0</formula>
    </cfRule>
  </conditionalFormatting>
  <conditionalFormatting sqref="O552">
    <cfRule type="cellIs" dxfId="816" priority="131" operator="equal">
      <formula>0</formula>
    </cfRule>
  </conditionalFormatting>
  <conditionalFormatting sqref="P552">
    <cfRule type="cellIs" dxfId="815" priority="130" operator="equal">
      <formula>0</formula>
    </cfRule>
  </conditionalFormatting>
  <conditionalFormatting sqref="Q552">
    <cfRule type="cellIs" dxfId="814" priority="129" operator="equal">
      <formula>0</formula>
    </cfRule>
  </conditionalFormatting>
  <conditionalFormatting sqref="O592">
    <cfRule type="cellIs" dxfId="813" priority="128" operator="equal">
      <formula>0</formula>
    </cfRule>
  </conditionalFormatting>
  <conditionalFormatting sqref="P592">
    <cfRule type="cellIs" dxfId="812" priority="127" operator="equal">
      <formula>0</formula>
    </cfRule>
  </conditionalFormatting>
  <conditionalFormatting sqref="Q592">
    <cfRule type="cellIs" dxfId="811" priority="126" operator="equal">
      <formula>0</formula>
    </cfRule>
  </conditionalFormatting>
  <conditionalFormatting sqref="O631">
    <cfRule type="cellIs" dxfId="810" priority="125" operator="equal">
      <formula>0</formula>
    </cfRule>
  </conditionalFormatting>
  <conditionalFormatting sqref="P631">
    <cfRule type="cellIs" dxfId="809" priority="124" operator="equal">
      <formula>0</formula>
    </cfRule>
  </conditionalFormatting>
  <conditionalFormatting sqref="Q631">
    <cfRule type="cellIs" dxfId="808" priority="123" operator="equal">
      <formula>0</formula>
    </cfRule>
  </conditionalFormatting>
  <conditionalFormatting sqref="O670">
    <cfRule type="cellIs" dxfId="807" priority="122" operator="equal">
      <formula>0</formula>
    </cfRule>
  </conditionalFormatting>
  <conditionalFormatting sqref="P670">
    <cfRule type="cellIs" dxfId="806" priority="121" operator="equal">
      <formula>0</formula>
    </cfRule>
  </conditionalFormatting>
  <conditionalFormatting sqref="Q670">
    <cfRule type="cellIs" dxfId="805" priority="120" operator="equal">
      <formula>0</formula>
    </cfRule>
  </conditionalFormatting>
  <conditionalFormatting sqref="O709">
    <cfRule type="cellIs" dxfId="804" priority="119" operator="equal">
      <formula>0</formula>
    </cfRule>
  </conditionalFormatting>
  <conditionalFormatting sqref="P709">
    <cfRule type="cellIs" dxfId="803" priority="118" operator="equal">
      <formula>0</formula>
    </cfRule>
  </conditionalFormatting>
  <conditionalFormatting sqref="Q709">
    <cfRule type="cellIs" dxfId="802" priority="117" operator="equal">
      <formula>0</formula>
    </cfRule>
  </conditionalFormatting>
  <conditionalFormatting sqref="O748">
    <cfRule type="cellIs" dxfId="801" priority="116" operator="equal">
      <formula>0</formula>
    </cfRule>
  </conditionalFormatting>
  <conditionalFormatting sqref="P748">
    <cfRule type="cellIs" dxfId="800" priority="115" operator="equal">
      <formula>0</formula>
    </cfRule>
  </conditionalFormatting>
  <conditionalFormatting sqref="Q748">
    <cfRule type="cellIs" dxfId="799" priority="114" operator="equal">
      <formula>0</formula>
    </cfRule>
  </conditionalFormatting>
  <conditionalFormatting sqref="C240">
    <cfRule type="cellIs" dxfId="798" priority="110" operator="equal">
      <formula>0</formula>
    </cfRule>
  </conditionalFormatting>
  <conditionalFormatting sqref="C241">
    <cfRule type="cellIs" dxfId="797" priority="113" operator="equal">
      <formula>0</formula>
    </cfRule>
  </conditionalFormatting>
  <conditionalFormatting sqref="C242:C272">
    <cfRule type="cellIs" dxfId="796" priority="112" operator="equal">
      <formula>0</formula>
    </cfRule>
  </conditionalFormatting>
  <conditionalFormatting sqref="C273:C274">
    <cfRule type="cellIs" dxfId="795" priority="111" operator="equal">
      <formula>0</formula>
    </cfRule>
  </conditionalFormatting>
  <conditionalFormatting sqref="C279">
    <cfRule type="cellIs" dxfId="794" priority="106" operator="equal">
      <formula>0</formula>
    </cfRule>
  </conditionalFormatting>
  <conditionalFormatting sqref="C280">
    <cfRule type="cellIs" dxfId="793" priority="109" operator="equal">
      <formula>0</formula>
    </cfRule>
  </conditionalFormatting>
  <conditionalFormatting sqref="C281:C311">
    <cfRule type="cellIs" dxfId="792" priority="108" operator="equal">
      <formula>0</formula>
    </cfRule>
  </conditionalFormatting>
  <conditionalFormatting sqref="C312:C313">
    <cfRule type="cellIs" dxfId="791" priority="107" operator="equal">
      <formula>0</formula>
    </cfRule>
  </conditionalFormatting>
  <conditionalFormatting sqref="C357">
    <cfRule type="cellIs" dxfId="790" priority="102" operator="equal">
      <formula>0</formula>
    </cfRule>
  </conditionalFormatting>
  <conditionalFormatting sqref="C358">
    <cfRule type="cellIs" dxfId="789" priority="105" operator="equal">
      <formula>0</formula>
    </cfRule>
  </conditionalFormatting>
  <conditionalFormatting sqref="C359:C389">
    <cfRule type="cellIs" dxfId="788" priority="104" operator="equal">
      <formula>0</formula>
    </cfRule>
  </conditionalFormatting>
  <conditionalFormatting sqref="C390:C391">
    <cfRule type="cellIs" dxfId="787" priority="103" operator="equal">
      <formula>0</formula>
    </cfRule>
  </conditionalFormatting>
  <conditionalFormatting sqref="C234:C235">
    <cfRule type="cellIs" dxfId="786" priority="96" operator="equal">
      <formula>0</formula>
    </cfRule>
  </conditionalFormatting>
  <conditionalFormatting sqref="C163:C194">
    <cfRule type="cellIs" dxfId="785" priority="100" operator="equal">
      <formula>0</formula>
    </cfRule>
  </conditionalFormatting>
  <conditionalFormatting sqref="C162">
    <cfRule type="cellIs" dxfId="784" priority="101" operator="equal">
      <formula>0</formula>
    </cfRule>
  </conditionalFormatting>
  <conditionalFormatting sqref="C195:C196">
    <cfRule type="cellIs" dxfId="783" priority="99" operator="equal">
      <formula>0</formula>
    </cfRule>
  </conditionalFormatting>
  <conditionalFormatting sqref="C201">
    <cfRule type="cellIs" dxfId="782" priority="98" operator="equal">
      <formula>0</formula>
    </cfRule>
  </conditionalFormatting>
  <conditionalFormatting sqref="C202:C233">
    <cfRule type="cellIs" dxfId="781" priority="97" operator="equal">
      <formula>0</formula>
    </cfRule>
  </conditionalFormatting>
  <conditionalFormatting sqref="C45">
    <cfRule type="cellIs" dxfId="780" priority="95" operator="equal">
      <formula>0</formula>
    </cfRule>
  </conditionalFormatting>
  <conditionalFormatting sqref="C46:C77">
    <cfRule type="cellIs" dxfId="779" priority="94" operator="equal">
      <formula>0</formula>
    </cfRule>
  </conditionalFormatting>
  <conditionalFormatting sqref="C78:C79">
    <cfRule type="cellIs" dxfId="778" priority="93" operator="equal">
      <formula>0</formula>
    </cfRule>
  </conditionalFormatting>
  <conditionalFormatting sqref="C123">
    <cfRule type="cellIs" dxfId="777" priority="92" operator="equal">
      <formula>0</formula>
    </cfRule>
  </conditionalFormatting>
  <conditionalFormatting sqref="C44">
    <cfRule type="cellIs" dxfId="776" priority="91" operator="equal">
      <formula>0</formula>
    </cfRule>
  </conditionalFormatting>
  <conditionalFormatting sqref="C122">
    <cfRule type="cellIs" dxfId="775" priority="90" operator="equal">
      <formula>0</formula>
    </cfRule>
  </conditionalFormatting>
  <conditionalFormatting sqref="C84">
    <cfRule type="cellIs" dxfId="774" priority="89" operator="equal">
      <formula>0</formula>
    </cfRule>
  </conditionalFormatting>
  <conditionalFormatting sqref="C83">
    <cfRule type="cellIs" dxfId="773" priority="88" operator="equal">
      <formula>0</formula>
    </cfRule>
  </conditionalFormatting>
  <conditionalFormatting sqref="C85:C116">
    <cfRule type="cellIs" dxfId="772" priority="87" operator="equal">
      <formula>0</formula>
    </cfRule>
  </conditionalFormatting>
  <conditionalFormatting sqref="C117:C118">
    <cfRule type="cellIs" dxfId="771" priority="86" operator="equal">
      <formula>0</formula>
    </cfRule>
  </conditionalFormatting>
  <conditionalFormatting sqref="C124:C155">
    <cfRule type="cellIs" dxfId="770" priority="85" operator="equal">
      <formula>0</formula>
    </cfRule>
  </conditionalFormatting>
  <conditionalFormatting sqref="C156:C157">
    <cfRule type="cellIs" dxfId="769" priority="84" operator="equal">
      <formula>0</formula>
    </cfRule>
  </conditionalFormatting>
  <conditionalFormatting sqref="C161">
    <cfRule type="cellIs" dxfId="768" priority="83" operator="equal">
      <formula>0</formula>
    </cfRule>
  </conditionalFormatting>
  <conditionalFormatting sqref="C200">
    <cfRule type="cellIs" dxfId="767" priority="82" operator="equal">
      <formula>0</formula>
    </cfRule>
  </conditionalFormatting>
  <conditionalFormatting sqref="C239">
    <cfRule type="cellIs" dxfId="766" priority="81" operator="equal">
      <formula>0</formula>
    </cfRule>
  </conditionalFormatting>
  <conditionalFormatting sqref="C278">
    <cfRule type="cellIs" dxfId="765" priority="80" operator="equal">
      <formula>0</formula>
    </cfRule>
  </conditionalFormatting>
  <conditionalFormatting sqref="C356">
    <cfRule type="cellIs" dxfId="764" priority="79" operator="equal">
      <formula>0</formula>
    </cfRule>
  </conditionalFormatting>
  <conditionalFormatting sqref="C395">
    <cfRule type="cellIs" dxfId="763" priority="78" operator="equal">
      <formula>0</formula>
    </cfRule>
  </conditionalFormatting>
  <conditionalFormatting sqref="C434">
    <cfRule type="cellIs" dxfId="762" priority="77" operator="equal">
      <formula>0</formula>
    </cfRule>
  </conditionalFormatting>
  <conditionalFormatting sqref="C473">
    <cfRule type="cellIs" dxfId="761" priority="76" operator="equal">
      <formula>0</formula>
    </cfRule>
  </conditionalFormatting>
  <conditionalFormatting sqref="C512">
    <cfRule type="cellIs" dxfId="760" priority="75" operator="equal">
      <formula>0</formula>
    </cfRule>
  </conditionalFormatting>
  <conditionalFormatting sqref="C551">
    <cfRule type="cellIs" dxfId="759" priority="74" operator="equal">
      <formula>0</formula>
    </cfRule>
  </conditionalFormatting>
  <conditionalFormatting sqref="C591">
    <cfRule type="cellIs" dxfId="758" priority="73" operator="equal">
      <formula>0</formula>
    </cfRule>
  </conditionalFormatting>
  <conditionalFormatting sqref="C630">
    <cfRule type="cellIs" dxfId="757" priority="72" operator="equal">
      <formula>0</formula>
    </cfRule>
  </conditionalFormatting>
  <conditionalFormatting sqref="C669">
    <cfRule type="cellIs" dxfId="756" priority="71" operator="equal">
      <formula>0</formula>
    </cfRule>
  </conditionalFormatting>
  <conditionalFormatting sqref="C708">
    <cfRule type="cellIs" dxfId="755" priority="70" operator="equal">
      <formula>0</formula>
    </cfRule>
  </conditionalFormatting>
  <conditionalFormatting sqref="C747">
    <cfRule type="cellIs" dxfId="754" priority="69" operator="equal">
      <formula>0</formula>
    </cfRule>
  </conditionalFormatting>
  <conditionalFormatting sqref="E6:N6 F41:O41">
    <cfRule type="cellIs" dxfId="753" priority="67" operator="equal">
      <formula>0</formula>
    </cfRule>
  </conditionalFormatting>
  <conditionalFormatting sqref="S6">
    <cfRule type="cellIs" dxfId="752" priority="53" operator="equal">
      <formula>0</formula>
    </cfRule>
  </conditionalFormatting>
  <conditionalFormatting sqref="R7:R38 R40">
    <cfRule type="cellIs" dxfId="751" priority="57" operator="equal">
      <formula>0</formula>
    </cfRule>
  </conditionalFormatting>
  <conditionalFormatting sqref="E39:E41">
    <cfRule type="cellIs" dxfId="750" priority="66" operator="equal">
      <formula>0</formula>
    </cfRule>
  </conditionalFormatting>
  <conditionalFormatting sqref="E7:E38">
    <cfRule type="cellIs" dxfId="749" priority="65" operator="equal">
      <formula>0</formula>
    </cfRule>
  </conditionalFormatting>
  <conditionalFormatting sqref="O6">
    <cfRule type="cellIs" dxfId="748" priority="63" operator="equal">
      <formula>0</formula>
    </cfRule>
  </conditionalFormatting>
  <conditionalFormatting sqref="P6">
    <cfRule type="cellIs" dxfId="747" priority="61" operator="equal">
      <formula>0</formula>
    </cfRule>
  </conditionalFormatting>
  <conditionalFormatting sqref="S7:S38 S40">
    <cfRule type="cellIs" dxfId="746" priority="59" operator="equal">
      <formula>0</formula>
    </cfRule>
  </conditionalFormatting>
  <conditionalFormatting sqref="S7:S38 S40">
    <cfRule type="dataBar" priority="60">
      <dataBar>
        <cfvo type="min"/>
        <cfvo type="max"/>
        <color rgb="FF008AEF"/>
      </dataBar>
      <extLst>
        <ext xmlns:x14="http://schemas.microsoft.com/office/spreadsheetml/2009/9/main" uri="{B025F937-C7B1-47D3-B67F-A62EFF666E3E}">
          <x14:id>{C4C2CB63-68D3-4714-BB9C-920487E90CF5}</x14:id>
        </ext>
      </extLst>
    </cfRule>
  </conditionalFormatting>
  <conditionalFormatting sqref="R7:R38 R40">
    <cfRule type="dataBar" priority="58">
      <dataBar>
        <cfvo type="min"/>
        <cfvo type="max"/>
        <color rgb="FF008AEF"/>
      </dataBar>
      <extLst>
        <ext xmlns:x14="http://schemas.microsoft.com/office/spreadsheetml/2009/9/main" uri="{B025F937-C7B1-47D3-B67F-A62EFF666E3E}">
          <x14:id>{8B003851-768E-4015-8FF0-D5A6EE3D5A18}</x14:id>
        </ext>
      </extLst>
    </cfRule>
  </conditionalFormatting>
  <conditionalFormatting sqref="Q7:Q40">
    <cfRule type="cellIs" dxfId="745" priority="55" operator="equal">
      <formula>0</formula>
    </cfRule>
  </conditionalFormatting>
  <conditionalFormatting sqref="Q7:Q40">
    <cfRule type="dataBar" priority="56">
      <dataBar>
        <cfvo type="min"/>
        <cfvo type="max"/>
        <color rgb="FF008AEF"/>
      </dataBar>
      <extLst>
        <ext xmlns:x14="http://schemas.microsoft.com/office/spreadsheetml/2009/9/main" uri="{B025F937-C7B1-47D3-B67F-A62EFF666E3E}">
          <x14:id>{526A6172-77C3-45A8-A3E0-0F9C32281332}</x14:id>
        </ext>
      </extLst>
    </cfRule>
  </conditionalFormatting>
  <conditionalFormatting sqref="Q6:R6">
    <cfRule type="cellIs" dxfId="744" priority="54" operator="equal">
      <formula>0</formula>
    </cfRule>
  </conditionalFormatting>
  <conditionalFormatting sqref="P41">
    <cfRule type="cellIs" dxfId="743" priority="51" operator="equal">
      <formula>0</formula>
    </cfRule>
  </conditionalFormatting>
  <conditionalFormatting sqref="P41">
    <cfRule type="dataBar" priority="52">
      <dataBar>
        <cfvo type="min"/>
        <cfvo type="max"/>
        <color rgb="FF008AEF"/>
      </dataBar>
      <extLst>
        <ext xmlns:x14="http://schemas.microsoft.com/office/spreadsheetml/2009/9/main" uri="{B025F937-C7B1-47D3-B67F-A62EFF666E3E}">
          <x14:id>{BABC3BC5-6A93-49E2-B044-25994851329B}</x14:id>
        </ext>
      </extLst>
    </cfRule>
  </conditionalFormatting>
  <conditionalFormatting sqref="F41:O41">
    <cfRule type="dataBar" priority="68">
      <dataBar>
        <cfvo type="min"/>
        <cfvo type="max"/>
        <color rgb="FF008AEF"/>
      </dataBar>
      <extLst>
        <ext xmlns:x14="http://schemas.microsoft.com/office/spreadsheetml/2009/9/main" uri="{B025F937-C7B1-47D3-B67F-A62EFF666E3E}">
          <x14:id>{F1FA4375-FB14-4FAC-86A5-ACC8B32F7C2D}</x14:id>
        </ext>
      </extLst>
    </cfRule>
  </conditionalFormatting>
  <conditionalFormatting sqref="C6">
    <cfRule type="cellIs" dxfId="742" priority="50" operator="equal">
      <formula>0</formula>
    </cfRule>
  </conditionalFormatting>
  <conditionalFormatting sqref="C7:C38">
    <cfRule type="cellIs" dxfId="741" priority="49" operator="equal">
      <formula>0</formula>
    </cfRule>
  </conditionalFormatting>
  <conditionalFormatting sqref="C39:C40">
    <cfRule type="cellIs" dxfId="740" priority="48" operator="equal">
      <formula>0</formula>
    </cfRule>
  </conditionalFormatting>
  <conditionalFormatting sqref="C5">
    <cfRule type="cellIs" dxfId="739" priority="47" operator="equal">
      <formula>0</formula>
    </cfRule>
  </conditionalFormatting>
  <conditionalFormatting sqref="F7:J38">
    <cfRule type="cellIs" dxfId="738" priority="46" operator="equal">
      <formula>0</formula>
    </cfRule>
  </conditionalFormatting>
  <conditionalFormatting sqref="K7:P38">
    <cfRule type="cellIs" dxfId="737" priority="45" operator="equal">
      <formula>0</formula>
    </cfRule>
  </conditionalFormatting>
  <conditionalFormatting sqref="E318:N318 E351 E353:O353">
    <cfRule type="cellIs" dxfId="736" priority="40" operator="equal">
      <formula>0</formula>
    </cfRule>
  </conditionalFormatting>
  <conditionalFormatting sqref="E319:E350">
    <cfRule type="cellIs" dxfId="735" priority="39" operator="equal">
      <formula>0</formula>
    </cfRule>
  </conditionalFormatting>
  <conditionalFormatting sqref="O318">
    <cfRule type="cellIs" dxfId="734" priority="37" operator="equal">
      <formula>0</formula>
    </cfRule>
  </conditionalFormatting>
  <conditionalFormatting sqref="P318">
    <cfRule type="cellIs" dxfId="733" priority="35" operator="equal">
      <formula>0</formula>
    </cfRule>
  </conditionalFormatting>
  <conditionalFormatting sqref="S319:S350 S352">
    <cfRule type="cellIs" dxfId="732" priority="34" operator="equal">
      <formula>0</formula>
    </cfRule>
  </conditionalFormatting>
  <conditionalFormatting sqref="R319:R350 R352">
    <cfRule type="cellIs" dxfId="731" priority="33" operator="equal">
      <formula>0</formula>
    </cfRule>
  </conditionalFormatting>
  <conditionalFormatting sqref="Q319:Q352">
    <cfRule type="cellIs" dxfId="730" priority="31" operator="equal">
      <formula>0</formula>
    </cfRule>
  </conditionalFormatting>
  <conditionalFormatting sqref="Q319:Q352">
    <cfRule type="dataBar" priority="32">
      <dataBar>
        <cfvo type="min"/>
        <cfvo type="max"/>
        <color rgb="FF008AEF"/>
      </dataBar>
      <extLst>
        <ext xmlns:x14="http://schemas.microsoft.com/office/spreadsheetml/2009/9/main" uri="{B025F937-C7B1-47D3-B67F-A62EFF666E3E}">
          <x14:id>{38547D56-0732-4BCE-8889-E1B8D18FD3E1}</x14:id>
        </ext>
      </extLst>
    </cfRule>
  </conditionalFormatting>
  <conditionalFormatting sqref="S318">
    <cfRule type="cellIs" dxfId="729" priority="28" operator="equal">
      <formula>0</formula>
    </cfRule>
  </conditionalFormatting>
  <conditionalFormatting sqref="Q318:R318">
    <cfRule type="cellIs" dxfId="728" priority="29" operator="equal">
      <formula>0</formula>
    </cfRule>
  </conditionalFormatting>
  <conditionalFormatting sqref="P353">
    <cfRule type="cellIs" dxfId="727" priority="26" operator="equal">
      <formula>0</formula>
    </cfRule>
  </conditionalFormatting>
  <conditionalFormatting sqref="P353">
    <cfRule type="dataBar" priority="27">
      <dataBar>
        <cfvo type="min"/>
        <cfvo type="max"/>
        <color rgb="FF008AEF"/>
      </dataBar>
      <extLst>
        <ext xmlns:x14="http://schemas.microsoft.com/office/spreadsheetml/2009/9/main" uri="{B025F937-C7B1-47D3-B67F-A62EFF666E3E}">
          <x14:id>{3597585B-6093-4D87-9DB0-284FDC96C06E}</x14:id>
        </ext>
      </extLst>
    </cfRule>
  </conditionalFormatting>
  <conditionalFormatting sqref="F353:O353">
    <cfRule type="dataBar" priority="41">
      <dataBar>
        <cfvo type="min"/>
        <cfvo type="max"/>
        <color rgb="FF008AEF"/>
      </dataBar>
      <extLst>
        <ext xmlns:x14="http://schemas.microsoft.com/office/spreadsheetml/2009/9/main" uri="{B025F937-C7B1-47D3-B67F-A62EFF666E3E}">
          <x14:id>{9F85DE5A-DCDE-4542-B512-C40B72DE664E}</x14:id>
        </ext>
      </extLst>
    </cfRule>
  </conditionalFormatting>
  <conditionalFormatting sqref="S319:S350 S352">
    <cfRule type="dataBar" priority="42">
      <dataBar>
        <cfvo type="min"/>
        <cfvo type="max"/>
        <color rgb="FF008AEF"/>
      </dataBar>
      <extLst>
        <ext xmlns:x14="http://schemas.microsoft.com/office/spreadsheetml/2009/9/main" uri="{B025F937-C7B1-47D3-B67F-A62EFF666E3E}">
          <x14:id>{3341EB70-FF9C-4DC8-9E11-4E28BC36413F}</x14:id>
        </ext>
      </extLst>
    </cfRule>
  </conditionalFormatting>
  <conditionalFormatting sqref="R319:R350 R352">
    <cfRule type="dataBar" priority="43">
      <dataBar>
        <cfvo type="min"/>
        <cfvo type="max"/>
        <color rgb="FF008AEF"/>
      </dataBar>
      <extLst>
        <ext xmlns:x14="http://schemas.microsoft.com/office/spreadsheetml/2009/9/main" uri="{B025F937-C7B1-47D3-B67F-A62EFF666E3E}">
          <x14:id>{EEB23EF0-9AF2-410B-BD93-2BE20E4A3B88}</x14:id>
        </ext>
      </extLst>
    </cfRule>
  </conditionalFormatting>
  <conditionalFormatting sqref="E352">
    <cfRule type="cellIs" dxfId="726" priority="25" operator="equal">
      <formula>0</formula>
    </cfRule>
  </conditionalFormatting>
  <conditionalFormatting sqref="C318">
    <cfRule type="cellIs" dxfId="725" priority="21" operator="equal">
      <formula>0</formula>
    </cfRule>
  </conditionalFormatting>
  <conditionalFormatting sqref="C319">
    <cfRule type="cellIs" dxfId="724" priority="24" operator="equal">
      <formula>0</formula>
    </cfRule>
  </conditionalFormatting>
  <conditionalFormatting sqref="C320:C350">
    <cfRule type="cellIs" dxfId="723" priority="23" operator="equal">
      <formula>0</formula>
    </cfRule>
  </conditionalFormatting>
  <conditionalFormatting sqref="C351:C352">
    <cfRule type="cellIs" dxfId="722" priority="22" operator="equal">
      <formula>0</formula>
    </cfRule>
  </conditionalFormatting>
  <conditionalFormatting sqref="C317">
    <cfRule type="cellIs" dxfId="721" priority="20" operator="equal">
      <formula>0</formula>
    </cfRule>
  </conditionalFormatting>
  <conditionalFormatting sqref="F319:J350">
    <cfRule type="cellIs" dxfId="720" priority="19" operator="equal">
      <formula>0</formula>
    </cfRule>
  </conditionalFormatting>
  <conditionalFormatting sqref="K319:O350">
    <cfRule type="cellIs" dxfId="719" priority="18" operator="equal">
      <formula>0</formula>
    </cfRule>
  </conditionalFormatting>
  <conditionalFormatting sqref="P319:P350">
    <cfRule type="cellIs" dxfId="718" priority="17" operator="equal">
      <formula>0</formula>
    </cfRule>
  </conditionalFormatting>
  <conditionalFormatting sqref="F280:J311">
    <cfRule type="cellIs" dxfId="717" priority="13" operator="equal">
      <formula>0</formula>
    </cfRule>
  </conditionalFormatting>
  <conditionalFormatting sqref="K280:O311">
    <cfRule type="cellIs" dxfId="716" priority="12" operator="equal">
      <formula>0</formula>
    </cfRule>
  </conditionalFormatting>
  <conditionalFormatting sqref="P280:P311">
    <cfRule type="cellIs" dxfId="715" priority="11" operator="equal">
      <formula>0</formula>
    </cfRule>
  </conditionalFormatting>
  <dataValidations count="1">
    <dataValidation type="list" allowBlank="1" showInputMessage="1" showErrorMessage="1" sqref="C2">
      <formula1>$AI$46:$AI$49</formula1>
    </dataValidation>
  </dataValidations>
  <pageMargins left="0.70866141732283472" right="0.70866141732283472" top="0.55118110236220474" bottom="0.35433070866141736" header="0.31496062992125984" footer="0.31496062992125984"/>
  <pageSetup paperSize="9" scale="51" fitToHeight="10" orientation="landscape" r:id="rId1"/>
  <headerFooter>
    <oddHeader>&amp;L&amp;F&amp;R&amp;A</oddHeader>
    <oddFooter>&amp;R&amp;P</oddFooter>
  </headerFooter>
  <extLst>
    <ext xmlns:x14="http://schemas.microsoft.com/office/spreadsheetml/2009/9/main" uri="{78C0D931-6437-407d-A8EE-F0AAD7539E65}">
      <x14:conditionalFormattings>
        <x14:conditionalFormatting xmlns:xm="http://schemas.microsoft.com/office/excel/2006/main">
          <x14:cfRule type="dataBar" id="{8CF7C28F-8827-495A-9F09-E640D991C2A3}">
            <x14:dataBar minLength="0" maxLength="100" border="1" negativeBarBorderColorSameAsPositive="0">
              <x14:cfvo type="autoMin"/>
              <x14:cfvo type="autoMax"/>
              <x14:borderColor rgb="FF008AEF"/>
              <x14:negativeFillColor rgb="FFFF0000"/>
              <x14:negativeBorderColor rgb="FFFF0000"/>
              <x14:axisColor rgb="FF000000"/>
            </x14:dataBar>
          </x14:cfRule>
          <xm:sqref>Q81:S81 F81:O81</xm:sqref>
        </x14:conditionalFormatting>
        <x14:conditionalFormatting xmlns:xm="http://schemas.microsoft.com/office/excel/2006/main">
          <x14:cfRule type="dataBar" id="{FC2E0049-37F8-4937-9ECF-A81E138D43D6}">
            <x14:dataBar minLength="0" maxLength="100" border="1" negativeBarBorderColorSameAsPositive="0">
              <x14:cfvo type="autoMin"/>
              <x14:cfvo type="autoMax"/>
              <x14:borderColor rgb="FF008AEF"/>
              <x14:negativeFillColor rgb="FFFF0000"/>
              <x14:negativeBorderColor rgb="FFFF0000"/>
              <x14:axisColor rgb="FF000000"/>
            </x14:dataBar>
          </x14:cfRule>
          <xm:sqref>P81</xm:sqref>
        </x14:conditionalFormatting>
        <x14:conditionalFormatting xmlns:xm="http://schemas.microsoft.com/office/excel/2006/main">
          <x14:cfRule type="dataBar" id="{32BD0ED1-0938-4BA3-BC7B-241A2F3A3376}">
            <x14:dataBar minLength="0" maxLength="100" border="1" negativeBarBorderColorSameAsPositive="0">
              <x14:cfvo type="autoMin"/>
              <x14:cfvo type="autoMax"/>
              <x14:borderColor rgb="FF008AEF"/>
              <x14:negativeFillColor rgb="FFFF0000"/>
              <x14:negativeBorderColor rgb="FFFF0000"/>
              <x14:axisColor rgb="FF000000"/>
            </x14:dataBar>
          </x14:cfRule>
          <xm:sqref>S46:S77 S79</xm:sqref>
        </x14:conditionalFormatting>
        <x14:conditionalFormatting xmlns:xm="http://schemas.microsoft.com/office/excel/2006/main">
          <x14:cfRule type="dataBar" id="{5C78E199-493C-4EF3-AE2A-5D999F9CC1E3}">
            <x14:dataBar minLength="0" maxLength="100" border="1" negativeBarBorderColorSameAsPositive="0">
              <x14:cfvo type="autoMin"/>
              <x14:cfvo type="autoMax"/>
              <x14:borderColor rgb="FF008AEF"/>
              <x14:negativeFillColor rgb="FFFF0000"/>
              <x14:negativeBorderColor rgb="FFFF0000"/>
              <x14:axisColor rgb="FF000000"/>
            </x14:dataBar>
          </x14:cfRule>
          <xm:sqref>R46:R77 R79</xm:sqref>
        </x14:conditionalFormatting>
        <x14:conditionalFormatting xmlns:xm="http://schemas.microsoft.com/office/excel/2006/main">
          <x14:cfRule type="dataBar" id="{3D948F64-CFD2-4DA0-97C8-D15F56078F65}">
            <x14:dataBar minLength="0" maxLength="100" border="1" negativeBarBorderColorSameAsPositive="0">
              <x14:cfvo type="autoMin"/>
              <x14:cfvo type="autoMax"/>
              <x14:borderColor rgb="FF008AEF"/>
              <x14:negativeFillColor rgb="FFFF0000"/>
              <x14:negativeBorderColor rgb="FFFF0000"/>
              <x14:axisColor rgb="FF000000"/>
            </x14:dataBar>
          </x14:cfRule>
          <xm:sqref>Q46:Q79</xm:sqref>
        </x14:conditionalFormatting>
        <x14:conditionalFormatting xmlns:xm="http://schemas.microsoft.com/office/excel/2006/main">
          <x14:cfRule type="dataBar" id="{F54B4B9E-7F8D-41F4-A62B-D665A5D54F6E}">
            <x14:dataBar minLength="0" maxLength="100" border="1" negativeBarBorderColorSameAsPositive="0">
              <x14:cfvo type="autoMin"/>
              <x14:cfvo type="autoMax"/>
              <x14:borderColor rgb="FF008AEF"/>
              <x14:negativeFillColor rgb="FFFF0000"/>
              <x14:negativeBorderColor rgb="FFFF0000"/>
              <x14:axisColor rgb="FF000000"/>
            </x14:dataBar>
          </x14:cfRule>
          <xm:sqref>S85:S116 S118</xm:sqref>
        </x14:conditionalFormatting>
        <x14:conditionalFormatting xmlns:xm="http://schemas.microsoft.com/office/excel/2006/main">
          <x14:cfRule type="dataBar" id="{DC602DFF-2FD3-44D9-B26D-C281BB73E093}">
            <x14:dataBar minLength="0" maxLength="100" border="1" negativeBarBorderColorSameAsPositive="0">
              <x14:cfvo type="autoMin"/>
              <x14:cfvo type="autoMax"/>
              <x14:borderColor rgb="FF008AEF"/>
              <x14:negativeFillColor rgb="FFFF0000"/>
              <x14:negativeBorderColor rgb="FFFF0000"/>
              <x14:axisColor rgb="FF000000"/>
            </x14:dataBar>
          </x14:cfRule>
          <xm:sqref>R85:R116 R118</xm:sqref>
        </x14:conditionalFormatting>
        <x14:conditionalFormatting xmlns:xm="http://schemas.microsoft.com/office/excel/2006/main">
          <x14:cfRule type="dataBar" id="{B8EBD1C8-DFEB-4547-A445-1DF9F8234346}">
            <x14:dataBar minLength="0" maxLength="100" border="1" negativeBarBorderColorSameAsPositive="0">
              <x14:cfvo type="autoMin"/>
              <x14:cfvo type="autoMax"/>
              <x14:borderColor rgb="FF008AEF"/>
              <x14:negativeFillColor rgb="FFFF0000"/>
              <x14:negativeBorderColor rgb="FFFF0000"/>
              <x14:axisColor rgb="FF000000"/>
            </x14:dataBar>
          </x14:cfRule>
          <xm:sqref>Q85:Q118</xm:sqref>
        </x14:conditionalFormatting>
        <x14:conditionalFormatting xmlns:xm="http://schemas.microsoft.com/office/excel/2006/main">
          <x14:cfRule type="dataBar" id="{86BC6863-937E-4243-A788-E000339FD2F1}">
            <x14:dataBar minLength="0" maxLength="100" border="1" negativeBarBorderColorSameAsPositive="0">
              <x14:cfvo type="autoMin"/>
              <x14:cfvo type="autoMax"/>
              <x14:borderColor rgb="FF008AEF"/>
              <x14:negativeFillColor rgb="FFFF0000"/>
              <x14:negativeBorderColor rgb="FFFF0000"/>
              <x14:axisColor rgb="FF000000"/>
            </x14:dataBar>
          </x14:cfRule>
          <xm:sqref>S124:S155 S157</xm:sqref>
        </x14:conditionalFormatting>
        <x14:conditionalFormatting xmlns:xm="http://schemas.microsoft.com/office/excel/2006/main">
          <x14:cfRule type="dataBar" id="{F3E72E3C-D7A2-4362-BC82-6BDA74B2DA00}">
            <x14:dataBar minLength="0" maxLength="100" border="1" negativeBarBorderColorSameAsPositive="0">
              <x14:cfvo type="autoMin"/>
              <x14:cfvo type="autoMax"/>
              <x14:borderColor rgb="FF008AEF"/>
              <x14:negativeFillColor rgb="FFFF0000"/>
              <x14:negativeBorderColor rgb="FFFF0000"/>
              <x14:axisColor rgb="FF000000"/>
            </x14:dataBar>
          </x14:cfRule>
          <xm:sqref>R124:R155 R157</xm:sqref>
        </x14:conditionalFormatting>
        <x14:conditionalFormatting xmlns:xm="http://schemas.microsoft.com/office/excel/2006/main">
          <x14:cfRule type="dataBar" id="{95305ABF-BFEA-4937-9BDC-8477671D2E11}">
            <x14:dataBar minLength="0" maxLength="100" border="1" negativeBarBorderColorSameAsPositive="0">
              <x14:cfvo type="autoMin"/>
              <x14:cfvo type="autoMax"/>
              <x14:borderColor rgb="FF008AEF"/>
              <x14:negativeFillColor rgb="FFFF0000"/>
              <x14:negativeBorderColor rgb="FFFF0000"/>
              <x14:axisColor rgb="FF000000"/>
            </x14:dataBar>
          </x14:cfRule>
          <xm:sqref>Q124:Q157</xm:sqref>
        </x14:conditionalFormatting>
        <x14:conditionalFormatting xmlns:xm="http://schemas.microsoft.com/office/excel/2006/main">
          <x14:cfRule type="dataBar" id="{E965763B-C94B-4D21-A182-09F218FB0935}">
            <x14:dataBar minLength="0" maxLength="100" border="1" negativeBarBorderColorSameAsPositive="0">
              <x14:cfvo type="autoMin"/>
              <x14:cfvo type="autoMax"/>
              <x14:borderColor rgb="FF008AEF"/>
              <x14:negativeFillColor rgb="FFFF0000"/>
              <x14:negativeBorderColor rgb="FFFF0000"/>
              <x14:axisColor rgb="FF000000"/>
            </x14:dataBar>
          </x14:cfRule>
          <xm:sqref>S163:S194 S196</xm:sqref>
        </x14:conditionalFormatting>
        <x14:conditionalFormatting xmlns:xm="http://schemas.microsoft.com/office/excel/2006/main">
          <x14:cfRule type="dataBar" id="{27EEF5D7-6F6F-492E-8378-BF1243BB5BD5}">
            <x14:dataBar minLength="0" maxLength="100" border="1" negativeBarBorderColorSameAsPositive="0">
              <x14:cfvo type="autoMin"/>
              <x14:cfvo type="autoMax"/>
              <x14:borderColor rgb="FF008AEF"/>
              <x14:negativeFillColor rgb="FFFF0000"/>
              <x14:negativeBorderColor rgb="FFFF0000"/>
              <x14:axisColor rgb="FF000000"/>
            </x14:dataBar>
          </x14:cfRule>
          <xm:sqref>R163:R194 R196</xm:sqref>
        </x14:conditionalFormatting>
        <x14:conditionalFormatting xmlns:xm="http://schemas.microsoft.com/office/excel/2006/main">
          <x14:cfRule type="dataBar" id="{B9F6EE2B-9552-4E0B-A038-8AB2400B58FB}">
            <x14:dataBar minLength="0" maxLength="100" border="1" negativeBarBorderColorSameAsPositive="0">
              <x14:cfvo type="autoMin"/>
              <x14:cfvo type="autoMax"/>
              <x14:borderColor rgb="FF008AEF"/>
              <x14:negativeFillColor rgb="FFFF0000"/>
              <x14:negativeBorderColor rgb="FFFF0000"/>
              <x14:axisColor rgb="FF000000"/>
            </x14:dataBar>
          </x14:cfRule>
          <xm:sqref>Q195:Q196</xm:sqref>
        </x14:conditionalFormatting>
        <x14:conditionalFormatting xmlns:xm="http://schemas.microsoft.com/office/excel/2006/main">
          <x14:cfRule type="dataBar" id="{63EBE9B8-49AB-43B2-AEAD-A6A71A604BBF}">
            <x14:dataBar minLength="0" maxLength="100" border="1" negativeBarBorderColorSameAsPositive="0">
              <x14:cfvo type="autoMin"/>
              <x14:cfvo type="autoMax"/>
              <x14:borderColor rgb="FF008AEF"/>
              <x14:negativeFillColor rgb="FFFF0000"/>
              <x14:negativeBorderColor rgb="FFFF0000"/>
              <x14:axisColor rgb="FF000000"/>
            </x14:dataBar>
          </x14:cfRule>
          <xm:sqref>Q163:Q194</xm:sqref>
        </x14:conditionalFormatting>
        <x14:conditionalFormatting xmlns:xm="http://schemas.microsoft.com/office/excel/2006/main">
          <x14:cfRule type="dataBar" id="{1347464A-F5BB-41FC-A77E-A5471791870E}">
            <x14:dataBar minLength="0" maxLength="100" border="1" negativeBarBorderColorSameAsPositive="0">
              <x14:cfvo type="autoMin"/>
              <x14:cfvo type="autoMax"/>
              <x14:borderColor rgb="FF008AEF"/>
              <x14:negativeFillColor rgb="FFFF0000"/>
              <x14:negativeBorderColor rgb="FFFF0000"/>
              <x14:axisColor rgb="FF000000"/>
            </x14:dataBar>
          </x14:cfRule>
          <xm:sqref>S202:S233 S235</xm:sqref>
        </x14:conditionalFormatting>
        <x14:conditionalFormatting xmlns:xm="http://schemas.microsoft.com/office/excel/2006/main">
          <x14:cfRule type="dataBar" id="{BCB8974A-6667-4884-A907-8E49DBB01EF7}">
            <x14:dataBar minLength="0" maxLength="100" border="1" negativeBarBorderColorSameAsPositive="0">
              <x14:cfvo type="autoMin"/>
              <x14:cfvo type="autoMax"/>
              <x14:borderColor rgb="FF008AEF"/>
              <x14:negativeFillColor rgb="FFFF0000"/>
              <x14:negativeBorderColor rgb="FFFF0000"/>
              <x14:axisColor rgb="FF000000"/>
            </x14:dataBar>
          </x14:cfRule>
          <xm:sqref>R202:R233 R235</xm:sqref>
        </x14:conditionalFormatting>
        <x14:conditionalFormatting xmlns:xm="http://schemas.microsoft.com/office/excel/2006/main">
          <x14:cfRule type="dataBar" id="{4147794D-D351-4F28-8BC2-DAC8A11118B5}">
            <x14:dataBar minLength="0" maxLength="100" border="1" negativeBarBorderColorSameAsPositive="0">
              <x14:cfvo type="autoMin"/>
              <x14:cfvo type="autoMax"/>
              <x14:borderColor rgb="FF008AEF"/>
              <x14:negativeFillColor rgb="FFFF0000"/>
              <x14:negativeBorderColor rgb="FFFF0000"/>
              <x14:axisColor rgb="FF000000"/>
            </x14:dataBar>
          </x14:cfRule>
          <xm:sqref>Q202:Q235</xm:sqref>
        </x14:conditionalFormatting>
        <x14:conditionalFormatting xmlns:xm="http://schemas.microsoft.com/office/excel/2006/main">
          <x14:cfRule type="dataBar" id="{6E3B9780-EC6D-4C98-817A-CC0F4E53ECDC}">
            <x14:dataBar minLength="0" maxLength="100" border="1" negativeBarBorderColorSameAsPositive="0">
              <x14:cfvo type="autoMin"/>
              <x14:cfvo type="autoMax"/>
              <x14:borderColor rgb="FF008AEF"/>
              <x14:negativeFillColor rgb="FFFF0000"/>
              <x14:negativeBorderColor rgb="FFFF0000"/>
              <x14:axisColor rgb="FF000000"/>
            </x14:dataBar>
          </x14:cfRule>
          <xm:sqref>S241:S272 S274</xm:sqref>
        </x14:conditionalFormatting>
        <x14:conditionalFormatting xmlns:xm="http://schemas.microsoft.com/office/excel/2006/main">
          <x14:cfRule type="dataBar" id="{066C9BCA-4B79-4C1E-A4FD-26960ACE6961}">
            <x14:dataBar minLength="0" maxLength="100" border="1" negativeBarBorderColorSameAsPositive="0">
              <x14:cfvo type="autoMin"/>
              <x14:cfvo type="autoMax"/>
              <x14:borderColor rgb="FF008AEF"/>
              <x14:negativeFillColor rgb="FFFF0000"/>
              <x14:negativeBorderColor rgb="FFFF0000"/>
              <x14:axisColor rgb="FF000000"/>
            </x14:dataBar>
          </x14:cfRule>
          <xm:sqref>R241:R272 R274</xm:sqref>
        </x14:conditionalFormatting>
        <x14:conditionalFormatting xmlns:xm="http://schemas.microsoft.com/office/excel/2006/main">
          <x14:cfRule type="dataBar" id="{111655E3-D876-4CE2-929D-31E178D68E29}">
            <x14:dataBar minLength="0" maxLength="100" border="1" negativeBarBorderColorSameAsPositive="0">
              <x14:cfvo type="autoMin"/>
              <x14:cfvo type="autoMax"/>
              <x14:borderColor rgb="FF008AEF"/>
              <x14:negativeFillColor rgb="FFFF0000"/>
              <x14:negativeBorderColor rgb="FFFF0000"/>
              <x14:axisColor rgb="FF000000"/>
            </x14:dataBar>
          </x14:cfRule>
          <xm:sqref>Q273:Q274</xm:sqref>
        </x14:conditionalFormatting>
        <x14:conditionalFormatting xmlns:xm="http://schemas.microsoft.com/office/excel/2006/main">
          <x14:cfRule type="dataBar" id="{F05F579D-34A7-4267-8499-2350F073706E}">
            <x14:dataBar minLength="0" maxLength="100" border="1" negativeBarBorderColorSameAsPositive="0">
              <x14:cfvo type="autoMin"/>
              <x14:cfvo type="autoMax"/>
              <x14:borderColor rgb="FF008AEF"/>
              <x14:negativeFillColor rgb="FFFF0000"/>
              <x14:negativeBorderColor rgb="FFFF0000"/>
              <x14:axisColor rgb="FF000000"/>
            </x14:dataBar>
          </x14:cfRule>
          <xm:sqref>Q241:Q272</xm:sqref>
        </x14:conditionalFormatting>
        <x14:conditionalFormatting xmlns:xm="http://schemas.microsoft.com/office/excel/2006/main">
          <x14:cfRule type="dataBar" id="{180A00F5-DEE7-479A-A5C2-E3644F54DFB8}">
            <x14:dataBar minLength="0" maxLength="100" border="1" negativeBarBorderColorSameAsPositive="0">
              <x14:cfvo type="autoMin"/>
              <x14:cfvo type="autoMax"/>
              <x14:borderColor rgb="FF008AEF"/>
              <x14:negativeFillColor rgb="FFFF0000"/>
              <x14:negativeBorderColor rgb="FFFF0000"/>
              <x14:axisColor rgb="FF000000"/>
            </x14:dataBar>
          </x14:cfRule>
          <xm:sqref>Q280:Q311</xm:sqref>
        </x14:conditionalFormatting>
        <x14:conditionalFormatting xmlns:xm="http://schemas.microsoft.com/office/excel/2006/main">
          <x14:cfRule type="dataBar" id="{8BD70CE5-7AF8-49B6-B034-DAE0473A1759}">
            <x14:dataBar minLength="0" maxLength="100" border="1" negativeBarBorderColorSameAsPositive="0">
              <x14:cfvo type="autoMin"/>
              <x14:cfvo type="autoMax"/>
              <x14:borderColor rgb="FF008AEF"/>
              <x14:negativeFillColor rgb="FFFF0000"/>
              <x14:negativeBorderColor rgb="FFFF0000"/>
              <x14:axisColor rgb="FF000000"/>
            </x14:dataBar>
          </x14:cfRule>
          <xm:sqref>Q358:Q389</xm:sqref>
        </x14:conditionalFormatting>
        <x14:conditionalFormatting xmlns:xm="http://schemas.microsoft.com/office/excel/2006/main">
          <x14:cfRule type="dataBar" id="{B9E4B15E-A6C3-4F28-8DCE-EFA2A50DFEC7}">
            <x14:dataBar minLength="0" maxLength="100" border="1" negativeBarBorderColorSameAsPositive="0">
              <x14:cfvo type="autoMin"/>
              <x14:cfvo type="autoMax"/>
              <x14:borderColor rgb="FF008AEF"/>
              <x14:negativeFillColor rgb="FFFF0000"/>
              <x14:negativeBorderColor rgb="FFFF0000"/>
              <x14:axisColor rgb="FF000000"/>
            </x14:dataBar>
          </x14:cfRule>
          <xm:sqref>Q397:Q428</xm:sqref>
        </x14:conditionalFormatting>
        <x14:conditionalFormatting xmlns:xm="http://schemas.microsoft.com/office/excel/2006/main">
          <x14:cfRule type="dataBar" id="{7090C2FA-C556-4797-A5CC-773271EA249C}">
            <x14:dataBar minLength="0" maxLength="100" border="1" negativeBarBorderColorSameAsPositive="0">
              <x14:cfvo type="autoMin"/>
              <x14:cfvo type="autoMax"/>
              <x14:borderColor rgb="FF008AEF"/>
              <x14:negativeFillColor rgb="FFFF0000"/>
              <x14:negativeBorderColor rgb="FFFF0000"/>
              <x14:axisColor rgb="FF000000"/>
            </x14:dataBar>
          </x14:cfRule>
          <xm:sqref>S436:S467 S469</xm:sqref>
        </x14:conditionalFormatting>
        <x14:conditionalFormatting xmlns:xm="http://schemas.microsoft.com/office/excel/2006/main">
          <x14:cfRule type="dataBar" id="{7A666B22-8508-4BB6-9407-48BCB562D600}">
            <x14:dataBar minLength="0" maxLength="100" border="1" negativeBarBorderColorSameAsPositive="0">
              <x14:cfvo type="autoMin"/>
              <x14:cfvo type="autoMax"/>
              <x14:borderColor rgb="FF008AEF"/>
              <x14:negativeFillColor rgb="FFFF0000"/>
              <x14:negativeBorderColor rgb="FFFF0000"/>
              <x14:axisColor rgb="FF000000"/>
            </x14:dataBar>
          </x14:cfRule>
          <xm:sqref>R436:R467 R469</xm:sqref>
        </x14:conditionalFormatting>
        <x14:conditionalFormatting xmlns:xm="http://schemas.microsoft.com/office/excel/2006/main">
          <x14:cfRule type="dataBar" id="{465196C7-0CEB-4446-A9D8-ECE1E3E92789}">
            <x14:dataBar minLength="0" maxLength="100" border="1" negativeBarBorderColorSameAsPositive="0">
              <x14:cfvo type="autoMin"/>
              <x14:cfvo type="autoMax"/>
              <x14:borderColor rgb="FF008AEF"/>
              <x14:negativeFillColor rgb="FFFF0000"/>
              <x14:negativeBorderColor rgb="FFFF0000"/>
              <x14:axisColor rgb="FF000000"/>
            </x14:dataBar>
          </x14:cfRule>
          <xm:sqref>Q436:Q469</xm:sqref>
        </x14:conditionalFormatting>
        <x14:conditionalFormatting xmlns:xm="http://schemas.microsoft.com/office/excel/2006/main">
          <x14:cfRule type="dataBar" id="{D3E08EC0-AD31-4828-94A1-4FBB007507DC}">
            <x14:dataBar minLength="0" maxLength="100" border="1" negativeBarBorderColorSameAsPositive="0">
              <x14:cfvo type="autoMin"/>
              <x14:cfvo type="autoMax"/>
              <x14:borderColor rgb="FF008AEF"/>
              <x14:negativeFillColor rgb="FFFF0000"/>
              <x14:negativeBorderColor rgb="FFFF0000"/>
              <x14:axisColor rgb="FF000000"/>
            </x14:dataBar>
          </x14:cfRule>
          <xm:sqref>Q475:Q506</xm:sqref>
        </x14:conditionalFormatting>
        <x14:conditionalFormatting xmlns:xm="http://schemas.microsoft.com/office/excel/2006/main">
          <x14:cfRule type="dataBar" id="{B8F3C2B4-01BE-4402-B5C2-276C7EC412A9}">
            <x14:dataBar minLength="0" maxLength="100" border="1" negativeBarBorderColorSameAsPositive="0">
              <x14:cfvo type="autoMin"/>
              <x14:cfvo type="autoMax"/>
              <x14:borderColor rgb="FF008AEF"/>
              <x14:negativeFillColor rgb="FFFF0000"/>
              <x14:negativeBorderColor rgb="FFFF0000"/>
              <x14:axisColor rgb="FF000000"/>
            </x14:dataBar>
          </x14:cfRule>
          <xm:sqref>S514:S545 S547</xm:sqref>
        </x14:conditionalFormatting>
        <x14:conditionalFormatting xmlns:xm="http://schemas.microsoft.com/office/excel/2006/main">
          <x14:cfRule type="dataBar" id="{A3ED10F4-38C7-498D-8B57-B25F9D64EA7D}">
            <x14:dataBar minLength="0" maxLength="100" border="1" negativeBarBorderColorSameAsPositive="0">
              <x14:cfvo type="autoMin"/>
              <x14:cfvo type="autoMax"/>
              <x14:borderColor rgb="FF008AEF"/>
              <x14:negativeFillColor rgb="FFFF0000"/>
              <x14:negativeBorderColor rgb="FFFF0000"/>
              <x14:axisColor rgb="FF000000"/>
            </x14:dataBar>
          </x14:cfRule>
          <xm:sqref>R514:R545 R547</xm:sqref>
        </x14:conditionalFormatting>
        <x14:conditionalFormatting xmlns:xm="http://schemas.microsoft.com/office/excel/2006/main">
          <x14:cfRule type="dataBar" id="{9CCB3C67-644A-4DF6-890E-0ECD708D12E0}">
            <x14:dataBar minLength="0" maxLength="100" border="1" negativeBarBorderColorSameAsPositive="0">
              <x14:cfvo type="autoMin"/>
              <x14:cfvo type="autoMax"/>
              <x14:borderColor rgb="FF008AEF"/>
              <x14:negativeFillColor rgb="FFFF0000"/>
              <x14:negativeBorderColor rgb="FFFF0000"/>
              <x14:axisColor rgb="FF000000"/>
            </x14:dataBar>
          </x14:cfRule>
          <xm:sqref>Q546:Q547</xm:sqref>
        </x14:conditionalFormatting>
        <x14:conditionalFormatting xmlns:xm="http://schemas.microsoft.com/office/excel/2006/main">
          <x14:cfRule type="dataBar" id="{BD81CE25-8956-4644-8C9F-295656734A1F}">
            <x14:dataBar minLength="0" maxLength="100" border="1" negativeBarBorderColorSameAsPositive="0">
              <x14:cfvo type="autoMin"/>
              <x14:cfvo type="autoMax"/>
              <x14:borderColor rgb="FF008AEF"/>
              <x14:negativeFillColor rgb="FFFF0000"/>
              <x14:negativeBorderColor rgb="FFFF0000"/>
              <x14:axisColor rgb="FF000000"/>
            </x14:dataBar>
          </x14:cfRule>
          <xm:sqref>Q514:Q545</xm:sqref>
        </x14:conditionalFormatting>
        <x14:conditionalFormatting xmlns:xm="http://schemas.microsoft.com/office/excel/2006/main">
          <x14:cfRule type="dataBar" id="{572B2A9C-3BCB-4479-89CF-A9D6B482AA8A}">
            <x14:dataBar minLength="0" maxLength="100" border="1" negativeBarBorderColorSameAsPositive="0">
              <x14:cfvo type="autoMin"/>
              <x14:cfvo type="autoMax"/>
              <x14:borderColor rgb="FF008AEF"/>
              <x14:negativeFillColor rgb="FFFF0000"/>
              <x14:negativeBorderColor rgb="FFFF0000"/>
              <x14:axisColor rgb="FF000000"/>
            </x14:dataBar>
          </x14:cfRule>
          <xm:sqref>S553:S584 S586</xm:sqref>
        </x14:conditionalFormatting>
        <x14:conditionalFormatting xmlns:xm="http://schemas.microsoft.com/office/excel/2006/main">
          <x14:cfRule type="dataBar" id="{0EDAC8F3-B743-4E3F-8720-A2E5674BF5AA}">
            <x14:dataBar minLength="0" maxLength="100" border="1" negativeBarBorderColorSameAsPositive="0">
              <x14:cfvo type="autoMin"/>
              <x14:cfvo type="autoMax"/>
              <x14:borderColor rgb="FF008AEF"/>
              <x14:negativeFillColor rgb="FFFF0000"/>
              <x14:negativeBorderColor rgb="FFFF0000"/>
              <x14:axisColor rgb="FF000000"/>
            </x14:dataBar>
          </x14:cfRule>
          <xm:sqref>R553:R584 R586</xm:sqref>
        </x14:conditionalFormatting>
        <x14:conditionalFormatting xmlns:xm="http://schemas.microsoft.com/office/excel/2006/main">
          <x14:cfRule type="dataBar" id="{3CA5C5B9-902A-4AD6-9499-5161705A6185}">
            <x14:dataBar minLength="0" maxLength="100" border="1" negativeBarBorderColorSameAsPositive="0">
              <x14:cfvo type="autoMin"/>
              <x14:cfvo type="autoMax"/>
              <x14:borderColor rgb="FF008AEF"/>
              <x14:negativeFillColor rgb="FFFF0000"/>
              <x14:negativeBorderColor rgb="FFFF0000"/>
              <x14:axisColor rgb="FF000000"/>
            </x14:dataBar>
          </x14:cfRule>
          <xm:sqref>Q585:Q586</xm:sqref>
        </x14:conditionalFormatting>
        <x14:conditionalFormatting xmlns:xm="http://schemas.microsoft.com/office/excel/2006/main">
          <x14:cfRule type="dataBar" id="{C99F6705-1325-4EB1-9257-F9F9E5B6B3DE}">
            <x14:dataBar minLength="0" maxLength="100" border="1" negativeBarBorderColorSameAsPositive="0">
              <x14:cfvo type="autoMin"/>
              <x14:cfvo type="autoMax"/>
              <x14:borderColor rgb="FF008AEF"/>
              <x14:negativeFillColor rgb="FFFF0000"/>
              <x14:negativeBorderColor rgb="FFFF0000"/>
              <x14:axisColor rgb="FF000000"/>
            </x14:dataBar>
          </x14:cfRule>
          <xm:sqref>Q553:Q584</xm:sqref>
        </x14:conditionalFormatting>
        <x14:conditionalFormatting xmlns:xm="http://schemas.microsoft.com/office/excel/2006/main">
          <x14:cfRule type="dataBar" id="{497FEE3C-A7F8-498F-A9F1-2307F28CD6A8}">
            <x14:dataBar minLength="0" maxLength="100" border="1" negativeBarBorderColorSameAsPositive="0">
              <x14:cfvo type="autoMin"/>
              <x14:cfvo type="autoMax"/>
              <x14:borderColor rgb="FF008AEF"/>
              <x14:negativeFillColor rgb="FFFF0000"/>
              <x14:negativeBorderColor rgb="FFFF0000"/>
              <x14:axisColor rgb="FF000000"/>
            </x14:dataBar>
          </x14:cfRule>
          <xm:sqref>S593:S624 S626</xm:sqref>
        </x14:conditionalFormatting>
        <x14:conditionalFormatting xmlns:xm="http://schemas.microsoft.com/office/excel/2006/main">
          <x14:cfRule type="dataBar" id="{86E6F25B-EF27-4CBB-A38C-8FA23EB45637}">
            <x14:dataBar minLength="0" maxLength="100" border="1" negativeBarBorderColorSameAsPositive="0">
              <x14:cfvo type="autoMin"/>
              <x14:cfvo type="autoMax"/>
              <x14:borderColor rgb="FF008AEF"/>
              <x14:negativeFillColor rgb="FFFF0000"/>
              <x14:negativeBorderColor rgb="FFFF0000"/>
              <x14:axisColor rgb="FF000000"/>
            </x14:dataBar>
          </x14:cfRule>
          <xm:sqref>R593:R624 R626</xm:sqref>
        </x14:conditionalFormatting>
        <x14:conditionalFormatting xmlns:xm="http://schemas.microsoft.com/office/excel/2006/main">
          <x14:cfRule type="dataBar" id="{F1563194-4A5F-44C3-878B-4A5356DD76A4}">
            <x14:dataBar minLength="0" maxLength="100" border="1" negativeBarBorderColorSameAsPositive="0">
              <x14:cfvo type="autoMin"/>
              <x14:cfvo type="autoMax"/>
              <x14:borderColor rgb="FF008AEF"/>
              <x14:negativeFillColor rgb="FFFF0000"/>
              <x14:negativeBorderColor rgb="FFFF0000"/>
              <x14:axisColor rgb="FF000000"/>
            </x14:dataBar>
          </x14:cfRule>
          <xm:sqref>Q625:Q626</xm:sqref>
        </x14:conditionalFormatting>
        <x14:conditionalFormatting xmlns:xm="http://schemas.microsoft.com/office/excel/2006/main">
          <x14:cfRule type="dataBar" id="{DF0993F8-CDAB-4470-B9B1-89036E572DE1}">
            <x14:dataBar minLength="0" maxLength="100" border="1" negativeBarBorderColorSameAsPositive="0">
              <x14:cfvo type="autoMin"/>
              <x14:cfvo type="autoMax"/>
              <x14:borderColor rgb="FF008AEF"/>
              <x14:negativeFillColor rgb="FFFF0000"/>
              <x14:negativeBorderColor rgb="FFFF0000"/>
              <x14:axisColor rgb="FF000000"/>
            </x14:dataBar>
          </x14:cfRule>
          <xm:sqref>Q593:Q624</xm:sqref>
        </x14:conditionalFormatting>
        <x14:conditionalFormatting xmlns:xm="http://schemas.microsoft.com/office/excel/2006/main">
          <x14:cfRule type="dataBar" id="{7B498A20-0FD6-4666-89E6-502159018130}">
            <x14:dataBar minLength="0" maxLength="100" border="1" negativeBarBorderColorSameAsPositive="0">
              <x14:cfvo type="autoMin"/>
              <x14:cfvo type="autoMax"/>
              <x14:borderColor rgb="FF008AEF"/>
              <x14:negativeFillColor rgb="FFFF0000"/>
              <x14:negativeBorderColor rgb="FFFF0000"/>
              <x14:axisColor rgb="FF000000"/>
            </x14:dataBar>
          </x14:cfRule>
          <xm:sqref>S632:S663 S665</xm:sqref>
        </x14:conditionalFormatting>
        <x14:conditionalFormatting xmlns:xm="http://schemas.microsoft.com/office/excel/2006/main">
          <x14:cfRule type="dataBar" id="{277F7012-EEF0-4245-BCC6-BB5E3D37171F}">
            <x14:dataBar minLength="0" maxLength="100" border="1" negativeBarBorderColorSameAsPositive="0">
              <x14:cfvo type="autoMin"/>
              <x14:cfvo type="autoMax"/>
              <x14:borderColor rgb="FF008AEF"/>
              <x14:negativeFillColor rgb="FFFF0000"/>
              <x14:negativeBorderColor rgb="FFFF0000"/>
              <x14:axisColor rgb="FF000000"/>
            </x14:dataBar>
          </x14:cfRule>
          <xm:sqref>R632:R663 R665</xm:sqref>
        </x14:conditionalFormatting>
        <x14:conditionalFormatting xmlns:xm="http://schemas.microsoft.com/office/excel/2006/main">
          <x14:cfRule type="dataBar" id="{58248909-53D5-4AC5-8E3A-2E2CEBF02BAE}">
            <x14:dataBar minLength="0" maxLength="100" border="1" negativeBarBorderColorSameAsPositive="0">
              <x14:cfvo type="autoMin"/>
              <x14:cfvo type="autoMax"/>
              <x14:borderColor rgb="FF008AEF"/>
              <x14:negativeFillColor rgb="FFFF0000"/>
              <x14:negativeBorderColor rgb="FFFF0000"/>
              <x14:axisColor rgb="FF000000"/>
            </x14:dataBar>
          </x14:cfRule>
          <xm:sqref>Q664:Q665</xm:sqref>
        </x14:conditionalFormatting>
        <x14:conditionalFormatting xmlns:xm="http://schemas.microsoft.com/office/excel/2006/main">
          <x14:cfRule type="dataBar" id="{BC43BB1E-E72F-4C43-87B0-A16F70C45227}">
            <x14:dataBar minLength="0" maxLength="100" border="1" negativeBarBorderColorSameAsPositive="0">
              <x14:cfvo type="autoMin"/>
              <x14:cfvo type="autoMax"/>
              <x14:borderColor rgb="FF008AEF"/>
              <x14:negativeFillColor rgb="FFFF0000"/>
              <x14:negativeBorderColor rgb="FFFF0000"/>
              <x14:axisColor rgb="FF000000"/>
            </x14:dataBar>
          </x14:cfRule>
          <xm:sqref>Q632:Q663</xm:sqref>
        </x14:conditionalFormatting>
        <x14:conditionalFormatting xmlns:xm="http://schemas.microsoft.com/office/excel/2006/main">
          <x14:cfRule type="dataBar" id="{1D6C74C4-1510-40F6-ADC2-0E131A306CED}">
            <x14:dataBar minLength="0" maxLength="100" border="1" negativeBarBorderColorSameAsPositive="0">
              <x14:cfvo type="autoMin"/>
              <x14:cfvo type="autoMax"/>
              <x14:borderColor rgb="FF008AEF"/>
              <x14:negativeFillColor rgb="FFFF0000"/>
              <x14:negativeBorderColor rgb="FFFF0000"/>
              <x14:axisColor rgb="FF000000"/>
            </x14:dataBar>
          </x14:cfRule>
          <xm:sqref>S671:S702 S704</xm:sqref>
        </x14:conditionalFormatting>
        <x14:conditionalFormatting xmlns:xm="http://schemas.microsoft.com/office/excel/2006/main">
          <x14:cfRule type="dataBar" id="{C47BA5B4-8833-4602-91DC-76DEE5143229}">
            <x14:dataBar minLength="0" maxLength="100" border="1" negativeBarBorderColorSameAsPositive="0">
              <x14:cfvo type="autoMin"/>
              <x14:cfvo type="autoMax"/>
              <x14:borderColor rgb="FF008AEF"/>
              <x14:negativeFillColor rgb="FFFF0000"/>
              <x14:negativeBorderColor rgb="FFFF0000"/>
              <x14:axisColor rgb="FF000000"/>
            </x14:dataBar>
          </x14:cfRule>
          <xm:sqref>R671:R702 R704</xm:sqref>
        </x14:conditionalFormatting>
        <x14:conditionalFormatting xmlns:xm="http://schemas.microsoft.com/office/excel/2006/main">
          <x14:cfRule type="dataBar" id="{BA4A8447-AC50-4741-A977-1B71AD6BF291}">
            <x14:dataBar minLength="0" maxLength="100" border="1" negativeBarBorderColorSameAsPositive="0">
              <x14:cfvo type="autoMin"/>
              <x14:cfvo type="autoMax"/>
              <x14:borderColor rgb="FF008AEF"/>
              <x14:negativeFillColor rgb="FFFF0000"/>
              <x14:negativeBorderColor rgb="FFFF0000"/>
              <x14:axisColor rgb="FF000000"/>
            </x14:dataBar>
          </x14:cfRule>
          <xm:sqref>Q703:Q704</xm:sqref>
        </x14:conditionalFormatting>
        <x14:conditionalFormatting xmlns:xm="http://schemas.microsoft.com/office/excel/2006/main">
          <x14:cfRule type="dataBar" id="{2DC97CE7-BEB4-4272-AF2B-E2A7D0F6CEE4}">
            <x14:dataBar minLength="0" maxLength="100" border="1" negativeBarBorderColorSameAsPositive="0">
              <x14:cfvo type="autoMin"/>
              <x14:cfvo type="autoMax"/>
              <x14:borderColor rgb="FF008AEF"/>
              <x14:negativeFillColor rgb="FFFF0000"/>
              <x14:negativeBorderColor rgb="FFFF0000"/>
              <x14:axisColor rgb="FF000000"/>
            </x14:dataBar>
          </x14:cfRule>
          <xm:sqref>Q671:Q702</xm:sqref>
        </x14:conditionalFormatting>
        <x14:conditionalFormatting xmlns:xm="http://schemas.microsoft.com/office/excel/2006/main">
          <x14:cfRule type="dataBar" id="{9EC2F67D-CFC2-4DCB-AD61-ADD3E5282377}">
            <x14:dataBar minLength="0" maxLength="100" border="1" negativeBarBorderColorSameAsPositive="0">
              <x14:cfvo type="autoMin"/>
              <x14:cfvo type="autoMax"/>
              <x14:borderColor rgb="FF008AEF"/>
              <x14:negativeFillColor rgb="FFFF0000"/>
              <x14:negativeBorderColor rgb="FFFF0000"/>
              <x14:axisColor rgb="FF000000"/>
            </x14:dataBar>
          </x14:cfRule>
          <xm:sqref>S710:S741 S743</xm:sqref>
        </x14:conditionalFormatting>
        <x14:conditionalFormatting xmlns:xm="http://schemas.microsoft.com/office/excel/2006/main">
          <x14:cfRule type="dataBar" id="{97778AD3-38D8-4A8E-B17F-7EFDC1CB5B71}">
            <x14:dataBar minLength="0" maxLength="100" border="1" negativeBarBorderColorSameAsPositive="0">
              <x14:cfvo type="autoMin"/>
              <x14:cfvo type="autoMax"/>
              <x14:borderColor rgb="FF008AEF"/>
              <x14:negativeFillColor rgb="FFFF0000"/>
              <x14:negativeBorderColor rgb="FFFF0000"/>
              <x14:axisColor rgb="FF000000"/>
            </x14:dataBar>
          </x14:cfRule>
          <xm:sqref>R710:R741 R743</xm:sqref>
        </x14:conditionalFormatting>
        <x14:conditionalFormatting xmlns:xm="http://schemas.microsoft.com/office/excel/2006/main">
          <x14:cfRule type="dataBar" id="{9EAC0CD3-63B5-48FA-8A22-591BF0DC8BA5}">
            <x14:dataBar minLength="0" maxLength="100" border="1" negativeBarBorderColorSameAsPositive="0">
              <x14:cfvo type="autoMin"/>
              <x14:cfvo type="autoMax"/>
              <x14:borderColor rgb="FF008AEF"/>
              <x14:negativeFillColor rgb="FFFF0000"/>
              <x14:negativeBorderColor rgb="FFFF0000"/>
              <x14:axisColor rgb="FF000000"/>
            </x14:dataBar>
          </x14:cfRule>
          <xm:sqref>Q742:Q743</xm:sqref>
        </x14:conditionalFormatting>
        <x14:conditionalFormatting xmlns:xm="http://schemas.microsoft.com/office/excel/2006/main">
          <x14:cfRule type="dataBar" id="{49AC37F6-B5C8-4437-B52E-7ECDBF3023E4}">
            <x14:dataBar minLength="0" maxLength="100" border="1" negativeBarBorderColorSameAsPositive="0">
              <x14:cfvo type="autoMin"/>
              <x14:cfvo type="autoMax"/>
              <x14:borderColor rgb="FF008AEF"/>
              <x14:negativeFillColor rgb="FFFF0000"/>
              <x14:negativeBorderColor rgb="FFFF0000"/>
              <x14:axisColor rgb="FF000000"/>
            </x14:dataBar>
          </x14:cfRule>
          <xm:sqref>Q710:Q741</xm:sqref>
        </x14:conditionalFormatting>
        <x14:conditionalFormatting xmlns:xm="http://schemas.microsoft.com/office/excel/2006/main">
          <x14:cfRule type="dataBar" id="{0A855F2A-BF3C-4881-B27B-A244D67AF1B9}">
            <x14:dataBar minLength="0" maxLength="100" border="1" negativeBarBorderColorSameAsPositive="0">
              <x14:cfvo type="autoMin"/>
              <x14:cfvo type="autoMax"/>
              <x14:borderColor rgb="FF008AEF"/>
              <x14:negativeFillColor rgb="FFFF0000"/>
              <x14:negativeBorderColor rgb="FFFF0000"/>
              <x14:axisColor rgb="FF000000"/>
            </x14:dataBar>
          </x14:cfRule>
          <xm:sqref>S749:S780 S782</xm:sqref>
        </x14:conditionalFormatting>
        <x14:conditionalFormatting xmlns:xm="http://schemas.microsoft.com/office/excel/2006/main">
          <x14:cfRule type="dataBar" id="{AACF75EC-CC0E-43A2-ADE0-5226078D66F4}">
            <x14:dataBar minLength="0" maxLength="100" border="1" negativeBarBorderColorSameAsPositive="0">
              <x14:cfvo type="autoMin"/>
              <x14:cfvo type="autoMax"/>
              <x14:borderColor rgb="FF008AEF"/>
              <x14:negativeFillColor rgb="FFFF0000"/>
              <x14:negativeBorderColor rgb="FFFF0000"/>
              <x14:axisColor rgb="FF000000"/>
            </x14:dataBar>
          </x14:cfRule>
          <xm:sqref>R749:R780 R782</xm:sqref>
        </x14:conditionalFormatting>
        <x14:conditionalFormatting xmlns:xm="http://schemas.microsoft.com/office/excel/2006/main">
          <x14:cfRule type="dataBar" id="{367E6A08-0B49-4F8A-8344-9DB44FB3C84A}">
            <x14:dataBar minLength="0" maxLength="100" border="1" negativeBarBorderColorSameAsPositive="0">
              <x14:cfvo type="autoMin"/>
              <x14:cfvo type="autoMax"/>
              <x14:borderColor rgb="FF008AEF"/>
              <x14:negativeFillColor rgb="FFFF0000"/>
              <x14:negativeBorderColor rgb="FFFF0000"/>
              <x14:axisColor rgb="FF000000"/>
            </x14:dataBar>
          </x14:cfRule>
          <xm:sqref>Q781:Q782</xm:sqref>
        </x14:conditionalFormatting>
        <x14:conditionalFormatting xmlns:xm="http://schemas.microsoft.com/office/excel/2006/main">
          <x14:cfRule type="dataBar" id="{7BA4F04E-B000-42B5-95E5-990D69849084}">
            <x14:dataBar minLength="0" maxLength="100" border="1" negativeBarBorderColorSameAsPositive="0">
              <x14:cfvo type="autoMin"/>
              <x14:cfvo type="autoMax"/>
              <x14:borderColor rgb="FF008AEF"/>
              <x14:negativeFillColor rgb="FFFF0000"/>
              <x14:negativeBorderColor rgb="FFFF0000"/>
              <x14:axisColor rgb="FF000000"/>
            </x14:dataBar>
          </x14:cfRule>
          <xm:sqref>Q749:Q780</xm:sqref>
        </x14:conditionalFormatting>
        <x14:conditionalFormatting xmlns:xm="http://schemas.microsoft.com/office/excel/2006/main">
          <x14:cfRule type="dataBar" id="{440C26C1-9D37-40CA-93ED-4FC1555E8470}">
            <x14:dataBar minLength="0" maxLength="100" border="1" negativeBarBorderColorSameAsPositive="0">
              <x14:cfvo type="autoMin"/>
              <x14:cfvo type="autoMax"/>
              <x14:borderColor rgb="FF008AEF"/>
              <x14:negativeFillColor rgb="FFFF0000"/>
              <x14:negativeBorderColor rgb="FFFF0000"/>
              <x14:axisColor rgb="FF000000"/>
            </x14:dataBar>
          </x14:cfRule>
          <xm:sqref>P80</xm:sqref>
        </x14:conditionalFormatting>
        <x14:conditionalFormatting xmlns:xm="http://schemas.microsoft.com/office/excel/2006/main">
          <x14:cfRule type="dataBar" id="{12F4448E-1A4F-441E-9CDF-B40E8F0395F2}">
            <x14:dataBar minLength="0" maxLength="100" border="1" negativeBarBorderColorSameAsPositive="0">
              <x14:cfvo type="autoMin"/>
              <x14:cfvo type="autoMax"/>
              <x14:borderColor rgb="FF008AEF"/>
              <x14:negativeFillColor rgb="FFFF0000"/>
              <x14:negativeBorderColor rgb="FFFF0000"/>
              <x14:axisColor rgb="FF000000"/>
            </x14:dataBar>
          </x14:cfRule>
          <xm:sqref>O119</xm:sqref>
        </x14:conditionalFormatting>
        <x14:conditionalFormatting xmlns:xm="http://schemas.microsoft.com/office/excel/2006/main">
          <x14:cfRule type="dataBar" id="{50371D5A-AA38-460B-8971-58A282F26A2C}">
            <x14:dataBar minLength="0" maxLength="100" border="1" negativeBarBorderColorSameAsPositive="0">
              <x14:cfvo type="autoMin"/>
              <x14:cfvo type="autoMax"/>
              <x14:borderColor rgb="FF008AEF"/>
              <x14:negativeFillColor rgb="FFFF0000"/>
              <x14:negativeBorderColor rgb="FFFF0000"/>
              <x14:axisColor rgb="FF000000"/>
            </x14:dataBar>
          </x14:cfRule>
          <xm:sqref>O236</xm:sqref>
        </x14:conditionalFormatting>
        <x14:conditionalFormatting xmlns:xm="http://schemas.microsoft.com/office/excel/2006/main">
          <x14:cfRule type="dataBar" id="{34118916-CEBF-4C65-82FA-F6A78CD50FE5}">
            <x14:dataBar minLength="0" maxLength="100" border="1" negativeBarBorderColorSameAsPositive="0">
              <x14:cfvo type="autoMin"/>
              <x14:cfvo type="autoMax"/>
              <x14:borderColor rgb="FF008AEF"/>
              <x14:negativeFillColor rgb="FFFF0000"/>
              <x14:negativeBorderColor rgb="FFFF0000"/>
              <x14:axisColor rgb="FF000000"/>
            </x14:dataBar>
          </x14:cfRule>
          <xm:sqref>P119</xm:sqref>
        </x14:conditionalFormatting>
        <x14:conditionalFormatting xmlns:xm="http://schemas.microsoft.com/office/excel/2006/main">
          <x14:cfRule type="dataBar" id="{465F6139-1F21-4794-A5A1-B286289F6FB3}">
            <x14:dataBar minLength="0" maxLength="100" border="1" negativeBarBorderColorSameAsPositive="0">
              <x14:cfvo type="autoMin"/>
              <x14:cfvo type="autoMax"/>
              <x14:borderColor rgb="FF008AEF"/>
              <x14:negativeFillColor rgb="FFFF0000"/>
              <x14:negativeBorderColor rgb="FFFF0000"/>
              <x14:axisColor rgb="FF000000"/>
            </x14:dataBar>
          </x14:cfRule>
          <xm:sqref>P158</xm:sqref>
        </x14:conditionalFormatting>
        <x14:conditionalFormatting xmlns:xm="http://schemas.microsoft.com/office/excel/2006/main">
          <x14:cfRule type="dataBar" id="{D53BE0B5-78BD-4332-999F-7280969C64E3}">
            <x14:dataBar minLength="0" maxLength="100" border="1" negativeBarBorderColorSameAsPositive="0">
              <x14:cfvo type="autoMin"/>
              <x14:cfvo type="autoMax"/>
              <x14:borderColor rgb="FF008AEF"/>
              <x14:negativeFillColor rgb="FFFF0000"/>
              <x14:negativeBorderColor rgb="FFFF0000"/>
              <x14:axisColor rgb="FF000000"/>
            </x14:dataBar>
          </x14:cfRule>
          <xm:sqref>P197</xm:sqref>
        </x14:conditionalFormatting>
        <x14:conditionalFormatting xmlns:xm="http://schemas.microsoft.com/office/excel/2006/main">
          <x14:cfRule type="dataBar" id="{3A555E33-F3E4-4489-832B-ED14522D7949}">
            <x14:dataBar minLength="0" maxLength="100" border="1" negativeBarBorderColorSameAsPositive="0">
              <x14:cfvo type="autoMin"/>
              <x14:cfvo type="autoMax"/>
              <x14:borderColor rgb="FF008AEF"/>
              <x14:negativeFillColor rgb="FFFF0000"/>
              <x14:negativeBorderColor rgb="FFFF0000"/>
              <x14:axisColor rgb="FF000000"/>
            </x14:dataBar>
          </x14:cfRule>
          <xm:sqref>P236</xm:sqref>
        </x14:conditionalFormatting>
        <x14:conditionalFormatting xmlns:xm="http://schemas.microsoft.com/office/excel/2006/main">
          <x14:cfRule type="dataBar" id="{A008D193-74C1-4BC8-BD62-970ADB75EEDE}">
            <x14:dataBar minLength="0" maxLength="100" border="1" negativeBarBorderColorSameAsPositive="0">
              <x14:cfvo type="autoMin"/>
              <x14:cfvo type="autoMax"/>
              <x14:borderColor rgb="FF008AEF"/>
              <x14:negativeFillColor rgb="FFFF0000"/>
              <x14:negativeBorderColor rgb="FFFF0000"/>
              <x14:axisColor rgb="FF000000"/>
            </x14:dataBar>
          </x14:cfRule>
          <xm:sqref>P275</xm:sqref>
        </x14:conditionalFormatting>
        <x14:conditionalFormatting xmlns:xm="http://schemas.microsoft.com/office/excel/2006/main">
          <x14:cfRule type="dataBar" id="{E22B425A-F95C-4568-A248-9980F9D2BBF1}">
            <x14:dataBar minLength="0" maxLength="100" border="1" negativeBarBorderColorSameAsPositive="0">
              <x14:cfvo type="autoMin"/>
              <x14:cfvo type="autoMax"/>
              <x14:borderColor rgb="FF008AEF"/>
              <x14:negativeFillColor rgb="FFFF0000"/>
              <x14:negativeBorderColor rgb="FFFF0000"/>
              <x14:axisColor rgb="FF000000"/>
            </x14:dataBar>
          </x14:cfRule>
          <xm:sqref>P314</xm:sqref>
        </x14:conditionalFormatting>
        <x14:conditionalFormatting xmlns:xm="http://schemas.microsoft.com/office/excel/2006/main">
          <x14:cfRule type="dataBar" id="{5DCB8CCE-B6BB-42AD-89C2-A640A4F3167C}">
            <x14:dataBar minLength="0" maxLength="100" border="1" negativeBarBorderColorSameAsPositive="0">
              <x14:cfvo type="autoMin"/>
              <x14:cfvo type="autoMax"/>
              <x14:borderColor rgb="FF008AEF"/>
              <x14:negativeFillColor rgb="FFFF0000"/>
              <x14:negativeBorderColor rgb="FFFF0000"/>
              <x14:axisColor rgb="FF000000"/>
            </x14:dataBar>
          </x14:cfRule>
          <xm:sqref>P392</xm:sqref>
        </x14:conditionalFormatting>
        <x14:conditionalFormatting xmlns:xm="http://schemas.microsoft.com/office/excel/2006/main">
          <x14:cfRule type="dataBar" id="{717EB597-B429-445D-9142-C54145549F2C}">
            <x14:dataBar minLength="0" maxLength="100" border="1" negativeBarBorderColorSameAsPositive="0">
              <x14:cfvo type="autoMin"/>
              <x14:cfvo type="autoMax"/>
              <x14:borderColor rgb="FF008AEF"/>
              <x14:negativeFillColor rgb="FFFF0000"/>
              <x14:negativeBorderColor rgb="FFFF0000"/>
              <x14:axisColor rgb="FF000000"/>
            </x14:dataBar>
          </x14:cfRule>
          <xm:sqref>P431</xm:sqref>
        </x14:conditionalFormatting>
        <x14:conditionalFormatting xmlns:xm="http://schemas.microsoft.com/office/excel/2006/main">
          <x14:cfRule type="dataBar" id="{9CDF06AD-7C6C-42F6-9DD3-E0941E0A74FD}">
            <x14:dataBar minLength="0" maxLength="100" border="1" negativeBarBorderColorSameAsPositive="0">
              <x14:cfvo type="autoMin"/>
              <x14:cfvo type="autoMax"/>
              <x14:borderColor rgb="FF008AEF"/>
              <x14:negativeFillColor rgb="FFFF0000"/>
              <x14:negativeBorderColor rgb="FFFF0000"/>
              <x14:axisColor rgb="FF000000"/>
            </x14:dataBar>
          </x14:cfRule>
          <xm:sqref>P470</xm:sqref>
        </x14:conditionalFormatting>
        <x14:conditionalFormatting xmlns:xm="http://schemas.microsoft.com/office/excel/2006/main">
          <x14:cfRule type="dataBar" id="{95CC0328-AF90-4C74-8320-0A5ADEF88B05}">
            <x14:dataBar minLength="0" maxLength="100" border="1" negativeBarBorderColorSameAsPositive="0">
              <x14:cfvo type="autoMin"/>
              <x14:cfvo type="autoMax"/>
              <x14:borderColor rgb="FF008AEF"/>
              <x14:negativeFillColor rgb="FFFF0000"/>
              <x14:negativeBorderColor rgb="FFFF0000"/>
              <x14:axisColor rgb="FF000000"/>
            </x14:dataBar>
          </x14:cfRule>
          <xm:sqref>P548</xm:sqref>
        </x14:conditionalFormatting>
        <x14:conditionalFormatting xmlns:xm="http://schemas.microsoft.com/office/excel/2006/main">
          <x14:cfRule type="dataBar" id="{470551F4-2234-4D09-8B50-D82FE3B783A7}">
            <x14:dataBar minLength="0" maxLength="100" border="1" negativeBarBorderColorSameAsPositive="0">
              <x14:cfvo type="autoMin"/>
              <x14:cfvo type="autoMax"/>
              <x14:borderColor rgb="FF008AEF"/>
              <x14:negativeFillColor rgb="FFFF0000"/>
              <x14:negativeBorderColor rgb="FFFF0000"/>
              <x14:axisColor rgb="FF000000"/>
            </x14:dataBar>
          </x14:cfRule>
          <xm:sqref>P587</xm:sqref>
        </x14:conditionalFormatting>
        <x14:conditionalFormatting xmlns:xm="http://schemas.microsoft.com/office/excel/2006/main">
          <x14:cfRule type="dataBar" id="{6BAE5C1E-FB68-4AF9-9AF3-B6BDA3689FE7}">
            <x14:dataBar minLength="0" maxLength="100" border="1" negativeBarBorderColorSameAsPositive="0">
              <x14:cfvo type="autoMin"/>
              <x14:cfvo type="autoMax"/>
              <x14:borderColor rgb="FF008AEF"/>
              <x14:negativeFillColor rgb="FFFF0000"/>
              <x14:negativeBorderColor rgb="FFFF0000"/>
              <x14:axisColor rgb="FF000000"/>
            </x14:dataBar>
          </x14:cfRule>
          <xm:sqref>P627</xm:sqref>
        </x14:conditionalFormatting>
        <x14:conditionalFormatting xmlns:xm="http://schemas.microsoft.com/office/excel/2006/main">
          <x14:cfRule type="dataBar" id="{3646ACDA-412D-45A1-B1B5-9AA2A8893AD4}">
            <x14:dataBar minLength="0" maxLength="100" border="1" negativeBarBorderColorSameAsPositive="0">
              <x14:cfvo type="autoMin"/>
              <x14:cfvo type="autoMax"/>
              <x14:borderColor rgb="FF008AEF"/>
              <x14:negativeFillColor rgb="FFFF0000"/>
              <x14:negativeBorderColor rgb="FFFF0000"/>
              <x14:axisColor rgb="FF000000"/>
            </x14:dataBar>
          </x14:cfRule>
          <xm:sqref>P666</xm:sqref>
        </x14:conditionalFormatting>
        <x14:conditionalFormatting xmlns:xm="http://schemas.microsoft.com/office/excel/2006/main">
          <x14:cfRule type="dataBar" id="{B14A6CEE-8C6B-4AFA-B749-F5F627B69D18}">
            <x14:dataBar minLength="0" maxLength="100" border="1" negativeBarBorderColorSameAsPositive="0">
              <x14:cfvo type="autoMin"/>
              <x14:cfvo type="autoMax"/>
              <x14:borderColor rgb="FF008AEF"/>
              <x14:negativeFillColor rgb="FFFF0000"/>
              <x14:negativeBorderColor rgb="FFFF0000"/>
              <x14:axisColor rgb="FF000000"/>
            </x14:dataBar>
          </x14:cfRule>
          <xm:sqref>P705</xm:sqref>
        </x14:conditionalFormatting>
        <x14:conditionalFormatting xmlns:xm="http://schemas.microsoft.com/office/excel/2006/main">
          <x14:cfRule type="dataBar" id="{6FEDC2FD-381B-4F0F-AA04-792F57A6BD11}">
            <x14:dataBar minLength="0" maxLength="100" border="1" negativeBarBorderColorSameAsPositive="0">
              <x14:cfvo type="autoMin"/>
              <x14:cfvo type="autoMax"/>
              <x14:borderColor rgb="FF008AEF"/>
              <x14:negativeFillColor rgb="FFFF0000"/>
              <x14:negativeBorderColor rgb="FFFF0000"/>
              <x14:axisColor rgb="FF000000"/>
            </x14:dataBar>
          </x14:cfRule>
          <xm:sqref>P744</xm:sqref>
        </x14:conditionalFormatting>
        <x14:conditionalFormatting xmlns:xm="http://schemas.microsoft.com/office/excel/2006/main">
          <x14:cfRule type="dataBar" id="{E2BAAF6E-949A-4306-970B-1C8AF51C6178}">
            <x14:dataBar minLength="0" maxLength="100" border="1" negativeBarBorderColorSameAsPositive="0">
              <x14:cfvo type="autoMin"/>
              <x14:cfvo type="autoMax"/>
              <x14:borderColor rgb="FF008AEF"/>
              <x14:negativeFillColor rgb="FFFF0000"/>
              <x14:negativeBorderColor rgb="FFFF0000"/>
              <x14:axisColor rgb="FF000000"/>
            </x14:dataBar>
          </x14:cfRule>
          <xm:sqref>P783</xm:sqref>
        </x14:conditionalFormatting>
        <x14:conditionalFormatting xmlns:xm="http://schemas.microsoft.com/office/excel/2006/main">
          <x14:cfRule type="dataBar" id="{0BAF04CD-91FB-4F44-B6FF-6B79B84744CE}">
            <x14:dataBar minLength="0" maxLength="100" border="1" negativeBarBorderColorSameAsPositive="0">
              <x14:cfvo type="autoMin"/>
              <x14:cfvo type="autoMax"/>
              <x14:borderColor rgb="FF008AEF"/>
              <x14:negativeFillColor rgb="FFFF0000"/>
              <x14:negativeBorderColor rgb="FFFF0000"/>
              <x14:axisColor rgb="FF000000"/>
            </x14:dataBar>
          </x14:cfRule>
          <xm:sqref>F275:O275</xm:sqref>
        </x14:conditionalFormatting>
        <x14:conditionalFormatting xmlns:xm="http://schemas.microsoft.com/office/excel/2006/main">
          <x14:cfRule type="dataBar" id="{9E9AB01F-ECB7-4D01-9777-67C18E45930A}">
            <x14:dataBar minLength="0" maxLength="100" border="1" negativeBarBorderColorSameAsPositive="0">
              <x14:cfvo type="autoMin"/>
              <x14:cfvo type="autoMax"/>
              <x14:borderColor rgb="FF008AEF"/>
              <x14:negativeFillColor rgb="FFFF0000"/>
              <x14:negativeBorderColor rgb="FFFF0000"/>
              <x14:axisColor rgb="FF000000"/>
            </x14:dataBar>
          </x14:cfRule>
          <xm:sqref>F314:O314</xm:sqref>
        </x14:conditionalFormatting>
        <x14:conditionalFormatting xmlns:xm="http://schemas.microsoft.com/office/excel/2006/main">
          <x14:cfRule type="dataBar" id="{2CEEFCFF-B33B-41D0-A6ED-BB26C3895110}">
            <x14:dataBar minLength="0" maxLength="100" border="1" negativeBarBorderColorSameAsPositive="0">
              <x14:cfvo type="autoMin"/>
              <x14:cfvo type="autoMax"/>
              <x14:borderColor rgb="FF008AEF"/>
              <x14:negativeFillColor rgb="FFFF0000"/>
              <x14:negativeBorderColor rgb="FFFF0000"/>
              <x14:axisColor rgb="FF000000"/>
            </x14:dataBar>
          </x14:cfRule>
          <xm:sqref>F392:O392</xm:sqref>
        </x14:conditionalFormatting>
        <x14:conditionalFormatting xmlns:xm="http://schemas.microsoft.com/office/excel/2006/main">
          <x14:cfRule type="dataBar" id="{EA987DE1-C7B9-49A6-BD2C-307F5B7E2162}">
            <x14:dataBar minLength="0" maxLength="100" border="1" negativeBarBorderColorSameAsPositive="0">
              <x14:cfvo type="autoMin"/>
              <x14:cfvo type="autoMax"/>
              <x14:borderColor rgb="FF008AEF"/>
              <x14:negativeFillColor rgb="FFFF0000"/>
              <x14:negativeBorderColor rgb="FFFF0000"/>
              <x14:axisColor rgb="FF000000"/>
            </x14:dataBar>
          </x14:cfRule>
          <xm:sqref>F431:O431 F432:S432</xm:sqref>
        </x14:conditionalFormatting>
        <x14:conditionalFormatting xmlns:xm="http://schemas.microsoft.com/office/excel/2006/main">
          <x14:cfRule type="dataBar" id="{8F683A7F-CB20-4DE0-B3BC-8E09F7A33E85}">
            <x14:dataBar minLength="0" maxLength="100" border="1" negativeBarBorderColorSameAsPositive="0">
              <x14:cfvo type="autoMin"/>
              <x14:cfvo type="autoMax"/>
              <x14:borderColor rgb="FF008AEF"/>
              <x14:negativeFillColor rgb="FFFF0000"/>
              <x14:negativeBorderColor rgb="FFFF0000"/>
              <x14:axisColor rgb="FF000000"/>
            </x14:dataBar>
          </x14:cfRule>
          <xm:sqref>F470:O470</xm:sqref>
        </x14:conditionalFormatting>
        <x14:conditionalFormatting xmlns:xm="http://schemas.microsoft.com/office/excel/2006/main">
          <x14:cfRule type="dataBar" id="{FFDBC56C-4BAF-42BB-B90F-8FA78E3DF23F}">
            <x14:dataBar minLength="0" maxLength="100" border="1" negativeBarBorderColorSameAsPositive="0">
              <x14:cfvo type="autoMin"/>
              <x14:cfvo type="autoMax"/>
              <x14:borderColor rgb="FF008AEF"/>
              <x14:negativeFillColor rgb="FFFF0000"/>
              <x14:negativeBorderColor rgb="FFFF0000"/>
              <x14:axisColor rgb="FF000000"/>
            </x14:dataBar>
          </x14:cfRule>
          <xm:sqref>F548:O548</xm:sqref>
        </x14:conditionalFormatting>
        <x14:conditionalFormatting xmlns:xm="http://schemas.microsoft.com/office/excel/2006/main">
          <x14:cfRule type="dataBar" id="{1071FAAF-D432-42FB-B9FE-0E8EE01AC2D1}">
            <x14:dataBar minLength="0" maxLength="100" border="1" negativeBarBorderColorSameAsPositive="0">
              <x14:cfvo type="autoMin"/>
              <x14:cfvo type="autoMax"/>
              <x14:borderColor rgb="FF008AEF"/>
              <x14:negativeFillColor rgb="FFFF0000"/>
              <x14:negativeBorderColor rgb="FFFF0000"/>
              <x14:axisColor rgb="FF000000"/>
            </x14:dataBar>
          </x14:cfRule>
          <xm:sqref>F587:O587</xm:sqref>
        </x14:conditionalFormatting>
        <x14:conditionalFormatting xmlns:xm="http://schemas.microsoft.com/office/excel/2006/main">
          <x14:cfRule type="dataBar" id="{D68E8D4F-9C1A-4228-8215-1D543A914BEB}">
            <x14:dataBar minLength="0" maxLength="100" border="1" negativeBarBorderColorSameAsPositive="0">
              <x14:cfvo type="autoMin"/>
              <x14:cfvo type="autoMax"/>
              <x14:borderColor rgb="FF008AEF"/>
              <x14:negativeFillColor rgb="FFFF0000"/>
              <x14:negativeBorderColor rgb="FFFF0000"/>
              <x14:axisColor rgb="FF000000"/>
            </x14:dataBar>
          </x14:cfRule>
          <xm:sqref>F627:O627</xm:sqref>
        </x14:conditionalFormatting>
        <x14:conditionalFormatting xmlns:xm="http://schemas.microsoft.com/office/excel/2006/main">
          <x14:cfRule type="dataBar" id="{11A38D51-E6E3-40C0-802A-AB37B0C5AB08}">
            <x14:dataBar minLength="0" maxLength="100" border="1" negativeBarBorderColorSameAsPositive="0">
              <x14:cfvo type="autoMin"/>
              <x14:cfvo type="autoMax"/>
              <x14:borderColor rgb="FF008AEF"/>
              <x14:negativeFillColor rgb="FFFF0000"/>
              <x14:negativeBorderColor rgb="FFFF0000"/>
              <x14:axisColor rgb="FF000000"/>
            </x14:dataBar>
          </x14:cfRule>
          <xm:sqref>F666:O666</xm:sqref>
        </x14:conditionalFormatting>
        <x14:conditionalFormatting xmlns:xm="http://schemas.microsoft.com/office/excel/2006/main">
          <x14:cfRule type="dataBar" id="{2C33DFAD-2093-4551-B333-0F9D6FA8C095}">
            <x14:dataBar minLength="0" maxLength="100" border="1" negativeBarBorderColorSameAsPositive="0">
              <x14:cfvo type="autoMin"/>
              <x14:cfvo type="autoMax"/>
              <x14:borderColor rgb="FF008AEF"/>
              <x14:negativeFillColor rgb="FFFF0000"/>
              <x14:negativeBorderColor rgb="FFFF0000"/>
              <x14:axisColor rgb="FF000000"/>
            </x14:dataBar>
          </x14:cfRule>
          <xm:sqref>F705:O705</xm:sqref>
        </x14:conditionalFormatting>
        <x14:conditionalFormatting xmlns:xm="http://schemas.microsoft.com/office/excel/2006/main">
          <x14:cfRule type="dataBar" id="{E2914F35-2A0E-48F0-B2B2-B3E7B230C69F}">
            <x14:dataBar minLength="0" maxLength="100" border="1" negativeBarBorderColorSameAsPositive="0">
              <x14:cfvo type="autoMin"/>
              <x14:cfvo type="autoMax"/>
              <x14:borderColor rgb="FF008AEF"/>
              <x14:negativeFillColor rgb="FFFF0000"/>
              <x14:negativeBorderColor rgb="FFFF0000"/>
              <x14:axisColor rgb="FF000000"/>
            </x14:dataBar>
          </x14:cfRule>
          <xm:sqref>F744:O744</xm:sqref>
        </x14:conditionalFormatting>
        <x14:conditionalFormatting xmlns:xm="http://schemas.microsoft.com/office/excel/2006/main">
          <x14:cfRule type="dataBar" id="{95674E38-6193-4B1B-A9F4-9B6C83E42AE2}">
            <x14:dataBar minLength="0" maxLength="100" border="1" negativeBarBorderColorSameAsPositive="0">
              <x14:cfvo type="autoMin"/>
              <x14:cfvo type="autoMax"/>
              <x14:borderColor rgb="FF008AEF"/>
              <x14:negativeFillColor rgb="FFFF0000"/>
              <x14:negativeBorderColor rgb="FFFF0000"/>
              <x14:axisColor rgb="FF000000"/>
            </x14:dataBar>
          </x14:cfRule>
          <xm:sqref>F783:O783</xm:sqref>
        </x14:conditionalFormatting>
        <x14:conditionalFormatting xmlns:xm="http://schemas.microsoft.com/office/excel/2006/main">
          <x14:cfRule type="dataBar" id="{D8359686-32EA-467C-B918-72E7BA266FAA}">
            <x14:dataBar minLength="0" maxLength="100" border="1" negativeBarBorderColorSameAsPositive="0">
              <x14:cfvo type="autoMin"/>
              <x14:cfvo type="autoMax"/>
              <x14:borderColor rgb="FF008AEF"/>
              <x14:negativeFillColor rgb="FFFF0000"/>
              <x14:negativeBorderColor rgb="FFFF0000"/>
              <x14:axisColor rgb="FF000000"/>
            </x14:dataBar>
          </x14:cfRule>
          <xm:sqref>F80:O80</xm:sqref>
        </x14:conditionalFormatting>
        <x14:conditionalFormatting xmlns:xm="http://schemas.microsoft.com/office/excel/2006/main">
          <x14:cfRule type="dataBar" id="{ABD763A6-518E-425E-8821-6807EBFDD266}">
            <x14:dataBar minLength="0" maxLength="100" border="1" negativeBarBorderColorSameAsPositive="0">
              <x14:cfvo type="autoMin"/>
              <x14:cfvo type="autoMax"/>
              <x14:borderColor rgb="FF008AEF"/>
              <x14:negativeFillColor rgb="FFFF0000"/>
              <x14:negativeBorderColor rgb="FFFF0000"/>
              <x14:axisColor rgb="FF000000"/>
            </x14:dataBar>
          </x14:cfRule>
          <xm:sqref>F119:N119</xm:sqref>
        </x14:conditionalFormatting>
        <x14:conditionalFormatting xmlns:xm="http://schemas.microsoft.com/office/excel/2006/main">
          <x14:cfRule type="dataBar" id="{98332BC7-BF9E-4617-8FAA-0BBF2A2067A5}">
            <x14:dataBar minLength="0" maxLength="100" border="1" negativeBarBorderColorSameAsPositive="0">
              <x14:cfvo type="autoMin"/>
              <x14:cfvo type="autoMax"/>
              <x14:borderColor rgb="FF008AEF"/>
              <x14:negativeFillColor rgb="FFFF0000"/>
              <x14:negativeBorderColor rgb="FFFF0000"/>
              <x14:axisColor rgb="FF000000"/>
            </x14:dataBar>
          </x14:cfRule>
          <xm:sqref>F158:O158</xm:sqref>
        </x14:conditionalFormatting>
        <x14:conditionalFormatting xmlns:xm="http://schemas.microsoft.com/office/excel/2006/main">
          <x14:cfRule type="dataBar" id="{FB2F47FF-F97D-4793-9A21-180C47DE72DE}">
            <x14:dataBar minLength="0" maxLength="100" border="1" negativeBarBorderColorSameAsPositive="0">
              <x14:cfvo type="autoMin"/>
              <x14:cfvo type="autoMax"/>
              <x14:borderColor rgb="FF008AEF"/>
              <x14:negativeFillColor rgb="FFFF0000"/>
              <x14:negativeBorderColor rgb="FFFF0000"/>
              <x14:axisColor rgb="FF000000"/>
            </x14:dataBar>
          </x14:cfRule>
          <xm:sqref>F197:O197</xm:sqref>
        </x14:conditionalFormatting>
        <x14:conditionalFormatting xmlns:xm="http://schemas.microsoft.com/office/excel/2006/main">
          <x14:cfRule type="dataBar" id="{3538B6E6-36D1-49E8-AB7B-74180CF57173}">
            <x14:dataBar minLength="0" maxLength="100" border="1" negativeBarBorderColorSameAsPositive="0">
              <x14:cfvo type="autoMin"/>
              <x14:cfvo type="autoMax"/>
              <x14:borderColor rgb="FF008AEF"/>
              <x14:negativeFillColor rgb="FFFF0000"/>
              <x14:negativeBorderColor rgb="FFFF0000"/>
              <x14:axisColor rgb="FF000000"/>
            </x14:dataBar>
          </x14:cfRule>
          <xm:sqref>F236:N236</xm:sqref>
        </x14:conditionalFormatting>
        <x14:conditionalFormatting xmlns:xm="http://schemas.microsoft.com/office/excel/2006/main">
          <x14:cfRule type="dataBar" id="{CA5E1DD6-2FED-49E5-8265-32F0003246EA}">
            <x14:dataBar minLength="0" maxLength="100" border="1" negativeBarBorderColorSameAsPositive="0">
              <x14:cfvo type="autoMin"/>
              <x14:cfvo type="autoMax"/>
              <x14:borderColor rgb="FF008AEF"/>
              <x14:negativeFillColor rgb="FFFF0000"/>
              <x14:negativeBorderColor rgb="FFFF0000"/>
              <x14:axisColor rgb="FF000000"/>
            </x14:dataBar>
          </x14:cfRule>
          <xm:sqref>S358:S389 S391</xm:sqref>
        </x14:conditionalFormatting>
        <x14:conditionalFormatting xmlns:xm="http://schemas.microsoft.com/office/excel/2006/main">
          <x14:cfRule type="dataBar" id="{70F3D9D9-AB22-4B3A-94A9-8BA7E15E8B3B}">
            <x14:dataBar minLength="0" maxLength="100" border="1" negativeBarBorderColorSameAsPositive="0">
              <x14:cfvo type="autoMin"/>
              <x14:cfvo type="autoMax"/>
              <x14:borderColor rgb="FF008AEF"/>
              <x14:negativeFillColor rgb="FFFF0000"/>
              <x14:negativeBorderColor rgb="FFFF0000"/>
              <x14:axisColor rgb="FF000000"/>
            </x14:dataBar>
          </x14:cfRule>
          <xm:sqref>R358:R389 R391</xm:sqref>
        </x14:conditionalFormatting>
        <x14:conditionalFormatting xmlns:xm="http://schemas.microsoft.com/office/excel/2006/main">
          <x14:cfRule type="dataBar" id="{02EE46F6-F0CD-4322-992C-D772E19F0FA0}">
            <x14:dataBar minLength="0" maxLength="100" border="1" negativeBarBorderColorSameAsPositive="0">
              <x14:cfvo type="autoMin"/>
              <x14:cfvo type="autoMax"/>
              <x14:borderColor rgb="FF008AEF"/>
              <x14:negativeFillColor rgb="FFFF0000"/>
              <x14:negativeBorderColor rgb="FFFF0000"/>
              <x14:axisColor rgb="FF000000"/>
            </x14:dataBar>
          </x14:cfRule>
          <xm:sqref>Q390:Q391</xm:sqref>
        </x14:conditionalFormatting>
        <x14:conditionalFormatting xmlns:xm="http://schemas.microsoft.com/office/excel/2006/main">
          <x14:cfRule type="dataBar" id="{9EB8753A-5CF7-4E5B-A1D0-06A827FF2E9A}">
            <x14:dataBar minLength="0" maxLength="100" border="1" negativeBarBorderColorSameAsPositive="0">
              <x14:cfvo type="autoMin"/>
              <x14:cfvo type="autoMax"/>
              <x14:borderColor rgb="FF008AEF"/>
              <x14:negativeFillColor rgb="FFFF0000"/>
              <x14:negativeBorderColor rgb="FFFF0000"/>
              <x14:axisColor rgb="FF000000"/>
            </x14:dataBar>
          </x14:cfRule>
          <xm:sqref>S280:S311 S313</xm:sqref>
        </x14:conditionalFormatting>
        <x14:conditionalFormatting xmlns:xm="http://schemas.microsoft.com/office/excel/2006/main">
          <x14:cfRule type="dataBar" id="{89E9DADC-C30F-42B0-914E-BD3B0651420A}">
            <x14:dataBar minLength="0" maxLength="100" border="1" negativeBarBorderColorSameAsPositive="0">
              <x14:cfvo type="autoMin"/>
              <x14:cfvo type="autoMax"/>
              <x14:borderColor rgb="FF008AEF"/>
              <x14:negativeFillColor rgb="FFFF0000"/>
              <x14:negativeBorderColor rgb="FFFF0000"/>
              <x14:axisColor rgb="FF000000"/>
            </x14:dataBar>
          </x14:cfRule>
          <xm:sqref>R280:R311 R313</xm:sqref>
        </x14:conditionalFormatting>
        <x14:conditionalFormatting xmlns:xm="http://schemas.microsoft.com/office/excel/2006/main">
          <x14:cfRule type="dataBar" id="{4AFC3D14-89F1-4FB8-B526-EBA16E02940E}">
            <x14:dataBar minLength="0" maxLength="100" border="1" negativeBarBorderColorSameAsPositive="0">
              <x14:cfvo type="autoMin"/>
              <x14:cfvo type="autoMax"/>
              <x14:borderColor rgb="FF008AEF"/>
              <x14:negativeFillColor rgb="FFFF0000"/>
              <x14:negativeBorderColor rgb="FFFF0000"/>
              <x14:axisColor rgb="FF000000"/>
            </x14:dataBar>
          </x14:cfRule>
          <xm:sqref>Q312:Q313</xm:sqref>
        </x14:conditionalFormatting>
        <x14:conditionalFormatting xmlns:xm="http://schemas.microsoft.com/office/excel/2006/main">
          <x14:cfRule type="dataBar" id="{5168BABB-3A71-4ED1-AB80-83C332B306FC}">
            <x14:dataBar minLength="0" maxLength="100" border="1" negativeBarBorderColorSameAsPositive="0">
              <x14:cfvo type="autoMin"/>
              <x14:cfvo type="autoMax"/>
              <x14:borderColor rgb="FF008AEF"/>
              <x14:negativeFillColor rgb="FFFF0000"/>
              <x14:negativeBorderColor rgb="FFFF0000"/>
              <x14:axisColor rgb="FF000000"/>
            </x14:dataBar>
          </x14:cfRule>
          <xm:sqref>S397:S428 S430</xm:sqref>
        </x14:conditionalFormatting>
        <x14:conditionalFormatting xmlns:xm="http://schemas.microsoft.com/office/excel/2006/main">
          <x14:cfRule type="dataBar" id="{1ED94017-D24B-492B-8CED-76D0FDBA6216}">
            <x14:dataBar minLength="0" maxLength="100" border="1" negativeBarBorderColorSameAsPositive="0">
              <x14:cfvo type="autoMin"/>
              <x14:cfvo type="autoMax"/>
              <x14:borderColor rgb="FF008AEF"/>
              <x14:negativeFillColor rgb="FFFF0000"/>
              <x14:negativeBorderColor rgb="FFFF0000"/>
              <x14:axisColor rgb="FF000000"/>
            </x14:dataBar>
          </x14:cfRule>
          <xm:sqref>R397:R428 R430</xm:sqref>
        </x14:conditionalFormatting>
        <x14:conditionalFormatting xmlns:xm="http://schemas.microsoft.com/office/excel/2006/main">
          <x14:cfRule type="dataBar" id="{B3879F4F-F4C6-4FA6-97DB-7F110FF68452}">
            <x14:dataBar minLength="0" maxLength="100" border="1" negativeBarBorderColorSameAsPositive="0">
              <x14:cfvo type="autoMin"/>
              <x14:cfvo type="autoMax"/>
              <x14:borderColor rgb="FF008AEF"/>
              <x14:negativeFillColor rgb="FFFF0000"/>
              <x14:negativeBorderColor rgb="FFFF0000"/>
              <x14:axisColor rgb="FF000000"/>
            </x14:dataBar>
          </x14:cfRule>
          <xm:sqref>Q429:Q430</xm:sqref>
        </x14:conditionalFormatting>
        <x14:conditionalFormatting xmlns:xm="http://schemas.microsoft.com/office/excel/2006/main">
          <x14:cfRule type="dataBar" id="{0DD61F03-A133-4FC5-A084-5E3F0ACE390B}">
            <x14:dataBar minLength="0" maxLength="100" border="1" negativeBarBorderColorSameAsPositive="0">
              <x14:cfvo type="autoMin"/>
              <x14:cfvo type="autoMax"/>
              <x14:borderColor rgb="FF008AEF"/>
              <x14:negativeFillColor rgb="FFFF0000"/>
              <x14:negativeBorderColor rgb="FFFF0000"/>
              <x14:axisColor rgb="FF000000"/>
            </x14:dataBar>
          </x14:cfRule>
          <xm:sqref>S475:S506 S508</xm:sqref>
        </x14:conditionalFormatting>
        <x14:conditionalFormatting xmlns:xm="http://schemas.microsoft.com/office/excel/2006/main">
          <x14:cfRule type="dataBar" id="{4478F7A7-143E-4EA1-8C2F-9D50FA67C038}">
            <x14:dataBar minLength="0" maxLength="100" border="1" negativeBarBorderColorSameAsPositive="0">
              <x14:cfvo type="autoMin"/>
              <x14:cfvo type="autoMax"/>
              <x14:borderColor rgb="FF008AEF"/>
              <x14:negativeFillColor rgb="FFFF0000"/>
              <x14:negativeBorderColor rgb="FFFF0000"/>
              <x14:axisColor rgb="FF000000"/>
            </x14:dataBar>
          </x14:cfRule>
          <xm:sqref>R475:R506 R508</xm:sqref>
        </x14:conditionalFormatting>
        <x14:conditionalFormatting xmlns:xm="http://schemas.microsoft.com/office/excel/2006/main">
          <x14:cfRule type="dataBar" id="{E21AB32E-49BC-4D1D-8054-FBB0E58248E9}">
            <x14:dataBar minLength="0" maxLength="100" border="1" negativeBarBorderColorSameAsPositive="0">
              <x14:cfvo type="autoMin"/>
              <x14:cfvo type="autoMax"/>
              <x14:borderColor rgb="FF008AEF"/>
              <x14:negativeFillColor rgb="FFFF0000"/>
              <x14:negativeBorderColor rgb="FFFF0000"/>
              <x14:axisColor rgb="FF000000"/>
            </x14:dataBar>
          </x14:cfRule>
          <xm:sqref>Q507:Q508</xm:sqref>
        </x14:conditionalFormatting>
        <x14:conditionalFormatting xmlns:xm="http://schemas.microsoft.com/office/excel/2006/main">
          <x14:cfRule type="dataBar" id="{7BD074FC-0767-4DA7-8DC7-768452CB5AB8}">
            <x14:dataBar minLength="0" maxLength="100" border="1" negativeBarBorderColorSameAsPositive="0">
              <x14:cfvo type="autoMin"/>
              <x14:cfvo type="autoMax"/>
              <x14:borderColor rgb="FF008AEF"/>
              <x14:negativeFillColor rgb="FFFF0000"/>
              <x14:negativeBorderColor rgb="FFFF0000"/>
              <x14:axisColor rgb="FF000000"/>
            </x14:dataBar>
          </x14:cfRule>
          <xm:sqref>P509</xm:sqref>
        </x14:conditionalFormatting>
        <x14:conditionalFormatting xmlns:xm="http://schemas.microsoft.com/office/excel/2006/main">
          <x14:cfRule type="dataBar" id="{7779B3DF-E520-494C-B28C-EE3018FC91A7}">
            <x14:dataBar minLength="0" maxLength="100" border="1" negativeBarBorderColorSameAsPositive="0">
              <x14:cfvo type="autoMin"/>
              <x14:cfvo type="autoMax"/>
              <x14:borderColor rgb="FF008AEF"/>
              <x14:negativeFillColor rgb="FFFF0000"/>
              <x14:negativeBorderColor rgb="FFFF0000"/>
              <x14:axisColor rgb="FF000000"/>
            </x14:dataBar>
          </x14:cfRule>
          <xm:sqref>F509:O509</xm:sqref>
        </x14:conditionalFormatting>
        <x14:conditionalFormatting xmlns:xm="http://schemas.microsoft.com/office/excel/2006/main">
          <x14:cfRule type="dataBar" id="{C4C2CB63-68D3-4714-BB9C-920487E90CF5}">
            <x14:dataBar minLength="0" maxLength="100" border="1" negativeBarBorderColorSameAsPositive="0">
              <x14:cfvo type="autoMin"/>
              <x14:cfvo type="autoMax"/>
              <x14:borderColor rgb="FF008AEF"/>
              <x14:negativeFillColor rgb="FFFF0000"/>
              <x14:negativeBorderColor rgb="FFFF0000"/>
              <x14:axisColor rgb="FF000000"/>
            </x14:dataBar>
          </x14:cfRule>
          <xm:sqref>S7:S38 S40</xm:sqref>
        </x14:conditionalFormatting>
        <x14:conditionalFormatting xmlns:xm="http://schemas.microsoft.com/office/excel/2006/main">
          <x14:cfRule type="dataBar" id="{8B003851-768E-4015-8FF0-D5A6EE3D5A18}">
            <x14:dataBar minLength="0" maxLength="100" border="1" negativeBarBorderColorSameAsPositive="0">
              <x14:cfvo type="autoMin"/>
              <x14:cfvo type="autoMax"/>
              <x14:borderColor rgb="FF008AEF"/>
              <x14:negativeFillColor rgb="FFFF0000"/>
              <x14:negativeBorderColor rgb="FFFF0000"/>
              <x14:axisColor rgb="FF000000"/>
            </x14:dataBar>
          </x14:cfRule>
          <xm:sqref>R7:R38 R40</xm:sqref>
        </x14:conditionalFormatting>
        <x14:conditionalFormatting xmlns:xm="http://schemas.microsoft.com/office/excel/2006/main">
          <x14:cfRule type="dataBar" id="{526A6172-77C3-45A8-A3E0-0F9C32281332}">
            <x14:dataBar minLength="0" maxLength="100" border="1" negativeBarBorderColorSameAsPositive="0">
              <x14:cfvo type="autoMin"/>
              <x14:cfvo type="autoMax"/>
              <x14:borderColor rgb="FF008AEF"/>
              <x14:negativeFillColor rgb="FFFF0000"/>
              <x14:negativeBorderColor rgb="FFFF0000"/>
              <x14:axisColor rgb="FF000000"/>
            </x14:dataBar>
          </x14:cfRule>
          <xm:sqref>Q7:Q40</xm:sqref>
        </x14:conditionalFormatting>
        <x14:conditionalFormatting xmlns:xm="http://schemas.microsoft.com/office/excel/2006/main">
          <x14:cfRule type="dataBar" id="{BABC3BC5-6A93-49E2-B044-25994851329B}">
            <x14:dataBar minLength="0" maxLength="100" border="1" negativeBarBorderColorSameAsPositive="0">
              <x14:cfvo type="autoMin"/>
              <x14:cfvo type="autoMax"/>
              <x14:borderColor rgb="FF008AEF"/>
              <x14:negativeFillColor rgb="FFFF0000"/>
              <x14:negativeBorderColor rgb="FFFF0000"/>
              <x14:axisColor rgb="FF000000"/>
            </x14:dataBar>
          </x14:cfRule>
          <xm:sqref>P41</xm:sqref>
        </x14:conditionalFormatting>
        <x14:conditionalFormatting xmlns:xm="http://schemas.microsoft.com/office/excel/2006/main">
          <x14:cfRule type="dataBar" id="{F1FA4375-FB14-4FAC-86A5-ACC8B32F7C2D}">
            <x14:dataBar minLength="0" maxLength="100" border="1" negativeBarBorderColorSameAsPositive="0">
              <x14:cfvo type="autoMin"/>
              <x14:cfvo type="autoMax"/>
              <x14:borderColor rgb="FF008AEF"/>
              <x14:negativeFillColor rgb="FFFF0000"/>
              <x14:negativeBorderColor rgb="FFFF0000"/>
              <x14:axisColor rgb="FF000000"/>
            </x14:dataBar>
          </x14:cfRule>
          <xm:sqref>F41:O41</xm:sqref>
        </x14:conditionalFormatting>
        <x14:conditionalFormatting xmlns:xm="http://schemas.microsoft.com/office/excel/2006/main">
          <x14:cfRule type="dataBar" id="{38547D56-0732-4BCE-8889-E1B8D18FD3E1}">
            <x14:dataBar minLength="0" maxLength="100" border="1" negativeBarBorderColorSameAsPositive="0">
              <x14:cfvo type="autoMin"/>
              <x14:cfvo type="autoMax"/>
              <x14:borderColor rgb="FF008AEF"/>
              <x14:negativeFillColor rgb="FFFF0000"/>
              <x14:negativeBorderColor rgb="FFFF0000"/>
              <x14:axisColor rgb="FF000000"/>
            </x14:dataBar>
          </x14:cfRule>
          <xm:sqref>Q319:Q352</xm:sqref>
        </x14:conditionalFormatting>
        <x14:conditionalFormatting xmlns:xm="http://schemas.microsoft.com/office/excel/2006/main">
          <x14:cfRule type="dataBar" id="{3597585B-6093-4D87-9DB0-284FDC96C06E}">
            <x14:dataBar minLength="0" maxLength="100" border="1" negativeBarBorderColorSameAsPositive="0">
              <x14:cfvo type="autoMin"/>
              <x14:cfvo type="autoMax"/>
              <x14:borderColor rgb="FF008AEF"/>
              <x14:negativeFillColor rgb="FFFF0000"/>
              <x14:negativeBorderColor rgb="FFFF0000"/>
              <x14:axisColor rgb="FF000000"/>
            </x14:dataBar>
          </x14:cfRule>
          <xm:sqref>P353</xm:sqref>
        </x14:conditionalFormatting>
        <x14:conditionalFormatting xmlns:xm="http://schemas.microsoft.com/office/excel/2006/main">
          <x14:cfRule type="dataBar" id="{9F85DE5A-DCDE-4542-B512-C40B72DE664E}">
            <x14:dataBar minLength="0" maxLength="100" border="1" negativeBarBorderColorSameAsPositive="0">
              <x14:cfvo type="autoMin"/>
              <x14:cfvo type="autoMax"/>
              <x14:borderColor rgb="FF008AEF"/>
              <x14:negativeFillColor rgb="FFFF0000"/>
              <x14:negativeBorderColor rgb="FFFF0000"/>
              <x14:axisColor rgb="FF000000"/>
            </x14:dataBar>
          </x14:cfRule>
          <xm:sqref>F353:O353</xm:sqref>
        </x14:conditionalFormatting>
        <x14:conditionalFormatting xmlns:xm="http://schemas.microsoft.com/office/excel/2006/main">
          <x14:cfRule type="dataBar" id="{3341EB70-FF9C-4DC8-9E11-4E28BC36413F}">
            <x14:dataBar minLength="0" maxLength="100" border="1" negativeBarBorderColorSameAsPositive="0">
              <x14:cfvo type="autoMin"/>
              <x14:cfvo type="autoMax"/>
              <x14:borderColor rgb="FF008AEF"/>
              <x14:negativeFillColor rgb="FFFF0000"/>
              <x14:negativeBorderColor rgb="FFFF0000"/>
              <x14:axisColor rgb="FF000000"/>
            </x14:dataBar>
          </x14:cfRule>
          <xm:sqref>S319:S350 S352</xm:sqref>
        </x14:conditionalFormatting>
        <x14:conditionalFormatting xmlns:xm="http://schemas.microsoft.com/office/excel/2006/main">
          <x14:cfRule type="dataBar" id="{EEB23EF0-9AF2-410B-BD93-2BE20E4A3B88}">
            <x14:dataBar minLength="0" maxLength="100" border="1" negativeBarBorderColorSameAsPositive="0">
              <x14:cfvo type="autoMin"/>
              <x14:cfvo type="autoMax"/>
              <x14:borderColor rgb="FF008AEF"/>
              <x14:negativeFillColor rgb="FFFF0000"/>
              <x14:negativeBorderColor rgb="FFFF0000"/>
              <x14:axisColor rgb="FF000000"/>
            </x14:dataBar>
          </x14:cfRule>
          <xm:sqref>R319:R350 R352</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Claims!F319:O319</xm:f>
              <xm:sqref>C319</xm:sqref>
            </x14:sparkline>
            <x14:sparkline>
              <xm:f>Claims!F320:O320</xm:f>
              <xm:sqref>C320</xm:sqref>
            </x14:sparkline>
            <x14:sparkline>
              <xm:f>Claims!F321:O321</xm:f>
              <xm:sqref>C321</xm:sqref>
            </x14:sparkline>
            <x14:sparkline>
              <xm:f>Claims!F322:O322</xm:f>
              <xm:sqref>C322</xm:sqref>
            </x14:sparkline>
            <x14:sparkline>
              <xm:f>Claims!F323:O323</xm:f>
              <xm:sqref>C323</xm:sqref>
            </x14:sparkline>
            <x14:sparkline>
              <xm:f>Claims!F324:O324</xm:f>
              <xm:sqref>C324</xm:sqref>
            </x14:sparkline>
            <x14:sparkline>
              <xm:f>Claims!F325:O325</xm:f>
              <xm:sqref>C325</xm:sqref>
            </x14:sparkline>
            <x14:sparkline>
              <xm:f>Claims!F326:O326</xm:f>
              <xm:sqref>C326</xm:sqref>
            </x14:sparkline>
            <x14:sparkline>
              <xm:f>Claims!F327:O327</xm:f>
              <xm:sqref>C327</xm:sqref>
            </x14:sparkline>
            <x14:sparkline>
              <xm:f>Claims!F328:O328</xm:f>
              <xm:sqref>C328</xm:sqref>
            </x14:sparkline>
            <x14:sparkline>
              <xm:f>Claims!F329:O329</xm:f>
              <xm:sqref>C329</xm:sqref>
            </x14:sparkline>
            <x14:sparkline>
              <xm:f>Claims!F330:O330</xm:f>
              <xm:sqref>C330</xm:sqref>
            </x14:sparkline>
            <x14:sparkline>
              <xm:f>Claims!F331:O331</xm:f>
              <xm:sqref>C331</xm:sqref>
            </x14:sparkline>
            <x14:sparkline>
              <xm:f>Claims!F332:O332</xm:f>
              <xm:sqref>C332</xm:sqref>
            </x14:sparkline>
            <x14:sparkline>
              <xm:f>Claims!F333:O333</xm:f>
              <xm:sqref>C333</xm:sqref>
            </x14:sparkline>
            <x14:sparkline>
              <xm:f>Claims!F334:O334</xm:f>
              <xm:sqref>C334</xm:sqref>
            </x14:sparkline>
            <x14:sparkline>
              <xm:f>Claims!F335:O335</xm:f>
              <xm:sqref>C335</xm:sqref>
            </x14:sparkline>
            <x14:sparkline>
              <xm:f>Claims!F336:O336</xm:f>
              <xm:sqref>C336</xm:sqref>
            </x14:sparkline>
            <x14:sparkline>
              <xm:f>Claims!F337:O337</xm:f>
              <xm:sqref>C337</xm:sqref>
            </x14:sparkline>
            <x14:sparkline>
              <xm:f>Claims!F338:O338</xm:f>
              <xm:sqref>C338</xm:sqref>
            </x14:sparkline>
            <x14:sparkline>
              <xm:f>Claims!F339:O339</xm:f>
              <xm:sqref>C339</xm:sqref>
            </x14:sparkline>
            <x14:sparkline>
              <xm:f>Claims!F340:O340</xm:f>
              <xm:sqref>C340</xm:sqref>
            </x14:sparkline>
            <x14:sparkline>
              <xm:f>Claims!F341:O341</xm:f>
              <xm:sqref>C341</xm:sqref>
            </x14:sparkline>
            <x14:sparkline>
              <xm:f>Claims!F342:O342</xm:f>
              <xm:sqref>C342</xm:sqref>
            </x14:sparkline>
            <x14:sparkline>
              <xm:f>Claims!F343:O343</xm:f>
              <xm:sqref>C343</xm:sqref>
            </x14:sparkline>
            <x14:sparkline>
              <xm:f>Claims!F344:O344</xm:f>
              <xm:sqref>C344</xm:sqref>
            </x14:sparkline>
            <x14:sparkline>
              <xm:f>Claims!F345:O345</xm:f>
              <xm:sqref>C345</xm:sqref>
            </x14:sparkline>
            <x14:sparkline>
              <xm:f>Claims!F346:O346</xm:f>
              <xm:sqref>C346</xm:sqref>
            </x14:sparkline>
            <x14:sparkline>
              <xm:f>Claims!F347:O347</xm:f>
              <xm:sqref>C347</xm:sqref>
            </x14:sparkline>
            <x14:sparkline>
              <xm:f>Claims!F348:O348</xm:f>
              <xm:sqref>C348</xm:sqref>
            </x14:sparkline>
            <x14:sparkline>
              <xm:f>Claims!F349:O349</xm:f>
              <xm:sqref>C349</xm:sqref>
            </x14:sparkline>
            <x14:sparkline>
              <xm:f>Claims!F350:O350</xm:f>
              <xm:sqref>C350</xm:sqref>
            </x14:sparkline>
            <x14:sparkline>
              <xm:f>Claims!F351:O351</xm:f>
              <xm:sqref>C351</xm:sqref>
            </x14:sparkline>
            <x14:sparkline>
              <xm:f>Claims!F352:O352</xm:f>
              <xm:sqref>C352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Claims!F358:O358</xm:f>
              <xm:sqref>C358</xm:sqref>
            </x14:sparkline>
            <x14:sparkline>
              <xm:f>Claims!F359:O359</xm:f>
              <xm:sqref>C359</xm:sqref>
            </x14:sparkline>
            <x14:sparkline>
              <xm:f>Claims!F360:O360</xm:f>
              <xm:sqref>C360</xm:sqref>
            </x14:sparkline>
            <x14:sparkline>
              <xm:f>Claims!F361:O361</xm:f>
              <xm:sqref>C361</xm:sqref>
            </x14:sparkline>
            <x14:sparkline>
              <xm:f>Claims!F362:O362</xm:f>
              <xm:sqref>C362</xm:sqref>
            </x14:sparkline>
            <x14:sparkline>
              <xm:f>Claims!F363:O363</xm:f>
              <xm:sqref>C363</xm:sqref>
            </x14:sparkline>
            <x14:sparkline>
              <xm:f>Claims!F364:O364</xm:f>
              <xm:sqref>C364</xm:sqref>
            </x14:sparkline>
            <x14:sparkline>
              <xm:f>Claims!F365:O365</xm:f>
              <xm:sqref>C365</xm:sqref>
            </x14:sparkline>
            <x14:sparkline>
              <xm:f>Claims!F366:O366</xm:f>
              <xm:sqref>C366</xm:sqref>
            </x14:sparkline>
            <x14:sparkline>
              <xm:f>Claims!F367:O367</xm:f>
              <xm:sqref>C367</xm:sqref>
            </x14:sparkline>
            <x14:sparkline>
              <xm:f>Claims!F368:O368</xm:f>
              <xm:sqref>C368</xm:sqref>
            </x14:sparkline>
            <x14:sparkline>
              <xm:f>Claims!F369:O369</xm:f>
              <xm:sqref>C369</xm:sqref>
            </x14:sparkline>
            <x14:sparkline>
              <xm:f>Claims!F370:O370</xm:f>
              <xm:sqref>C370</xm:sqref>
            </x14:sparkline>
            <x14:sparkline>
              <xm:f>Claims!F371:O371</xm:f>
              <xm:sqref>C371</xm:sqref>
            </x14:sparkline>
            <x14:sparkline>
              <xm:f>Claims!F372:O372</xm:f>
              <xm:sqref>C372</xm:sqref>
            </x14:sparkline>
            <x14:sparkline>
              <xm:f>Claims!F373:O373</xm:f>
              <xm:sqref>C373</xm:sqref>
            </x14:sparkline>
            <x14:sparkline>
              <xm:f>Claims!F374:O374</xm:f>
              <xm:sqref>C374</xm:sqref>
            </x14:sparkline>
            <x14:sparkline>
              <xm:f>Claims!F375:O375</xm:f>
              <xm:sqref>C375</xm:sqref>
            </x14:sparkline>
            <x14:sparkline>
              <xm:f>Claims!F376:O376</xm:f>
              <xm:sqref>C376</xm:sqref>
            </x14:sparkline>
            <x14:sparkline>
              <xm:f>Claims!F377:O377</xm:f>
              <xm:sqref>C377</xm:sqref>
            </x14:sparkline>
            <x14:sparkline>
              <xm:f>Claims!F378:O378</xm:f>
              <xm:sqref>C378</xm:sqref>
            </x14:sparkline>
            <x14:sparkline>
              <xm:f>Claims!F379:O379</xm:f>
              <xm:sqref>C379</xm:sqref>
            </x14:sparkline>
            <x14:sparkline>
              <xm:f>Claims!F380:O380</xm:f>
              <xm:sqref>C380</xm:sqref>
            </x14:sparkline>
            <x14:sparkline>
              <xm:f>Claims!F381:O381</xm:f>
              <xm:sqref>C381</xm:sqref>
            </x14:sparkline>
            <x14:sparkline>
              <xm:f>Claims!F382:O382</xm:f>
              <xm:sqref>C382</xm:sqref>
            </x14:sparkline>
            <x14:sparkline>
              <xm:f>Claims!F383:O383</xm:f>
              <xm:sqref>C383</xm:sqref>
            </x14:sparkline>
            <x14:sparkline>
              <xm:f>Claims!F384:O384</xm:f>
              <xm:sqref>C384</xm:sqref>
            </x14:sparkline>
            <x14:sparkline>
              <xm:f>Claims!F385:O385</xm:f>
              <xm:sqref>C385</xm:sqref>
            </x14:sparkline>
            <x14:sparkline>
              <xm:f>Claims!F386:O386</xm:f>
              <xm:sqref>C386</xm:sqref>
            </x14:sparkline>
            <x14:sparkline>
              <xm:f>Claims!F387:O387</xm:f>
              <xm:sqref>C387</xm:sqref>
            </x14:sparkline>
            <x14:sparkline>
              <xm:f>Claims!F388:O388</xm:f>
              <xm:sqref>C388</xm:sqref>
            </x14:sparkline>
            <x14:sparkline>
              <xm:f>Claims!F389:O389</xm:f>
              <xm:sqref>C389</xm:sqref>
            </x14:sparkline>
            <x14:sparkline>
              <xm:f>Claims!F390:O390</xm:f>
              <xm:sqref>C390</xm:sqref>
            </x14:sparkline>
            <x14:sparkline>
              <xm:f>Claims!F391:O391</xm:f>
              <xm:sqref>C391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Claims!F280:O280</xm:f>
              <xm:sqref>C280</xm:sqref>
            </x14:sparkline>
            <x14:sparkline>
              <xm:f>Claims!F281:O281</xm:f>
              <xm:sqref>C281</xm:sqref>
            </x14:sparkline>
            <x14:sparkline>
              <xm:f>Claims!F282:O282</xm:f>
              <xm:sqref>C282</xm:sqref>
            </x14:sparkline>
            <x14:sparkline>
              <xm:f>Claims!F283:O283</xm:f>
              <xm:sqref>C283</xm:sqref>
            </x14:sparkline>
            <x14:sparkline>
              <xm:f>Claims!F284:O284</xm:f>
              <xm:sqref>C284</xm:sqref>
            </x14:sparkline>
            <x14:sparkline>
              <xm:f>Claims!F285:O285</xm:f>
              <xm:sqref>C285</xm:sqref>
            </x14:sparkline>
            <x14:sparkline>
              <xm:f>Claims!F286:O286</xm:f>
              <xm:sqref>C286</xm:sqref>
            </x14:sparkline>
            <x14:sparkline>
              <xm:f>Claims!F287:O287</xm:f>
              <xm:sqref>C287</xm:sqref>
            </x14:sparkline>
            <x14:sparkline>
              <xm:f>Claims!F288:O288</xm:f>
              <xm:sqref>C288</xm:sqref>
            </x14:sparkline>
            <x14:sparkline>
              <xm:f>Claims!F289:O289</xm:f>
              <xm:sqref>C289</xm:sqref>
            </x14:sparkline>
            <x14:sparkline>
              <xm:f>Claims!F290:O290</xm:f>
              <xm:sqref>C290</xm:sqref>
            </x14:sparkline>
            <x14:sparkline>
              <xm:f>Claims!F291:O291</xm:f>
              <xm:sqref>C291</xm:sqref>
            </x14:sparkline>
            <x14:sparkline>
              <xm:f>Claims!F292:O292</xm:f>
              <xm:sqref>C292</xm:sqref>
            </x14:sparkline>
            <x14:sparkline>
              <xm:f>Claims!F293:O293</xm:f>
              <xm:sqref>C293</xm:sqref>
            </x14:sparkline>
            <x14:sparkline>
              <xm:f>Claims!F294:O294</xm:f>
              <xm:sqref>C294</xm:sqref>
            </x14:sparkline>
            <x14:sparkline>
              <xm:f>Claims!F295:O295</xm:f>
              <xm:sqref>C295</xm:sqref>
            </x14:sparkline>
            <x14:sparkline>
              <xm:f>Claims!F296:O296</xm:f>
              <xm:sqref>C296</xm:sqref>
            </x14:sparkline>
            <x14:sparkline>
              <xm:f>Claims!F297:O297</xm:f>
              <xm:sqref>C297</xm:sqref>
            </x14:sparkline>
            <x14:sparkline>
              <xm:f>Claims!F298:O298</xm:f>
              <xm:sqref>C298</xm:sqref>
            </x14:sparkline>
            <x14:sparkline>
              <xm:f>Claims!F299:O299</xm:f>
              <xm:sqref>C299</xm:sqref>
            </x14:sparkline>
            <x14:sparkline>
              <xm:f>Claims!F300:O300</xm:f>
              <xm:sqref>C300</xm:sqref>
            </x14:sparkline>
            <x14:sparkline>
              <xm:f>Claims!F301:O301</xm:f>
              <xm:sqref>C301</xm:sqref>
            </x14:sparkline>
            <x14:sparkline>
              <xm:f>Claims!F302:O302</xm:f>
              <xm:sqref>C302</xm:sqref>
            </x14:sparkline>
            <x14:sparkline>
              <xm:f>Claims!F303:O303</xm:f>
              <xm:sqref>C303</xm:sqref>
            </x14:sparkline>
            <x14:sparkline>
              <xm:f>Claims!F304:O304</xm:f>
              <xm:sqref>C304</xm:sqref>
            </x14:sparkline>
            <x14:sparkline>
              <xm:f>Claims!F305:O305</xm:f>
              <xm:sqref>C305</xm:sqref>
            </x14:sparkline>
            <x14:sparkline>
              <xm:f>Claims!F306:O306</xm:f>
              <xm:sqref>C306</xm:sqref>
            </x14:sparkline>
            <x14:sparkline>
              <xm:f>Claims!F307:O307</xm:f>
              <xm:sqref>C307</xm:sqref>
            </x14:sparkline>
            <x14:sparkline>
              <xm:f>Claims!F308:O308</xm:f>
              <xm:sqref>C308</xm:sqref>
            </x14:sparkline>
            <x14:sparkline>
              <xm:f>Claims!F309:O309</xm:f>
              <xm:sqref>C309</xm:sqref>
            </x14:sparkline>
            <x14:sparkline>
              <xm:f>Claims!F310:O310</xm:f>
              <xm:sqref>C310</xm:sqref>
            </x14:sparkline>
            <x14:sparkline>
              <xm:f>Claims!F311:O311</xm:f>
              <xm:sqref>C311</xm:sqref>
            </x14:sparkline>
            <x14:sparkline>
              <xm:f>Claims!F312:O312</xm:f>
              <xm:sqref>C312</xm:sqref>
            </x14:sparkline>
            <x14:sparkline>
              <xm:f>Claims!F313:O313</xm:f>
              <xm:sqref>C313</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Claims!F241:O241</xm:f>
              <xm:sqref>C241</xm:sqref>
            </x14:sparkline>
            <x14:sparkline>
              <xm:f>Claims!F242:O242</xm:f>
              <xm:sqref>C242</xm:sqref>
            </x14:sparkline>
            <x14:sparkline>
              <xm:f>Claims!F243:O243</xm:f>
              <xm:sqref>C243</xm:sqref>
            </x14:sparkline>
            <x14:sparkline>
              <xm:f>Claims!F244:O244</xm:f>
              <xm:sqref>C244</xm:sqref>
            </x14:sparkline>
            <x14:sparkline>
              <xm:f>Claims!F245:O245</xm:f>
              <xm:sqref>C245</xm:sqref>
            </x14:sparkline>
            <x14:sparkline>
              <xm:f>Claims!F246:O246</xm:f>
              <xm:sqref>C246</xm:sqref>
            </x14:sparkline>
            <x14:sparkline>
              <xm:f>Claims!F247:O247</xm:f>
              <xm:sqref>C247</xm:sqref>
            </x14:sparkline>
            <x14:sparkline>
              <xm:f>Claims!F248:O248</xm:f>
              <xm:sqref>C248</xm:sqref>
            </x14:sparkline>
            <x14:sparkline>
              <xm:f>Claims!F249:O249</xm:f>
              <xm:sqref>C249</xm:sqref>
            </x14:sparkline>
            <x14:sparkline>
              <xm:f>Claims!F250:O250</xm:f>
              <xm:sqref>C250</xm:sqref>
            </x14:sparkline>
            <x14:sparkline>
              <xm:f>Claims!F251:O251</xm:f>
              <xm:sqref>C251</xm:sqref>
            </x14:sparkline>
            <x14:sparkline>
              <xm:f>Claims!F252:O252</xm:f>
              <xm:sqref>C252</xm:sqref>
            </x14:sparkline>
            <x14:sparkline>
              <xm:f>Claims!F253:O253</xm:f>
              <xm:sqref>C253</xm:sqref>
            </x14:sparkline>
            <x14:sparkline>
              <xm:f>Claims!F254:O254</xm:f>
              <xm:sqref>C254</xm:sqref>
            </x14:sparkline>
            <x14:sparkline>
              <xm:f>Claims!F255:O255</xm:f>
              <xm:sqref>C255</xm:sqref>
            </x14:sparkline>
            <x14:sparkline>
              <xm:f>Claims!F256:O256</xm:f>
              <xm:sqref>C256</xm:sqref>
            </x14:sparkline>
            <x14:sparkline>
              <xm:f>Claims!F257:O257</xm:f>
              <xm:sqref>C257</xm:sqref>
            </x14:sparkline>
            <x14:sparkline>
              <xm:f>Claims!F258:O258</xm:f>
              <xm:sqref>C258</xm:sqref>
            </x14:sparkline>
            <x14:sparkline>
              <xm:f>Claims!F259:O259</xm:f>
              <xm:sqref>C259</xm:sqref>
            </x14:sparkline>
            <x14:sparkline>
              <xm:f>Claims!F260:O260</xm:f>
              <xm:sqref>C260</xm:sqref>
            </x14:sparkline>
            <x14:sparkline>
              <xm:f>Claims!F261:O261</xm:f>
              <xm:sqref>C261</xm:sqref>
            </x14:sparkline>
            <x14:sparkline>
              <xm:f>Claims!F262:O262</xm:f>
              <xm:sqref>C262</xm:sqref>
            </x14:sparkline>
            <x14:sparkline>
              <xm:f>Claims!F263:O263</xm:f>
              <xm:sqref>C263</xm:sqref>
            </x14:sparkline>
            <x14:sparkline>
              <xm:f>Claims!F264:O264</xm:f>
              <xm:sqref>C264</xm:sqref>
            </x14:sparkline>
            <x14:sparkline>
              <xm:f>Claims!F265:O265</xm:f>
              <xm:sqref>C265</xm:sqref>
            </x14:sparkline>
            <x14:sparkline>
              <xm:f>Claims!F266:O266</xm:f>
              <xm:sqref>C266</xm:sqref>
            </x14:sparkline>
            <x14:sparkline>
              <xm:f>Claims!F267:O267</xm:f>
              <xm:sqref>C267</xm:sqref>
            </x14:sparkline>
            <x14:sparkline>
              <xm:f>Claims!F268:O268</xm:f>
              <xm:sqref>C268</xm:sqref>
            </x14:sparkline>
            <x14:sparkline>
              <xm:f>Claims!F269:O269</xm:f>
              <xm:sqref>C269</xm:sqref>
            </x14:sparkline>
            <x14:sparkline>
              <xm:f>Claims!F270:O270</xm:f>
              <xm:sqref>C270</xm:sqref>
            </x14:sparkline>
            <x14:sparkline>
              <xm:f>Claims!F271:O271</xm:f>
              <xm:sqref>C271</xm:sqref>
            </x14:sparkline>
            <x14:sparkline>
              <xm:f>Claims!F272:O272</xm:f>
              <xm:sqref>C272</xm:sqref>
            </x14:sparkline>
            <x14:sparkline>
              <xm:f>Claims!F273:O273</xm:f>
              <xm:sqref>C273</xm:sqref>
            </x14:sparkline>
            <x14:sparkline>
              <xm:f>Claims!F274:O274</xm:f>
              <xm:sqref>C274</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Claims!F124:O124</xm:f>
              <xm:sqref>C124</xm:sqref>
            </x14:sparkline>
            <x14:sparkline>
              <xm:f>Claims!F125:O125</xm:f>
              <xm:sqref>C125</xm:sqref>
            </x14:sparkline>
            <x14:sparkline>
              <xm:f>Claims!F126:O126</xm:f>
              <xm:sqref>C126</xm:sqref>
            </x14:sparkline>
            <x14:sparkline>
              <xm:f>Claims!F127:O127</xm:f>
              <xm:sqref>C127</xm:sqref>
            </x14:sparkline>
            <x14:sparkline>
              <xm:f>Claims!F128:O128</xm:f>
              <xm:sqref>C128</xm:sqref>
            </x14:sparkline>
            <x14:sparkline>
              <xm:f>Claims!F129:O129</xm:f>
              <xm:sqref>C129</xm:sqref>
            </x14:sparkline>
            <x14:sparkline>
              <xm:f>Claims!F130:O130</xm:f>
              <xm:sqref>C130</xm:sqref>
            </x14:sparkline>
            <x14:sparkline>
              <xm:f>Claims!F131:O131</xm:f>
              <xm:sqref>C131</xm:sqref>
            </x14:sparkline>
            <x14:sparkline>
              <xm:f>Claims!F132:O132</xm:f>
              <xm:sqref>C132</xm:sqref>
            </x14:sparkline>
            <x14:sparkline>
              <xm:f>Claims!F133:O133</xm:f>
              <xm:sqref>C133</xm:sqref>
            </x14:sparkline>
            <x14:sparkline>
              <xm:f>Claims!F134:O134</xm:f>
              <xm:sqref>C134</xm:sqref>
            </x14:sparkline>
            <x14:sparkline>
              <xm:f>Claims!F135:O135</xm:f>
              <xm:sqref>C135</xm:sqref>
            </x14:sparkline>
            <x14:sparkline>
              <xm:f>Claims!F136:O136</xm:f>
              <xm:sqref>C136</xm:sqref>
            </x14:sparkline>
            <x14:sparkline>
              <xm:f>Claims!F137:O137</xm:f>
              <xm:sqref>C137</xm:sqref>
            </x14:sparkline>
            <x14:sparkline>
              <xm:f>Claims!F138:O138</xm:f>
              <xm:sqref>C138</xm:sqref>
            </x14:sparkline>
            <x14:sparkline>
              <xm:f>Claims!F139:O139</xm:f>
              <xm:sqref>C139</xm:sqref>
            </x14:sparkline>
            <x14:sparkline>
              <xm:f>Claims!F140:O140</xm:f>
              <xm:sqref>C140</xm:sqref>
            </x14:sparkline>
            <x14:sparkline>
              <xm:f>Claims!F141:O141</xm:f>
              <xm:sqref>C141</xm:sqref>
            </x14:sparkline>
            <x14:sparkline>
              <xm:f>Claims!F142:O142</xm:f>
              <xm:sqref>C142</xm:sqref>
            </x14:sparkline>
            <x14:sparkline>
              <xm:f>Claims!F143:O143</xm:f>
              <xm:sqref>C143</xm:sqref>
            </x14:sparkline>
            <x14:sparkline>
              <xm:f>Claims!F144:O144</xm:f>
              <xm:sqref>C144</xm:sqref>
            </x14:sparkline>
            <x14:sparkline>
              <xm:f>Claims!F145:O145</xm:f>
              <xm:sqref>C145</xm:sqref>
            </x14:sparkline>
            <x14:sparkline>
              <xm:f>Claims!F146:O146</xm:f>
              <xm:sqref>C146</xm:sqref>
            </x14:sparkline>
            <x14:sparkline>
              <xm:f>Claims!F147:O147</xm:f>
              <xm:sqref>C147</xm:sqref>
            </x14:sparkline>
            <x14:sparkline>
              <xm:f>Claims!F148:O148</xm:f>
              <xm:sqref>C148</xm:sqref>
            </x14:sparkline>
            <x14:sparkline>
              <xm:f>Claims!F149:O149</xm:f>
              <xm:sqref>C149</xm:sqref>
            </x14:sparkline>
            <x14:sparkline>
              <xm:f>Claims!F150:O150</xm:f>
              <xm:sqref>C150</xm:sqref>
            </x14:sparkline>
            <x14:sparkline>
              <xm:f>Claims!F151:O151</xm:f>
              <xm:sqref>C151</xm:sqref>
            </x14:sparkline>
            <x14:sparkline>
              <xm:f>Claims!F152:O152</xm:f>
              <xm:sqref>C152</xm:sqref>
            </x14:sparkline>
            <x14:sparkline>
              <xm:f>Claims!F153:O153</xm:f>
              <xm:sqref>C153</xm:sqref>
            </x14:sparkline>
            <x14:sparkline>
              <xm:f>Claims!F154:O154</xm:f>
              <xm:sqref>C154</xm:sqref>
            </x14:sparkline>
            <x14:sparkline>
              <xm:f>Claims!F155:O155</xm:f>
              <xm:sqref>C155</xm:sqref>
            </x14:sparkline>
            <x14:sparkline>
              <xm:f>Claims!F156:O156</xm:f>
              <xm:sqref>C156</xm:sqref>
            </x14:sparkline>
            <x14:sparkline>
              <xm:f>Claims!F157:O157</xm:f>
              <xm:sqref>C157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Claims!F163:O163</xm:f>
              <xm:sqref>C163</xm:sqref>
            </x14:sparkline>
            <x14:sparkline>
              <xm:f>Claims!F164:O164</xm:f>
              <xm:sqref>C164</xm:sqref>
            </x14:sparkline>
            <x14:sparkline>
              <xm:f>Claims!F165:O165</xm:f>
              <xm:sqref>C165</xm:sqref>
            </x14:sparkline>
            <x14:sparkline>
              <xm:f>Claims!F166:O166</xm:f>
              <xm:sqref>C166</xm:sqref>
            </x14:sparkline>
            <x14:sparkline>
              <xm:f>Claims!F167:O167</xm:f>
              <xm:sqref>C167</xm:sqref>
            </x14:sparkline>
            <x14:sparkline>
              <xm:f>Claims!F168:O168</xm:f>
              <xm:sqref>C168</xm:sqref>
            </x14:sparkline>
            <x14:sparkline>
              <xm:f>Claims!F169:O169</xm:f>
              <xm:sqref>C169</xm:sqref>
            </x14:sparkline>
            <x14:sparkline>
              <xm:f>Claims!F170:O170</xm:f>
              <xm:sqref>C170</xm:sqref>
            </x14:sparkline>
            <x14:sparkline>
              <xm:f>Claims!F171:O171</xm:f>
              <xm:sqref>C171</xm:sqref>
            </x14:sparkline>
            <x14:sparkline>
              <xm:f>Claims!F172:O172</xm:f>
              <xm:sqref>C172</xm:sqref>
            </x14:sparkline>
            <x14:sparkline>
              <xm:f>Claims!F173:O173</xm:f>
              <xm:sqref>C173</xm:sqref>
            </x14:sparkline>
            <x14:sparkline>
              <xm:f>Claims!F174:O174</xm:f>
              <xm:sqref>C174</xm:sqref>
            </x14:sparkline>
            <x14:sparkline>
              <xm:f>Claims!F175:O175</xm:f>
              <xm:sqref>C175</xm:sqref>
            </x14:sparkline>
            <x14:sparkline>
              <xm:f>Claims!F176:O176</xm:f>
              <xm:sqref>C176</xm:sqref>
            </x14:sparkline>
            <x14:sparkline>
              <xm:f>Claims!F177:O177</xm:f>
              <xm:sqref>C177</xm:sqref>
            </x14:sparkline>
            <x14:sparkline>
              <xm:f>Claims!F178:O178</xm:f>
              <xm:sqref>C178</xm:sqref>
            </x14:sparkline>
            <x14:sparkline>
              <xm:f>Claims!F179:O179</xm:f>
              <xm:sqref>C179</xm:sqref>
            </x14:sparkline>
            <x14:sparkline>
              <xm:f>Claims!F180:O180</xm:f>
              <xm:sqref>C180</xm:sqref>
            </x14:sparkline>
            <x14:sparkline>
              <xm:f>Claims!F181:O181</xm:f>
              <xm:sqref>C181</xm:sqref>
            </x14:sparkline>
            <x14:sparkline>
              <xm:f>Claims!F182:O182</xm:f>
              <xm:sqref>C182</xm:sqref>
            </x14:sparkline>
            <x14:sparkline>
              <xm:f>Claims!F183:O183</xm:f>
              <xm:sqref>C183</xm:sqref>
            </x14:sparkline>
            <x14:sparkline>
              <xm:f>Claims!F184:O184</xm:f>
              <xm:sqref>C184</xm:sqref>
            </x14:sparkline>
            <x14:sparkline>
              <xm:f>Claims!F185:O185</xm:f>
              <xm:sqref>C185</xm:sqref>
            </x14:sparkline>
            <x14:sparkline>
              <xm:f>Claims!F186:O186</xm:f>
              <xm:sqref>C186</xm:sqref>
            </x14:sparkline>
            <x14:sparkline>
              <xm:f>Claims!F187:O187</xm:f>
              <xm:sqref>C187</xm:sqref>
            </x14:sparkline>
            <x14:sparkline>
              <xm:f>Claims!F188:O188</xm:f>
              <xm:sqref>C188</xm:sqref>
            </x14:sparkline>
            <x14:sparkline>
              <xm:f>Claims!F189:O189</xm:f>
              <xm:sqref>C189</xm:sqref>
            </x14:sparkline>
            <x14:sparkline>
              <xm:f>Claims!F190:O190</xm:f>
              <xm:sqref>C190</xm:sqref>
            </x14:sparkline>
            <x14:sparkline>
              <xm:f>Claims!F191:O191</xm:f>
              <xm:sqref>C191</xm:sqref>
            </x14:sparkline>
            <x14:sparkline>
              <xm:f>Claims!F192:O192</xm:f>
              <xm:sqref>C192</xm:sqref>
            </x14:sparkline>
            <x14:sparkline>
              <xm:f>Claims!F193:O193</xm:f>
              <xm:sqref>C193</xm:sqref>
            </x14:sparkline>
            <x14:sparkline>
              <xm:f>Claims!F194:O194</xm:f>
              <xm:sqref>C194</xm:sqref>
            </x14:sparkline>
            <x14:sparkline>
              <xm:f>Claims!F195:O195</xm:f>
              <xm:sqref>C195</xm:sqref>
            </x14:sparkline>
            <x14:sparkline>
              <xm:f>Claims!F196:O196</xm:f>
              <xm:sqref>C196</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Claims!F202:O202</xm:f>
              <xm:sqref>C202</xm:sqref>
            </x14:sparkline>
            <x14:sparkline>
              <xm:f>Claims!F203:O203</xm:f>
              <xm:sqref>C203</xm:sqref>
            </x14:sparkline>
            <x14:sparkline>
              <xm:f>Claims!F204:O204</xm:f>
              <xm:sqref>C204</xm:sqref>
            </x14:sparkline>
            <x14:sparkline>
              <xm:f>Claims!F205:O205</xm:f>
              <xm:sqref>C205</xm:sqref>
            </x14:sparkline>
            <x14:sparkline>
              <xm:f>Claims!F206:O206</xm:f>
              <xm:sqref>C206</xm:sqref>
            </x14:sparkline>
            <x14:sparkline>
              <xm:f>Claims!F207:O207</xm:f>
              <xm:sqref>C207</xm:sqref>
            </x14:sparkline>
            <x14:sparkline>
              <xm:f>Claims!F208:O208</xm:f>
              <xm:sqref>C208</xm:sqref>
            </x14:sparkline>
            <x14:sparkline>
              <xm:f>Claims!F209:O209</xm:f>
              <xm:sqref>C209</xm:sqref>
            </x14:sparkline>
            <x14:sparkline>
              <xm:f>Claims!F210:O210</xm:f>
              <xm:sqref>C210</xm:sqref>
            </x14:sparkline>
            <x14:sparkline>
              <xm:f>Claims!F211:O211</xm:f>
              <xm:sqref>C211</xm:sqref>
            </x14:sparkline>
            <x14:sparkline>
              <xm:f>Claims!F212:O212</xm:f>
              <xm:sqref>C212</xm:sqref>
            </x14:sparkline>
            <x14:sparkline>
              <xm:f>Claims!F213:O213</xm:f>
              <xm:sqref>C213</xm:sqref>
            </x14:sparkline>
            <x14:sparkline>
              <xm:f>Claims!F214:O214</xm:f>
              <xm:sqref>C214</xm:sqref>
            </x14:sparkline>
            <x14:sparkline>
              <xm:f>Claims!F215:O215</xm:f>
              <xm:sqref>C215</xm:sqref>
            </x14:sparkline>
            <x14:sparkline>
              <xm:f>Claims!F216:O216</xm:f>
              <xm:sqref>C216</xm:sqref>
            </x14:sparkline>
            <x14:sparkline>
              <xm:f>Claims!F217:O217</xm:f>
              <xm:sqref>C217</xm:sqref>
            </x14:sparkline>
            <x14:sparkline>
              <xm:f>Claims!F218:O218</xm:f>
              <xm:sqref>C218</xm:sqref>
            </x14:sparkline>
            <x14:sparkline>
              <xm:f>Claims!F219:O219</xm:f>
              <xm:sqref>C219</xm:sqref>
            </x14:sparkline>
            <x14:sparkline>
              <xm:f>Claims!F220:O220</xm:f>
              <xm:sqref>C220</xm:sqref>
            </x14:sparkline>
            <x14:sparkline>
              <xm:f>Claims!F221:O221</xm:f>
              <xm:sqref>C221</xm:sqref>
            </x14:sparkline>
            <x14:sparkline>
              <xm:f>Claims!F222:O222</xm:f>
              <xm:sqref>C222</xm:sqref>
            </x14:sparkline>
            <x14:sparkline>
              <xm:f>Claims!F223:O223</xm:f>
              <xm:sqref>C223</xm:sqref>
            </x14:sparkline>
            <x14:sparkline>
              <xm:f>Claims!F224:O224</xm:f>
              <xm:sqref>C224</xm:sqref>
            </x14:sparkline>
            <x14:sparkline>
              <xm:f>Claims!F225:O225</xm:f>
              <xm:sqref>C225</xm:sqref>
            </x14:sparkline>
            <x14:sparkline>
              <xm:f>Claims!F226:O226</xm:f>
              <xm:sqref>C226</xm:sqref>
            </x14:sparkline>
            <x14:sparkline>
              <xm:f>Claims!F227:O227</xm:f>
              <xm:sqref>C227</xm:sqref>
            </x14:sparkline>
            <x14:sparkline>
              <xm:f>Claims!F228:O228</xm:f>
              <xm:sqref>C228</xm:sqref>
            </x14:sparkline>
            <x14:sparkline>
              <xm:f>Claims!F229:O229</xm:f>
              <xm:sqref>C229</xm:sqref>
            </x14:sparkline>
            <x14:sparkline>
              <xm:f>Claims!F230:O230</xm:f>
              <xm:sqref>C230</xm:sqref>
            </x14:sparkline>
            <x14:sparkline>
              <xm:f>Claims!F231:O231</xm:f>
              <xm:sqref>C231</xm:sqref>
            </x14:sparkline>
            <x14:sparkline>
              <xm:f>Claims!F232:O232</xm:f>
              <xm:sqref>C232</xm:sqref>
            </x14:sparkline>
            <x14:sparkline>
              <xm:f>Claims!F233:O233</xm:f>
              <xm:sqref>C233</xm:sqref>
            </x14:sparkline>
            <x14:sparkline>
              <xm:f>Claims!F234:O234</xm:f>
              <xm:sqref>C234</xm:sqref>
            </x14:sparkline>
            <x14:sparkline>
              <xm:f>Claims!F235:O235</xm:f>
              <xm:sqref>C235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Claims!F46:O46</xm:f>
              <xm:sqref>C46</xm:sqref>
            </x14:sparkline>
            <x14:sparkline>
              <xm:f>Claims!F47:O47</xm:f>
              <xm:sqref>C47</xm:sqref>
            </x14:sparkline>
            <x14:sparkline>
              <xm:f>Claims!F48:O48</xm:f>
              <xm:sqref>C48</xm:sqref>
            </x14:sparkline>
            <x14:sparkline>
              <xm:f>Claims!F49:O49</xm:f>
              <xm:sqref>C49</xm:sqref>
            </x14:sparkline>
            <x14:sparkline>
              <xm:f>Claims!F50:O50</xm:f>
              <xm:sqref>C50</xm:sqref>
            </x14:sparkline>
            <x14:sparkline>
              <xm:f>Claims!F51:O51</xm:f>
              <xm:sqref>C51</xm:sqref>
            </x14:sparkline>
            <x14:sparkline>
              <xm:f>Claims!F52:O52</xm:f>
              <xm:sqref>C52</xm:sqref>
            </x14:sparkline>
            <x14:sparkline>
              <xm:f>Claims!F53:O53</xm:f>
              <xm:sqref>C53</xm:sqref>
            </x14:sparkline>
            <x14:sparkline>
              <xm:f>Claims!F54:O54</xm:f>
              <xm:sqref>C54</xm:sqref>
            </x14:sparkline>
            <x14:sparkline>
              <xm:f>Claims!F55:O55</xm:f>
              <xm:sqref>C55</xm:sqref>
            </x14:sparkline>
            <x14:sparkline>
              <xm:f>Claims!F56:O56</xm:f>
              <xm:sqref>C56</xm:sqref>
            </x14:sparkline>
            <x14:sparkline>
              <xm:f>Claims!F57:O57</xm:f>
              <xm:sqref>C57</xm:sqref>
            </x14:sparkline>
            <x14:sparkline>
              <xm:f>Claims!F58:O58</xm:f>
              <xm:sqref>C58</xm:sqref>
            </x14:sparkline>
            <x14:sparkline>
              <xm:f>Claims!F59:O59</xm:f>
              <xm:sqref>C59</xm:sqref>
            </x14:sparkline>
            <x14:sparkline>
              <xm:f>Claims!F60:O60</xm:f>
              <xm:sqref>C60</xm:sqref>
            </x14:sparkline>
            <x14:sparkline>
              <xm:f>Claims!F61:O61</xm:f>
              <xm:sqref>C61</xm:sqref>
            </x14:sparkline>
            <x14:sparkline>
              <xm:f>Claims!F62:O62</xm:f>
              <xm:sqref>C62</xm:sqref>
            </x14:sparkline>
            <x14:sparkline>
              <xm:f>Claims!F63:O63</xm:f>
              <xm:sqref>C63</xm:sqref>
            </x14:sparkline>
            <x14:sparkline>
              <xm:f>Claims!F64:O64</xm:f>
              <xm:sqref>C64</xm:sqref>
            </x14:sparkline>
            <x14:sparkline>
              <xm:f>Claims!F65:O65</xm:f>
              <xm:sqref>C65</xm:sqref>
            </x14:sparkline>
            <x14:sparkline>
              <xm:f>Claims!F66:O66</xm:f>
              <xm:sqref>C66</xm:sqref>
            </x14:sparkline>
            <x14:sparkline>
              <xm:f>Claims!F67:O67</xm:f>
              <xm:sqref>C67</xm:sqref>
            </x14:sparkline>
            <x14:sparkline>
              <xm:f>Claims!F68:O68</xm:f>
              <xm:sqref>C68</xm:sqref>
            </x14:sparkline>
            <x14:sparkline>
              <xm:f>Claims!F69:O69</xm:f>
              <xm:sqref>C69</xm:sqref>
            </x14:sparkline>
            <x14:sparkline>
              <xm:f>Claims!F70:O70</xm:f>
              <xm:sqref>C70</xm:sqref>
            </x14:sparkline>
            <x14:sparkline>
              <xm:f>Claims!F71:O71</xm:f>
              <xm:sqref>C71</xm:sqref>
            </x14:sparkline>
            <x14:sparkline>
              <xm:f>Claims!F72:O72</xm:f>
              <xm:sqref>C72</xm:sqref>
            </x14:sparkline>
            <x14:sparkline>
              <xm:f>Claims!F73:O73</xm:f>
              <xm:sqref>C73</xm:sqref>
            </x14:sparkline>
            <x14:sparkline>
              <xm:f>Claims!F74:O74</xm:f>
              <xm:sqref>C74</xm:sqref>
            </x14:sparkline>
            <x14:sparkline>
              <xm:f>Claims!F75:O75</xm:f>
              <xm:sqref>C75</xm:sqref>
            </x14:sparkline>
            <x14:sparkline>
              <xm:f>Claims!F76:O76</xm:f>
              <xm:sqref>C76</xm:sqref>
            </x14:sparkline>
            <x14:sparkline>
              <xm:f>Claims!F77:O77</xm:f>
              <xm:sqref>C77</xm:sqref>
            </x14:sparkline>
            <x14:sparkline>
              <xm:f>Claims!F78:O78</xm:f>
              <xm:sqref>C78</xm:sqref>
            </x14:sparkline>
            <x14:sparkline>
              <xm:f>Claims!F79:O79</xm:f>
              <xm:sqref>C79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Claims!F85:O85</xm:f>
              <xm:sqref>C85</xm:sqref>
            </x14:sparkline>
            <x14:sparkline>
              <xm:f>Claims!F86:O86</xm:f>
              <xm:sqref>C86</xm:sqref>
            </x14:sparkline>
            <x14:sparkline>
              <xm:f>Claims!F87:O87</xm:f>
              <xm:sqref>C87</xm:sqref>
            </x14:sparkline>
            <x14:sparkline>
              <xm:f>Claims!F88:O88</xm:f>
              <xm:sqref>C88</xm:sqref>
            </x14:sparkline>
            <x14:sparkline>
              <xm:f>Claims!F89:O89</xm:f>
              <xm:sqref>C89</xm:sqref>
            </x14:sparkline>
            <x14:sparkline>
              <xm:f>Claims!F90:O90</xm:f>
              <xm:sqref>C90</xm:sqref>
            </x14:sparkline>
            <x14:sparkline>
              <xm:f>Claims!F91:O91</xm:f>
              <xm:sqref>C91</xm:sqref>
            </x14:sparkline>
            <x14:sparkline>
              <xm:f>Claims!F92:O92</xm:f>
              <xm:sqref>C92</xm:sqref>
            </x14:sparkline>
            <x14:sparkline>
              <xm:f>Claims!F93:O93</xm:f>
              <xm:sqref>C93</xm:sqref>
            </x14:sparkline>
            <x14:sparkline>
              <xm:f>Claims!F94:O94</xm:f>
              <xm:sqref>C94</xm:sqref>
            </x14:sparkline>
            <x14:sparkline>
              <xm:f>Claims!F95:O95</xm:f>
              <xm:sqref>C95</xm:sqref>
            </x14:sparkline>
            <x14:sparkline>
              <xm:f>Claims!F96:O96</xm:f>
              <xm:sqref>C96</xm:sqref>
            </x14:sparkline>
            <x14:sparkline>
              <xm:f>Claims!F97:O97</xm:f>
              <xm:sqref>C97</xm:sqref>
            </x14:sparkline>
            <x14:sparkline>
              <xm:f>Claims!F98:O98</xm:f>
              <xm:sqref>C98</xm:sqref>
            </x14:sparkline>
            <x14:sparkline>
              <xm:f>Claims!F99:O99</xm:f>
              <xm:sqref>C99</xm:sqref>
            </x14:sparkline>
            <x14:sparkline>
              <xm:f>Claims!F100:O100</xm:f>
              <xm:sqref>C100</xm:sqref>
            </x14:sparkline>
            <x14:sparkline>
              <xm:f>Claims!F101:O101</xm:f>
              <xm:sqref>C101</xm:sqref>
            </x14:sparkline>
            <x14:sparkline>
              <xm:f>Claims!F102:O102</xm:f>
              <xm:sqref>C102</xm:sqref>
            </x14:sparkline>
            <x14:sparkline>
              <xm:f>Claims!F103:O103</xm:f>
              <xm:sqref>C103</xm:sqref>
            </x14:sparkline>
            <x14:sparkline>
              <xm:f>Claims!F104:O104</xm:f>
              <xm:sqref>C104</xm:sqref>
            </x14:sparkline>
            <x14:sparkline>
              <xm:f>Claims!F105:O105</xm:f>
              <xm:sqref>C105</xm:sqref>
            </x14:sparkline>
            <x14:sparkline>
              <xm:f>Claims!F106:O106</xm:f>
              <xm:sqref>C106</xm:sqref>
            </x14:sparkline>
            <x14:sparkline>
              <xm:f>Claims!F107:O107</xm:f>
              <xm:sqref>C107</xm:sqref>
            </x14:sparkline>
            <x14:sparkline>
              <xm:f>Claims!F108:O108</xm:f>
              <xm:sqref>C108</xm:sqref>
            </x14:sparkline>
            <x14:sparkline>
              <xm:f>Claims!F109:O109</xm:f>
              <xm:sqref>C109</xm:sqref>
            </x14:sparkline>
            <x14:sparkline>
              <xm:f>Claims!F110:O110</xm:f>
              <xm:sqref>C110</xm:sqref>
            </x14:sparkline>
            <x14:sparkline>
              <xm:f>Claims!F111:O111</xm:f>
              <xm:sqref>C111</xm:sqref>
            </x14:sparkline>
            <x14:sparkline>
              <xm:f>Claims!F112:O112</xm:f>
              <xm:sqref>C112</xm:sqref>
            </x14:sparkline>
            <x14:sparkline>
              <xm:f>Claims!F113:O113</xm:f>
              <xm:sqref>C113</xm:sqref>
            </x14:sparkline>
            <x14:sparkline>
              <xm:f>Claims!F114:O114</xm:f>
              <xm:sqref>C114</xm:sqref>
            </x14:sparkline>
            <x14:sparkline>
              <xm:f>Claims!F115:O115</xm:f>
              <xm:sqref>C115</xm:sqref>
            </x14:sparkline>
            <x14:sparkline>
              <xm:f>Claims!F116:O116</xm:f>
              <xm:sqref>C116</xm:sqref>
            </x14:sparkline>
            <x14:sparkline>
              <xm:f>Claims!F117:O117</xm:f>
              <xm:sqref>C117</xm:sqref>
            </x14:sparkline>
            <x14:sparkline>
              <xm:f>Claims!F118:O118</xm:f>
              <xm:sqref>C118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Claims!F397:O397</xm:f>
              <xm:sqref>C397</xm:sqref>
            </x14:sparkline>
            <x14:sparkline>
              <xm:f>Claims!F398:O398</xm:f>
              <xm:sqref>C398</xm:sqref>
            </x14:sparkline>
            <x14:sparkline>
              <xm:f>Claims!F399:O399</xm:f>
              <xm:sqref>C399</xm:sqref>
            </x14:sparkline>
            <x14:sparkline>
              <xm:f>Claims!F400:O400</xm:f>
              <xm:sqref>C400</xm:sqref>
            </x14:sparkline>
            <x14:sparkline>
              <xm:f>Claims!F401:O401</xm:f>
              <xm:sqref>C401</xm:sqref>
            </x14:sparkline>
            <x14:sparkline>
              <xm:f>Claims!F402:O402</xm:f>
              <xm:sqref>C402</xm:sqref>
            </x14:sparkline>
            <x14:sparkline>
              <xm:f>Claims!F403:O403</xm:f>
              <xm:sqref>C403</xm:sqref>
            </x14:sparkline>
            <x14:sparkline>
              <xm:f>Claims!F404:O404</xm:f>
              <xm:sqref>C404</xm:sqref>
            </x14:sparkline>
            <x14:sparkline>
              <xm:f>Claims!F405:O405</xm:f>
              <xm:sqref>C405</xm:sqref>
            </x14:sparkline>
            <x14:sparkline>
              <xm:f>Claims!F406:O406</xm:f>
              <xm:sqref>C406</xm:sqref>
            </x14:sparkline>
            <x14:sparkline>
              <xm:f>Claims!F407:O407</xm:f>
              <xm:sqref>C407</xm:sqref>
            </x14:sparkline>
            <x14:sparkline>
              <xm:f>Claims!F408:O408</xm:f>
              <xm:sqref>C408</xm:sqref>
            </x14:sparkline>
            <x14:sparkline>
              <xm:f>Claims!F409:O409</xm:f>
              <xm:sqref>C409</xm:sqref>
            </x14:sparkline>
            <x14:sparkline>
              <xm:f>Claims!F410:O410</xm:f>
              <xm:sqref>C410</xm:sqref>
            </x14:sparkline>
            <x14:sparkline>
              <xm:f>Claims!F411:O411</xm:f>
              <xm:sqref>C411</xm:sqref>
            </x14:sparkline>
            <x14:sparkline>
              <xm:f>Claims!F412:O412</xm:f>
              <xm:sqref>C412</xm:sqref>
            </x14:sparkline>
            <x14:sparkline>
              <xm:f>Claims!F413:O413</xm:f>
              <xm:sqref>C413</xm:sqref>
            </x14:sparkline>
            <x14:sparkline>
              <xm:f>Claims!F414:O414</xm:f>
              <xm:sqref>C414</xm:sqref>
            </x14:sparkline>
            <x14:sparkline>
              <xm:f>Claims!F415:O415</xm:f>
              <xm:sqref>C415</xm:sqref>
            </x14:sparkline>
            <x14:sparkline>
              <xm:f>Claims!F416:O416</xm:f>
              <xm:sqref>C416</xm:sqref>
            </x14:sparkline>
            <x14:sparkline>
              <xm:f>Claims!F417:O417</xm:f>
              <xm:sqref>C417</xm:sqref>
            </x14:sparkline>
            <x14:sparkline>
              <xm:f>Claims!F418:O418</xm:f>
              <xm:sqref>C418</xm:sqref>
            </x14:sparkline>
            <x14:sparkline>
              <xm:f>Claims!F419:O419</xm:f>
              <xm:sqref>C419</xm:sqref>
            </x14:sparkline>
            <x14:sparkline>
              <xm:f>Claims!F420:O420</xm:f>
              <xm:sqref>C420</xm:sqref>
            </x14:sparkline>
            <x14:sparkline>
              <xm:f>Claims!F421:O421</xm:f>
              <xm:sqref>C421</xm:sqref>
            </x14:sparkline>
            <x14:sparkline>
              <xm:f>Claims!F422:O422</xm:f>
              <xm:sqref>C422</xm:sqref>
            </x14:sparkline>
            <x14:sparkline>
              <xm:f>Claims!F423:O423</xm:f>
              <xm:sqref>C423</xm:sqref>
            </x14:sparkline>
            <x14:sparkline>
              <xm:f>Claims!F424:O424</xm:f>
              <xm:sqref>C424</xm:sqref>
            </x14:sparkline>
            <x14:sparkline>
              <xm:f>Claims!F425:O425</xm:f>
              <xm:sqref>C425</xm:sqref>
            </x14:sparkline>
            <x14:sparkline>
              <xm:f>Claims!F426:O426</xm:f>
              <xm:sqref>C426</xm:sqref>
            </x14:sparkline>
            <x14:sparkline>
              <xm:f>Claims!F427:O427</xm:f>
              <xm:sqref>C427</xm:sqref>
            </x14:sparkline>
            <x14:sparkline>
              <xm:f>Claims!F428:O428</xm:f>
              <xm:sqref>C428</xm:sqref>
            </x14:sparkline>
            <x14:sparkline>
              <xm:f>Claims!F429:O429</xm:f>
              <xm:sqref>C429</xm:sqref>
            </x14:sparkline>
            <x14:sparkline>
              <xm:f>Claims!F430:O430</xm:f>
              <xm:sqref>C430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Claims!F436:O436</xm:f>
              <xm:sqref>C436</xm:sqref>
            </x14:sparkline>
            <x14:sparkline>
              <xm:f>Claims!F437:O437</xm:f>
              <xm:sqref>C437</xm:sqref>
            </x14:sparkline>
            <x14:sparkline>
              <xm:f>Claims!F438:O438</xm:f>
              <xm:sqref>C438</xm:sqref>
            </x14:sparkline>
            <x14:sparkline>
              <xm:f>Claims!F439:O439</xm:f>
              <xm:sqref>C439</xm:sqref>
            </x14:sparkline>
            <x14:sparkline>
              <xm:f>Claims!F440:O440</xm:f>
              <xm:sqref>C440</xm:sqref>
            </x14:sparkline>
            <x14:sparkline>
              <xm:f>Claims!F441:O441</xm:f>
              <xm:sqref>C441</xm:sqref>
            </x14:sparkline>
            <x14:sparkline>
              <xm:f>Claims!F442:O442</xm:f>
              <xm:sqref>C442</xm:sqref>
            </x14:sparkline>
            <x14:sparkline>
              <xm:f>Claims!F443:O443</xm:f>
              <xm:sqref>C443</xm:sqref>
            </x14:sparkline>
            <x14:sparkline>
              <xm:f>Claims!F444:O444</xm:f>
              <xm:sqref>C444</xm:sqref>
            </x14:sparkline>
            <x14:sparkline>
              <xm:f>Claims!F445:O445</xm:f>
              <xm:sqref>C445</xm:sqref>
            </x14:sparkline>
            <x14:sparkline>
              <xm:f>Claims!F446:O446</xm:f>
              <xm:sqref>C446</xm:sqref>
            </x14:sparkline>
            <x14:sparkline>
              <xm:f>Claims!F447:O447</xm:f>
              <xm:sqref>C447</xm:sqref>
            </x14:sparkline>
            <x14:sparkline>
              <xm:f>Claims!F448:O448</xm:f>
              <xm:sqref>C448</xm:sqref>
            </x14:sparkline>
            <x14:sparkline>
              <xm:f>Claims!F449:O449</xm:f>
              <xm:sqref>C449</xm:sqref>
            </x14:sparkline>
            <x14:sparkline>
              <xm:f>Claims!F450:O450</xm:f>
              <xm:sqref>C450</xm:sqref>
            </x14:sparkline>
            <x14:sparkline>
              <xm:f>Claims!F451:O451</xm:f>
              <xm:sqref>C451</xm:sqref>
            </x14:sparkline>
            <x14:sparkline>
              <xm:f>Claims!F452:O452</xm:f>
              <xm:sqref>C452</xm:sqref>
            </x14:sparkline>
            <x14:sparkline>
              <xm:f>Claims!F453:O453</xm:f>
              <xm:sqref>C453</xm:sqref>
            </x14:sparkline>
            <x14:sparkline>
              <xm:f>Claims!F454:O454</xm:f>
              <xm:sqref>C454</xm:sqref>
            </x14:sparkline>
            <x14:sparkline>
              <xm:f>Claims!F455:O455</xm:f>
              <xm:sqref>C455</xm:sqref>
            </x14:sparkline>
            <x14:sparkline>
              <xm:f>Claims!F456:O456</xm:f>
              <xm:sqref>C456</xm:sqref>
            </x14:sparkline>
            <x14:sparkline>
              <xm:f>Claims!F457:O457</xm:f>
              <xm:sqref>C457</xm:sqref>
            </x14:sparkline>
            <x14:sparkline>
              <xm:f>Claims!F458:O458</xm:f>
              <xm:sqref>C458</xm:sqref>
            </x14:sparkline>
            <x14:sparkline>
              <xm:f>Claims!F459:O459</xm:f>
              <xm:sqref>C459</xm:sqref>
            </x14:sparkline>
            <x14:sparkline>
              <xm:f>Claims!F460:O460</xm:f>
              <xm:sqref>C460</xm:sqref>
            </x14:sparkline>
            <x14:sparkline>
              <xm:f>Claims!F461:O461</xm:f>
              <xm:sqref>C461</xm:sqref>
            </x14:sparkline>
            <x14:sparkline>
              <xm:f>Claims!F462:O462</xm:f>
              <xm:sqref>C462</xm:sqref>
            </x14:sparkline>
            <x14:sparkline>
              <xm:f>Claims!F463:O463</xm:f>
              <xm:sqref>C463</xm:sqref>
            </x14:sparkline>
            <x14:sparkline>
              <xm:f>Claims!F464:O464</xm:f>
              <xm:sqref>C464</xm:sqref>
            </x14:sparkline>
            <x14:sparkline>
              <xm:f>Claims!F465:O465</xm:f>
              <xm:sqref>C465</xm:sqref>
            </x14:sparkline>
            <x14:sparkline>
              <xm:f>Claims!F466:O466</xm:f>
              <xm:sqref>C466</xm:sqref>
            </x14:sparkline>
            <x14:sparkline>
              <xm:f>Claims!F467:O467</xm:f>
              <xm:sqref>C467</xm:sqref>
            </x14:sparkline>
            <x14:sparkline>
              <xm:f>Claims!F468:O468</xm:f>
              <xm:sqref>C468</xm:sqref>
            </x14:sparkline>
            <x14:sparkline>
              <xm:f>Claims!F469:O469</xm:f>
              <xm:sqref>C469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Claims!F475:O475</xm:f>
              <xm:sqref>C475</xm:sqref>
            </x14:sparkline>
            <x14:sparkline>
              <xm:f>Claims!F476:O476</xm:f>
              <xm:sqref>C476</xm:sqref>
            </x14:sparkline>
            <x14:sparkline>
              <xm:f>Claims!F477:O477</xm:f>
              <xm:sqref>C477</xm:sqref>
            </x14:sparkline>
            <x14:sparkline>
              <xm:f>Claims!F478:O478</xm:f>
              <xm:sqref>C478</xm:sqref>
            </x14:sparkline>
            <x14:sparkline>
              <xm:f>Claims!F479:O479</xm:f>
              <xm:sqref>C479</xm:sqref>
            </x14:sparkline>
            <x14:sparkline>
              <xm:f>Claims!F480:O480</xm:f>
              <xm:sqref>C480</xm:sqref>
            </x14:sparkline>
            <x14:sparkline>
              <xm:f>Claims!F481:O481</xm:f>
              <xm:sqref>C481</xm:sqref>
            </x14:sparkline>
            <x14:sparkline>
              <xm:f>Claims!F482:O482</xm:f>
              <xm:sqref>C482</xm:sqref>
            </x14:sparkline>
            <x14:sparkline>
              <xm:f>Claims!F483:O483</xm:f>
              <xm:sqref>C483</xm:sqref>
            </x14:sparkline>
            <x14:sparkline>
              <xm:f>Claims!F484:O484</xm:f>
              <xm:sqref>C484</xm:sqref>
            </x14:sparkline>
            <x14:sparkline>
              <xm:f>Claims!F485:O485</xm:f>
              <xm:sqref>C485</xm:sqref>
            </x14:sparkline>
            <x14:sparkline>
              <xm:f>Claims!F486:O486</xm:f>
              <xm:sqref>C486</xm:sqref>
            </x14:sparkline>
            <x14:sparkline>
              <xm:f>Claims!F487:O487</xm:f>
              <xm:sqref>C487</xm:sqref>
            </x14:sparkline>
            <x14:sparkline>
              <xm:f>Claims!F488:O488</xm:f>
              <xm:sqref>C488</xm:sqref>
            </x14:sparkline>
            <x14:sparkline>
              <xm:f>Claims!F489:O489</xm:f>
              <xm:sqref>C489</xm:sqref>
            </x14:sparkline>
            <x14:sparkline>
              <xm:f>Claims!F490:O490</xm:f>
              <xm:sqref>C490</xm:sqref>
            </x14:sparkline>
            <x14:sparkline>
              <xm:f>Claims!F491:O491</xm:f>
              <xm:sqref>C491</xm:sqref>
            </x14:sparkline>
            <x14:sparkline>
              <xm:f>Claims!F492:O492</xm:f>
              <xm:sqref>C492</xm:sqref>
            </x14:sparkline>
            <x14:sparkline>
              <xm:f>Claims!F493:O493</xm:f>
              <xm:sqref>C493</xm:sqref>
            </x14:sparkline>
            <x14:sparkline>
              <xm:f>Claims!F494:O494</xm:f>
              <xm:sqref>C494</xm:sqref>
            </x14:sparkline>
            <x14:sparkline>
              <xm:f>Claims!F495:O495</xm:f>
              <xm:sqref>C495</xm:sqref>
            </x14:sparkline>
            <x14:sparkline>
              <xm:f>Claims!F496:O496</xm:f>
              <xm:sqref>C496</xm:sqref>
            </x14:sparkline>
            <x14:sparkline>
              <xm:f>Claims!F497:O497</xm:f>
              <xm:sqref>C497</xm:sqref>
            </x14:sparkline>
            <x14:sparkline>
              <xm:f>Claims!F498:O498</xm:f>
              <xm:sqref>C498</xm:sqref>
            </x14:sparkline>
            <x14:sparkline>
              <xm:f>Claims!F499:O499</xm:f>
              <xm:sqref>C499</xm:sqref>
            </x14:sparkline>
            <x14:sparkline>
              <xm:f>Claims!F500:O500</xm:f>
              <xm:sqref>C500</xm:sqref>
            </x14:sparkline>
            <x14:sparkline>
              <xm:f>Claims!F501:O501</xm:f>
              <xm:sqref>C501</xm:sqref>
            </x14:sparkline>
            <x14:sparkline>
              <xm:f>Claims!F502:O502</xm:f>
              <xm:sqref>C502</xm:sqref>
            </x14:sparkline>
            <x14:sparkline>
              <xm:f>Claims!F503:O503</xm:f>
              <xm:sqref>C503</xm:sqref>
            </x14:sparkline>
            <x14:sparkline>
              <xm:f>Claims!F504:O504</xm:f>
              <xm:sqref>C504</xm:sqref>
            </x14:sparkline>
            <x14:sparkline>
              <xm:f>Claims!F505:O505</xm:f>
              <xm:sqref>C505</xm:sqref>
            </x14:sparkline>
            <x14:sparkline>
              <xm:f>Claims!F506:O506</xm:f>
              <xm:sqref>C506</xm:sqref>
            </x14:sparkline>
            <x14:sparkline>
              <xm:f>Claims!F507:O507</xm:f>
              <xm:sqref>C507</xm:sqref>
            </x14:sparkline>
            <x14:sparkline>
              <xm:f>Claims!F508:O508</xm:f>
              <xm:sqref>C508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Claims!F514:O514</xm:f>
              <xm:sqref>C514</xm:sqref>
            </x14:sparkline>
            <x14:sparkline>
              <xm:f>Claims!F515:O515</xm:f>
              <xm:sqref>C515</xm:sqref>
            </x14:sparkline>
            <x14:sparkline>
              <xm:f>Claims!F516:O516</xm:f>
              <xm:sqref>C516</xm:sqref>
            </x14:sparkline>
            <x14:sparkline>
              <xm:f>Claims!F517:O517</xm:f>
              <xm:sqref>C517</xm:sqref>
            </x14:sparkline>
            <x14:sparkline>
              <xm:f>Claims!F518:O518</xm:f>
              <xm:sqref>C518</xm:sqref>
            </x14:sparkline>
            <x14:sparkline>
              <xm:f>Claims!F519:O519</xm:f>
              <xm:sqref>C519</xm:sqref>
            </x14:sparkline>
            <x14:sparkline>
              <xm:f>Claims!F520:O520</xm:f>
              <xm:sqref>C520</xm:sqref>
            </x14:sparkline>
            <x14:sparkline>
              <xm:f>Claims!F521:O521</xm:f>
              <xm:sqref>C521</xm:sqref>
            </x14:sparkline>
            <x14:sparkline>
              <xm:f>Claims!F522:O522</xm:f>
              <xm:sqref>C522</xm:sqref>
            </x14:sparkline>
            <x14:sparkline>
              <xm:f>Claims!F523:O523</xm:f>
              <xm:sqref>C523</xm:sqref>
            </x14:sparkline>
            <x14:sparkline>
              <xm:f>Claims!F524:O524</xm:f>
              <xm:sqref>C524</xm:sqref>
            </x14:sparkline>
            <x14:sparkline>
              <xm:f>Claims!F525:O525</xm:f>
              <xm:sqref>C525</xm:sqref>
            </x14:sparkline>
            <x14:sparkline>
              <xm:f>Claims!F526:O526</xm:f>
              <xm:sqref>C526</xm:sqref>
            </x14:sparkline>
            <x14:sparkline>
              <xm:f>Claims!F527:O527</xm:f>
              <xm:sqref>C527</xm:sqref>
            </x14:sparkline>
            <x14:sparkline>
              <xm:f>Claims!F528:O528</xm:f>
              <xm:sqref>C528</xm:sqref>
            </x14:sparkline>
            <x14:sparkline>
              <xm:f>Claims!F529:O529</xm:f>
              <xm:sqref>C529</xm:sqref>
            </x14:sparkline>
            <x14:sparkline>
              <xm:f>Claims!F530:O530</xm:f>
              <xm:sqref>C530</xm:sqref>
            </x14:sparkline>
            <x14:sparkline>
              <xm:f>Claims!F531:O531</xm:f>
              <xm:sqref>C531</xm:sqref>
            </x14:sparkline>
            <x14:sparkline>
              <xm:f>Claims!F532:O532</xm:f>
              <xm:sqref>C532</xm:sqref>
            </x14:sparkline>
            <x14:sparkline>
              <xm:f>Claims!F533:O533</xm:f>
              <xm:sqref>C533</xm:sqref>
            </x14:sparkline>
            <x14:sparkline>
              <xm:f>Claims!F534:O534</xm:f>
              <xm:sqref>C534</xm:sqref>
            </x14:sparkline>
            <x14:sparkline>
              <xm:f>Claims!F535:O535</xm:f>
              <xm:sqref>C535</xm:sqref>
            </x14:sparkline>
            <x14:sparkline>
              <xm:f>Claims!F536:O536</xm:f>
              <xm:sqref>C536</xm:sqref>
            </x14:sparkline>
            <x14:sparkline>
              <xm:f>Claims!F537:O537</xm:f>
              <xm:sqref>C537</xm:sqref>
            </x14:sparkline>
            <x14:sparkline>
              <xm:f>Claims!F538:O538</xm:f>
              <xm:sqref>C538</xm:sqref>
            </x14:sparkline>
            <x14:sparkline>
              <xm:f>Claims!F539:O539</xm:f>
              <xm:sqref>C539</xm:sqref>
            </x14:sparkline>
            <x14:sparkline>
              <xm:f>Claims!F540:O540</xm:f>
              <xm:sqref>C540</xm:sqref>
            </x14:sparkline>
            <x14:sparkline>
              <xm:f>Claims!F541:O541</xm:f>
              <xm:sqref>C541</xm:sqref>
            </x14:sparkline>
            <x14:sparkline>
              <xm:f>Claims!F542:O542</xm:f>
              <xm:sqref>C542</xm:sqref>
            </x14:sparkline>
            <x14:sparkline>
              <xm:f>Claims!F543:O543</xm:f>
              <xm:sqref>C543</xm:sqref>
            </x14:sparkline>
            <x14:sparkline>
              <xm:f>Claims!F544:O544</xm:f>
              <xm:sqref>C544</xm:sqref>
            </x14:sparkline>
            <x14:sparkline>
              <xm:f>Claims!F545:O545</xm:f>
              <xm:sqref>C545</xm:sqref>
            </x14:sparkline>
            <x14:sparkline>
              <xm:f>Claims!F546:O546</xm:f>
              <xm:sqref>C546</xm:sqref>
            </x14:sparkline>
            <x14:sparkline>
              <xm:f>Claims!F547:O547</xm:f>
              <xm:sqref>C547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Claims!F553:O553</xm:f>
              <xm:sqref>C553</xm:sqref>
            </x14:sparkline>
            <x14:sparkline>
              <xm:f>Claims!F554:O554</xm:f>
              <xm:sqref>C554</xm:sqref>
            </x14:sparkline>
            <x14:sparkline>
              <xm:f>Claims!F555:O555</xm:f>
              <xm:sqref>C555</xm:sqref>
            </x14:sparkline>
            <x14:sparkline>
              <xm:f>Claims!F556:O556</xm:f>
              <xm:sqref>C556</xm:sqref>
            </x14:sparkline>
            <x14:sparkline>
              <xm:f>Claims!F557:O557</xm:f>
              <xm:sqref>C557</xm:sqref>
            </x14:sparkline>
            <x14:sparkline>
              <xm:f>Claims!F558:O558</xm:f>
              <xm:sqref>C558</xm:sqref>
            </x14:sparkline>
            <x14:sparkline>
              <xm:f>Claims!F559:O559</xm:f>
              <xm:sqref>C559</xm:sqref>
            </x14:sparkline>
            <x14:sparkline>
              <xm:f>Claims!F560:O560</xm:f>
              <xm:sqref>C560</xm:sqref>
            </x14:sparkline>
            <x14:sparkline>
              <xm:f>Claims!F561:O561</xm:f>
              <xm:sqref>C561</xm:sqref>
            </x14:sparkline>
            <x14:sparkline>
              <xm:f>Claims!F562:O562</xm:f>
              <xm:sqref>C562</xm:sqref>
            </x14:sparkline>
            <x14:sparkline>
              <xm:f>Claims!F563:O563</xm:f>
              <xm:sqref>C563</xm:sqref>
            </x14:sparkline>
            <x14:sparkline>
              <xm:f>Claims!F564:O564</xm:f>
              <xm:sqref>C564</xm:sqref>
            </x14:sparkline>
            <x14:sparkline>
              <xm:f>Claims!F565:O565</xm:f>
              <xm:sqref>C565</xm:sqref>
            </x14:sparkline>
            <x14:sparkline>
              <xm:f>Claims!F566:O566</xm:f>
              <xm:sqref>C566</xm:sqref>
            </x14:sparkline>
            <x14:sparkline>
              <xm:f>Claims!F567:O567</xm:f>
              <xm:sqref>C567</xm:sqref>
            </x14:sparkline>
            <x14:sparkline>
              <xm:f>Claims!F568:O568</xm:f>
              <xm:sqref>C568</xm:sqref>
            </x14:sparkline>
            <x14:sparkline>
              <xm:f>Claims!F569:O569</xm:f>
              <xm:sqref>C569</xm:sqref>
            </x14:sparkline>
            <x14:sparkline>
              <xm:f>Claims!F570:O570</xm:f>
              <xm:sqref>C570</xm:sqref>
            </x14:sparkline>
            <x14:sparkline>
              <xm:f>Claims!F571:O571</xm:f>
              <xm:sqref>C571</xm:sqref>
            </x14:sparkline>
            <x14:sparkline>
              <xm:f>Claims!F572:O572</xm:f>
              <xm:sqref>C572</xm:sqref>
            </x14:sparkline>
            <x14:sparkline>
              <xm:f>Claims!F573:O573</xm:f>
              <xm:sqref>C573</xm:sqref>
            </x14:sparkline>
            <x14:sparkline>
              <xm:f>Claims!F574:O574</xm:f>
              <xm:sqref>C574</xm:sqref>
            </x14:sparkline>
            <x14:sparkline>
              <xm:f>Claims!F575:O575</xm:f>
              <xm:sqref>C575</xm:sqref>
            </x14:sparkline>
            <x14:sparkline>
              <xm:f>Claims!F576:O576</xm:f>
              <xm:sqref>C576</xm:sqref>
            </x14:sparkline>
            <x14:sparkline>
              <xm:f>Claims!F577:O577</xm:f>
              <xm:sqref>C577</xm:sqref>
            </x14:sparkline>
            <x14:sparkline>
              <xm:f>Claims!F578:O578</xm:f>
              <xm:sqref>C578</xm:sqref>
            </x14:sparkline>
            <x14:sparkline>
              <xm:f>Claims!F579:O579</xm:f>
              <xm:sqref>C579</xm:sqref>
            </x14:sparkline>
            <x14:sparkline>
              <xm:f>Claims!F580:O580</xm:f>
              <xm:sqref>C580</xm:sqref>
            </x14:sparkline>
            <x14:sparkline>
              <xm:f>Claims!F581:O581</xm:f>
              <xm:sqref>C581</xm:sqref>
            </x14:sparkline>
            <x14:sparkline>
              <xm:f>Claims!F582:O582</xm:f>
              <xm:sqref>C582</xm:sqref>
            </x14:sparkline>
            <x14:sparkline>
              <xm:f>Claims!F583:O583</xm:f>
              <xm:sqref>C583</xm:sqref>
            </x14:sparkline>
            <x14:sparkline>
              <xm:f>Claims!F584:O584</xm:f>
              <xm:sqref>C584</xm:sqref>
            </x14:sparkline>
            <x14:sparkline>
              <xm:f>Claims!F585:O585</xm:f>
              <xm:sqref>C585</xm:sqref>
            </x14:sparkline>
            <x14:sparkline>
              <xm:f>Claims!F586:O586</xm:f>
              <xm:sqref>C586</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Claims!F593:O593</xm:f>
              <xm:sqref>C593</xm:sqref>
            </x14:sparkline>
            <x14:sparkline>
              <xm:f>Claims!F594:O594</xm:f>
              <xm:sqref>C594</xm:sqref>
            </x14:sparkline>
            <x14:sparkline>
              <xm:f>Claims!F595:O595</xm:f>
              <xm:sqref>C595</xm:sqref>
            </x14:sparkline>
            <x14:sparkline>
              <xm:f>Claims!F596:O596</xm:f>
              <xm:sqref>C596</xm:sqref>
            </x14:sparkline>
            <x14:sparkline>
              <xm:f>Claims!F597:O597</xm:f>
              <xm:sqref>C597</xm:sqref>
            </x14:sparkline>
            <x14:sparkline>
              <xm:f>Claims!F598:O598</xm:f>
              <xm:sqref>C598</xm:sqref>
            </x14:sparkline>
            <x14:sparkline>
              <xm:f>Claims!F599:O599</xm:f>
              <xm:sqref>C599</xm:sqref>
            </x14:sparkline>
            <x14:sparkline>
              <xm:f>Claims!F600:O600</xm:f>
              <xm:sqref>C600</xm:sqref>
            </x14:sparkline>
            <x14:sparkline>
              <xm:f>Claims!F601:O601</xm:f>
              <xm:sqref>C601</xm:sqref>
            </x14:sparkline>
            <x14:sparkline>
              <xm:f>Claims!F602:O602</xm:f>
              <xm:sqref>C602</xm:sqref>
            </x14:sparkline>
            <x14:sparkline>
              <xm:f>Claims!F603:O603</xm:f>
              <xm:sqref>C603</xm:sqref>
            </x14:sparkline>
            <x14:sparkline>
              <xm:f>Claims!F604:O604</xm:f>
              <xm:sqref>C604</xm:sqref>
            </x14:sparkline>
            <x14:sparkline>
              <xm:f>Claims!F605:O605</xm:f>
              <xm:sqref>C605</xm:sqref>
            </x14:sparkline>
            <x14:sparkline>
              <xm:f>Claims!F606:O606</xm:f>
              <xm:sqref>C606</xm:sqref>
            </x14:sparkline>
            <x14:sparkline>
              <xm:f>Claims!F607:O607</xm:f>
              <xm:sqref>C607</xm:sqref>
            </x14:sparkline>
            <x14:sparkline>
              <xm:f>Claims!F608:O608</xm:f>
              <xm:sqref>C608</xm:sqref>
            </x14:sparkline>
            <x14:sparkline>
              <xm:f>Claims!F609:O609</xm:f>
              <xm:sqref>C609</xm:sqref>
            </x14:sparkline>
            <x14:sparkline>
              <xm:f>Claims!F610:O610</xm:f>
              <xm:sqref>C610</xm:sqref>
            </x14:sparkline>
            <x14:sparkline>
              <xm:f>Claims!F611:O611</xm:f>
              <xm:sqref>C611</xm:sqref>
            </x14:sparkline>
            <x14:sparkline>
              <xm:f>Claims!F612:O612</xm:f>
              <xm:sqref>C612</xm:sqref>
            </x14:sparkline>
            <x14:sparkline>
              <xm:f>Claims!F613:O613</xm:f>
              <xm:sqref>C613</xm:sqref>
            </x14:sparkline>
            <x14:sparkline>
              <xm:f>Claims!F614:O614</xm:f>
              <xm:sqref>C614</xm:sqref>
            </x14:sparkline>
            <x14:sparkline>
              <xm:f>Claims!F615:O615</xm:f>
              <xm:sqref>C615</xm:sqref>
            </x14:sparkline>
            <x14:sparkline>
              <xm:f>Claims!F616:O616</xm:f>
              <xm:sqref>C616</xm:sqref>
            </x14:sparkline>
            <x14:sparkline>
              <xm:f>Claims!F617:O617</xm:f>
              <xm:sqref>C617</xm:sqref>
            </x14:sparkline>
            <x14:sparkline>
              <xm:f>Claims!F618:O618</xm:f>
              <xm:sqref>C618</xm:sqref>
            </x14:sparkline>
            <x14:sparkline>
              <xm:f>Claims!F619:O619</xm:f>
              <xm:sqref>C619</xm:sqref>
            </x14:sparkline>
            <x14:sparkline>
              <xm:f>Claims!F620:O620</xm:f>
              <xm:sqref>C620</xm:sqref>
            </x14:sparkline>
            <x14:sparkline>
              <xm:f>Claims!F621:O621</xm:f>
              <xm:sqref>C621</xm:sqref>
            </x14:sparkline>
            <x14:sparkline>
              <xm:f>Claims!F622:O622</xm:f>
              <xm:sqref>C622</xm:sqref>
            </x14:sparkline>
            <x14:sparkline>
              <xm:f>Claims!F623:O623</xm:f>
              <xm:sqref>C623</xm:sqref>
            </x14:sparkline>
            <x14:sparkline>
              <xm:f>Claims!F624:O624</xm:f>
              <xm:sqref>C624</xm:sqref>
            </x14:sparkline>
            <x14:sparkline>
              <xm:f>Claims!F625:O625</xm:f>
              <xm:sqref>C625</xm:sqref>
            </x14:sparkline>
            <x14:sparkline>
              <xm:f>Claims!F626:O626</xm:f>
              <xm:sqref>C626</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Claims!F632:O632</xm:f>
              <xm:sqref>C632</xm:sqref>
            </x14:sparkline>
            <x14:sparkline>
              <xm:f>Claims!F633:O633</xm:f>
              <xm:sqref>C633</xm:sqref>
            </x14:sparkline>
            <x14:sparkline>
              <xm:f>Claims!F634:O634</xm:f>
              <xm:sqref>C634</xm:sqref>
            </x14:sparkline>
            <x14:sparkline>
              <xm:f>Claims!F635:O635</xm:f>
              <xm:sqref>C635</xm:sqref>
            </x14:sparkline>
            <x14:sparkline>
              <xm:f>Claims!F636:O636</xm:f>
              <xm:sqref>C636</xm:sqref>
            </x14:sparkline>
            <x14:sparkline>
              <xm:f>Claims!F637:O637</xm:f>
              <xm:sqref>C637</xm:sqref>
            </x14:sparkline>
            <x14:sparkline>
              <xm:f>Claims!F638:O638</xm:f>
              <xm:sqref>C638</xm:sqref>
            </x14:sparkline>
            <x14:sparkline>
              <xm:f>Claims!F639:O639</xm:f>
              <xm:sqref>C639</xm:sqref>
            </x14:sparkline>
            <x14:sparkline>
              <xm:f>Claims!F640:O640</xm:f>
              <xm:sqref>C640</xm:sqref>
            </x14:sparkline>
            <x14:sparkline>
              <xm:f>Claims!F641:O641</xm:f>
              <xm:sqref>C641</xm:sqref>
            </x14:sparkline>
            <x14:sparkline>
              <xm:f>Claims!F642:O642</xm:f>
              <xm:sqref>C642</xm:sqref>
            </x14:sparkline>
            <x14:sparkline>
              <xm:f>Claims!F643:O643</xm:f>
              <xm:sqref>C643</xm:sqref>
            </x14:sparkline>
            <x14:sparkline>
              <xm:f>Claims!F644:O644</xm:f>
              <xm:sqref>C644</xm:sqref>
            </x14:sparkline>
            <x14:sparkline>
              <xm:f>Claims!F645:O645</xm:f>
              <xm:sqref>C645</xm:sqref>
            </x14:sparkline>
            <x14:sparkline>
              <xm:f>Claims!F646:O646</xm:f>
              <xm:sqref>C646</xm:sqref>
            </x14:sparkline>
            <x14:sparkline>
              <xm:f>Claims!F647:O647</xm:f>
              <xm:sqref>C647</xm:sqref>
            </x14:sparkline>
            <x14:sparkline>
              <xm:f>Claims!F648:O648</xm:f>
              <xm:sqref>C648</xm:sqref>
            </x14:sparkline>
            <x14:sparkline>
              <xm:f>Claims!F649:O649</xm:f>
              <xm:sqref>C649</xm:sqref>
            </x14:sparkline>
            <x14:sparkline>
              <xm:f>Claims!F650:O650</xm:f>
              <xm:sqref>C650</xm:sqref>
            </x14:sparkline>
            <x14:sparkline>
              <xm:f>Claims!F651:O651</xm:f>
              <xm:sqref>C651</xm:sqref>
            </x14:sparkline>
            <x14:sparkline>
              <xm:f>Claims!F652:O652</xm:f>
              <xm:sqref>C652</xm:sqref>
            </x14:sparkline>
            <x14:sparkline>
              <xm:f>Claims!F653:O653</xm:f>
              <xm:sqref>C653</xm:sqref>
            </x14:sparkline>
            <x14:sparkline>
              <xm:f>Claims!F654:O654</xm:f>
              <xm:sqref>C654</xm:sqref>
            </x14:sparkline>
            <x14:sparkline>
              <xm:f>Claims!F655:O655</xm:f>
              <xm:sqref>C655</xm:sqref>
            </x14:sparkline>
            <x14:sparkline>
              <xm:f>Claims!F656:O656</xm:f>
              <xm:sqref>C656</xm:sqref>
            </x14:sparkline>
            <x14:sparkline>
              <xm:f>Claims!F657:O657</xm:f>
              <xm:sqref>C657</xm:sqref>
            </x14:sparkline>
            <x14:sparkline>
              <xm:f>Claims!F658:O658</xm:f>
              <xm:sqref>C658</xm:sqref>
            </x14:sparkline>
            <x14:sparkline>
              <xm:f>Claims!F659:O659</xm:f>
              <xm:sqref>C659</xm:sqref>
            </x14:sparkline>
            <x14:sparkline>
              <xm:f>Claims!F660:O660</xm:f>
              <xm:sqref>C660</xm:sqref>
            </x14:sparkline>
            <x14:sparkline>
              <xm:f>Claims!F661:O661</xm:f>
              <xm:sqref>C661</xm:sqref>
            </x14:sparkline>
            <x14:sparkline>
              <xm:f>Claims!F662:O662</xm:f>
              <xm:sqref>C662</xm:sqref>
            </x14:sparkline>
            <x14:sparkline>
              <xm:f>Claims!F663:O663</xm:f>
              <xm:sqref>C663</xm:sqref>
            </x14:sparkline>
            <x14:sparkline>
              <xm:f>Claims!F664:O664</xm:f>
              <xm:sqref>C664</xm:sqref>
            </x14:sparkline>
            <x14:sparkline>
              <xm:f>Claims!F665:O665</xm:f>
              <xm:sqref>C665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Claims!F749:O749</xm:f>
              <xm:sqref>C749</xm:sqref>
            </x14:sparkline>
            <x14:sparkline>
              <xm:f>Claims!F750:O750</xm:f>
              <xm:sqref>C750</xm:sqref>
            </x14:sparkline>
            <x14:sparkline>
              <xm:f>Claims!F751:O751</xm:f>
              <xm:sqref>C751</xm:sqref>
            </x14:sparkline>
            <x14:sparkline>
              <xm:f>Claims!F752:O752</xm:f>
              <xm:sqref>C752</xm:sqref>
            </x14:sparkline>
            <x14:sparkline>
              <xm:f>Claims!F753:O753</xm:f>
              <xm:sqref>C753</xm:sqref>
            </x14:sparkline>
            <x14:sparkline>
              <xm:f>Claims!F754:O754</xm:f>
              <xm:sqref>C754</xm:sqref>
            </x14:sparkline>
            <x14:sparkline>
              <xm:f>Claims!F755:O755</xm:f>
              <xm:sqref>C755</xm:sqref>
            </x14:sparkline>
            <x14:sparkline>
              <xm:f>Claims!F756:O756</xm:f>
              <xm:sqref>C756</xm:sqref>
            </x14:sparkline>
            <x14:sparkline>
              <xm:f>Claims!F757:O757</xm:f>
              <xm:sqref>C757</xm:sqref>
            </x14:sparkline>
            <x14:sparkline>
              <xm:f>Claims!F758:O758</xm:f>
              <xm:sqref>C758</xm:sqref>
            </x14:sparkline>
            <x14:sparkline>
              <xm:f>Claims!F759:O759</xm:f>
              <xm:sqref>C759</xm:sqref>
            </x14:sparkline>
            <x14:sparkline>
              <xm:f>Claims!F760:O760</xm:f>
              <xm:sqref>C760</xm:sqref>
            </x14:sparkline>
            <x14:sparkline>
              <xm:f>Claims!F761:O761</xm:f>
              <xm:sqref>C761</xm:sqref>
            </x14:sparkline>
            <x14:sparkline>
              <xm:f>Claims!F762:O762</xm:f>
              <xm:sqref>C762</xm:sqref>
            </x14:sparkline>
            <x14:sparkline>
              <xm:f>Claims!F763:O763</xm:f>
              <xm:sqref>C763</xm:sqref>
            </x14:sparkline>
            <x14:sparkline>
              <xm:f>Claims!F764:O764</xm:f>
              <xm:sqref>C764</xm:sqref>
            </x14:sparkline>
            <x14:sparkline>
              <xm:f>Claims!F765:O765</xm:f>
              <xm:sqref>C765</xm:sqref>
            </x14:sparkline>
            <x14:sparkline>
              <xm:f>Claims!F766:O766</xm:f>
              <xm:sqref>C766</xm:sqref>
            </x14:sparkline>
            <x14:sparkline>
              <xm:f>Claims!F767:O767</xm:f>
              <xm:sqref>C767</xm:sqref>
            </x14:sparkline>
            <x14:sparkline>
              <xm:f>Claims!F768:O768</xm:f>
              <xm:sqref>C768</xm:sqref>
            </x14:sparkline>
            <x14:sparkline>
              <xm:f>Claims!F769:O769</xm:f>
              <xm:sqref>C769</xm:sqref>
            </x14:sparkline>
            <x14:sparkline>
              <xm:f>Claims!F770:O770</xm:f>
              <xm:sqref>C770</xm:sqref>
            </x14:sparkline>
            <x14:sparkline>
              <xm:f>Claims!F771:O771</xm:f>
              <xm:sqref>C771</xm:sqref>
            </x14:sparkline>
            <x14:sparkline>
              <xm:f>Claims!F772:O772</xm:f>
              <xm:sqref>C772</xm:sqref>
            </x14:sparkline>
            <x14:sparkline>
              <xm:f>Claims!F773:O773</xm:f>
              <xm:sqref>C773</xm:sqref>
            </x14:sparkline>
            <x14:sparkline>
              <xm:f>Claims!F774:O774</xm:f>
              <xm:sqref>C774</xm:sqref>
            </x14:sparkline>
            <x14:sparkline>
              <xm:f>Claims!F775:O775</xm:f>
              <xm:sqref>C775</xm:sqref>
            </x14:sparkline>
            <x14:sparkline>
              <xm:f>Claims!F776:O776</xm:f>
              <xm:sqref>C776</xm:sqref>
            </x14:sparkline>
            <x14:sparkline>
              <xm:f>Claims!F777:O777</xm:f>
              <xm:sqref>C777</xm:sqref>
            </x14:sparkline>
            <x14:sparkline>
              <xm:f>Claims!F778:O778</xm:f>
              <xm:sqref>C778</xm:sqref>
            </x14:sparkline>
            <x14:sparkline>
              <xm:f>Claims!F779:O779</xm:f>
              <xm:sqref>C779</xm:sqref>
            </x14:sparkline>
            <x14:sparkline>
              <xm:f>Claims!F780:O780</xm:f>
              <xm:sqref>C780</xm:sqref>
            </x14:sparkline>
            <x14:sparkline>
              <xm:f>Claims!F781:O781</xm:f>
              <xm:sqref>C781</xm:sqref>
            </x14:sparkline>
            <x14:sparkline>
              <xm:f>Claims!F782:O782</xm:f>
              <xm:sqref>C782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Claims!F710:O710</xm:f>
              <xm:sqref>C710</xm:sqref>
            </x14:sparkline>
            <x14:sparkline>
              <xm:f>Claims!F711:O711</xm:f>
              <xm:sqref>C711</xm:sqref>
            </x14:sparkline>
            <x14:sparkline>
              <xm:f>Claims!F712:O712</xm:f>
              <xm:sqref>C712</xm:sqref>
            </x14:sparkline>
            <x14:sparkline>
              <xm:f>Claims!F713:O713</xm:f>
              <xm:sqref>C713</xm:sqref>
            </x14:sparkline>
            <x14:sparkline>
              <xm:f>Claims!F714:O714</xm:f>
              <xm:sqref>C714</xm:sqref>
            </x14:sparkline>
            <x14:sparkline>
              <xm:f>Claims!F715:O715</xm:f>
              <xm:sqref>C715</xm:sqref>
            </x14:sparkline>
            <x14:sparkline>
              <xm:f>Claims!F716:O716</xm:f>
              <xm:sqref>C716</xm:sqref>
            </x14:sparkline>
            <x14:sparkline>
              <xm:f>Claims!F717:O717</xm:f>
              <xm:sqref>C717</xm:sqref>
            </x14:sparkline>
            <x14:sparkline>
              <xm:f>Claims!F718:O718</xm:f>
              <xm:sqref>C718</xm:sqref>
            </x14:sparkline>
            <x14:sparkline>
              <xm:f>Claims!F719:O719</xm:f>
              <xm:sqref>C719</xm:sqref>
            </x14:sparkline>
            <x14:sparkline>
              <xm:f>Claims!F720:O720</xm:f>
              <xm:sqref>C720</xm:sqref>
            </x14:sparkline>
            <x14:sparkline>
              <xm:f>Claims!F721:O721</xm:f>
              <xm:sqref>C721</xm:sqref>
            </x14:sparkline>
            <x14:sparkline>
              <xm:f>Claims!F722:O722</xm:f>
              <xm:sqref>C722</xm:sqref>
            </x14:sparkline>
            <x14:sparkline>
              <xm:f>Claims!F723:O723</xm:f>
              <xm:sqref>C723</xm:sqref>
            </x14:sparkline>
            <x14:sparkline>
              <xm:f>Claims!F724:O724</xm:f>
              <xm:sqref>C724</xm:sqref>
            </x14:sparkline>
            <x14:sparkline>
              <xm:f>Claims!F725:O725</xm:f>
              <xm:sqref>C725</xm:sqref>
            </x14:sparkline>
            <x14:sparkline>
              <xm:f>Claims!F726:O726</xm:f>
              <xm:sqref>C726</xm:sqref>
            </x14:sparkline>
            <x14:sparkline>
              <xm:f>Claims!F727:O727</xm:f>
              <xm:sqref>C727</xm:sqref>
            </x14:sparkline>
            <x14:sparkline>
              <xm:f>Claims!F728:O728</xm:f>
              <xm:sqref>C728</xm:sqref>
            </x14:sparkline>
            <x14:sparkline>
              <xm:f>Claims!F729:O729</xm:f>
              <xm:sqref>C729</xm:sqref>
            </x14:sparkline>
            <x14:sparkline>
              <xm:f>Claims!F730:O730</xm:f>
              <xm:sqref>C730</xm:sqref>
            </x14:sparkline>
            <x14:sparkline>
              <xm:f>Claims!F731:O731</xm:f>
              <xm:sqref>C731</xm:sqref>
            </x14:sparkline>
            <x14:sparkline>
              <xm:f>Claims!F732:O732</xm:f>
              <xm:sqref>C732</xm:sqref>
            </x14:sparkline>
            <x14:sparkline>
              <xm:f>Claims!F733:O733</xm:f>
              <xm:sqref>C733</xm:sqref>
            </x14:sparkline>
            <x14:sparkline>
              <xm:f>Claims!F734:O734</xm:f>
              <xm:sqref>C734</xm:sqref>
            </x14:sparkline>
            <x14:sparkline>
              <xm:f>Claims!F735:O735</xm:f>
              <xm:sqref>C735</xm:sqref>
            </x14:sparkline>
            <x14:sparkline>
              <xm:f>Claims!F736:O736</xm:f>
              <xm:sqref>C736</xm:sqref>
            </x14:sparkline>
            <x14:sparkline>
              <xm:f>Claims!F737:O737</xm:f>
              <xm:sqref>C737</xm:sqref>
            </x14:sparkline>
            <x14:sparkline>
              <xm:f>Claims!F738:O738</xm:f>
              <xm:sqref>C738</xm:sqref>
            </x14:sparkline>
            <x14:sparkline>
              <xm:f>Claims!F739:O739</xm:f>
              <xm:sqref>C739</xm:sqref>
            </x14:sparkline>
            <x14:sparkline>
              <xm:f>Claims!F740:O740</xm:f>
              <xm:sqref>C740</xm:sqref>
            </x14:sparkline>
            <x14:sparkline>
              <xm:f>Claims!F741:O741</xm:f>
              <xm:sqref>C741</xm:sqref>
            </x14:sparkline>
            <x14:sparkline>
              <xm:f>Claims!F742:O742</xm:f>
              <xm:sqref>C742</xm:sqref>
            </x14:sparkline>
            <x14:sparkline>
              <xm:f>Claims!F743:O743</xm:f>
              <xm:sqref>C743</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Claims!F671:O671</xm:f>
              <xm:sqref>C671</xm:sqref>
            </x14:sparkline>
            <x14:sparkline>
              <xm:f>Claims!F672:O672</xm:f>
              <xm:sqref>C672</xm:sqref>
            </x14:sparkline>
            <x14:sparkline>
              <xm:f>Claims!F673:O673</xm:f>
              <xm:sqref>C673</xm:sqref>
            </x14:sparkline>
            <x14:sparkline>
              <xm:f>Claims!F674:O674</xm:f>
              <xm:sqref>C674</xm:sqref>
            </x14:sparkline>
            <x14:sparkline>
              <xm:f>Claims!F675:O675</xm:f>
              <xm:sqref>C675</xm:sqref>
            </x14:sparkline>
            <x14:sparkline>
              <xm:f>Claims!F676:O676</xm:f>
              <xm:sqref>C676</xm:sqref>
            </x14:sparkline>
            <x14:sparkline>
              <xm:f>Claims!F677:O677</xm:f>
              <xm:sqref>C677</xm:sqref>
            </x14:sparkline>
            <x14:sparkline>
              <xm:f>Claims!F678:O678</xm:f>
              <xm:sqref>C678</xm:sqref>
            </x14:sparkline>
            <x14:sparkline>
              <xm:f>Claims!F679:O679</xm:f>
              <xm:sqref>C679</xm:sqref>
            </x14:sparkline>
            <x14:sparkline>
              <xm:f>Claims!F680:O680</xm:f>
              <xm:sqref>C680</xm:sqref>
            </x14:sparkline>
            <x14:sparkline>
              <xm:f>Claims!F681:O681</xm:f>
              <xm:sqref>C681</xm:sqref>
            </x14:sparkline>
            <x14:sparkline>
              <xm:f>Claims!F682:O682</xm:f>
              <xm:sqref>C682</xm:sqref>
            </x14:sparkline>
            <x14:sparkline>
              <xm:f>Claims!F683:O683</xm:f>
              <xm:sqref>C683</xm:sqref>
            </x14:sparkline>
            <x14:sparkline>
              <xm:f>Claims!F684:O684</xm:f>
              <xm:sqref>C684</xm:sqref>
            </x14:sparkline>
            <x14:sparkline>
              <xm:f>Claims!F685:O685</xm:f>
              <xm:sqref>C685</xm:sqref>
            </x14:sparkline>
            <x14:sparkline>
              <xm:f>Claims!F686:O686</xm:f>
              <xm:sqref>C686</xm:sqref>
            </x14:sparkline>
            <x14:sparkline>
              <xm:f>Claims!F687:O687</xm:f>
              <xm:sqref>C687</xm:sqref>
            </x14:sparkline>
            <x14:sparkline>
              <xm:f>Claims!F688:O688</xm:f>
              <xm:sqref>C688</xm:sqref>
            </x14:sparkline>
            <x14:sparkline>
              <xm:f>Claims!F689:O689</xm:f>
              <xm:sqref>C689</xm:sqref>
            </x14:sparkline>
            <x14:sparkline>
              <xm:f>Claims!F690:O690</xm:f>
              <xm:sqref>C690</xm:sqref>
            </x14:sparkline>
            <x14:sparkline>
              <xm:f>Claims!F691:O691</xm:f>
              <xm:sqref>C691</xm:sqref>
            </x14:sparkline>
            <x14:sparkline>
              <xm:f>Claims!F692:O692</xm:f>
              <xm:sqref>C692</xm:sqref>
            </x14:sparkline>
            <x14:sparkline>
              <xm:f>Claims!F693:O693</xm:f>
              <xm:sqref>C693</xm:sqref>
            </x14:sparkline>
            <x14:sparkline>
              <xm:f>Claims!F694:O694</xm:f>
              <xm:sqref>C694</xm:sqref>
            </x14:sparkline>
            <x14:sparkline>
              <xm:f>Claims!F695:O695</xm:f>
              <xm:sqref>C695</xm:sqref>
            </x14:sparkline>
            <x14:sparkline>
              <xm:f>Claims!F696:O696</xm:f>
              <xm:sqref>C696</xm:sqref>
            </x14:sparkline>
            <x14:sparkline>
              <xm:f>Claims!F697:O697</xm:f>
              <xm:sqref>C697</xm:sqref>
            </x14:sparkline>
            <x14:sparkline>
              <xm:f>Claims!F698:O698</xm:f>
              <xm:sqref>C698</xm:sqref>
            </x14:sparkline>
            <x14:sparkline>
              <xm:f>Claims!F699:O699</xm:f>
              <xm:sqref>C699</xm:sqref>
            </x14:sparkline>
            <x14:sparkline>
              <xm:f>Claims!F700:O700</xm:f>
              <xm:sqref>C700</xm:sqref>
            </x14:sparkline>
            <x14:sparkline>
              <xm:f>Claims!F701:O701</xm:f>
              <xm:sqref>C701</xm:sqref>
            </x14:sparkline>
            <x14:sparkline>
              <xm:f>Claims!F702:O702</xm:f>
              <xm:sqref>C702</xm:sqref>
            </x14:sparkline>
            <x14:sparkline>
              <xm:f>Claims!F703:O703</xm:f>
              <xm:sqref>C703</xm:sqref>
            </x14:sparkline>
            <x14:sparkline>
              <xm:f>Claims!F704:O704</xm:f>
              <xm:sqref>C704</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Claims!F7:O7</xm:f>
              <xm:sqref>C7</xm:sqref>
            </x14:sparkline>
            <x14:sparkline>
              <xm:f>Claims!F8:O8</xm:f>
              <xm:sqref>C8</xm:sqref>
            </x14:sparkline>
            <x14:sparkline>
              <xm:f>Claims!F9:O9</xm:f>
              <xm:sqref>C9</xm:sqref>
            </x14:sparkline>
            <x14:sparkline>
              <xm:f>Claims!F10:O10</xm:f>
              <xm:sqref>C10</xm:sqref>
            </x14:sparkline>
            <x14:sparkline>
              <xm:f>Claims!F11:O11</xm:f>
              <xm:sqref>C11</xm:sqref>
            </x14:sparkline>
            <x14:sparkline>
              <xm:f>Claims!F12:O12</xm:f>
              <xm:sqref>C12</xm:sqref>
            </x14:sparkline>
            <x14:sparkline>
              <xm:f>Claims!F13:O13</xm:f>
              <xm:sqref>C13</xm:sqref>
            </x14:sparkline>
            <x14:sparkline>
              <xm:f>Claims!F14:O14</xm:f>
              <xm:sqref>C14</xm:sqref>
            </x14:sparkline>
            <x14:sparkline>
              <xm:f>Claims!F15:O15</xm:f>
              <xm:sqref>C15</xm:sqref>
            </x14:sparkline>
            <x14:sparkline>
              <xm:f>Claims!F16:O16</xm:f>
              <xm:sqref>C16</xm:sqref>
            </x14:sparkline>
            <x14:sparkline>
              <xm:f>Claims!F17:O17</xm:f>
              <xm:sqref>C17</xm:sqref>
            </x14:sparkline>
            <x14:sparkline>
              <xm:f>Claims!F18:O18</xm:f>
              <xm:sqref>C18</xm:sqref>
            </x14:sparkline>
            <x14:sparkline>
              <xm:f>Claims!F19:O19</xm:f>
              <xm:sqref>C19</xm:sqref>
            </x14:sparkline>
            <x14:sparkline>
              <xm:f>Claims!F20:O20</xm:f>
              <xm:sqref>C20</xm:sqref>
            </x14:sparkline>
            <x14:sparkline>
              <xm:f>Claims!F21:O21</xm:f>
              <xm:sqref>C21</xm:sqref>
            </x14:sparkline>
            <x14:sparkline>
              <xm:f>Claims!F22:O22</xm:f>
              <xm:sqref>C22</xm:sqref>
            </x14:sparkline>
            <x14:sparkline>
              <xm:f>Claims!F23:O23</xm:f>
              <xm:sqref>C23</xm:sqref>
            </x14:sparkline>
            <x14:sparkline>
              <xm:f>Claims!F24:O24</xm:f>
              <xm:sqref>C24</xm:sqref>
            </x14:sparkline>
            <x14:sparkline>
              <xm:f>Claims!F25:O25</xm:f>
              <xm:sqref>C25</xm:sqref>
            </x14:sparkline>
            <x14:sparkline>
              <xm:f>Claims!F26:O26</xm:f>
              <xm:sqref>C26</xm:sqref>
            </x14:sparkline>
            <x14:sparkline>
              <xm:f>Claims!F27:O27</xm:f>
              <xm:sqref>C27</xm:sqref>
            </x14:sparkline>
            <x14:sparkline>
              <xm:f>Claims!F28:O28</xm:f>
              <xm:sqref>C28</xm:sqref>
            </x14:sparkline>
            <x14:sparkline>
              <xm:f>Claims!F29:O29</xm:f>
              <xm:sqref>C29</xm:sqref>
            </x14:sparkline>
            <x14:sparkline>
              <xm:f>Claims!F30:O30</xm:f>
              <xm:sqref>C30</xm:sqref>
            </x14:sparkline>
            <x14:sparkline>
              <xm:f>Claims!F31:O31</xm:f>
              <xm:sqref>C31</xm:sqref>
            </x14:sparkline>
            <x14:sparkline>
              <xm:f>Claims!F32:O32</xm:f>
              <xm:sqref>C32</xm:sqref>
            </x14:sparkline>
            <x14:sparkline>
              <xm:f>Claims!F33:O33</xm:f>
              <xm:sqref>C33</xm:sqref>
            </x14:sparkline>
            <x14:sparkline>
              <xm:f>Claims!F34:O34</xm:f>
              <xm:sqref>C34</xm:sqref>
            </x14:sparkline>
            <x14:sparkline>
              <xm:f>Claims!F35:O35</xm:f>
              <xm:sqref>C35</xm:sqref>
            </x14:sparkline>
            <x14:sparkline>
              <xm:f>Claims!F36:O36</xm:f>
              <xm:sqref>C36</xm:sqref>
            </x14:sparkline>
            <x14:sparkline>
              <xm:f>Claims!F37:O37</xm:f>
              <xm:sqref>C37</xm:sqref>
            </x14:sparkline>
            <x14:sparkline>
              <xm:f>Claims!F38:O38</xm:f>
              <xm:sqref>C38</xm:sqref>
            </x14:sparkline>
            <x14:sparkline>
              <xm:f>Claims!F39:O39</xm:f>
              <xm:sqref>C39</xm:sqref>
            </x14:sparkline>
            <x14:sparkline>
              <xm:f>Claims!F40:O40</xm:f>
              <xm:sqref>C40</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D2:AC480"/>
  <sheetViews>
    <sheetView zoomScale="90" zoomScaleNormal="90" workbookViewId="0">
      <selection activeCell="V23" sqref="V23"/>
    </sheetView>
  </sheetViews>
  <sheetFormatPr defaultRowHeight="10.5" x14ac:dyDescent="0.15"/>
  <cols>
    <col min="4" max="14" width="14" customWidth="1"/>
    <col min="15" max="15" width="13.140625" customWidth="1"/>
    <col min="18" max="28" width="13.42578125" customWidth="1"/>
    <col min="29" max="29" width="0" hidden="1" customWidth="1"/>
  </cols>
  <sheetData>
    <row r="2" spans="4:29" ht="18.75" x14ac:dyDescent="0.15">
      <c r="D2" s="1" t="s">
        <v>38</v>
      </c>
    </row>
    <row r="3" spans="4:29" ht="11.25" x14ac:dyDescent="0.15">
      <c r="D3" s="21" t="s">
        <v>48</v>
      </c>
    </row>
    <row r="5" spans="4:29" ht="18.75" x14ac:dyDescent="0.15">
      <c r="D5" s="287" t="s">
        <v>326</v>
      </c>
      <c r="E5" s="288"/>
      <c r="F5" s="288"/>
      <c r="G5" s="288"/>
      <c r="H5" s="288"/>
      <c r="I5" s="288"/>
      <c r="J5" s="288"/>
      <c r="K5" s="288"/>
      <c r="L5" s="288"/>
      <c r="M5" s="288"/>
      <c r="N5" s="182" t="s">
        <v>278</v>
      </c>
      <c r="O5" s="182" t="s">
        <v>279</v>
      </c>
      <c r="R5" s="287" t="s">
        <v>327</v>
      </c>
      <c r="S5" s="288"/>
      <c r="T5" s="288"/>
      <c r="U5" s="288"/>
      <c r="V5" s="288"/>
      <c r="W5" s="288"/>
      <c r="X5" s="288"/>
      <c r="Y5" s="288"/>
      <c r="Z5" s="288"/>
      <c r="AA5" s="288"/>
      <c r="AB5" s="182" t="s">
        <v>278</v>
      </c>
      <c r="AC5" s="182" t="s">
        <v>279</v>
      </c>
    </row>
    <row r="6" spans="4:29" ht="15" x14ac:dyDescent="0.15">
      <c r="D6" s="3">
        <v>148</v>
      </c>
      <c r="E6" s="4">
        <v>2004</v>
      </c>
      <c r="F6" s="4">
        <f t="shared" ref="F6:O6" si="0">E6+1</f>
        <v>2005</v>
      </c>
      <c r="G6" s="4">
        <f t="shared" si="0"/>
        <v>2006</v>
      </c>
      <c r="H6" s="4">
        <f t="shared" si="0"/>
        <v>2007</v>
      </c>
      <c r="I6" s="4">
        <f t="shared" si="0"/>
        <v>2008</v>
      </c>
      <c r="J6" s="4">
        <f t="shared" si="0"/>
        <v>2009</v>
      </c>
      <c r="K6" s="4">
        <f t="shared" si="0"/>
        <v>2010</v>
      </c>
      <c r="L6" s="4">
        <f t="shared" si="0"/>
        <v>2011</v>
      </c>
      <c r="M6" s="4">
        <f t="shared" si="0"/>
        <v>2012</v>
      </c>
      <c r="N6" s="173">
        <f t="shared" si="0"/>
        <v>2013</v>
      </c>
      <c r="O6" s="173">
        <f t="shared" si="0"/>
        <v>2014</v>
      </c>
      <c r="R6" s="3">
        <v>148</v>
      </c>
      <c r="S6" s="4">
        <v>2004</v>
      </c>
      <c r="T6" s="4">
        <f t="shared" ref="T6" si="1">S6+1</f>
        <v>2005</v>
      </c>
      <c r="U6" s="4">
        <f t="shared" ref="U6" si="2">T6+1</f>
        <v>2006</v>
      </c>
      <c r="V6" s="4">
        <f t="shared" ref="V6" si="3">U6+1</f>
        <v>2007</v>
      </c>
      <c r="W6" s="4">
        <f t="shared" ref="W6" si="4">V6+1</f>
        <v>2008</v>
      </c>
      <c r="X6" s="4">
        <f t="shared" ref="X6" si="5">W6+1</f>
        <v>2009</v>
      </c>
      <c r="Y6" s="4">
        <f t="shared" ref="Y6" si="6">X6+1</f>
        <v>2010</v>
      </c>
      <c r="Z6" s="4">
        <f t="shared" ref="Z6" si="7">Y6+1</f>
        <v>2011</v>
      </c>
      <c r="AA6" s="4">
        <f t="shared" ref="AA6" si="8">Z6+1</f>
        <v>2012</v>
      </c>
      <c r="AB6" s="173">
        <f t="shared" ref="AB6" si="9">AA6+1</f>
        <v>2013</v>
      </c>
      <c r="AC6" s="173">
        <f t="shared" ref="AC6" si="10">AB6+1</f>
        <v>2014</v>
      </c>
    </row>
    <row r="7" spans="4:29" ht="15" x14ac:dyDescent="0.15">
      <c r="D7" s="5" t="s">
        <v>0</v>
      </c>
      <c r="E7" s="180">
        <v>0</v>
      </c>
      <c r="F7" s="179">
        <v>0</v>
      </c>
      <c r="G7" s="179">
        <v>0</v>
      </c>
      <c r="H7" s="179">
        <v>0</v>
      </c>
      <c r="I7" s="179">
        <v>0</v>
      </c>
      <c r="J7" s="179">
        <v>0</v>
      </c>
      <c r="K7" s="179">
        <v>0</v>
      </c>
      <c r="L7" s="179">
        <v>0</v>
      </c>
      <c r="M7" s="184">
        <v>0</v>
      </c>
      <c r="N7" s="174">
        <v>0</v>
      </c>
      <c r="O7" s="174">
        <v>0</v>
      </c>
      <c r="R7" s="5" t="s">
        <v>0</v>
      </c>
      <c r="S7" s="180">
        <f>IF(OR(E7=0,E81=0),0,E7-E81)</f>
        <v>0</v>
      </c>
      <c r="T7" s="180">
        <f t="shared" ref="T7:AA7" si="11">IF(OR(F7=0,F81=0),0,F7-F81)</f>
        <v>0</v>
      </c>
      <c r="U7" s="180">
        <f t="shared" si="11"/>
        <v>0</v>
      </c>
      <c r="V7" s="180">
        <f t="shared" si="11"/>
        <v>0</v>
      </c>
      <c r="W7" s="180">
        <f t="shared" si="11"/>
        <v>0</v>
      </c>
      <c r="X7" s="180">
        <f t="shared" si="11"/>
        <v>0</v>
      </c>
      <c r="Y7" s="180">
        <f t="shared" si="11"/>
        <v>0</v>
      </c>
      <c r="Z7" s="180">
        <f t="shared" si="11"/>
        <v>0</v>
      </c>
      <c r="AA7" s="180">
        <f t="shared" si="11"/>
        <v>0</v>
      </c>
      <c r="AB7" s="190">
        <f>IF(OR(N7=0,N81=0),0,N7-N81)</f>
        <v>0</v>
      </c>
      <c r="AC7" s="174">
        <v>0</v>
      </c>
    </row>
    <row r="8" spans="4:29" ht="15" x14ac:dyDescent="0.15">
      <c r="D8" s="5" t="s">
        <v>1</v>
      </c>
      <c r="E8" s="177">
        <v>22172.9</v>
      </c>
      <c r="F8" s="176">
        <v>22369</v>
      </c>
      <c r="G8" s="8">
        <v>23106.791679500006</v>
      </c>
      <c r="H8" s="8">
        <v>24100.28791495</v>
      </c>
      <c r="I8" s="8">
        <v>24402.086564560002</v>
      </c>
      <c r="J8" s="8">
        <v>24929.008136919998</v>
      </c>
      <c r="K8" s="8">
        <v>25648.599473999995</v>
      </c>
      <c r="L8" s="8">
        <v>25939.681896329999</v>
      </c>
      <c r="M8" s="9">
        <v>26670.634694040004</v>
      </c>
      <c r="N8" s="175">
        <v>27428.66110365</v>
      </c>
      <c r="O8" s="175">
        <v>28068.291525149998</v>
      </c>
      <c r="R8" s="5" t="s">
        <v>1</v>
      </c>
      <c r="S8" s="180">
        <f t="shared" ref="S8:S38" si="12">IF(OR(E8=0,E82=0),0,E8-E82)</f>
        <v>20709.2</v>
      </c>
      <c r="T8" s="180">
        <f t="shared" ref="T8:T38" si="13">IF(OR(F8=0,F82=0),0,F8-F82)</f>
        <v>20784</v>
      </c>
      <c r="U8" s="180">
        <f t="shared" ref="U8:U38" si="14">IF(OR(G8=0,G82=0),0,G8-G82)</f>
        <v>21401.393069810005</v>
      </c>
      <c r="V8" s="180">
        <f t="shared" ref="V8:V38" si="15">IF(OR(H8=0,H82=0),0,H8-H82)</f>
        <v>22264.102868910002</v>
      </c>
      <c r="W8" s="180">
        <f t="shared" ref="W8:W38" si="16">IF(OR(I8=0,I82=0),0,I8-I82)</f>
        <v>22399.717178630002</v>
      </c>
      <c r="X8" s="180">
        <f t="shared" ref="X8:X38" si="17">IF(OR(J8=0,J82=0),0,J8-J82)</f>
        <v>22781.323216209999</v>
      </c>
      <c r="Y8" s="180">
        <f t="shared" ref="Y8:Y38" si="18">IF(OR(K8=0,K82=0),0,K8-K82)</f>
        <v>23330.229040969996</v>
      </c>
      <c r="Z8" s="180">
        <f t="shared" ref="Z8:Z38" si="19">IF(OR(L8=0,L82=0),0,L8-L82)</f>
        <v>23485.484151969998</v>
      </c>
      <c r="AA8" s="180">
        <f t="shared" ref="AA8:AA38" si="20">IF(OR(M8=0,M82=0),0,M8-M82)</f>
        <v>24026.652390010004</v>
      </c>
      <c r="AB8" s="190">
        <f t="shared" ref="AB8:AB38" si="21">IF(OR(N8=0,N82=0),0,N8-N82)</f>
        <v>24600.092598769999</v>
      </c>
      <c r="AC8" s="175">
        <v>0</v>
      </c>
    </row>
    <row r="9" spans="4:29" ht="15" x14ac:dyDescent="0.15">
      <c r="D9" s="5" t="s">
        <v>2</v>
      </c>
      <c r="E9" s="177"/>
      <c r="F9" s="176"/>
      <c r="G9" s="176"/>
      <c r="H9" s="176">
        <v>927.70259999999996</v>
      </c>
      <c r="I9" s="176">
        <v>1203.7083</v>
      </c>
      <c r="J9" s="176">
        <v>1278.4842000000001</v>
      </c>
      <c r="K9" s="176">
        <v>1378.92028</v>
      </c>
      <c r="L9" s="176">
        <v>1453</v>
      </c>
      <c r="M9" s="9">
        <v>1544</v>
      </c>
      <c r="N9" s="175">
        <v>1544</v>
      </c>
      <c r="O9" s="175">
        <v>0</v>
      </c>
      <c r="R9" s="5" t="s">
        <v>2</v>
      </c>
      <c r="S9" s="180">
        <f t="shared" si="12"/>
        <v>0</v>
      </c>
      <c r="T9" s="180">
        <f t="shared" si="13"/>
        <v>0</v>
      </c>
      <c r="U9" s="180">
        <f t="shared" si="14"/>
        <v>0</v>
      </c>
      <c r="V9" s="180">
        <f t="shared" si="15"/>
        <v>927.69045539119998</v>
      </c>
      <c r="W9" s="180">
        <f t="shared" si="16"/>
        <v>1203.6928591088974</v>
      </c>
      <c r="X9" s="180">
        <f t="shared" si="17"/>
        <v>1278.4650988200606</v>
      </c>
      <c r="Y9" s="180">
        <f t="shared" si="18"/>
        <v>1378.9004322889007</v>
      </c>
      <c r="Z9" s="180">
        <f t="shared" si="19"/>
        <v>1452.9458088597137</v>
      </c>
      <c r="AA9" s="180">
        <f t="shared" si="20"/>
        <v>182</v>
      </c>
      <c r="AB9" s="190">
        <f t="shared" si="21"/>
        <v>0</v>
      </c>
      <c r="AC9" s="175">
        <v>0</v>
      </c>
    </row>
    <row r="10" spans="4:29" ht="15" x14ac:dyDescent="0.15">
      <c r="D10" s="5" t="s">
        <v>3</v>
      </c>
      <c r="E10" s="7">
        <v>34971.482000000004</v>
      </c>
      <c r="F10" s="8">
        <v>37091.639000000003</v>
      </c>
      <c r="G10" s="8">
        <v>39058.817000000003</v>
      </c>
      <c r="H10" s="8">
        <v>40514.703999999998</v>
      </c>
      <c r="I10" s="8">
        <v>45858.969259999998</v>
      </c>
      <c r="J10" s="8">
        <v>46910.181519999998</v>
      </c>
      <c r="K10" s="8">
        <v>47588.207097999999</v>
      </c>
      <c r="L10" s="8">
        <v>48341.870970999997</v>
      </c>
      <c r="M10" s="9">
        <v>49072.736352</v>
      </c>
      <c r="N10" s="175">
        <v>49428.919966000001</v>
      </c>
      <c r="O10" s="175">
        <v>50778.363486000002</v>
      </c>
      <c r="R10" s="5" t="s">
        <v>3</v>
      </c>
      <c r="S10" s="180">
        <f t="shared" si="12"/>
        <v>27615.902000000002</v>
      </c>
      <c r="T10" s="180">
        <f t="shared" si="13"/>
        <v>29242.680000000004</v>
      </c>
      <c r="U10" s="180">
        <f t="shared" si="14"/>
        <v>30673.670000000002</v>
      </c>
      <c r="V10" s="180">
        <f t="shared" si="15"/>
        <v>31814.866999999998</v>
      </c>
      <c r="W10" s="180">
        <f t="shared" si="16"/>
        <v>37222.394655999997</v>
      </c>
      <c r="X10" s="180">
        <f t="shared" si="17"/>
        <v>38324.061237000002</v>
      </c>
      <c r="Y10" s="180">
        <f t="shared" si="18"/>
        <v>38887.751403000002</v>
      </c>
      <c r="Z10" s="180">
        <f t="shared" si="19"/>
        <v>39366.066823000001</v>
      </c>
      <c r="AA10" s="180">
        <f t="shared" si="20"/>
        <v>39304.472271999999</v>
      </c>
      <c r="AB10" s="190">
        <f t="shared" si="21"/>
        <v>39116.439339000004</v>
      </c>
      <c r="AC10" s="175">
        <v>0</v>
      </c>
    </row>
    <row r="11" spans="4:29" ht="15" x14ac:dyDescent="0.15">
      <c r="D11" s="5" t="s">
        <v>4</v>
      </c>
      <c r="E11" s="177">
        <v>157.19999999999999</v>
      </c>
      <c r="F11" s="176">
        <v>182.8</v>
      </c>
      <c r="G11" s="176">
        <v>193.2</v>
      </c>
      <c r="H11" s="176">
        <v>213</v>
      </c>
      <c r="I11" s="176">
        <v>0</v>
      </c>
      <c r="J11" s="176">
        <v>0</v>
      </c>
      <c r="K11" s="176">
        <v>0</v>
      </c>
      <c r="L11" s="176">
        <v>0</v>
      </c>
      <c r="M11" s="185">
        <v>0</v>
      </c>
      <c r="N11" s="175">
        <v>0</v>
      </c>
      <c r="O11" s="175">
        <v>0</v>
      </c>
      <c r="R11" s="5" t="s">
        <v>4</v>
      </c>
      <c r="S11" s="180">
        <f t="shared" si="12"/>
        <v>0</v>
      </c>
      <c r="T11" s="180">
        <f t="shared" si="13"/>
        <v>0</v>
      </c>
      <c r="U11" s="180">
        <f t="shared" si="14"/>
        <v>0</v>
      </c>
      <c r="V11" s="180">
        <f t="shared" si="15"/>
        <v>0</v>
      </c>
      <c r="W11" s="180">
        <f t="shared" si="16"/>
        <v>0</v>
      </c>
      <c r="X11" s="180">
        <f t="shared" si="17"/>
        <v>0</v>
      </c>
      <c r="Y11" s="180">
        <f t="shared" si="18"/>
        <v>0</v>
      </c>
      <c r="Z11" s="180">
        <f t="shared" si="19"/>
        <v>0</v>
      </c>
      <c r="AA11" s="180">
        <f t="shared" si="20"/>
        <v>0</v>
      </c>
      <c r="AB11" s="190">
        <f t="shared" si="21"/>
        <v>0</v>
      </c>
      <c r="AC11" s="175">
        <v>0</v>
      </c>
    </row>
    <row r="12" spans="4:29" ht="15" x14ac:dyDescent="0.15">
      <c r="D12" s="5" t="s">
        <v>5</v>
      </c>
      <c r="E12" s="8">
        <v>59320</v>
      </c>
      <c r="F12" s="8">
        <v>61008</v>
      </c>
      <c r="G12" s="8">
        <v>61971</v>
      </c>
      <c r="H12" s="8">
        <v>68085</v>
      </c>
      <c r="I12" s="8">
        <v>89040</v>
      </c>
      <c r="J12" s="8">
        <v>91542</v>
      </c>
      <c r="K12" s="8">
        <v>95123</v>
      </c>
      <c r="L12" s="8">
        <v>96921</v>
      </c>
      <c r="M12" s="9">
        <v>99980</v>
      </c>
      <c r="N12" s="175">
        <v>104296</v>
      </c>
      <c r="O12" s="175">
        <v>110207</v>
      </c>
      <c r="R12" s="5" t="s">
        <v>5</v>
      </c>
      <c r="S12" s="180">
        <f t="shared" si="12"/>
        <v>0</v>
      </c>
      <c r="T12" s="180">
        <f t="shared" si="13"/>
        <v>0</v>
      </c>
      <c r="U12" s="180">
        <f t="shared" si="14"/>
        <v>0</v>
      </c>
      <c r="V12" s="180">
        <f t="shared" si="15"/>
        <v>0</v>
      </c>
      <c r="W12" s="180">
        <f t="shared" si="16"/>
        <v>88305</v>
      </c>
      <c r="X12" s="180">
        <f t="shared" si="17"/>
        <v>90718</v>
      </c>
      <c r="Y12" s="180">
        <f t="shared" si="18"/>
        <v>93805</v>
      </c>
      <c r="Z12" s="180">
        <f t="shared" si="19"/>
        <v>95319</v>
      </c>
      <c r="AA12" s="180">
        <f t="shared" si="20"/>
        <v>98338</v>
      </c>
      <c r="AB12" s="190">
        <f t="shared" si="21"/>
        <v>102420</v>
      </c>
      <c r="AC12" s="175">
        <v>0</v>
      </c>
    </row>
    <row r="13" spans="4:29" ht="15" x14ac:dyDescent="0.15">
      <c r="D13" s="5" t="s">
        <v>6</v>
      </c>
      <c r="E13" s="7">
        <v>0</v>
      </c>
      <c r="F13" s="8">
        <v>0</v>
      </c>
      <c r="G13" s="8">
        <v>0</v>
      </c>
      <c r="H13" s="8">
        <v>0</v>
      </c>
      <c r="I13" s="8">
        <v>0</v>
      </c>
      <c r="J13" s="8">
        <v>0</v>
      </c>
      <c r="K13" s="8">
        <v>0</v>
      </c>
      <c r="L13" s="8">
        <v>0</v>
      </c>
      <c r="M13" s="9">
        <v>0</v>
      </c>
      <c r="N13" s="175">
        <v>0</v>
      </c>
      <c r="O13" s="175">
        <v>0</v>
      </c>
      <c r="R13" s="5" t="s">
        <v>6</v>
      </c>
      <c r="S13" s="180">
        <f t="shared" si="12"/>
        <v>0</v>
      </c>
      <c r="T13" s="180">
        <f t="shared" si="13"/>
        <v>0</v>
      </c>
      <c r="U13" s="180">
        <f t="shared" si="14"/>
        <v>0</v>
      </c>
      <c r="V13" s="180">
        <f t="shared" si="15"/>
        <v>0</v>
      </c>
      <c r="W13" s="180">
        <f t="shared" si="16"/>
        <v>0</v>
      </c>
      <c r="X13" s="180">
        <f t="shared" si="17"/>
        <v>0</v>
      </c>
      <c r="Y13" s="180">
        <f t="shared" si="18"/>
        <v>0</v>
      </c>
      <c r="Z13" s="180">
        <f t="shared" si="19"/>
        <v>0</v>
      </c>
      <c r="AA13" s="180">
        <f t="shared" si="20"/>
        <v>0</v>
      </c>
      <c r="AB13" s="190">
        <f t="shared" si="21"/>
        <v>0</v>
      </c>
      <c r="AC13" s="175">
        <v>0</v>
      </c>
    </row>
    <row r="14" spans="4:29" ht="15" x14ac:dyDescent="0.15">
      <c r="D14" s="5" t="s">
        <v>7</v>
      </c>
      <c r="E14" s="177">
        <v>58946</v>
      </c>
      <c r="F14" s="176">
        <v>69557</v>
      </c>
      <c r="G14" s="176">
        <v>69004</v>
      </c>
      <c r="H14" s="176">
        <v>80317</v>
      </c>
      <c r="I14" s="176">
        <v>77098</v>
      </c>
      <c r="J14" s="176">
        <v>79530.826000000001</v>
      </c>
      <c r="K14" s="176">
        <v>61928</v>
      </c>
      <c r="L14" s="176">
        <v>70645</v>
      </c>
      <c r="M14" s="185">
        <v>89180</v>
      </c>
      <c r="N14" s="175">
        <v>89180</v>
      </c>
      <c r="O14" s="175">
        <v>0</v>
      </c>
      <c r="R14" s="5" t="s">
        <v>7</v>
      </c>
      <c r="S14" s="180">
        <f t="shared" si="12"/>
        <v>0</v>
      </c>
      <c r="T14" s="180">
        <f t="shared" si="13"/>
        <v>0</v>
      </c>
      <c r="U14" s="180">
        <f t="shared" si="14"/>
        <v>0</v>
      </c>
      <c r="V14" s="180">
        <f t="shared" si="15"/>
        <v>0</v>
      </c>
      <c r="W14" s="180">
        <f t="shared" si="16"/>
        <v>0</v>
      </c>
      <c r="X14" s="180">
        <f t="shared" si="17"/>
        <v>0</v>
      </c>
      <c r="Y14" s="180">
        <f t="shared" si="18"/>
        <v>0</v>
      </c>
      <c r="Z14" s="180">
        <f t="shared" si="19"/>
        <v>0</v>
      </c>
      <c r="AA14" s="180">
        <f t="shared" si="20"/>
        <v>0</v>
      </c>
      <c r="AB14" s="190">
        <f t="shared" si="21"/>
        <v>0</v>
      </c>
      <c r="AC14" s="175">
        <v>0</v>
      </c>
    </row>
    <row r="15" spans="4:29" ht="15" x14ac:dyDescent="0.15">
      <c r="D15" s="5" t="s">
        <v>8</v>
      </c>
      <c r="E15" s="7">
        <v>1234.9000000000001</v>
      </c>
      <c r="F15" s="8">
        <v>1608.9</v>
      </c>
      <c r="G15" s="8">
        <v>1829.2</v>
      </c>
      <c r="H15" s="8">
        <v>2184.5</v>
      </c>
      <c r="I15" s="8">
        <v>2509.9169999999999</v>
      </c>
      <c r="J15" s="8">
        <v>3457.8970000000004</v>
      </c>
      <c r="K15" s="8">
        <v>3399.86</v>
      </c>
      <c r="L15" s="8">
        <v>201.5</v>
      </c>
      <c r="M15" s="9">
        <v>203.95699999999999</v>
      </c>
      <c r="N15" s="175">
        <v>265.214</v>
      </c>
      <c r="O15" s="175">
        <v>0</v>
      </c>
      <c r="R15" s="5" t="s">
        <v>8</v>
      </c>
      <c r="S15" s="180">
        <f t="shared" si="12"/>
        <v>0</v>
      </c>
      <c r="T15" s="180">
        <f t="shared" si="13"/>
        <v>0</v>
      </c>
      <c r="U15" s="180">
        <f t="shared" si="14"/>
        <v>0</v>
      </c>
      <c r="V15" s="180">
        <f t="shared" si="15"/>
        <v>0</v>
      </c>
      <c r="W15" s="180">
        <f t="shared" si="16"/>
        <v>0</v>
      </c>
      <c r="X15" s="180">
        <f t="shared" si="17"/>
        <v>0</v>
      </c>
      <c r="Y15" s="180">
        <f t="shared" si="18"/>
        <v>0</v>
      </c>
      <c r="Z15" s="180">
        <f t="shared" si="19"/>
        <v>0</v>
      </c>
      <c r="AA15" s="180">
        <f t="shared" si="20"/>
        <v>0</v>
      </c>
      <c r="AB15" s="190">
        <f t="shared" si="21"/>
        <v>0</v>
      </c>
      <c r="AC15" s="175">
        <v>0</v>
      </c>
    </row>
    <row r="16" spans="4:29" ht="15" x14ac:dyDescent="0.15">
      <c r="D16" s="5" t="s">
        <v>9</v>
      </c>
      <c r="E16" s="7"/>
      <c r="F16" s="8"/>
      <c r="G16" s="8"/>
      <c r="H16" s="8"/>
      <c r="I16" s="8">
        <v>32167.867385939993</v>
      </c>
      <c r="J16" s="8">
        <v>40557.404612802835</v>
      </c>
      <c r="K16" s="8">
        <v>30032.071945264717</v>
      </c>
      <c r="L16" s="8">
        <v>33522.30580517897</v>
      </c>
      <c r="M16" s="9">
        <v>32905.784832111975</v>
      </c>
      <c r="N16" s="175">
        <v>32234.615153455619</v>
      </c>
      <c r="O16" s="175">
        <v>0</v>
      </c>
      <c r="R16" s="5" t="s">
        <v>9</v>
      </c>
      <c r="S16" s="180">
        <f t="shared" si="12"/>
        <v>0</v>
      </c>
      <c r="T16" s="180">
        <f t="shared" si="13"/>
        <v>0</v>
      </c>
      <c r="U16" s="180">
        <f t="shared" si="14"/>
        <v>0</v>
      </c>
      <c r="V16" s="180">
        <f t="shared" si="15"/>
        <v>0</v>
      </c>
      <c r="W16" s="180">
        <f t="shared" si="16"/>
        <v>30709.647939645394</v>
      </c>
      <c r="X16" s="180">
        <f t="shared" si="17"/>
        <v>39099.185166508236</v>
      </c>
      <c r="Y16" s="180">
        <f t="shared" si="18"/>
        <v>28063.719161915218</v>
      </c>
      <c r="Z16" s="180">
        <f t="shared" si="19"/>
        <v>31898.220102334271</v>
      </c>
      <c r="AA16" s="180">
        <f t="shared" si="20"/>
        <v>31203.951972363175</v>
      </c>
      <c r="AB16" s="190">
        <f t="shared" si="21"/>
        <v>30496.115265784218</v>
      </c>
      <c r="AC16" s="175">
        <v>0</v>
      </c>
    </row>
    <row r="17" spans="4:29" ht="15" x14ac:dyDescent="0.15">
      <c r="D17" s="5" t="s">
        <v>10</v>
      </c>
      <c r="E17" s="7">
        <v>7501</v>
      </c>
      <c r="F17" s="8">
        <v>8031</v>
      </c>
      <c r="G17" s="8">
        <v>8533</v>
      </c>
      <c r="H17" s="8">
        <v>8969</v>
      </c>
      <c r="I17" s="8">
        <v>9341</v>
      </c>
      <c r="J17" s="8">
        <v>9713</v>
      </c>
      <c r="K17" s="8">
        <v>9902</v>
      </c>
      <c r="L17" s="8">
        <v>10113</v>
      </c>
      <c r="M17" s="9">
        <v>10383</v>
      </c>
      <c r="N17" s="175">
        <v>11129</v>
      </c>
      <c r="O17" s="175">
        <v>11481</v>
      </c>
      <c r="R17" s="5" t="s">
        <v>10</v>
      </c>
      <c r="S17" s="180">
        <f t="shared" si="12"/>
        <v>7398</v>
      </c>
      <c r="T17" s="180">
        <f t="shared" si="13"/>
        <v>7889</v>
      </c>
      <c r="U17" s="180">
        <f t="shared" si="14"/>
        <v>8383</v>
      </c>
      <c r="V17" s="180">
        <f t="shared" si="15"/>
        <v>8823</v>
      </c>
      <c r="W17" s="180">
        <f t="shared" si="16"/>
        <v>9172</v>
      </c>
      <c r="X17" s="180">
        <f t="shared" si="17"/>
        <v>9524</v>
      </c>
      <c r="Y17" s="180">
        <f t="shared" si="18"/>
        <v>9695</v>
      </c>
      <c r="Z17" s="180">
        <f t="shared" si="19"/>
        <v>9903</v>
      </c>
      <c r="AA17" s="180">
        <f t="shared" si="20"/>
        <v>10168</v>
      </c>
      <c r="AB17" s="190">
        <f t="shared" si="21"/>
        <v>10869</v>
      </c>
      <c r="AC17" s="175">
        <v>0</v>
      </c>
    </row>
    <row r="18" spans="4:29" ht="15" x14ac:dyDescent="0.15">
      <c r="D18" s="5" t="s">
        <v>11</v>
      </c>
      <c r="E18" s="7">
        <v>101293</v>
      </c>
      <c r="F18" s="8">
        <v>107402</v>
      </c>
      <c r="G18" s="8">
        <v>112643</v>
      </c>
      <c r="H18" s="8">
        <v>118564</v>
      </c>
      <c r="I18" s="8">
        <v>122881</v>
      </c>
      <c r="J18" s="8">
        <v>127324</v>
      </c>
      <c r="K18" s="8">
        <v>131536</v>
      </c>
      <c r="L18" s="8">
        <v>135393</v>
      </c>
      <c r="M18" s="9">
        <v>136844</v>
      </c>
      <c r="N18" s="175">
        <v>140847</v>
      </c>
      <c r="O18" s="175">
        <v>0</v>
      </c>
      <c r="R18" s="5" t="s">
        <v>11</v>
      </c>
      <c r="S18" s="180">
        <f t="shared" si="12"/>
        <v>0</v>
      </c>
      <c r="T18" s="180">
        <f t="shared" si="13"/>
        <v>0</v>
      </c>
      <c r="U18" s="180">
        <f t="shared" si="14"/>
        <v>0</v>
      </c>
      <c r="V18" s="180">
        <f t="shared" si="15"/>
        <v>0</v>
      </c>
      <c r="W18" s="180">
        <f t="shared" si="16"/>
        <v>0</v>
      </c>
      <c r="X18" s="180">
        <f t="shared" si="17"/>
        <v>0</v>
      </c>
      <c r="Y18" s="180">
        <f t="shared" si="18"/>
        <v>0</v>
      </c>
      <c r="Z18" s="180">
        <f t="shared" si="19"/>
        <v>0</v>
      </c>
      <c r="AA18" s="180">
        <f t="shared" si="20"/>
        <v>108198</v>
      </c>
      <c r="AB18" s="190">
        <f t="shared" si="21"/>
        <v>110873</v>
      </c>
      <c r="AC18" s="175">
        <v>0</v>
      </c>
    </row>
    <row r="19" spans="4:29" ht="15" x14ac:dyDescent="0.15">
      <c r="D19" s="5" t="s">
        <v>12</v>
      </c>
      <c r="E19" s="177">
        <v>2379</v>
      </c>
      <c r="F19" s="176">
        <v>2581</v>
      </c>
      <c r="G19" s="176">
        <v>2753</v>
      </c>
      <c r="H19" s="176">
        <v>2812</v>
      </c>
      <c r="I19" s="176">
        <v>3230</v>
      </c>
      <c r="J19" s="176">
        <v>3635</v>
      </c>
      <c r="K19" s="176">
        <v>3542</v>
      </c>
      <c r="L19" s="176">
        <v>3723</v>
      </c>
      <c r="M19" s="9">
        <v>3617</v>
      </c>
      <c r="N19" s="175">
        <v>3186</v>
      </c>
      <c r="O19" s="175">
        <v>0</v>
      </c>
      <c r="R19" s="5" t="s">
        <v>12</v>
      </c>
      <c r="S19" s="180">
        <f t="shared" si="12"/>
        <v>0</v>
      </c>
      <c r="T19" s="180">
        <f t="shared" si="13"/>
        <v>0</v>
      </c>
      <c r="U19" s="180">
        <f t="shared" si="14"/>
        <v>0</v>
      </c>
      <c r="V19" s="180">
        <f t="shared" si="15"/>
        <v>0</v>
      </c>
      <c r="W19" s="180">
        <f t="shared" si="16"/>
        <v>0</v>
      </c>
      <c r="X19" s="180">
        <f t="shared" si="17"/>
        <v>0</v>
      </c>
      <c r="Y19" s="180">
        <f t="shared" si="18"/>
        <v>0</v>
      </c>
      <c r="Z19" s="180">
        <f t="shared" si="19"/>
        <v>0</v>
      </c>
      <c r="AA19" s="180">
        <f t="shared" si="20"/>
        <v>0</v>
      </c>
      <c r="AB19" s="190">
        <f t="shared" si="21"/>
        <v>0</v>
      </c>
      <c r="AC19" s="175">
        <v>0</v>
      </c>
    </row>
    <row r="20" spans="4:29" ht="15" x14ac:dyDescent="0.15">
      <c r="D20" s="5" t="s">
        <v>13</v>
      </c>
      <c r="E20" s="7">
        <v>6897</v>
      </c>
      <c r="F20" s="8">
        <v>6897</v>
      </c>
      <c r="G20" s="8">
        <v>7339</v>
      </c>
      <c r="H20" s="8">
        <v>8329</v>
      </c>
      <c r="I20" s="8">
        <v>9072</v>
      </c>
      <c r="J20" s="8">
        <v>9223</v>
      </c>
      <c r="K20" s="8">
        <v>9412</v>
      </c>
      <c r="L20" s="8">
        <v>9493</v>
      </c>
      <c r="M20" s="9">
        <v>9483</v>
      </c>
      <c r="N20" s="175">
        <v>9218</v>
      </c>
      <c r="O20" s="175">
        <v>0</v>
      </c>
      <c r="R20" s="5" t="s">
        <v>13</v>
      </c>
      <c r="S20" s="180">
        <f t="shared" si="12"/>
        <v>6766</v>
      </c>
      <c r="T20" s="180">
        <f t="shared" si="13"/>
        <v>6766</v>
      </c>
      <c r="U20" s="180">
        <f t="shared" si="14"/>
        <v>7207</v>
      </c>
      <c r="V20" s="180">
        <f t="shared" si="15"/>
        <v>8171</v>
      </c>
      <c r="W20" s="180">
        <f t="shared" si="16"/>
        <v>8906</v>
      </c>
      <c r="X20" s="180">
        <f t="shared" si="17"/>
        <v>9077</v>
      </c>
      <c r="Y20" s="180">
        <f t="shared" si="18"/>
        <v>9282</v>
      </c>
      <c r="Z20" s="180">
        <f t="shared" si="19"/>
        <v>9360</v>
      </c>
      <c r="AA20" s="180">
        <f t="shared" si="20"/>
        <v>9357</v>
      </c>
      <c r="AB20" s="190">
        <f t="shared" si="21"/>
        <v>9083</v>
      </c>
      <c r="AC20" s="175">
        <v>0</v>
      </c>
    </row>
    <row r="21" spans="4:29" ht="15" x14ac:dyDescent="0.15">
      <c r="D21" s="5" t="s">
        <v>14</v>
      </c>
      <c r="E21" s="7">
        <v>241012</v>
      </c>
      <c r="F21" s="8">
        <v>279506</v>
      </c>
      <c r="G21" s="8">
        <v>314872</v>
      </c>
      <c r="H21" s="8">
        <v>356319</v>
      </c>
      <c r="I21" s="8">
        <v>375737</v>
      </c>
      <c r="J21" s="8">
        <v>364969</v>
      </c>
      <c r="K21" s="8">
        <v>349551</v>
      </c>
      <c r="L21" s="8">
        <v>328684</v>
      </c>
      <c r="M21" s="9">
        <v>321472</v>
      </c>
      <c r="N21" s="175">
        <v>322317</v>
      </c>
      <c r="O21" s="175">
        <v>0</v>
      </c>
      <c r="R21" s="5" t="s">
        <v>14</v>
      </c>
      <c r="S21" s="180">
        <f t="shared" si="12"/>
        <v>0</v>
      </c>
      <c r="T21" s="180">
        <f t="shared" si="13"/>
        <v>0</v>
      </c>
      <c r="U21" s="180">
        <f t="shared" si="14"/>
        <v>0</v>
      </c>
      <c r="V21" s="180">
        <f t="shared" si="15"/>
        <v>0</v>
      </c>
      <c r="W21" s="180">
        <f t="shared" si="16"/>
        <v>0</v>
      </c>
      <c r="X21" s="180">
        <f t="shared" si="17"/>
        <v>0</v>
      </c>
      <c r="Y21" s="180">
        <f t="shared" si="18"/>
        <v>0</v>
      </c>
      <c r="Z21" s="180">
        <f t="shared" si="19"/>
        <v>0</v>
      </c>
      <c r="AA21" s="180">
        <f t="shared" si="20"/>
        <v>0</v>
      </c>
      <c r="AB21" s="190">
        <f t="shared" si="21"/>
        <v>0</v>
      </c>
      <c r="AC21" s="175">
        <v>0</v>
      </c>
    </row>
    <row r="22" spans="4:29" ht="15" x14ac:dyDescent="0.15">
      <c r="D22" s="5" t="s">
        <v>15</v>
      </c>
      <c r="E22" s="7">
        <v>0</v>
      </c>
      <c r="F22" s="8">
        <v>0</v>
      </c>
      <c r="G22" s="8">
        <v>0</v>
      </c>
      <c r="H22" s="8">
        <v>0</v>
      </c>
      <c r="I22" s="8">
        <v>0</v>
      </c>
      <c r="J22" s="8">
        <v>0</v>
      </c>
      <c r="K22" s="8">
        <v>0</v>
      </c>
      <c r="L22" s="8">
        <v>0</v>
      </c>
      <c r="M22" s="9">
        <v>0</v>
      </c>
      <c r="N22" s="175">
        <v>0</v>
      </c>
      <c r="O22" s="175">
        <v>0</v>
      </c>
      <c r="R22" s="5" t="s">
        <v>15</v>
      </c>
      <c r="S22" s="180">
        <f t="shared" si="12"/>
        <v>0</v>
      </c>
      <c r="T22" s="180">
        <f t="shared" si="13"/>
        <v>0</v>
      </c>
      <c r="U22" s="180">
        <f t="shared" si="14"/>
        <v>0</v>
      </c>
      <c r="V22" s="180">
        <f t="shared" si="15"/>
        <v>0</v>
      </c>
      <c r="W22" s="180">
        <f t="shared" si="16"/>
        <v>0</v>
      </c>
      <c r="X22" s="180">
        <f t="shared" si="17"/>
        <v>0</v>
      </c>
      <c r="Y22" s="180">
        <f t="shared" si="18"/>
        <v>0</v>
      </c>
      <c r="Z22" s="180">
        <f t="shared" si="19"/>
        <v>0</v>
      </c>
      <c r="AA22" s="180">
        <f t="shared" si="20"/>
        <v>0</v>
      </c>
      <c r="AB22" s="190">
        <f t="shared" si="21"/>
        <v>0</v>
      </c>
      <c r="AC22" s="175">
        <v>0</v>
      </c>
    </row>
    <row r="23" spans="4:29" ht="15" x14ac:dyDescent="0.15">
      <c r="D23" s="5" t="s">
        <v>16</v>
      </c>
      <c r="E23" s="7">
        <v>0</v>
      </c>
      <c r="F23" s="8">
        <v>0</v>
      </c>
      <c r="G23" s="8">
        <v>0</v>
      </c>
      <c r="H23" s="8">
        <v>59823</v>
      </c>
      <c r="I23" s="8">
        <v>64028</v>
      </c>
      <c r="J23" s="8">
        <v>60046</v>
      </c>
      <c r="K23" s="8">
        <v>64322</v>
      </c>
      <c r="L23" s="8">
        <v>68344</v>
      </c>
      <c r="M23" s="9">
        <v>69351</v>
      </c>
      <c r="N23" s="175">
        <v>72017</v>
      </c>
      <c r="O23" s="175">
        <v>0</v>
      </c>
      <c r="R23" s="5" t="s">
        <v>16</v>
      </c>
      <c r="S23" s="180">
        <f t="shared" si="12"/>
        <v>0</v>
      </c>
      <c r="T23" s="180">
        <f t="shared" si="13"/>
        <v>0</v>
      </c>
      <c r="U23" s="180">
        <f t="shared" si="14"/>
        <v>0</v>
      </c>
      <c r="V23" s="180">
        <f t="shared" si="15"/>
        <v>0</v>
      </c>
      <c r="W23" s="180">
        <f t="shared" si="16"/>
        <v>0</v>
      </c>
      <c r="X23" s="180">
        <f t="shared" si="17"/>
        <v>0</v>
      </c>
      <c r="Y23" s="180">
        <f t="shared" si="18"/>
        <v>0</v>
      </c>
      <c r="Z23" s="180">
        <f t="shared" si="19"/>
        <v>0</v>
      </c>
      <c r="AA23" s="180">
        <f t="shared" si="20"/>
        <v>0</v>
      </c>
      <c r="AB23" s="190">
        <f t="shared" si="21"/>
        <v>0</v>
      </c>
      <c r="AC23" s="175">
        <v>0</v>
      </c>
    </row>
    <row r="24" spans="4:29" ht="15" x14ac:dyDescent="0.15">
      <c r="D24" s="5" t="s">
        <v>17</v>
      </c>
      <c r="E24" s="7">
        <v>60605</v>
      </c>
      <c r="F24" s="8">
        <v>62444</v>
      </c>
      <c r="G24" s="8">
        <v>64786</v>
      </c>
      <c r="H24" s="8">
        <v>65821</v>
      </c>
      <c r="I24" s="8">
        <v>65860</v>
      </c>
      <c r="J24" s="8">
        <v>66326</v>
      </c>
      <c r="K24" s="8">
        <v>63408</v>
      </c>
      <c r="L24" s="8">
        <v>64221</v>
      </c>
      <c r="M24" s="9">
        <v>64346</v>
      </c>
      <c r="N24" s="175">
        <v>62111</v>
      </c>
      <c r="O24" s="175">
        <v>60755</v>
      </c>
      <c r="R24" s="5" t="s">
        <v>17</v>
      </c>
      <c r="S24" s="180">
        <f t="shared" si="12"/>
        <v>59380</v>
      </c>
      <c r="T24" s="180">
        <f t="shared" si="13"/>
        <v>61103</v>
      </c>
      <c r="U24" s="180">
        <f t="shared" si="14"/>
        <v>63328</v>
      </c>
      <c r="V24" s="180">
        <f t="shared" si="15"/>
        <v>64229</v>
      </c>
      <c r="W24" s="180">
        <f t="shared" si="16"/>
        <v>64152</v>
      </c>
      <c r="X24" s="180">
        <f t="shared" si="17"/>
        <v>64508</v>
      </c>
      <c r="Y24" s="180">
        <f t="shared" si="18"/>
        <v>61544</v>
      </c>
      <c r="Z24" s="180">
        <f t="shared" si="19"/>
        <v>62281</v>
      </c>
      <c r="AA24" s="180">
        <f t="shared" si="20"/>
        <v>62370</v>
      </c>
      <c r="AB24" s="190">
        <f t="shared" si="21"/>
        <v>60135</v>
      </c>
      <c r="AC24" s="175">
        <v>0</v>
      </c>
    </row>
    <row r="25" spans="4:29" ht="15" x14ac:dyDescent="0.15">
      <c r="D25" s="5" t="s">
        <v>18</v>
      </c>
      <c r="E25" s="7">
        <v>0</v>
      </c>
      <c r="F25" s="8">
        <v>0</v>
      </c>
      <c r="G25" s="8">
        <v>0</v>
      </c>
      <c r="H25" s="8">
        <v>0</v>
      </c>
      <c r="I25" s="8">
        <v>0</v>
      </c>
      <c r="J25" s="8">
        <v>246</v>
      </c>
      <c r="K25" s="8">
        <v>246</v>
      </c>
      <c r="L25" s="8">
        <v>167</v>
      </c>
      <c r="M25" s="9">
        <v>181</v>
      </c>
      <c r="N25" s="175">
        <v>181</v>
      </c>
      <c r="O25" s="175">
        <v>0</v>
      </c>
      <c r="R25" s="5" t="s">
        <v>18</v>
      </c>
      <c r="S25" s="180">
        <f t="shared" si="12"/>
        <v>0</v>
      </c>
      <c r="T25" s="180">
        <f t="shared" si="13"/>
        <v>0</v>
      </c>
      <c r="U25" s="180">
        <f t="shared" si="14"/>
        <v>0</v>
      </c>
      <c r="V25" s="180">
        <f t="shared" si="15"/>
        <v>0</v>
      </c>
      <c r="W25" s="180">
        <f t="shared" si="16"/>
        <v>0</v>
      </c>
      <c r="X25" s="180">
        <f t="shared" si="17"/>
        <v>0</v>
      </c>
      <c r="Y25" s="180">
        <f t="shared" si="18"/>
        <v>0</v>
      </c>
      <c r="Z25" s="180">
        <f t="shared" si="19"/>
        <v>0</v>
      </c>
      <c r="AA25" s="180">
        <f t="shared" si="20"/>
        <v>0</v>
      </c>
      <c r="AB25" s="190">
        <f t="shared" si="21"/>
        <v>0</v>
      </c>
      <c r="AC25" s="175">
        <v>0</v>
      </c>
    </row>
    <row r="26" spans="4:29" ht="15" x14ac:dyDescent="0.15">
      <c r="D26" s="5" t="s">
        <v>19</v>
      </c>
      <c r="E26" s="7">
        <v>0</v>
      </c>
      <c r="F26" s="8">
        <v>0</v>
      </c>
      <c r="G26" s="8">
        <v>0</v>
      </c>
      <c r="H26" s="8">
        <v>0</v>
      </c>
      <c r="I26" s="8">
        <v>0</v>
      </c>
      <c r="J26" s="8">
        <v>0</v>
      </c>
      <c r="K26" s="8">
        <v>0</v>
      </c>
      <c r="L26" s="8">
        <v>0</v>
      </c>
      <c r="M26" s="9">
        <v>0</v>
      </c>
      <c r="N26" s="175">
        <v>0</v>
      </c>
      <c r="O26" s="175">
        <v>0</v>
      </c>
      <c r="R26" s="5" t="s">
        <v>19</v>
      </c>
      <c r="S26" s="180">
        <f t="shared" si="12"/>
        <v>0</v>
      </c>
      <c r="T26" s="180">
        <f t="shared" si="13"/>
        <v>0</v>
      </c>
      <c r="U26" s="180">
        <f t="shared" si="14"/>
        <v>0</v>
      </c>
      <c r="V26" s="180">
        <f t="shared" si="15"/>
        <v>0</v>
      </c>
      <c r="W26" s="180">
        <f t="shared" si="16"/>
        <v>0</v>
      </c>
      <c r="X26" s="180">
        <f t="shared" si="17"/>
        <v>0</v>
      </c>
      <c r="Y26" s="180">
        <f t="shared" si="18"/>
        <v>0</v>
      </c>
      <c r="Z26" s="180">
        <f t="shared" si="19"/>
        <v>0</v>
      </c>
      <c r="AA26" s="180">
        <f t="shared" si="20"/>
        <v>0</v>
      </c>
      <c r="AB26" s="190">
        <f t="shared" si="21"/>
        <v>0</v>
      </c>
      <c r="AC26" s="175">
        <v>0</v>
      </c>
    </row>
    <row r="27" spans="4:29" ht="15" x14ac:dyDescent="0.15">
      <c r="D27" s="5" t="s">
        <v>20</v>
      </c>
      <c r="E27" s="7">
        <v>72.16</v>
      </c>
      <c r="F27" s="8">
        <v>93.26</v>
      </c>
      <c r="G27" s="8">
        <v>125.22</v>
      </c>
      <c r="H27" s="8">
        <v>192.64</v>
      </c>
      <c r="I27" s="8">
        <v>206.59</v>
      </c>
      <c r="J27" s="8">
        <v>164.91</v>
      </c>
      <c r="K27" s="8">
        <v>150.33000000000001</v>
      </c>
      <c r="L27" s="8">
        <v>177.46</v>
      </c>
      <c r="M27" s="9">
        <v>195.23</v>
      </c>
      <c r="N27" s="175">
        <v>187.45</v>
      </c>
      <c r="O27" s="175">
        <v>0</v>
      </c>
      <c r="R27" s="5" t="s">
        <v>20</v>
      </c>
      <c r="S27" s="180">
        <f t="shared" si="12"/>
        <v>62.51</v>
      </c>
      <c r="T27" s="180">
        <f t="shared" si="13"/>
        <v>82.11</v>
      </c>
      <c r="U27" s="180">
        <f t="shared" si="14"/>
        <v>0</v>
      </c>
      <c r="V27" s="180">
        <f t="shared" si="15"/>
        <v>0</v>
      </c>
      <c r="W27" s="180">
        <f t="shared" si="16"/>
        <v>0</v>
      </c>
      <c r="X27" s="180">
        <f t="shared" si="17"/>
        <v>0</v>
      </c>
      <c r="Y27" s="180">
        <f t="shared" si="18"/>
        <v>0</v>
      </c>
      <c r="Z27" s="180">
        <f t="shared" si="19"/>
        <v>0</v>
      </c>
      <c r="AA27" s="180">
        <f t="shared" si="20"/>
        <v>0</v>
      </c>
      <c r="AB27" s="190">
        <f t="shared" si="21"/>
        <v>0</v>
      </c>
      <c r="AC27" s="175">
        <v>0</v>
      </c>
    </row>
    <row r="28" spans="4:29" ht="15" x14ac:dyDescent="0.15">
      <c r="D28" s="5" t="s">
        <v>21</v>
      </c>
      <c r="E28" s="7">
        <v>63.38</v>
      </c>
      <c r="F28" s="8">
        <v>68.73</v>
      </c>
      <c r="G28" s="8">
        <v>73.739999999999995</v>
      </c>
      <c r="H28" s="8">
        <v>72.989999999999995</v>
      </c>
      <c r="I28" s="8">
        <v>66.95</v>
      </c>
      <c r="J28" s="8">
        <v>124.13</v>
      </c>
      <c r="K28" s="8">
        <v>135</v>
      </c>
      <c r="L28" s="8">
        <v>133.70747499999999</v>
      </c>
      <c r="M28" s="9">
        <v>136.900049</v>
      </c>
      <c r="N28" s="175">
        <v>0</v>
      </c>
      <c r="O28" s="175">
        <v>0</v>
      </c>
      <c r="R28" s="5" t="s">
        <v>21</v>
      </c>
      <c r="S28" s="180">
        <f t="shared" si="12"/>
        <v>63.080000000000005</v>
      </c>
      <c r="T28" s="180">
        <f t="shared" si="13"/>
        <v>68.430000000000007</v>
      </c>
      <c r="U28" s="180">
        <f t="shared" si="14"/>
        <v>73.44</v>
      </c>
      <c r="V28" s="180">
        <f t="shared" si="15"/>
        <v>72.69</v>
      </c>
      <c r="W28" s="180">
        <f t="shared" si="16"/>
        <v>66.75</v>
      </c>
      <c r="X28" s="180">
        <f t="shared" si="17"/>
        <v>124.03</v>
      </c>
      <c r="Y28" s="180">
        <f t="shared" si="18"/>
        <v>134.69999999999999</v>
      </c>
      <c r="Z28" s="180">
        <f t="shared" si="19"/>
        <v>133.40747499999998</v>
      </c>
      <c r="AA28" s="180">
        <f t="shared" si="20"/>
        <v>136.400049</v>
      </c>
      <c r="AB28" s="190">
        <f t="shared" si="21"/>
        <v>0</v>
      </c>
      <c r="AC28" s="175">
        <v>0</v>
      </c>
    </row>
    <row r="29" spans="4:29" ht="15" x14ac:dyDescent="0.15">
      <c r="D29" s="5" t="s">
        <v>22</v>
      </c>
      <c r="E29" s="177">
        <v>24117</v>
      </c>
      <c r="F29" s="176">
        <v>25054</v>
      </c>
      <c r="G29" s="176">
        <v>32483</v>
      </c>
      <c r="H29" s="176">
        <v>39266</v>
      </c>
      <c r="I29" s="176">
        <v>41069</v>
      </c>
      <c r="J29" s="176">
        <v>39866</v>
      </c>
      <c r="K29" s="176">
        <v>42167</v>
      </c>
      <c r="L29" s="176">
        <v>42888</v>
      </c>
      <c r="M29" s="185">
        <v>46376</v>
      </c>
      <c r="N29" s="175">
        <v>45501</v>
      </c>
      <c r="O29" s="175">
        <v>44247</v>
      </c>
      <c r="R29" s="5" t="s">
        <v>22</v>
      </c>
      <c r="S29" s="180">
        <f t="shared" si="12"/>
        <v>0</v>
      </c>
      <c r="T29" s="180">
        <f t="shared" si="13"/>
        <v>0</v>
      </c>
      <c r="U29" s="180">
        <f t="shared" si="14"/>
        <v>0</v>
      </c>
      <c r="V29" s="180">
        <f t="shared" si="15"/>
        <v>0</v>
      </c>
      <c r="W29" s="180">
        <f t="shared" si="16"/>
        <v>0</v>
      </c>
      <c r="X29" s="180">
        <f t="shared" si="17"/>
        <v>0</v>
      </c>
      <c r="Y29" s="180">
        <f t="shared" si="18"/>
        <v>0</v>
      </c>
      <c r="Z29" s="180">
        <f t="shared" si="19"/>
        <v>0</v>
      </c>
      <c r="AA29" s="180">
        <f t="shared" si="20"/>
        <v>0</v>
      </c>
      <c r="AB29" s="190">
        <f t="shared" si="21"/>
        <v>0</v>
      </c>
      <c r="AC29" s="175">
        <v>0</v>
      </c>
    </row>
    <row r="30" spans="4:29" ht="15" x14ac:dyDescent="0.15">
      <c r="D30" s="5" t="s">
        <v>23</v>
      </c>
      <c r="E30" s="7">
        <v>85721</v>
      </c>
      <c r="F30" s="8">
        <v>98492</v>
      </c>
      <c r="G30" s="8">
        <v>100474</v>
      </c>
      <c r="H30" s="8">
        <v>123291</v>
      </c>
      <c r="I30" s="8">
        <v>121109</v>
      </c>
      <c r="J30" s="8">
        <v>119604</v>
      </c>
      <c r="K30" s="8">
        <v>125830</v>
      </c>
      <c r="L30" s="8">
        <v>131969</v>
      </c>
      <c r="M30" s="9">
        <v>135866</v>
      </c>
      <c r="N30" s="175">
        <v>135866</v>
      </c>
      <c r="O30" s="175">
        <v>0</v>
      </c>
      <c r="R30" s="5" t="s">
        <v>23</v>
      </c>
      <c r="S30" s="180">
        <f t="shared" si="12"/>
        <v>0</v>
      </c>
      <c r="T30" s="180">
        <f t="shared" si="13"/>
        <v>0</v>
      </c>
      <c r="U30" s="180">
        <f t="shared" si="14"/>
        <v>0</v>
      </c>
      <c r="V30" s="180">
        <f t="shared" si="15"/>
        <v>0</v>
      </c>
      <c r="W30" s="180">
        <f t="shared" si="16"/>
        <v>0</v>
      </c>
      <c r="X30" s="180">
        <f t="shared" si="17"/>
        <v>0</v>
      </c>
      <c r="Y30" s="180">
        <f t="shared" si="18"/>
        <v>0</v>
      </c>
      <c r="Z30" s="180">
        <f t="shared" si="19"/>
        <v>0</v>
      </c>
      <c r="AA30" s="180">
        <f t="shared" si="20"/>
        <v>0</v>
      </c>
      <c r="AB30" s="190">
        <f t="shared" si="21"/>
        <v>0</v>
      </c>
      <c r="AC30" s="175">
        <v>0</v>
      </c>
    </row>
    <row r="31" spans="4:29" ht="15" x14ac:dyDescent="0.15">
      <c r="D31" s="5" t="s">
        <v>24</v>
      </c>
      <c r="E31" s="177">
        <v>19846</v>
      </c>
      <c r="F31" s="176">
        <v>21101</v>
      </c>
      <c r="G31" s="176">
        <v>22173</v>
      </c>
      <c r="H31" s="176">
        <v>24032</v>
      </c>
      <c r="I31" s="176">
        <v>26893</v>
      </c>
      <c r="J31" s="176">
        <v>28866</v>
      </c>
      <c r="K31" s="176">
        <v>32593</v>
      </c>
      <c r="L31" s="176">
        <v>36273</v>
      </c>
      <c r="M31" s="185">
        <v>39999</v>
      </c>
      <c r="N31" s="175">
        <v>39999</v>
      </c>
      <c r="O31" s="175">
        <v>0</v>
      </c>
      <c r="R31" s="5" t="s">
        <v>24</v>
      </c>
      <c r="S31" s="180">
        <f t="shared" si="12"/>
        <v>0</v>
      </c>
      <c r="T31" s="180">
        <f t="shared" si="13"/>
        <v>0</v>
      </c>
      <c r="U31" s="180">
        <f t="shared" si="14"/>
        <v>0</v>
      </c>
      <c r="V31" s="180">
        <f t="shared" si="15"/>
        <v>0</v>
      </c>
      <c r="W31" s="180">
        <f t="shared" si="16"/>
        <v>0</v>
      </c>
      <c r="X31" s="180">
        <f t="shared" si="17"/>
        <v>0</v>
      </c>
      <c r="Y31" s="180">
        <f t="shared" si="18"/>
        <v>0</v>
      </c>
      <c r="Z31" s="180">
        <f t="shared" si="19"/>
        <v>0</v>
      </c>
      <c r="AA31" s="180">
        <f t="shared" si="20"/>
        <v>39565</v>
      </c>
      <c r="AB31" s="190">
        <f t="shared" si="21"/>
        <v>39565</v>
      </c>
      <c r="AC31" s="175">
        <v>0</v>
      </c>
    </row>
    <row r="32" spans="4:29" ht="15" x14ac:dyDescent="0.15">
      <c r="D32" s="5" t="s">
        <v>25</v>
      </c>
      <c r="E32" s="8">
        <v>5476.0860000000002</v>
      </c>
      <c r="F32" s="8">
        <v>5906.56</v>
      </c>
      <c r="G32" s="8">
        <v>6293.4059999999999</v>
      </c>
      <c r="H32" s="8">
        <v>6533.4769999999999</v>
      </c>
      <c r="I32" s="8">
        <v>6700.3509999999997</v>
      </c>
      <c r="J32" s="8">
        <v>6912.7560000000003</v>
      </c>
      <c r="K32" s="8">
        <v>6630.5695268447862</v>
      </c>
      <c r="L32" s="8">
        <v>6271.1291658450036</v>
      </c>
      <c r="M32" s="9">
        <v>6186.2689229030966</v>
      </c>
      <c r="N32" s="175">
        <v>6081.1870809044885</v>
      </c>
      <c r="O32" s="175">
        <v>5996.1092526196899</v>
      </c>
      <c r="R32" s="5" t="s">
        <v>25</v>
      </c>
      <c r="S32" s="180">
        <f t="shared" si="12"/>
        <v>5308.0652210776407</v>
      </c>
      <c r="T32" s="180">
        <f t="shared" si="13"/>
        <v>5737.5699065343215</v>
      </c>
      <c r="U32" s="180">
        <f t="shared" si="14"/>
        <v>6123.4409999999998</v>
      </c>
      <c r="V32" s="180">
        <f t="shared" si="15"/>
        <v>6347.1130000000003</v>
      </c>
      <c r="W32" s="180">
        <f t="shared" si="16"/>
        <v>6514.576</v>
      </c>
      <c r="X32" s="180">
        <f t="shared" si="17"/>
        <v>6718.5230000000001</v>
      </c>
      <c r="Y32" s="180">
        <f t="shared" si="18"/>
        <v>6431.9565268447859</v>
      </c>
      <c r="Z32" s="180">
        <f t="shared" si="19"/>
        <v>6085.9381658450038</v>
      </c>
      <c r="AA32" s="180">
        <f t="shared" si="20"/>
        <v>6003.9199229030964</v>
      </c>
      <c r="AB32" s="190">
        <f t="shared" si="21"/>
        <v>5900.0389384244882</v>
      </c>
      <c r="AC32" s="175">
        <v>0</v>
      </c>
    </row>
    <row r="33" spans="4:29" ht="15" x14ac:dyDescent="0.15">
      <c r="D33" s="5" t="s">
        <v>26</v>
      </c>
      <c r="E33" s="177">
        <v>1068.2072515634079</v>
      </c>
      <c r="F33" s="176">
        <f>(E33+($E$33*($J$33/$E$33-1)/5))</f>
        <v>2172.9658012507261</v>
      </c>
      <c r="G33" s="176">
        <f>(F33+($E$33*($J$33/$E$33-1)/5))</f>
        <v>3277.7243509380446</v>
      </c>
      <c r="H33" s="176">
        <f>(G33+($E$33*($J$33/$E$33-1)/5))</f>
        <v>4382.4829006253631</v>
      </c>
      <c r="I33" s="176">
        <f>(H33+($E$33*($J$33/$E$33-1)/5))</f>
        <v>5487.241450312682</v>
      </c>
      <c r="J33" s="176">
        <v>6592</v>
      </c>
      <c r="K33" s="176">
        <v>5538.55</v>
      </c>
      <c r="L33" s="176">
        <v>6609</v>
      </c>
      <c r="M33" s="185">
        <v>6640</v>
      </c>
      <c r="N33" s="175">
        <v>6640</v>
      </c>
      <c r="O33" s="175">
        <v>0</v>
      </c>
      <c r="R33" s="5" t="s">
        <v>26</v>
      </c>
      <c r="S33" s="180">
        <f t="shared" si="12"/>
        <v>1066.8587575634078</v>
      </c>
      <c r="T33" s="180">
        <f t="shared" si="13"/>
        <v>2171.527006050726</v>
      </c>
      <c r="U33" s="180">
        <f t="shared" si="14"/>
        <v>3276.1952545380445</v>
      </c>
      <c r="V33" s="180">
        <f t="shared" si="15"/>
        <v>4380.8635030253627</v>
      </c>
      <c r="W33" s="180">
        <f t="shared" si="16"/>
        <v>5485.5317515126817</v>
      </c>
      <c r="X33" s="180">
        <f t="shared" si="17"/>
        <v>6590.2</v>
      </c>
      <c r="Y33" s="180">
        <f t="shared" si="18"/>
        <v>5537.1080000000002</v>
      </c>
      <c r="Z33" s="180">
        <f t="shared" si="19"/>
        <v>6607.68</v>
      </c>
      <c r="AA33" s="180">
        <f t="shared" si="20"/>
        <v>6637.5</v>
      </c>
      <c r="AB33" s="190">
        <f t="shared" si="21"/>
        <v>6637.5</v>
      </c>
      <c r="AC33" s="175">
        <v>0</v>
      </c>
    </row>
    <row r="34" spans="4:29" ht="15" x14ac:dyDescent="0.15">
      <c r="D34" s="5" t="s">
        <v>27</v>
      </c>
      <c r="E34" s="7">
        <v>282440</v>
      </c>
      <c r="F34" s="8">
        <v>313211</v>
      </c>
      <c r="G34" s="8">
        <v>324408</v>
      </c>
      <c r="H34" s="8">
        <v>343347</v>
      </c>
      <c r="I34" s="8">
        <v>325596</v>
      </c>
      <c r="J34" s="8">
        <v>338839</v>
      </c>
      <c r="K34" s="8">
        <v>324138</v>
      </c>
      <c r="L34" s="8">
        <v>326087</v>
      </c>
      <c r="M34" s="9">
        <v>308863</v>
      </c>
      <c r="N34" s="175">
        <v>297938</v>
      </c>
      <c r="O34" s="175">
        <v>0</v>
      </c>
      <c r="R34" s="5" t="s">
        <v>27</v>
      </c>
      <c r="S34" s="180">
        <f t="shared" si="12"/>
        <v>0</v>
      </c>
      <c r="T34" s="180">
        <f t="shared" si="13"/>
        <v>0</v>
      </c>
      <c r="U34" s="180">
        <f t="shared" si="14"/>
        <v>0</v>
      </c>
      <c r="V34" s="180">
        <f t="shared" si="15"/>
        <v>0</v>
      </c>
      <c r="W34" s="180">
        <f t="shared" si="16"/>
        <v>0</v>
      </c>
      <c r="X34" s="180">
        <f t="shared" si="17"/>
        <v>0</v>
      </c>
      <c r="Y34" s="180">
        <f t="shared" si="18"/>
        <v>0</v>
      </c>
      <c r="Z34" s="180">
        <f t="shared" si="19"/>
        <v>0</v>
      </c>
      <c r="AA34" s="180">
        <f t="shared" si="20"/>
        <v>0</v>
      </c>
      <c r="AB34" s="190">
        <f t="shared" si="21"/>
        <v>0</v>
      </c>
      <c r="AC34" s="175">
        <v>0</v>
      </c>
    </row>
    <row r="35" spans="4:29" ht="15" x14ac:dyDescent="0.15">
      <c r="D35" s="5" t="s">
        <v>28</v>
      </c>
      <c r="E35" s="177">
        <v>153746</v>
      </c>
      <c r="F35" s="176">
        <v>146817</v>
      </c>
      <c r="G35" s="176">
        <v>256224</v>
      </c>
      <c r="H35" s="176">
        <v>866</v>
      </c>
      <c r="I35" s="176">
        <v>956</v>
      </c>
      <c r="J35" s="176">
        <v>942</v>
      </c>
      <c r="K35" s="176">
        <v>1030</v>
      </c>
      <c r="L35" s="176">
        <v>1017</v>
      </c>
      <c r="M35" s="185">
        <v>1049</v>
      </c>
      <c r="N35" s="175">
        <v>1023.5</v>
      </c>
      <c r="O35" s="175">
        <v>0</v>
      </c>
      <c r="R35" s="5" t="s">
        <v>28</v>
      </c>
      <c r="S35" s="180">
        <f t="shared" si="12"/>
        <v>152926</v>
      </c>
      <c r="T35" s="180">
        <f t="shared" si="13"/>
        <v>146002</v>
      </c>
      <c r="U35" s="180">
        <f t="shared" si="14"/>
        <v>254082</v>
      </c>
      <c r="V35" s="180">
        <f t="shared" si="15"/>
        <v>854</v>
      </c>
      <c r="W35" s="180">
        <f t="shared" si="16"/>
        <v>944</v>
      </c>
      <c r="X35" s="180">
        <f t="shared" si="17"/>
        <v>929</v>
      </c>
      <c r="Y35" s="180">
        <f t="shared" si="18"/>
        <v>1015</v>
      </c>
      <c r="Z35" s="180">
        <f t="shared" si="19"/>
        <v>1004</v>
      </c>
      <c r="AA35" s="180">
        <f t="shared" si="20"/>
        <v>1032</v>
      </c>
      <c r="AB35" s="190">
        <f t="shared" si="21"/>
        <v>1006</v>
      </c>
      <c r="AC35" s="175">
        <v>0</v>
      </c>
    </row>
    <row r="36" spans="4:29" ht="15" x14ac:dyDescent="0.15">
      <c r="D36" s="5" t="s">
        <v>29</v>
      </c>
      <c r="E36" s="7">
        <v>17072</v>
      </c>
      <c r="F36" s="8">
        <v>18873</v>
      </c>
      <c r="G36" s="8">
        <v>0</v>
      </c>
      <c r="H36" s="8">
        <v>0</v>
      </c>
      <c r="I36" s="8">
        <v>0</v>
      </c>
      <c r="J36" s="8">
        <v>0</v>
      </c>
      <c r="K36" s="8">
        <v>0</v>
      </c>
      <c r="L36" s="8">
        <v>0</v>
      </c>
      <c r="M36" s="9">
        <v>0</v>
      </c>
      <c r="N36" s="175">
        <v>0</v>
      </c>
      <c r="O36" s="175">
        <v>0</v>
      </c>
      <c r="R36" s="5" t="s">
        <v>29</v>
      </c>
      <c r="S36" s="180">
        <f t="shared" si="12"/>
        <v>0</v>
      </c>
      <c r="T36" s="180">
        <f t="shared" si="13"/>
        <v>0</v>
      </c>
      <c r="U36" s="180">
        <f t="shared" si="14"/>
        <v>0</v>
      </c>
      <c r="V36" s="180">
        <f t="shared" si="15"/>
        <v>0</v>
      </c>
      <c r="W36" s="180">
        <f t="shared" si="16"/>
        <v>0</v>
      </c>
      <c r="X36" s="180">
        <f t="shared" si="17"/>
        <v>0</v>
      </c>
      <c r="Y36" s="180">
        <f t="shared" si="18"/>
        <v>0</v>
      </c>
      <c r="Z36" s="180">
        <f t="shared" si="19"/>
        <v>0</v>
      </c>
      <c r="AA36" s="180">
        <f t="shared" si="20"/>
        <v>0</v>
      </c>
      <c r="AB36" s="190">
        <f t="shared" si="21"/>
        <v>0</v>
      </c>
      <c r="AC36" s="175">
        <v>0</v>
      </c>
    </row>
    <row r="37" spans="4:29" ht="15" x14ac:dyDescent="0.15">
      <c r="D37" s="5" t="s">
        <v>30</v>
      </c>
      <c r="E37" s="7">
        <v>3358.7570000000001</v>
      </c>
      <c r="F37" s="8">
        <v>4062</v>
      </c>
      <c r="G37" s="8">
        <v>5331</v>
      </c>
      <c r="H37" s="8">
        <v>6524</v>
      </c>
      <c r="I37" s="8">
        <v>8572</v>
      </c>
      <c r="J37" s="8">
        <v>9537</v>
      </c>
      <c r="K37" s="8">
        <v>10744</v>
      </c>
      <c r="L37" s="8">
        <v>12322</v>
      </c>
      <c r="M37" s="9">
        <v>15323</v>
      </c>
      <c r="N37" s="175">
        <v>19444</v>
      </c>
      <c r="O37" s="175">
        <v>0</v>
      </c>
      <c r="R37" s="5" t="s">
        <v>30</v>
      </c>
      <c r="S37" s="180">
        <f t="shared" si="12"/>
        <v>3054.5640000000003</v>
      </c>
      <c r="T37" s="180">
        <f t="shared" si="13"/>
        <v>3694</v>
      </c>
      <c r="U37" s="180">
        <f t="shared" si="14"/>
        <v>4880</v>
      </c>
      <c r="V37" s="180">
        <f t="shared" si="15"/>
        <v>5973</v>
      </c>
      <c r="W37" s="180">
        <f t="shared" si="16"/>
        <v>7911</v>
      </c>
      <c r="X37" s="180">
        <f t="shared" si="17"/>
        <v>8771</v>
      </c>
      <c r="Y37" s="180">
        <f t="shared" si="18"/>
        <v>9889</v>
      </c>
      <c r="Z37" s="180">
        <f t="shared" si="19"/>
        <v>11347</v>
      </c>
      <c r="AA37" s="180">
        <f t="shared" si="20"/>
        <v>14283</v>
      </c>
      <c r="AB37" s="190">
        <f t="shared" si="21"/>
        <v>18275</v>
      </c>
      <c r="AC37" s="175">
        <v>0</v>
      </c>
    </row>
    <row r="38" spans="4:29" ht="15" x14ac:dyDescent="0.15">
      <c r="D38" s="11" t="s">
        <v>31</v>
      </c>
      <c r="E38" s="12">
        <v>88298</v>
      </c>
      <c r="F38" s="13">
        <v>83903</v>
      </c>
      <c r="G38" s="13">
        <v>87351</v>
      </c>
      <c r="H38" s="13">
        <v>97251</v>
      </c>
      <c r="I38" s="13">
        <v>0</v>
      </c>
      <c r="J38" s="13">
        <v>0</v>
      </c>
      <c r="K38" s="13">
        <v>0</v>
      </c>
      <c r="L38" s="13">
        <v>0</v>
      </c>
      <c r="M38" s="14">
        <v>0</v>
      </c>
      <c r="N38" s="178">
        <v>0</v>
      </c>
      <c r="O38" s="178">
        <v>0</v>
      </c>
      <c r="R38" s="11" t="s">
        <v>31</v>
      </c>
      <c r="S38" s="191">
        <f t="shared" si="12"/>
        <v>0</v>
      </c>
      <c r="T38" s="191">
        <f t="shared" si="13"/>
        <v>0</v>
      </c>
      <c r="U38" s="191">
        <f t="shared" si="14"/>
        <v>0</v>
      </c>
      <c r="V38" s="191">
        <f t="shared" si="15"/>
        <v>0</v>
      </c>
      <c r="W38" s="191">
        <f t="shared" si="16"/>
        <v>0</v>
      </c>
      <c r="X38" s="191">
        <f t="shared" si="17"/>
        <v>0</v>
      </c>
      <c r="Y38" s="191">
        <f t="shared" si="18"/>
        <v>0</v>
      </c>
      <c r="Z38" s="191">
        <f t="shared" si="19"/>
        <v>0</v>
      </c>
      <c r="AA38" s="191">
        <f t="shared" si="20"/>
        <v>0</v>
      </c>
      <c r="AB38" s="192">
        <f t="shared" si="21"/>
        <v>0</v>
      </c>
      <c r="AC38" s="178">
        <v>0</v>
      </c>
    </row>
    <row r="42" spans="4:29" ht="18.75" x14ac:dyDescent="0.15">
      <c r="D42" s="287" t="s">
        <v>292</v>
      </c>
      <c r="E42" s="288"/>
      <c r="F42" s="288"/>
      <c r="G42" s="288"/>
      <c r="H42" s="288"/>
      <c r="I42" s="288"/>
      <c r="J42" s="288"/>
      <c r="K42" s="288"/>
      <c r="L42" s="288"/>
      <c r="M42" s="288"/>
      <c r="N42" s="182" t="s">
        <v>278</v>
      </c>
      <c r="O42" s="182" t="s">
        <v>279</v>
      </c>
    </row>
    <row r="43" spans="4:29" ht="15" x14ac:dyDescent="0.15">
      <c r="D43" s="3">
        <v>203</v>
      </c>
      <c r="E43" s="4">
        <v>2004</v>
      </c>
      <c r="F43" s="4">
        <f t="shared" ref="F43:O43" si="22">E43+1</f>
        <v>2005</v>
      </c>
      <c r="G43" s="4">
        <f t="shared" si="22"/>
        <v>2006</v>
      </c>
      <c r="H43" s="4">
        <f t="shared" si="22"/>
        <v>2007</v>
      </c>
      <c r="I43" s="4">
        <f t="shared" si="22"/>
        <v>2008</v>
      </c>
      <c r="J43" s="4">
        <f t="shared" si="22"/>
        <v>2009</v>
      </c>
      <c r="K43" s="4">
        <f t="shared" si="22"/>
        <v>2010</v>
      </c>
      <c r="L43" s="4">
        <f t="shared" si="22"/>
        <v>2011</v>
      </c>
      <c r="M43" s="4">
        <f t="shared" si="22"/>
        <v>2012</v>
      </c>
      <c r="N43" s="173">
        <f t="shared" si="22"/>
        <v>2013</v>
      </c>
      <c r="O43" s="173">
        <f t="shared" si="22"/>
        <v>2014</v>
      </c>
    </row>
    <row r="44" spans="4:29" ht="15" x14ac:dyDescent="0.15">
      <c r="D44" s="5" t="s">
        <v>0</v>
      </c>
      <c r="E44" s="180">
        <v>0</v>
      </c>
      <c r="F44" s="179">
        <v>0</v>
      </c>
      <c r="G44" s="179">
        <v>0</v>
      </c>
      <c r="H44" s="179">
        <v>0</v>
      </c>
      <c r="I44" s="179">
        <v>0</v>
      </c>
      <c r="J44" s="179">
        <v>0</v>
      </c>
      <c r="K44" s="179">
        <v>0</v>
      </c>
      <c r="L44" s="179">
        <v>0</v>
      </c>
      <c r="M44" s="184">
        <v>0</v>
      </c>
      <c r="N44" s="174">
        <v>0</v>
      </c>
      <c r="O44" s="174">
        <v>0</v>
      </c>
    </row>
    <row r="45" spans="4:29" ht="15" x14ac:dyDescent="0.15">
      <c r="D45" s="5" t="s">
        <v>1</v>
      </c>
      <c r="E45" s="177">
        <v>6937.9</v>
      </c>
      <c r="F45" s="176">
        <v>6935</v>
      </c>
      <c r="G45" s="8">
        <v>7011.5736461300012</v>
      </c>
      <c r="H45" s="8">
        <v>7305.955727309999</v>
      </c>
      <c r="I45" s="8">
        <v>7201.6908495999987</v>
      </c>
      <c r="J45" s="8">
        <v>7189.011250829999</v>
      </c>
      <c r="K45" s="8">
        <v>7212.6839106900006</v>
      </c>
      <c r="L45" s="8">
        <v>7224.6771573000015</v>
      </c>
      <c r="M45" s="9">
        <v>7473.6847117199995</v>
      </c>
      <c r="N45" s="175">
        <v>7562.4458281800007</v>
      </c>
      <c r="O45" s="175">
        <v>7713.8152756700001</v>
      </c>
    </row>
    <row r="46" spans="4:29" ht="15" x14ac:dyDescent="0.15">
      <c r="D46" s="5" t="s">
        <v>2</v>
      </c>
      <c r="E46" s="177"/>
      <c r="F46" s="176"/>
      <c r="G46" s="176"/>
      <c r="H46" s="176">
        <v>711.4538</v>
      </c>
      <c r="I46" s="176">
        <v>966.04560000000004</v>
      </c>
      <c r="J46" s="176">
        <v>1057.6799000000001</v>
      </c>
      <c r="K46" s="176">
        <v>1134.8034500000001</v>
      </c>
      <c r="L46" s="176">
        <v>1193.2</v>
      </c>
      <c r="M46" s="9">
        <v>1245</v>
      </c>
      <c r="N46" s="175">
        <v>1245</v>
      </c>
      <c r="O46" s="175">
        <v>0</v>
      </c>
    </row>
    <row r="47" spans="4:29" ht="15" x14ac:dyDescent="0.15">
      <c r="D47" s="5" t="s">
        <v>3</v>
      </c>
      <c r="E47" s="7">
        <v>10178.947</v>
      </c>
      <c r="F47" s="8">
        <v>10806.645</v>
      </c>
      <c r="G47" s="8">
        <v>11382.146000000001</v>
      </c>
      <c r="H47" s="8">
        <v>11898.333000000001</v>
      </c>
      <c r="I47" s="8">
        <v>12758.064747</v>
      </c>
      <c r="J47" s="8">
        <v>13065.960069000001</v>
      </c>
      <c r="K47" s="8">
        <v>12909.788353</v>
      </c>
      <c r="L47" s="8">
        <v>12602.983805</v>
      </c>
      <c r="M47" s="9">
        <v>12159.703745999999</v>
      </c>
      <c r="N47" s="175">
        <v>11658.396901399999</v>
      </c>
      <c r="O47" s="175">
        <v>11494.54039</v>
      </c>
    </row>
    <row r="48" spans="4:29" ht="15" x14ac:dyDescent="0.15">
      <c r="D48" s="5" t="s">
        <v>4</v>
      </c>
      <c r="E48" s="177">
        <v>82.8</v>
      </c>
      <c r="F48" s="176">
        <v>90.2</v>
      </c>
      <c r="G48" s="176">
        <v>99</v>
      </c>
      <c r="H48" s="176">
        <v>106.5</v>
      </c>
      <c r="I48" s="176">
        <v>0</v>
      </c>
      <c r="J48" s="176">
        <v>0</v>
      </c>
      <c r="K48" s="176">
        <v>0</v>
      </c>
      <c r="L48" s="176">
        <v>0</v>
      </c>
      <c r="M48" s="185">
        <v>0</v>
      </c>
      <c r="N48" s="175">
        <v>0</v>
      </c>
      <c r="O48" s="175">
        <v>0</v>
      </c>
    </row>
    <row r="49" spans="4:15" ht="15" x14ac:dyDescent="0.15">
      <c r="D49" s="5" t="s">
        <v>5</v>
      </c>
      <c r="E49" s="8">
        <v>0</v>
      </c>
      <c r="F49" s="8">
        <v>0</v>
      </c>
      <c r="G49" s="8">
        <v>0</v>
      </c>
      <c r="H49" s="8">
        <v>0</v>
      </c>
      <c r="I49" s="8">
        <v>53152</v>
      </c>
      <c r="J49" s="8">
        <v>53862</v>
      </c>
      <c r="K49" s="8">
        <v>52985</v>
      </c>
      <c r="L49" s="8">
        <v>52542</v>
      </c>
      <c r="M49" s="9">
        <v>51002</v>
      </c>
      <c r="N49" s="175">
        <v>48530</v>
      </c>
      <c r="O49" s="175">
        <v>52083</v>
      </c>
    </row>
    <row r="50" spans="4:15" ht="15" x14ac:dyDescent="0.15">
      <c r="D50" s="5" t="s">
        <v>6</v>
      </c>
      <c r="E50" s="7">
        <v>0</v>
      </c>
      <c r="F50" s="8">
        <v>0</v>
      </c>
      <c r="G50" s="8">
        <v>0</v>
      </c>
      <c r="H50" s="8">
        <v>0</v>
      </c>
      <c r="I50" s="8">
        <v>0</v>
      </c>
      <c r="J50" s="8">
        <v>0</v>
      </c>
      <c r="K50" s="8">
        <v>0</v>
      </c>
      <c r="L50" s="8">
        <v>0</v>
      </c>
      <c r="M50" s="9">
        <v>0</v>
      </c>
      <c r="N50" s="175">
        <v>0</v>
      </c>
      <c r="O50" s="175">
        <v>0</v>
      </c>
    </row>
    <row r="51" spans="4:15" ht="15" x14ac:dyDescent="0.15">
      <c r="D51" s="5" t="s">
        <v>7</v>
      </c>
      <c r="E51" s="177">
        <v>0</v>
      </c>
      <c r="F51" s="176">
        <v>0</v>
      </c>
      <c r="G51" s="176">
        <v>0</v>
      </c>
      <c r="H51" s="176">
        <v>0</v>
      </c>
      <c r="I51" s="176">
        <v>0</v>
      </c>
      <c r="J51" s="176">
        <v>0</v>
      </c>
      <c r="K51" s="176">
        <v>0</v>
      </c>
      <c r="L51" s="176">
        <v>0</v>
      </c>
      <c r="M51" s="185">
        <v>0</v>
      </c>
      <c r="N51" s="175">
        <v>0</v>
      </c>
      <c r="O51" s="175">
        <v>0</v>
      </c>
    </row>
    <row r="52" spans="4:15" ht="15" x14ac:dyDescent="0.15">
      <c r="D52" s="5" t="s">
        <v>8</v>
      </c>
      <c r="E52" s="7">
        <v>0</v>
      </c>
      <c r="F52" s="8">
        <v>0</v>
      </c>
      <c r="G52" s="8">
        <v>0</v>
      </c>
      <c r="H52" s="8">
        <v>0</v>
      </c>
      <c r="I52" s="8">
        <v>0</v>
      </c>
      <c r="J52" s="8">
        <v>0</v>
      </c>
      <c r="K52" s="8">
        <v>0</v>
      </c>
      <c r="L52" s="8">
        <v>0</v>
      </c>
      <c r="M52" s="9">
        <v>0</v>
      </c>
      <c r="N52" s="175">
        <v>0</v>
      </c>
      <c r="O52" s="175">
        <v>0</v>
      </c>
    </row>
    <row r="53" spans="4:15" ht="15" x14ac:dyDescent="0.15">
      <c r="D53" s="5" t="s">
        <v>9</v>
      </c>
      <c r="E53" s="7">
        <v>0</v>
      </c>
      <c r="F53" s="8">
        <v>0</v>
      </c>
      <c r="G53" s="8">
        <v>0</v>
      </c>
      <c r="H53" s="8">
        <v>0</v>
      </c>
      <c r="I53" s="8">
        <v>0</v>
      </c>
      <c r="J53" s="8">
        <v>13199.041379109298</v>
      </c>
      <c r="K53" s="8">
        <v>11201.012465783197</v>
      </c>
      <c r="L53" s="8">
        <v>11782.045813652299</v>
      </c>
      <c r="M53" s="9">
        <v>11186.1557191662</v>
      </c>
      <c r="N53" s="175">
        <v>10851.359980449201</v>
      </c>
      <c r="O53" s="175">
        <v>10851.359980449201</v>
      </c>
    </row>
    <row r="54" spans="4:15" ht="15" x14ac:dyDescent="0.15">
      <c r="D54" s="5" t="s">
        <v>10</v>
      </c>
      <c r="E54" s="7">
        <v>2772</v>
      </c>
      <c r="F54" s="8">
        <v>3016</v>
      </c>
      <c r="G54" s="8">
        <v>3234</v>
      </c>
      <c r="H54" s="8">
        <v>3362</v>
      </c>
      <c r="I54" s="8">
        <v>3615</v>
      </c>
      <c r="J54" s="8">
        <v>3823</v>
      </c>
      <c r="K54" s="8">
        <v>3974</v>
      </c>
      <c r="L54" s="8">
        <v>4036</v>
      </c>
      <c r="M54" s="9">
        <v>4148</v>
      </c>
      <c r="N54" s="175">
        <v>4385</v>
      </c>
      <c r="O54" s="175">
        <v>4502</v>
      </c>
    </row>
    <row r="55" spans="4:15" ht="15" x14ac:dyDescent="0.15">
      <c r="D55" s="5" t="s">
        <v>11</v>
      </c>
      <c r="E55" s="7">
        <v>29940</v>
      </c>
      <c r="F55" s="8">
        <v>31723</v>
      </c>
      <c r="G55" s="8">
        <v>32967</v>
      </c>
      <c r="H55" s="8">
        <v>34181</v>
      </c>
      <c r="I55" s="8">
        <v>35363</v>
      </c>
      <c r="J55" s="8">
        <v>36832</v>
      </c>
      <c r="K55" s="8">
        <v>37728</v>
      </c>
      <c r="L55" s="8">
        <v>38831</v>
      </c>
      <c r="M55" s="9">
        <v>40301</v>
      </c>
      <c r="N55" s="175">
        <v>42029</v>
      </c>
      <c r="O55" s="175">
        <v>0</v>
      </c>
    </row>
    <row r="56" spans="4:15" ht="15" x14ac:dyDescent="0.15">
      <c r="D56" s="5" t="s">
        <v>12</v>
      </c>
      <c r="E56" s="177">
        <v>1709</v>
      </c>
      <c r="F56" s="176">
        <v>1829</v>
      </c>
      <c r="G56" s="176">
        <v>1961</v>
      </c>
      <c r="H56" s="176">
        <v>2049</v>
      </c>
      <c r="I56" s="176">
        <v>2090</v>
      </c>
      <c r="J56" s="176">
        <v>2459</v>
      </c>
      <c r="K56" s="176">
        <v>2377</v>
      </c>
      <c r="L56" s="176">
        <v>2438</v>
      </c>
      <c r="M56" s="9">
        <v>3043</v>
      </c>
      <c r="N56" s="175">
        <v>2395</v>
      </c>
      <c r="O56" s="175">
        <v>0</v>
      </c>
    </row>
    <row r="57" spans="4:15" ht="15" x14ac:dyDescent="0.15">
      <c r="D57" s="5" t="s">
        <v>13</v>
      </c>
      <c r="E57" s="7">
        <v>0</v>
      </c>
      <c r="F57" s="8">
        <v>0</v>
      </c>
      <c r="G57" s="8">
        <v>0</v>
      </c>
      <c r="H57" s="8">
        <v>4054</v>
      </c>
      <c r="I57" s="8">
        <v>4405</v>
      </c>
      <c r="J57" s="8">
        <v>6613</v>
      </c>
      <c r="K57" s="8">
        <v>6736</v>
      </c>
      <c r="L57" s="8">
        <v>6638</v>
      </c>
      <c r="M57" s="9">
        <v>6508</v>
      </c>
      <c r="N57" s="175">
        <v>6300</v>
      </c>
      <c r="O57" s="175">
        <v>0</v>
      </c>
    </row>
    <row r="58" spans="4:15" ht="15" x14ac:dyDescent="0.15">
      <c r="D58" s="5" t="s">
        <v>14</v>
      </c>
      <c r="E58" s="7">
        <v>0</v>
      </c>
      <c r="F58" s="8">
        <v>0</v>
      </c>
      <c r="G58" s="8">
        <v>0</v>
      </c>
      <c r="H58" s="8">
        <v>0</v>
      </c>
      <c r="I58" s="8">
        <v>0</v>
      </c>
      <c r="J58" s="8">
        <v>0</v>
      </c>
      <c r="K58" s="8">
        <v>0</v>
      </c>
      <c r="L58" s="8">
        <v>0</v>
      </c>
      <c r="M58" s="9">
        <v>0</v>
      </c>
      <c r="N58" s="175">
        <v>0</v>
      </c>
      <c r="O58" s="175">
        <v>0</v>
      </c>
    </row>
    <row r="59" spans="4:15" ht="15" x14ac:dyDescent="0.15">
      <c r="D59" s="5" t="s">
        <v>15</v>
      </c>
      <c r="E59" s="7">
        <v>0</v>
      </c>
      <c r="F59" s="8">
        <v>0</v>
      </c>
      <c r="G59" s="8">
        <v>0</v>
      </c>
      <c r="H59" s="8">
        <v>0</v>
      </c>
      <c r="I59" s="8">
        <v>0</v>
      </c>
      <c r="J59" s="8">
        <v>0</v>
      </c>
      <c r="K59" s="8">
        <v>0</v>
      </c>
      <c r="L59" s="8">
        <v>0</v>
      </c>
      <c r="M59" s="9">
        <v>0</v>
      </c>
      <c r="N59" s="175">
        <v>0</v>
      </c>
      <c r="O59" s="175">
        <v>0</v>
      </c>
    </row>
    <row r="60" spans="4:15" ht="15" x14ac:dyDescent="0.15">
      <c r="D60" s="5" t="s">
        <v>16</v>
      </c>
      <c r="E60" s="7">
        <v>0</v>
      </c>
      <c r="F60" s="8">
        <v>0</v>
      </c>
      <c r="G60" s="8">
        <v>0</v>
      </c>
      <c r="H60" s="8">
        <v>0</v>
      </c>
      <c r="I60" s="8">
        <v>0</v>
      </c>
      <c r="J60" s="8">
        <v>0</v>
      </c>
      <c r="K60" s="8">
        <v>34721</v>
      </c>
      <c r="L60" s="8">
        <v>35148</v>
      </c>
      <c r="M60" s="9">
        <v>35850</v>
      </c>
      <c r="N60" s="175">
        <v>36124</v>
      </c>
      <c r="O60" s="175">
        <v>0</v>
      </c>
    </row>
    <row r="61" spans="4:15" ht="15" x14ac:dyDescent="0.15">
      <c r="D61" s="5" t="s">
        <v>17</v>
      </c>
      <c r="E61" s="7">
        <v>34615</v>
      </c>
      <c r="F61" s="8">
        <v>35108</v>
      </c>
      <c r="G61" s="8">
        <v>35269</v>
      </c>
      <c r="H61" s="8">
        <v>35906</v>
      </c>
      <c r="I61" s="8">
        <v>34435</v>
      </c>
      <c r="J61" s="8">
        <v>33928</v>
      </c>
      <c r="K61" s="8">
        <v>32056</v>
      </c>
      <c r="L61" s="8">
        <v>32648</v>
      </c>
      <c r="M61" s="9">
        <v>32199</v>
      </c>
      <c r="N61" s="175">
        <v>30728</v>
      </c>
      <c r="O61" s="175">
        <v>29856</v>
      </c>
    </row>
    <row r="62" spans="4:15" ht="15" x14ac:dyDescent="0.15">
      <c r="D62" s="5" t="s">
        <v>18</v>
      </c>
      <c r="E62" s="7">
        <v>0</v>
      </c>
      <c r="F62" s="8">
        <v>0</v>
      </c>
      <c r="G62" s="8">
        <v>0</v>
      </c>
      <c r="H62" s="8">
        <v>0</v>
      </c>
      <c r="I62" s="8">
        <v>0</v>
      </c>
      <c r="J62" s="8">
        <v>0</v>
      </c>
      <c r="K62" s="8">
        <v>0</v>
      </c>
      <c r="L62" s="8">
        <v>0</v>
      </c>
      <c r="M62" s="9">
        <v>0</v>
      </c>
      <c r="N62" s="175">
        <v>0</v>
      </c>
      <c r="O62" s="175">
        <v>0</v>
      </c>
    </row>
    <row r="63" spans="4:15" ht="15" x14ac:dyDescent="0.15">
      <c r="D63" s="5" t="s">
        <v>19</v>
      </c>
      <c r="E63" s="7">
        <v>0</v>
      </c>
      <c r="F63" s="8">
        <v>0</v>
      </c>
      <c r="G63" s="8">
        <v>0</v>
      </c>
      <c r="H63" s="8">
        <v>0</v>
      </c>
      <c r="I63" s="8">
        <v>0</v>
      </c>
      <c r="J63" s="8">
        <v>0</v>
      </c>
      <c r="K63" s="8">
        <v>0</v>
      </c>
      <c r="L63" s="8">
        <v>0</v>
      </c>
      <c r="M63" s="9">
        <v>0</v>
      </c>
      <c r="N63" s="175">
        <v>0</v>
      </c>
      <c r="O63" s="175">
        <v>0</v>
      </c>
    </row>
    <row r="64" spans="4:15" ht="15" x14ac:dyDescent="0.15">
      <c r="D64" s="5" t="s">
        <v>20</v>
      </c>
      <c r="E64" s="7">
        <v>37.72</v>
      </c>
      <c r="F64" s="8">
        <v>47.46</v>
      </c>
      <c r="G64" s="8">
        <v>78.44</v>
      </c>
      <c r="H64" s="8">
        <v>0</v>
      </c>
      <c r="I64" s="8">
        <v>0</v>
      </c>
      <c r="J64" s="8">
        <v>0</v>
      </c>
      <c r="K64" s="8">
        <v>0</v>
      </c>
      <c r="L64" s="8">
        <v>0</v>
      </c>
      <c r="M64" s="9">
        <v>0</v>
      </c>
      <c r="N64" s="175">
        <v>0</v>
      </c>
      <c r="O64" s="175">
        <v>0</v>
      </c>
    </row>
    <row r="65" spans="4:22" ht="15" x14ac:dyDescent="0.15">
      <c r="D65" s="5" t="s">
        <v>21</v>
      </c>
      <c r="E65" s="7">
        <v>34.25</v>
      </c>
      <c r="F65" s="8">
        <v>36.35</v>
      </c>
      <c r="G65" s="8">
        <v>40.08</v>
      </c>
      <c r="H65" s="8">
        <v>41.7</v>
      </c>
      <c r="I65" s="8">
        <v>38.200000000000003</v>
      </c>
      <c r="J65" s="8">
        <v>40.5</v>
      </c>
      <c r="K65" s="8">
        <v>41.6</v>
      </c>
      <c r="L65" s="8">
        <v>44.9</v>
      </c>
      <c r="M65" s="9">
        <v>43.2</v>
      </c>
      <c r="N65" s="175">
        <v>48.9</v>
      </c>
      <c r="O65" s="175">
        <v>51.2</v>
      </c>
    </row>
    <row r="66" spans="4:22" ht="15" x14ac:dyDescent="0.15">
      <c r="D66" s="5" t="s">
        <v>22</v>
      </c>
      <c r="E66" s="177">
        <v>0</v>
      </c>
      <c r="F66" s="176">
        <v>0</v>
      </c>
      <c r="G66" s="176">
        <v>0</v>
      </c>
      <c r="H66" s="176">
        <v>0</v>
      </c>
      <c r="I66" s="176">
        <v>0</v>
      </c>
      <c r="J66" s="176">
        <v>0</v>
      </c>
      <c r="K66" s="176">
        <v>0</v>
      </c>
      <c r="L66" s="176">
        <v>0</v>
      </c>
      <c r="M66" s="185">
        <v>0</v>
      </c>
      <c r="N66" s="175">
        <v>0</v>
      </c>
      <c r="O66" s="175">
        <v>0</v>
      </c>
    </row>
    <row r="67" spans="4:22" ht="15" x14ac:dyDescent="0.15">
      <c r="D67" s="5" t="s">
        <v>23</v>
      </c>
      <c r="E67" s="7">
        <v>0</v>
      </c>
      <c r="F67" s="8">
        <v>0</v>
      </c>
      <c r="G67" s="8">
        <v>0</v>
      </c>
      <c r="H67" s="8">
        <v>0</v>
      </c>
      <c r="I67" s="8">
        <v>0</v>
      </c>
      <c r="J67" s="8">
        <v>0</v>
      </c>
      <c r="K67" s="8">
        <v>0</v>
      </c>
      <c r="L67" s="8">
        <v>0</v>
      </c>
      <c r="M67" s="9">
        <v>0</v>
      </c>
      <c r="N67" s="175">
        <v>0</v>
      </c>
      <c r="O67" s="175">
        <v>0</v>
      </c>
    </row>
    <row r="68" spans="4:22" ht="15" x14ac:dyDescent="0.15">
      <c r="D68" s="5" t="s">
        <v>24</v>
      </c>
      <c r="E68" s="177">
        <v>0</v>
      </c>
      <c r="F68" s="176">
        <v>0</v>
      </c>
      <c r="G68" s="176">
        <v>0</v>
      </c>
      <c r="H68" s="176">
        <v>0</v>
      </c>
      <c r="I68" s="176">
        <v>0</v>
      </c>
      <c r="J68" s="176">
        <v>0</v>
      </c>
      <c r="K68" s="176">
        <v>0</v>
      </c>
      <c r="L68" s="176">
        <v>0</v>
      </c>
      <c r="M68" s="185">
        <v>24866</v>
      </c>
      <c r="N68" s="175">
        <v>24866</v>
      </c>
      <c r="O68" s="175">
        <v>0</v>
      </c>
    </row>
    <row r="69" spans="4:22" ht="15" x14ac:dyDescent="0.15">
      <c r="D69" s="5" t="s">
        <v>25</v>
      </c>
      <c r="E69" s="8">
        <v>2779.2809999999999</v>
      </c>
      <c r="F69" s="8">
        <v>2951.752</v>
      </c>
      <c r="G69" s="8">
        <v>3048.942</v>
      </c>
      <c r="H69" s="8">
        <v>3070.0529999999999</v>
      </c>
      <c r="I69" s="8">
        <v>2931.6489999999999</v>
      </c>
      <c r="J69" s="8">
        <v>3081.7240000000002</v>
      </c>
      <c r="K69" s="8">
        <v>2446.1860000000001</v>
      </c>
      <c r="L69" s="8">
        <v>2245.114</v>
      </c>
      <c r="M69" s="9">
        <v>2037.55771003</v>
      </c>
      <c r="N69" s="175">
        <v>1863.23924683</v>
      </c>
      <c r="O69" s="175">
        <v>1727.3979613199999</v>
      </c>
    </row>
    <row r="70" spans="4:22" ht="15" x14ac:dyDescent="0.15">
      <c r="D70" s="5" t="s">
        <v>26</v>
      </c>
      <c r="E70" s="177">
        <v>707.25278128811601</v>
      </c>
      <c r="F70" s="176">
        <v>669.98222503049283</v>
      </c>
      <c r="G70" s="176">
        <v>632.71166877286964</v>
      </c>
      <c r="H70" s="176">
        <v>595.44111251524646</v>
      </c>
      <c r="I70" s="176">
        <v>558.17055625762328</v>
      </c>
      <c r="J70" s="176">
        <v>520.9</v>
      </c>
      <c r="K70" s="176">
        <v>427.517</v>
      </c>
      <c r="L70" s="176">
        <v>508.27</v>
      </c>
      <c r="M70" s="185">
        <v>483.3</v>
      </c>
      <c r="N70" s="175">
        <v>483.3</v>
      </c>
      <c r="O70" s="175">
        <v>0</v>
      </c>
    </row>
    <row r="71" spans="4:22" ht="15" x14ac:dyDescent="0.15">
      <c r="D71" s="5" t="s">
        <v>27</v>
      </c>
      <c r="E71" s="7">
        <v>0</v>
      </c>
      <c r="F71" s="8">
        <v>0</v>
      </c>
      <c r="G71" s="8">
        <v>0</v>
      </c>
      <c r="H71" s="8">
        <v>0</v>
      </c>
      <c r="I71" s="8">
        <v>0</v>
      </c>
      <c r="J71" s="8">
        <v>0</v>
      </c>
      <c r="K71" s="8">
        <v>0</v>
      </c>
      <c r="L71" s="8">
        <v>0</v>
      </c>
      <c r="M71" s="9">
        <v>0</v>
      </c>
      <c r="N71" s="175">
        <v>0</v>
      </c>
      <c r="O71" s="175">
        <v>0</v>
      </c>
    </row>
    <row r="72" spans="4:22" ht="15" x14ac:dyDescent="0.15">
      <c r="D72" s="5" t="s">
        <v>28</v>
      </c>
      <c r="E72" s="177">
        <v>82468</v>
      </c>
      <c r="F72" s="176">
        <v>86488</v>
      </c>
      <c r="G72" s="176">
        <v>92505</v>
      </c>
      <c r="H72" s="176">
        <v>466</v>
      </c>
      <c r="I72" s="176">
        <v>472</v>
      </c>
      <c r="J72" s="176">
        <v>495</v>
      </c>
      <c r="K72" s="176">
        <v>568</v>
      </c>
      <c r="L72" s="176">
        <v>523</v>
      </c>
      <c r="M72" s="185">
        <v>531</v>
      </c>
      <c r="N72" s="175">
        <v>517.79999999999995</v>
      </c>
      <c r="O72" s="175">
        <v>0</v>
      </c>
      <c r="V72" t="s">
        <v>45</v>
      </c>
    </row>
    <row r="73" spans="4:22" ht="15" x14ac:dyDescent="0.15">
      <c r="D73" s="5" t="s">
        <v>29</v>
      </c>
      <c r="E73" s="7">
        <v>12172</v>
      </c>
      <c r="F73" s="8">
        <v>13721</v>
      </c>
      <c r="G73" s="8">
        <v>22482</v>
      </c>
      <c r="H73" s="8">
        <v>22075</v>
      </c>
      <c r="I73" s="8">
        <v>20541</v>
      </c>
      <c r="J73" s="8">
        <v>0</v>
      </c>
      <c r="K73" s="8">
        <v>0</v>
      </c>
      <c r="L73" s="8">
        <v>0</v>
      </c>
      <c r="M73" s="9">
        <v>0</v>
      </c>
      <c r="N73" s="175">
        <v>0</v>
      </c>
      <c r="O73" s="175">
        <v>0</v>
      </c>
    </row>
    <row r="74" spans="4:22" ht="15" x14ac:dyDescent="0.15">
      <c r="D74" s="5" t="s">
        <v>30</v>
      </c>
      <c r="E74" s="7"/>
      <c r="F74" s="8"/>
      <c r="G74" s="8">
        <v>2937</v>
      </c>
      <c r="H74" s="8">
        <v>3440</v>
      </c>
      <c r="I74" s="8">
        <v>4410</v>
      </c>
      <c r="J74" s="8">
        <v>4481</v>
      </c>
      <c r="K74" s="8">
        <v>5356</v>
      </c>
      <c r="L74" s="8">
        <v>5975</v>
      </c>
      <c r="M74" s="9">
        <v>7822</v>
      </c>
      <c r="N74" s="175">
        <v>10056</v>
      </c>
      <c r="O74" s="175">
        <v>0</v>
      </c>
    </row>
    <row r="75" spans="4:22" ht="15" x14ac:dyDescent="0.15">
      <c r="D75" s="11" t="s">
        <v>31</v>
      </c>
      <c r="E75" s="12">
        <v>0</v>
      </c>
      <c r="F75" s="13">
        <v>0</v>
      </c>
      <c r="G75" s="13">
        <v>0</v>
      </c>
      <c r="H75" s="13">
        <v>0</v>
      </c>
      <c r="I75" s="13">
        <v>0</v>
      </c>
      <c r="J75" s="13">
        <v>0</v>
      </c>
      <c r="K75" s="13">
        <v>0</v>
      </c>
      <c r="L75" s="13">
        <v>0</v>
      </c>
      <c r="M75" s="14">
        <v>0</v>
      </c>
      <c r="N75" s="178">
        <v>0</v>
      </c>
      <c r="O75" s="178">
        <v>0</v>
      </c>
    </row>
    <row r="79" spans="4:22" ht="18.75" x14ac:dyDescent="0.15">
      <c r="D79" s="287" t="s">
        <v>293</v>
      </c>
      <c r="E79" s="288"/>
      <c r="F79" s="288"/>
      <c r="G79" s="288"/>
      <c r="H79" s="288"/>
      <c r="I79" s="288"/>
      <c r="J79" s="288"/>
      <c r="K79" s="288"/>
      <c r="L79" s="288"/>
      <c r="M79" s="288" t="s">
        <v>276</v>
      </c>
      <c r="N79" s="182"/>
      <c r="O79" s="182"/>
    </row>
    <row r="80" spans="4:22" ht="15" x14ac:dyDescent="0.15">
      <c r="D80" s="3">
        <v>175</v>
      </c>
      <c r="E80" s="4">
        <v>2004</v>
      </c>
      <c r="F80" s="4">
        <f t="shared" ref="F80:O80" si="23">E80+1</f>
        <v>2005</v>
      </c>
      <c r="G80" s="4">
        <f t="shared" si="23"/>
        <v>2006</v>
      </c>
      <c r="H80" s="4">
        <f t="shared" si="23"/>
        <v>2007</v>
      </c>
      <c r="I80" s="4">
        <f t="shared" si="23"/>
        <v>2008</v>
      </c>
      <c r="J80" s="4">
        <f t="shared" si="23"/>
        <v>2009</v>
      </c>
      <c r="K80" s="4">
        <f t="shared" si="23"/>
        <v>2010</v>
      </c>
      <c r="L80" s="4">
        <f t="shared" si="23"/>
        <v>2011</v>
      </c>
      <c r="M80" s="4">
        <f t="shared" si="23"/>
        <v>2012</v>
      </c>
      <c r="N80" s="173">
        <f t="shared" si="23"/>
        <v>2013</v>
      </c>
      <c r="O80" s="173">
        <f t="shared" si="23"/>
        <v>2014</v>
      </c>
    </row>
    <row r="81" spans="4:15" ht="15" x14ac:dyDescent="0.15">
      <c r="D81" s="5" t="s">
        <v>0</v>
      </c>
      <c r="E81" s="180">
        <v>0</v>
      </c>
      <c r="F81" s="179">
        <v>0</v>
      </c>
      <c r="G81" s="179">
        <v>0</v>
      </c>
      <c r="H81" s="179">
        <v>0</v>
      </c>
      <c r="I81" s="179">
        <v>0</v>
      </c>
      <c r="J81" s="179">
        <v>0</v>
      </c>
      <c r="K81" s="179">
        <v>0</v>
      </c>
      <c r="L81" s="179">
        <v>0</v>
      </c>
      <c r="M81" s="184">
        <v>0</v>
      </c>
      <c r="N81" s="174">
        <v>0</v>
      </c>
      <c r="O81" s="174">
        <v>0</v>
      </c>
    </row>
    <row r="82" spans="4:15" ht="15" x14ac:dyDescent="0.15">
      <c r="D82" s="5" t="s">
        <v>1</v>
      </c>
      <c r="E82" s="177">
        <v>1463.7</v>
      </c>
      <c r="F82" s="176">
        <v>1585</v>
      </c>
      <c r="G82" s="8">
        <v>1705.3986096900001</v>
      </c>
      <c r="H82" s="8">
        <v>1836.1850460399999</v>
      </c>
      <c r="I82" s="8">
        <v>2002.3693859300001</v>
      </c>
      <c r="J82" s="8">
        <v>2147.6849207099999</v>
      </c>
      <c r="K82" s="8">
        <v>2318.3704330300002</v>
      </c>
      <c r="L82" s="8">
        <v>2454.1977443599994</v>
      </c>
      <c r="M82" s="9">
        <v>2643.9823040299998</v>
      </c>
      <c r="N82" s="175">
        <v>2828.5685048800001</v>
      </c>
      <c r="O82" s="175">
        <v>2987.0019868500003</v>
      </c>
    </row>
    <row r="83" spans="4:15" ht="15" x14ac:dyDescent="0.15">
      <c r="D83" s="5" t="s">
        <v>2</v>
      </c>
      <c r="E83" s="177">
        <v>0</v>
      </c>
      <c r="F83" s="176">
        <v>0</v>
      </c>
      <c r="G83" s="176">
        <v>0</v>
      </c>
      <c r="H83" s="176">
        <v>1.21446088E-2</v>
      </c>
      <c r="I83" s="176">
        <v>1.5440891102464323E-2</v>
      </c>
      <c r="J83" s="176">
        <v>1.9101179939534755E-2</v>
      </c>
      <c r="K83" s="176">
        <v>1.9847711099386947E-2</v>
      </c>
      <c r="L83" s="176">
        <v>5.419114028639882E-2</v>
      </c>
      <c r="M83" s="9">
        <v>1362</v>
      </c>
      <c r="N83" s="175">
        <v>0</v>
      </c>
      <c r="O83" s="175">
        <v>0</v>
      </c>
    </row>
    <row r="84" spans="4:15" ht="15" x14ac:dyDescent="0.15">
      <c r="D84" s="5" t="s">
        <v>3</v>
      </c>
      <c r="E84" s="7">
        <v>7355.58</v>
      </c>
      <c r="F84" s="8">
        <v>7848.9589999999998</v>
      </c>
      <c r="G84" s="8">
        <v>8385.1470000000008</v>
      </c>
      <c r="H84" s="8">
        <v>8699.8369999999995</v>
      </c>
      <c r="I84" s="8">
        <v>8636.5746039999995</v>
      </c>
      <c r="J84" s="8">
        <v>8586.1202830000002</v>
      </c>
      <c r="K84" s="8">
        <v>8700.4556950000006</v>
      </c>
      <c r="L84" s="8">
        <v>8975.8041479999993</v>
      </c>
      <c r="M84" s="9">
        <v>9768.2640800000008</v>
      </c>
      <c r="N84" s="175">
        <v>10312.480627000001</v>
      </c>
      <c r="O84" s="175">
        <v>10752.318111</v>
      </c>
    </row>
    <row r="85" spans="4:15" ht="15" x14ac:dyDescent="0.15">
      <c r="D85" s="5" t="s">
        <v>4</v>
      </c>
      <c r="E85" s="177">
        <v>0</v>
      </c>
      <c r="F85" s="176">
        <v>0</v>
      </c>
      <c r="G85" s="176">
        <v>0</v>
      </c>
      <c r="H85" s="176">
        <v>0</v>
      </c>
      <c r="I85" s="176">
        <v>0</v>
      </c>
      <c r="J85" s="176">
        <v>0</v>
      </c>
      <c r="K85" s="176">
        <v>0</v>
      </c>
      <c r="L85" s="176">
        <v>0</v>
      </c>
      <c r="M85" s="185">
        <v>0</v>
      </c>
      <c r="N85" s="175">
        <v>0</v>
      </c>
      <c r="O85" s="175">
        <v>0</v>
      </c>
    </row>
    <row r="86" spans="4:15" ht="15" x14ac:dyDescent="0.15">
      <c r="D86" s="5" t="s">
        <v>5</v>
      </c>
      <c r="E86" s="8">
        <v>0</v>
      </c>
      <c r="F86" s="8">
        <v>0</v>
      </c>
      <c r="G86" s="8">
        <v>0</v>
      </c>
      <c r="H86" s="8">
        <v>0</v>
      </c>
      <c r="I86" s="8">
        <v>735</v>
      </c>
      <c r="J86" s="8">
        <v>824</v>
      </c>
      <c r="K86" s="8">
        <v>1318</v>
      </c>
      <c r="L86" s="8">
        <v>1602</v>
      </c>
      <c r="M86" s="9">
        <v>1642</v>
      </c>
      <c r="N86" s="175">
        <v>1876</v>
      </c>
      <c r="O86" s="175">
        <v>1757</v>
      </c>
    </row>
    <row r="87" spans="4:15" ht="15" x14ac:dyDescent="0.15">
      <c r="D87" s="5" t="s">
        <v>6</v>
      </c>
      <c r="E87" s="7">
        <v>105526</v>
      </c>
      <c r="F87" s="8">
        <v>116171</v>
      </c>
      <c r="G87" s="8">
        <v>127593</v>
      </c>
      <c r="H87" s="8">
        <v>139322</v>
      </c>
      <c r="I87" s="8">
        <v>149302</v>
      </c>
      <c r="J87" s="8">
        <v>160522</v>
      </c>
      <c r="K87" s="8">
        <v>172988</v>
      </c>
      <c r="L87" s="8">
        <v>185932</v>
      </c>
      <c r="M87" s="9">
        <v>200247</v>
      </c>
      <c r="N87" s="175">
        <v>214134</v>
      </c>
      <c r="O87" s="175">
        <v>228553</v>
      </c>
    </row>
    <row r="88" spans="4:15" ht="15" x14ac:dyDescent="0.15">
      <c r="D88" s="5" t="s">
        <v>7</v>
      </c>
      <c r="E88" s="177">
        <v>0</v>
      </c>
      <c r="F88" s="176">
        <v>0</v>
      </c>
      <c r="G88" s="176">
        <v>0</v>
      </c>
      <c r="H88" s="176">
        <v>0</v>
      </c>
      <c r="I88" s="176">
        <v>0</v>
      </c>
      <c r="J88" s="176">
        <v>0</v>
      </c>
      <c r="K88" s="176">
        <v>0</v>
      </c>
      <c r="L88" s="176">
        <v>0</v>
      </c>
      <c r="M88" s="185">
        <v>0</v>
      </c>
      <c r="N88" s="175">
        <v>0</v>
      </c>
      <c r="O88" s="175">
        <v>0</v>
      </c>
    </row>
    <row r="89" spans="4:15" ht="15" x14ac:dyDescent="0.15">
      <c r="D89" s="5" t="s">
        <v>8</v>
      </c>
      <c r="E89" s="7">
        <v>0</v>
      </c>
      <c r="F89" s="8">
        <v>0</v>
      </c>
      <c r="G89" s="8">
        <v>0</v>
      </c>
      <c r="H89" s="8">
        <v>0</v>
      </c>
      <c r="I89" s="8">
        <v>0</v>
      </c>
      <c r="J89" s="8">
        <v>0</v>
      </c>
      <c r="K89" s="8">
        <v>0</v>
      </c>
      <c r="L89" s="8">
        <v>0</v>
      </c>
      <c r="M89" s="9">
        <v>0</v>
      </c>
      <c r="N89" s="175">
        <v>0</v>
      </c>
      <c r="O89" s="175">
        <v>0</v>
      </c>
    </row>
    <row r="90" spans="4:15" ht="15" x14ac:dyDescent="0.15">
      <c r="D90" s="5" t="s">
        <v>9</v>
      </c>
      <c r="E90" s="8">
        <v>0</v>
      </c>
      <c r="F90" s="8">
        <v>0</v>
      </c>
      <c r="G90" s="8">
        <v>0</v>
      </c>
      <c r="H90" s="8">
        <v>0</v>
      </c>
      <c r="I90" s="8">
        <v>1458.2194462945999</v>
      </c>
      <c r="J90" s="8">
        <v>1458.2194462945999</v>
      </c>
      <c r="K90" s="8">
        <v>1968.3527833494998</v>
      </c>
      <c r="L90" s="8">
        <v>1624.0857028447003</v>
      </c>
      <c r="M90" s="9">
        <v>1701.8328597488003</v>
      </c>
      <c r="N90" s="175">
        <v>1738.4998876714003</v>
      </c>
      <c r="O90" s="175">
        <v>1738.4998876714003</v>
      </c>
    </row>
    <row r="91" spans="4:15" ht="15" x14ac:dyDescent="0.15">
      <c r="D91" s="5" t="s">
        <v>10</v>
      </c>
      <c r="E91" s="7">
        <v>103</v>
      </c>
      <c r="F91" s="8">
        <v>142</v>
      </c>
      <c r="G91" s="8">
        <v>150</v>
      </c>
      <c r="H91" s="8">
        <v>146</v>
      </c>
      <c r="I91" s="8">
        <v>169</v>
      </c>
      <c r="J91" s="8">
        <v>189</v>
      </c>
      <c r="K91" s="8">
        <v>207</v>
      </c>
      <c r="L91" s="8">
        <v>210</v>
      </c>
      <c r="M91" s="9">
        <v>215</v>
      </c>
      <c r="N91" s="175">
        <v>260</v>
      </c>
      <c r="O91" s="175">
        <v>300</v>
      </c>
    </row>
    <row r="92" spans="4:15" ht="15" x14ac:dyDescent="0.15">
      <c r="D92" s="5" t="s">
        <v>11</v>
      </c>
      <c r="E92" s="7">
        <v>0</v>
      </c>
      <c r="F92" s="8">
        <v>0</v>
      </c>
      <c r="G92" s="8">
        <v>0</v>
      </c>
      <c r="H92" s="8">
        <v>0</v>
      </c>
      <c r="I92" s="8">
        <v>0</v>
      </c>
      <c r="J92" s="8">
        <v>0</v>
      </c>
      <c r="K92" s="8">
        <v>0</v>
      </c>
      <c r="L92" s="8">
        <v>0</v>
      </c>
      <c r="M92" s="9">
        <v>28646</v>
      </c>
      <c r="N92" s="175">
        <v>29974</v>
      </c>
      <c r="O92" s="175">
        <v>0</v>
      </c>
    </row>
    <row r="93" spans="4:15" ht="15" x14ac:dyDescent="0.15">
      <c r="D93" s="5" t="s">
        <v>12</v>
      </c>
      <c r="E93" s="177">
        <v>0</v>
      </c>
      <c r="F93" s="176">
        <v>0</v>
      </c>
      <c r="G93" s="176">
        <v>0</v>
      </c>
      <c r="H93" s="176">
        <v>0</v>
      </c>
      <c r="I93" s="176">
        <v>0</v>
      </c>
      <c r="J93" s="176">
        <v>0</v>
      </c>
      <c r="K93" s="176">
        <v>0</v>
      </c>
      <c r="L93" s="176">
        <v>0</v>
      </c>
      <c r="M93" s="9">
        <v>0</v>
      </c>
      <c r="N93" s="175">
        <v>0</v>
      </c>
      <c r="O93" s="175">
        <v>0</v>
      </c>
    </row>
    <row r="94" spans="4:15" ht="15" x14ac:dyDescent="0.15">
      <c r="D94" s="5" t="s">
        <v>13</v>
      </c>
      <c r="E94" s="7">
        <v>131</v>
      </c>
      <c r="F94" s="8">
        <v>131</v>
      </c>
      <c r="G94" s="8">
        <v>132</v>
      </c>
      <c r="H94" s="8">
        <v>158</v>
      </c>
      <c r="I94" s="8">
        <v>166</v>
      </c>
      <c r="J94" s="8">
        <v>146</v>
      </c>
      <c r="K94" s="8">
        <v>130</v>
      </c>
      <c r="L94" s="8">
        <v>133</v>
      </c>
      <c r="M94" s="9">
        <v>126</v>
      </c>
      <c r="N94" s="175">
        <v>135</v>
      </c>
      <c r="O94" s="175">
        <v>0</v>
      </c>
    </row>
    <row r="95" spans="4:15" ht="15" x14ac:dyDescent="0.15">
      <c r="D95" s="5" t="s">
        <v>14</v>
      </c>
      <c r="E95" s="7">
        <v>0</v>
      </c>
      <c r="F95" s="8">
        <v>0</v>
      </c>
      <c r="G95" s="8">
        <v>0</v>
      </c>
      <c r="H95" s="8">
        <v>0</v>
      </c>
      <c r="I95" s="8">
        <v>0</v>
      </c>
      <c r="J95" s="8">
        <v>0</v>
      </c>
      <c r="K95" s="8">
        <v>0</v>
      </c>
      <c r="L95" s="8">
        <v>0</v>
      </c>
      <c r="M95" s="9">
        <v>0</v>
      </c>
      <c r="N95" s="175">
        <v>0</v>
      </c>
      <c r="O95" s="175">
        <v>0</v>
      </c>
    </row>
    <row r="96" spans="4:15" ht="15" x14ac:dyDescent="0.15">
      <c r="D96" s="5" t="s">
        <v>15</v>
      </c>
      <c r="E96" s="7">
        <v>0</v>
      </c>
      <c r="F96" s="8">
        <v>0</v>
      </c>
      <c r="G96" s="8">
        <v>0</v>
      </c>
      <c r="H96" s="8">
        <v>0</v>
      </c>
      <c r="I96" s="8">
        <v>0</v>
      </c>
      <c r="J96" s="8">
        <v>0</v>
      </c>
      <c r="K96" s="8">
        <v>0</v>
      </c>
      <c r="L96" s="8">
        <v>0</v>
      </c>
      <c r="M96" s="9">
        <v>0</v>
      </c>
      <c r="N96" s="175">
        <v>0</v>
      </c>
      <c r="O96" s="175">
        <v>0</v>
      </c>
    </row>
    <row r="97" spans="4:15" ht="15" x14ac:dyDescent="0.15">
      <c r="D97" s="5" t="s">
        <v>16</v>
      </c>
      <c r="E97" s="7">
        <v>0</v>
      </c>
      <c r="F97" s="8">
        <v>0</v>
      </c>
      <c r="G97" s="8">
        <v>0</v>
      </c>
      <c r="H97" s="8">
        <v>0</v>
      </c>
      <c r="I97" s="8">
        <v>0</v>
      </c>
      <c r="J97" s="8">
        <v>0</v>
      </c>
      <c r="K97" s="8">
        <v>0</v>
      </c>
      <c r="L97" s="8">
        <v>0</v>
      </c>
      <c r="M97" s="9">
        <v>0</v>
      </c>
      <c r="N97" s="175">
        <v>0</v>
      </c>
      <c r="O97" s="175">
        <v>0</v>
      </c>
    </row>
    <row r="98" spans="4:15" ht="15" x14ac:dyDescent="0.15">
      <c r="D98" s="5" t="s">
        <v>17</v>
      </c>
      <c r="E98" s="7">
        <v>1225</v>
      </c>
      <c r="F98" s="8">
        <v>1341</v>
      </c>
      <c r="G98" s="8">
        <v>1458</v>
      </c>
      <c r="H98" s="8">
        <v>1592</v>
      </c>
      <c r="I98" s="8">
        <v>1708</v>
      </c>
      <c r="J98" s="8">
        <v>1818</v>
      </c>
      <c r="K98" s="8">
        <v>1864</v>
      </c>
      <c r="L98" s="8">
        <v>1940</v>
      </c>
      <c r="M98" s="9">
        <v>1976</v>
      </c>
      <c r="N98" s="175">
        <v>1976</v>
      </c>
      <c r="O98" s="175">
        <v>1911</v>
      </c>
    </row>
    <row r="99" spans="4:15" ht="15" x14ac:dyDescent="0.15">
      <c r="D99" s="5" t="s">
        <v>18</v>
      </c>
      <c r="E99" s="7">
        <v>0</v>
      </c>
      <c r="F99" s="8">
        <v>0</v>
      </c>
      <c r="G99" s="8">
        <v>0</v>
      </c>
      <c r="H99" s="8">
        <v>0</v>
      </c>
      <c r="I99" s="8">
        <v>0</v>
      </c>
      <c r="J99" s="8">
        <v>0</v>
      </c>
      <c r="K99" s="8">
        <v>0</v>
      </c>
      <c r="L99" s="8">
        <v>0</v>
      </c>
      <c r="M99" s="9">
        <v>0</v>
      </c>
      <c r="N99" s="175">
        <v>0</v>
      </c>
      <c r="O99" s="175">
        <v>0</v>
      </c>
    </row>
    <row r="100" spans="4:15" ht="15" x14ac:dyDescent="0.15">
      <c r="D100" s="5" t="s">
        <v>19</v>
      </c>
      <c r="E100" s="7">
        <v>0</v>
      </c>
      <c r="F100" s="8">
        <v>0</v>
      </c>
      <c r="G100" s="8">
        <v>0</v>
      </c>
      <c r="H100" s="8">
        <v>0</v>
      </c>
      <c r="I100" s="8">
        <v>0</v>
      </c>
      <c r="J100" s="8">
        <v>0</v>
      </c>
      <c r="K100" s="8">
        <v>0</v>
      </c>
      <c r="L100" s="8">
        <v>0</v>
      </c>
      <c r="M100" s="9">
        <v>0</v>
      </c>
      <c r="N100" s="175">
        <v>0</v>
      </c>
      <c r="O100" s="175">
        <v>0</v>
      </c>
    </row>
    <row r="101" spans="4:15" ht="15" x14ac:dyDescent="0.15">
      <c r="D101" s="5" t="s">
        <v>20</v>
      </c>
      <c r="E101" s="7">
        <v>9.65</v>
      </c>
      <c r="F101" s="8">
        <v>11.15</v>
      </c>
      <c r="G101" s="8">
        <v>0</v>
      </c>
      <c r="H101" s="8">
        <v>0</v>
      </c>
      <c r="I101" s="8">
        <v>0</v>
      </c>
      <c r="J101" s="8">
        <v>0</v>
      </c>
      <c r="K101" s="8">
        <v>0</v>
      </c>
      <c r="L101" s="8">
        <v>0</v>
      </c>
      <c r="M101" s="9">
        <v>0</v>
      </c>
      <c r="N101" s="175">
        <v>0</v>
      </c>
      <c r="O101" s="175">
        <v>0</v>
      </c>
    </row>
    <row r="102" spans="4:15" ht="15" x14ac:dyDescent="0.15">
      <c r="D102" s="5" t="s">
        <v>21</v>
      </c>
      <c r="E102" s="196">
        <v>0.3</v>
      </c>
      <c r="F102" s="196">
        <v>0.3</v>
      </c>
      <c r="G102" s="196">
        <v>0.3</v>
      </c>
      <c r="H102" s="196">
        <v>0.3</v>
      </c>
      <c r="I102" s="196">
        <v>0.2</v>
      </c>
      <c r="J102" s="196">
        <v>0.1</v>
      </c>
      <c r="K102" s="196">
        <v>0.3</v>
      </c>
      <c r="L102" s="196">
        <v>0.3</v>
      </c>
      <c r="M102" s="195">
        <v>0.5</v>
      </c>
      <c r="N102" s="194">
        <v>0.1</v>
      </c>
      <c r="O102" s="194">
        <v>0.1</v>
      </c>
    </row>
    <row r="103" spans="4:15" ht="15" x14ac:dyDescent="0.15">
      <c r="D103" s="5" t="s">
        <v>22</v>
      </c>
      <c r="E103" s="177">
        <v>0</v>
      </c>
      <c r="F103" s="176">
        <v>0</v>
      </c>
      <c r="G103" s="176">
        <v>0</v>
      </c>
      <c r="H103" s="176">
        <v>0</v>
      </c>
      <c r="I103" s="176">
        <v>0</v>
      </c>
      <c r="J103" s="176">
        <v>0</v>
      </c>
      <c r="K103" s="176">
        <v>0</v>
      </c>
      <c r="L103" s="176">
        <v>0</v>
      </c>
      <c r="M103" s="185">
        <v>0</v>
      </c>
      <c r="N103" s="175">
        <v>0</v>
      </c>
      <c r="O103" s="175">
        <v>0</v>
      </c>
    </row>
    <row r="104" spans="4:15" ht="15" x14ac:dyDescent="0.15">
      <c r="D104" s="5" t="s">
        <v>23</v>
      </c>
      <c r="E104" s="7">
        <v>0</v>
      </c>
      <c r="F104" s="8">
        <v>0</v>
      </c>
      <c r="G104" s="8">
        <v>0</v>
      </c>
      <c r="H104" s="8">
        <v>0</v>
      </c>
      <c r="I104" s="8">
        <v>0</v>
      </c>
      <c r="J104" s="8">
        <v>0</v>
      </c>
      <c r="K104" s="8">
        <v>0</v>
      </c>
      <c r="L104" s="8">
        <v>0</v>
      </c>
      <c r="M104" s="9">
        <v>0</v>
      </c>
      <c r="N104" s="175">
        <v>0</v>
      </c>
      <c r="O104" s="175">
        <v>0</v>
      </c>
    </row>
    <row r="105" spans="4:15" ht="15" x14ac:dyDescent="0.15">
      <c r="D105" s="5" t="s">
        <v>24</v>
      </c>
      <c r="E105" s="177">
        <v>0</v>
      </c>
      <c r="F105" s="176">
        <v>0</v>
      </c>
      <c r="G105" s="176">
        <v>0</v>
      </c>
      <c r="H105" s="176">
        <v>0</v>
      </c>
      <c r="I105" s="176">
        <v>0</v>
      </c>
      <c r="J105" s="176">
        <v>0</v>
      </c>
      <c r="K105" s="176">
        <v>0</v>
      </c>
      <c r="L105" s="176">
        <v>0</v>
      </c>
      <c r="M105" s="185">
        <v>434</v>
      </c>
      <c r="N105" s="175">
        <v>434</v>
      </c>
      <c r="O105" s="175">
        <v>0</v>
      </c>
    </row>
    <row r="106" spans="4:15" ht="15" x14ac:dyDescent="0.15">
      <c r="D106" s="5" t="s">
        <v>25</v>
      </c>
      <c r="E106" s="176">
        <f>F106-(F106*0.00573592524532192)</f>
        <v>168.02077892235977</v>
      </c>
      <c r="F106" s="176">
        <f>G106-(G106*0.00573592524532192)</f>
        <v>168.99009346567885</v>
      </c>
      <c r="G106" s="8">
        <v>169.965</v>
      </c>
      <c r="H106" s="8">
        <v>186.364</v>
      </c>
      <c r="I106" s="8">
        <v>185.77500000000001</v>
      </c>
      <c r="J106" s="8">
        <v>194.233</v>
      </c>
      <c r="K106" s="8">
        <v>198.613</v>
      </c>
      <c r="L106" s="8">
        <v>185.191</v>
      </c>
      <c r="M106" s="9">
        <v>182.34899999999999</v>
      </c>
      <c r="N106" s="175">
        <v>181.14814247999999</v>
      </c>
      <c r="O106" s="175">
        <v>176.43744855</v>
      </c>
    </row>
    <row r="107" spans="4:15" ht="15" x14ac:dyDescent="0.15">
      <c r="D107" s="5" t="s">
        <v>26</v>
      </c>
      <c r="E107" s="177">
        <v>1.3484940000000001</v>
      </c>
      <c r="F107" s="176">
        <f>(E107+($E$107*($J$107/$E$107-1)/5))</f>
        <v>1.4387952000000002</v>
      </c>
      <c r="G107" s="176">
        <f>(F107+($E$107*($J$107/$E$107-1)/5))</f>
        <v>1.5290964000000002</v>
      </c>
      <c r="H107" s="176">
        <f>(G107+($E$107*($J$107/$E$107-1)/5))</f>
        <v>1.6193976000000003</v>
      </c>
      <c r="I107" s="176">
        <f>(H107+($E$107*($J$107/$E$107-1)/5))</f>
        <v>1.7096988000000004</v>
      </c>
      <c r="J107" s="176">
        <v>1.8</v>
      </c>
      <c r="K107" s="176">
        <v>1.4419999999999999</v>
      </c>
      <c r="L107" s="176">
        <v>1.3199999999999998</v>
      </c>
      <c r="M107" s="185">
        <v>2.5</v>
      </c>
      <c r="N107" s="175">
        <v>2.5</v>
      </c>
      <c r="O107" s="175">
        <v>0</v>
      </c>
    </row>
    <row r="108" spans="4:15" ht="15" x14ac:dyDescent="0.15">
      <c r="D108" s="5" t="s">
        <v>27</v>
      </c>
      <c r="E108" s="7">
        <v>0</v>
      </c>
      <c r="F108" s="8">
        <v>0</v>
      </c>
      <c r="G108" s="8">
        <v>0</v>
      </c>
      <c r="H108" s="8">
        <v>0</v>
      </c>
      <c r="I108" s="8">
        <v>0</v>
      </c>
      <c r="J108" s="8">
        <v>0</v>
      </c>
      <c r="K108" s="8">
        <v>0</v>
      </c>
      <c r="L108" s="8">
        <v>0</v>
      </c>
      <c r="M108" s="9">
        <v>0</v>
      </c>
      <c r="N108" s="175">
        <v>0</v>
      </c>
      <c r="O108" s="175">
        <v>0</v>
      </c>
    </row>
    <row r="109" spans="4:15" ht="15" x14ac:dyDescent="0.15">
      <c r="D109" s="5" t="s">
        <v>28</v>
      </c>
      <c r="E109" s="177">
        <v>820</v>
      </c>
      <c r="F109" s="176">
        <v>815</v>
      </c>
      <c r="G109" s="176">
        <v>2142</v>
      </c>
      <c r="H109" s="176">
        <v>12</v>
      </c>
      <c r="I109" s="176">
        <v>12</v>
      </c>
      <c r="J109" s="176">
        <v>13</v>
      </c>
      <c r="K109" s="176">
        <v>15</v>
      </c>
      <c r="L109" s="176">
        <v>13</v>
      </c>
      <c r="M109" s="185">
        <v>17</v>
      </c>
      <c r="N109" s="175">
        <v>17.5</v>
      </c>
      <c r="O109" s="175">
        <v>0</v>
      </c>
    </row>
    <row r="110" spans="4:15" ht="15" x14ac:dyDescent="0.15">
      <c r="D110" s="5" t="s">
        <v>29</v>
      </c>
      <c r="E110" s="7">
        <v>0</v>
      </c>
      <c r="F110" s="8">
        <v>0</v>
      </c>
      <c r="G110" s="8">
        <v>0</v>
      </c>
      <c r="H110" s="8">
        <v>0</v>
      </c>
      <c r="I110" s="8">
        <v>0</v>
      </c>
      <c r="J110" s="8">
        <v>0</v>
      </c>
      <c r="K110" s="8">
        <v>0</v>
      </c>
      <c r="L110" s="8">
        <v>0</v>
      </c>
      <c r="M110" s="9">
        <v>0</v>
      </c>
      <c r="N110" s="175">
        <v>0</v>
      </c>
      <c r="O110" s="175">
        <v>0</v>
      </c>
    </row>
    <row r="111" spans="4:15" ht="15" x14ac:dyDescent="0.15">
      <c r="D111" s="5" t="s">
        <v>30</v>
      </c>
      <c r="E111" s="7">
        <v>304.19299999999998</v>
      </c>
      <c r="F111" s="8">
        <v>368</v>
      </c>
      <c r="G111" s="8">
        <v>451</v>
      </c>
      <c r="H111" s="8">
        <v>551</v>
      </c>
      <c r="I111" s="8">
        <v>661</v>
      </c>
      <c r="J111" s="8">
        <v>766</v>
      </c>
      <c r="K111" s="8">
        <v>855</v>
      </c>
      <c r="L111" s="8">
        <v>975</v>
      </c>
      <c r="M111" s="9">
        <v>1040</v>
      </c>
      <c r="N111" s="175">
        <v>1169</v>
      </c>
      <c r="O111" s="175">
        <v>0</v>
      </c>
    </row>
    <row r="112" spans="4:15" ht="15" x14ac:dyDescent="0.15">
      <c r="D112" s="11" t="s">
        <v>31</v>
      </c>
      <c r="E112" s="12">
        <v>0</v>
      </c>
      <c r="F112" s="13">
        <v>0</v>
      </c>
      <c r="G112" s="13">
        <v>0</v>
      </c>
      <c r="H112" s="13">
        <v>0</v>
      </c>
      <c r="I112" s="13">
        <v>0</v>
      </c>
      <c r="J112" s="13">
        <v>0</v>
      </c>
      <c r="K112" s="13">
        <v>0</v>
      </c>
      <c r="L112" s="13">
        <v>0</v>
      </c>
      <c r="M112" s="14">
        <v>0</v>
      </c>
      <c r="N112" s="178">
        <v>0</v>
      </c>
      <c r="O112" s="178">
        <v>0</v>
      </c>
    </row>
    <row r="115" spans="4:15" ht="18.75" x14ac:dyDescent="0.15">
      <c r="D115" s="287" t="s">
        <v>96</v>
      </c>
      <c r="E115" s="288"/>
      <c r="F115" s="288"/>
      <c r="G115" s="288"/>
      <c r="H115" s="288"/>
      <c r="I115" s="288"/>
      <c r="J115" s="288"/>
      <c r="K115" s="288"/>
      <c r="L115" s="288"/>
      <c r="M115" s="288"/>
      <c r="N115" s="182"/>
      <c r="O115" s="182"/>
    </row>
    <row r="116" spans="4:15" ht="15" x14ac:dyDescent="0.15">
      <c r="D116" s="3">
        <v>190</v>
      </c>
      <c r="E116" s="4">
        <v>2004</v>
      </c>
      <c r="F116" s="4">
        <f t="shared" ref="F116:O116" si="24">E116+1</f>
        <v>2005</v>
      </c>
      <c r="G116" s="4">
        <f t="shared" si="24"/>
        <v>2006</v>
      </c>
      <c r="H116" s="4">
        <f t="shared" si="24"/>
        <v>2007</v>
      </c>
      <c r="I116" s="4">
        <f t="shared" si="24"/>
        <v>2008</v>
      </c>
      <c r="J116" s="4">
        <f t="shared" si="24"/>
        <v>2009</v>
      </c>
      <c r="K116" s="4">
        <f t="shared" si="24"/>
        <v>2010</v>
      </c>
      <c r="L116" s="4">
        <f t="shared" si="24"/>
        <v>2011</v>
      </c>
      <c r="M116" s="4">
        <f t="shared" si="24"/>
        <v>2012</v>
      </c>
      <c r="N116" s="173">
        <f t="shared" si="24"/>
        <v>2013</v>
      </c>
      <c r="O116" s="173">
        <f t="shared" si="24"/>
        <v>2014</v>
      </c>
    </row>
    <row r="117" spans="4:15" ht="15" x14ac:dyDescent="0.15">
      <c r="D117" s="5" t="s">
        <v>0</v>
      </c>
      <c r="E117" s="180">
        <v>0</v>
      </c>
      <c r="F117" s="179">
        <v>0</v>
      </c>
      <c r="G117" s="179">
        <v>0</v>
      </c>
      <c r="H117" s="179">
        <v>0</v>
      </c>
      <c r="I117" s="179">
        <v>0</v>
      </c>
      <c r="J117" s="179">
        <v>0</v>
      </c>
      <c r="K117" s="179">
        <v>0</v>
      </c>
      <c r="L117" s="179">
        <v>0</v>
      </c>
      <c r="M117" s="184">
        <v>0</v>
      </c>
      <c r="N117" s="174">
        <v>0</v>
      </c>
      <c r="O117" s="174">
        <v>0</v>
      </c>
    </row>
    <row r="118" spans="4:15" ht="15" x14ac:dyDescent="0.15">
      <c r="D118" s="5" t="s">
        <v>1</v>
      </c>
      <c r="E118" s="177">
        <v>7881</v>
      </c>
      <c r="F118" s="176">
        <v>8164</v>
      </c>
      <c r="G118" s="8">
        <v>8396.66037899</v>
      </c>
      <c r="H118" s="8">
        <v>8798.2844647400016</v>
      </c>
      <c r="I118" s="8">
        <v>8642.6483961699996</v>
      </c>
      <c r="J118" s="8">
        <v>8856.7587337700006</v>
      </c>
      <c r="K118" s="8">
        <v>9043.3029486599989</v>
      </c>
      <c r="L118" s="8">
        <v>9142.0262200500001</v>
      </c>
      <c r="M118" s="9">
        <v>9326.2962305000001</v>
      </c>
      <c r="N118" s="175">
        <v>9488.8481982099984</v>
      </c>
      <c r="O118" s="175">
        <v>9548.7144341199983</v>
      </c>
    </row>
    <row r="119" spans="4:15" ht="15" x14ac:dyDescent="0.15">
      <c r="D119" s="5" t="s">
        <v>2</v>
      </c>
      <c r="E119" s="177"/>
      <c r="F119" s="176"/>
      <c r="G119" s="176"/>
      <c r="H119" s="176">
        <v>18.2484</v>
      </c>
      <c r="I119" s="176">
        <v>22.3873</v>
      </c>
      <c r="J119" s="176">
        <v>21.2042</v>
      </c>
      <c r="K119" s="176">
        <v>24.795000000000002</v>
      </c>
      <c r="L119" s="176">
        <v>24.888000000000002</v>
      </c>
      <c r="M119" s="9">
        <v>28</v>
      </c>
      <c r="N119" s="175">
        <v>0</v>
      </c>
      <c r="O119" s="175">
        <v>0</v>
      </c>
    </row>
    <row r="120" spans="4:15" ht="15" x14ac:dyDescent="0.15">
      <c r="D120" s="5" t="s">
        <v>3</v>
      </c>
      <c r="E120" s="7">
        <v>9184.1270000000004</v>
      </c>
      <c r="F120" s="8">
        <v>972.57</v>
      </c>
      <c r="G120" s="8">
        <v>10315.933999999999</v>
      </c>
      <c r="H120" s="8">
        <v>10931.335999999999</v>
      </c>
      <c r="I120" s="8">
        <v>11844.579768</v>
      </c>
      <c r="J120" s="8">
        <v>12406.133016</v>
      </c>
      <c r="K120" s="8">
        <v>12842.686872</v>
      </c>
      <c r="L120" s="8">
        <v>13282.049499000001</v>
      </c>
      <c r="M120" s="9">
        <v>13626.058899</v>
      </c>
      <c r="N120" s="175">
        <v>13917.469580000001</v>
      </c>
      <c r="O120" s="175">
        <v>14152.974845999999</v>
      </c>
    </row>
    <row r="121" spans="4:15" ht="15" x14ac:dyDescent="0.15">
      <c r="D121" s="5" t="s">
        <v>4</v>
      </c>
      <c r="E121" s="177">
        <v>0</v>
      </c>
      <c r="F121" s="176">
        <v>0</v>
      </c>
      <c r="G121" s="176">
        <v>0</v>
      </c>
      <c r="H121" s="176">
        <v>0</v>
      </c>
      <c r="I121" s="176">
        <v>0</v>
      </c>
      <c r="J121" s="176">
        <v>0</v>
      </c>
      <c r="K121" s="176">
        <v>0</v>
      </c>
      <c r="L121" s="176">
        <v>0</v>
      </c>
      <c r="M121" s="185">
        <v>0</v>
      </c>
      <c r="N121" s="175">
        <v>0</v>
      </c>
      <c r="O121" s="175">
        <v>0</v>
      </c>
    </row>
    <row r="122" spans="4:15" ht="15" x14ac:dyDescent="0.15">
      <c r="D122" s="5" t="s">
        <v>5</v>
      </c>
      <c r="E122" s="8">
        <v>0</v>
      </c>
      <c r="F122" s="8">
        <v>0</v>
      </c>
      <c r="G122" s="8">
        <v>0</v>
      </c>
      <c r="H122" s="8">
        <v>0</v>
      </c>
      <c r="I122" s="8">
        <v>1891</v>
      </c>
      <c r="J122" s="8">
        <v>1863</v>
      </c>
      <c r="K122" s="8">
        <v>1859</v>
      </c>
      <c r="L122" s="8">
        <v>1925</v>
      </c>
      <c r="M122" s="9">
        <v>1961</v>
      </c>
      <c r="N122" s="175">
        <v>2051</v>
      </c>
      <c r="O122" s="175">
        <v>2133</v>
      </c>
    </row>
    <row r="123" spans="4:15" ht="15" x14ac:dyDescent="0.15">
      <c r="D123" s="5" t="s">
        <v>6</v>
      </c>
      <c r="E123" s="7">
        <v>0</v>
      </c>
      <c r="F123" s="8">
        <v>0</v>
      </c>
      <c r="G123" s="8">
        <v>0</v>
      </c>
      <c r="H123" s="8">
        <v>0</v>
      </c>
      <c r="I123" s="8">
        <v>0</v>
      </c>
      <c r="J123" s="8">
        <v>0</v>
      </c>
      <c r="K123" s="8">
        <v>0</v>
      </c>
      <c r="L123" s="8">
        <v>0</v>
      </c>
      <c r="M123" s="9">
        <v>0</v>
      </c>
      <c r="N123" s="175">
        <v>0</v>
      </c>
      <c r="O123" s="175">
        <v>0</v>
      </c>
    </row>
    <row r="124" spans="4:15" ht="15" x14ac:dyDescent="0.15">
      <c r="D124" s="5" t="s">
        <v>7</v>
      </c>
      <c r="E124" s="177">
        <v>0</v>
      </c>
      <c r="F124" s="176">
        <v>0</v>
      </c>
      <c r="G124" s="176">
        <v>0</v>
      </c>
      <c r="H124" s="176">
        <v>0</v>
      </c>
      <c r="I124" s="176">
        <v>0</v>
      </c>
      <c r="J124" s="176">
        <v>0</v>
      </c>
      <c r="K124" s="176">
        <v>0</v>
      </c>
      <c r="L124" s="176">
        <v>0</v>
      </c>
      <c r="M124" s="185">
        <v>0</v>
      </c>
      <c r="N124" s="175">
        <v>0</v>
      </c>
      <c r="O124" s="175">
        <v>0</v>
      </c>
    </row>
    <row r="125" spans="4:15" ht="15" x14ac:dyDescent="0.15">
      <c r="D125" s="5" t="s">
        <v>8</v>
      </c>
      <c r="E125" s="7">
        <v>0</v>
      </c>
      <c r="F125" s="8">
        <v>0</v>
      </c>
      <c r="G125" s="8">
        <v>0</v>
      </c>
      <c r="H125" s="8">
        <v>0</v>
      </c>
      <c r="I125" s="8">
        <v>0</v>
      </c>
      <c r="J125" s="8">
        <v>0</v>
      </c>
      <c r="K125" s="8">
        <v>0</v>
      </c>
      <c r="L125" s="8">
        <v>0</v>
      </c>
      <c r="M125" s="9">
        <v>0</v>
      </c>
      <c r="N125" s="175">
        <v>0</v>
      </c>
      <c r="O125" s="175">
        <v>0</v>
      </c>
    </row>
    <row r="126" spans="4:15" ht="15" x14ac:dyDescent="0.15">
      <c r="D126" s="5" t="s">
        <v>9</v>
      </c>
      <c r="E126" s="8"/>
      <c r="F126" s="8"/>
      <c r="G126" s="8"/>
      <c r="H126" s="8"/>
      <c r="I126" s="8"/>
      <c r="J126" s="8">
        <v>975.45641935079993</v>
      </c>
      <c r="K126" s="8">
        <v>912.96272235549986</v>
      </c>
      <c r="L126" s="8">
        <v>893.87468291169989</v>
      </c>
      <c r="M126" s="9">
        <v>837.31665094959988</v>
      </c>
      <c r="N126" s="175">
        <v>819.98454127000002</v>
      </c>
      <c r="O126" s="175">
        <v>822.81490268410016</v>
      </c>
    </row>
    <row r="127" spans="4:15" ht="15" x14ac:dyDescent="0.15">
      <c r="D127" s="5" t="s">
        <v>10</v>
      </c>
      <c r="E127" s="7">
        <v>2644</v>
      </c>
      <c r="F127" s="8">
        <v>2829</v>
      </c>
      <c r="G127" s="8">
        <v>2929</v>
      </c>
      <c r="H127" s="8">
        <v>3086</v>
      </c>
      <c r="I127" s="8">
        <v>3196</v>
      </c>
      <c r="J127" s="8">
        <v>3565</v>
      </c>
      <c r="K127" s="8">
        <v>3302</v>
      </c>
      <c r="L127" s="8">
        <v>3500</v>
      </c>
      <c r="M127" s="9">
        <v>3666</v>
      </c>
      <c r="N127" s="175">
        <v>3802</v>
      </c>
      <c r="O127" s="175">
        <v>3996</v>
      </c>
    </row>
    <row r="128" spans="4:15" ht="15" x14ac:dyDescent="0.15">
      <c r="D128" s="5" t="s">
        <v>11</v>
      </c>
      <c r="E128" s="7">
        <v>0</v>
      </c>
      <c r="F128" s="8">
        <v>0</v>
      </c>
      <c r="G128" s="8">
        <v>0</v>
      </c>
      <c r="H128" s="8">
        <v>0</v>
      </c>
      <c r="I128" s="8">
        <v>0</v>
      </c>
      <c r="J128" s="8">
        <v>0</v>
      </c>
      <c r="K128" s="8">
        <v>0</v>
      </c>
      <c r="L128" s="8">
        <v>0</v>
      </c>
      <c r="M128" s="9">
        <v>0</v>
      </c>
      <c r="N128" s="175">
        <v>0</v>
      </c>
      <c r="O128" s="175">
        <v>0</v>
      </c>
    </row>
    <row r="129" spans="4:15" ht="15" x14ac:dyDescent="0.15">
      <c r="D129" s="5" t="s">
        <v>12</v>
      </c>
      <c r="E129" s="177">
        <v>0</v>
      </c>
      <c r="F129" s="176">
        <v>0</v>
      </c>
      <c r="G129" s="176">
        <v>0</v>
      </c>
      <c r="H129" s="176">
        <v>0</v>
      </c>
      <c r="I129" s="176">
        <v>0</v>
      </c>
      <c r="J129" s="176">
        <v>0</v>
      </c>
      <c r="K129" s="176">
        <v>0</v>
      </c>
      <c r="L129" s="176">
        <v>0</v>
      </c>
      <c r="M129" s="9">
        <v>0</v>
      </c>
      <c r="N129" s="175">
        <v>0</v>
      </c>
      <c r="O129" s="175">
        <v>0</v>
      </c>
    </row>
    <row r="130" spans="4:15" ht="15" x14ac:dyDescent="0.15">
      <c r="D130" s="5" t="s">
        <v>13</v>
      </c>
      <c r="E130" s="7">
        <v>0</v>
      </c>
      <c r="F130" s="8">
        <v>493</v>
      </c>
      <c r="G130" s="8">
        <v>537</v>
      </c>
      <c r="H130" s="8">
        <v>541</v>
      </c>
      <c r="I130" s="8">
        <v>551</v>
      </c>
      <c r="J130" s="8">
        <v>569</v>
      </c>
      <c r="K130" s="8">
        <v>565</v>
      </c>
      <c r="L130" s="8">
        <v>551</v>
      </c>
      <c r="M130" s="9">
        <v>527</v>
      </c>
      <c r="N130" s="175">
        <v>517</v>
      </c>
      <c r="O130" s="175">
        <v>0</v>
      </c>
    </row>
    <row r="131" spans="4:15" ht="15" x14ac:dyDescent="0.15">
      <c r="D131" s="5" t="s">
        <v>14</v>
      </c>
      <c r="E131" s="7">
        <v>0</v>
      </c>
      <c r="F131" s="8">
        <v>0</v>
      </c>
      <c r="G131" s="8">
        <v>0</v>
      </c>
      <c r="H131" s="8">
        <v>0</v>
      </c>
      <c r="I131" s="8">
        <v>0</v>
      </c>
      <c r="J131" s="8">
        <v>0</v>
      </c>
      <c r="K131" s="8">
        <v>0</v>
      </c>
      <c r="L131" s="8">
        <v>0</v>
      </c>
      <c r="M131" s="9">
        <v>0</v>
      </c>
      <c r="N131" s="175">
        <v>0</v>
      </c>
      <c r="O131" s="175">
        <v>0</v>
      </c>
    </row>
    <row r="132" spans="4:15" ht="15" x14ac:dyDescent="0.15">
      <c r="D132" s="5" t="s">
        <v>15</v>
      </c>
      <c r="E132" s="7">
        <v>0</v>
      </c>
      <c r="F132" s="8">
        <v>0</v>
      </c>
      <c r="G132" s="8">
        <v>0</v>
      </c>
      <c r="H132" s="8">
        <v>0</v>
      </c>
      <c r="I132" s="8">
        <v>0</v>
      </c>
      <c r="J132" s="8">
        <v>0</v>
      </c>
      <c r="K132" s="8">
        <v>0</v>
      </c>
      <c r="L132" s="8">
        <v>0</v>
      </c>
      <c r="M132" s="9">
        <v>0</v>
      </c>
      <c r="N132" s="175">
        <v>0</v>
      </c>
      <c r="O132" s="175">
        <v>0</v>
      </c>
    </row>
    <row r="133" spans="4:15" ht="15" x14ac:dyDescent="0.15">
      <c r="D133" s="5" t="s">
        <v>16</v>
      </c>
      <c r="E133" s="7"/>
      <c r="F133" s="8"/>
      <c r="G133" s="8"/>
      <c r="H133" s="8">
        <v>8052</v>
      </c>
      <c r="I133" s="8">
        <v>9104</v>
      </c>
      <c r="J133" s="8">
        <v>9418</v>
      </c>
      <c r="K133" s="8">
        <v>10400</v>
      </c>
      <c r="L133" s="8">
        <v>11389</v>
      </c>
      <c r="M133" s="9">
        <v>11364</v>
      </c>
      <c r="N133" s="175">
        <v>11740</v>
      </c>
      <c r="O133" s="175">
        <v>0</v>
      </c>
    </row>
    <row r="134" spans="4:15" ht="15" x14ac:dyDescent="0.15">
      <c r="D134" s="5" t="s">
        <v>17</v>
      </c>
      <c r="E134" s="7">
        <v>3108</v>
      </c>
      <c r="F134" s="8">
        <v>3118</v>
      </c>
      <c r="G134" s="8">
        <v>3204</v>
      </c>
      <c r="H134" s="8">
        <v>3267</v>
      </c>
      <c r="I134" s="8">
        <v>3266</v>
      </c>
      <c r="J134" s="8">
        <v>3394</v>
      </c>
      <c r="K134" s="8">
        <v>3330</v>
      </c>
      <c r="L134" s="8">
        <v>3356</v>
      </c>
      <c r="M134" s="9">
        <v>3345</v>
      </c>
      <c r="N134" s="175">
        <v>3291</v>
      </c>
      <c r="O134" s="175">
        <v>3348</v>
      </c>
    </row>
    <row r="135" spans="4:15" ht="15" x14ac:dyDescent="0.15">
      <c r="D135" s="5" t="s">
        <v>18</v>
      </c>
      <c r="E135" s="7">
        <v>0</v>
      </c>
      <c r="F135" s="8">
        <v>0</v>
      </c>
      <c r="G135" s="8">
        <v>0</v>
      </c>
      <c r="H135" s="8">
        <v>0</v>
      </c>
      <c r="I135" s="8">
        <v>0</v>
      </c>
      <c r="J135" s="8">
        <v>0</v>
      </c>
      <c r="K135" s="8">
        <v>0</v>
      </c>
      <c r="L135" s="8">
        <v>0</v>
      </c>
      <c r="M135" s="9">
        <v>0</v>
      </c>
      <c r="N135" s="175">
        <v>0</v>
      </c>
      <c r="O135" s="175">
        <v>0</v>
      </c>
    </row>
    <row r="136" spans="4:15" ht="15" x14ac:dyDescent="0.15">
      <c r="D136" s="5" t="s">
        <v>19</v>
      </c>
      <c r="E136" s="7">
        <v>0</v>
      </c>
      <c r="F136" s="8">
        <v>0</v>
      </c>
      <c r="G136" s="8">
        <v>0</v>
      </c>
      <c r="H136" s="8">
        <v>0</v>
      </c>
      <c r="I136" s="8">
        <v>0</v>
      </c>
      <c r="J136" s="8">
        <v>0</v>
      </c>
      <c r="K136" s="8">
        <v>0</v>
      </c>
      <c r="L136" s="8">
        <v>0</v>
      </c>
      <c r="M136" s="9">
        <v>0</v>
      </c>
      <c r="N136" s="175">
        <v>0</v>
      </c>
      <c r="O136" s="175">
        <v>0</v>
      </c>
    </row>
    <row r="137" spans="4:15" ht="15" x14ac:dyDescent="0.15">
      <c r="D137" s="5" t="s">
        <v>20</v>
      </c>
      <c r="E137" s="7">
        <v>1.42</v>
      </c>
      <c r="F137" s="8">
        <v>1.77</v>
      </c>
      <c r="G137" s="8">
        <v>0</v>
      </c>
      <c r="H137" s="8">
        <v>0</v>
      </c>
      <c r="I137" s="8">
        <v>0</v>
      </c>
      <c r="J137" s="8">
        <v>0</v>
      </c>
      <c r="K137" s="8">
        <v>0</v>
      </c>
      <c r="L137" s="8">
        <v>0</v>
      </c>
      <c r="M137" s="9">
        <v>0</v>
      </c>
      <c r="N137" s="175">
        <v>0</v>
      </c>
      <c r="O137" s="175">
        <v>0</v>
      </c>
    </row>
    <row r="138" spans="4:15" ht="15" x14ac:dyDescent="0.15">
      <c r="D138" s="5" t="s">
        <v>21</v>
      </c>
      <c r="E138" s="7">
        <v>1.96</v>
      </c>
      <c r="F138" s="8">
        <v>2.7</v>
      </c>
      <c r="G138" s="8">
        <v>2.44</v>
      </c>
      <c r="H138" s="8">
        <v>2.2200000000000002</v>
      </c>
      <c r="I138" s="8">
        <v>2.6</v>
      </c>
      <c r="J138" s="8">
        <v>3</v>
      </c>
      <c r="K138" s="8">
        <v>2.9</v>
      </c>
      <c r="L138" s="8">
        <v>2.7</v>
      </c>
      <c r="M138" s="9">
        <v>2.5</v>
      </c>
      <c r="N138" s="175">
        <v>2.5</v>
      </c>
      <c r="O138" s="175">
        <v>2.4</v>
      </c>
    </row>
    <row r="139" spans="4:15" ht="15" x14ac:dyDescent="0.15">
      <c r="D139" s="5" t="s">
        <v>22</v>
      </c>
      <c r="E139" s="177">
        <v>0</v>
      </c>
      <c r="F139" s="176">
        <v>0</v>
      </c>
      <c r="G139" s="176">
        <v>0</v>
      </c>
      <c r="H139" s="176">
        <v>0</v>
      </c>
      <c r="I139" s="176">
        <v>0</v>
      </c>
      <c r="J139" s="176">
        <v>0</v>
      </c>
      <c r="K139" s="176">
        <v>0</v>
      </c>
      <c r="L139" s="176">
        <v>0</v>
      </c>
      <c r="M139" s="185">
        <v>0</v>
      </c>
      <c r="N139" s="175">
        <v>0</v>
      </c>
      <c r="O139" s="175">
        <v>0</v>
      </c>
    </row>
    <row r="140" spans="4:15" ht="15" x14ac:dyDescent="0.15">
      <c r="D140" s="5" t="s">
        <v>23</v>
      </c>
      <c r="E140" s="7">
        <v>0</v>
      </c>
      <c r="F140" s="8">
        <v>0</v>
      </c>
      <c r="G140" s="8">
        <v>0</v>
      </c>
      <c r="H140" s="8">
        <v>0</v>
      </c>
      <c r="I140" s="8">
        <v>0</v>
      </c>
      <c r="J140" s="8">
        <v>0</v>
      </c>
      <c r="K140" s="8">
        <v>0</v>
      </c>
      <c r="L140" s="8">
        <v>0</v>
      </c>
      <c r="M140" s="9">
        <v>0</v>
      </c>
      <c r="N140" s="175">
        <v>0</v>
      </c>
      <c r="O140" s="175">
        <v>0</v>
      </c>
    </row>
    <row r="141" spans="4:15" ht="15" x14ac:dyDescent="0.15">
      <c r="D141" s="5" t="s">
        <v>24</v>
      </c>
      <c r="E141" s="177">
        <v>0</v>
      </c>
      <c r="F141" s="176">
        <v>0</v>
      </c>
      <c r="G141" s="176">
        <v>0</v>
      </c>
      <c r="H141" s="176">
        <v>0</v>
      </c>
      <c r="I141" s="176">
        <v>0</v>
      </c>
      <c r="J141" s="176">
        <v>0</v>
      </c>
      <c r="K141" s="176">
        <v>0</v>
      </c>
      <c r="L141" s="176">
        <v>0</v>
      </c>
      <c r="M141" s="185">
        <v>1221</v>
      </c>
      <c r="N141" s="175"/>
      <c r="O141" s="175">
        <v>0</v>
      </c>
    </row>
    <row r="142" spans="4:15" ht="15" x14ac:dyDescent="0.15">
      <c r="D142" s="5" t="s">
        <v>25</v>
      </c>
      <c r="E142" s="8">
        <v>0</v>
      </c>
      <c r="F142" s="8">
        <v>0</v>
      </c>
      <c r="G142" s="8">
        <v>0</v>
      </c>
      <c r="H142" s="8">
        <v>0</v>
      </c>
      <c r="I142" s="8">
        <v>0</v>
      </c>
      <c r="J142" s="8">
        <v>0</v>
      </c>
      <c r="K142" s="8">
        <v>0</v>
      </c>
      <c r="L142" s="8">
        <v>0</v>
      </c>
      <c r="M142" s="9">
        <v>0</v>
      </c>
      <c r="N142" s="175">
        <v>0</v>
      </c>
      <c r="O142" s="175">
        <v>0</v>
      </c>
    </row>
    <row r="143" spans="4:15" ht="15" x14ac:dyDescent="0.15">
      <c r="D143" s="5" t="s">
        <v>26</v>
      </c>
      <c r="E143" s="177">
        <v>19.34033812245454</v>
      </c>
      <c r="F143" s="176">
        <f>(E143+($E$143*($J$143/$E$143-1)/5))</f>
        <v>23.612270497963632</v>
      </c>
      <c r="G143" s="176">
        <f>(F143+($E$143*($J$143/$E$143-1)/5))</f>
        <v>27.884202873472724</v>
      </c>
      <c r="H143" s="176">
        <f>(G143+($E$143*($J$143/$E$143-1)/5))</f>
        <v>32.156135248981819</v>
      </c>
      <c r="I143" s="176">
        <f>(H143+($E$143*($J$143/$E$143-1)/5))</f>
        <v>36.428067624490915</v>
      </c>
      <c r="J143" s="176">
        <v>40.700000000000003</v>
      </c>
      <c r="K143" s="176">
        <v>31</v>
      </c>
      <c r="L143" s="176">
        <v>31</v>
      </c>
      <c r="M143" s="185">
        <v>195</v>
      </c>
      <c r="N143" s="175">
        <v>199.2719323755091</v>
      </c>
      <c r="O143" s="175">
        <v>0</v>
      </c>
    </row>
    <row r="144" spans="4:15" ht="15" x14ac:dyDescent="0.15">
      <c r="D144" s="5" t="s">
        <v>27</v>
      </c>
      <c r="E144" s="7">
        <v>0</v>
      </c>
      <c r="F144" s="8">
        <v>0</v>
      </c>
      <c r="G144" s="8">
        <v>0</v>
      </c>
      <c r="H144" s="8">
        <v>0</v>
      </c>
      <c r="I144" s="8">
        <v>0</v>
      </c>
      <c r="J144" s="8">
        <v>0</v>
      </c>
      <c r="K144" s="8">
        <v>0</v>
      </c>
      <c r="L144" s="8">
        <v>0</v>
      </c>
      <c r="M144" s="9">
        <v>0</v>
      </c>
      <c r="N144" s="175">
        <v>0</v>
      </c>
      <c r="O144" s="175">
        <v>0</v>
      </c>
    </row>
    <row r="145" spans="4:16" ht="15" x14ac:dyDescent="0.15">
      <c r="D145" s="5" t="s">
        <v>28</v>
      </c>
      <c r="E145" s="177">
        <v>22492</v>
      </c>
      <c r="F145" s="176">
        <v>23773</v>
      </c>
      <c r="G145" s="176">
        <v>23536</v>
      </c>
      <c r="H145" s="176">
        <v>103</v>
      </c>
      <c r="I145" s="176">
        <v>108</v>
      </c>
      <c r="J145" s="176">
        <v>98</v>
      </c>
      <c r="K145" s="176">
        <v>106</v>
      </c>
      <c r="L145" s="176">
        <v>99</v>
      </c>
      <c r="M145" s="185">
        <v>98</v>
      </c>
      <c r="N145" s="175">
        <v>91.1</v>
      </c>
      <c r="O145" s="175">
        <v>0</v>
      </c>
    </row>
    <row r="146" spans="4:16" ht="15" x14ac:dyDescent="0.15">
      <c r="D146" s="5" t="s">
        <v>29</v>
      </c>
      <c r="E146" s="7">
        <v>294</v>
      </c>
      <c r="F146" s="8">
        <v>292</v>
      </c>
      <c r="G146" s="8">
        <f>AVERAGE(F146,H146)</f>
        <v>383</v>
      </c>
      <c r="H146" s="8">
        <v>474</v>
      </c>
      <c r="I146" s="8">
        <v>495</v>
      </c>
      <c r="J146" s="8">
        <v>0</v>
      </c>
      <c r="K146" s="8">
        <v>0</v>
      </c>
      <c r="L146" s="8">
        <v>0</v>
      </c>
      <c r="M146" s="9">
        <v>0</v>
      </c>
      <c r="N146" s="175">
        <v>0</v>
      </c>
      <c r="O146" s="175">
        <v>0</v>
      </c>
      <c r="P146" s="16"/>
    </row>
    <row r="147" spans="4:16" ht="15" x14ac:dyDescent="0.15">
      <c r="D147" s="5" t="s">
        <v>30</v>
      </c>
      <c r="E147" s="7">
        <v>102</v>
      </c>
      <c r="F147" s="8">
        <v>102</v>
      </c>
      <c r="G147" s="8">
        <v>126</v>
      </c>
      <c r="H147" s="8">
        <v>165</v>
      </c>
      <c r="I147" s="8">
        <v>331</v>
      </c>
      <c r="J147" s="8">
        <v>391</v>
      </c>
      <c r="K147" s="8">
        <v>428</v>
      </c>
      <c r="L147" s="8">
        <v>484</v>
      </c>
      <c r="M147" s="9">
        <v>579</v>
      </c>
      <c r="N147" s="175">
        <v>693</v>
      </c>
      <c r="O147" s="175">
        <v>0</v>
      </c>
    </row>
    <row r="148" spans="4:16" ht="15" x14ac:dyDescent="0.15">
      <c r="D148" s="11" t="s">
        <v>31</v>
      </c>
      <c r="E148" s="12">
        <v>0</v>
      </c>
      <c r="F148" s="13">
        <v>0</v>
      </c>
      <c r="G148" s="13">
        <v>0</v>
      </c>
      <c r="H148" s="13">
        <v>0</v>
      </c>
      <c r="I148" s="13">
        <v>0</v>
      </c>
      <c r="J148" s="13">
        <v>0</v>
      </c>
      <c r="K148" s="13">
        <v>0</v>
      </c>
      <c r="L148" s="13">
        <v>0</v>
      </c>
      <c r="M148" s="14">
        <v>0</v>
      </c>
      <c r="N148" s="178">
        <v>0</v>
      </c>
      <c r="O148" s="178">
        <v>0</v>
      </c>
    </row>
    <row r="152" spans="4:16" ht="18.75" x14ac:dyDescent="0.15">
      <c r="D152" s="287" t="s">
        <v>294</v>
      </c>
      <c r="E152" s="288"/>
      <c r="F152" s="288"/>
      <c r="G152" s="288"/>
      <c r="H152" s="288"/>
      <c r="I152" s="288"/>
      <c r="J152" s="288"/>
      <c r="K152" s="288"/>
      <c r="L152" s="288"/>
      <c r="M152" s="288"/>
      <c r="N152" s="182"/>
      <c r="O152" s="182"/>
    </row>
    <row r="153" spans="4:16" ht="15" x14ac:dyDescent="0.15">
      <c r="D153" s="3">
        <v>216</v>
      </c>
      <c r="E153" s="4">
        <v>2004</v>
      </c>
      <c r="F153" s="4">
        <f t="shared" ref="F153:O153" si="25">E153+1</f>
        <v>2005</v>
      </c>
      <c r="G153" s="4">
        <f t="shared" si="25"/>
        <v>2006</v>
      </c>
      <c r="H153" s="4">
        <f t="shared" si="25"/>
        <v>2007</v>
      </c>
      <c r="I153" s="4">
        <f t="shared" si="25"/>
        <v>2008</v>
      </c>
      <c r="J153" s="4">
        <f t="shared" si="25"/>
        <v>2009</v>
      </c>
      <c r="K153" s="4">
        <f t="shared" si="25"/>
        <v>2010</v>
      </c>
      <c r="L153" s="4">
        <f t="shared" si="25"/>
        <v>2011</v>
      </c>
      <c r="M153" s="4">
        <f t="shared" si="25"/>
        <v>2012</v>
      </c>
      <c r="N153" s="173">
        <f t="shared" si="25"/>
        <v>2013</v>
      </c>
      <c r="O153" s="173">
        <f t="shared" si="25"/>
        <v>2014</v>
      </c>
    </row>
    <row r="154" spans="4:16" ht="15" x14ac:dyDescent="0.15">
      <c r="D154" s="5" t="s">
        <v>0</v>
      </c>
      <c r="E154" s="180">
        <v>0</v>
      </c>
      <c r="F154" s="179">
        <v>0</v>
      </c>
      <c r="G154" s="179">
        <v>0</v>
      </c>
      <c r="H154" s="179">
        <v>0</v>
      </c>
      <c r="I154" s="179">
        <v>0</v>
      </c>
      <c r="J154" s="179">
        <v>0</v>
      </c>
      <c r="K154" s="179">
        <v>0</v>
      </c>
      <c r="L154" s="179">
        <v>0</v>
      </c>
      <c r="M154" s="184">
        <v>0</v>
      </c>
      <c r="N154" s="174">
        <v>0</v>
      </c>
      <c r="O154" s="174">
        <v>0</v>
      </c>
    </row>
    <row r="155" spans="4:16" ht="15" x14ac:dyDescent="0.15">
      <c r="D155" s="5" t="s">
        <v>1</v>
      </c>
      <c r="E155" s="177">
        <v>1968.4</v>
      </c>
      <c r="F155" s="176">
        <v>2003</v>
      </c>
      <c r="G155" s="8">
        <v>2103.9541033200003</v>
      </c>
      <c r="H155" s="8">
        <v>2116.0411957700003</v>
      </c>
      <c r="I155" s="8">
        <v>2273.3908528599995</v>
      </c>
      <c r="J155" s="8">
        <v>2364.1412534199999</v>
      </c>
      <c r="K155" s="8">
        <v>2585.7626974699997</v>
      </c>
      <c r="L155" s="8">
        <v>2573.9336606100001</v>
      </c>
      <c r="M155" s="9">
        <v>2638.33023559</v>
      </c>
      <c r="N155" s="175">
        <v>2827.7238657000007</v>
      </c>
      <c r="O155" s="175">
        <v>2930.3866101599997</v>
      </c>
    </row>
    <row r="156" spans="4:16" ht="15" x14ac:dyDescent="0.15">
      <c r="D156" s="5" t="s">
        <v>2</v>
      </c>
      <c r="E156" s="177"/>
      <c r="F156" s="176"/>
      <c r="G156" s="176"/>
      <c r="H156" s="176">
        <v>111.6591</v>
      </c>
      <c r="I156" s="176">
        <v>111.3523</v>
      </c>
      <c r="J156" s="176">
        <v>113.8844</v>
      </c>
      <c r="K156" s="176">
        <v>128.89179999999999</v>
      </c>
      <c r="L156" s="176">
        <v>134.423</v>
      </c>
      <c r="M156" s="9">
        <v>168</v>
      </c>
      <c r="N156" s="175"/>
      <c r="O156" s="175">
        <v>0</v>
      </c>
    </row>
    <row r="157" spans="4:16" ht="15" x14ac:dyDescent="0.15">
      <c r="D157" s="5" t="s">
        <v>3</v>
      </c>
      <c r="E157" s="7">
        <v>2555.6149999999998</v>
      </c>
      <c r="F157" s="8">
        <v>2642.3850000000002</v>
      </c>
      <c r="G157" s="8">
        <v>2699.1280000000002</v>
      </c>
      <c r="H157" s="8">
        <v>2802.5940000000001</v>
      </c>
      <c r="I157" s="8">
        <v>3607.1173920000001</v>
      </c>
      <c r="J157" s="8">
        <v>3602.1764069999999</v>
      </c>
      <c r="K157" s="8">
        <v>3810.21252</v>
      </c>
      <c r="L157" s="8">
        <v>4174.3690100000003</v>
      </c>
      <c r="M157" s="9">
        <v>3943.4826119999998</v>
      </c>
      <c r="N157" s="175">
        <v>3987.8345490000002</v>
      </c>
      <c r="O157" s="175">
        <v>4645.5092670000004</v>
      </c>
    </row>
    <row r="158" spans="4:16" ht="15" x14ac:dyDescent="0.15">
      <c r="D158" s="5" t="s">
        <v>4</v>
      </c>
      <c r="E158" s="177">
        <v>30.2</v>
      </c>
      <c r="F158" s="176">
        <v>40.299999999999997</v>
      </c>
      <c r="G158" s="176">
        <v>38.1</v>
      </c>
      <c r="H158" s="176">
        <v>37.799999999999997</v>
      </c>
      <c r="I158" s="176">
        <v>85</v>
      </c>
      <c r="J158" s="176">
        <v>69</v>
      </c>
      <c r="K158" s="176">
        <v>0</v>
      </c>
      <c r="L158" s="176">
        <v>0</v>
      </c>
      <c r="M158" s="185">
        <v>0</v>
      </c>
      <c r="N158" s="175">
        <v>0</v>
      </c>
      <c r="O158" s="175">
        <v>0</v>
      </c>
    </row>
    <row r="159" spans="4:16" ht="15" x14ac:dyDescent="0.15">
      <c r="D159" s="5" t="s">
        <v>5</v>
      </c>
      <c r="E159" s="8">
        <v>0</v>
      </c>
      <c r="F159" s="8">
        <v>0</v>
      </c>
      <c r="G159" s="8">
        <v>0</v>
      </c>
      <c r="H159" s="8">
        <v>0</v>
      </c>
      <c r="I159" s="8">
        <v>13347</v>
      </c>
      <c r="J159" s="8">
        <v>13511</v>
      </c>
      <c r="K159" s="8">
        <v>15832</v>
      </c>
      <c r="L159" s="8">
        <v>14825</v>
      </c>
      <c r="M159" s="9">
        <v>15220</v>
      </c>
      <c r="N159" s="175">
        <v>19142</v>
      </c>
      <c r="O159" s="175">
        <v>16432</v>
      </c>
    </row>
    <row r="160" spans="4:16" ht="15" x14ac:dyDescent="0.15">
      <c r="D160" s="5" t="s">
        <v>6</v>
      </c>
      <c r="E160" s="7">
        <v>0</v>
      </c>
      <c r="F160" s="8">
        <v>0</v>
      </c>
      <c r="G160" s="8">
        <v>0</v>
      </c>
      <c r="H160" s="8">
        <v>0</v>
      </c>
      <c r="I160" s="8">
        <v>0</v>
      </c>
      <c r="J160" s="8">
        <v>0</v>
      </c>
      <c r="K160" s="8">
        <v>0</v>
      </c>
      <c r="L160" s="8">
        <v>0</v>
      </c>
      <c r="M160" s="9">
        <v>0</v>
      </c>
      <c r="N160" s="175">
        <v>0</v>
      </c>
      <c r="O160" s="175">
        <v>0</v>
      </c>
    </row>
    <row r="161" spans="4:15" ht="15" x14ac:dyDescent="0.15">
      <c r="D161" s="5" t="s">
        <v>7</v>
      </c>
      <c r="E161" s="177">
        <v>0</v>
      </c>
      <c r="F161" s="176">
        <v>0</v>
      </c>
      <c r="G161" s="176">
        <v>0</v>
      </c>
      <c r="H161" s="176">
        <v>0</v>
      </c>
      <c r="I161" s="176">
        <v>0</v>
      </c>
      <c r="J161" s="176">
        <v>0</v>
      </c>
      <c r="K161" s="176">
        <v>0</v>
      </c>
      <c r="L161" s="176">
        <v>0</v>
      </c>
      <c r="M161" s="185">
        <v>0</v>
      </c>
      <c r="N161" s="175">
        <v>0</v>
      </c>
      <c r="O161" s="175">
        <v>0</v>
      </c>
    </row>
    <row r="162" spans="4:15" ht="15" x14ac:dyDescent="0.15">
      <c r="D162" s="5" t="s">
        <v>8</v>
      </c>
      <c r="E162" s="7">
        <v>0</v>
      </c>
      <c r="F162" s="8">
        <v>0</v>
      </c>
      <c r="G162" s="8">
        <v>0</v>
      </c>
      <c r="H162" s="8">
        <v>0</v>
      </c>
      <c r="I162" s="8">
        <v>0</v>
      </c>
      <c r="J162" s="8">
        <v>0</v>
      </c>
      <c r="K162" s="8">
        <v>0</v>
      </c>
      <c r="L162" s="8">
        <v>0</v>
      </c>
      <c r="M162" s="9">
        <v>0</v>
      </c>
      <c r="N162" s="175">
        <v>0</v>
      </c>
      <c r="O162" s="175">
        <v>0</v>
      </c>
    </row>
    <row r="163" spans="4:15" ht="15" x14ac:dyDescent="0.15">
      <c r="D163" s="5" t="s">
        <v>9</v>
      </c>
      <c r="E163" s="8"/>
      <c r="F163" s="8"/>
      <c r="G163" s="8"/>
      <c r="H163" s="8"/>
      <c r="I163" s="8"/>
      <c r="J163" s="8">
        <v>8527.0935584978015</v>
      </c>
      <c r="K163" s="8">
        <v>7995.5017861340002</v>
      </c>
      <c r="L163" s="8">
        <v>8351.9739793978006</v>
      </c>
      <c r="M163" s="9">
        <v>8228.4548489331992</v>
      </c>
      <c r="N163" s="175">
        <v>7670.9469954946017</v>
      </c>
      <c r="O163" s="175">
        <v>7752.5172235601976</v>
      </c>
    </row>
    <row r="164" spans="4:15" ht="15" x14ac:dyDescent="0.15">
      <c r="D164" s="5" t="s">
        <v>10</v>
      </c>
      <c r="E164" s="7">
        <v>609</v>
      </c>
      <c r="F164" s="8">
        <v>687</v>
      </c>
      <c r="G164" s="8">
        <v>758</v>
      </c>
      <c r="H164" s="8">
        <v>750</v>
      </c>
      <c r="I164" s="8">
        <v>827</v>
      </c>
      <c r="J164" s="8">
        <v>883</v>
      </c>
      <c r="K164" s="8">
        <v>912</v>
      </c>
      <c r="L164" s="8">
        <v>938</v>
      </c>
      <c r="M164" s="9">
        <v>886</v>
      </c>
      <c r="N164" s="175">
        <v>1092</v>
      </c>
      <c r="O164" s="175">
        <v>1128</v>
      </c>
    </row>
    <row r="165" spans="4:15" ht="15" x14ac:dyDescent="0.15">
      <c r="D165" s="5" t="s">
        <v>11</v>
      </c>
      <c r="E165" s="7">
        <v>0</v>
      </c>
      <c r="F165" s="8">
        <v>0</v>
      </c>
      <c r="G165" s="8">
        <v>0</v>
      </c>
      <c r="H165" s="8">
        <v>0</v>
      </c>
      <c r="I165" s="8">
        <v>0</v>
      </c>
      <c r="J165" s="8">
        <v>0</v>
      </c>
      <c r="K165" s="8">
        <v>0</v>
      </c>
      <c r="L165" s="8">
        <v>0</v>
      </c>
      <c r="M165" s="9">
        <v>0</v>
      </c>
      <c r="N165" s="175">
        <v>0</v>
      </c>
      <c r="O165" s="175">
        <v>0</v>
      </c>
    </row>
    <row r="166" spans="4:15" ht="15" x14ac:dyDescent="0.15">
      <c r="D166" s="5" t="s">
        <v>12</v>
      </c>
      <c r="E166" s="177">
        <v>0</v>
      </c>
      <c r="F166" s="176">
        <v>0</v>
      </c>
      <c r="G166" s="176">
        <v>0</v>
      </c>
      <c r="H166" s="176">
        <v>0</v>
      </c>
      <c r="I166" s="176">
        <v>0</v>
      </c>
      <c r="J166" s="176">
        <v>0</v>
      </c>
      <c r="K166" s="176">
        <v>0</v>
      </c>
      <c r="L166" s="176">
        <v>0</v>
      </c>
      <c r="M166" s="9">
        <v>0</v>
      </c>
      <c r="N166" s="175">
        <v>0</v>
      </c>
      <c r="O166" s="175">
        <v>0</v>
      </c>
    </row>
    <row r="167" spans="4:15" ht="15" x14ac:dyDescent="0.15">
      <c r="D167" s="5" t="s">
        <v>13</v>
      </c>
      <c r="E167" s="7">
        <v>0</v>
      </c>
      <c r="F167" s="8">
        <v>0</v>
      </c>
      <c r="G167" s="8">
        <v>0</v>
      </c>
      <c r="H167" s="8">
        <v>0</v>
      </c>
      <c r="I167" s="8">
        <v>806</v>
      </c>
      <c r="J167" s="8">
        <v>791</v>
      </c>
      <c r="K167" s="8">
        <v>838</v>
      </c>
      <c r="L167" s="8">
        <v>899</v>
      </c>
      <c r="M167" s="9">
        <v>973</v>
      </c>
      <c r="N167" s="175">
        <v>970</v>
      </c>
      <c r="O167" s="175">
        <v>0</v>
      </c>
    </row>
    <row r="168" spans="4:15" ht="15" x14ac:dyDescent="0.15">
      <c r="D168" s="5" t="s">
        <v>14</v>
      </c>
      <c r="E168" s="7">
        <v>0</v>
      </c>
      <c r="F168" s="8">
        <v>0</v>
      </c>
      <c r="G168" s="8">
        <v>0</v>
      </c>
      <c r="H168" s="8">
        <v>0</v>
      </c>
      <c r="I168" s="8">
        <v>0</v>
      </c>
      <c r="J168" s="8">
        <v>0</v>
      </c>
      <c r="K168" s="8">
        <v>0</v>
      </c>
      <c r="L168" s="8">
        <v>0</v>
      </c>
      <c r="M168" s="9">
        <v>0</v>
      </c>
      <c r="N168" s="175">
        <v>0</v>
      </c>
      <c r="O168" s="175">
        <v>0</v>
      </c>
    </row>
    <row r="169" spans="4:15" ht="15" x14ac:dyDescent="0.15">
      <c r="D169" s="5" t="s">
        <v>15</v>
      </c>
      <c r="E169" s="7">
        <v>0</v>
      </c>
      <c r="F169" s="8">
        <v>0</v>
      </c>
      <c r="G169" s="8">
        <v>0</v>
      </c>
      <c r="H169" s="8">
        <v>0</v>
      </c>
      <c r="I169" s="8">
        <v>0</v>
      </c>
      <c r="J169" s="8">
        <v>0</v>
      </c>
      <c r="K169" s="8">
        <v>0</v>
      </c>
      <c r="L169" s="8">
        <v>0</v>
      </c>
      <c r="M169" s="9">
        <v>0</v>
      </c>
      <c r="N169" s="175">
        <v>0</v>
      </c>
      <c r="O169" s="175">
        <v>0</v>
      </c>
    </row>
    <row r="170" spans="4:15" ht="15" x14ac:dyDescent="0.15">
      <c r="D170" s="5" t="s">
        <v>16</v>
      </c>
      <c r="E170" s="8">
        <v>0</v>
      </c>
      <c r="F170" s="8">
        <v>0</v>
      </c>
      <c r="G170" s="8">
        <v>0</v>
      </c>
      <c r="H170" s="8">
        <v>0</v>
      </c>
      <c r="I170" s="8">
        <v>5563</v>
      </c>
      <c r="J170" s="8">
        <v>7383</v>
      </c>
      <c r="K170" s="8">
        <v>8364</v>
      </c>
      <c r="L170" s="8">
        <v>9173</v>
      </c>
      <c r="M170" s="9">
        <v>9823</v>
      </c>
      <c r="N170" s="175">
        <v>10759</v>
      </c>
      <c r="O170" s="175">
        <v>0</v>
      </c>
    </row>
    <row r="171" spans="4:15" ht="15" x14ac:dyDescent="0.15">
      <c r="D171" s="5" t="s">
        <v>17</v>
      </c>
      <c r="E171" s="7">
        <v>5945.701</v>
      </c>
      <c r="F171" s="8">
        <v>6178.8860000000004</v>
      </c>
      <c r="G171" s="8">
        <v>6313.2169999999996</v>
      </c>
      <c r="H171" s="8">
        <v>6483.4</v>
      </c>
      <c r="I171" s="8">
        <v>6904.7250000000004</v>
      </c>
      <c r="J171" s="8">
        <v>7062</v>
      </c>
      <c r="K171" s="8">
        <v>6912</v>
      </c>
      <c r="L171" s="8">
        <v>7011</v>
      </c>
      <c r="M171" s="9">
        <v>7576</v>
      </c>
      <c r="N171" s="175">
        <v>6892</v>
      </c>
      <c r="O171" s="175">
        <v>6688</v>
      </c>
    </row>
    <row r="172" spans="4:15" ht="15" x14ac:dyDescent="0.15">
      <c r="D172" s="5" t="s">
        <v>18</v>
      </c>
      <c r="E172" s="7">
        <v>0</v>
      </c>
      <c r="F172" s="8">
        <v>0</v>
      </c>
      <c r="G172" s="8">
        <v>0</v>
      </c>
      <c r="H172" s="8">
        <v>0</v>
      </c>
      <c r="I172" s="8">
        <v>0</v>
      </c>
      <c r="J172" s="8">
        <v>0</v>
      </c>
      <c r="K172" s="8">
        <v>0</v>
      </c>
      <c r="L172" s="8">
        <v>0</v>
      </c>
      <c r="M172" s="9">
        <v>0</v>
      </c>
      <c r="N172" s="175">
        <v>0</v>
      </c>
      <c r="O172" s="175">
        <v>0</v>
      </c>
    </row>
    <row r="173" spans="4:15" ht="15" x14ac:dyDescent="0.15">
      <c r="D173" s="5" t="s">
        <v>19</v>
      </c>
      <c r="E173" s="7">
        <v>0</v>
      </c>
      <c r="F173" s="8">
        <v>0</v>
      </c>
      <c r="G173" s="8">
        <v>0</v>
      </c>
      <c r="H173" s="8">
        <v>0</v>
      </c>
      <c r="I173" s="8">
        <v>0</v>
      </c>
      <c r="J173" s="8">
        <v>0</v>
      </c>
      <c r="K173" s="8">
        <v>0</v>
      </c>
      <c r="L173" s="8">
        <v>0</v>
      </c>
      <c r="M173" s="9">
        <v>0</v>
      </c>
      <c r="N173" s="175">
        <v>0</v>
      </c>
      <c r="O173" s="175">
        <v>0</v>
      </c>
    </row>
    <row r="174" spans="4:15" ht="15" x14ac:dyDescent="0.15">
      <c r="D174" s="5" t="s">
        <v>20</v>
      </c>
      <c r="E174" s="7">
        <v>8.9600000000000009</v>
      </c>
      <c r="F174" s="8">
        <v>12.47</v>
      </c>
      <c r="G174" s="8">
        <v>0</v>
      </c>
      <c r="H174" s="8">
        <v>0</v>
      </c>
      <c r="I174" s="8">
        <v>0</v>
      </c>
      <c r="J174" s="8">
        <v>0</v>
      </c>
      <c r="K174" s="8">
        <v>0</v>
      </c>
      <c r="L174" s="8">
        <v>0</v>
      </c>
      <c r="M174" s="9">
        <v>0</v>
      </c>
      <c r="N174" s="175">
        <v>0</v>
      </c>
      <c r="O174" s="175">
        <v>0</v>
      </c>
    </row>
    <row r="175" spans="4:15" ht="15" x14ac:dyDescent="0.15">
      <c r="D175" s="5" t="s">
        <v>21</v>
      </c>
      <c r="E175" s="7">
        <v>0</v>
      </c>
      <c r="F175" s="8">
        <v>0</v>
      </c>
      <c r="G175" s="8">
        <v>7.1</v>
      </c>
      <c r="H175" s="8">
        <v>6.3</v>
      </c>
      <c r="I175" s="8">
        <v>12.4</v>
      </c>
      <c r="J175" s="8">
        <v>11.7</v>
      </c>
      <c r="K175" s="8">
        <v>12.3</v>
      </c>
      <c r="L175" s="8">
        <v>11.1</v>
      </c>
      <c r="M175" s="9">
        <v>12.3</v>
      </c>
      <c r="N175" s="175">
        <v>9.6999999999999993</v>
      </c>
      <c r="O175" s="175">
        <v>13.7</v>
      </c>
    </row>
    <row r="176" spans="4:15" ht="15" x14ac:dyDescent="0.15">
      <c r="D176" s="5" t="s">
        <v>22</v>
      </c>
      <c r="E176" s="177">
        <v>0</v>
      </c>
      <c r="F176" s="176">
        <v>0</v>
      </c>
      <c r="G176" s="176">
        <v>0</v>
      </c>
      <c r="H176" s="176">
        <v>0</v>
      </c>
      <c r="I176" s="176">
        <v>0</v>
      </c>
      <c r="J176" s="176">
        <v>0</v>
      </c>
      <c r="K176" s="176">
        <v>0</v>
      </c>
      <c r="L176" s="176">
        <v>0</v>
      </c>
      <c r="M176" s="185">
        <v>0</v>
      </c>
      <c r="N176" s="175">
        <v>0</v>
      </c>
      <c r="O176" s="175">
        <v>0</v>
      </c>
    </row>
    <row r="177" spans="4:15" ht="15" x14ac:dyDescent="0.15">
      <c r="D177" s="5" t="s">
        <v>23</v>
      </c>
      <c r="E177" s="7">
        <v>0</v>
      </c>
      <c r="F177" s="8">
        <v>0</v>
      </c>
      <c r="G177" s="8">
        <v>0</v>
      </c>
      <c r="H177" s="8">
        <v>0</v>
      </c>
      <c r="I177" s="8">
        <v>0</v>
      </c>
      <c r="J177" s="8">
        <v>0</v>
      </c>
      <c r="K177" s="8">
        <v>0</v>
      </c>
      <c r="L177" s="8">
        <v>0</v>
      </c>
      <c r="M177" s="9">
        <v>0</v>
      </c>
      <c r="N177" s="175">
        <v>0</v>
      </c>
      <c r="O177" s="175">
        <v>0</v>
      </c>
    </row>
    <row r="178" spans="4:15" ht="15" x14ac:dyDescent="0.15">
      <c r="D178" s="5" t="s">
        <v>24</v>
      </c>
      <c r="E178" s="177">
        <v>0</v>
      </c>
      <c r="F178" s="176">
        <v>0</v>
      </c>
      <c r="G178" s="176">
        <v>0</v>
      </c>
      <c r="H178" s="176">
        <v>0</v>
      </c>
      <c r="I178" s="176">
        <v>0</v>
      </c>
      <c r="J178" s="176">
        <v>0</v>
      </c>
      <c r="K178" s="176">
        <v>0</v>
      </c>
      <c r="L178" s="176">
        <v>0</v>
      </c>
      <c r="M178" s="185">
        <v>5043</v>
      </c>
      <c r="N178" s="175">
        <v>5043</v>
      </c>
      <c r="O178" s="175">
        <v>0</v>
      </c>
    </row>
    <row r="179" spans="4:15" ht="15" x14ac:dyDescent="0.15">
      <c r="D179" s="5" t="s">
        <v>25</v>
      </c>
      <c r="E179" s="8">
        <v>0</v>
      </c>
      <c r="F179" s="8">
        <v>0</v>
      </c>
      <c r="G179" s="8">
        <v>0</v>
      </c>
      <c r="H179" s="8">
        <v>539.101</v>
      </c>
      <c r="I179" s="8">
        <v>562.34</v>
      </c>
      <c r="J179" s="8">
        <v>569.19500000000005</v>
      </c>
      <c r="K179" s="8">
        <v>616.37400000000002</v>
      </c>
      <c r="L179" s="8">
        <v>575.59500000000003</v>
      </c>
      <c r="M179" s="9">
        <v>576.07651033000002</v>
      </c>
      <c r="N179" s="175">
        <v>596.47567604999995</v>
      </c>
      <c r="O179" s="175">
        <v>579.75126759</v>
      </c>
    </row>
    <row r="180" spans="4:15" ht="15" x14ac:dyDescent="0.15">
      <c r="D180" s="5" t="s">
        <v>26</v>
      </c>
      <c r="E180" s="8">
        <v>201.31149315172075</v>
      </c>
      <c r="F180" s="176">
        <f>(E180+($E$180*($J$180/$E$180-1)/5))</f>
        <v>312.8491945213766</v>
      </c>
      <c r="G180" s="176">
        <f>(F180+($E$180*($J$180/$E$180-1)/5))</f>
        <v>424.38689589103245</v>
      </c>
      <c r="H180" s="176">
        <f>(G180+($E$180*($J$180/$E$180-1)/5))</f>
        <v>535.9245972606883</v>
      </c>
      <c r="I180" s="176">
        <f>(H180+($E$180*($J$180/$E$180-1)/5))</f>
        <v>647.46229863034409</v>
      </c>
      <c r="J180" s="176">
        <v>759</v>
      </c>
      <c r="K180" s="176">
        <v>777.5</v>
      </c>
      <c r="L180" s="176">
        <v>984</v>
      </c>
      <c r="M180" s="185">
        <v>1014</v>
      </c>
      <c r="N180" s="175">
        <v>1014</v>
      </c>
      <c r="O180" s="175">
        <v>0</v>
      </c>
    </row>
    <row r="181" spans="4:15" ht="15" x14ac:dyDescent="0.15">
      <c r="D181" s="5" t="s">
        <v>27</v>
      </c>
      <c r="E181" s="7">
        <v>0</v>
      </c>
      <c r="F181" s="8">
        <v>0</v>
      </c>
      <c r="G181" s="8">
        <v>0</v>
      </c>
      <c r="H181" s="8">
        <v>0</v>
      </c>
      <c r="I181" s="8">
        <v>0</v>
      </c>
      <c r="J181" s="8">
        <v>0</v>
      </c>
      <c r="K181" s="8">
        <v>0</v>
      </c>
      <c r="L181" s="8">
        <v>0</v>
      </c>
      <c r="M181" s="9">
        <v>0</v>
      </c>
      <c r="N181" s="175">
        <v>0</v>
      </c>
      <c r="O181" s="175">
        <v>0</v>
      </c>
    </row>
    <row r="182" spans="4:15" ht="15" x14ac:dyDescent="0.15">
      <c r="D182" s="5" t="s">
        <v>28</v>
      </c>
      <c r="E182" s="177">
        <v>27244</v>
      </c>
      <c r="F182" s="176">
        <v>31240</v>
      </c>
      <c r="G182" s="176">
        <v>28346</v>
      </c>
      <c r="H182" s="176">
        <v>52</v>
      </c>
      <c r="I182" s="176">
        <v>84</v>
      </c>
      <c r="J182" s="176">
        <v>94</v>
      </c>
      <c r="K182" s="176">
        <v>98</v>
      </c>
      <c r="L182" s="176">
        <v>89</v>
      </c>
      <c r="M182" s="185">
        <v>121</v>
      </c>
      <c r="N182" s="175">
        <v>111.8</v>
      </c>
      <c r="O182" s="175">
        <v>0</v>
      </c>
    </row>
    <row r="183" spans="4:15" ht="15" x14ac:dyDescent="0.15">
      <c r="D183" s="5" t="s">
        <v>29</v>
      </c>
      <c r="E183" s="7">
        <v>3463</v>
      </c>
      <c r="F183" s="8">
        <v>3438</v>
      </c>
      <c r="G183" s="8">
        <v>0</v>
      </c>
      <c r="H183" s="8">
        <v>0</v>
      </c>
      <c r="I183" s="8">
        <v>0</v>
      </c>
      <c r="J183" s="8">
        <v>0</v>
      </c>
      <c r="K183" s="8">
        <v>0</v>
      </c>
      <c r="L183" s="8">
        <v>0</v>
      </c>
      <c r="M183" s="9">
        <v>0</v>
      </c>
      <c r="N183" s="175">
        <v>0</v>
      </c>
      <c r="O183" s="175">
        <v>0</v>
      </c>
    </row>
    <row r="184" spans="4:15" ht="15" x14ac:dyDescent="0.15">
      <c r="D184" s="5" t="s">
        <v>30</v>
      </c>
      <c r="E184" s="8">
        <v>0</v>
      </c>
      <c r="F184" s="8">
        <v>0</v>
      </c>
      <c r="G184" s="8">
        <v>0</v>
      </c>
      <c r="H184" s="8">
        <v>0</v>
      </c>
      <c r="I184" s="8">
        <v>2162</v>
      </c>
      <c r="J184" s="8">
        <v>2734</v>
      </c>
      <c r="K184" s="8">
        <v>2607</v>
      </c>
      <c r="L184" s="8">
        <v>3086</v>
      </c>
      <c r="M184" s="9">
        <v>3607</v>
      </c>
      <c r="N184" s="175">
        <v>4363</v>
      </c>
      <c r="O184" s="175">
        <v>0</v>
      </c>
    </row>
    <row r="185" spans="4:15" ht="15" x14ac:dyDescent="0.15">
      <c r="D185" s="11" t="s">
        <v>31</v>
      </c>
      <c r="E185" s="12">
        <v>0</v>
      </c>
      <c r="F185" s="13">
        <v>0</v>
      </c>
      <c r="G185" s="13">
        <v>0</v>
      </c>
      <c r="H185" s="13">
        <v>0</v>
      </c>
      <c r="I185" s="13">
        <v>0</v>
      </c>
      <c r="J185" s="13">
        <v>0</v>
      </c>
      <c r="K185" s="13">
        <v>0</v>
      </c>
      <c r="L185" s="13">
        <v>0</v>
      </c>
      <c r="M185" s="14">
        <v>0</v>
      </c>
      <c r="N185" s="178">
        <v>0</v>
      </c>
      <c r="O185" s="178">
        <v>0</v>
      </c>
    </row>
    <row r="189" spans="4:15" ht="18.75" x14ac:dyDescent="0.15">
      <c r="D189" s="287" t="s">
        <v>295</v>
      </c>
      <c r="E189" s="288"/>
      <c r="F189" s="288"/>
      <c r="G189" s="288"/>
      <c r="H189" s="288"/>
      <c r="I189" s="288"/>
      <c r="J189" s="288"/>
      <c r="K189" s="288"/>
      <c r="L189" s="288"/>
      <c r="M189" s="288"/>
      <c r="N189" s="182"/>
      <c r="O189" s="182"/>
    </row>
    <row r="190" spans="4:15" ht="15" x14ac:dyDescent="0.15">
      <c r="D190" s="3">
        <v>229</v>
      </c>
      <c r="E190" s="4">
        <v>2004</v>
      </c>
      <c r="F190" s="4">
        <f t="shared" ref="F190:O190" si="26">E190+1</f>
        <v>2005</v>
      </c>
      <c r="G190" s="4">
        <f t="shared" si="26"/>
        <v>2006</v>
      </c>
      <c r="H190" s="4">
        <f t="shared" si="26"/>
        <v>2007</v>
      </c>
      <c r="I190" s="4">
        <f t="shared" si="26"/>
        <v>2008</v>
      </c>
      <c r="J190" s="4">
        <f t="shared" si="26"/>
        <v>2009</v>
      </c>
      <c r="K190" s="4">
        <f t="shared" si="26"/>
        <v>2010</v>
      </c>
      <c r="L190" s="4">
        <f t="shared" si="26"/>
        <v>2011</v>
      </c>
      <c r="M190" s="4">
        <f t="shared" si="26"/>
        <v>2012</v>
      </c>
      <c r="N190" s="173">
        <f t="shared" si="26"/>
        <v>2013</v>
      </c>
      <c r="O190" s="173">
        <f t="shared" si="26"/>
        <v>2014</v>
      </c>
    </row>
    <row r="191" spans="4:15" ht="15" x14ac:dyDescent="0.15">
      <c r="D191" s="5" t="s">
        <v>0</v>
      </c>
      <c r="E191" s="180">
        <v>0</v>
      </c>
      <c r="F191" s="179">
        <v>0</v>
      </c>
      <c r="G191" s="179">
        <v>0</v>
      </c>
      <c r="H191" s="179">
        <v>0</v>
      </c>
      <c r="I191" s="179">
        <v>0</v>
      </c>
      <c r="J191" s="179">
        <v>0</v>
      </c>
      <c r="K191" s="179">
        <v>0</v>
      </c>
      <c r="L191" s="179">
        <v>0</v>
      </c>
      <c r="M191" s="184">
        <v>0</v>
      </c>
      <c r="N191" s="174">
        <v>0</v>
      </c>
      <c r="O191" s="174">
        <v>0</v>
      </c>
    </row>
    <row r="192" spans="4:15" ht="15" x14ac:dyDescent="0.15">
      <c r="D192" s="5" t="s">
        <v>1</v>
      </c>
      <c r="E192" s="177">
        <v>2750</v>
      </c>
      <c r="F192" s="176">
        <v>2719</v>
      </c>
      <c r="G192" s="8">
        <v>2873.5753294800006</v>
      </c>
      <c r="H192" s="8">
        <v>2971.6482872400002</v>
      </c>
      <c r="I192" s="8">
        <v>3135.6153424600006</v>
      </c>
      <c r="J192" s="8">
        <v>3172.3916674199995</v>
      </c>
      <c r="K192" s="8">
        <v>3296.3256284599997</v>
      </c>
      <c r="L192" s="8">
        <v>3304.9885971899998</v>
      </c>
      <c r="M192" s="9">
        <v>3368.9407109399999</v>
      </c>
      <c r="N192" s="175">
        <v>3364.6780532399998</v>
      </c>
      <c r="O192" s="175">
        <v>3446.84855277</v>
      </c>
    </row>
    <row r="193" spans="4:15" ht="15" x14ac:dyDescent="0.15">
      <c r="D193" s="5" t="s">
        <v>2</v>
      </c>
      <c r="E193" s="177"/>
      <c r="F193" s="176"/>
      <c r="G193" s="176"/>
      <c r="H193" s="176">
        <v>16</v>
      </c>
      <c r="I193" s="176">
        <v>21</v>
      </c>
      <c r="J193" s="176">
        <v>20</v>
      </c>
      <c r="K193" s="176">
        <v>24.035</v>
      </c>
      <c r="L193" s="176">
        <v>29.042000000000002</v>
      </c>
      <c r="M193" s="9">
        <v>44</v>
      </c>
      <c r="N193" s="175">
        <v>44</v>
      </c>
      <c r="O193" s="175">
        <v>0</v>
      </c>
    </row>
    <row r="194" spans="4:15" ht="15" x14ac:dyDescent="0.15">
      <c r="D194" s="5" t="s">
        <v>3</v>
      </c>
      <c r="E194" s="7">
        <v>4276.9799999999996</v>
      </c>
      <c r="F194" s="8">
        <v>4461.643</v>
      </c>
      <c r="G194" s="8">
        <v>4701.8890000000001</v>
      </c>
      <c r="H194" s="8">
        <v>4544.7820000000002</v>
      </c>
      <c r="I194" s="8">
        <v>6758.6902739999996</v>
      </c>
      <c r="J194" s="8">
        <v>7008.8347860000003</v>
      </c>
      <c r="K194" s="8">
        <v>7062.7025839999997</v>
      </c>
      <c r="L194" s="8">
        <v>6892.0564510000004</v>
      </c>
      <c r="M194" s="9">
        <v>6804.008237</v>
      </c>
      <c r="N194" s="175">
        <v>6979.8390730000001</v>
      </c>
      <c r="O194" s="175">
        <v>7071.7773649999999</v>
      </c>
    </row>
    <row r="195" spans="4:15" ht="15" x14ac:dyDescent="0.15">
      <c r="D195" s="5" t="s">
        <v>4</v>
      </c>
      <c r="E195" s="177">
        <v>17.399999999999999</v>
      </c>
      <c r="F195" s="176">
        <v>21.2</v>
      </c>
      <c r="G195" s="176">
        <v>24.6</v>
      </c>
      <c r="H195" s="176">
        <v>29.6</v>
      </c>
      <c r="I195" s="176">
        <v>21</v>
      </c>
      <c r="J195" s="176">
        <v>25</v>
      </c>
      <c r="K195" s="176">
        <v>0</v>
      </c>
      <c r="L195" s="176">
        <v>0</v>
      </c>
      <c r="M195" s="185">
        <v>0</v>
      </c>
      <c r="N195" s="175">
        <v>0</v>
      </c>
      <c r="O195" s="175">
        <v>0</v>
      </c>
    </row>
    <row r="196" spans="4:15" ht="15" x14ac:dyDescent="0.15">
      <c r="D196" s="5" t="s">
        <v>5</v>
      </c>
      <c r="E196" s="8">
        <v>0</v>
      </c>
      <c r="F196" s="8">
        <v>0</v>
      </c>
      <c r="G196" s="8">
        <v>0</v>
      </c>
      <c r="H196" s="8">
        <v>0</v>
      </c>
      <c r="I196" s="8">
        <v>8829</v>
      </c>
      <c r="J196" s="8">
        <v>9286</v>
      </c>
      <c r="K196" s="8">
        <v>10070</v>
      </c>
      <c r="L196" s="8">
        <v>9943</v>
      </c>
      <c r="M196" s="9">
        <v>10424</v>
      </c>
      <c r="N196" s="175">
        <v>10651</v>
      </c>
      <c r="O196" s="175">
        <v>11135</v>
      </c>
    </row>
    <row r="197" spans="4:15" ht="15" x14ac:dyDescent="0.15">
      <c r="D197" s="5" t="s">
        <v>6</v>
      </c>
      <c r="E197" s="7">
        <v>0</v>
      </c>
      <c r="F197" s="8">
        <v>0</v>
      </c>
      <c r="G197" s="8">
        <v>0</v>
      </c>
      <c r="H197" s="8">
        <v>0</v>
      </c>
      <c r="I197" s="8">
        <v>0</v>
      </c>
      <c r="J197" s="8">
        <v>0</v>
      </c>
      <c r="K197" s="8">
        <v>0</v>
      </c>
      <c r="L197" s="8">
        <v>0</v>
      </c>
      <c r="M197" s="9">
        <v>0</v>
      </c>
      <c r="N197" s="175">
        <v>0</v>
      </c>
      <c r="O197" s="175">
        <v>0</v>
      </c>
    </row>
    <row r="198" spans="4:15" ht="15" x14ac:dyDescent="0.15">
      <c r="D198" s="5" t="s">
        <v>7</v>
      </c>
      <c r="E198" s="177">
        <v>0</v>
      </c>
      <c r="F198" s="176">
        <v>0</v>
      </c>
      <c r="G198" s="176">
        <v>0</v>
      </c>
      <c r="H198" s="176">
        <v>0</v>
      </c>
      <c r="I198" s="176">
        <v>0</v>
      </c>
      <c r="J198" s="176">
        <v>0</v>
      </c>
      <c r="K198" s="176">
        <v>0</v>
      </c>
      <c r="L198" s="176">
        <v>0</v>
      </c>
      <c r="M198" s="185">
        <v>0</v>
      </c>
      <c r="N198" s="175">
        <v>0</v>
      </c>
      <c r="O198" s="175">
        <v>0</v>
      </c>
    </row>
    <row r="199" spans="4:15" ht="15" x14ac:dyDescent="0.15">
      <c r="D199" s="5" t="s">
        <v>8</v>
      </c>
      <c r="E199" s="7">
        <v>0</v>
      </c>
      <c r="F199" s="8">
        <v>0</v>
      </c>
      <c r="G199" s="8">
        <v>0</v>
      </c>
      <c r="H199" s="8">
        <v>0</v>
      </c>
      <c r="I199" s="8">
        <v>0</v>
      </c>
      <c r="J199" s="8">
        <v>0</v>
      </c>
      <c r="K199" s="8">
        <v>0</v>
      </c>
      <c r="L199" s="8">
        <v>0</v>
      </c>
      <c r="M199" s="9">
        <v>0</v>
      </c>
      <c r="N199" s="175">
        <v>0</v>
      </c>
      <c r="O199" s="175">
        <v>0</v>
      </c>
    </row>
    <row r="200" spans="4:15" ht="15" x14ac:dyDescent="0.15">
      <c r="D200" s="5" t="s">
        <v>9</v>
      </c>
      <c r="E200" s="8"/>
      <c r="F200" s="8"/>
      <c r="G200" s="8"/>
      <c r="H200" s="8"/>
      <c r="I200" s="8"/>
      <c r="J200" s="8">
        <v>5859.6965846456005</v>
      </c>
      <c r="K200" s="8">
        <v>4858.390117964298</v>
      </c>
      <c r="L200" s="8">
        <v>5082.7085599188003</v>
      </c>
      <c r="M200" s="9">
        <v>4768.9454229537014</v>
      </c>
      <c r="N200" s="175">
        <v>4554.7383405203</v>
      </c>
      <c r="O200" s="175">
        <v>4045.9558449749989</v>
      </c>
    </row>
    <row r="201" spans="4:15" ht="15" x14ac:dyDescent="0.15">
      <c r="D201" s="5" t="s">
        <v>10</v>
      </c>
      <c r="E201" s="7">
        <v>438</v>
      </c>
      <c r="F201" s="8">
        <v>474</v>
      </c>
      <c r="G201" s="8">
        <v>502</v>
      </c>
      <c r="H201" s="8">
        <v>718</v>
      </c>
      <c r="I201" s="8">
        <v>589</v>
      </c>
      <c r="J201" s="8">
        <v>610</v>
      </c>
      <c r="K201" s="8">
        <v>618</v>
      </c>
      <c r="L201" s="8">
        <v>626</v>
      </c>
      <c r="M201" s="9">
        <v>637</v>
      </c>
      <c r="N201" s="175">
        <v>694</v>
      </c>
      <c r="O201" s="175">
        <v>879</v>
      </c>
    </row>
    <row r="202" spans="4:15" ht="15" x14ac:dyDescent="0.15">
      <c r="D202" s="5" t="s">
        <v>11</v>
      </c>
      <c r="E202" s="7">
        <v>12408</v>
      </c>
      <c r="F202" s="8">
        <v>13371</v>
      </c>
      <c r="G202" s="8">
        <v>14056</v>
      </c>
      <c r="H202" s="8">
        <v>14720</v>
      </c>
      <c r="I202" s="8">
        <v>15114</v>
      </c>
      <c r="J202" s="8">
        <v>15732</v>
      </c>
      <c r="K202" s="8">
        <v>16390</v>
      </c>
      <c r="L202" s="8">
        <v>16535</v>
      </c>
      <c r="M202" s="9">
        <v>16258</v>
      </c>
      <c r="N202" s="175">
        <v>15968</v>
      </c>
      <c r="O202" s="175">
        <v>0</v>
      </c>
    </row>
    <row r="203" spans="4:15" ht="15" x14ac:dyDescent="0.15">
      <c r="D203" s="5" t="s">
        <v>12</v>
      </c>
      <c r="E203" s="177">
        <v>0</v>
      </c>
      <c r="F203" s="176">
        <v>0</v>
      </c>
      <c r="G203" s="176">
        <v>0</v>
      </c>
      <c r="H203" s="176">
        <v>0</v>
      </c>
      <c r="I203" s="176">
        <v>0</v>
      </c>
      <c r="J203" s="176">
        <v>0</v>
      </c>
      <c r="K203" s="176">
        <v>0</v>
      </c>
      <c r="L203" s="176">
        <v>0</v>
      </c>
      <c r="M203" s="9">
        <v>0</v>
      </c>
      <c r="N203" s="175">
        <v>0</v>
      </c>
      <c r="O203" s="175">
        <v>0</v>
      </c>
    </row>
    <row r="204" spans="4:15" ht="15" x14ac:dyDescent="0.15">
      <c r="D204" s="5" t="s">
        <v>13</v>
      </c>
      <c r="E204" s="7">
        <v>0</v>
      </c>
      <c r="F204" s="8">
        <v>0</v>
      </c>
      <c r="G204" s="8">
        <v>394</v>
      </c>
      <c r="H204" s="8">
        <v>48</v>
      </c>
      <c r="I204" s="8">
        <v>539</v>
      </c>
      <c r="J204" s="8">
        <v>581</v>
      </c>
      <c r="K204" s="8">
        <v>623</v>
      </c>
      <c r="L204" s="8">
        <v>649</v>
      </c>
      <c r="M204" s="9">
        <v>715</v>
      </c>
      <c r="N204" s="175">
        <v>713</v>
      </c>
      <c r="O204" s="175">
        <v>0</v>
      </c>
    </row>
    <row r="205" spans="4:15" ht="15" x14ac:dyDescent="0.15">
      <c r="D205" s="5" t="s">
        <v>14</v>
      </c>
      <c r="E205" s="7">
        <v>0</v>
      </c>
      <c r="F205" s="8">
        <v>0</v>
      </c>
      <c r="G205" s="8">
        <v>0</v>
      </c>
      <c r="H205" s="8">
        <v>0</v>
      </c>
      <c r="I205" s="8">
        <v>0</v>
      </c>
      <c r="J205" s="8">
        <v>0</v>
      </c>
      <c r="K205" s="8">
        <v>0</v>
      </c>
      <c r="L205" s="8">
        <v>0</v>
      </c>
      <c r="M205" s="9">
        <v>0</v>
      </c>
      <c r="N205" s="175">
        <v>0</v>
      </c>
      <c r="O205" s="175">
        <v>0</v>
      </c>
    </row>
    <row r="206" spans="4:15" ht="15" x14ac:dyDescent="0.15">
      <c r="D206" s="5" t="s">
        <v>15</v>
      </c>
      <c r="E206" s="7">
        <v>0</v>
      </c>
      <c r="F206" s="8">
        <v>0</v>
      </c>
      <c r="G206" s="8">
        <v>0</v>
      </c>
      <c r="H206" s="8">
        <v>0</v>
      </c>
      <c r="I206" s="8">
        <v>0</v>
      </c>
      <c r="J206" s="8">
        <v>0</v>
      </c>
      <c r="K206" s="8">
        <v>0</v>
      </c>
      <c r="L206" s="8">
        <v>0</v>
      </c>
      <c r="M206" s="9">
        <v>0</v>
      </c>
      <c r="N206" s="175">
        <v>0</v>
      </c>
      <c r="O206" s="175">
        <v>0</v>
      </c>
    </row>
    <row r="207" spans="4:15" ht="15" x14ac:dyDescent="0.15">
      <c r="D207" s="5" t="s">
        <v>16</v>
      </c>
      <c r="E207" s="8">
        <v>0</v>
      </c>
      <c r="F207" s="8">
        <v>0</v>
      </c>
      <c r="G207" s="8">
        <v>0</v>
      </c>
      <c r="H207" s="8">
        <v>0</v>
      </c>
      <c r="I207" s="8">
        <v>0</v>
      </c>
      <c r="J207" s="8">
        <v>0</v>
      </c>
      <c r="K207" s="8">
        <v>0</v>
      </c>
      <c r="L207" s="8">
        <v>8695</v>
      </c>
      <c r="M207" s="9">
        <v>8534</v>
      </c>
      <c r="N207" s="175">
        <v>10304</v>
      </c>
      <c r="O207" s="175">
        <v>0</v>
      </c>
    </row>
    <row r="208" spans="4:15" ht="15" x14ac:dyDescent="0.15">
      <c r="D208" s="5" t="s">
        <v>17</v>
      </c>
      <c r="E208" s="7">
        <v>11596</v>
      </c>
      <c r="F208" s="8">
        <v>12453</v>
      </c>
      <c r="G208" s="8">
        <v>13388</v>
      </c>
      <c r="H208" s="8">
        <v>13900</v>
      </c>
      <c r="I208" s="8">
        <v>14248</v>
      </c>
      <c r="J208" s="8">
        <v>14698</v>
      </c>
      <c r="K208" s="8">
        <v>14050</v>
      </c>
      <c r="L208" s="8">
        <v>14305</v>
      </c>
      <c r="M208" s="9">
        <v>14529</v>
      </c>
      <c r="N208" s="175">
        <v>14544</v>
      </c>
      <c r="O208" s="175">
        <v>14277</v>
      </c>
    </row>
    <row r="209" spans="4:15" ht="15" x14ac:dyDescent="0.15">
      <c r="D209" s="5" t="s">
        <v>18</v>
      </c>
      <c r="E209" s="7">
        <v>0</v>
      </c>
      <c r="F209" s="8">
        <v>0</v>
      </c>
      <c r="G209" s="8">
        <v>0</v>
      </c>
      <c r="H209" s="8">
        <v>0</v>
      </c>
      <c r="I209" s="8">
        <v>0</v>
      </c>
      <c r="J209" s="8">
        <v>0</v>
      </c>
      <c r="K209" s="8">
        <v>0</v>
      </c>
      <c r="L209" s="8">
        <v>0</v>
      </c>
      <c r="M209" s="9">
        <v>0</v>
      </c>
      <c r="N209" s="175">
        <v>0</v>
      </c>
      <c r="O209" s="175">
        <v>0</v>
      </c>
    </row>
    <row r="210" spans="4:15" ht="15" x14ac:dyDescent="0.15">
      <c r="D210" s="5" t="s">
        <v>19</v>
      </c>
      <c r="E210" s="7">
        <v>0</v>
      </c>
      <c r="F210" s="8">
        <v>0</v>
      </c>
      <c r="G210" s="8">
        <v>0</v>
      </c>
      <c r="H210" s="8">
        <v>0</v>
      </c>
      <c r="I210" s="8">
        <v>0</v>
      </c>
      <c r="J210" s="8">
        <v>0</v>
      </c>
      <c r="K210" s="8">
        <v>0</v>
      </c>
      <c r="L210" s="8">
        <v>0</v>
      </c>
      <c r="M210" s="9">
        <v>0</v>
      </c>
      <c r="N210" s="175">
        <v>0</v>
      </c>
      <c r="O210" s="175">
        <v>0</v>
      </c>
    </row>
    <row r="211" spans="4:15" ht="15" x14ac:dyDescent="0.15">
      <c r="D211" s="5" t="s">
        <v>20</v>
      </c>
      <c r="E211" s="7">
        <v>3.38</v>
      </c>
      <c r="F211" s="8">
        <v>4.8499999999999996</v>
      </c>
      <c r="G211" s="8">
        <v>0</v>
      </c>
      <c r="H211" s="8">
        <v>0</v>
      </c>
      <c r="I211" s="8">
        <v>0</v>
      </c>
      <c r="J211" s="8">
        <v>0</v>
      </c>
      <c r="K211" s="8">
        <v>0</v>
      </c>
      <c r="L211" s="8">
        <v>0</v>
      </c>
      <c r="M211" s="9">
        <v>0</v>
      </c>
      <c r="N211" s="175">
        <v>0</v>
      </c>
      <c r="O211" s="175">
        <v>0</v>
      </c>
    </row>
    <row r="212" spans="4:15" ht="15" x14ac:dyDescent="0.15">
      <c r="D212" s="5" t="s">
        <v>21</v>
      </c>
      <c r="E212" s="7">
        <v>0</v>
      </c>
      <c r="F212" s="8">
        <v>0</v>
      </c>
      <c r="G212" s="8">
        <v>12.7</v>
      </c>
      <c r="H212" s="8">
        <v>13.1</v>
      </c>
      <c r="I212" s="8">
        <v>14.2</v>
      </c>
      <c r="J212" s="8">
        <v>15.7</v>
      </c>
      <c r="K212" s="8">
        <v>14.9</v>
      </c>
      <c r="L212" s="8">
        <v>14.8</v>
      </c>
      <c r="M212" s="9">
        <v>14.8</v>
      </c>
      <c r="N212" s="175">
        <v>14.3</v>
      </c>
      <c r="O212" s="175">
        <v>12.3</v>
      </c>
    </row>
    <row r="213" spans="4:15" ht="15" x14ac:dyDescent="0.15">
      <c r="D213" s="5" t="s">
        <v>22</v>
      </c>
      <c r="E213" s="177">
        <v>0</v>
      </c>
      <c r="F213" s="176">
        <v>0</v>
      </c>
      <c r="G213" s="176">
        <v>0</v>
      </c>
      <c r="H213" s="176">
        <v>0</v>
      </c>
      <c r="I213" s="176">
        <v>0</v>
      </c>
      <c r="J213" s="176">
        <v>0</v>
      </c>
      <c r="K213" s="176">
        <v>0</v>
      </c>
      <c r="L213" s="176">
        <v>0</v>
      </c>
      <c r="M213" s="185">
        <v>0</v>
      </c>
      <c r="N213" s="175">
        <v>0</v>
      </c>
      <c r="O213" s="175">
        <v>0</v>
      </c>
    </row>
    <row r="214" spans="4:15" ht="15" x14ac:dyDescent="0.15">
      <c r="D214" s="5" t="s">
        <v>23</v>
      </c>
      <c r="E214" s="7">
        <v>0</v>
      </c>
      <c r="F214" s="8">
        <v>0</v>
      </c>
      <c r="G214" s="8">
        <v>0</v>
      </c>
      <c r="H214" s="8">
        <v>0</v>
      </c>
      <c r="I214" s="8">
        <v>0</v>
      </c>
      <c r="J214" s="8">
        <v>0</v>
      </c>
      <c r="K214" s="8">
        <v>0</v>
      </c>
      <c r="L214" s="8">
        <v>0</v>
      </c>
      <c r="M214" s="9">
        <v>0</v>
      </c>
      <c r="N214" s="175">
        <v>0</v>
      </c>
      <c r="O214" s="175">
        <v>0</v>
      </c>
    </row>
    <row r="215" spans="4:15" ht="15" x14ac:dyDescent="0.15">
      <c r="D215" s="5" t="s">
        <v>24</v>
      </c>
      <c r="E215" s="177">
        <v>0</v>
      </c>
      <c r="F215" s="176">
        <v>0</v>
      </c>
      <c r="G215" s="176">
        <v>0</v>
      </c>
      <c r="H215" s="176">
        <v>0</v>
      </c>
      <c r="I215" s="176">
        <v>0</v>
      </c>
      <c r="J215" s="176">
        <v>0</v>
      </c>
      <c r="K215" s="176">
        <v>0</v>
      </c>
      <c r="L215" s="176">
        <v>0</v>
      </c>
      <c r="M215" s="185">
        <v>3494</v>
      </c>
      <c r="N215" s="175"/>
      <c r="O215" s="175">
        <v>0</v>
      </c>
    </row>
    <row r="216" spans="4:15" ht="15" x14ac:dyDescent="0.15">
      <c r="D216" s="5" t="s">
        <v>25</v>
      </c>
      <c r="E216" s="8">
        <v>152.5412</v>
      </c>
      <c r="F216" s="8">
        <f>(E216+($E$216*($H$216/$E$216-1)/3))</f>
        <v>174.78913333333333</v>
      </c>
      <c r="G216" s="8">
        <f>(F216+($E$216*($H$216/$E$216-1)/3))</f>
        <v>197.03706666666665</v>
      </c>
      <c r="H216" s="8">
        <v>219.285</v>
      </c>
      <c r="I216" s="8">
        <v>227.45</v>
      </c>
      <c r="J216" s="8">
        <v>211.197</v>
      </c>
      <c r="K216" s="8">
        <v>259.363</v>
      </c>
      <c r="L216" s="8">
        <v>217.99799999999999</v>
      </c>
      <c r="M216" s="9">
        <v>245.07273717000001</v>
      </c>
      <c r="N216" s="175">
        <v>229.02763902000001</v>
      </c>
      <c r="O216" s="175">
        <v>226.4277079</v>
      </c>
    </row>
    <row r="217" spans="4:15" ht="15" x14ac:dyDescent="0.15">
      <c r="D217" s="5" t="s">
        <v>26</v>
      </c>
      <c r="E217" s="8">
        <v>437.09861128479838</v>
      </c>
      <c r="F217" s="176">
        <f>(E217+($E$217*($J$217/$E$217-1)/5))</f>
        <v>382.07888902783873</v>
      </c>
      <c r="G217" s="176">
        <f>(F217+($E$217*($J$217/$E$217-1)/5))</f>
        <v>327.05916677087907</v>
      </c>
      <c r="H217" s="176">
        <f>(G217+($E$217*($J$217/$E$217-1)/5))</f>
        <v>272.03944451391942</v>
      </c>
      <c r="I217" s="176">
        <f>(H217+($E$217*($J$217/$E$217-1)/5))</f>
        <v>217.01972225695974</v>
      </c>
      <c r="J217" s="176">
        <v>162</v>
      </c>
      <c r="K217" s="176">
        <v>178.33</v>
      </c>
      <c r="L217" s="176">
        <v>205</v>
      </c>
      <c r="M217" s="185">
        <v>293</v>
      </c>
      <c r="N217" s="175">
        <v>293</v>
      </c>
      <c r="O217" s="175">
        <v>0</v>
      </c>
    </row>
    <row r="218" spans="4:15" ht="15" x14ac:dyDescent="0.15">
      <c r="D218" s="5" t="s">
        <v>27</v>
      </c>
      <c r="E218" s="7">
        <v>0</v>
      </c>
      <c r="F218" s="8">
        <v>0</v>
      </c>
      <c r="G218" s="8">
        <v>0</v>
      </c>
      <c r="H218" s="8">
        <v>0</v>
      </c>
      <c r="I218" s="8">
        <v>0</v>
      </c>
      <c r="J218" s="8">
        <v>0</v>
      </c>
      <c r="K218" s="8">
        <v>0</v>
      </c>
      <c r="L218" s="8">
        <v>0</v>
      </c>
      <c r="M218" s="9">
        <v>0</v>
      </c>
      <c r="N218" s="175">
        <v>0</v>
      </c>
      <c r="O218" s="175">
        <v>0</v>
      </c>
    </row>
    <row r="219" spans="4:15" ht="15" x14ac:dyDescent="0.15">
      <c r="D219" s="5" t="s">
        <v>28</v>
      </c>
      <c r="E219" s="177">
        <v>21093</v>
      </c>
      <c r="F219" s="176">
        <v>27254</v>
      </c>
      <c r="G219" s="176">
        <v>38451</v>
      </c>
      <c r="H219" s="176">
        <v>169</v>
      </c>
      <c r="I219" s="176">
        <v>178</v>
      </c>
      <c r="J219" s="176">
        <v>187</v>
      </c>
      <c r="K219" s="176">
        <v>203</v>
      </c>
      <c r="L219" s="176">
        <v>208</v>
      </c>
      <c r="M219" s="185">
        <v>219</v>
      </c>
      <c r="N219" s="175">
        <v>218.3</v>
      </c>
      <c r="O219" s="175">
        <v>0</v>
      </c>
    </row>
    <row r="220" spans="4:15" ht="15" x14ac:dyDescent="0.15">
      <c r="D220" s="5" t="s">
        <v>29</v>
      </c>
      <c r="E220" s="7">
        <v>808</v>
      </c>
      <c r="F220" s="8">
        <v>1006</v>
      </c>
      <c r="G220" s="8">
        <v>1574</v>
      </c>
      <c r="H220" s="8">
        <v>1587</v>
      </c>
      <c r="I220" s="8">
        <v>1610</v>
      </c>
      <c r="J220" s="8">
        <v>0</v>
      </c>
      <c r="K220" s="8">
        <v>0</v>
      </c>
      <c r="L220" s="8">
        <v>0</v>
      </c>
      <c r="M220" s="9">
        <v>0</v>
      </c>
      <c r="N220" s="175">
        <v>0</v>
      </c>
      <c r="O220" s="175">
        <v>0</v>
      </c>
    </row>
    <row r="221" spans="4:15" ht="15" x14ac:dyDescent="0.15">
      <c r="D221" s="5" t="s">
        <v>30</v>
      </c>
      <c r="E221" s="8"/>
      <c r="F221" s="8"/>
      <c r="G221" s="8"/>
      <c r="H221" s="8"/>
      <c r="I221" s="8">
        <v>411</v>
      </c>
      <c r="J221" s="8">
        <v>531</v>
      </c>
      <c r="K221" s="8">
        <v>798</v>
      </c>
      <c r="L221" s="8">
        <v>986</v>
      </c>
      <c r="M221" s="9">
        <v>1328</v>
      </c>
      <c r="N221" s="175">
        <v>2042</v>
      </c>
      <c r="O221" s="175">
        <v>0</v>
      </c>
    </row>
    <row r="222" spans="4:15" ht="15" x14ac:dyDescent="0.15">
      <c r="D222" s="11" t="s">
        <v>31</v>
      </c>
      <c r="E222" s="12">
        <v>0</v>
      </c>
      <c r="F222" s="13">
        <v>0</v>
      </c>
      <c r="G222" s="13">
        <v>0</v>
      </c>
      <c r="H222" s="13">
        <v>0</v>
      </c>
      <c r="I222" s="13">
        <v>0</v>
      </c>
      <c r="J222" s="13">
        <v>0</v>
      </c>
      <c r="K222" s="13">
        <v>0</v>
      </c>
      <c r="L222" s="13">
        <v>0</v>
      </c>
      <c r="M222" s="14">
        <v>0</v>
      </c>
      <c r="N222" s="178">
        <v>0</v>
      </c>
      <c r="O222" s="178">
        <v>0</v>
      </c>
    </row>
    <row r="226" spans="4:28" ht="18.75" x14ac:dyDescent="0.15">
      <c r="D226" s="287" t="s">
        <v>296</v>
      </c>
      <c r="E226" s="288"/>
      <c r="F226" s="288"/>
      <c r="G226" s="288"/>
      <c r="H226" s="288"/>
      <c r="I226" s="288"/>
      <c r="J226" s="288"/>
      <c r="K226" s="288"/>
      <c r="L226" s="288"/>
      <c r="M226" s="288"/>
      <c r="N226" s="182"/>
      <c r="O226" s="182"/>
      <c r="R226" s="287" t="s">
        <v>327</v>
      </c>
      <c r="S226" s="288"/>
      <c r="T226" s="288"/>
      <c r="U226" s="288"/>
      <c r="V226" s="288"/>
      <c r="W226" s="288"/>
      <c r="X226" s="288"/>
      <c r="Y226" s="288"/>
      <c r="Z226" s="288"/>
      <c r="AA226" s="288"/>
      <c r="AB226" s="182" t="s">
        <v>278</v>
      </c>
    </row>
    <row r="227" spans="4:28" ht="15" x14ac:dyDescent="0.15">
      <c r="D227" s="3">
        <v>150</v>
      </c>
      <c r="E227" s="4">
        <v>2004</v>
      </c>
      <c r="F227" s="4">
        <f t="shared" ref="F227:O227" si="27">E227+1</f>
        <v>2005</v>
      </c>
      <c r="G227" s="4">
        <f t="shared" si="27"/>
        <v>2006</v>
      </c>
      <c r="H227" s="4">
        <f t="shared" si="27"/>
        <v>2007</v>
      </c>
      <c r="I227" s="4">
        <f t="shared" si="27"/>
        <v>2008</v>
      </c>
      <c r="J227" s="4">
        <f t="shared" si="27"/>
        <v>2009</v>
      </c>
      <c r="K227" s="4">
        <f t="shared" si="27"/>
        <v>2010</v>
      </c>
      <c r="L227" s="4">
        <f t="shared" si="27"/>
        <v>2011</v>
      </c>
      <c r="M227" s="4">
        <f t="shared" si="27"/>
        <v>2012</v>
      </c>
      <c r="N227" s="173">
        <f t="shared" si="27"/>
        <v>2013</v>
      </c>
      <c r="O227" s="173">
        <f t="shared" si="27"/>
        <v>2014</v>
      </c>
      <c r="R227" s="3">
        <v>148</v>
      </c>
      <c r="S227" s="4">
        <v>2004</v>
      </c>
      <c r="T227" s="4">
        <f t="shared" ref="T227" si="28">S227+1</f>
        <v>2005</v>
      </c>
      <c r="U227" s="4">
        <f t="shared" ref="U227" si="29">T227+1</f>
        <v>2006</v>
      </c>
      <c r="V227" s="4">
        <f t="shared" ref="V227" si="30">U227+1</f>
        <v>2007</v>
      </c>
      <c r="W227" s="4">
        <f t="shared" ref="W227" si="31">V227+1</f>
        <v>2008</v>
      </c>
      <c r="X227" s="4">
        <f t="shared" ref="X227" si="32">W227+1</f>
        <v>2009</v>
      </c>
      <c r="Y227" s="4">
        <f t="shared" ref="Y227" si="33">X227+1</f>
        <v>2010</v>
      </c>
      <c r="Z227" s="4">
        <f t="shared" ref="Z227" si="34">Y227+1</f>
        <v>2011</v>
      </c>
      <c r="AA227" s="4">
        <f t="shared" ref="AA227" si="35">Z227+1</f>
        <v>2012</v>
      </c>
      <c r="AB227" s="173">
        <f t="shared" ref="AB227" si="36">AA227+1</f>
        <v>2013</v>
      </c>
    </row>
    <row r="228" spans="4:28" ht="15" x14ac:dyDescent="0.15">
      <c r="D228" s="5" t="s">
        <v>0</v>
      </c>
      <c r="E228" s="180">
        <v>1831</v>
      </c>
      <c r="F228" s="179">
        <v>1841</v>
      </c>
      <c r="G228" s="179">
        <v>1913</v>
      </c>
      <c r="H228" s="179">
        <v>1982</v>
      </c>
      <c r="I228" s="179">
        <v>2029</v>
      </c>
      <c r="J228" s="179">
        <v>1998</v>
      </c>
      <c r="K228" s="179">
        <v>2117</v>
      </c>
      <c r="L228" s="179">
        <v>2337</v>
      </c>
      <c r="M228" s="184">
        <v>2269</v>
      </c>
      <c r="N228" s="174">
        <v>2158</v>
      </c>
      <c r="O228" s="174">
        <v>0</v>
      </c>
      <c r="R228" s="5" t="s">
        <v>0</v>
      </c>
      <c r="S228" s="180">
        <f>IF(OR(E228=0,E301=0),0,E228-E301)</f>
        <v>1633</v>
      </c>
      <c r="T228" s="180">
        <f t="shared" ref="T228:AB228" si="37">IF(OR(F228=0,F301=0),0,F228-F301)</f>
        <v>1640</v>
      </c>
      <c r="U228" s="180">
        <f t="shared" si="37"/>
        <v>1706</v>
      </c>
      <c r="V228" s="180">
        <f t="shared" si="37"/>
        <v>1772</v>
      </c>
      <c r="W228" s="180">
        <f t="shared" si="37"/>
        <v>1806</v>
      </c>
      <c r="X228" s="180">
        <f t="shared" si="37"/>
        <v>1791</v>
      </c>
      <c r="Y228" s="180">
        <f t="shared" si="37"/>
        <v>1888</v>
      </c>
      <c r="Z228" s="180">
        <f t="shared" si="37"/>
        <v>2085</v>
      </c>
      <c r="AA228" s="180">
        <f t="shared" si="37"/>
        <v>2014</v>
      </c>
      <c r="AB228" s="190">
        <f t="shared" si="37"/>
        <v>1891</v>
      </c>
    </row>
    <row r="229" spans="4:28" ht="15" x14ac:dyDescent="0.15">
      <c r="D229" s="5" t="s">
        <v>1</v>
      </c>
      <c r="E229" s="177">
        <v>2356.9</v>
      </c>
      <c r="F229" s="176">
        <v>2368</v>
      </c>
      <c r="G229" s="8">
        <v>2466.2637188900003</v>
      </c>
      <c r="H229" s="8">
        <v>2583.6213068899997</v>
      </c>
      <c r="I229" s="8">
        <v>2652.0102004400001</v>
      </c>
      <c r="J229" s="8">
        <v>2649.0082827800002</v>
      </c>
      <c r="K229" s="8">
        <v>2722.6201194800001</v>
      </c>
      <c r="L229" s="8">
        <v>2850.5456846099996</v>
      </c>
      <c r="M229" s="9">
        <v>2946.51871815</v>
      </c>
      <c r="N229" s="175">
        <v>3047.2538281699999</v>
      </c>
      <c r="O229" s="175">
        <v>3120.4267463699998</v>
      </c>
      <c r="R229" s="5" t="s">
        <v>1</v>
      </c>
      <c r="S229" s="180">
        <f t="shared" ref="S229:S259" si="38">IF(OR(E229=0,E302=0),0,E229-E302)</f>
        <v>2211.9</v>
      </c>
      <c r="T229" s="180">
        <f t="shared" ref="T229:T259" si="39">IF(OR(F229=0,F302=0),0,F229-F302)</f>
        <v>2211</v>
      </c>
      <c r="U229" s="180">
        <f t="shared" ref="U229:U259" si="40">IF(OR(G229=0,G302=0),0,G229-G302)</f>
        <v>2307.5814597600001</v>
      </c>
      <c r="V229" s="180">
        <f t="shared" ref="V229:V259" si="41">IF(OR(H229=0,H302=0),0,H229-H302)</f>
        <v>2410.0077674499998</v>
      </c>
      <c r="W229" s="180">
        <f t="shared" ref="W229:W259" si="42">IF(OR(I229=0,I302=0),0,I229-I302)</f>
        <v>2487.0422326600001</v>
      </c>
      <c r="X229" s="180">
        <f t="shared" ref="X229:X259" si="43">IF(OR(J229=0,J302=0),0,J229-J302)</f>
        <v>2469.71449803</v>
      </c>
      <c r="Y229" s="180">
        <f t="shared" ref="Y229:Y259" si="44">IF(OR(K229=0,K302=0),0,K229-K302)</f>
        <v>2534.7194363900003</v>
      </c>
      <c r="Z229" s="180">
        <f t="shared" ref="Z229:Z259" si="45">IF(OR(L229=0,L302=0),0,L229-L302)</f>
        <v>2654.4805437699997</v>
      </c>
      <c r="AA229" s="180">
        <f t="shared" ref="AA229:AA259" si="46">IF(OR(M229=0,M302=0),0,M229-M302)</f>
        <v>2735.3238698</v>
      </c>
      <c r="AB229" s="190">
        <f t="shared" ref="AB229:AB259" si="47">IF(OR(N229=0,N302=0),0,N229-N302)</f>
        <v>2824.1715209700001</v>
      </c>
    </row>
    <row r="230" spans="4:28" ht="15" x14ac:dyDescent="0.15">
      <c r="D230" s="5" t="s">
        <v>2</v>
      </c>
      <c r="E230" s="177"/>
      <c r="F230" s="176"/>
      <c r="G230" s="176"/>
      <c r="H230" s="176">
        <v>478.73289999999997</v>
      </c>
      <c r="I230" s="176">
        <v>571.03769999999997</v>
      </c>
      <c r="J230" s="176">
        <v>553.12559999999996</v>
      </c>
      <c r="K230" s="176">
        <v>536.99536000000001</v>
      </c>
      <c r="L230" s="176">
        <v>498.4</v>
      </c>
      <c r="M230" s="185">
        <v>435</v>
      </c>
      <c r="N230" s="186">
        <v>428.60424036267784</v>
      </c>
      <c r="O230" s="175">
        <v>0</v>
      </c>
      <c r="R230" s="5" t="s">
        <v>2</v>
      </c>
      <c r="S230" s="180">
        <f t="shared" si="38"/>
        <v>0</v>
      </c>
      <c r="T230" s="180">
        <f t="shared" si="39"/>
        <v>0</v>
      </c>
      <c r="U230" s="180">
        <f t="shared" si="40"/>
        <v>0</v>
      </c>
      <c r="V230" s="180">
        <f t="shared" si="41"/>
        <v>478.72868769174318</v>
      </c>
      <c r="W230" s="180">
        <f t="shared" si="42"/>
        <v>571.0207401873987</v>
      </c>
      <c r="X230" s="180">
        <f t="shared" si="43"/>
        <v>553.11253589889679</v>
      </c>
      <c r="Y230" s="180">
        <f t="shared" si="44"/>
        <v>536.98144107963003</v>
      </c>
      <c r="Z230" s="180">
        <f t="shared" si="45"/>
        <v>498.32979999999998</v>
      </c>
      <c r="AA230" s="180">
        <f t="shared" si="46"/>
        <v>434</v>
      </c>
      <c r="AB230" s="190">
        <f t="shared" si="47"/>
        <v>427.60424036267784</v>
      </c>
    </row>
    <row r="231" spans="4:28" ht="15" x14ac:dyDescent="0.15">
      <c r="D231" s="5" t="s">
        <v>3</v>
      </c>
      <c r="E231" s="7">
        <v>0</v>
      </c>
      <c r="F231" s="8">
        <v>0</v>
      </c>
      <c r="G231" s="8">
        <v>0</v>
      </c>
      <c r="H231" s="8">
        <v>0</v>
      </c>
      <c r="I231" s="8">
        <v>0</v>
      </c>
      <c r="J231" s="8">
        <v>6363.8</v>
      </c>
      <c r="K231" s="8">
        <v>6484.7</v>
      </c>
      <c r="L231" s="8">
        <v>6281.5</v>
      </c>
      <c r="M231" s="9">
        <v>6326.5228631600003</v>
      </c>
      <c r="N231" s="175">
        <v>6326.5228631600003</v>
      </c>
      <c r="O231" s="175">
        <v>0</v>
      </c>
      <c r="R231" s="5" t="s">
        <v>3</v>
      </c>
      <c r="S231" s="180">
        <f t="shared" si="38"/>
        <v>0</v>
      </c>
      <c r="T231" s="180">
        <f t="shared" si="39"/>
        <v>0</v>
      </c>
      <c r="U231" s="180">
        <f t="shared" si="40"/>
        <v>0</v>
      </c>
      <c r="V231" s="180">
        <f t="shared" si="41"/>
        <v>0</v>
      </c>
      <c r="W231" s="180">
        <f t="shared" si="42"/>
        <v>0</v>
      </c>
      <c r="X231" s="180">
        <f t="shared" si="43"/>
        <v>0</v>
      </c>
      <c r="Y231" s="180">
        <f t="shared" si="44"/>
        <v>0</v>
      </c>
      <c r="Z231" s="180">
        <f t="shared" si="45"/>
        <v>0</v>
      </c>
      <c r="AA231" s="180">
        <f t="shared" si="46"/>
        <v>0</v>
      </c>
      <c r="AB231" s="190">
        <f t="shared" si="47"/>
        <v>0</v>
      </c>
    </row>
    <row r="232" spans="4:28" ht="15" x14ac:dyDescent="0.15">
      <c r="D232" s="5" t="s">
        <v>4</v>
      </c>
      <c r="E232" s="177">
        <v>45.3</v>
      </c>
      <c r="F232" s="176">
        <v>51.7</v>
      </c>
      <c r="G232" s="176">
        <v>57.8</v>
      </c>
      <c r="H232" s="176">
        <v>65.599999999999994</v>
      </c>
      <c r="I232" s="176">
        <v>116</v>
      </c>
      <c r="J232" s="176">
        <v>130</v>
      </c>
      <c r="K232" s="176">
        <f>AVERAGE(J232,L232)</f>
        <v>135.5</v>
      </c>
      <c r="L232" s="176">
        <v>141</v>
      </c>
      <c r="M232" s="185">
        <v>0</v>
      </c>
      <c r="N232" s="175">
        <v>0</v>
      </c>
      <c r="O232" s="175">
        <v>0</v>
      </c>
      <c r="R232" s="5" t="s">
        <v>4</v>
      </c>
      <c r="S232" s="180">
        <f t="shared" si="38"/>
        <v>0</v>
      </c>
      <c r="T232" s="180">
        <f t="shared" si="39"/>
        <v>0</v>
      </c>
      <c r="U232" s="180">
        <f t="shared" si="40"/>
        <v>0</v>
      </c>
      <c r="V232" s="180">
        <f t="shared" si="41"/>
        <v>0</v>
      </c>
      <c r="W232" s="180">
        <f t="shared" si="42"/>
        <v>0</v>
      </c>
      <c r="X232" s="180">
        <f t="shared" si="43"/>
        <v>0</v>
      </c>
      <c r="Y232" s="180">
        <f t="shared" si="44"/>
        <v>0</v>
      </c>
      <c r="Z232" s="180">
        <f t="shared" si="45"/>
        <v>121</v>
      </c>
      <c r="AA232" s="180">
        <f t="shared" si="46"/>
        <v>0</v>
      </c>
      <c r="AB232" s="190">
        <f t="shared" si="47"/>
        <v>0</v>
      </c>
    </row>
    <row r="233" spans="4:28" ht="15" x14ac:dyDescent="0.15">
      <c r="D233" s="5" t="s">
        <v>5</v>
      </c>
      <c r="E233" s="8">
        <v>17652</v>
      </c>
      <c r="F233" s="8">
        <v>17132</v>
      </c>
      <c r="G233" s="8">
        <v>18497</v>
      </c>
      <c r="H233" s="8">
        <v>20070</v>
      </c>
      <c r="I233" s="8">
        <v>22072</v>
      </c>
      <c r="J233" s="8">
        <v>23082</v>
      </c>
      <c r="K233" s="8">
        <v>23058</v>
      </c>
      <c r="L233" s="8">
        <v>23605</v>
      </c>
      <c r="M233" s="9">
        <v>23669</v>
      </c>
      <c r="N233" s="175">
        <v>24344</v>
      </c>
      <c r="O233" s="175">
        <v>25124</v>
      </c>
      <c r="R233" s="5" t="s">
        <v>5</v>
      </c>
      <c r="S233" s="180">
        <f t="shared" si="38"/>
        <v>17054.533926814944</v>
      </c>
      <c r="T233" s="180">
        <f t="shared" si="39"/>
        <v>16488.400445111209</v>
      </c>
      <c r="U233" s="180">
        <f t="shared" si="40"/>
        <v>17807.26696340747</v>
      </c>
      <c r="V233" s="180">
        <f t="shared" si="41"/>
        <v>19334.133481703735</v>
      </c>
      <c r="W233" s="180">
        <f t="shared" si="42"/>
        <v>21290</v>
      </c>
      <c r="X233" s="180">
        <f t="shared" si="43"/>
        <v>22213</v>
      </c>
      <c r="Y233" s="180">
        <f t="shared" si="44"/>
        <v>22038</v>
      </c>
      <c r="Z233" s="180">
        <f t="shared" si="45"/>
        <v>22422</v>
      </c>
      <c r="AA233" s="180">
        <f t="shared" si="46"/>
        <v>22449</v>
      </c>
      <c r="AB233" s="190">
        <f t="shared" si="47"/>
        <v>23124</v>
      </c>
    </row>
    <row r="234" spans="4:28" ht="15" x14ac:dyDescent="0.15">
      <c r="D234" s="5" t="s">
        <v>6</v>
      </c>
      <c r="E234" s="7">
        <v>0</v>
      </c>
      <c r="F234" s="8">
        <v>0</v>
      </c>
      <c r="G234" s="8">
        <v>0</v>
      </c>
      <c r="H234" s="8">
        <v>0</v>
      </c>
      <c r="I234" s="8">
        <v>0</v>
      </c>
      <c r="J234" s="8">
        <v>0</v>
      </c>
      <c r="K234" s="8">
        <v>0</v>
      </c>
      <c r="L234" s="8">
        <v>0</v>
      </c>
      <c r="M234" s="9">
        <v>0</v>
      </c>
      <c r="N234" s="175">
        <v>0</v>
      </c>
      <c r="O234" s="175">
        <v>0</v>
      </c>
      <c r="R234" s="5" t="s">
        <v>6</v>
      </c>
      <c r="S234" s="180">
        <f t="shared" si="38"/>
        <v>0</v>
      </c>
      <c r="T234" s="180">
        <f t="shared" si="39"/>
        <v>0</v>
      </c>
      <c r="U234" s="180">
        <f t="shared" si="40"/>
        <v>0</v>
      </c>
      <c r="V234" s="180">
        <f t="shared" si="41"/>
        <v>0</v>
      </c>
      <c r="W234" s="180">
        <f t="shared" si="42"/>
        <v>0</v>
      </c>
      <c r="X234" s="180">
        <f t="shared" si="43"/>
        <v>0</v>
      </c>
      <c r="Y234" s="180">
        <f t="shared" si="44"/>
        <v>0</v>
      </c>
      <c r="Z234" s="180">
        <f t="shared" si="45"/>
        <v>0</v>
      </c>
      <c r="AA234" s="180">
        <f t="shared" si="46"/>
        <v>0</v>
      </c>
      <c r="AB234" s="190">
        <f t="shared" si="47"/>
        <v>0</v>
      </c>
    </row>
    <row r="235" spans="4:28" ht="15" x14ac:dyDescent="0.15">
      <c r="D235" s="5" t="s">
        <v>7</v>
      </c>
      <c r="E235" s="177">
        <v>10139</v>
      </c>
      <c r="F235" s="176">
        <v>8487</v>
      </c>
      <c r="G235" s="176">
        <v>9813</v>
      </c>
      <c r="H235" s="176">
        <v>10051</v>
      </c>
      <c r="I235" s="176">
        <v>10233.674999999999</v>
      </c>
      <c r="J235" s="176">
        <v>9939.4629999999997</v>
      </c>
      <c r="K235" s="176">
        <v>10515.043</v>
      </c>
      <c r="L235" s="176">
        <v>11038</v>
      </c>
      <c r="M235" s="185">
        <v>9204</v>
      </c>
      <c r="N235" s="175">
        <v>9204</v>
      </c>
      <c r="O235" s="175">
        <v>0</v>
      </c>
      <c r="R235" s="5" t="s">
        <v>7</v>
      </c>
      <c r="S235" s="180">
        <f t="shared" si="38"/>
        <v>0</v>
      </c>
      <c r="T235" s="180">
        <f t="shared" si="39"/>
        <v>0</v>
      </c>
      <c r="U235" s="180">
        <f t="shared" si="40"/>
        <v>0</v>
      </c>
      <c r="V235" s="180">
        <f t="shared" si="41"/>
        <v>0</v>
      </c>
      <c r="W235" s="180">
        <f t="shared" si="42"/>
        <v>0</v>
      </c>
      <c r="X235" s="180">
        <f t="shared" si="43"/>
        <v>0</v>
      </c>
      <c r="Y235" s="180">
        <f t="shared" si="44"/>
        <v>0</v>
      </c>
      <c r="Z235" s="180">
        <f t="shared" si="45"/>
        <v>0</v>
      </c>
      <c r="AA235" s="180">
        <f t="shared" si="46"/>
        <v>0</v>
      </c>
      <c r="AB235" s="190">
        <f t="shared" si="47"/>
        <v>0</v>
      </c>
    </row>
    <row r="236" spans="4:28" ht="15" x14ac:dyDescent="0.15">
      <c r="D236" s="5" t="s">
        <v>8</v>
      </c>
      <c r="E236" s="7">
        <v>568</v>
      </c>
      <c r="F236" s="8">
        <v>633.9</v>
      </c>
      <c r="G236" s="8">
        <v>725.85400000000004</v>
      </c>
      <c r="H236" s="8">
        <v>811.16700000000003</v>
      </c>
      <c r="I236" s="8">
        <v>843.51299999999992</v>
      </c>
      <c r="J236" s="8">
        <v>1073.492</v>
      </c>
      <c r="K236" s="8">
        <v>954.43600000000004</v>
      </c>
      <c r="L236" s="8">
        <v>53.2</v>
      </c>
      <c r="M236" s="9">
        <v>72.525000000000006</v>
      </c>
      <c r="N236" s="175">
        <v>99.3</v>
      </c>
      <c r="O236" s="175">
        <v>0</v>
      </c>
      <c r="R236" s="5" t="s">
        <v>8</v>
      </c>
      <c r="S236" s="180">
        <f t="shared" si="38"/>
        <v>0</v>
      </c>
      <c r="T236" s="180">
        <f t="shared" si="39"/>
        <v>0</v>
      </c>
      <c r="U236" s="180">
        <f t="shared" si="40"/>
        <v>0</v>
      </c>
      <c r="V236" s="180">
        <f t="shared" si="41"/>
        <v>0</v>
      </c>
      <c r="W236" s="180">
        <f t="shared" si="42"/>
        <v>0</v>
      </c>
      <c r="X236" s="180">
        <f t="shared" si="43"/>
        <v>0</v>
      </c>
      <c r="Y236" s="180">
        <f t="shared" si="44"/>
        <v>0</v>
      </c>
      <c r="Z236" s="180">
        <f t="shared" si="45"/>
        <v>0</v>
      </c>
      <c r="AA236" s="180">
        <f t="shared" si="46"/>
        <v>0</v>
      </c>
      <c r="AB236" s="190">
        <f t="shared" si="47"/>
        <v>0</v>
      </c>
    </row>
    <row r="237" spans="4:28" ht="15" x14ac:dyDescent="0.15">
      <c r="D237" s="5" t="s">
        <v>9</v>
      </c>
      <c r="E237" s="8">
        <v>4920.142012360001</v>
      </c>
      <c r="F237" s="8">
        <v>5234.7256872800008</v>
      </c>
      <c r="G237" s="8">
        <v>5793.7864998599998</v>
      </c>
      <c r="H237" s="8">
        <v>6246.9457506899998</v>
      </c>
      <c r="I237" s="8">
        <v>6609.2800254699996</v>
      </c>
      <c r="J237" s="8">
        <v>6688.3013691058914</v>
      </c>
      <c r="K237" s="8">
        <v>6317.157070264303</v>
      </c>
      <c r="L237" s="8">
        <v>6568.3712233171018</v>
      </c>
      <c r="M237" s="9">
        <v>6753.727435616398</v>
      </c>
      <c r="N237" s="175">
        <v>6705.9601874950085</v>
      </c>
      <c r="O237" s="175">
        <v>6799.4960224732977</v>
      </c>
      <c r="R237" s="5" t="s">
        <v>9</v>
      </c>
      <c r="S237" s="180">
        <f t="shared" si="38"/>
        <v>4503.4894123600006</v>
      </c>
      <c r="T237" s="180">
        <f t="shared" si="39"/>
        <v>4796.4233882800008</v>
      </c>
      <c r="U237" s="180">
        <f t="shared" si="40"/>
        <v>5282.1641392699994</v>
      </c>
      <c r="V237" s="180">
        <f t="shared" si="41"/>
        <v>5673.7560164500001</v>
      </c>
      <c r="W237" s="180">
        <f t="shared" si="42"/>
        <v>5999.7795908599992</v>
      </c>
      <c r="X237" s="180">
        <f t="shared" si="43"/>
        <v>6078.0278108088914</v>
      </c>
      <c r="Y237" s="180">
        <f t="shared" si="44"/>
        <v>5696.1505108509027</v>
      </c>
      <c r="Z237" s="180">
        <f t="shared" si="45"/>
        <v>5860.8856548522017</v>
      </c>
      <c r="AA237" s="180">
        <f t="shared" si="46"/>
        <v>6021.4846799680981</v>
      </c>
      <c r="AB237" s="190">
        <f t="shared" si="47"/>
        <v>5936.7492999708084</v>
      </c>
    </row>
    <row r="238" spans="4:28" ht="15" x14ac:dyDescent="0.15">
      <c r="D238" s="5" t="s">
        <v>10</v>
      </c>
      <c r="E238" s="7">
        <v>523</v>
      </c>
      <c r="F238" s="8">
        <v>530</v>
      </c>
      <c r="G238" s="8">
        <v>570</v>
      </c>
      <c r="H238" s="8">
        <v>588</v>
      </c>
      <c r="I238" s="8">
        <v>624</v>
      </c>
      <c r="J238" s="8">
        <v>642</v>
      </c>
      <c r="K238" s="8">
        <v>652</v>
      </c>
      <c r="L238" s="8">
        <v>687</v>
      </c>
      <c r="M238" s="9">
        <v>725</v>
      </c>
      <c r="N238" s="175">
        <v>826</v>
      </c>
      <c r="O238" s="175">
        <v>816</v>
      </c>
      <c r="R238" s="5" t="s">
        <v>10</v>
      </c>
      <c r="S238" s="180">
        <f t="shared" si="38"/>
        <v>506</v>
      </c>
      <c r="T238" s="180">
        <f t="shared" si="39"/>
        <v>502</v>
      </c>
      <c r="U238" s="180">
        <f t="shared" si="40"/>
        <v>539</v>
      </c>
      <c r="V238" s="180">
        <f t="shared" si="41"/>
        <v>556</v>
      </c>
      <c r="W238" s="180">
        <f t="shared" si="42"/>
        <v>588</v>
      </c>
      <c r="X238" s="180">
        <f t="shared" si="43"/>
        <v>601</v>
      </c>
      <c r="Y238" s="180">
        <f t="shared" si="44"/>
        <v>606</v>
      </c>
      <c r="Z238" s="180">
        <f t="shared" si="45"/>
        <v>636</v>
      </c>
      <c r="AA238" s="180">
        <f t="shared" si="46"/>
        <v>670</v>
      </c>
      <c r="AB238" s="190">
        <f t="shared" si="47"/>
        <v>771</v>
      </c>
    </row>
    <row r="239" spans="4:28" ht="15" x14ac:dyDescent="0.15">
      <c r="D239" s="5" t="s">
        <v>11</v>
      </c>
      <c r="E239" s="7">
        <v>15538</v>
      </c>
      <c r="F239" s="8">
        <v>16132</v>
      </c>
      <c r="G239" s="8">
        <v>16807</v>
      </c>
      <c r="H239" s="8">
        <v>17952</v>
      </c>
      <c r="I239" s="8">
        <v>18944</v>
      </c>
      <c r="J239" s="8">
        <v>19401</v>
      </c>
      <c r="K239" s="8">
        <v>19903</v>
      </c>
      <c r="L239" s="8">
        <v>19765</v>
      </c>
      <c r="M239" s="9">
        <v>19933</v>
      </c>
      <c r="N239" s="175">
        <v>20471</v>
      </c>
      <c r="O239" s="175">
        <v>0</v>
      </c>
      <c r="R239" s="5" t="s">
        <v>11</v>
      </c>
      <c r="S239" s="180">
        <f t="shared" si="38"/>
        <v>0</v>
      </c>
      <c r="T239" s="180">
        <f t="shared" si="39"/>
        <v>0</v>
      </c>
      <c r="U239" s="180">
        <f t="shared" si="40"/>
        <v>0</v>
      </c>
      <c r="V239" s="180">
        <f t="shared" si="41"/>
        <v>0</v>
      </c>
      <c r="W239" s="180">
        <f t="shared" si="42"/>
        <v>0</v>
      </c>
      <c r="X239" s="180">
        <f t="shared" si="43"/>
        <v>0</v>
      </c>
      <c r="Y239" s="180">
        <f t="shared" si="44"/>
        <v>0</v>
      </c>
      <c r="Z239" s="180">
        <f t="shared" si="45"/>
        <v>0</v>
      </c>
      <c r="AA239" s="180">
        <f t="shared" si="46"/>
        <v>14845</v>
      </c>
      <c r="AB239" s="190">
        <f t="shared" si="47"/>
        <v>15038</v>
      </c>
    </row>
    <row r="240" spans="4:28" ht="15" x14ac:dyDescent="0.15">
      <c r="D240" s="5" t="s">
        <v>12</v>
      </c>
      <c r="E240" s="177">
        <v>644</v>
      </c>
      <c r="F240" s="176">
        <v>463</v>
      </c>
      <c r="G240" s="176">
        <v>485</v>
      </c>
      <c r="H240" s="176">
        <v>500</v>
      </c>
      <c r="I240" s="176">
        <v>536</v>
      </c>
      <c r="J240" s="176">
        <v>443</v>
      </c>
      <c r="K240" s="176">
        <v>518</v>
      </c>
      <c r="L240" s="176">
        <v>522</v>
      </c>
      <c r="M240" s="9">
        <v>416</v>
      </c>
      <c r="N240" s="175">
        <v>416</v>
      </c>
      <c r="O240" s="175">
        <v>0</v>
      </c>
      <c r="R240" s="5" t="s">
        <v>12</v>
      </c>
      <c r="S240" s="180">
        <f t="shared" si="38"/>
        <v>0</v>
      </c>
      <c r="T240" s="180">
        <f t="shared" si="39"/>
        <v>0</v>
      </c>
      <c r="U240" s="180">
        <f t="shared" si="40"/>
        <v>0</v>
      </c>
      <c r="V240" s="180">
        <f t="shared" si="41"/>
        <v>0</v>
      </c>
      <c r="W240" s="180">
        <f t="shared" si="42"/>
        <v>0</v>
      </c>
      <c r="X240" s="180">
        <f t="shared" si="43"/>
        <v>0</v>
      </c>
      <c r="Y240" s="180">
        <f t="shared" si="44"/>
        <v>0</v>
      </c>
      <c r="Z240" s="180">
        <f t="shared" si="45"/>
        <v>0</v>
      </c>
      <c r="AA240" s="180">
        <f t="shared" si="46"/>
        <v>0</v>
      </c>
      <c r="AB240" s="190">
        <f t="shared" si="47"/>
        <v>0</v>
      </c>
    </row>
    <row r="241" spans="4:28" ht="15" x14ac:dyDescent="0.15">
      <c r="D241" s="5" t="s">
        <v>13</v>
      </c>
      <c r="E241" s="8">
        <v>1581</v>
      </c>
      <c r="F241" s="8">
        <v>1581</v>
      </c>
      <c r="G241" s="8">
        <v>1824</v>
      </c>
      <c r="H241" s="8">
        <v>2088</v>
      </c>
      <c r="I241" s="8">
        <v>2345</v>
      </c>
      <c r="J241" s="8">
        <v>2514</v>
      </c>
      <c r="K241" s="8">
        <v>2468</v>
      </c>
      <c r="L241" s="8">
        <v>2605</v>
      </c>
      <c r="M241" s="9">
        <v>2601</v>
      </c>
      <c r="N241" s="175">
        <v>2791</v>
      </c>
      <c r="O241" s="175">
        <v>0</v>
      </c>
      <c r="R241" s="5" t="s">
        <v>13</v>
      </c>
      <c r="S241" s="180">
        <f t="shared" si="38"/>
        <v>1516</v>
      </c>
      <c r="T241" s="180">
        <f t="shared" si="39"/>
        <v>1516</v>
      </c>
      <c r="U241" s="180">
        <f t="shared" si="40"/>
        <v>1768</v>
      </c>
      <c r="V241" s="180">
        <f t="shared" si="41"/>
        <v>2003</v>
      </c>
      <c r="W241" s="180">
        <f t="shared" si="42"/>
        <v>2249</v>
      </c>
      <c r="X241" s="180">
        <f t="shared" si="43"/>
        <v>2423</v>
      </c>
      <c r="Y241" s="180">
        <f t="shared" si="44"/>
        <v>2378</v>
      </c>
      <c r="Z241" s="180">
        <f t="shared" si="45"/>
        <v>2521</v>
      </c>
      <c r="AA241" s="180">
        <f t="shared" si="46"/>
        <v>2528</v>
      </c>
      <c r="AB241" s="190">
        <f t="shared" si="47"/>
        <v>2703</v>
      </c>
    </row>
    <row r="242" spans="4:28" ht="15" x14ac:dyDescent="0.15">
      <c r="D242" s="5" t="s">
        <v>14</v>
      </c>
      <c r="E242" s="7">
        <v>117059</v>
      </c>
      <c r="F242" s="8">
        <v>124747</v>
      </c>
      <c r="G242" s="8">
        <v>131610</v>
      </c>
      <c r="H242" s="8">
        <v>142356</v>
      </c>
      <c r="I242" s="8">
        <v>155147</v>
      </c>
      <c r="J242" s="8">
        <v>150694</v>
      </c>
      <c r="K242" s="8">
        <v>148225</v>
      </c>
      <c r="L242" s="8">
        <v>141960</v>
      </c>
      <c r="M242" s="9">
        <v>137771</v>
      </c>
      <c r="N242" s="175">
        <v>142616</v>
      </c>
      <c r="O242" s="175">
        <v>0</v>
      </c>
      <c r="R242" s="5" t="s">
        <v>14</v>
      </c>
      <c r="S242" s="180">
        <f t="shared" si="38"/>
        <v>0</v>
      </c>
      <c r="T242" s="180">
        <f t="shared" si="39"/>
        <v>0</v>
      </c>
      <c r="U242" s="180">
        <f t="shared" si="40"/>
        <v>0</v>
      </c>
      <c r="V242" s="180">
        <f t="shared" si="41"/>
        <v>0</v>
      </c>
      <c r="W242" s="180">
        <f t="shared" si="42"/>
        <v>0</v>
      </c>
      <c r="X242" s="180">
        <f t="shared" si="43"/>
        <v>0</v>
      </c>
      <c r="Y242" s="180">
        <f t="shared" si="44"/>
        <v>0</v>
      </c>
      <c r="Z242" s="180">
        <f t="shared" si="45"/>
        <v>0</v>
      </c>
      <c r="AA242" s="180">
        <f t="shared" si="46"/>
        <v>0</v>
      </c>
      <c r="AB242" s="190">
        <f t="shared" si="47"/>
        <v>0</v>
      </c>
    </row>
    <row r="243" spans="4:28" ht="15" x14ac:dyDescent="0.15">
      <c r="D243" s="5" t="s">
        <v>15</v>
      </c>
      <c r="E243" s="7">
        <v>0</v>
      </c>
      <c r="F243" s="8">
        <v>0</v>
      </c>
      <c r="G243" s="8">
        <v>0</v>
      </c>
      <c r="H243" s="8">
        <v>0</v>
      </c>
      <c r="I243" s="8">
        <v>0</v>
      </c>
      <c r="J243" s="8">
        <v>0</v>
      </c>
      <c r="K243" s="8">
        <v>0</v>
      </c>
      <c r="L243" s="8">
        <v>0</v>
      </c>
      <c r="M243" s="9">
        <v>0</v>
      </c>
      <c r="N243" s="175">
        <v>0</v>
      </c>
      <c r="O243" s="175">
        <v>0</v>
      </c>
      <c r="R243" s="5" t="s">
        <v>15</v>
      </c>
      <c r="S243" s="180">
        <f t="shared" si="38"/>
        <v>0</v>
      </c>
      <c r="T243" s="180">
        <f t="shared" si="39"/>
        <v>0</v>
      </c>
      <c r="U243" s="180">
        <f t="shared" si="40"/>
        <v>0</v>
      </c>
      <c r="V243" s="180">
        <f t="shared" si="41"/>
        <v>0</v>
      </c>
      <c r="W243" s="180">
        <f t="shared" si="42"/>
        <v>0</v>
      </c>
      <c r="X243" s="180">
        <f t="shared" si="43"/>
        <v>0</v>
      </c>
      <c r="Y243" s="180">
        <f t="shared" si="44"/>
        <v>0</v>
      </c>
      <c r="Z243" s="180">
        <f t="shared" si="45"/>
        <v>0</v>
      </c>
      <c r="AA243" s="180">
        <f t="shared" si="46"/>
        <v>0</v>
      </c>
      <c r="AB243" s="190">
        <f t="shared" si="47"/>
        <v>0</v>
      </c>
    </row>
    <row r="244" spans="4:28" ht="15" x14ac:dyDescent="0.15">
      <c r="D244" s="5" t="s">
        <v>16</v>
      </c>
      <c r="E244" s="8">
        <v>0</v>
      </c>
      <c r="F244" s="8">
        <v>0</v>
      </c>
      <c r="G244" s="8">
        <v>0</v>
      </c>
      <c r="H244" s="8">
        <v>6228</v>
      </c>
      <c r="I244" s="8">
        <v>7232</v>
      </c>
      <c r="J244" s="8">
        <v>6144</v>
      </c>
      <c r="K244" s="8">
        <v>8437</v>
      </c>
      <c r="L244" s="8">
        <v>9216</v>
      </c>
      <c r="M244" s="9">
        <v>9865</v>
      </c>
      <c r="N244" s="175">
        <v>9512</v>
      </c>
      <c r="O244" s="175">
        <v>0</v>
      </c>
      <c r="R244" s="5" t="s">
        <v>16</v>
      </c>
      <c r="S244" s="180">
        <f t="shared" si="38"/>
        <v>0</v>
      </c>
      <c r="T244" s="180">
        <f t="shared" si="39"/>
        <v>0</v>
      </c>
      <c r="U244" s="180">
        <f t="shared" si="40"/>
        <v>0</v>
      </c>
      <c r="V244" s="180">
        <f t="shared" si="41"/>
        <v>0</v>
      </c>
      <c r="W244" s="180">
        <f t="shared" si="42"/>
        <v>6892</v>
      </c>
      <c r="X244" s="180">
        <f t="shared" si="43"/>
        <v>5843</v>
      </c>
      <c r="Y244" s="180">
        <f t="shared" si="44"/>
        <v>8064</v>
      </c>
      <c r="Z244" s="180">
        <f t="shared" si="45"/>
        <v>0</v>
      </c>
      <c r="AA244" s="180">
        <f t="shared" si="46"/>
        <v>0</v>
      </c>
      <c r="AB244" s="190">
        <f t="shared" si="47"/>
        <v>0</v>
      </c>
    </row>
    <row r="245" spans="4:28" ht="15" x14ac:dyDescent="0.15">
      <c r="D245" s="5" t="s">
        <v>17</v>
      </c>
      <c r="E245" s="7">
        <v>8058</v>
      </c>
      <c r="F245" s="8">
        <v>8392</v>
      </c>
      <c r="G245" s="8">
        <v>8660</v>
      </c>
      <c r="H245" s="8">
        <v>9191</v>
      </c>
      <c r="I245" s="8">
        <v>9158</v>
      </c>
      <c r="J245" s="8">
        <v>9053</v>
      </c>
      <c r="K245" s="8">
        <v>8696</v>
      </c>
      <c r="L245" s="8">
        <v>8761</v>
      </c>
      <c r="M245" s="9">
        <v>8504</v>
      </c>
      <c r="N245" s="175">
        <v>8433</v>
      </c>
      <c r="O245" s="175">
        <v>8599</v>
      </c>
      <c r="R245" s="5" t="s">
        <v>17</v>
      </c>
      <c r="S245" s="180">
        <f t="shared" si="38"/>
        <v>7649</v>
      </c>
      <c r="T245" s="180">
        <f t="shared" si="39"/>
        <v>7925</v>
      </c>
      <c r="U245" s="180">
        <f t="shared" si="40"/>
        <v>8170</v>
      </c>
      <c r="V245" s="180">
        <f t="shared" si="41"/>
        <v>8598</v>
      </c>
      <c r="W245" s="180">
        <f t="shared" si="42"/>
        <v>8541</v>
      </c>
      <c r="X245" s="180">
        <f t="shared" si="43"/>
        <v>8426</v>
      </c>
      <c r="Y245" s="180">
        <f t="shared" si="44"/>
        <v>8105</v>
      </c>
      <c r="Z245" s="180">
        <f t="shared" si="45"/>
        <v>8192</v>
      </c>
      <c r="AA245" s="180">
        <f t="shared" si="46"/>
        <v>7982</v>
      </c>
      <c r="AB245" s="190">
        <f t="shared" si="47"/>
        <v>7936</v>
      </c>
    </row>
    <row r="246" spans="4:28" ht="15" x14ac:dyDescent="0.15">
      <c r="D246" s="5" t="s">
        <v>18</v>
      </c>
      <c r="E246" s="7">
        <v>0</v>
      </c>
      <c r="F246" s="8">
        <v>0</v>
      </c>
      <c r="G246" s="8">
        <v>0</v>
      </c>
      <c r="H246" s="8">
        <v>0</v>
      </c>
      <c r="I246" s="8">
        <v>0</v>
      </c>
      <c r="J246" s="8">
        <v>91</v>
      </c>
      <c r="K246" s="8">
        <v>96</v>
      </c>
      <c r="L246" s="8">
        <v>89</v>
      </c>
      <c r="M246" s="9">
        <v>66</v>
      </c>
      <c r="N246" s="175">
        <v>66</v>
      </c>
      <c r="O246" s="175">
        <v>0</v>
      </c>
      <c r="R246" s="5" t="s">
        <v>18</v>
      </c>
      <c r="S246" s="180">
        <f t="shared" si="38"/>
        <v>0</v>
      </c>
      <c r="T246" s="180">
        <f t="shared" si="39"/>
        <v>0</v>
      </c>
      <c r="U246" s="180">
        <f t="shared" si="40"/>
        <v>0</v>
      </c>
      <c r="V246" s="180">
        <f t="shared" si="41"/>
        <v>0</v>
      </c>
      <c r="W246" s="180">
        <f t="shared" si="42"/>
        <v>0</v>
      </c>
      <c r="X246" s="180">
        <f t="shared" si="43"/>
        <v>0</v>
      </c>
      <c r="Y246" s="180">
        <f t="shared" si="44"/>
        <v>0</v>
      </c>
      <c r="Z246" s="180">
        <f t="shared" si="45"/>
        <v>0</v>
      </c>
      <c r="AA246" s="180">
        <f t="shared" si="46"/>
        <v>0</v>
      </c>
      <c r="AB246" s="190">
        <f t="shared" si="47"/>
        <v>0</v>
      </c>
    </row>
    <row r="247" spans="4:28" ht="15" x14ac:dyDescent="0.15">
      <c r="D247" s="5" t="s">
        <v>19</v>
      </c>
      <c r="E247" s="7">
        <v>0</v>
      </c>
      <c r="F247" s="8">
        <v>0</v>
      </c>
      <c r="G247" s="8">
        <v>0</v>
      </c>
      <c r="H247" s="8">
        <v>0</v>
      </c>
      <c r="I247" s="8">
        <v>0</v>
      </c>
      <c r="J247" s="8">
        <v>0</v>
      </c>
      <c r="K247" s="8">
        <v>427</v>
      </c>
      <c r="L247" s="8">
        <v>191</v>
      </c>
      <c r="M247" s="9">
        <v>198</v>
      </c>
      <c r="N247" s="175">
        <v>198</v>
      </c>
      <c r="O247" s="175">
        <v>0</v>
      </c>
      <c r="R247" s="5" t="s">
        <v>19</v>
      </c>
      <c r="S247" s="180">
        <f t="shared" si="38"/>
        <v>0</v>
      </c>
      <c r="T247" s="180">
        <f t="shared" si="39"/>
        <v>0</v>
      </c>
      <c r="U247" s="180">
        <f t="shared" si="40"/>
        <v>0</v>
      </c>
      <c r="V247" s="180">
        <f t="shared" si="41"/>
        <v>0</v>
      </c>
      <c r="W247" s="180">
        <f t="shared" si="42"/>
        <v>0</v>
      </c>
      <c r="X247" s="180">
        <f t="shared" si="43"/>
        <v>0</v>
      </c>
      <c r="Y247" s="180">
        <f t="shared" si="44"/>
        <v>409</v>
      </c>
      <c r="Z247" s="180">
        <f t="shared" si="45"/>
        <v>169</v>
      </c>
      <c r="AA247" s="180">
        <f t="shared" si="46"/>
        <v>187</v>
      </c>
      <c r="AB247" s="190">
        <f t="shared" si="47"/>
        <v>187</v>
      </c>
    </row>
    <row r="248" spans="4:28" ht="15" x14ac:dyDescent="0.15">
      <c r="D248" s="5" t="s">
        <v>20</v>
      </c>
      <c r="E248" s="7">
        <v>40.770000000000003</v>
      </c>
      <c r="F248" s="8">
        <v>44.73</v>
      </c>
      <c r="G248" s="8">
        <v>54.39</v>
      </c>
      <c r="H248" s="8">
        <v>73.760000000000005</v>
      </c>
      <c r="I248" s="8">
        <v>90.39</v>
      </c>
      <c r="J248" s="8">
        <v>76.209999999999994</v>
      </c>
      <c r="K248" s="8">
        <v>61.8</v>
      </c>
      <c r="L248" s="8">
        <v>69.349999999999994</v>
      </c>
      <c r="M248" s="9">
        <v>77.64</v>
      </c>
      <c r="N248" s="175">
        <v>71.739999999999995</v>
      </c>
      <c r="O248" s="175">
        <v>0</v>
      </c>
      <c r="R248" s="5" t="s">
        <v>20</v>
      </c>
      <c r="S248" s="180">
        <f t="shared" si="38"/>
        <v>36.080000000000005</v>
      </c>
      <c r="T248" s="180">
        <f t="shared" si="39"/>
        <v>40.04</v>
      </c>
      <c r="U248" s="180">
        <f t="shared" si="40"/>
        <v>48.07</v>
      </c>
      <c r="V248" s="180">
        <f t="shared" si="41"/>
        <v>65.660000000000011</v>
      </c>
      <c r="W248" s="180">
        <f t="shared" si="42"/>
        <v>80.37</v>
      </c>
      <c r="X248" s="180">
        <f t="shared" si="43"/>
        <v>67.419999999999987</v>
      </c>
      <c r="Y248" s="180">
        <f t="shared" si="44"/>
        <v>55.48</v>
      </c>
      <c r="Z248" s="180">
        <f t="shared" si="45"/>
        <v>0</v>
      </c>
      <c r="AA248" s="180">
        <f t="shared" si="46"/>
        <v>0</v>
      </c>
      <c r="AB248" s="190">
        <f t="shared" si="47"/>
        <v>0</v>
      </c>
    </row>
    <row r="249" spans="4:28" ht="15" x14ac:dyDescent="0.15">
      <c r="D249" s="5" t="s">
        <v>21</v>
      </c>
      <c r="E249" s="7">
        <v>0</v>
      </c>
      <c r="F249" s="8">
        <v>0</v>
      </c>
      <c r="G249" s="8">
        <v>0</v>
      </c>
      <c r="H249" s="8">
        <v>0</v>
      </c>
      <c r="I249" s="8">
        <v>28.7</v>
      </c>
      <c r="J249" s="8">
        <v>30.1</v>
      </c>
      <c r="K249" s="8">
        <v>31.4</v>
      </c>
      <c r="L249" s="8">
        <v>33.5</v>
      </c>
      <c r="M249" s="9">
        <v>35.799999999999997</v>
      </c>
      <c r="N249" s="175">
        <v>38.799999999999997</v>
      </c>
      <c r="O249" s="175">
        <v>39.299999999999997</v>
      </c>
      <c r="R249" s="5" t="s">
        <v>21</v>
      </c>
      <c r="S249" s="180">
        <f t="shared" si="38"/>
        <v>0</v>
      </c>
      <c r="T249" s="180">
        <f t="shared" si="39"/>
        <v>0</v>
      </c>
      <c r="U249" s="180">
        <f t="shared" si="40"/>
        <v>0</v>
      </c>
      <c r="V249" s="180">
        <f t="shared" si="41"/>
        <v>0</v>
      </c>
      <c r="W249" s="180">
        <f t="shared" si="42"/>
        <v>0</v>
      </c>
      <c r="X249" s="180">
        <f t="shared" si="43"/>
        <v>0</v>
      </c>
      <c r="Y249" s="180">
        <f t="shared" si="44"/>
        <v>0</v>
      </c>
      <c r="Z249" s="180">
        <f t="shared" si="45"/>
        <v>0</v>
      </c>
      <c r="AA249" s="180">
        <f t="shared" si="46"/>
        <v>0</v>
      </c>
      <c r="AB249" s="190">
        <f t="shared" si="47"/>
        <v>0</v>
      </c>
    </row>
    <row r="250" spans="4:28" ht="15" x14ac:dyDescent="0.15">
      <c r="D250" s="5" t="s">
        <v>22</v>
      </c>
      <c r="E250" s="177">
        <v>5396</v>
      </c>
      <c r="F250" s="176">
        <v>5742</v>
      </c>
      <c r="G250" s="176">
        <v>6829</v>
      </c>
      <c r="H250" s="176">
        <v>6820</v>
      </c>
      <c r="I250" s="176">
        <v>6806</v>
      </c>
      <c r="J250" s="176">
        <v>6682</v>
      </c>
      <c r="K250" s="176">
        <v>6651</v>
      </c>
      <c r="L250" s="176">
        <v>6607</v>
      </c>
      <c r="M250" s="185">
        <v>6544</v>
      </c>
      <c r="N250" s="175">
        <v>6367</v>
      </c>
      <c r="O250" s="175">
        <v>6269</v>
      </c>
      <c r="R250" s="5" t="s">
        <v>22</v>
      </c>
      <c r="S250" s="180">
        <f t="shared" si="38"/>
        <v>0</v>
      </c>
      <c r="T250" s="180">
        <f t="shared" si="39"/>
        <v>0</v>
      </c>
      <c r="U250" s="180">
        <f t="shared" si="40"/>
        <v>0</v>
      </c>
      <c r="V250" s="180">
        <f t="shared" si="41"/>
        <v>5173</v>
      </c>
      <c r="W250" s="180">
        <f t="shared" si="42"/>
        <v>5320</v>
      </c>
      <c r="X250" s="180">
        <f t="shared" si="43"/>
        <v>5157</v>
      </c>
      <c r="Y250" s="180">
        <f t="shared" si="44"/>
        <v>5147</v>
      </c>
      <c r="Z250" s="180">
        <f t="shared" si="45"/>
        <v>5039</v>
      </c>
      <c r="AA250" s="180">
        <f t="shared" si="46"/>
        <v>4959</v>
      </c>
      <c r="AB250" s="190">
        <f t="shared" si="47"/>
        <v>4783</v>
      </c>
    </row>
    <row r="251" spans="4:28" ht="15" x14ac:dyDescent="0.15">
      <c r="D251" s="5" t="s">
        <v>23</v>
      </c>
      <c r="E251" s="7">
        <v>8672</v>
      </c>
      <c r="F251" s="8">
        <v>9707</v>
      </c>
      <c r="G251" s="8">
        <v>10089</v>
      </c>
      <c r="H251" s="8">
        <v>9315</v>
      </c>
      <c r="I251" s="8">
        <v>10702</v>
      </c>
      <c r="J251" s="8">
        <v>11278</v>
      </c>
      <c r="K251" s="8">
        <v>11102</v>
      </c>
      <c r="L251" s="8">
        <v>11048</v>
      </c>
      <c r="M251" s="9">
        <v>10191</v>
      </c>
      <c r="N251" s="175">
        <v>10191</v>
      </c>
      <c r="O251" s="175">
        <v>0</v>
      </c>
      <c r="R251" s="5" t="s">
        <v>23</v>
      </c>
      <c r="S251" s="180">
        <f t="shared" si="38"/>
        <v>0</v>
      </c>
      <c r="T251" s="180">
        <f t="shared" si="39"/>
        <v>0</v>
      </c>
      <c r="U251" s="180">
        <f t="shared" si="40"/>
        <v>0</v>
      </c>
      <c r="V251" s="180">
        <f t="shared" si="41"/>
        <v>0</v>
      </c>
      <c r="W251" s="180">
        <f t="shared" si="42"/>
        <v>0</v>
      </c>
      <c r="X251" s="180">
        <f t="shared" si="43"/>
        <v>0</v>
      </c>
      <c r="Y251" s="180">
        <f t="shared" si="44"/>
        <v>0</v>
      </c>
      <c r="Z251" s="180">
        <f t="shared" si="45"/>
        <v>0</v>
      </c>
      <c r="AA251" s="180">
        <f t="shared" si="46"/>
        <v>0</v>
      </c>
      <c r="AB251" s="190">
        <f t="shared" si="47"/>
        <v>0</v>
      </c>
    </row>
    <row r="252" spans="4:28" ht="15" x14ac:dyDescent="0.15">
      <c r="D252" s="5" t="s">
        <v>24</v>
      </c>
      <c r="E252" s="177">
        <v>4051</v>
      </c>
      <c r="F252" s="176">
        <v>4242</v>
      </c>
      <c r="G252" s="176">
        <v>4692</v>
      </c>
      <c r="H252" s="176">
        <v>5007</v>
      </c>
      <c r="I252" s="176">
        <v>5676</v>
      </c>
      <c r="J252" s="176">
        <v>6310</v>
      </c>
      <c r="K252" s="176">
        <v>6245</v>
      </c>
      <c r="L252" s="176">
        <v>6672</v>
      </c>
      <c r="M252" s="185">
        <v>7610</v>
      </c>
      <c r="N252" s="175">
        <v>7610</v>
      </c>
      <c r="O252" s="175">
        <v>0</v>
      </c>
      <c r="R252" s="5" t="s">
        <v>24</v>
      </c>
      <c r="S252" s="180">
        <f t="shared" si="38"/>
        <v>3987</v>
      </c>
      <c r="T252" s="180">
        <f t="shared" si="39"/>
        <v>4176</v>
      </c>
      <c r="U252" s="180">
        <f t="shared" si="40"/>
        <v>4620</v>
      </c>
      <c r="V252" s="180">
        <f t="shared" si="41"/>
        <v>4935</v>
      </c>
      <c r="W252" s="180">
        <f t="shared" si="42"/>
        <v>5571</v>
      </c>
      <c r="X252" s="180">
        <f t="shared" si="43"/>
        <v>6176</v>
      </c>
      <c r="Y252" s="180">
        <f t="shared" si="44"/>
        <v>6089</v>
      </c>
      <c r="Z252" s="180">
        <f t="shared" si="45"/>
        <v>6487</v>
      </c>
      <c r="AA252" s="180">
        <f t="shared" si="46"/>
        <v>7375</v>
      </c>
      <c r="AB252" s="190">
        <f t="shared" si="47"/>
        <v>7375</v>
      </c>
    </row>
    <row r="253" spans="4:28" ht="15" x14ac:dyDescent="0.15">
      <c r="D253" s="5" t="s">
        <v>25</v>
      </c>
      <c r="E253" s="8">
        <v>1117.1980000000001</v>
      </c>
      <c r="F253" s="8">
        <v>1179.2860000000001</v>
      </c>
      <c r="G253" s="8">
        <v>1206.538</v>
      </c>
      <c r="H253" s="8">
        <v>1215.204</v>
      </c>
      <c r="I253" s="8">
        <v>1147.558</v>
      </c>
      <c r="J253" s="8">
        <v>1103.4490000000001</v>
      </c>
      <c r="K253" s="8">
        <v>1110.9590000000001</v>
      </c>
      <c r="L253" s="8">
        <v>1184.73</v>
      </c>
      <c r="M253" s="9">
        <v>1185</v>
      </c>
      <c r="N253" s="175">
        <v>1148</v>
      </c>
      <c r="O253" s="175">
        <v>1075.3485931532671</v>
      </c>
      <c r="R253" s="5" t="s">
        <v>25</v>
      </c>
      <c r="S253" s="180">
        <f t="shared" si="38"/>
        <v>1046.6480000000001</v>
      </c>
      <c r="T253" s="180">
        <f t="shared" si="39"/>
        <v>1122.3510000000001</v>
      </c>
      <c r="U253" s="180">
        <f t="shared" si="40"/>
        <v>1147.569</v>
      </c>
      <c r="V253" s="180">
        <f t="shared" si="41"/>
        <v>1146.5129999999999</v>
      </c>
      <c r="W253" s="180">
        <f t="shared" si="42"/>
        <v>1073.182</v>
      </c>
      <c r="X253" s="180">
        <f t="shared" si="43"/>
        <v>1023.6870000000001</v>
      </c>
      <c r="Y253" s="180">
        <f t="shared" si="44"/>
        <v>1023.667</v>
      </c>
      <c r="Z253" s="180">
        <f t="shared" si="45"/>
        <v>1097.059</v>
      </c>
      <c r="AA253" s="180">
        <f t="shared" si="46"/>
        <v>1089.32</v>
      </c>
      <c r="AB253" s="190">
        <f t="shared" si="47"/>
        <v>1048.8347559342219</v>
      </c>
    </row>
    <row r="254" spans="4:28" ht="15" x14ac:dyDescent="0.15">
      <c r="D254" s="5" t="s">
        <v>26</v>
      </c>
      <c r="E254" s="8">
        <v>631.9426547999999</v>
      </c>
      <c r="F254" s="176">
        <f>(E254+($E$254*($J$254/$E$254-1)/5))</f>
        <v>936.75412383999992</v>
      </c>
      <c r="G254" s="176">
        <f>(F254+($E$254*($J$254/$E$254-1)/5))</f>
        <v>1241.5655928799999</v>
      </c>
      <c r="H254" s="176">
        <f>(G254+($E$254*($J$254/$E$254-1)/5))</f>
        <v>1546.37706192</v>
      </c>
      <c r="I254" s="176">
        <f>(H254+($E$254*($J$254/$E$254-1)/5))</f>
        <v>1851.18853096</v>
      </c>
      <c r="J254" s="176">
        <v>2156</v>
      </c>
      <c r="K254" s="176">
        <v>1975.44</v>
      </c>
      <c r="L254" s="176">
        <v>2184</v>
      </c>
      <c r="M254" s="185">
        <v>2213</v>
      </c>
      <c r="N254" s="175">
        <v>2213</v>
      </c>
      <c r="O254" s="175">
        <v>0</v>
      </c>
      <c r="R254" s="5" t="s">
        <v>26</v>
      </c>
      <c r="S254" s="180">
        <f t="shared" si="38"/>
        <v>628.69890179999993</v>
      </c>
      <c r="T254" s="180">
        <f t="shared" si="39"/>
        <v>931.5591214399999</v>
      </c>
      <c r="U254" s="180">
        <f t="shared" si="40"/>
        <v>1234.4193410799999</v>
      </c>
      <c r="V254" s="180">
        <f t="shared" si="41"/>
        <v>1537.2795607200001</v>
      </c>
      <c r="W254" s="180">
        <f t="shared" si="42"/>
        <v>1840.13978036</v>
      </c>
      <c r="X254" s="180">
        <f t="shared" si="43"/>
        <v>2143</v>
      </c>
      <c r="Y254" s="180">
        <f t="shared" si="44"/>
        <v>1961.74</v>
      </c>
      <c r="Z254" s="180">
        <f t="shared" si="45"/>
        <v>2170.4</v>
      </c>
      <c r="AA254" s="180">
        <f t="shared" si="46"/>
        <v>2203.5</v>
      </c>
      <c r="AB254" s="190">
        <f t="shared" si="47"/>
        <v>2203.5</v>
      </c>
    </row>
    <row r="255" spans="4:28" ht="15" x14ac:dyDescent="0.15">
      <c r="D255" s="5" t="s">
        <v>27</v>
      </c>
      <c r="E255" s="7">
        <v>8052</v>
      </c>
      <c r="F255" s="8">
        <v>8762</v>
      </c>
      <c r="G255" s="8">
        <v>9184</v>
      </c>
      <c r="H255" s="8">
        <v>9599</v>
      </c>
      <c r="I255" s="8">
        <v>8599</v>
      </c>
      <c r="J255" s="8">
        <v>10002</v>
      </c>
      <c r="K255" s="8">
        <v>10015</v>
      </c>
      <c r="L255" s="8">
        <v>10305</v>
      </c>
      <c r="M255" s="9">
        <v>10987</v>
      </c>
      <c r="N255" s="175">
        <v>11071</v>
      </c>
      <c r="O255" s="175">
        <v>0</v>
      </c>
      <c r="R255" s="5" t="s">
        <v>27</v>
      </c>
      <c r="S255" s="180">
        <f t="shared" si="38"/>
        <v>0</v>
      </c>
      <c r="T255" s="180">
        <f t="shared" si="39"/>
        <v>0</v>
      </c>
      <c r="U255" s="180">
        <f t="shared" si="40"/>
        <v>0</v>
      </c>
      <c r="V255" s="180">
        <f t="shared" si="41"/>
        <v>0</v>
      </c>
      <c r="W255" s="180">
        <f t="shared" si="42"/>
        <v>0</v>
      </c>
      <c r="X255" s="180">
        <f t="shared" si="43"/>
        <v>0</v>
      </c>
      <c r="Y255" s="180">
        <f t="shared" si="44"/>
        <v>0</v>
      </c>
      <c r="Z255" s="180">
        <f t="shared" si="45"/>
        <v>0</v>
      </c>
      <c r="AA255" s="180">
        <f t="shared" si="46"/>
        <v>0</v>
      </c>
      <c r="AB255" s="190">
        <f t="shared" si="47"/>
        <v>0</v>
      </c>
    </row>
    <row r="256" spans="4:28" ht="15" x14ac:dyDescent="0.15">
      <c r="D256" s="5" t="s">
        <v>28</v>
      </c>
      <c r="E256" s="177">
        <v>49467</v>
      </c>
      <c r="F256" s="176">
        <v>55072</v>
      </c>
      <c r="G256" s="176">
        <v>60328</v>
      </c>
      <c r="H256" s="176">
        <v>315</v>
      </c>
      <c r="I256" s="176">
        <v>430</v>
      </c>
      <c r="J256" s="176">
        <v>445</v>
      </c>
      <c r="K256" s="176">
        <v>425</v>
      </c>
      <c r="L256" s="176">
        <v>303</v>
      </c>
      <c r="M256" s="185">
        <v>303</v>
      </c>
      <c r="N256" s="175">
        <v>271.39999999999998</v>
      </c>
      <c r="O256" s="175">
        <v>0</v>
      </c>
      <c r="R256" s="5" t="s">
        <v>28</v>
      </c>
      <c r="S256" s="180">
        <f t="shared" si="38"/>
        <v>41160</v>
      </c>
      <c r="T256" s="180">
        <f t="shared" si="39"/>
        <v>44701</v>
      </c>
      <c r="U256" s="180">
        <f t="shared" si="40"/>
        <v>47503</v>
      </c>
      <c r="V256" s="180">
        <f t="shared" si="41"/>
        <v>245</v>
      </c>
      <c r="W256" s="180">
        <f t="shared" si="42"/>
        <v>361</v>
      </c>
      <c r="X256" s="180">
        <f t="shared" si="43"/>
        <v>372</v>
      </c>
      <c r="Y256" s="180">
        <f t="shared" si="44"/>
        <v>357</v>
      </c>
      <c r="Z256" s="180">
        <f t="shared" si="45"/>
        <v>245</v>
      </c>
      <c r="AA256" s="180">
        <f t="shared" si="46"/>
        <v>247</v>
      </c>
      <c r="AB256" s="190">
        <f t="shared" si="47"/>
        <v>225.09999999999997</v>
      </c>
    </row>
    <row r="257" spans="4:28" ht="15" x14ac:dyDescent="0.15">
      <c r="D257" s="5" t="s">
        <v>29</v>
      </c>
      <c r="E257" s="7">
        <v>5135</v>
      </c>
      <c r="F257" s="8">
        <v>5787</v>
      </c>
      <c r="G257" s="8">
        <f>AVERAGE(F257,H257)</f>
        <v>7174</v>
      </c>
      <c r="H257" s="8">
        <v>8561</v>
      </c>
      <c r="I257" s="8">
        <v>0</v>
      </c>
      <c r="J257" s="8">
        <v>0</v>
      </c>
      <c r="K257" s="8">
        <v>0</v>
      </c>
      <c r="L257" s="8">
        <v>0</v>
      </c>
      <c r="M257" s="9">
        <v>0</v>
      </c>
      <c r="N257" s="175">
        <v>0</v>
      </c>
      <c r="O257" s="175">
        <v>0</v>
      </c>
      <c r="R257" s="5" t="s">
        <v>29</v>
      </c>
      <c r="S257" s="180">
        <f t="shared" si="38"/>
        <v>0</v>
      </c>
      <c r="T257" s="180">
        <f t="shared" si="39"/>
        <v>0</v>
      </c>
      <c r="U257" s="180">
        <f t="shared" si="40"/>
        <v>0</v>
      </c>
      <c r="V257" s="180">
        <f t="shared" si="41"/>
        <v>0</v>
      </c>
      <c r="W257" s="180">
        <f t="shared" si="42"/>
        <v>0</v>
      </c>
      <c r="X257" s="180">
        <f t="shared" si="43"/>
        <v>0</v>
      </c>
      <c r="Y257" s="180">
        <f t="shared" si="44"/>
        <v>0</v>
      </c>
      <c r="Z257" s="180">
        <f t="shared" si="45"/>
        <v>0</v>
      </c>
      <c r="AA257" s="180">
        <f t="shared" si="46"/>
        <v>0</v>
      </c>
      <c r="AB257" s="190">
        <f t="shared" si="47"/>
        <v>0</v>
      </c>
    </row>
    <row r="258" spans="4:28" ht="15" x14ac:dyDescent="0.15">
      <c r="D258" s="5" t="s">
        <v>30</v>
      </c>
      <c r="E258" s="8">
        <v>1446.82</v>
      </c>
      <c r="F258" s="8">
        <v>1950</v>
      </c>
      <c r="G258" s="8">
        <v>1373</v>
      </c>
      <c r="H258" s="8">
        <v>1715</v>
      </c>
      <c r="I258" s="8">
        <v>1633</v>
      </c>
      <c r="J258" s="8">
        <v>2259</v>
      </c>
      <c r="K258" s="8">
        <v>2661</v>
      </c>
      <c r="L258" s="8">
        <v>3006</v>
      </c>
      <c r="M258" s="9">
        <v>3378</v>
      </c>
      <c r="N258" s="175">
        <v>3876</v>
      </c>
      <c r="O258" s="175">
        <v>0</v>
      </c>
      <c r="R258" s="5" t="s">
        <v>30</v>
      </c>
      <c r="S258" s="180">
        <f t="shared" si="38"/>
        <v>1348.2078314841644</v>
      </c>
      <c r="T258" s="180">
        <f t="shared" si="39"/>
        <v>1826.3679405657476</v>
      </c>
      <c r="U258" s="180">
        <f t="shared" si="40"/>
        <v>1218</v>
      </c>
      <c r="V258" s="180">
        <f t="shared" si="41"/>
        <v>1504</v>
      </c>
      <c r="W258" s="180">
        <f t="shared" si="42"/>
        <v>1406</v>
      </c>
      <c r="X258" s="180">
        <f t="shared" si="43"/>
        <v>1940</v>
      </c>
      <c r="Y258" s="180">
        <f t="shared" si="44"/>
        <v>2285</v>
      </c>
      <c r="Z258" s="180">
        <f t="shared" si="45"/>
        <v>2580</v>
      </c>
      <c r="AA258" s="180">
        <f t="shared" si="46"/>
        <v>2905</v>
      </c>
      <c r="AB258" s="190">
        <f t="shared" si="47"/>
        <v>3331</v>
      </c>
    </row>
    <row r="259" spans="4:28" ht="15" x14ac:dyDescent="0.15">
      <c r="D259" s="11" t="s">
        <v>31</v>
      </c>
      <c r="E259" s="12">
        <v>11478.065042304326</v>
      </c>
      <c r="F259" s="13">
        <v>12354.556101284574</v>
      </c>
      <c r="G259" s="13">
        <v>12391.863482252425</v>
      </c>
      <c r="H259" s="13">
        <v>12751.750214255393</v>
      </c>
      <c r="I259" s="13">
        <v>12846.390748282703</v>
      </c>
      <c r="J259" s="13">
        <v>12797.78602709502</v>
      </c>
      <c r="K259" s="13">
        <v>9277.9556277125339</v>
      </c>
      <c r="L259" s="13">
        <v>9687.3989865557487</v>
      </c>
      <c r="M259" s="14">
        <v>10290.504556885115</v>
      </c>
      <c r="N259" s="178">
        <v>10703.865143317042</v>
      </c>
      <c r="O259" s="178">
        <v>0</v>
      </c>
      <c r="R259" s="11" t="s">
        <v>31</v>
      </c>
      <c r="S259" s="191">
        <f t="shared" si="38"/>
        <v>10837.767125240649</v>
      </c>
      <c r="T259" s="191">
        <f t="shared" si="39"/>
        <v>11621.695541059995</v>
      </c>
      <c r="U259" s="191">
        <f t="shared" si="40"/>
        <v>11577.488507912467</v>
      </c>
      <c r="V259" s="191">
        <f t="shared" si="41"/>
        <v>11935.019591535152</v>
      </c>
      <c r="W259" s="191">
        <f t="shared" si="42"/>
        <v>12032.784772006584</v>
      </c>
      <c r="X259" s="191">
        <f t="shared" si="43"/>
        <v>11964.148775569185</v>
      </c>
      <c r="Y259" s="191">
        <f t="shared" si="44"/>
        <v>8445.6004552987415</v>
      </c>
      <c r="Z259" s="191">
        <f t="shared" si="45"/>
        <v>8816.1001359810361</v>
      </c>
      <c r="AA259" s="191">
        <f t="shared" si="46"/>
        <v>9386.0551315977591</v>
      </c>
      <c r="AB259" s="192">
        <f t="shared" si="47"/>
        <v>9752.4214306703816</v>
      </c>
    </row>
    <row r="262" spans="4:28" ht="18.75" x14ac:dyDescent="0.15">
      <c r="D262" s="287" t="s">
        <v>99</v>
      </c>
      <c r="E262" s="288"/>
      <c r="F262" s="288"/>
      <c r="G262" s="288"/>
      <c r="H262" s="288"/>
      <c r="I262" s="288"/>
      <c r="J262" s="288"/>
      <c r="K262" s="288"/>
      <c r="L262" s="288"/>
      <c r="M262" s="288"/>
      <c r="N262" s="182"/>
      <c r="O262" s="182"/>
    </row>
    <row r="263" spans="4:28" ht="15" x14ac:dyDescent="0.15">
      <c r="D263" s="3">
        <v>205</v>
      </c>
      <c r="E263" s="4">
        <v>2004</v>
      </c>
      <c r="F263" s="4">
        <f t="shared" ref="F263:O263" si="48">E263+1</f>
        <v>2005</v>
      </c>
      <c r="G263" s="4">
        <f t="shared" si="48"/>
        <v>2006</v>
      </c>
      <c r="H263" s="4">
        <f t="shared" si="48"/>
        <v>2007</v>
      </c>
      <c r="I263" s="4">
        <f t="shared" si="48"/>
        <v>2008</v>
      </c>
      <c r="J263" s="4">
        <f t="shared" si="48"/>
        <v>2009</v>
      </c>
      <c r="K263" s="4">
        <f t="shared" si="48"/>
        <v>2010</v>
      </c>
      <c r="L263" s="4">
        <f t="shared" si="48"/>
        <v>2011</v>
      </c>
      <c r="M263" s="4">
        <f t="shared" si="48"/>
        <v>2012</v>
      </c>
      <c r="N263" s="173">
        <f t="shared" si="48"/>
        <v>2013</v>
      </c>
      <c r="O263" s="173">
        <f t="shared" si="48"/>
        <v>2014</v>
      </c>
    </row>
    <row r="264" spans="4:28" ht="15" x14ac:dyDescent="0.15">
      <c r="D264" s="5" t="s">
        <v>0</v>
      </c>
      <c r="E264" s="180">
        <v>0</v>
      </c>
      <c r="F264" s="179">
        <v>0</v>
      </c>
      <c r="G264" s="179">
        <v>0</v>
      </c>
      <c r="H264" s="179">
        <v>0</v>
      </c>
      <c r="I264" s="179">
        <v>0</v>
      </c>
      <c r="J264" s="179">
        <v>0</v>
      </c>
      <c r="K264" s="179">
        <v>0</v>
      </c>
      <c r="L264" s="179">
        <v>0</v>
      </c>
      <c r="M264" s="184">
        <v>0</v>
      </c>
      <c r="N264" s="174">
        <v>0</v>
      </c>
      <c r="O264" s="174">
        <v>0</v>
      </c>
    </row>
    <row r="265" spans="4:28" ht="15" x14ac:dyDescent="0.15">
      <c r="D265" s="5" t="s">
        <v>1</v>
      </c>
      <c r="E265" s="177">
        <v>819</v>
      </c>
      <c r="F265" s="176">
        <v>851</v>
      </c>
      <c r="G265" s="8">
        <v>879.26294951</v>
      </c>
      <c r="H265" s="8">
        <v>908.54697067000006</v>
      </c>
      <c r="I265" s="8">
        <v>930.67048924000005</v>
      </c>
      <c r="J265" s="8">
        <v>916.68571460999999</v>
      </c>
      <c r="K265" s="8">
        <v>959.26682415999994</v>
      </c>
      <c r="L265" s="8">
        <v>988.15627891000008</v>
      </c>
      <c r="M265" s="9">
        <v>1020.7613716399999</v>
      </c>
      <c r="N265" s="175">
        <v>1033.52273853</v>
      </c>
      <c r="O265" s="175">
        <v>1039.7838820100001</v>
      </c>
    </row>
    <row r="266" spans="4:28" ht="15" x14ac:dyDescent="0.15">
      <c r="D266" s="5" t="s">
        <v>2</v>
      </c>
      <c r="E266" s="177"/>
      <c r="F266" s="176"/>
      <c r="G266" s="176"/>
      <c r="H266" s="176">
        <v>325.09379999999999</v>
      </c>
      <c r="I266" s="176">
        <v>395.77449999999999</v>
      </c>
      <c r="J266" s="176">
        <v>398.15030000000002</v>
      </c>
      <c r="K266" s="176">
        <v>383.9624</v>
      </c>
      <c r="L266" s="176">
        <v>334.1</v>
      </c>
      <c r="M266" s="185">
        <v>313</v>
      </c>
      <c r="N266" s="186">
        <v>312.65977293401897</v>
      </c>
      <c r="O266" s="175">
        <v>0</v>
      </c>
    </row>
    <row r="267" spans="4:28" ht="15" x14ac:dyDescent="0.15">
      <c r="D267" s="5" t="s">
        <v>3</v>
      </c>
      <c r="E267" s="7">
        <v>0</v>
      </c>
      <c r="F267" s="8">
        <v>0</v>
      </c>
      <c r="G267" s="8">
        <v>0</v>
      </c>
      <c r="H267" s="8">
        <v>0</v>
      </c>
      <c r="I267" s="8">
        <v>0</v>
      </c>
      <c r="J267" s="8">
        <v>0</v>
      </c>
      <c r="K267" s="8">
        <v>0</v>
      </c>
      <c r="L267" s="8">
        <v>0</v>
      </c>
      <c r="M267" s="9">
        <v>0</v>
      </c>
      <c r="N267" s="175">
        <v>0</v>
      </c>
      <c r="O267" s="175">
        <v>0</v>
      </c>
    </row>
    <row r="268" spans="4:28" ht="15" x14ac:dyDescent="0.15">
      <c r="D268" s="5" t="s">
        <v>4</v>
      </c>
      <c r="E268" s="177">
        <v>24.6</v>
      </c>
      <c r="F268" s="176">
        <v>27.4</v>
      </c>
      <c r="G268" s="176">
        <v>29.4</v>
      </c>
      <c r="H268" s="176">
        <v>32.700000000000003</v>
      </c>
      <c r="I268" s="176">
        <v>57</v>
      </c>
      <c r="J268" s="176">
        <v>65</v>
      </c>
      <c r="K268" s="176">
        <f>AVERAGE(J268,L268)</f>
        <v>67</v>
      </c>
      <c r="L268" s="176">
        <v>69</v>
      </c>
      <c r="M268" s="185">
        <v>0</v>
      </c>
      <c r="N268" s="175">
        <v>0</v>
      </c>
      <c r="O268" s="175">
        <v>0</v>
      </c>
    </row>
    <row r="269" spans="4:28" ht="15" x14ac:dyDescent="0.15">
      <c r="D269" s="5" t="s">
        <v>5</v>
      </c>
      <c r="E269" s="8">
        <v>0</v>
      </c>
      <c r="F269" s="8">
        <v>0</v>
      </c>
      <c r="G269" s="8">
        <v>0</v>
      </c>
      <c r="H269" s="8">
        <v>0</v>
      </c>
      <c r="I269" s="8">
        <v>6286</v>
      </c>
      <c r="J269" s="8">
        <v>6375</v>
      </c>
      <c r="K269" s="8">
        <v>6434</v>
      </c>
      <c r="L269" s="8">
        <v>6497</v>
      </c>
      <c r="M269" s="9">
        <v>6293</v>
      </c>
      <c r="N269" s="175">
        <v>6427</v>
      </c>
      <c r="O269" s="175">
        <v>6579</v>
      </c>
    </row>
    <row r="270" spans="4:28" ht="15" x14ac:dyDescent="0.15">
      <c r="D270" s="5" t="s">
        <v>6</v>
      </c>
      <c r="E270" s="7">
        <v>0</v>
      </c>
      <c r="F270" s="8">
        <v>0</v>
      </c>
      <c r="G270" s="8">
        <v>0</v>
      </c>
      <c r="H270" s="8">
        <v>0</v>
      </c>
      <c r="I270" s="8">
        <v>0</v>
      </c>
      <c r="J270" s="8">
        <v>0</v>
      </c>
      <c r="K270" s="8">
        <v>0</v>
      </c>
      <c r="L270" s="8">
        <v>0</v>
      </c>
      <c r="M270" s="9">
        <v>0</v>
      </c>
      <c r="N270" s="175">
        <v>0</v>
      </c>
      <c r="O270" s="175">
        <v>0</v>
      </c>
    </row>
    <row r="271" spans="4:28" ht="15" x14ac:dyDescent="0.15">
      <c r="D271" s="5" t="s">
        <v>7</v>
      </c>
      <c r="E271" s="177">
        <v>0</v>
      </c>
      <c r="F271" s="176">
        <v>0</v>
      </c>
      <c r="G271" s="176">
        <v>0</v>
      </c>
      <c r="H271" s="176">
        <v>0</v>
      </c>
      <c r="I271" s="176">
        <v>0</v>
      </c>
      <c r="J271" s="176">
        <v>0</v>
      </c>
      <c r="K271" s="176">
        <v>0</v>
      </c>
      <c r="L271" s="176">
        <v>0</v>
      </c>
      <c r="M271" s="185">
        <v>0</v>
      </c>
      <c r="N271" s="175">
        <v>0</v>
      </c>
      <c r="O271" s="175">
        <v>0</v>
      </c>
    </row>
    <row r="272" spans="4:28" ht="15" x14ac:dyDescent="0.15">
      <c r="D272" s="5" t="s">
        <v>8</v>
      </c>
      <c r="E272" s="7">
        <v>0</v>
      </c>
      <c r="F272" s="8">
        <v>0</v>
      </c>
      <c r="G272" s="8">
        <v>0</v>
      </c>
      <c r="H272" s="8">
        <v>0</v>
      </c>
      <c r="I272" s="8">
        <v>0</v>
      </c>
      <c r="J272" s="8">
        <v>0</v>
      </c>
      <c r="K272" s="8">
        <v>0</v>
      </c>
      <c r="L272" s="8">
        <v>0</v>
      </c>
      <c r="M272" s="9">
        <v>0</v>
      </c>
      <c r="N272" s="175">
        <v>0</v>
      </c>
      <c r="O272" s="175">
        <v>0</v>
      </c>
    </row>
    <row r="273" spans="4:15" ht="15" x14ac:dyDescent="0.15">
      <c r="D273" s="5" t="s">
        <v>9</v>
      </c>
      <c r="E273" s="8">
        <v>1735.3349229999999</v>
      </c>
      <c r="F273" s="8">
        <v>1852.1559360000001</v>
      </c>
      <c r="G273" s="8">
        <v>2011.3095016800003</v>
      </c>
      <c r="H273" s="8">
        <v>2150.2752985499997</v>
      </c>
      <c r="I273" s="8">
        <v>2207.7488792499998</v>
      </c>
      <c r="J273" s="8">
        <v>2117.6402986937001</v>
      </c>
      <c r="K273" s="8">
        <v>1938.2360523558002</v>
      </c>
      <c r="L273" s="8">
        <v>1972.3448284380001</v>
      </c>
      <c r="M273" s="9">
        <v>1976.0893474997997</v>
      </c>
      <c r="N273" s="175">
        <v>1988.4617269207001</v>
      </c>
      <c r="O273" s="175">
        <v>1989.9912083700999</v>
      </c>
    </row>
    <row r="274" spans="4:15" ht="15" x14ac:dyDescent="0.15">
      <c r="D274" s="5" t="s">
        <v>10</v>
      </c>
      <c r="E274" s="7">
        <v>200</v>
      </c>
      <c r="F274" s="8">
        <v>223</v>
      </c>
      <c r="G274" s="8">
        <v>241</v>
      </c>
      <c r="H274" s="8">
        <v>260</v>
      </c>
      <c r="I274" s="8">
        <v>274</v>
      </c>
      <c r="J274" s="8">
        <v>263</v>
      </c>
      <c r="K274" s="8">
        <v>265</v>
      </c>
      <c r="L274" s="8">
        <v>266</v>
      </c>
      <c r="M274" s="9">
        <v>281</v>
      </c>
      <c r="N274" s="175">
        <v>308</v>
      </c>
      <c r="O274" s="175">
        <v>325</v>
      </c>
    </row>
    <row r="275" spans="4:15" ht="15" x14ac:dyDescent="0.15">
      <c r="D275" s="5" t="s">
        <v>11</v>
      </c>
      <c r="E275" s="7">
        <v>5007</v>
      </c>
      <c r="F275" s="8">
        <v>5052</v>
      </c>
      <c r="G275" s="8">
        <v>5082</v>
      </c>
      <c r="H275" s="8">
        <v>5139</v>
      </c>
      <c r="I275" s="8">
        <v>5388</v>
      </c>
      <c r="J275" s="8">
        <v>5448</v>
      </c>
      <c r="K275" s="8">
        <v>5478</v>
      </c>
      <c r="L275" s="8">
        <v>5608</v>
      </c>
      <c r="M275" s="9">
        <v>5663</v>
      </c>
      <c r="N275" s="175">
        <v>5633</v>
      </c>
      <c r="O275" s="175">
        <v>0</v>
      </c>
    </row>
    <row r="276" spans="4:15" ht="15" x14ac:dyDescent="0.15">
      <c r="D276" s="5" t="s">
        <v>12</v>
      </c>
      <c r="E276" s="177">
        <v>399</v>
      </c>
      <c r="F276" s="176">
        <v>469</v>
      </c>
      <c r="G276" s="176">
        <v>479</v>
      </c>
      <c r="H276" s="176">
        <v>568</v>
      </c>
      <c r="I276" s="176">
        <v>283</v>
      </c>
      <c r="J276" s="176">
        <v>241</v>
      </c>
      <c r="K276" s="176">
        <v>298</v>
      </c>
      <c r="L276" s="176">
        <v>270</v>
      </c>
      <c r="M276" s="9">
        <v>456</v>
      </c>
      <c r="N276" s="175">
        <v>350</v>
      </c>
      <c r="O276" s="175">
        <v>0</v>
      </c>
    </row>
    <row r="277" spans="4:15" ht="15" x14ac:dyDescent="0.15">
      <c r="D277" s="5" t="s">
        <v>13</v>
      </c>
      <c r="E277" s="7">
        <v>0</v>
      </c>
      <c r="F277" s="8">
        <v>887</v>
      </c>
      <c r="G277" s="8">
        <v>977</v>
      </c>
      <c r="H277" s="8">
        <v>1143</v>
      </c>
      <c r="I277" s="8">
        <v>1285</v>
      </c>
      <c r="J277" s="8">
        <v>1365</v>
      </c>
      <c r="K277" s="8">
        <v>1370</v>
      </c>
      <c r="L277" s="8">
        <v>1436</v>
      </c>
      <c r="M277" s="9">
        <v>1467</v>
      </c>
      <c r="N277" s="175">
        <v>1559</v>
      </c>
      <c r="O277" s="175">
        <v>0</v>
      </c>
    </row>
    <row r="278" spans="4:15" ht="15" x14ac:dyDescent="0.15">
      <c r="D278" s="5" t="s">
        <v>14</v>
      </c>
      <c r="E278" s="7">
        <v>0</v>
      </c>
      <c r="F278" s="8">
        <v>0</v>
      </c>
      <c r="G278" s="8">
        <v>0</v>
      </c>
      <c r="H278" s="8">
        <v>0</v>
      </c>
      <c r="I278" s="8">
        <v>0</v>
      </c>
      <c r="J278" s="8">
        <v>0</v>
      </c>
      <c r="K278" s="8">
        <v>0</v>
      </c>
      <c r="L278" s="8">
        <v>0</v>
      </c>
      <c r="M278" s="9">
        <v>0</v>
      </c>
      <c r="N278" s="175">
        <v>0</v>
      </c>
      <c r="O278" s="175">
        <v>0</v>
      </c>
    </row>
    <row r="279" spans="4:15" ht="15" x14ac:dyDescent="0.15">
      <c r="D279" s="5" t="s">
        <v>15</v>
      </c>
      <c r="E279" s="7">
        <v>0</v>
      </c>
      <c r="F279" s="8">
        <v>0</v>
      </c>
      <c r="G279" s="8">
        <v>0</v>
      </c>
      <c r="H279" s="8">
        <v>0</v>
      </c>
      <c r="I279" s="8">
        <v>0</v>
      </c>
      <c r="J279" s="8">
        <v>0</v>
      </c>
      <c r="K279" s="8">
        <v>0</v>
      </c>
      <c r="L279" s="8">
        <v>0</v>
      </c>
      <c r="M279" s="9">
        <v>0</v>
      </c>
      <c r="N279" s="175">
        <v>0</v>
      </c>
      <c r="O279" s="175">
        <v>0</v>
      </c>
    </row>
    <row r="280" spans="4:15" ht="15" x14ac:dyDescent="0.15">
      <c r="D280" s="5" t="s">
        <v>16</v>
      </c>
      <c r="E280" s="8">
        <v>3233</v>
      </c>
      <c r="F280" s="8">
        <v>3240</v>
      </c>
      <c r="G280" s="8">
        <v>3078</v>
      </c>
      <c r="H280" s="8">
        <v>3276</v>
      </c>
      <c r="I280" s="8">
        <v>3867</v>
      </c>
      <c r="J280" s="8">
        <v>3875</v>
      </c>
      <c r="K280" s="8">
        <v>4249</v>
      </c>
      <c r="L280" s="8">
        <v>4451</v>
      </c>
      <c r="M280" s="9">
        <v>4838</v>
      </c>
      <c r="N280" s="175">
        <v>4838</v>
      </c>
      <c r="O280" s="175">
        <v>0</v>
      </c>
    </row>
    <row r="281" spans="4:15" ht="15" x14ac:dyDescent="0.15">
      <c r="D281" s="5" t="s">
        <v>17</v>
      </c>
      <c r="E281" s="7">
        <v>3923.3490000000002</v>
      </c>
      <c r="F281" s="8">
        <v>3977.65</v>
      </c>
      <c r="G281" s="8">
        <v>4034.8969999999999</v>
      </c>
      <c r="H281" s="8">
        <v>4165.3519999999999</v>
      </c>
      <c r="I281" s="8">
        <v>4091.1940000000004</v>
      </c>
      <c r="J281" s="8">
        <v>4031.114</v>
      </c>
      <c r="K281" s="8">
        <v>3887.2780000000002</v>
      </c>
      <c r="L281" s="8">
        <v>3989.9969999999998</v>
      </c>
      <c r="M281" s="9">
        <v>3926.922</v>
      </c>
      <c r="N281" s="175">
        <v>3819</v>
      </c>
      <c r="O281" s="175">
        <v>3870</v>
      </c>
    </row>
    <row r="282" spans="4:15" ht="15" x14ac:dyDescent="0.15">
      <c r="D282" s="5" t="s">
        <v>18</v>
      </c>
      <c r="E282" s="7">
        <v>0</v>
      </c>
      <c r="F282" s="8">
        <v>0</v>
      </c>
      <c r="G282" s="8">
        <v>0</v>
      </c>
      <c r="H282" s="8">
        <v>0</v>
      </c>
      <c r="I282" s="8">
        <v>0</v>
      </c>
      <c r="J282" s="8">
        <v>0</v>
      </c>
      <c r="K282" s="8">
        <v>0</v>
      </c>
      <c r="L282" s="8">
        <v>0</v>
      </c>
      <c r="M282" s="9">
        <v>0</v>
      </c>
      <c r="N282" s="175">
        <v>0</v>
      </c>
      <c r="O282" s="175">
        <v>0</v>
      </c>
    </row>
    <row r="283" spans="4:15" ht="15" x14ac:dyDescent="0.15">
      <c r="D283" s="5" t="s">
        <v>19</v>
      </c>
      <c r="E283" s="7">
        <v>60</v>
      </c>
      <c r="F283" s="8">
        <v>70</v>
      </c>
      <c r="G283" s="8">
        <v>80</v>
      </c>
      <c r="H283" s="8">
        <v>76</v>
      </c>
      <c r="I283" s="8">
        <v>58</v>
      </c>
      <c r="J283" s="8">
        <v>87</v>
      </c>
      <c r="K283" s="8">
        <v>102</v>
      </c>
      <c r="L283" s="8">
        <v>107</v>
      </c>
      <c r="M283" s="9">
        <v>91</v>
      </c>
      <c r="N283" s="175">
        <v>91</v>
      </c>
      <c r="O283" s="175">
        <v>0</v>
      </c>
    </row>
    <row r="284" spans="4:15" ht="15" x14ac:dyDescent="0.15">
      <c r="D284" s="5" t="s">
        <v>20</v>
      </c>
      <c r="E284" s="7">
        <v>22.04</v>
      </c>
      <c r="F284" s="8">
        <v>23.8</v>
      </c>
      <c r="G284" s="8">
        <v>28.87</v>
      </c>
      <c r="H284" s="8">
        <v>43.79</v>
      </c>
      <c r="I284" s="8">
        <v>55.22</v>
      </c>
      <c r="J284" s="8">
        <v>44.94</v>
      </c>
      <c r="K284" s="8">
        <v>32.49</v>
      </c>
      <c r="L284" s="8">
        <v>0</v>
      </c>
      <c r="M284" s="9">
        <v>0</v>
      </c>
      <c r="N284" s="175">
        <v>0</v>
      </c>
      <c r="O284" s="175">
        <v>0</v>
      </c>
    </row>
    <row r="285" spans="4:15" ht="15" x14ac:dyDescent="0.15">
      <c r="D285" s="5" t="s">
        <v>21</v>
      </c>
      <c r="E285" s="7">
        <v>15.49</v>
      </c>
      <c r="F285" s="8">
        <v>15.49</v>
      </c>
      <c r="G285" s="8">
        <v>15.03</v>
      </c>
      <c r="H285" s="8">
        <v>14.3</v>
      </c>
      <c r="I285" s="8">
        <v>14.9</v>
      </c>
      <c r="J285" s="8">
        <v>15</v>
      </c>
      <c r="K285" s="8">
        <v>16</v>
      </c>
      <c r="L285" s="8">
        <v>16.97</v>
      </c>
      <c r="M285" s="9">
        <v>17.082321</v>
      </c>
      <c r="N285" s="175">
        <v>17.082321</v>
      </c>
      <c r="O285" s="175">
        <v>0</v>
      </c>
    </row>
    <row r="286" spans="4:15" ht="15" x14ac:dyDescent="0.15">
      <c r="D286" s="5" t="s">
        <v>22</v>
      </c>
      <c r="E286" s="177">
        <v>1257</v>
      </c>
      <c r="F286" s="176">
        <v>1274</v>
      </c>
      <c r="G286" s="176">
        <v>1342</v>
      </c>
      <c r="H286" s="176">
        <v>1426</v>
      </c>
      <c r="I286" s="176">
        <v>1416</v>
      </c>
      <c r="J286" s="176">
        <v>1353</v>
      </c>
      <c r="K286" s="176">
        <v>1347</v>
      </c>
      <c r="L286" s="176">
        <v>1346</v>
      </c>
      <c r="M286" s="185">
        <v>1339</v>
      </c>
      <c r="N286" s="175">
        <v>1323</v>
      </c>
      <c r="O286" s="175">
        <v>1221</v>
      </c>
    </row>
    <row r="287" spans="4:15" ht="15" x14ac:dyDescent="0.15">
      <c r="D287" s="5" t="s">
        <v>23</v>
      </c>
      <c r="E287" s="7">
        <v>0</v>
      </c>
      <c r="F287" s="8">
        <v>0</v>
      </c>
      <c r="G287" s="8">
        <v>0</v>
      </c>
      <c r="H287" s="8">
        <v>0</v>
      </c>
      <c r="I287" s="8">
        <v>0</v>
      </c>
      <c r="J287" s="8">
        <v>0</v>
      </c>
      <c r="K287" s="8">
        <v>0</v>
      </c>
      <c r="L287" s="8">
        <v>0</v>
      </c>
      <c r="M287" s="9">
        <v>0</v>
      </c>
      <c r="N287" s="175">
        <v>0</v>
      </c>
      <c r="O287" s="175">
        <v>0</v>
      </c>
    </row>
    <row r="288" spans="4:15" ht="15" x14ac:dyDescent="0.15">
      <c r="D288" s="5" t="s">
        <v>24</v>
      </c>
      <c r="E288" s="177">
        <v>2364</v>
      </c>
      <c r="F288" s="176">
        <v>2447</v>
      </c>
      <c r="G288" s="176">
        <v>2575</v>
      </c>
      <c r="H288" s="176">
        <v>2722</v>
      </c>
      <c r="I288" s="176">
        <v>2973</v>
      </c>
      <c r="J288" s="176">
        <v>3075</v>
      </c>
      <c r="K288" s="176">
        <v>3100</v>
      </c>
      <c r="L288" s="176">
        <v>3052</v>
      </c>
      <c r="M288" s="185">
        <v>3386</v>
      </c>
      <c r="N288" s="175">
        <v>3386</v>
      </c>
      <c r="O288" s="175">
        <v>0</v>
      </c>
    </row>
    <row r="289" spans="4:15" ht="15" x14ac:dyDescent="0.15">
      <c r="D289" s="5" t="s">
        <v>25</v>
      </c>
      <c r="E289" s="8">
        <v>499.85500000000002</v>
      </c>
      <c r="F289" s="8">
        <v>522.20884073883531</v>
      </c>
      <c r="G289" s="8">
        <v>545.43542125386136</v>
      </c>
      <c r="H289" s="8">
        <v>533.30551389100708</v>
      </c>
      <c r="I289" s="8">
        <v>490.04833160447549</v>
      </c>
      <c r="J289" s="8">
        <v>464.71193031391289</v>
      </c>
      <c r="K289" s="8">
        <v>462.9656649979168</v>
      </c>
      <c r="L289" s="8">
        <v>460.28689401919632</v>
      </c>
      <c r="M289" s="9">
        <v>452</v>
      </c>
      <c r="N289" s="175">
        <v>435.78309491053039</v>
      </c>
      <c r="O289" s="175">
        <v>422.54693787303222</v>
      </c>
    </row>
    <row r="290" spans="4:15" ht="15" x14ac:dyDescent="0.15">
      <c r="D290" s="5" t="s">
        <v>26</v>
      </c>
      <c r="E290" s="8">
        <v>374.34469870390768</v>
      </c>
      <c r="F290" s="176">
        <f>(E290+($E$290*($I$290/$E$290-1)/4))</f>
        <v>521.45852402793071</v>
      </c>
      <c r="G290" s="176">
        <f>(F290+($E$290*($I$290/$E$290-1)/4))</f>
        <v>668.57234935195379</v>
      </c>
      <c r="H290" s="176">
        <f>(G290+($E$290*($I$290/$E$290-1)/4))</f>
        <v>815.68617467597687</v>
      </c>
      <c r="I290" s="176">
        <v>962.8</v>
      </c>
      <c r="J290" s="176">
        <v>1684</v>
      </c>
      <c r="K290" s="176">
        <v>1533.2</v>
      </c>
      <c r="L290" s="176">
        <v>1513</v>
      </c>
      <c r="M290" s="185">
        <v>1543</v>
      </c>
      <c r="N290" s="175">
        <v>1543</v>
      </c>
      <c r="O290" s="175">
        <v>0</v>
      </c>
    </row>
    <row r="291" spans="4:15" ht="15" x14ac:dyDescent="0.15">
      <c r="D291" s="5" t="s">
        <v>27</v>
      </c>
      <c r="E291" s="7">
        <v>374.34469870390768</v>
      </c>
      <c r="F291" s="8">
        <v>3275</v>
      </c>
      <c r="G291" s="8">
        <v>3481</v>
      </c>
      <c r="H291" s="8">
        <v>3526</v>
      </c>
      <c r="I291" s="8">
        <v>962.8</v>
      </c>
      <c r="J291" s="8">
        <v>1684</v>
      </c>
      <c r="K291" s="8">
        <v>1533.2</v>
      </c>
      <c r="L291" s="8">
        <v>1513</v>
      </c>
      <c r="M291" s="9">
        <v>1543</v>
      </c>
      <c r="N291" s="175">
        <v>3559</v>
      </c>
      <c r="O291" s="175">
        <v>0</v>
      </c>
    </row>
    <row r="292" spans="4:15" ht="15" x14ac:dyDescent="0.15">
      <c r="D292" s="5" t="s">
        <v>28</v>
      </c>
      <c r="E292" s="177">
        <v>26811</v>
      </c>
      <c r="F292" s="176">
        <v>29538</v>
      </c>
      <c r="G292" s="176">
        <v>32675</v>
      </c>
      <c r="H292" s="176">
        <v>160</v>
      </c>
      <c r="I292" s="176">
        <v>169</v>
      </c>
      <c r="J292" s="176">
        <v>187</v>
      </c>
      <c r="K292" s="176">
        <v>179</v>
      </c>
      <c r="L292" s="176">
        <v>172</v>
      </c>
      <c r="M292" s="185">
        <v>167</v>
      </c>
      <c r="N292" s="175">
        <v>99.8</v>
      </c>
      <c r="O292" s="175">
        <v>0</v>
      </c>
    </row>
    <row r="293" spans="4:15" ht="15" x14ac:dyDescent="0.15">
      <c r="D293" s="5" t="s">
        <v>29</v>
      </c>
      <c r="E293" s="7">
        <v>0</v>
      </c>
      <c r="F293" s="8">
        <v>0</v>
      </c>
      <c r="G293" s="8">
        <v>0</v>
      </c>
      <c r="H293" s="8">
        <v>0</v>
      </c>
      <c r="I293" s="8">
        <v>0</v>
      </c>
      <c r="J293" s="8">
        <v>0</v>
      </c>
      <c r="K293" s="8">
        <v>0</v>
      </c>
      <c r="L293" s="8">
        <v>0</v>
      </c>
      <c r="M293" s="9">
        <v>0</v>
      </c>
      <c r="N293" s="175">
        <v>0</v>
      </c>
      <c r="O293" s="175">
        <v>0</v>
      </c>
    </row>
    <row r="294" spans="4:15" ht="15" x14ac:dyDescent="0.15">
      <c r="D294" s="5" t="s">
        <v>30</v>
      </c>
      <c r="E294" s="8">
        <v>0</v>
      </c>
      <c r="F294" s="8">
        <v>698.52800000000002</v>
      </c>
      <c r="G294" s="8">
        <v>851</v>
      </c>
      <c r="H294" s="8">
        <v>1014</v>
      </c>
      <c r="I294" s="8">
        <v>921</v>
      </c>
      <c r="J294" s="8">
        <v>1274</v>
      </c>
      <c r="K294" s="8">
        <v>1466</v>
      </c>
      <c r="L294" s="8">
        <v>1650</v>
      </c>
      <c r="M294" s="9">
        <v>1937</v>
      </c>
      <c r="N294" s="175">
        <v>2264</v>
      </c>
      <c r="O294" s="175">
        <v>0</v>
      </c>
    </row>
    <row r="295" spans="4:15" ht="15" x14ac:dyDescent="0.15">
      <c r="D295" s="11" t="s">
        <v>31</v>
      </c>
      <c r="E295" s="12">
        <v>2495.9946228746835</v>
      </c>
      <c r="F295" s="13">
        <v>2478.8220681045209</v>
      </c>
      <c r="G295" s="13">
        <v>2484.352174603453</v>
      </c>
      <c r="H295" s="13">
        <v>2652.8928645114388</v>
      </c>
      <c r="I295" s="13">
        <v>2789.6322237635677</v>
      </c>
      <c r="J295" s="13">
        <v>2511.2233263215567</v>
      </c>
      <c r="K295" s="13">
        <v>2205.1988888888891</v>
      </c>
      <c r="L295" s="13">
        <v>2556.4600446234808</v>
      </c>
      <c r="M295" s="14">
        <v>2890.8488888888892</v>
      </c>
      <c r="N295" s="178">
        <v>2970.0932150607641</v>
      </c>
      <c r="O295" s="178">
        <v>0</v>
      </c>
    </row>
    <row r="299" spans="4:15" ht="18.75" x14ac:dyDescent="0.15">
      <c r="D299" s="287" t="s">
        <v>297</v>
      </c>
      <c r="E299" s="288"/>
      <c r="F299" s="288"/>
      <c r="G299" s="288"/>
      <c r="H299" s="288"/>
      <c r="I299" s="288"/>
      <c r="J299" s="288"/>
      <c r="K299" s="288"/>
      <c r="L299" s="288"/>
      <c r="M299" s="288"/>
      <c r="N299" s="182"/>
      <c r="O299" s="182"/>
    </row>
    <row r="300" spans="4:15" ht="15" x14ac:dyDescent="0.15">
      <c r="D300" s="3">
        <v>177</v>
      </c>
      <c r="E300" s="4">
        <v>2004</v>
      </c>
      <c r="F300" s="4">
        <f t="shared" ref="F300:O300" si="49">E300+1</f>
        <v>2005</v>
      </c>
      <c r="G300" s="4">
        <f t="shared" si="49"/>
        <v>2006</v>
      </c>
      <c r="H300" s="4">
        <f t="shared" si="49"/>
        <v>2007</v>
      </c>
      <c r="I300" s="4">
        <f t="shared" si="49"/>
        <v>2008</v>
      </c>
      <c r="J300" s="4">
        <f t="shared" si="49"/>
        <v>2009</v>
      </c>
      <c r="K300" s="4">
        <f t="shared" si="49"/>
        <v>2010</v>
      </c>
      <c r="L300" s="4">
        <f t="shared" si="49"/>
        <v>2011</v>
      </c>
      <c r="M300" s="4">
        <f t="shared" si="49"/>
        <v>2012</v>
      </c>
      <c r="N300" s="173">
        <f t="shared" si="49"/>
        <v>2013</v>
      </c>
      <c r="O300" s="173">
        <f t="shared" si="49"/>
        <v>2014</v>
      </c>
    </row>
    <row r="301" spans="4:15" ht="15" x14ac:dyDescent="0.15">
      <c r="D301" s="5" t="s">
        <v>0</v>
      </c>
      <c r="E301" s="180">
        <v>198</v>
      </c>
      <c r="F301" s="179">
        <v>201</v>
      </c>
      <c r="G301" s="179">
        <v>207</v>
      </c>
      <c r="H301" s="179">
        <v>210</v>
      </c>
      <c r="I301" s="179">
        <v>223</v>
      </c>
      <c r="J301" s="179">
        <v>207</v>
      </c>
      <c r="K301" s="179">
        <v>229</v>
      </c>
      <c r="L301" s="179">
        <v>252</v>
      </c>
      <c r="M301" s="184">
        <v>255</v>
      </c>
      <c r="N301" s="174">
        <v>267</v>
      </c>
      <c r="O301" s="174">
        <v>0</v>
      </c>
    </row>
    <row r="302" spans="4:15" ht="15" x14ac:dyDescent="0.15">
      <c r="D302" s="5" t="s">
        <v>1</v>
      </c>
      <c r="E302" s="177">
        <v>145</v>
      </c>
      <c r="F302" s="176">
        <v>157</v>
      </c>
      <c r="G302" s="8">
        <v>158.68225913000001</v>
      </c>
      <c r="H302" s="8">
        <v>173.61353944000001</v>
      </c>
      <c r="I302" s="8">
        <v>164.96796778000001</v>
      </c>
      <c r="J302" s="8">
        <v>179.29378474999999</v>
      </c>
      <c r="K302" s="8">
        <v>187.90068309</v>
      </c>
      <c r="L302" s="8">
        <v>196.06514084</v>
      </c>
      <c r="M302" s="9">
        <v>211.19484835</v>
      </c>
      <c r="N302" s="175">
        <v>223.08230719999997</v>
      </c>
      <c r="O302" s="175">
        <v>238.44533984</v>
      </c>
    </row>
    <row r="303" spans="4:15" ht="15" x14ac:dyDescent="0.15">
      <c r="D303" s="5" t="s">
        <v>2</v>
      </c>
      <c r="E303" s="177">
        <v>0</v>
      </c>
      <c r="F303" s="176">
        <v>0</v>
      </c>
      <c r="G303" s="176">
        <v>0</v>
      </c>
      <c r="H303" s="176">
        <v>4.2123082567915599E-3</v>
      </c>
      <c r="I303" s="176">
        <v>1.6959812601256459E-2</v>
      </c>
      <c r="J303" s="176">
        <v>1.3064101103116246E-2</v>
      </c>
      <c r="K303" s="176">
        <v>1.3918920369978077E-2</v>
      </c>
      <c r="L303" s="176">
        <v>7.0199999999999999E-2</v>
      </c>
      <c r="M303" s="185">
        <v>1</v>
      </c>
      <c r="N303" s="186">
        <v>1</v>
      </c>
      <c r="O303" s="175">
        <v>0</v>
      </c>
    </row>
    <row r="304" spans="4:15" ht="15" x14ac:dyDescent="0.15">
      <c r="D304" s="5" t="s">
        <v>3</v>
      </c>
      <c r="E304" s="7">
        <v>0</v>
      </c>
      <c r="F304" s="8">
        <v>0</v>
      </c>
      <c r="G304" s="8">
        <v>0</v>
      </c>
      <c r="H304" s="8">
        <v>0</v>
      </c>
      <c r="I304" s="8">
        <v>0</v>
      </c>
      <c r="J304" s="8">
        <v>0</v>
      </c>
      <c r="K304" s="8">
        <v>0</v>
      </c>
      <c r="L304" s="8">
        <v>0</v>
      </c>
      <c r="M304" s="9">
        <v>0</v>
      </c>
      <c r="N304" s="175">
        <v>0</v>
      </c>
      <c r="O304" s="175">
        <v>0</v>
      </c>
    </row>
    <row r="305" spans="4:15" ht="15" x14ac:dyDescent="0.15">
      <c r="D305" s="5" t="s">
        <v>4</v>
      </c>
      <c r="E305" s="177">
        <v>0</v>
      </c>
      <c r="F305" s="176">
        <v>0</v>
      </c>
      <c r="G305" s="176">
        <v>0</v>
      </c>
      <c r="H305" s="176">
        <v>0</v>
      </c>
      <c r="I305" s="176">
        <v>0</v>
      </c>
      <c r="J305" s="176">
        <v>0</v>
      </c>
      <c r="K305" s="176">
        <v>0</v>
      </c>
      <c r="L305" s="176">
        <v>20</v>
      </c>
      <c r="M305" s="185">
        <v>0</v>
      </c>
      <c r="N305" s="175">
        <v>0</v>
      </c>
      <c r="O305" s="175">
        <v>0</v>
      </c>
    </row>
    <row r="306" spans="4:15" ht="15" x14ac:dyDescent="0.15">
      <c r="D306" s="5" t="s">
        <v>5</v>
      </c>
      <c r="E306" s="176">
        <f t="shared" ref="E306:G306" si="50">F306-46.1334817037357</f>
        <v>597.46607318505721</v>
      </c>
      <c r="F306" s="176">
        <f t="shared" si="50"/>
        <v>643.59955488879291</v>
      </c>
      <c r="G306" s="176">
        <f t="shared" si="50"/>
        <v>689.73303659252861</v>
      </c>
      <c r="H306" s="176">
        <f>I306-46.1334817037357</f>
        <v>735.8665182962643</v>
      </c>
      <c r="I306" s="8">
        <v>782</v>
      </c>
      <c r="J306" s="8">
        <v>869</v>
      </c>
      <c r="K306" s="8">
        <v>1020</v>
      </c>
      <c r="L306" s="8">
        <v>1183</v>
      </c>
      <c r="M306" s="9">
        <v>1220</v>
      </c>
      <c r="N306" s="175">
        <v>1220</v>
      </c>
      <c r="O306" s="175">
        <v>1071</v>
      </c>
    </row>
    <row r="307" spans="4:15" ht="15" x14ac:dyDescent="0.15">
      <c r="D307" s="5" t="s">
        <v>6</v>
      </c>
      <c r="E307" s="7">
        <v>3087</v>
      </c>
      <c r="F307" s="8">
        <v>3143</v>
      </c>
      <c r="G307" s="8">
        <v>3202</v>
      </c>
      <c r="H307" s="8">
        <v>3166</v>
      </c>
      <c r="I307" s="8">
        <v>3319</v>
      </c>
      <c r="J307" s="8">
        <v>3472</v>
      </c>
      <c r="K307" s="8">
        <v>3464</v>
      </c>
      <c r="L307" s="8">
        <v>3605</v>
      </c>
      <c r="M307" s="9">
        <v>3468</v>
      </c>
      <c r="N307" s="175">
        <v>3309</v>
      </c>
      <c r="O307" s="175">
        <v>3237</v>
      </c>
    </row>
    <row r="308" spans="4:15" ht="15" x14ac:dyDescent="0.15">
      <c r="D308" s="5" t="s">
        <v>7</v>
      </c>
      <c r="E308" s="177">
        <v>0</v>
      </c>
      <c r="F308" s="176">
        <v>0</v>
      </c>
      <c r="G308" s="176">
        <v>0</v>
      </c>
      <c r="H308" s="176">
        <v>0</v>
      </c>
      <c r="I308" s="176">
        <v>0</v>
      </c>
      <c r="J308" s="176">
        <v>0</v>
      </c>
      <c r="K308" s="176">
        <v>0</v>
      </c>
      <c r="L308" s="176">
        <v>0</v>
      </c>
      <c r="M308" s="185">
        <v>0</v>
      </c>
      <c r="N308" s="175">
        <v>0</v>
      </c>
      <c r="O308" s="175">
        <v>0</v>
      </c>
    </row>
    <row r="309" spans="4:15" ht="15" x14ac:dyDescent="0.15">
      <c r="D309" s="5" t="s">
        <v>8</v>
      </c>
      <c r="E309" s="7">
        <v>0</v>
      </c>
      <c r="F309" s="8">
        <v>0</v>
      </c>
      <c r="G309" s="8">
        <v>0</v>
      </c>
      <c r="H309" s="8">
        <v>0</v>
      </c>
      <c r="I309" s="8">
        <v>0</v>
      </c>
      <c r="J309" s="8">
        <v>0</v>
      </c>
      <c r="K309" s="8">
        <v>0</v>
      </c>
      <c r="L309" s="8">
        <v>0</v>
      </c>
      <c r="M309" s="9">
        <v>0</v>
      </c>
      <c r="N309" s="175">
        <v>0</v>
      </c>
      <c r="O309" s="175">
        <v>0</v>
      </c>
    </row>
    <row r="310" spans="4:15" ht="15" x14ac:dyDescent="0.15">
      <c r="D310" s="5" t="s">
        <v>9</v>
      </c>
      <c r="E310" s="8">
        <v>416.65260000000001</v>
      </c>
      <c r="F310" s="8">
        <v>438.302299</v>
      </c>
      <c r="G310" s="8">
        <v>511.62236059000003</v>
      </c>
      <c r="H310" s="8">
        <v>573.18973424000001</v>
      </c>
      <c r="I310" s="8">
        <v>609.50043461000007</v>
      </c>
      <c r="J310" s="8">
        <v>610.27355829700002</v>
      </c>
      <c r="K310" s="8">
        <v>621.00655941339994</v>
      </c>
      <c r="L310" s="8">
        <v>707.48556846490021</v>
      </c>
      <c r="M310" s="9">
        <v>732.2427556483002</v>
      </c>
      <c r="N310" s="175">
        <v>769.21088752419996</v>
      </c>
      <c r="O310" s="175">
        <v>830.50466842899993</v>
      </c>
    </row>
    <row r="311" spans="4:15" ht="15" x14ac:dyDescent="0.15">
      <c r="D311" s="5" t="s">
        <v>10</v>
      </c>
      <c r="E311" s="7">
        <v>17</v>
      </c>
      <c r="F311" s="8">
        <v>28</v>
      </c>
      <c r="G311" s="8">
        <v>31</v>
      </c>
      <c r="H311" s="8">
        <v>32</v>
      </c>
      <c r="I311" s="8">
        <v>36</v>
      </c>
      <c r="J311" s="8">
        <v>41</v>
      </c>
      <c r="K311" s="8">
        <v>46</v>
      </c>
      <c r="L311" s="8">
        <v>51</v>
      </c>
      <c r="M311" s="9">
        <v>55</v>
      </c>
      <c r="N311" s="175">
        <v>55</v>
      </c>
      <c r="O311" s="175">
        <v>60</v>
      </c>
    </row>
    <row r="312" spans="4:15" ht="15" x14ac:dyDescent="0.15">
      <c r="D312" s="5" t="s">
        <v>11</v>
      </c>
      <c r="E312" s="7">
        <v>0</v>
      </c>
      <c r="F312" s="8">
        <v>0</v>
      </c>
      <c r="G312" s="8">
        <v>0</v>
      </c>
      <c r="H312" s="8">
        <v>0</v>
      </c>
      <c r="I312" s="8">
        <v>0</v>
      </c>
      <c r="J312" s="8">
        <v>0</v>
      </c>
      <c r="K312" s="8">
        <v>0</v>
      </c>
      <c r="L312" s="8">
        <v>0</v>
      </c>
      <c r="M312" s="9">
        <v>5088</v>
      </c>
      <c r="N312" s="175">
        <v>5433</v>
      </c>
      <c r="O312" s="175">
        <v>0</v>
      </c>
    </row>
    <row r="313" spans="4:15" ht="15" x14ac:dyDescent="0.15">
      <c r="D313" s="5" t="s">
        <v>12</v>
      </c>
      <c r="E313" s="177">
        <v>0</v>
      </c>
      <c r="F313" s="176">
        <v>0</v>
      </c>
      <c r="G313" s="176">
        <v>0</v>
      </c>
      <c r="H313" s="176">
        <v>0</v>
      </c>
      <c r="I313" s="176">
        <v>0</v>
      </c>
      <c r="J313" s="176">
        <v>0</v>
      </c>
      <c r="K313" s="176">
        <v>0</v>
      </c>
      <c r="L313" s="176">
        <v>0</v>
      </c>
      <c r="M313" s="9">
        <v>0</v>
      </c>
      <c r="N313" s="175">
        <v>0</v>
      </c>
      <c r="O313" s="175">
        <v>0</v>
      </c>
    </row>
    <row r="314" spans="4:15" ht="15" x14ac:dyDescent="0.15">
      <c r="D314" s="5" t="s">
        <v>13</v>
      </c>
      <c r="E314" s="177">
        <v>65</v>
      </c>
      <c r="F314" s="8">
        <v>65</v>
      </c>
      <c r="G314" s="8">
        <v>56</v>
      </c>
      <c r="H314" s="8">
        <v>85</v>
      </c>
      <c r="I314" s="8">
        <v>96</v>
      </c>
      <c r="J314" s="8">
        <v>91</v>
      </c>
      <c r="K314" s="8">
        <v>90</v>
      </c>
      <c r="L314" s="8">
        <v>84</v>
      </c>
      <c r="M314" s="9">
        <v>73</v>
      </c>
      <c r="N314" s="175">
        <v>88</v>
      </c>
      <c r="O314" s="175">
        <v>0</v>
      </c>
    </row>
    <row r="315" spans="4:15" ht="15" x14ac:dyDescent="0.15">
      <c r="D315" s="5" t="s">
        <v>14</v>
      </c>
      <c r="E315" s="7">
        <v>0</v>
      </c>
      <c r="F315" s="8">
        <v>0</v>
      </c>
      <c r="G315" s="8">
        <v>0</v>
      </c>
      <c r="H315" s="8">
        <v>0</v>
      </c>
      <c r="I315" s="8">
        <v>0</v>
      </c>
      <c r="J315" s="8">
        <v>0</v>
      </c>
      <c r="K315" s="8">
        <v>0</v>
      </c>
      <c r="L315" s="8">
        <v>0</v>
      </c>
      <c r="M315" s="9">
        <v>0</v>
      </c>
      <c r="N315" s="175">
        <v>0</v>
      </c>
      <c r="O315" s="175">
        <v>0</v>
      </c>
    </row>
    <row r="316" spans="4:15" ht="15" x14ac:dyDescent="0.15">
      <c r="D316" s="5" t="s">
        <v>15</v>
      </c>
      <c r="E316" s="7">
        <v>0</v>
      </c>
      <c r="F316" s="8">
        <v>0</v>
      </c>
      <c r="G316" s="8">
        <v>0</v>
      </c>
      <c r="H316" s="8">
        <v>0</v>
      </c>
      <c r="I316" s="8">
        <v>0</v>
      </c>
      <c r="J316" s="8">
        <v>0</v>
      </c>
      <c r="K316" s="8">
        <v>0</v>
      </c>
      <c r="L316" s="8">
        <v>0</v>
      </c>
      <c r="M316" s="9">
        <v>0</v>
      </c>
      <c r="N316" s="175">
        <v>0</v>
      </c>
      <c r="O316" s="175">
        <v>0</v>
      </c>
    </row>
    <row r="317" spans="4:15" ht="15" x14ac:dyDescent="0.15">
      <c r="D317" s="5" t="s">
        <v>16</v>
      </c>
      <c r="E317" s="8">
        <v>0</v>
      </c>
      <c r="F317" s="8">
        <v>0</v>
      </c>
      <c r="G317" s="8">
        <v>0</v>
      </c>
      <c r="H317" s="8">
        <v>0</v>
      </c>
      <c r="I317" s="8">
        <v>340</v>
      </c>
      <c r="J317" s="8">
        <v>301</v>
      </c>
      <c r="K317" s="8">
        <v>373</v>
      </c>
      <c r="L317" s="8">
        <v>0</v>
      </c>
      <c r="M317" s="9">
        <v>0</v>
      </c>
      <c r="N317" s="175">
        <v>0</v>
      </c>
      <c r="O317" s="175">
        <v>0</v>
      </c>
    </row>
    <row r="318" spans="4:15" ht="15" x14ac:dyDescent="0.15">
      <c r="D318" s="5" t="s">
        <v>17</v>
      </c>
      <c r="E318" s="7">
        <v>409</v>
      </c>
      <c r="F318" s="8">
        <v>467</v>
      </c>
      <c r="G318" s="8">
        <v>490</v>
      </c>
      <c r="H318" s="8">
        <v>593</v>
      </c>
      <c r="I318" s="8">
        <v>617</v>
      </c>
      <c r="J318" s="8">
        <v>627</v>
      </c>
      <c r="K318" s="8">
        <v>591</v>
      </c>
      <c r="L318" s="8">
        <v>569</v>
      </c>
      <c r="M318" s="9">
        <v>522</v>
      </c>
      <c r="N318" s="175">
        <v>497</v>
      </c>
      <c r="O318" s="175">
        <v>489</v>
      </c>
    </row>
    <row r="319" spans="4:15" ht="15" x14ac:dyDescent="0.15">
      <c r="D319" s="5" t="s">
        <v>18</v>
      </c>
      <c r="E319" s="7">
        <v>0</v>
      </c>
      <c r="F319" s="8">
        <v>0</v>
      </c>
      <c r="G319" s="8">
        <v>0</v>
      </c>
      <c r="H319" s="8">
        <v>0</v>
      </c>
      <c r="I319" s="8">
        <v>0</v>
      </c>
      <c r="J319" s="8">
        <v>0</v>
      </c>
      <c r="K319" s="8">
        <v>0</v>
      </c>
      <c r="L319" s="8">
        <v>0</v>
      </c>
      <c r="M319" s="9">
        <v>0</v>
      </c>
      <c r="N319" s="175">
        <v>0</v>
      </c>
      <c r="O319" s="175">
        <v>0</v>
      </c>
    </row>
    <row r="320" spans="4:15" ht="15" x14ac:dyDescent="0.15">
      <c r="D320" s="5" t="s">
        <v>19</v>
      </c>
      <c r="E320" s="7">
        <v>6</v>
      </c>
      <c r="F320" s="8">
        <v>7</v>
      </c>
      <c r="G320" s="8">
        <v>7</v>
      </c>
      <c r="H320" s="8">
        <v>7</v>
      </c>
      <c r="I320" s="8">
        <v>9</v>
      </c>
      <c r="J320" s="8">
        <v>14</v>
      </c>
      <c r="K320" s="8">
        <v>18</v>
      </c>
      <c r="L320" s="8">
        <v>22</v>
      </c>
      <c r="M320" s="9">
        <v>11</v>
      </c>
      <c r="N320" s="175">
        <v>11</v>
      </c>
      <c r="O320" s="175">
        <v>0</v>
      </c>
    </row>
    <row r="321" spans="4:15" ht="15" x14ac:dyDescent="0.15">
      <c r="D321" s="5" t="s">
        <v>20</v>
      </c>
      <c r="E321" s="177">
        <v>4.6900000000000004</v>
      </c>
      <c r="F321" s="8">
        <v>4.6900000000000004</v>
      </c>
      <c r="G321" s="8">
        <v>6.32</v>
      </c>
      <c r="H321" s="8">
        <v>8.1</v>
      </c>
      <c r="I321" s="8">
        <v>10.02</v>
      </c>
      <c r="J321" s="8">
        <v>8.7899999999999991</v>
      </c>
      <c r="K321" s="8">
        <v>6.32</v>
      </c>
      <c r="L321" s="8">
        <v>0</v>
      </c>
      <c r="M321" s="9">
        <v>0</v>
      </c>
      <c r="N321" s="175">
        <v>0</v>
      </c>
      <c r="O321" s="175">
        <v>0</v>
      </c>
    </row>
    <row r="322" spans="4:15" ht="15" x14ac:dyDescent="0.15">
      <c r="D322" s="5" t="s">
        <v>21</v>
      </c>
      <c r="E322" s="7">
        <v>0</v>
      </c>
      <c r="F322" s="8">
        <v>0</v>
      </c>
      <c r="G322" s="8">
        <v>0</v>
      </c>
      <c r="H322" s="8">
        <v>0</v>
      </c>
      <c r="I322" s="8">
        <v>0</v>
      </c>
      <c r="J322" s="8">
        <v>0</v>
      </c>
      <c r="K322" s="8">
        <v>0</v>
      </c>
      <c r="L322" s="8">
        <v>0</v>
      </c>
      <c r="M322" s="9">
        <v>0</v>
      </c>
      <c r="N322" s="175">
        <v>0</v>
      </c>
      <c r="O322" s="175">
        <v>0</v>
      </c>
    </row>
    <row r="323" spans="4:15" ht="15" x14ac:dyDescent="0.15">
      <c r="D323" s="5" t="s">
        <v>22</v>
      </c>
      <c r="E323" s="7">
        <v>0</v>
      </c>
      <c r="F323" s="8">
        <v>0</v>
      </c>
      <c r="G323" s="8">
        <v>0</v>
      </c>
      <c r="H323" s="176">
        <v>1647</v>
      </c>
      <c r="I323" s="176">
        <v>1486</v>
      </c>
      <c r="J323" s="176">
        <v>1525</v>
      </c>
      <c r="K323" s="176">
        <v>1504</v>
      </c>
      <c r="L323" s="176">
        <v>1568</v>
      </c>
      <c r="M323" s="185">
        <v>1585</v>
      </c>
      <c r="N323" s="175">
        <v>1584</v>
      </c>
      <c r="O323" s="175">
        <v>1650</v>
      </c>
    </row>
    <row r="324" spans="4:15" ht="15" x14ac:dyDescent="0.15">
      <c r="D324" s="5" t="s">
        <v>23</v>
      </c>
      <c r="E324" s="7">
        <v>0</v>
      </c>
      <c r="F324" s="8">
        <v>0</v>
      </c>
      <c r="G324" s="8">
        <v>0</v>
      </c>
      <c r="H324" s="8">
        <v>0</v>
      </c>
      <c r="I324" s="8">
        <v>0</v>
      </c>
      <c r="J324" s="8">
        <v>0</v>
      </c>
      <c r="K324" s="8">
        <v>0</v>
      </c>
      <c r="L324" s="8">
        <v>0</v>
      </c>
      <c r="M324" s="9">
        <v>0</v>
      </c>
      <c r="N324" s="175">
        <v>0</v>
      </c>
      <c r="O324" s="175">
        <v>0</v>
      </c>
    </row>
    <row r="325" spans="4:15" ht="15" x14ac:dyDescent="0.15">
      <c r="D325" s="5" t="s">
        <v>24</v>
      </c>
      <c r="E325" s="177">
        <v>64</v>
      </c>
      <c r="F325" s="176">
        <v>66</v>
      </c>
      <c r="G325" s="176">
        <v>72</v>
      </c>
      <c r="H325" s="176">
        <v>72</v>
      </c>
      <c r="I325" s="176">
        <v>105</v>
      </c>
      <c r="J325" s="176">
        <v>134</v>
      </c>
      <c r="K325" s="176">
        <v>156</v>
      </c>
      <c r="L325" s="176">
        <v>185</v>
      </c>
      <c r="M325" s="185">
        <v>235</v>
      </c>
      <c r="N325" s="175">
        <v>235</v>
      </c>
      <c r="O325" s="175">
        <v>0</v>
      </c>
    </row>
    <row r="326" spans="4:15" ht="15" x14ac:dyDescent="0.15">
      <c r="D326" s="5" t="s">
        <v>25</v>
      </c>
      <c r="E326" s="8">
        <v>70.55</v>
      </c>
      <c r="F326" s="8">
        <v>56.935000000000002</v>
      </c>
      <c r="G326" s="8">
        <v>58.969000000000001</v>
      </c>
      <c r="H326" s="8">
        <v>68.691000000000003</v>
      </c>
      <c r="I326" s="8">
        <v>74.376000000000005</v>
      </c>
      <c r="J326" s="8">
        <v>79.762</v>
      </c>
      <c r="K326" s="8">
        <v>87.292000000000002</v>
      </c>
      <c r="L326" s="8">
        <v>87.671000000000006</v>
      </c>
      <c r="M326" s="9">
        <v>95.68</v>
      </c>
      <c r="N326" s="175">
        <v>99.165244065778211</v>
      </c>
      <c r="O326" s="175">
        <v>102.02848012292736</v>
      </c>
    </row>
    <row r="327" spans="4:15" ht="15" x14ac:dyDescent="0.15">
      <c r="D327" s="5" t="s">
        <v>26</v>
      </c>
      <c r="E327" s="8">
        <v>3.2437529999999999</v>
      </c>
      <c r="F327" s="176">
        <f>(E327+($E$327*($J$327/$E$327-1)/5))</f>
        <v>5.1950023999999999</v>
      </c>
      <c r="G327" s="176">
        <f>(F327+($E$327*($J$327/$E$327-1)/5))</f>
        <v>7.1462517999999999</v>
      </c>
      <c r="H327" s="176">
        <f>(G327+($E$327*($J$327/$E$327-1)/5))</f>
        <v>9.0975012</v>
      </c>
      <c r="I327" s="176">
        <f>(H327+($E$327*($J$327/$E$327-1)/5))</f>
        <v>11.0487506</v>
      </c>
      <c r="J327" s="176">
        <v>13</v>
      </c>
      <c r="K327" s="176">
        <v>13.7</v>
      </c>
      <c r="L327" s="176">
        <v>13.6</v>
      </c>
      <c r="M327" s="185">
        <v>9.5</v>
      </c>
      <c r="N327" s="175">
        <v>9.5</v>
      </c>
      <c r="O327" s="175">
        <v>0</v>
      </c>
    </row>
    <row r="328" spans="4:15" ht="15" x14ac:dyDescent="0.15">
      <c r="D328" s="5" t="s">
        <v>27</v>
      </c>
      <c r="E328" s="7">
        <v>0</v>
      </c>
      <c r="F328" s="8">
        <v>0</v>
      </c>
      <c r="G328" s="8">
        <v>0</v>
      </c>
      <c r="H328" s="8">
        <v>0</v>
      </c>
      <c r="I328" s="8">
        <v>0</v>
      </c>
      <c r="J328" s="8">
        <v>0</v>
      </c>
      <c r="K328" s="8">
        <v>0</v>
      </c>
      <c r="L328" s="8">
        <v>0</v>
      </c>
      <c r="M328" s="9">
        <v>0</v>
      </c>
      <c r="N328" s="175">
        <v>0</v>
      </c>
      <c r="O328" s="175">
        <v>0</v>
      </c>
    </row>
    <row r="329" spans="4:15" ht="15" x14ac:dyDescent="0.15">
      <c r="D329" s="5" t="s">
        <v>28</v>
      </c>
      <c r="E329" s="177">
        <v>8307</v>
      </c>
      <c r="F329" s="176">
        <v>10371</v>
      </c>
      <c r="G329" s="176">
        <v>12825</v>
      </c>
      <c r="H329" s="176">
        <v>70</v>
      </c>
      <c r="I329" s="176">
        <v>69</v>
      </c>
      <c r="J329" s="176">
        <v>73</v>
      </c>
      <c r="K329" s="176">
        <v>68</v>
      </c>
      <c r="L329" s="176">
        <v>58</v>
      </c>
      <c r="M329" s="185">
        <v>56</v>
      </c>
      <c r="N329" s="175">
        <v>46.3</v>
      </c>
      <c r="O329" s="175">
        <v>0</v>
      </c>
    </row>
    <row r="330" spans="4:15" ht="15" x14ac:dyDescent="0.15">
      <c r="D330" s="5" t="s">
        <v>29</v>
      </c>
      <c r="E330" s="7">
        <v>0</v>
      </c>
      <c r="F330" s="8">
        <v>0</v>
      </c>
      <c r="G330" s="8">
        <v>0</v>
      </c>
      <c r="H330" s="8">
        <v>0</v>
      </c>
      <c r="I330" s="8">
        <v>0</v>
      </c>
      <c r="J330" s="8">
        <v>0</v>
      </c>
      <c r="K330" s="8">
        <v>0</v>
      </c>
      <c r="L330" s="8">
        <v>0</v>
      </c>
      <c r="M330" s="9">
        <v>0</v>
      </c>
      <c r="N330" s="175">
        <v>0</v>
      </c>
      <c r="O330" s="175">
        <v>0</v>
      </c>
    </row>
    <row r="331" spans="4:15" ht="15" x14ac:dyDescent="0.15">
      <c r="D331" s="5" t="s">
        <v>30</v>
      </c>
      <c r="E331" s="176">
        <f>F331-(0.202373810101598*F331)</f>
        <v>98.612168515835464</v>
      </c>
      <c r="F331" s="176">
        <f>G331-(0.202373810101598*G331)</f>
        <v>123.63205943425231</v>
      </c>
      <c r="G331" s="8">
        <v>155</v>
      </c>
      <c r="H331" s="8">
        <v>211</v>
      </c>
      <c r="I331" s="8">
        <v>227</v>
      </c>
      <c r="J331" s="8">
        <v>319</v>
      </c>
      <c r="K331" s="8">
        <v>376</v>
      </c>
      <c r="L331" s="8">
        <v>426</v>
      </c>
      <c r="M331" s="9">
        <v>473</v>
      </c>
      <c r="N331" s="175">
        <v>545</v>
      </c>
      <c r="O331" s="175">
        <v>0</v>
      </c>
    </row>
    <row r="332" spans="4:15" ht="15" x14ac:dyDescent="0.15">
      <c r="D332" s="11" t="s">
        <v>31</v>
      </c>
      <c r="E332" s="12">
        <v>640.29791706367803</v>
      </c>
      <c r="F332" s="13">
        <v>732.86056022457888</v>
      </c>
      <c r="G332" s="13">
        <v>814.37497433995861</v>
      </c>
      <c r="H332" s="13">
        <v>816.73062272024004</v>
      </c>
      <c r="I332" s="13">
        <v>813.60597627612015</v>
      </c>
      <c r="J332" s="13">
        <v>833.6372515258347</v>
      </c>
      <c r="K332" s="13">
        <v>832.35517241379307</v>
      </c>
      <c r="L332" s="13">
        <v>871.29885057471256</v>
      </c>
      <c r="M332" s="14">
        <v>904.44942528735635</v>
      </c>
      <c r="N332" s="178">
        <v>951.44371264665983</v>
      </c>
      <c r="O332" s="178">
        <v>0</v>
      </c>
    </row>
    <row r="335" spans="4:15" ht="18.75" x14ac:dyDescent="0.15">
      <c r="D335" s="287" t="s">
        <v>111</v>
      </c>
      <c r="E335" s="288"/>
      <c r="F335" s="288"/>
      <c r="G335" s="288"/>
      <c r="H335" s="288"/>
      <c r="I335" s="288"/>
      <c r="J335" s="288"/>
      <c r="K335" s="288"/>
      <c r="L335" s="288"/>
      <c r="M335" s="288"/>
      <c r="N335" s="182"/>
      <c r="O335" s="182"/>
    </row>
    <row r="336" spans="4:15" ht="15" x14ac:dyDescent="0.15">
      <c r="D336" s="3">
        <v>192</v>
      </c>
      <c r="E336" s="4">
        <v>2004</v>
      </c>
      <c r="F336" s="4">
        <f t="shared" ref="F336:O336" si="51">E336+1</f>
        <v>2005</v>
      </c>
      <c r="G336" s="4">
        <f t="shared" si="51"/>
        <v>2006</v>
      </c>
      <c r="H336" s="4">
        <f t="shared" si="51"/>
        <v>2007</v>
      </c>
      <c r="I336" s="4">
        <f t="shared" si="51"/>
        <v>2008</v>
      </c>
      <c r="J336" s="4">
        <f t="shared" si="51"/>
        <v>2009</v>
      </c>
      <c r="K336" s="4">
        <f t="shared" si="51"/>
        <v>2010</v>
      </c>
      <c r="L336" s="4">
        <f t="shared" si="51"/>
        <v>2011</v>
      </c>
      <c r="M336" s="4">
        <f t="shared" si="51"/>
        <v>2012</v>
      </c>
      <c r="N336" s="173">
        <f t="shared" si="51"/>
        <v>2013</v>
      </c>
      <c r="O336" s="173">
        <f t="shared" si="51"/>
        <v>2014</v>
      </c>
    </row>
    <row r="337" spans="4:15" ht="15" x14ac:dyDescent="0.15">
      <c r="D337" s="5" t="s">
        <v>0</v>
      </c>
      <c r="E337" s="180">
        <v>0</v>
      </c>
      <c r="F337" s="179">
        <v>0</v>
      </c>
      <c r="G337" s="179">
        <v>0</v>
      </c>
      <c r="H337" s="179">
        <v>0</v>
      </c>
      <c r="I337" s="179">
        <v>0</v>
      </c>
      <c r="J337" s="179">
        <v>0</v>
      </c>
      <c r="K337" s="179">
        <v>0</v>
      </c>
      <c r="L337" s="179">
        <v>0</v>
      </c>
      <c r="M337" s="184">
        <v>0</v>
      </c>
      <c r="N337" s="174">
        <v>0</v>
      </c>
      <c r="O337" s="174">
        <v>0</v>
      </c>
    </row>
    <row r="338" spans="4:15" ht="15" x14ac:dyDescent="0.15">
      <c r="D338" s="5" t="s">
        <v>1</v>
      </c>
      <c r="E338" s="177">
        <v>288</v>
      </c>
      <c r="F338" s="176">
        <v>299</v>
      </c>
      <c r="G338" s="8">
        <v>300.54603234000001</v>
      </c>
      <c r="H338" s="8">
        <v>314.14949879</v>
      </c>
      <c r="I338" s="8">
        <v>319.28625863999997</v>
      </c>
      <c r="J338" s="8">
        <v>305.62539516999999</v>
      </c>
      <c r="K338" s="8">
        <v>296.51797662000001</v>
      </c>
      <c r="L338" s="8">
        <v>304.89336298000001</v>
      </c>
      <c r="M338" s="9">
        <v>310.11736566999997</v>
      </c>
      <c r="N338" s="175">
        <v>311.42333417000003</v>
      </c>
      <c r="O338" s="175">
        <v>315.57959540000002</v>
      </c>
    </row>
    <row r="339" spans="4:15" ht="15" x14ac:dyDescent="0.15">
      <c r="D339" s="5" t="s">
        <v>2</v>
      </c>
      <c r="E339" s="177"/>
      <c r="F339" s="176"/>
      <c r="G339" s="176"/>
      <c r="H339" s="176">
        <v>21.134499999999999</v>
      </c>
      <c r="I339" s="176">
        <v>28.065600000000003</v>
      </c>
      <c r="J339" s="176">
        <v>24.290600000000001</v>
      </c>
      <c r="K339" s="176">
        <v>24.555900000000001</v>
      </c>
      <c r="L339" s="176">
        <v>27.067999999999998</v>
      </c>
      <c r="M339" s="185">
        <v>23</v>
      </c>
      <c r="N339" s="186">
        <v>23</v>
      </c>
      <c r="O339" s="175">
        <v>0</v>
      </c>
    </row>
    <row r="340" spans="4:15" ht="15" x14ac:dyDescent="0.15">
      <c r="D340" s="5" t="s">
        <v>3</v>
      </c>
      <c r="E340" s="7">
        <v>0</v>
      </c>
      <c r="F340" s="8">
        <v>0</v>
      </c>
      <c r="G340" s="8">
        <v>0</v>
      </c>
      <c r="H340" s="8">
        <v>0</v>
      </c>
      <c r="I340" s="8">
        <v>0</v>
      </c>
      <c r="J340" s="8">
        <v>0</v>
      </c>
      <c r="K340" s="8">
        <v>0</v>
      </c>
      <c r="L340" s="8">
        <v>0</v>
      </c>
      <c r="M340" s="9">
        <v>0</v>
      </c>
      <c r="N340" s="175">
        <v>0</v>
      </c>
      <c r="O340" s="175">
        <v>0</v>
      </c>
    </row>
    <row r="341" spans="4:15" ht="15" x14ac:dyDescent="0.15">
      <c r="D341" s="5" t="s">
        <v>4</v>
      </c>
      <c r="E341" s="177">
        <v>0</v>
      </c>
      <c r="F341" s="176">
        <v>0</v>
      </c>
      <c r="G341" s="176">
        <v>0</v>
      </c>
      <c r="H341" s="176">
        <v>0</v>
      </c>
      <c r="I341" s="176">
        <v>0</v>
      </c>
      <c r="J341" s="176">
        <v>0</v>
      </c>
      <c r="K341" s="176">
        <v>0</v>
      </c>
      <c r="L341" s="176">
        <v>0</v>
      </c>
      <c r="M341" s="185">
        <v>0</v>
      </c>
      <c r="N341" s="175">
        <v>0</v>
      </c>
      <c r="O341" s="175">
        <v>0</v>
      </c>
    </row>
    <row r="342" spans="4:15" ht="15" x14ac:dyDescent="0.15">
      <c r="D342" s="5" t="s">
        <v>5</v>
      </c>
      <c r="E342" s="8">
        <v>0</v>
      </c>
      <c r="F342" s="8">
        <v>0</v>
      </c>
      <c r="G342" s="8">
        <v>0</v>
      </c>
      <c r="H342" s="8">
        <v>0</v>
      </c>
      <c r="I342" s="8">
        <v>459</v>
      </c>
      <c r="J342" s="8">
        <v>585</v>
      </c>
      <c r="K342" s="8">
        <v>556</v>
      </c>
      <c r="L342" s="8">
        <v>654</v>
      </c>
      <c r="M342" s="9">
        <v>602</v>
      </c>
      <c r="N342" s="175">
        <v>578</v>
      </c>
      <c r="O342" s="175">
        <v>584</v>
      </c>
    </row>
    <row r="343" spans="4:15" ht="15" x14ac:dyDescent="0.15">
      <c r="D343" s="5" t="s">
        <v>6</v>
      </c>
      <c r="E343" s="7">
        <v>0</v>
      </c>
      <c r="F343" s="8">
        <v>0</v>
      </c>
      <c r="G343" s="8">
        <v>0</v>
      </c>
      <c r="H343" s="8">
        <v>0</v>
      </c>
      <c r="I343" s="8">
        <v>0</v>
      </c>
      <c r="J343" s="8">
        <v>0</v>
      </c>
      <c r="K343" s="8">
        <v>0</v>
      </c>
      <c r="L343" s="8">
        <v>0</v>
      </c>
      <c r="M343" s="9">
        <v>0</v>
      </c>
      <c r="N343" s="175">
        <v>0</v>
      </c>
      <c r="O343" s="175">
        <v>0</v>
      </c>
    </row>
    <row r="344" spans="4:15" ht="15" x14ac:dyDescent="0.15">
      <c r="D344" s="5" t="s">
        <v>7</v>
      </c>
      <c r="E344" s="177">
        <v>0</v>
      </c>
      <c r="F344" s="176">
        <v>0</v>
      </c>
      <c r="G344" s="176">
        <v>0</v>
      </c>
      <c r="H344" s="176">
        <v>0</v>
      </c>
      <c r="I344" s="176">
        <v>0</v>
      </c>
      <c r="J344" s="176">
        <v>0</v>
      </c>
      <c r="K344" s="176">
        <v>0</v>
      </c>
      <c r="L344" s="176">
        <v>0</v>
      </c>
      <c r="M344" s="185">
        <v>0</v>
      </c>
      <c r="N344" s="175">
        <v>0</v>
      </c>
      <c r="O344" s="175">
        <v>0</v>
      </c>
    </row>
    <row r="345" spans="4:15" ht="15" x14ac:dyDescent="0.15">
      <c r="D345" s="5" t="s">
        <v>8</v>
      </c>
      <c r="E345" s="7">
        <v>0</v>
      </c>
      <c r="F345" s="8">
        <v>0</v>
      </c>
      <c r="G345" s="8">
        <v>0</v>
      </c>
      <c r="H345" s="8">
        <v>0</v>
      </c>
      <c r="I345" s="8">
        <v>0</v>
      </c>
      <c r="J345" s="8">
        <v>0</v>
      </c>
      <c r="K345" s="8">
        <v>0</v>
      </c>
      <c r="L345" s="8">
        <v>0</v>
      </c>
      <c r="M345" s="9">
        <v>0</v>
      </c>
      <c r="N345" s="175">
        <v>0</v>
      </c>
      <c r="O345" s="175">
        <v>0</v>
      </c>
    </row>
    <row r="346" spans="4:15" ht="15" x14ac:dyDescent="0.15">
      <c r="D346" s="5" t="s">
        <v>9</v>
      </c>
      <c r="E346" s="8">
        <v>227.21963099999999</v>
      </c>
      <c r="F346" s="8">
        <v>241.91288900000001</v>
      </c>
      <c r="G346" s="8">
        <v>258.91092368</v>
      </c>
      <c r="H346" s="8">
        <v>277.38219398000001</v>
      </c>
      <c r="I346" s="8">
        <v>289.30964568000002</v>
      </c>
      <c r="J346" s="8">
        <v>280.52956331200016</v>
      </c>
      <c r="K346" s="8">
        <v>271.64721040649999</v>
      </c>
      <c r="L346" s="8">
        <v>280.92781954069989</v>
      </c>
      <c r="M346" s="9">
        <v>278.37857684599993</v>
      </c>
      <c r="N346" s="175">
        <v>267.51184697770009</v>
      </c>
      <c r="O346" s="175">
        <v>276.86502635820005</v>
      </c>
    </row>
    <row r="347" spans="4:15" ht="15" x14ac:dyDescent="0.15">
      <c r="D347" s="5" t="s">
        <v>10</v>
      </c>
      <c r="E347" s="7">
        <v>97</v>
      </c>
      <c r="F347" s="8">
        <v>90</v>
      </c>
      <c r="G347" s="8">
        <v>96</v>
      </c>
      <c r="H347" s="8">
        <v>96</v>
      </c>
      <c r="I347" s="8">
        <v>105</v>
      </c>
      <c r="J347" s="8">
        <v>106</v>
      </c>
      <c r="K347" s="8">
        <v>106</v>
      </c>
      <c r="L347" s="8">
        <v>116</v>
      </c>
      <c r="M347" s="9">
        <v>121</v>
      </c>
      <c r="N347" s="175">
        <v>128</v>
      </c>
      <c r="O347" s="175">
        <v>136</v>
      </c>
    </row>
    <row r="348" spans="4:15" ht="15" x14ac:dyDescent="0.15">
      <c r="D348" s="5" t="s">
        <v>11</v>
      </c>
      <c r="E348" s="7">
        <v>0</v>
      </c>
      <c r="F348" s="8">
        <v>0</v>
      </c>
      <c r="G348" s="8">
        <v>0</v>
      </c>
      <c r="H348" s="8">
        <v>0</v>
      </c>
      <c r="I348" s="8">
        <v>0</v>
      </c>
      <c r="J348" s="8">
        <v>0</v>
      </c>
      <c r="K348" s="8">
        <v>0</v>
      </c>
      <c r="L348" s="8">
        <v>0</v>
      </c>
      <c r="M348" s="9">
        <v>0</v>
      </c>
      <c r="N348" s="175">
        <v>0</v>
      </c>
      <c r="O348" s="175">
        <v>0</v>
      </c>
    </row>
    <row r="349" spans="4:15" ht="15" x14ac:dyDescent="0.15">
      <c r="D349" s="5" t="s">
        <v>12</v>
      </c>
      <c r="E349" s="177">
        <v>0</v>
      </c>
      <c r="F349" s="176">
        <v>0</v>
      </c>
      <c r="G349" s="176">
        <v>0</v>
      </c>
      <c r="H349" s="176">
        <v>0</v>
      </c>
      <c r="I349" s="176">
        <v>0</v>
      </c>
      <c r="J349" s="176">
        <v>0</v>
      </c>
      <c r="K349" s="176">
        <v>0</v>
      </c>
      <c r="L349" s="176">
        <v>0</v>
      </c>
      <c r="M349" s="9">
        <v>0</v>
      </c>
      <c r="N349" s="175">
        <v>0</v>
      </c>
      <c r="O349" s="175">
        <v>0</v>
      </c>
    </row>
    <row r="350" spans="4:15" ht="15" x14ac:dyDescent="0.15">
      <c r="D350" s="5" t="s">
        <v>13</v>
      </c>
      <c r="E350" s="7">
        <v>0</v>
      </c>
      <c r="F350" s="8">
        <v>167</v>
      </c>
      <c r="G350" s="8">
        <v>231</v>
      </c>
      <c r="H350" s="8">
        <v>224</v>
      </c>
      <c r="I350" s="8">
        <v>200</v>
      </c>
      <c r="J350" s="8">
        <v>229</v>
      </c>
      <c r="K350" s="8">
        <v>217</v>
      </c>
      <c r="L350" s="8">
        <v>227</v>
      </c>
      <c r="M350" s="9">
        <v>221</v>
      </c>
      <c r="N350" s="175">
        <v>240</v>
      </c>
      <c r="O350" s="175">
        <v>0</v>
      </c>
    </row>
    <row r="351" spans="4:15" ht="15" x14ac:dyDescent="0.15">
      <c r="D351" s="5" t="s">
        <v>14</v>
      </c>
      <c r="E351" s="7">
        <v>0</v>
      </c>
      <c r="F351" s="8">
        <v>0</v>
      </c>
      <c r="G351" s="8">
        <v>0</v>
      </c>
      <c r="H351" s="8">
        <v>0</v>
      </c>
      <c r="I351" s="8">
        <v>0</v>
      </c>
      <c r="J351" s="8">
        <v>0</v>
      </c>
      <c r="K351" s="8">
        <v>0</v>
      </c>
      <c r="L351" s="8">
        <v>0</v>
      </c>
      <c r="M351" s="9">
        <v>0</v>
      </c>
      <c r="N351" s="175">
        <v>0</v>
      </c>
      <c r="O351" s="175">
        <v>0</v>
      </c>
    </row>
    <row r="352" spans="4:15" ht="15" x14ac:dyDescent="0.15">
      <c r="D352" s="5" t="s">
        <v>15</v>
      </c>
      <c r="E352" s="7">
        <v>0</v>
      </c>
      <c r="F352" s="8">
        <v>0</v>
      </c>
      <c r="G352" s="8">
        <v>0</v>
      </c>
      <c r="H352" s="8">
        <v>0</v>
      </c>
      <c r="I352" s="8">
        <v>0</v>
      </c>
      <c r="J352" s="8">
        <v>0</v>
      </c>
      <c r="K352" s="8">
        <v>0</v>
      </c>
      <c r="L352" s="8">
        <v>0</v>
      </c>
      <c r="M352" s="9">
        <v>0</v>
      </c>
      <c r="N352" s="175">
        <v>0</v>
      </c>
      <c r="O352" s="175">
        <v>0</v>
      </c>
    </row>
    <row r="353" spans="4:15" ht="15" x14ac:dyDescent="0.15">
      <c r="D353" s="5" t="s">
        <v>16</v>
      </c>
      <c r="E353" s="8">
        <v>0</v>
      </c>
      <c r="F353" s="8">
        <v>0</v>
      </c>
      <c r="G353" s="8">
        <v>0</v>
      </c>
      <c r="H353" s="8">
        <v>572</v>
      </c>
      <c r="I353" s="8">
        <v>702</v>
      </c>
      <c r="J353" s="8">
        <v>818</v>
      </c>
      <c r="K353" s="8">
        <v>897</v>
      </c>
      <c r="L353" s="8">
        <v>1085</v>
      </c>
      <c r="M353" s="9">
        <v>1102</v>
      </c>
      <c r="N353" s="175">
        <v>1101</v>
      </c>
      <c r="O353" s="175">
        <v>0</v>
      </c>
    </row>
    <row r="354" spans="4:15" ht="15" x14ac:dyDescent="0.15">
      <c r="D354" s="5" t="s">
        <v>17</v>
      </c>
      <c r="E354" s="7">
        <v>922</v>
      </c>
      <c r="F354" s="8">
        <v>964</v>
      </c>
      <c r="G354" s="8">
        <v>1003</v>
      </c>
      <c r="H354" s="8">
        <v>1082</v>
      </c>
      <c r="I354" s="8">
        <v>1057</v>
      </c>
      <c r="J354" s="8">
        <v>1034</v>
      </c>
      <c r="K354" s="8">
        <v>1006</v>
      </c>
      <c r="L354" s="8">
        <v>992</v>
      </c>
      <c r="M354" s="9">
        <v>978</v>
      </c>
      <c r="N354" s="175">
        <v>998</v>
      </c>
      <c r="O354" s="175">
        <v>1020</v>
      </c>
    </row>
    <row r="355" spans="4:15" ht="15" x14ac:dyDescent="0.15">
      <c r="D355" s="5" t="s">
        <v>18</v>
      </c>
      <c r="E355" s="7">
        <v>0</v>
      </c>
      <c r="F355" s="8">
        <v>0</v>
      </c>
      <c r="G355" s="8">
        <v>0</v>
      </c>
      <c r="H355" s="8">
        <v>0</v>
      </c>
      <c r="I355" s="8">
        <v>0</v>
      </c>
      <c r="J355" s="8">
        <v>0</v>
      </c>
      <c r="K355" s="8">
        <v>0</v>
      </c>
      <c r="L355" s="8">
        <v>0</v>
      </c>
      <c r="M355" s="9">
        <v>0</v>
      </c>
      <c r="N355" s="175">
        <v>0</v>
      </c>
      <c r="O355" s="175">
        <v>0</v>
      </c>
    </row>
    <row r="356" spans="4:15" ht="15" x14ac:dyDescent="0.15">
      <c r="D356" s="5" t="s">
        <v>19</v>
      </c>
      <c r="E356" s="7">
        <v>5</v>
      </c>
      <c r="F356" s="8">
        <v>5</v>
      </c>
      <c r="G356" s="8">
        <v>7</v>
      </c>
      <c r="H356" s="8">
        <v>7</v>
      </c>
      <c r="I356" s="8">
        <v>9</v>
      </c>
      <c r="J356" s="8">
        <v>8</v>
      </c>
      <c r="K356" s="8">
        <v>8</v>
      </c>
      <c r="L356" s="8">
        <v>8</v>
      </c>
      <c r="M356" s="9">
        <v>8</v>
      </c>
      <c r="N356" s="175">
        <v>8</v>
      </c>
      <c r="O356" s="175">
        <v>0</v>
      </c>
    </row>
    <row r="357" spans="4:15" ht="15" x14ac:dyDescent="0.15">
      <c r="D357" s="5" t="s">
        <v>20</v>
      </c>
      <c r="E357" s="7">
        <v>1.3</v>
      </c>
      <c r="F357" s="8">
        <v>1.38</v>
      </c>
      <c r="G357" s="8">
        <v>1.84</v>
      </c>
      <c r="H357" s="8">
        <v>1.49</v>
      </c>
      <c r="I357" s="8">
        <v>1.66</v>
      </c>
      <c r="J357" s="8">
        <v>1.47</v>
      </c>
      <c r="K357" s="8">
        <v>1.48</v>
      </c>
      <c r="L357" s="8">
        <v>0</v>
      </c>
      <c r="M357" s="9">
        <v>0</v>
      </c>
      <c r="N357" s="175">
        <v>0</v>
      </c>
      <c r="O357" s="175">
        <v>0</v>
      </c>
    </row>
    <row r="358" spans="4:15" ht="15" x14ac:dyDescent="0.15">
      <c r="D358" s="5" t="s">
        <v>21</v>
      </c>
      <c r="E358" s="7">
        <v>0</v>
      </c>
      <c r="F358" s="8">
        <v>0</v>
      </c>
      <c r="G358" s="8">
        <v>2.21</v>
      </c>
      <c r="H358" s="8">
        <v>2.06</v>
      </c>
      <c r="I358" s="8">
        <v>1.89</v>
      </c>
      <c r="J358" s="8">
        <v>0</v>
      </c>
      <c r="K358" s="8">
        <v>0</v>
      </c>
      <c r="L358" s="8">
        <v>0</v>
      </c>
      <c r="M358" s="9">
        <v>0</v>
      </c>
      <c r="N358" s="175">
        <v>0</v>
      </c>
      <c r="O358" s="175">
        <v>0</v>
      </c>
    </row>
    <row r="359" spans="4:15" ht="15" x14ac:dyDescent="0.15">
      <c r="D359" s="5" t="s">
        <v>22</v>
      </c>
      <c r="E359" s="177"/>
      <c r="F359" s="176"/>
      <c r="G359" s="176"/>
      <c r="H359" s="176">
        <v>1064</v>
      </c>
      <c r="I359" s="176">
        <v>1069</v>
      </c>
      <c r="J359" s="176">
        <v>1017</v>
      </c>
      <c r="K359" s="176">
        <v>1076</v>
      </c>
      <c r="L359" s="176">
        <v>1099</v>
      </c>
      <c r="M359" s="185">
        <v>1050</v>
      </c>
      <c r="N359" s="175">
        <v>956</v>
      </c>
      <c r="O359" s="175">
        <v>935</v>
      </c>
    </row>
    <row r="360" spans="4:15" ht="15" x14ac:dyDescent="0.15">
      <c r="D360" s="5" t="s">
        <v>23</v>
      </c>
      <c r="E360" s="7">
        <v>0</v>
      </c>
      <c r="F360" s="8">
        <v>0</v>
      </c>
      <c r="G360" s="8">
        <v>0</v>
      </c>
      <c r="H360" s="8">
        <v>0</v>
      </c>
      <c r="I360" s="8">
        <v>0</v>
      </c>
      <c r="J360" s="8">
        <v>0</v>
      </c>
      <c r="K360" s="8">
        <v>0</v>
      </c>
      <c r="L360" s="8">
        <v>0</v>
      </c>
      <c r="M360" s="9">
        <v>0</v>
      </c>
      <c r="N360" s="175">
        <v>0</v>
      </c>
      <c r="O360" s="175">
        <v>0</v>
      </c>
    </row>
    <row r="361" spans="4:15" ht="15" x14ac:dyDescent="0.15">
      <c r="D361" s="5" t="s">
        <v>24</v>
      </c>
      <c r="E361" s="177">
        <v>233</v>
      </c>
      <c r="F361" s="176">
        <v>244</v>
      </c>
      <c r="G361" s="176">
        <v>272</v>
      </c>
      <c r="H361" s="176">
        <v>323</v>
      </c>
      <c r="I361" s="176">
        <v>414</v>
      </c>
      <c r="J361" s="176">
        <v>503</v>
      </c>
      <c r="K361" s="176">
        <v>528</v>
      </c>
      <c r="L361" s="176">
        <v>533</v>
      </c>
      <c r="M361" s="185">
        <v>592</v>
      </c>
      <c r="N361" s="175">
        <v>592</v>
      </c>
      <c r="O361" s="175">
        <v>0</v>
      </c>
    </row>
    <row r="362" spans="4:15" ht="15" x14ac:dyDescent="0.15">
      <c r="D362" s="5" t="s">
        <v>25</v>
      </c>
      <c r="E362" s="8">
        <v>228.20099999999999</v>
      </c>
      <c r="F362" s="8">
        <v>241.864</v>
      </c>
      <c r="G362" s="8">
        <v>243.173</v>
      </c>
      <c r="H362" s="8">
        <v>243.666</v>
      </c>
      <c r="I362" s="8">
        <v>246.678</v>
      </c>
      <c r="J362" s="8">
        <v>225.90100000000001</v>
      </c>
      <c r="K362" s="8">
        <v>249.4</v>
      </c>
      <c r="L362" s="8">
        <v>229.88</v>
      </c>
      <c r="M362" s="9">
        <v>209.70599999999999</v>
      </c>
      <c r="N362" s="175">
        <v>197.71516005695966</v>
      </c>
      <c r="O362" s="175">
        <v>203.12273767501651</v>
      </c>
    </row>
    <row r="363" spans="4:15" ht="15" x14ac:dyDescent="0.15">
      <c r="D363" s="5" t="s">
        <v>26</v>
      </c>
      <c r="E363" s="8">
        <v>21.499444199874578</v>
      </c>
      <c r="F363" s="176">
        <f>(E363+($E$363*($J$363/$E$363-1)/5))</f>
        <v>20.775555359899663</v>
      </c>
      <c r="G363" s="176">
        <f>(F363+($E$363*($J$363/$E$363-1)/5))</f>
        <v>20.051666519924748</v>
      </c>
      <c r="H363" s="176">
        <f>(G363+($E$363*($J$363/$E$363-1)/5))</f>
        <v>19.327777679949833</v>
      </c>
      <c r="I363" s="176">
        <f>(H363+($E$363*($J$363/$E$363-1)/5))</f>
        <v>18.603888839974918</v>
      </c>
      <c r="J363" s="176">
        <v>17.880000000000003</v>
      </c>
      <c r="K363" s="176">
        <v>12.16</v>
      </c>
      <c r="L363" s="176">
        <v>12.7</v>
      </c>
      <c r="M363" s="185">
        <v>15</v>
      </c>
      <c r="N363" s="175">
        <v>15</v>
      </c>
      <c r="O363" s="175">
        <v>0</v>
      </c>
    </row>
    <row r="364" spans="4:15" ht="15" x14ac:dyDescent="0.15">
      <c r="D364" s="5" t="s">
        <v>27</v>
      </c>
      <c r="E364" s="7">
        <v>0</v>
      </c>
      <c r="F364" s="8">
        <v>0</v>
      </c>
      <c r="G364" s="8">
        <v>0</v>
      </c>
      <c r="H364" s="8">
        <v>0</v>
      </c>
      <c r="I364" s="8">
        <v>0</v>
      </c>
      <c r="J364" s="8">
        <v>0</v>
      </c>
      <c r="K364" s="8">
        <v>0</v>
      </c>
      <c r="L364" s="8">
        <v>0</v>
      </c>
      <c r="M364" s="9">
        <v>0</v>
      </c>
      <c r="N364" s="175">
        <v>0</v>
      </c>
      <c r="O364" s="175">
        <v>0</v>
      </c>
    </row>
    <row r="365" spans="4:15" ht="15" x14ac:dyDescent="0.15">
      <c r="D365" s="5" t="s">
        <v>28</v>
      </c>
      <c r="E365" s="177">
        <v>8491</v>
      </c>
      <c r="F365" s="176">
        <v>11226</v>
      </c>
      <c r="G365" s="176">
        <v>10060</v>
      </c>
      <c r="H365" s="176">
        <v>45</v>
      </c>
      <c r="I365" s="176">
        <v>45</v>
      </c>
      <c r="J365" s="176">
        <v>45</v>
      </c>
      <c r="K365" s="176">
        <v>45</v>
      </c>
      <c r="L365" s="176">
        <v>45</v>
      </c>
      <c r="M365" s="185">
        <v>45</v>
      </c>
      <c r="N365" s="175">
        <v>25.4</v>
      </c>
      <c r="O365" s="175">
        <v>0</v>
      </c>
    </row>
    <row r="366" spans="4:15" ht="15" x14ac:dyDescent="0.15">
      <c r="D366" s="5" t="s">
        <v>29</v>
      </c>
      <c r="E366" s="7">
        <v>0</v>
      </c>
      <c r="F366" s="8">
        <v>0</v>
      </c>
      <c r="G366" s="8">
        <v>0</v>
      </c>
      <c r="H366" s="8">
        <v>0</v>
      </c>
      <c r="I366" s="8">
        <v>0</v>
      </c>
      <c r="J366" s="8">
        <v>0</v>
      </c>
      <c r="K366" s="8">
        <v>0</v>
      </c>
      <c r="L366" s="8">
        <v>0</v>
      </c>
      <c r="M366" s="9">
        <v>0</v>
      </c>
      <c r="N366" s="175">
        <v>0</v>
      </c>
      <c r="O366" s="175">
        <v>0</v>
      </c>
    </row>
    <row r="367" spans="4:15" ht="15" x14ac:dyDescent="0.15">
      <c r="D367" s="5" t="s">
        <v>30</v>
      </c>
      <c r="E367" s="8">
        <v>0</v>
      </c>
      <c r="F367" s="8">
        <v>0</v>
      </c>
      <c r="G367" s="8">
        <v>0</v>
      </c>
      <c r="H367" s="8">
        <v>0</v>
      </c>
      <c r="I367" s="8">
        <v>143</v>
      </c>
      <c r="J367" s="8">
        <v>243</v>
      </c>
      <c r="K367" s="8">
        <v>291</v>
      </c>
      <c r="L367" s="8">
        <v>328</v>
      </c>
      <c r="M367" s="9">
        <v>314</v>
      </c>
      <c r="N367" s="175">
        <v>326</v>
      </c>
      <c r="O367" s="175">
        <v>0</v>
      </c>
    </row>
    <row r="368" spans="4:15" ht="15" x14ac:dyDescent="0.15">
      <c r="D368" s="11" t="s">
        <v>31</v>
      </c>
      <c r="E368" s="12">
        <v>930.83819484467426</v>
      </c>
      <c r="F368" s="13">
        <v>847.43278325492815</v>
      </c>
      <c r="G368" s="13">
        <v>445.4493726829009</v>
      </c>
      <c r="H368" s="13">
        <v>501.09436211218843</v>
      </c>
      <c r="I368" s="13">
        <v>532.69186120050335</v>
      </c>
      <c r="J368" s="13">
        <v>449.65836149431141</v>
      </c>
      <c r="K368" s="13">
        <v>446.49724093031608</v>
      </c>
      <c r="L368" s="13">
        <v>377.66793058548848</v>
      </c>
      <c r="M368" s="14">
        <v>394.20114942528733</v>
      </c>
      <c r="N368" s="178">
        <v>476.59820686428031</v>
      </c>
      <c r="O368" s="178">
        <v>0</v>
      </c>
    </row>
    <row r="371" spans="4:15" ht="18.75" x14ac:dyDescent="0.15">
      <c r="D371" s="287" t="s">
        <v>298</v>
      </c>
      <c r="E371" s="288"/>
      <c r="F371" s="288"/>
      <c r="G371" s="288"/>
      <c r="H371" s="288"/>
      <c r="I371" s="288"/>
      <c r="J371" s="288"/>
      <c r="K371" s="288"/>
      <c r="L371" s="288"/>
      <c r="M371" s="288"/>
      <c r="N371" s="182"/>
      <c r="O371" s="182"/>
    </row>
    <row r="372" spans="4:15" ht="15" x14ac:dyDescent="0.15">
      <c r="D372" s="3">
        <v>218</v>
      </c>
      <c r="E372" s="4">
        <v>2004</v>
      </c>
      <c r="F372" s="4">
        <f t="shared" ref="F372:O372" si="52">E372+1</f>
        <v>2005</v>
      </c>
      <c r="G372" s="4">
        <f t="shared" si="52"/>
        <v>2006</v>
      </c>
      <c r="H372" s="4">
        <f t="shared" si="52"/>
        <v>2007</v>
      </c>
      <c r="I372" s="4">
        <f t="shared" si="52"/>
        <v>2008</v>
      </c>
      <c r="J372" s="4">
        <f t="shared" si="52"/>
        <v>2009</v>
      </c>
      <c r="K372" s="4">
        <f t="shared" si="52"/>
        <v>2010</v>
      </c>
      <c r="L372" s="4">
        <f t="shared" si="52"/>
        <v>2011</v>
      </c>
      <c r="M372" s="4">
        <f t="shared" si="52"/>
        <v>2012</v>
      </c>
      <c r="N372" s="173">
        <f t="shared" si="52"/>
        <v>2013</v>
      </c>
      <c r="O372" s="173">
        <f t="shared" si="52"/>
        <v>2014</v>
      </c>
    </row>
    <row r="373" spans="4:15" ht="15" x14ac:dyDescent="0.15">
      <c r="D373" s="5" t="s">
        <v>0</v>
      </c>
      <c r="E373" s="180">
        <v>0</v>
      </c>
      <c r="F373" s="179">
        <v>0</v>
      </c>
      <c r="G373" s="179">
        <v>0</v>
      </c>
      <c r="H373" s="179">
        <v>0</v>
      </c>
      <c r="I373" s="179">
        <v>0</v>
      </c>
      <c r="J373" s="179">
        <v>0</v>
      </c>
      <c r="K373" s="179">
        <v>0</v>
      </c>
      <c r="L373" s="179">
        <v>0</v>
      </c>
      <c r="M373" s="184">
        <v>0</v>
      </c>
      <c r="N373" s="174">
        <v>0</v>
      </c>
      <c r="O373" s="174">
        <v>0</v>
      </c>
    </row>
    <row r="374" spans="4:15" ht="15" x14ac:dyDescent="0.15">
      <c r="D374" s="5" t="s">
        <v>1</v>
      </c>
      <c r="E374" s="177">
        <v>641</v>
      </c>
      <c r="F374" s="176">
        <v>652</v>
      </c>
      <c r="G374" s="8">
        <v>685.83586012000012</v>
      </c>
      <c r="H374" s="8">
        <v>736.18807916999992</v>
      </c>
      <c r="I374" s="8">
        <v>761.66880793999985</v>
      </c>
      <c r="J374" s="8">
        <v>765.66388954000024</v>
      </c>
      <c r="K374" s="8">
        <v>779.93263253999987</v>
      </c>
      <c r="L374" s="8">
        <v>825.19694257999993</v>
      </c>
      <c r="M374" s="9">
        <v>856.51749851000022</v>
      </c>
      <c r="N374" s="175">
        <v>911.5918666099999</v>
      </c>
      <c r="O374" s="175">
        <v>940.75897865999991</v>
      </c>
    </row>
    <row r="375" spans="4:15" ht="15" x14ac:dyDescent="0.15">
      <c r="D375" s="5" t="s">
        <v>2</v>
      </c>
      <c r="E375" s="177"/>
      <c r="F375" s="176"/>
      <c r="G375" s="176"/>
      <c r="H375" s="176">
        <v>80.054200000000009</v>
      </c>
      <c r="I375" s="176">
        <v>89.964100000000002</v>
      </c>
      <c r="J375" s="176">
        <v>94.313800000000001</v>
      </c>
      <c r="K375" s="176">
        <v>94.733010000000007</v>
      </c>
      <c r="L375" s="176">
        <v>97</v>
      </c>
      <c r="M375" s="185">
        <v>103</v>
      </c>
      <c r="N375" s="186">
        <v>103</v>
      </c>
      <c r="O375" s="175">
        <v>0</v>
      </c>
    </row>
    <row r="376" spans="4:15" ht="15" x14ac:dyDescent="0.15">
      <c r="D376" s="5" t="s">
        <v>3</v>
      </c>
      <c r="E376" s="7">
        <v>0</v>
      </c>
      <c r="F376" s="8">
        <v>0</v>
      </c>
      <c r="G376" s="8">
        <v>0</v>
      </c>
      <c r="H376" s="8">
        <v>0</v>
      </c>
      <c r="I376" s="8">
        <v>0</v>
      </c>
      <c r="J376" s="8">
        <v>0</v>
      </c>
      <c r="K376" s="8">
        <v>0</v>
      </c>
      <c r="L376" s="8">
        <v>0</v>
      </c>
      <c r="M376" s="9">
        <v>0</v>
      </c>
      <c r="N376" s="175">
        <v>0</v>
      </c>
      <c r="O376" s="175">
        <v>0</v>
      </c>
    </row>
    <row r="377" spans="4:15" ht="15" x14ac:dyDescent="0.15">
      <c r="D377" s="5" t="s">
        <v>4</v>
      </c>
      <c r="E377" s="177">
        <v>10.6</v>
      </c>
      <c r="F377" s="176">
        <v>11.7</v>
      </c>
      <c r="G377" s="176">
        <v>12.8</v>
      </c>
      <c r="H377" s="176">
        <v>15.6</v>
      </c>
      <c r="I377" s="176">
        <v>29</v>
      </c>
      <c r="J377" s="176">
        <v>30</v>
      </c>
      <c r="K377" s="176">
        <v>0</v>
      </c>
      <c r="L377" s="176">
        <v>0</v>
      </c>
      <c r="M377" s="185">
        <v>0</v>
      </c>
      <c r="N377" s="175">
        <v>0</v>
      </c>
      <c r="O377" s="175">
        <v>0</v>
      </c>
    </row>
    <row r="378" spans="4:15" ht="15" x14ac:dyDescent="0.15">
      <c r="D378" s="5" t="s">
        <v>5</v>
      </c>
      <c r="E378" s="8">
        <v>0</v>
      </c>
      <c r="F378" s="8">
        <v>0</v>
      </c>
      <c r="G378" s="8">
        <v>0</v>
      </c>
      <c r="H378" s="8">
        <v>0</v>
      </c>
      <c r="I378" s="8">
        <v>3010</v>
      </c>
      <c r="J378" s="8">
        <v>3254</v>
      </c>
      <c r="K378" s="8">
        <v>3242</v>
      </c>
      <c r="L378" s="8">
        <v>3365</v>
      </c>
      <c r="M378" s="9">
        <v>3474</v>
      </c>
      <c r="N378" s="175">
        <v>3689</v>
      </c>
      <c r="O378" s="175">
        <v>3893</v>
      </c>
    </row>
    <row r="379" spans="4:15" ht="15" x14ac:dyDescent="0.15">
      <c r="D379" s="5" t="s">
        <v>6</v>
      </c>
      <c r="E379" s="7">
        <v>0</v>
      </c>
      <c r="F379" s="8">
        <v>0</v>
      </c>
      <c r="G379" s="8">
        <v>0</v>
      </c>
      <c r="H379" s="8">
        <v>0</v>
      </c>
      <c r="I379" s="8">
        <v>0</v>
      </c>
      <c r="J379" s="8">
        <v>0</v>
      </c>
      <c r="K379" s="8">
        <v>0</v>
      </c>
      <c r="L379" s="8">
        <v>0</v>
      </c>
      <c r="M379" s="9">
        <v>0</v>
      </c>
      <c r="N379" s="175">
        <v>0</v>
      </c>
      <c r="O379" s="175">
        <v>0</v>
      </c>
    </row>
    <row r="380" spans="4:15" ht="15" x14ac:dyDescent="0.15">
      <c r="D380" s="5" t="s">
        <v>7</v>
      </c>
      <c r="E380" s="177">
        <v>0</v>
      </c>
      <c r="F380" s="176">
        <v>0</v>
      </c>
      <c r="G380" s="176">
        <v>0</v>
      </c>
      <c r="H380" s="176">
        <v>0</v>
      </c>
      <c r="I380" s="176">
        <v>0</v>
      </c>
      <c r="J380" s="176">
        <v>0</v>
      </c>
      <c r="K380" s="176">
        <v>0</v>
      </c>
      <c r="L380" s="176">
        <v>0</v>
      </c>
      <c r="M380" s="185">
        <v>0</v>
      </c>
      <c r="N380" s="175">
        <v>0</v>
      </c>
      <c r="O380" s="175">
        <v>0</v>
      </c>
    </row>
    <row r="381" spans="4:15" ht="15" x14ac:dyDescent="0.15">
      <c r="D381" s="5" t="s">
        <v>8</v>
      </c>
      <c r="E381" s="7">
        <v>0</v>
      </c>
      <c r="F381" s="8">
        <v>0</v>
      </c>
      <c r="G381" s="8">
        <v>0</v>
      </c>
      <c r="H381" s="8">
        <v>0</v>
      </c>
      <c r="I381" s="8">
        <v>0</v>
      </c>
      <c r="J381" s="8">
        <v>0</v>
      </c>
      <c r="K381" s="8">
        <v>0</v>
      </c>
      <c r="L381" s="8">
        <v>0</v>
      </c>
      <c r="M381" s="9">
        <v>0</v>
      </c>
      <c r="N381" s="175">
        <v>0</v>
      </c>
      <c r="O381" s="175">
        <v>0</v>
      </c>
    </row>
    <row r="382" spans="4:15" ht="15" x14ac:dyDescent="0.15">
      <c r="D382" s="5" t="s">
        <v>9</v>
      </c>
      <c r="E382" s="8">
        <v>1358.1126710000001</v>
      </c>
      <c r="F382" s="8">
        <v>1474.612674</v>
      </c>
      <c r="G382" s="8">
        <v>1640.4744290199999</v>
      </c>
      <c r="H382" s="8">
        <v>1789.6475686999997</v>
      </c>
      <c r="I382" s="8">
        <v>1906.35885545</v>
      </c>
      <c r="J382" s="8">
        <v>2013.919853547</v>
      </c>
      <c r="K382" s="8">
        <v>1956.1098451679998</v>
      </c>
      <c r="L382" s="8">
        <v>2003.4261714679001</v>
      </c>
      <c r="M382" s="9">
        <v>2072.5878504431998</v>
      </c>
      <c r="N382" s="175">
        <v>2030.1160646145001</v>
      </c>
      <c r="O382" s="175">
        <v>2040.7185273992998</v>
      </c>
    </row>
    <row r="383" spans="4:15" ht="15" x14ac:dyDescent="0.15">
      <c r="D383" s="5" t="s">
        <v>10</v>
      </c>
      <c r="E383" s="7">
        <v>138</v>
      </c>
      <c r="F383" s="8">
        <v>126</v>
      </c>
      <c r="G383" s="8">
        <v>137</v>
      </c>
      <c r="H383" s="8">
        <v>134</v>
      </c>
      <c r="I383" s="8">
        <v>144</v>
      </c>
      <c r="J383" s="8">
        <v>134</v>
      </c>
      <c r="K383" s="8">
        <v>140</v>
      </c>
      <c r="L383" s="8">
        <v>151</v>
      </c>
      <c r="M383" s="9">
        <v>158</v>
      </c>
      <c r="N383" s="175">
        <v>208</v>
      </c>
      <c r="O383" s="175">
        <v>196</v>
      </c>
    </row>
    <row r="384" spans="4:15" ht="15" x14ac:dyDescent="0.15">
      <c r="D384" s="5" t="s">
        <v>11</v>
      </c>
      <c r="E384" s="7">
        <v>0</v>
      </c>
      <c r="F384" s="8">
        <v>0</v>
      </c>
      <c r="G384" s="8">
        <v>0</v>
      </c>
      <c r="H384" s="8">
        <v>0</v>
      </c>
      <c r="I384" s="8">
        <v>0</v>
      </c>
      <c r="J384" s="8">
        <v>0</v>
      </c>
      <c r="K384" s="8">
        <v>0</v>
      </c>
      <c r="L384" s="8">
        <v>0</v>
      </c>
      <c r="M384" s="9">
        <v>0</v>
      </c>
      <c r="N384" s="175">
        <v>0</v>
      </c>
      <c r="O384" s="175">
        <v>0</v>
      </c>
    </row>
    <row r="385" spans="4:15" ht="15" x14ac:dyDescent="0.15">
      <c r="D385" s="5" t="s">
        <v>12</v>
      </c>
      <c r="E385" s="177">
        <v>0</v>
      </c>
      <c r="F385" s="176">
        <v>0</v>
      </c>
      <c r="G385" s="176">
        <v>0</v>
      </c>
      <c r="H385" s="176">
        <v>0</v>
      </c>
      <c r="I385" s="176">
        <v>0</v>
      </c>
      <c r="J385" s="176">
        <v>0</v>
      </c>
      <c r="K385" s="176">
        <v>0</v>
      </c>
      <c r="L385" s="176">
        <v>0</v>
      </c>
      <c r="M385" s="9">
        <v>0</v>
      </c>
      <c r="N385" s="175">
        <v>0</v>
      </c>
      <c r="O385" s="175">
        <v>0</v>
      </c>
    </row>
    <row r="386" spans="4:15" ht="15" x14ac:dyDescent="0.15">
      <c r="D386" s="5" t="s">
        <v>13</v>
      </c>
      <c r="E386" s="7">
        <v>0</v>
      </c>
      <c r="F386" s="8">
        <v>0</v>
      </c>
      <c r="G386" s="8">
        <v>0</v>
      </c>
      <c r="H386" s="8">
        <v>0</v>
      </c>
      <c r="I386" s="8">
        <v>473</v>
      </c>
      <c r="J386" s="8">
        <v>517</v>
      </c>
      <c r="K386" s="8">
        <v>493</v>
      </c>
      <c r="L386" s="8">
        <v>517</v>
      </c>
      <c r="M386" s="9">
        <v>505</v>
      </c>
      <c r="N386" s="175">
        <v>543</v>
      </c>
      <c r="O386" s="175">
        <v>0</v>
      </c>
    </row>
    <row r="387" spans="4:15" ht="15" x14ac:dyDescent="0.15">
      <c r="D387" s="5" t="s">
        <v>14</v>
      </c>
      <c r="E387" s="7">
        <v>0</v>
      </c>
      <c r="F387" s="8">
        <v>0</v>
      </c>
      <c r="G387" s="8">
        <v>0</v>
      </c>
      <c r="H387" s="8">
        <v>0</v>
      </c>
      <c r="I387" s="8">
        <v>0</v>
      </c>
      <c r="J387" s="8">
        <v>0</v>
      </c>
      <c r="K387" s="8">
        <v>0</v>
      </c>
      <c r="L387" s="8">
        <v>0</v>
      </c>
      <c r="M387" s="9">
        <v>0</v>
      </c>
      <c r="N387" s="175">
        <v>0</v>
      </c>
      <c r="O387" s="175">
        <v>0</v>
      </c>
    </row>
    <row r="388" spans="4:15" ht="15" x14ac:dyDescent="0.15">
      <c r="D388" s="5" t="s">
        <v>15</v>
      </c>
      <c r="E388" s="7">
        <v>0</v>
      </c>
      <c r="F388" s="8">
        <v>0</v>
      </c>
      <c r="G388" s="8">
        <v>0</v>
      </c>
      <c r="H388" s="8">
        <v>0</v>
      </c>
      <c r="I388" s="8">
        <v>0</v>
      </c>
      <c r="J388" s="8">
        <v>0</v>
      </c>
      <c r="K388" s="8">
        <v>0</v>
      </c>
      <c r="L388" s="8">
        <v>0</v>
      </c>
      <c r="M388" s="9">
        <v>0</v>
      </c>
      <c r="N388" s="175">
        <v>0</v>
      </c>
      <c r="O388" s="175">
        <v>0</v>
      </c>
    </row>
    <row r="389" spans="4:15" ht="15" x14ac:dyDescent="0.15">
      <c r="D389" s="5" t="s">
        <v>16</v>
      </c>
      <c r="E389" s="8">
        <v>1225</v>
      </c>
      <c r="F389" s="8">
        <v>1245</v>
      </c>
      <c r="G389" s="8">
        <v>933</v>
      </c>
      <c r="H389" s="8">
        <v>1371</v>
      </c>
      <c r="I389" s="8">
        <v>1662</v>
      </c>
      <c r="J389" s="8">
        <v>1871</v>
      </c>
      <c r="K389" s="8">
        <v>2222</v>
      </c>
      <c r="L389" s="8">
        <v>2342</v>
      </c>
      <c r="M389" s="9">
        <v>2628</v>
      </c>
      <c r="N389" s="175">
        <v>2627</v>
      </c>
      <c r="O389" s="175">
        <v>0</v>
      </c>
    </row>
    <row r="390" spans="4:15" ht="15" x14ac:dyDescent="0.15">
      <c r="D390" s="5" t="s">
        <v>17</v>
      </c>
      <c r="E390" s="7">
        <v>1306.578</v>
      </c>
      <c r="F390" s="8">
        <v>1363.8309999999999</v>
      </c>
      <c r="G390" s="8">
        <v>1441.08</v>
      </c>
      <c r="H390" s="8">
        <v>1523.8119999999999</v>
      </c>
      <c r="I390" s="8">
        <v>1475.923</v>
      </c>
      <c r="J390" s="8">
        <v>1489</v>
      </c>
      <c r="K390" s="8">
        <v>1486</v>
      </c>
      <c r="L390" s="8">
        <v>1484</v>
      </c>
      <c r="M390" s="9">
        <v>1472</v>
      </c>
      <c r="N390" s="175">
        <v>1521</v>
      </c>
      <c r="O390" s="175">
        <v>1552</v>
      </c>
    </row>
    <row r="391" spans="4:15" ht="15" x14ac:dyDescent="0.15">
      <c r="D391" s="5" t="s">
        <v>18</v>
      </c>
      <c r="E391" s="7">
        <v>0</v>
      </c>
      <c r="F391" s="8">
        <v>0</v>
      </c>
      <c r="G391" s="8">
        <v>0</v>
      </c>
      <c r="H391" s="8">
        <v>0</v>
      </c>
      <c r="I391" s="8">
        <v>0</v>
      </c>
      <c r="J391" s="8">
        <v>0</v>
      </c>
      <c r="K391" s="8">
        <v>0</v>
      </c>
      <c r="L391" s="8">
        <v>0</v>
      </c>
      <c r="M391" s="9">
        <v>0</v>
      </c>
      <c r="N391" s="175">
        <v>0</v>
      </c>
      <c r="O391" s="175">
        <v>0</v>
      </c>
    </row>
    <row r="392" spans="4:15" ht="15" x14ac:dyDescent="0.15">
      <c r="D392" s="5" t="s">
        <v>19</v>
      </c>
      <c r="E392" s="7">
        <v>19</v>
      </c>
      <c r="F392" s="8">
        <v>19</v>
      </c>
      <c r="G392" s="8">
        <v>20</v>
      </c>
      <c r="H392" s="8">
        <v>22</v>
      </c>
      <c r="I392" s="8">
        <v>24</v>
      </c>
      <c r="J392" s="8">
        <v>25</v>
      </c>
      <c r="K392" s="8">
        <v>25</v>
      </c>
      <c r="L392" s="8">
        <v>27</v>
      </c>
      <c r="M392" s="9">
        <v>27</v>
      </c>
      <c r="N392" s="175">
        <v>27</v>
      </c>
      <c r="O392" s="175">
        <v>0</v>
      </c>
    </row>
    <row r="393" spans="4:15" ht="15" x14ac:dyDescent="0.15">
      <c r="D393" s="5" t="s">
        <v>20</v>
      </c>
      <c r="E393" s="7">
        <v>0</v>
      </c>
      <c r="F393" s="8">
        <v>8.9499999999999993</v>
      </c>
      <c r="G393" s="8">
        <v>11.49</v>
      </c>
      <c r="H393" s="8">
        <v>13.66</v>
      </c>
      <c r="I393" s="8">
        <v>15.91</v>
      </c>
      <c r="J393" s="8">
        <v>14.38</v>
      </c>
      <c r="K393" s="8">
        <v>13.68</v>
      </c>
      <c r="L393" s="8">
        <v>0</v>
      </c>
      <c r="M393" s="9">
        <v>0</v>
      </c>
      <c r="N393" s="175">
        <v>0</v>
      </c>
      <c r="O393" s="175">
        <v>0</v>
      </c>
    </row>
    <row r="394" spans="4:15" ht="15" x14ac:dyDescent="0.15">
      <c r="D394" s="5" t="s">
        <v>21</v>
      </c>
      <c r="E394" s="7">
        <v>0</v>
      </c>
      <c r="F394" s="8">
        <v>0</v>
      </c>
      <c r="G394" s="8">
        <v>6.13</v>
      </c>
      <c r="H394" s="8">
        <v>6.74</v>
      </c>
      <c r="I394" s="8">
        <v>5.31</v>
      </c>
      <c r="J394" s="8">
        <v>6.3</v>
      </c>
      <c r="K394" s="8">
        <v>6.3</v>
      </c>
      <c r="L394" s="8">
        <v>6.9</v>
      </c>
      <c r="M394" s="9">
        <v>7.3294990000000002</v>
      </c>
      <c r="N394" s="175">
        <v>7.3294990000000002</v>
      </c>
      <c r="O394" s="175">
        <v>0</v>
      </c>
    </row>
    <row r="395" spans="4:15" ht="15" x14ac:dyDescent="0.15">
      <c r="D395" s="5" t="s">
        <v>22</v>
      </c>
      <c r="E395" s="177">
        <v>1119</v>
      </c>
      <c r="F395" s="176">
        <v>1116</v>
      </c>
      <c r="G395" s="176">
        <v>1164</v>
      </c>
      <c r="H395" s="176">
        <v>1223</v>
      </c>
      <c r="I395" s="176">
        <v>1254</v>
      </c>
      <c r="J395" s="176">
        <v>1209</v>
      </c>
      <c r="K395" s="176">
        <v>1192</v>
      </c>
      <c r="L395" s="176">
        <v>1146</v>
      </c>
      <c r="M395" s="185">
        <v>1180</v>
      </c>
      <c r="N395" s="175">
        <v>1165</v>
      </c>
      <c r="O395" s="175">
        <v>1159</v>
      </c>
    </row>
    <row r="396" spans="4:15" ht="15" x14ac:dyDescent="0.15">
      <c r="D396" s="5" t="s">
        <v>23</v>
      </c>
      <c r="E396" s="7">
        <v>0</v>
      </c>
      <c r="F396" s="8">
        <v>0</v>
      </c>
      <c r="G396" s="8">
        <v>0</v>
      </c>
      <c r="H396" s="8">
        <v>0</v>
      </c>
      <c r="I396" s="8">
        <v>0</v>
      </c>
      <c r="J396" s="8">
        <v>0</v>
      </c>
      <c r="K396" s="8">
        <v>0</v>
      </c>
      <c r="L396" s="8">
        <v>0</v>
      </c>
      <c r="M396" s="9">
        <v>0</v>
      </c>
      <c r="N396" s="175">
        <v>0</v>
      </c>
      <c r="O396" s="175">
        <v>0</v>
      </c>
    </row>
    <row r="397" spans="4:15" ht="15" x14ac:dyDescent="0.15">
      <c r="D397" s="5" t="s">
        <v>24</v>
      </c>
      <c r="E397" s="177">
        <v>528</v>
      </c>
      <c r="F397" s="176">
        <v>526</v>
      </c>
      <c r="G397" s="176">
        <v>553</v>
      </c>
      <c r="H397" s="176">
        <v>538</v>
      </c>
      <c r="I397" s="176">
        <v>604</v>
      </c>
      <c r="J397" s="176">
        <v>1258</v>
      </c>
      <c r="K397" s="176">
        <v>1372</v>
      </c>
      <c r="L397" s="176">
        <v>1412</v>
      </c>
      <c r="M397" s="185">
        <v>1772</v>
      </c>
      <c r="N397" s="175">
        <v>1772</v>
      </c>
      <c r="O397" s="175">
        <v>0</v>
      </c>
    </row>
    <row r="398" spans="4:15" ht="15" x14ac:dyDescent="0.15">
      <c r="D398" s="5" t="s">
        <v>25</v>
      </c>
      <c r="E398" s="8">
        <v>204.863</v>
      </c>
      <c r="F398" s="8">
        <v>201.36600000000001</v>
      </c>
      <c r="G398" s="8">
        <v>216.12</v>
      </c>
      <c r="H398" s="8">
        <v>208.941</v>
      </c>
      <c r="I398" s="8">
        <v>235.99199999999999</v>
      </c>
      <c r="J398" s="8">
        <v>242.53299999999999</v>
      </c>
      <c r="K398" s="8">
        <v>241.77199999999999</v>
      </c>
      <c r="L398" s="8">
        <v>243.48599999999999</v>
      </c>
      <c r="M398" s="9">
        <v>241.16</v>
      </c>
      <c r="N398" s="175">
        <v>239.65050850562801</v>
      </c>
      <c r="O398" s="175">
        <v>235.60936122221082</v>
      </c>
    </row>
    <row r="399" spans="4:15" ht="15" x14ac:dyDescent="0.15">
      <c r="D399" s="5" t="s">
        <v>26</v>
      </c>
      <c r="E399" s="8">
        <v>79.307848921904124</v>
      </c>
      <c r="F399" s="176">
        <f>(E399+($E$399*($J$399/$E$399-1)/5))</f>
        <v>124.8462791375233</v>
      </c>
      <c r="G399" s="176">
        <f>(F399+($E$399*($J$399/$E$399-1)/5))</f>
        <v>170.38470935314245</v>
      </c>
      <c r="H399" s="176">
        <f>(G399+($E$399*($J$399/$E$399-1)/5))</f>
        <v>215.92313956876163</v>
      </c>
      <c r="I399" s="176">
        <f>(H399+($E$399*($J$399/$E$399-1)/5))</f>
        <v>261.4615697843808</v>
      </c>
      <c r="J399" s="176">
        <v>307</v>
      </c>
      <c r="K399" s="176">
        <v>294.39</v>
      </c>
      <c r="L399" s="176">
        <v>491</v>
      </c>
      <c r="M399" s="185">
        <v>71.400000000000006</v>
      </c>
      <c r="N399" s="175">
        <v>71.400000000000006</v>
      </c>
      <c r="O399" s="175">
        <v>0</v>
      </c>
    </row>
    <row r="400" spans="4:15" ht="15" x14ac:dyDescent="0.15">
      <c r="D400" s="5" t="s">
        <v>27</v>
      </c>
      <c r="E400" s="7">
        <v>0</v>
      </c>
      <c r="F400" s="8">
        <v>0</v>
      </c>
      <c r="G400" s="8">
        <v>0</v>
      </c>
      <c r="H400" s="8">
        <v>1786</v>
      </c>
      <c r="I400" s="8">
        <v>3836</v>
      </c>
      <c r="J400" s="8">
        <v>4323</v>
      </c>
      <c r="K400" s="8">
        <v>4268</v>
      </c>
      <c r="L400" s="8">
        <v>4287</v>
      </c>
      <c r="M400" s="9">
        <v>4608</v>
      </c>
      <c r="N400" s="175">
        <v>4700</v>
      </c>
      <c r="O400" s="175">
        <v>0</v>
      </c>
    </row>
    <row r="401" spans="4:15" ht="15" x14ac:dyDescent="0.15">
      <c r="D401" s="5" t="s">
        <v>28</v>
      </c>
      <c r="E401" s="177">
        <v>17146</v>
      </c>
      <c r="F401" s="176">
        <v>19243</v>
      </c>
      <c r="G401" s="176">
        <v>19202</v>
      </c>
      <c r="H401" s="176">
        <v>88</v>
      </c>
      <c r="I401" s="176">
        <v>103</v>
      </c>
      <c r="J401" s="176">
        <v>113</v>
      </c>
      <c r="K401" s="176">
        <v>118</v>
      </c>
      <c r="L401" s="176">
        <v>124</v>
      </c>
      <c r="M401" s="185">
        <v>125</v>
      </c>
      <c r="N401" s="175">
        <v>65.8</v>
      </c>
      <c r="O401" s="175">
        <v>0</v>
      </c>
    </row>
    <row r="402" spans="4:15" ht="15" x14ac:dyDescent="0.15">
      <c r="D402" s="5" t="s">
        <v>29</v>
      </c>
      <c r="E402" s="7">
        <v>0</v>
      </c>
      <c r="F402" s="8">
        <v>0</v>
      </c>
      <c r="G402" s="8">
        <v>0</v>
      </c>
      <c r="H402" s="8">
        <v>0</v>
      </c>
      <c r="I402" s="8">
        <v>0</v>
      </c>
      <c r="J402" s="8">
        <v>0</v>
      </c>
      <c r="K402" s="8">
        <v>0</v>
      </c>
      <c r="L402" s="8">
        <v>0</v>
      </c>
      <c r="M402" s="9">
        <v>0</v>
      </c>
      <c r="N402" s="175">
        <v>0</v>
      </c>
      <c r="O402" s="175">
        <v>0</v>
      </c>
    </row>
    <row r="403" spans="4:15" ht="15" x14ac:dyDescent="0.15">
      <c r="D403" s="5" t="s">
        <v>30</v>
      </c>
      <c r="E403" s="8">
        <v>0</v>
      </c>
      <c r="F403" s="8">
        <v>0</v>
      </c>
      <c r="G403" s="8">
        <v>0</v>
      </c>
      <c r="H403" s="8">
        <v>0</v>
      </c>
      <c r="I403" s="8">
        <v>234</v>
      </c>
      <c r="J403" s="8">
        <v>292</v>
      </c>
      <c r="K403" s="8">
        <v>377</v>
      </c>
      <c r="L403" s="8">
        <v>417</v>
      </c>
      <c r="M403" s="9">
        <v>462</v>
      </c>
      <c r="N403" s="175">
        <v>523</v>
      </c>
      <c r="O403" s="175">
        <v>0</v>
      </c>
    </row>
    <row r="404" spans="4:15" ht="15" x14ac:dyDescent="0.15">
      <c r="D404" s="11" t="s">
        <v>31</v>
      </c>
      <c r="E404" s="12">
        <v>3523.7809131484551</v>
      </c>
      <c r="F404" s="13">
        <v>3777.2686365870304</v>
      </c>
      <c r="G404" s="13">
        <v>3647.977264940474</v>
      </c>
      <c r="H404" s="13">
        <v>3826.3926838691018</v>
      </c>
      <c r="I404" s="13">
        <v>4018.4521766647058</v>
      </c>
      <c r="J404" s="13">
        <v>4290.3815648653026</v>
      </c>
      <c r="K404" s="13">
        <v>4279.9490112304684</v>
      </c>
      <c r="L404" s="13">
        <v>4332.7261596679691</v>
      </c>
      <c r="M404" s="14">
        <v>4503.5737500000005</v>
      </c>
      <c r="N404" s="178">
        <v>4849.109382324219</v>
      </c>
      <c r="O404" s="178">
        <v>0</v>
      </c>
    </row>
    <row r="408" spans="4:15" ht="18.75" x14ac:dyDescent="0.15">
      <c r="D408" s="287" t="s">
        <v>299</v>
      </c>
      <c r="E408" s="288"/>
      <c r="F408" s="288"/>
      <c r="G408" s="288"/>
      <c r="H408" s="288"/>
      <c r="I408" s="288"/>
      <c r="J408" s="288"/>
      <c r="K408" s="288"/>
      <c r="L408" s="288"/>
      <c r="M408" s="288"/>
      <c r="N408" s="182"/>
      <c r="O408" s="182"/>
    </row>
    <row r="409" spans="4:15" ht="15" x14ac:dyDescent="0.15">
      <c r="D409" s="3">
        <v>231</v>
      </c>
      <c r="E409" s="4">
        <v>2004</v>
      </c>
      <c r="F409" s="4">
        <f t="shared" ref="F409:O409" si="53">E409+1</f>
        <v>2005</v>
      </c>
      <c r="G409" s="4">
        <f t="shared" si="53"/>
        <v>2006</v>
      </c>
      <c r="H409" s="4">
        <f t="shared" si="53"/>
        <v>2007</v>
      </c>
      <c r="I409" s="4">
        <f t="shared" si="53"/>
        <v>2008</v>
      </c>
      <c r="J409" s="4">
        <f t="shared" si="53"/>
        <v>2009</v>
      </c>
      <c r="K409" s="4">
        <f t="shared" si="53"/>
        <v>2010</v>
      </c>
      <c r="L409" s="4">
        <f t="shared" si="53"/>
        <v>2011</v>
      </c>
      <c r="M409" s="4">
        <f t="shared" si="53"/>
        <v>2012</v>
      </c>
      <c r="N409" s="173">
        <f t="shared" si="53"/>
        <v>2013</v>
      </c>
      <c r="O409" s="173">
        <f t="shared" si="53"/>
        <v>2014</v>
      </c>
    </row>
    <row r="410" spans="4:15" ht="15" x14ac:dyDescent="0.15">
      <c r="D410" s="5" t="s">
        <v>0</v>
      </c>
      <c r="E410" s="180">
        <v>0</v>
      </c>
      <c r="F410" s="179">
        <v>0</v>
      </c>
      <c r="G410" s="179">
        <v>0</v>
      </c>
      <c r="H410" s="179">
        <v>0</v>
      </c>
      <c r="I410" s="179">
        <v>0</v>
      </c>
      <c r="J410" s="179">
        <v>0</v>
      </c>
      <c r="K410" s="179">
        <v>0</v>
      </c>
      <c r="L410" s="179">
        <v>0</v>
      </c>
      <c r="M410" s="184">
        <v>0</v>
      </c>
      <c r="N410" s="174">
        <v>0</v>
      </c>
      <c r="O410" s="174">
        <v>0</v>
      </c>
    </row>
    <row r="411" spans="4:15" ht="15" x14ac:dyDescent="0.15">
      <c r="D411" s="5" t="s">
        <v>1</v>
      </c>
      <c r="E411" s="177">
        <v>197</v>
      </c>
      <c r="F411" s="176">
        <v>195</v>
      </c>
      <c r="G411" s="8">
        <v>204.35345117000003</v>
      </c>
      <c r="H411" s="8">
        <v>206.65324784999996</v>
      </c>
      <c r="I411" s="8">
        <v>214.79953451</v>
      </c>
      <c r="J411" s="8">
        <v>216.55504727999997</v>
      </c>
      <c r="K411" s="8">
        <v>219.56900457</v>
      </c>
      <c r="L411" s="8">
        <v>225.18411664000001</v>
      </c>
      <c r="M411" s="9">
        <v>230.77683835999997</v>
      </c>
      <c r="N411" s="175">
        <v>238.26662614999998</v>
      </c>
      <c r="O411" s="175">
        <v>242.76353464000002</v>
      </c>
    </row>
    <row r="412" spans="4:15" ht="15" x14ac:dyDescent="0.15">
      <c r="D412" s="5" t="s">
        <v>2</v>
      </c>
      <c r="E412" s="177">
        <v>0</v>
      </c>
      <c r="F412" s="176">
        <v>0</v>
      </c>
      <c r="G412" s="176">
        <v>0</v>
      </c>
      <c r="H412" s="176">
        <v>5.4150999999999998</v>
      </c>
      <c r="I412" s="176">
        <v>8.8177000000000003</v>
      </c>
      <c r="J412" s="176">
        <v>8.0709</v>
      </c>
      <c r="K412" s="176">
        <v>9.3550000000000004</v>
      </c>
      <c r="L412" s="176">
        <v>10.088000000000001</v>
      </c>
      <c r="M412" s="185">
        <v>11</v>
      </c>
      <c r="N412" s="186">
        <v>11</v>
      </c>
      <c r="O412" s="175">
        <v>0</v>
      </c>
    </row>
    <row r="413" spans="4:15" ht="15" x14ac:dyDescent="0.15">
      <c r="D413" s="5" t="s">
        <v>3</v>
      </c>
      <c r="E413" s="7">
        <v>0</v>
      </c>
      <c r="F413" s="8">
        <v>0</v>
      </c>
      <c r="G413" s="8">
        <v>0</v>
      </c>
      <c r="H413" s="8">
        <v>0</v>
      </c>
      <c r="I413" s="8">
        <v>0</v>
      </c>
      <c r="J413" s="8">
        <v>0</v>
      </c>
      <c r="K413" s="8">
        <v>0</v>
      </c>
      <c r="L413" s="8">
        <v>0</v>
      </c>
      <c r="M413" s="9">
        <v>0</v>
      </c>
      <c r="N413" s="175">
        <v>0</v>
      </c>
      <c r="O413" s="175">
        <v>0</v>
      </c>
    </row>
    <row r="414" spans="4:15" ht="15" x14ac:dyDescent="0.15">
      <c r="D414" s="5" t="s">
        <v>4</v>
      </c>
      <c r="E414" s="177">
        <v>3.2</v>
      </c>
      <c r="F414" s="176">
        <v>2.9</v>
      </c>
      <c r="G414" s="176">
        <v>4.3</v>
      </c>
      <c r="H414" s="176">
        <v>4.8</v>
      </c>
      <c r="I414" s="176">
        <v>9</v>
      </c>
      <c r="J414" s="176">
        <v>11</v>
      </c>
      <c r="K414" s="176">
        <v>0</v>
      </c>
      <c r="L414" s="176">
        <v>0</v>
      </c>
      <c r="M414" s="185">
        <v>0</v>
      </c>
      <c r="N414" s="175">
        <v>0</v>
      </c>
      <c r="O414" s="175">
        <v>0</v>
      </c>
    </row>
    <row r="415" spans="4:15" ht="15" x14ac:dyDescent="0.15">
      <c r="D415" s="5" t="s">
        <v>5</v>
      </c>
      <c r="E415" s="8">
        <v>0</v>
      </c>
      <c r="F415" s="8">
        <v>0</v>
      </c>
      <c r="G415" s="8">
        <v>0</v>
      </c>
      <c r="H415" s="8">
        <v>0</v>
      </c>
      <c r="I415" s="8">
        <v>918</v>
      </c>
      <c r="J415" s="8">
        <v>991</v>
      </c>
      <c r="K415" s="8">
        <v>1085</v>
      </c>
      <c r="L415" s="8">
        <v>1228</v>
      </c>
      <c r="M415" s="9">
        <v>1202</v>
      </c>
      <c r="N415" s="175">
        <v>1234</v>
      </c>
      <c r="O415" s="175">
        <v>1249</v>
      </c>
    </row>
    <row r="416" spans="4:15" ht="15" x14ac:dyDescent="0.15">
      <c r="D416" s="5" t="s">
        <v>6</v>
      </c>
      <c r="E416" s="7">
        <v>0</v>
      </c>
      <c r="F416" s="8">
        <v>0</v>
      </c>
      <c r="G416" s="8">
        <v>0</v>
      </c>
      <c r="H416" s="8">
        <v>0</v>
      </c>
      <c r="I416" s="8">
        <v>0</v>
      </c>
      <c r="J416" s="8">
        <v>0</v>
      </c>
      <c r="K416" s="8">
        <v>0</v>
      </c>
      <c r="L416" s="8">
        <v>0</v>
      </c>
      <c r="M416" s="9">
        <v>0</v>
      </c>
      <c r="N416" s="175">
        <v>0</v>
      </c>
      <c r="O416" s="175">
        <v>0</v>
      </c>
    </row>
    <row r="417" spans="4:15" ht="15" x14ac:dyDescent="0.15">
      <c r="D417" s="5" t="s">
        <v>7</v>
      </c>
      <c r="E417" s="177">
        <v>0</v>
      </c>
      <c r="F417" s="176">
        <v>0</v>
      </c>
      <c r="G417" s="176">
        <v>0</v>
      </c>
      <c r="H417" s="176">
        <v>0</v>
      </c>
      <c r="I417" s="176">
        <v>0</v>
      </c>
      <c r="J417" s="176">
        <v>0</v>
      </c>
      <c r="K417" s="176">
        <v>0</v>
      </c>
      <c r="L417" s="176">
        <v>0</v>
      </c>
      <c r="M417" s="185">
        <v>0</v>
      </c>
      <c r="N417" s="175">
        <v>0</v>
      </c>
      <c r="O417" s="175">
        <v>0</v>
      </c>
    </row>
    <row r="418" spans="4:15" ht="15" x14ac:dyDescent="0.15">
      <c r="D418" s="5" t="s">
        <v>8</v>
      </c>
      <c r="E418" s="7">
        <v>0</v>
      </c>
      <c r="F418" s="8">
        <v>0</v>
      </c>
      <c r="G418" s="8">
        <v>0</v>
      </c>
      <c r="H418" s="8">
        <v>0</v>
      </c>
      <c r="I418" s="8">
        <v>0</v>
      </c>
      <c r="J418" s="8">
        <v>0</v>
      </c>
      <c r="K418" s="8">
        <v>0</v>
      </c>
      <c r="L418" s="8">
        <v>0</v>
      </c>
      <c r="M418" s="9">
        <v>0</v>
      </c>
      <c r="N418" s="175">
        <v>0</v>
      </c>
      <c r="O418" s="175">
        <v>0</v>
      </c>
    </row>
    <row r="419" spans="4:15" ht="15" x14ac:dyDescent="0.15">
      <c r="D419" s="5" t="s">
        <v>9</v>
      </c>
      <c r="E419" s="8">
        <v>260.77385600000002</v>
      </c>
      <c r="F419" s="8">
        <v>281.44660900000002</v>
      </c>
      <c r="G419" s="8">
        <v>322.36899811000001</v>
      </c>
      <c r="H419" s="8">
        <v>337.01482566000004</v>
      </c>
      <c r="I419" s="8">
        <v>361.90792961</v>
      </c>
      <c r="J419" s="8">
        <v>346.72914333839987</v>
      </c>
      <c r="K419" s="8">
        <v>277.00366285119998</v>
      </c>
      <c r="L419" s="8">
        <v>260.06398440590004</v>
      </c>
      <c r="M419" s="9">
        <v>251.39304795329997</v>
      </c>
      <c r="N419" s="175">
        <v>233.57434601869997</v>
      </c>
      <c r="O419" s="175">
        <v>232.09473974659986</v>
      </c>
    </row>
    <row r="420" spans="4:15" ht="15" x14ac:dyDescent="0.15">
      <c r="D420" s="5" t="s">
        <v>10</v>
      </c>
      <c r="E420" s="7">
        <v>26</v>
      </c>
      <c r="F420" s="8">
        <v>23</v>
      </c>
      <c r="G420" s="8">
        <v>25</v>
      </c>
      <c r="H420" s="8">
        <v>25</v>
      </c>
      <c r="I420" s="8">
        <v>27</v>
      </c>
      <c r="J420" s="8">
        <v>23</v>
      </c>
      <c r="K420" s="8">
        <v>25</v>
      </c>
      <c r="L420" s="8">
        <v>27</v>
      </c>
      <c r="M420" s="9">
        <v>30</v>
      </c>
      <c r="N420" s="175">
        <v>34</v>
      </c>
      <c r="O420" s="175">
        <v>36</v>
      </c>
    </row>
    <row r="421" spans="4:15" ht="15" x14ac:dyDescent="0.15">
      <c r="D421" s="5" t="s">
        <v>11</v>
      </c>
      <c r="E421" s="7">
        <v>708</v>
      </c>
      <c r="F421" s="8">
        <v>749</v>
      </c>
      <c r="G421" s="8">
        <v>760</v>
      </c>
      <c r="H421" s="8">
        <v>756</v>
      </c>
      <c r="I421" s="8">
        <v>801</v>
      </c>
      <c r="J421" s="8">
        <v>821</v>
      </c>
      <c r="K421" s="8">
        <v>835</v>
      </c>
      <c r="L421" s="8">
        <v>859</v>
      </c>
      <c r="M421" s="9">
        <v>839</v>
      </c>
      <c r="N421" s="175">
        <v>795</v>
      </c>
      <c r="O421" s="175">
        <v>0</v>
      </c>
    </row>
    <row r="422" spans="4:15" ht="15" x14ac:dyDescent="0.15">
      <c r="D422" s="5" t="s">
        <v>12</v>
      </c>
      <c r="E422" s="177">
        <v>0</v>
      </c>
      <c r="F422" s="176">
        <v>0</v>
      </c>
      <c r="G422" s="176">
        <v>0</v>
      </c>
      <c r="H422" s="176">
        <v>0</v>
      </c>
      <c r="I422" s="176">
        <v>0</v>
      </c>
      <c r="J422" s="176">
        <v>0</v>
      </c>
      <c r="K422" s="176">
        <v>0</v>
      </c>
      <c r="L422" s="176">
        <v>0</v>
      </c>
      <c r="M422" s="9">
        <v>0</v>
      </c>
      <c r="N422" s="175">
        <v>0</v>
      </c>
      <c r="O422" s="175">
        <v>0</v>
      </c>
    </row>
    <row r="423" spans="4:15" ht="15" x14ac:dyDescent="0.15">
      <c r="D423" s="5" t="s">
        <v>13</v>
      </c>
      <c r="E423" s="7">
        <v>0</v>
      </c>
      <c r="F423" s="8">
        <v>0</v>
      </c>
      <c r="G423" s="8">
        <v>65</v>
      </c>
      <c r="H423" s="8">
        <v>74</v>
      </c>
      <c r="I423" s="8">
        <v>100</v>
      </c>
      <c r="J423" s="8">
        <v>104</v>
      </c>
      <c r="K423" s="8">
        <v>98</v>
      </c>
      <c r="L423" s="8">
        <v>113</v>
      </c>
      <c r="M423" s="9">
        <v>111</v>
      </c>
      <c r="N423" s="175">
        <v>123</v>
      </c>
      <c r="O423" s="175">
        <v>0</v>
      </c>
    </row>
    <row r="424" spans="4:15" ht="15" x14ac:dyDescent="0.15">
      <c r="D424" s="5" t="s">
        <v>14</v>
      </c>
      <c r="E424" s="7">
        <v>0</v>
      </c>
      <c r="F424" s="8">
        <v>0</v>
      </c>
      <c r="G424" s="8">
        <v>0</v>
      </c>
      <c r="H424" s="8">
        <v>0</v>
      </c>
      <c r="I424" s="8">
        <v>0</v>
      </c>
      <c r="J424" s="8">
        <v>0</v>
      </c>
      <c r="K424" s="8">
        <v>0</v>
      </c>
      <c r="L424" s="8">
        <v>0</v>
      </c>
      <c r="M424" s="9">
        <v>0</v>
      </c>
      <c r="N424" s="175">
        <v>0</v>
      </c>
      <c r="O424" s="175">
        <v>0</v>
      </c>
    </row>
    <row r="425" spans="4:15" ht="15" x14ac:dyDescent="0.15">
      <c r="D425" s="5" t="s">
        <v>15</v>
      </c>
      <c r="E425" s="7">
        <v>0</v>
      </c>
      <c r="F425" s="8">
        <v>0</v>
      </c>
      <c r="G425" s="8">
        <v>0</v>
      </c>
      <c r="H425" s="8">
        <v>0</v>
      </c>
      <c r="I425" s="8">
        <v>0</v>
      </c>
      <c r="J425" s="8">
        <v>0</v>
      </c>
      <c r="K425" s="8">
        <v>0</v>
      </c>
      <c r="L425" s="8">
        <v>0</v>
      </c>
      <c r="M425" s="9">
        <v>0</v>
      </c>
      <c r="N425" s="175">
        <v>0</v>
      </c>
      <c r="O425" s="175">
        <v>0</v>
      </c>
    </row>
    <row r="426" spans="4:15" ht="15" x14ac:dyDescent="0.15">
      <c r="D426" s="5" t="s">
        <v>16</v>
      </c>
      <c r="E426" s="8">
        <v>0</v>
      </c>
      <c r="F426" s="8">
        <v>0</v>
      </c>
      <c r="G426" s="8">
        <v>0</v>
      </c>
      <c r="H426" s="8">
        <v>500</v>
      </c>
      <c r="I426" s="8">
        <v>476</v>
      </c>
      <c r="J426" s="8">
        <v>530</v>
      </c>
      <c r="K426" s="8">
        <v>539</v>
      </c>
      <c r="L426" s="8">
        <v>623</v>
      </c>
      <c r="M426" s="9">
        <v>663</v>
      </c>
      <c r="N426" s="175">
        <v>663</v>
      </c>
      <c r="O426" s="175">
        <v>0</v>
      </c>
    </row>
    <row r="427" spans="4:15" ht="15" x14ac:dyDescent="0.15">
      <c r="D427" s="5" t="s">
        <v>17</v>
      </c>
      <c r="E427" s="7">
        <v>839</v>
      </c>
      <c r="F427" s="8">
        <v>883</v>
      </c>
      <c r="G427" s="8">
        <v>909</v>
      </c>
      <c r="H427" s="8">
        <v>941</v>
      </c>
      <c r="I427" s="8">
        <v>954</v>
      </c>
      <c r="J427" s="8">
        <v>947</v>
      </c>
      <c r="K427" s="8">
        <v>839</v>
      </c>
      <c r="L427" s="8">
        <v>866</v>
      </c>
      <c r="M427" s="9">
        <v>873</v>
      </c>
      <c r="N427" s="175">
        <v>873</v>
      </c>
      <c r="O427" s="175">
        <v>885</v>
      </c>
    </row>
    <row r="428" spans="4:15" ht="15" x14ac:dyDescent="0.15">
      <c r="D428" s="5" t="s">
        <v>18</v>
      </c>
      <c r="E428" s="7">
        <v>0</v>
      </c>
      <c r="F428" s="8">
        <v>0</v>
      </c>
      <c r="G428" s="8">
        <v>0</v>
      </c>
      <c r="H428" s="8">
        <v>0</v>
      </c>
      <c r="I428" s="8">
        <v>0</v>
      </c>
      <c r="J428" s="8">
        <v>0</v>
      </c>
      <c r="K428" s="8">
        <v>0</v>
      </c>
      <c r="L428" s="8">
        <v>0</v>
      </c>
      <c r="M428" s="9">
        <v>0</v>
      </c>
      <c r="N428" s="175">
        <v>0</v>
      </c>
      <c r="O428" s="175">
        <v>0</v>
      </c>
    </row>
    <row r="429" spans="4:15" ht="15" x14ac:dyDescent="0.15">
      <c r="D429" s="5" t="s">
        <v>19</v>
      </c>
      <c r="E429" s="7">
        <v>13</v>
      </c>
      <c r="F429" s="8">
        <v>15</v>
      </c>
      <c r="G429" s="8">
        <v>15</v>
      </c>
      <c r="H429" s="8">
        <v>15</v>
      </c>
      <c r="I429" s="8">
        <v>30</v>
      </c>
      <c r="J429" s="8">
        <v>33</v>
      </c>
      <c r="K429" s="8">
        <v>32</v>
      </c>
      <c r="L429" s="8">
        <v>32</v>
      </c>
      <c r="M429" s="9">
        <v>17</v>
      </c>
      <c r="N429" s="175">
        <v>17</v>
      </c>
      <c r="O429" s="175">
        <v>0</v>
      </c>
    </row>
    <row r="430" spans="4:15" ht="15" x14ac:dyDescent="0.15">
      <c r="D430" s="5" t="s">
        <v>20</v>
      </c>
      <c r="E430" s="7">
        <v>1.89</v>
      </c>
      <c r="F430" s="8">
        <v>1.87</v>
      </c>
      <c r="G430" s="8">
        <v>1.73</v>
      </c>
      <c r="H430" s="8">
        <v>2.0299999999999998</v>
      </c>
      <c r="I430" s="8">
        <v>2.3199999999999998</v>
      </c>
      <c r="J430" s="8">
        <v>2.08</v>
      </c>
      <c r="K430" s="8">
        <v>2.31</v>
      </c>
      <c r="L430" s="8">
        <v>0</v>
      </c>
      <c r="M430" s="9">
        <v>0</v>
      </c>
      <c r="N430" s="175">
        <v>0</v>
      </c>
      <c r="O430" s="175">
        <v>0</v>
      </c>
    </row>
    <row r="431" spans="4:15" ht="15" x14ac:dyDescent="0.15">
      <c r="D431" s="5" t="s">
        <v>21</v>
      </c>
      <c r="E431" s="7">
        <v>0</v>
      </c>
      <c r="F431" s="8">
        <v>0</v>
      </c>
      <c r="G431" s="8">
        <v>1.77</v>
      </c>
      <c r="H431" s="8">
        <v>2.04</v>
      </c>
      <c r="I431" s="8">
        <v>1.44</v>
      </c>
      <c r="J431" s="8">
        <v>0</v>
      </c>
      <c r="K431" s="8">
        <v>0</v>
      </c>
      <c r="L431" s="8">
        <v>0</v>
      </c>
      <c r="M431" s="9">
        <v>0</v>
      </c>
      <c r="N431" s="175">
        <v>0</v>
      </c>
      <c r="O431" s="175">
        <v>0</v>
      </c>
    </row>
    <row r="432" spans="4:15" ht="15" x14ac:dyDescent="0.15">
      <c r="D432" s="5" t="s">
        <v>22</v>
      </c>
      <c r="E432" s="177"/>
      <c r="F432" s="176"/>
      <c r="G432" s="176"/>
      <c r="H432" s="176">
        <v>401</v>
      </c>
      <c r="I432" s="176">
        <v>422</v>
      </c>
      <c r="J432" s="176">
        <v>389</v>
      </c>
      <c r="K432" s="176">
        <v>386</v>
      </c>
      <c r="L432" s="176">
        <v>374</v>
      </c>
      <c r="M432" s="185">
        <v>382</v>
      </c>
      <c r="N432" s="175">
        <v>375</v>
      </c>
      <c r="O432" s="175">
        <v>371</v>
      </c>
    </row>
    <row r="433" spans="4:15" ht="15" x14ac:dyDescent="0.15">
      <c r="D433" s="5" t="s">
        <v>23</v>
      </c>
      <c r="E433" s="7">
        <v>0</v>
      </c>
      <c r="F433" s="8">
        <v>0</v>
      </c>
      <c r="G433" s="8">
        <v>0</v>
      </c>
      <c r="H433" s="8">
        <v>0</v>
      </c>
      <c r="I433" s="8">
        <v>0</v>
      </c>
      <c r="J433" s="8">
        <v>0</v>
      </c>
      <c r="K433" s="8">
        <v>0</v>
      </c>
      <c r="L433" s="8">
        <v>0</v>
      </c>
      <c r="M433" s="9">
        <v>0</v>
      </c>
      <c r="N433" s="175">
        <v>0</v>
      </c>
      <c r="O433" s="175">
        <v>0</v>
      </c>
    </row>
    <row r="434" spans="4:15" ht="15" x14ac:dyDescent="0.15">
      <c r="D434" s="5" t="s">
        <v>24</v>
      </c>
      <c r="E434" s="177">
        <v>210</v>
      </c>
      <c r="F434" s="176">
        <v>236</v>
      </c>
      <c r="G434" s="176">
        <v>268</v>
      </c>
      <c r="H434" s="176">
        <v>278</v>
      </c>
      <c r="I434" s="176">
        <v>317</v>
      </c>
      <c r="J434" s="176">
        <v>361</v>
      </c>
      <c r="K434" s="176">
        <v>401</v>
      </c>
      <c r="L434" s="176">
        <v>398</v>
      </c>
      <c r="M434" s="185">
        <v>511</v>
      </c>
      <c r="N434" s="175">
        <v>511</v>
      </c>
      <c r="O434" s="175">
        <v>0</v>
      </c>
    </row>
    <row r="435" spans="4:15" ht="15" x14ac:dyDescent="0.15">
      <c r="D435" s="5" t="s">
        <v>25</v>
      </c>
      <c r="E435" s="8">
        <v>27.975999999999999</v>
      </c>
      <c r="F435" s="8">
        <v>32.415999999999997</v>
      </c>
      <c r="G435" s="8">
        <v>33.965000000000003</v>
      </c>
      <c r="H435" s="8">
        <v>32.335999999999999</v>
      </c>
      <c r="I435" s="8">
        <v>32.857999999999997</v>
      </c>
      <c r="J435" s="8">
        <v>34.820999999999998</v>
      </c>
      <c r="K435" s="8">
        <v>29.902000000000001</v>
      </c>
      <c r="L435" s="8">
        <v>25.904</v>
      </c>
      <c r="M435" s="9">
        <v>36.880000000000003</v>
      </c>
      <c r="N435" s="175">
        <v>36.289518898014641</v>
      </c>
      <c r="O435" s="175">
        <v>36.150828840790865</v>
      </c>
    </row>
    <row r="436" spans="4:15" ht="15" x14ac:dyDescent="0.15">
      <c r="D436" s="5" t="s">
        <v>26</v>
      </c>
      <c r="E436" s="8">
        <v>19.850787184415378</v>
      </c>
      <c r="F436" s="176">
        <f>(E436+($E$436*($J$436/$E$436-1)/5))</f>
        <v>24.880629747532303</v>
      </c>
      <c r="G436" s="176">
        <f>(F436+($E$436*($J$436/$E$436-1)/5))</f>
        <v>29.910472310649226</v>
      </c>
      <c r="H436" s="176">
        <f>(G436+($E$436*($J$436/$E$436-1)/5))</f>
        <v>34.940314873766148</v>
      </c>
      <c r="I436" s="176">
        <f>(H436+($E$436*($J$436/$E$436-1)/5))</f>
        <v>39.970157436883071</v>
      </c>
      <c r="J436" s="176">
        <v>45</v>
      </c>
      <c r="K436" s="176">
        <v>35.76</v>
      </c>
      <c r="L436" s="176">
        <v>45.6</v>
      </c>
      <c r="M436" s="185">
        <v>54.5</v>
      </c>
      <c r="N436" s="175">
        <v>54.5</v>
      </c>
      <c r="O436" s="175">
        <v>0</v>
      </c>
    </row>
    <row r="437" spans="4:15" ht="15" x14ac:dyDescent="0.15">
      <c r="D437" s="5" t="s">
        <v>27</v>
      </c>
      <c r="E437" s="7">
        <v>0</v>
      </c>
      <c r="F437" s="8">
        <v>0</v>
      </c>
      <c r="G437" s="8">
        <v>0</v>
      </c>
      <c r="H437" s="8">
        <v>0</v>
      </c>
      <c r="I437" s="8">
        <v>0</v>
      </c>
      <c r="J437" s="8">
        <v>0</v>
      </c>
      <c r="K437" s="8">
        <v>0</v>
      </c>
      <c r="L437" s="8">
        <v>0</v>
      </c>
      <c r="M437" s="9">
        <v>0</v>
      </c>
      <c r="N437" s="175">
        <v>0</v>
      </c>
      <c r="O437" s="175">
        <v>0</v>
      </c>
    </row>
    <row r="438" spans="4:15" ht="15" x14ac:dyDescent="0.15">
      <c r="D438" s="5" t="s">
        <v>28</v>
      </c>
      <c r="E438" s="177">
        <v>2682</v>
      </c>
      <c r="F438" s="176">
        <v>2179</v>
      </c>
      <c r="G438" s="176">
        <v>3001</v>
      </c>
      <c r="H438" s="176">
        <v>15</v>
      </c>
      <c r="I438" s="176">
        <v>17</v>
      </c>
      <c r="J438" s="176">
        <v>17</v>
      </c>
      <c r="K438" s="176">
        <v>19</v>
      </c>
      <c r="L438" s="176">
        <v>19</v>
      </c>
      <c r="M438" s="185">
        <v>21</v>
      </c>
      <c r="N438" s="175">
        <v>13.8</v>
      </c>
      <c r="O438" s="175">
        <v>0</v>
      </c>
    </row>
    <row r="439" spans="4:15" ht="15" x14ac:dyDescent="0.15">
      <c r="D439" s="5" t="s">
        <v>29</v>
      </c>
      <c r="E439" s="7">
        <v>0</v>
      </c>
      <c r="F439" s="8">
        <v>0</v>
      </c>
      <c r="G439" s="8">
        <v>0</v>
      </c>
      <c r="H439" s="8">
        <v>0</v>
      </c>
      <c r="I439" s="8">
        <v>0</v>
      </c>
      <c r="J439" s="8">
        <v>0</v>
      </c>
      <c r="K439" s="8">
        <v>0</v>
      </c>
      <c r="L439" s="8">
        <v>0</v>
      </c>
      <c r="M439" s="9">
        <v>0</v>
      </c>
      <c r="N439" s="175">
        <v>0</v>
      </c>
      <c r="O439" s="175">
        <v>0</v>
      </c>
    </row>
    <row r="440" spans="4:15" ht="15" x14ac:dyDescent="0.15">
      <c r="D440" s="5" t="s">
        <v>30</v>
      </c>
      <c r="E440" s="8">
        <v>0</v>
      </c>
      <c r="F440" s="8">
        <v>0</v>
      </c>
      <c r="G440" s="8">
        <v>0</v>
      </c>
      <c r="H440" s="8">
        <v>0</v>
      </c>
      <c r="I440" s="8">
        <v>18</v>
      </c>
      <c r="J440" s="8">
        <v>27</v>
      </c>
      <c r="K440" s="8">
        <v>33</v>
      </c>
      <c r="L440" s="8">
        <v>42</v>
      </c>
      <c r="M440" s="9">
        <v>39</v>
      </c>
      <c r="N440" s="175">
        <v>40</v>
      </c>
      <c r="O440" s="175">
        <v>0</v>
      </c>
    </row>
    <row r="441" spans="4:15" ht="15" x14ac:dyDescent="0.15">
      <c r="D441" s="11" t="s">
        <v>31</v>
      </c>
      <c r="E441" s="12">
        <v>1021.8121531385647</v>
      </c>
      <c r="F441" s="13">
        <v>1082.3994758818928</v>
      </c>
      <c r="G441" s="13">
        <v>1494.8315085384315</v>
      </c>
      <c r="H441" s="13">
        <v>1193.4338847104989</v>
      </c>
      <c r="I441" s="13">
        <v>1303.7739286476151</v>
      </c>
      <c r="J441" s="13">
        <v>1479.5019394941423</v>
      </c>
      <c r="K441" s="13">
        <v>1513.9553142490672</v>
      </c>
      <c r="L441" s="13">
        <v>1549.2460011040985</v>
      </c>
      <c r="M441" s="14">
        <v>1597.431343283582</v>
      </c>
      <c r="N441" s="178">
        <v>1456.6206264211171</v>
      </c>
      <c r="O441" s="178">
        <v>0</v>
      </c>
    </row>
    <row r="444" spans="4:15" ht="18.75" x14ac:dyDescent="0.15">
      <c r="D444" s="287" t="s">
        <v>300</v>
      </c>
      <c r="E444" s="288"/>
      <c r="F444" s="288"/>
      <c r="G444" s="288"/>
      <c r="H444" s="288"/>
      <c r="I444" s="288"/>
      <c r="J444" s="288"/>
      <c r="K444" s="288"/>
      <c r="L444" s="288"/>
      <c r="M444" s="288"/>
      <c r="N444" s="182"/>
      <c r="O444" s="182"/>
    </row>
    <row r="445" spans="4:15" ht="15" x14ac:dyDescent="0.15">
      <c r="D445" s="3">
        <v>143</v>
      </c>
      <c r="E445" s="4">
        <v>2004</v>
      </c>
      <c r="F445" s="4">
        <f t="shared" ref="F445:O445" si="54">E445+1</f>
        <v>2005</v>
      </c>
      <c r="G445" s="4">
        <f t="shared" si="54"/>
        <v>2006</v>
      </c>
      <c r="H445" s="4">
        <f t="shared" si="54"/>
        <v>2007</v>
      </c>
      <c r="I445" s="4">
        <f t="shared" si="54"/>
        <v>2008</v>
      </c>
      <c r="J445" s="4">
        <f t="shared" si="54"/>
        <v>2009</v>
      </c>
      <c r="K445" s="4">
        <f t="shared" si="54"/>
        <v>2010</v>
      </c>
      <c r="L445" s="4">
        <f t="shared" si="54"/>
        <v>2011</v>
      </c>
      <c r="M445" s="4">
        <f t="shared" si="54"/>
        <v>2012</v>
      </c>
      <c r="N445" s="173">
        <f t="shared" si="54"/>
        <v>2013</v>
      </c>
      <c r="O445" s="173">
        <f t="shared" si="54"/>
        <v>2014</v>
      </c>
    </row>
    <row r="446" spans="4:15" ht="15" x14ac:dyDescent="0.15">
      <c r="D446" s="5" t="s">
        <v>0</v>
      </c>
      <c r="E446" s="180">
        <v>778</v>
      </c>
      <c r="F446" s="179">
        <v>992</v>
      </c>
      <c r="G446" s="179">
        <v>252</v>
      </c>
      <c r="H446" s="179">
        <v>200</v>
      </c>
      <c r="I446" s="179">
        <v>170</v>
      </c>
      <c r="J446" s="179">
        <v>184</v>
      </c>
      <c r="K446" s="179">
        <v>233</v>
      </c>
      <c r="L446" s="179">
        <v>223</v>
      </c>
      <c r="M446" s="184">
        <v>240</v>
      </c>
      <c r="N446" s="174">
        <v>236</v>
      </c>
      <c r="O446" s="174">
        <v>0</v>
      </c>
    </row>
    <row r="447" spans="4:15" ht="15" x14ac:dyDescent="0.15">
      <c r="D447" s="5" t="s">
        <v>1</v>
      </c>
      <c r="E447" s="177">
        <v>1021</v>
      </c>
      <c r="F447" s="176">
        <v>1242</v>
      </c>
      <c r="G447" s="8">
        <v>1286.20118108</v>
      </c>
      <c r="H447" s="8">
        <v>1347.7607927399999</v>
      </c>
      <c r="I447" s="8">
        <v>17.679208129999999</v>
      </c>
      <c r="J447" s="8">
        <v>896.10295819000009</v>
      </c>
      <c r="K447" s="8">
        <v>1003.43242517</v>
      </c>
      <c r="L447" s="8">
        <v>785.23575513000003</v>
      </c>
      <c r="M447" s="9">
        <v>1046.0597362200001</v>
      </c>
      <c r="N447" s="175">
        <v>1150.4775994900001</v>
      </c>
      <c r="O447" s="175">
        <v>1068.2050183599999</v>
      </c>
    </row>
    <row r="448" spans="4:15" ht="15" x14ac:dyDescent="0.15">
      <c r="D448" s="5" t="s">
        <v>2</v>
      </c>
      <c r="E448" s="177"/>
      <c r="F448" s="176"/>
      <c r="G448" s="176"/>
      <c r="H448" s="176">
        <v>82.136300000000006</v>
      </c>
      <c r="I448" s="176">
        <v>31.5899</v>
      </c>
      <c r="J448" s="176">
        <v>70.826400000000007</v>
      </c>
      <c r="K448" s="176">
        <v>59.2</v>
      </c>
      <c r="L448" s="176">
        <v>50.6</v>
      </c>
      <c r="M448" s="185">
        <v>55</v>
      </c>
      <c r="N448" s="186">
        <v>55</v>
      </c>
      <c r="O448" s="175">
        <v>0</v>
      </c>
    </row>
    <row r="449" spans="4:15" ht="15" x14ac:dyDescent="0.15">
      <c r="D449" s="5" t="s">
        <v>3</v>
      </c>
      <c r="E449" s="7">
        <v>1766.2460000000001</v>
      </c>
      <c r="F449" s="8">
        <v>3003.8209999999999</v>
      </c>
      <c r="G449" s="8">
        <v>3299.8130000000001</v>
      </c>
      <c r="H449" s="8">
        <v>6278.8559999999998</v>
      </c>
      <c r="I449" s="8">
        <v>1152.626557</v>
      </c>
      <c r="J449" s="8">
        <v>3793.724549</v>
      </c>
      <c r="K449" s="8">
        <v>5771.8670959999999</v>
      </c>
      <c r="L449" s="8">
        <v>4955.1668900000004</v>
      </c>
      <c r="M449" s="9">
        <v>4083.5986670000002</v>
      </c>
      <c r="N449" s="175">
        <v>3390.5885790000002</v>
      </c>
      <c r="O449" s="175">
        <v>6021.2804850000002</v>
      </c>
    </row>
    <row r="450" spans="4:15" ht="15" x14ac:dyDescent="0.15">
      <c r="D450" s="5" t="s">
        <v>4</v>
      </c>
      <c r="E450" s="177">
        <v>0</v>
      </c>
      <c r="F450" s="176">
        <v>0</v>
      </c>
      <c r="G450" s="176">
        <v>0</v>
      </c>
      <c r="H450" s="176">
        <v>0</v>
      </c>
      <c r="I450" s="176">
        <v>0</v>
      </c>
      <c r="J450" s="176">
        <v>0</v>
      </c>
      <c r="K450" s="176">
        <v>0</v>
      </c>
      <c r="L450" s="176">
        <v>0</v>
      </c>
      <c r="M450" s="185">
        <v>0</v>
      </c>
      <c r="N450" s="175">
        <v>0</v>
      </c>
      <c r="O450" s="175">
        <v>0</v>
      </c>
    </row>
    <row r="451" spans="4:15" ht="15" x14ac:dyDescent="0.15">
      <c r="D451" s="5" t="s">
        <v>5</v>
      </c>
      <c r="E451" s="8">
        <v>26296</v>
      </c>
      <c r="F451" s="8">
        <v>14003</v>
      </c>
      <c r="G451" s="8">
        <v>7713</v>
      </c>
      <c r="H451" s="8">
        <v>5437</v>
      </c>
      <c r="I451" s="8">
        <v>3021</v>
      </c>
      <c r="J451" s="8">
        <v>3625</v>
      </c>
      <c r="K451" s="8">
        <v>3667</v>
      </c>
      <c r="L451" s="8">
        <v>3016</v>
      </c>
      <c r="M451" s="9">
        <v>2909</v>
      </c>
      <c r="N451" s="175">
        <v>2761</v>
      </c>
      <c r="O451" s="175">
        <v>2091</v>
      </c>
    </row>
    <row r="452" spans="4:15" ht="15" x14ac:dyDescent="0.15">
      <c r="D452" s="5" t="s">
        <v>6</v>
      </c>
      <c r="E452" s="7">
        <v>0</v>
      </c>
      <c r="F452" s="8">
        <v>0</v>
      </c>
      <c r="G452" s="8">
        <v>0</v>
      </c>
      <c r="H452" s="8">
        <v>0</v>
      </c>
      <c r="I452" s="8">
        <v>0</v>
      </c>
      <c r="J452" s="8">
        <v>0</v>
      </c>
      <c r="K452" s="8">
        <v>0</v>
      </c>
      <c r="L452" s="8">
        <v>0</v>
      </c>
      <c r="M452" s="9">
        <v>0</v>
      </c>
      <c r="N452" s="175">
        <v>24314</v>
      </c>
      <c r="O452" s="175">
        <v>26848</v>
      </c>
    </row>
    <row r="453" spans="4:15" ht="15" x14ac:dyDescent="0.15">
      <c r="D453" s="5" t="s">
        <v>7</v>
      </c>
      <c r="E453" s="177">
        <v>7680</v>
      </c>
      <c r="F453" s="176">
        <v>8572</v>
      </c>
      <c r="G453" s="176">
        <v>10103</v>
      </c>
      <c r="H453" s="176">
        <v>7832</v>
      </c>
      <c r="I453" s="176">
        <v>-2396.2759999999998</v>
      </c>
      <c r="J453" s="176">
        <v>10551.212</v>
      </c>
      <c r="K453" s="176">
        <v>7158.0919999999996</v>
      </c>
      <c r="L453" s="176">
        <v>3708.4830000000002</v>
      </c>
      <c r="M453" s="185">
        <v>7007.3379999999997</v>
      </c>
      <c r="N453" s="175">
        <v>7007.3379999999997</v>
      </c>
      <c r="O453" s="175">
        <v>0</v>
      </c>
    </row>
    <row r="454" spans="4:15" ht="15" x14ac:dyDescent="0.15">
      <c r="D454" s="5" t="s">
        <v>8</v>
      </c>
      <c r="E454" s="7">
        <v>75.599999999999994</v>
      </c>
      <c r="F454" s="8">
        <v>176.1</v>
      </c>
      <c r="G454" s="8">
        <v>93.1</v>
      </c>
      <c r="H454" s="8">
        <v>148.30000000000001</v>
      </c>
      <c r="I454" s="8">
        <v>16.372</v>
      </c>
      <c r="J454" s="8">
        <v>236.06</v>
      </c>
      <c r="K454" s="8">
        <v>153.91999999999999</v>
      </c>
      <c r="L454" s="8">
        <v>9.85</v>
      </c>
      <c r="M454" s="9">
        <v>20.6</v>
      </c>
      <c r="N454" s="175">
        <v>3.2</v>
      </c>
      <c r="O454" s="175">
        <v>0</v>
      </c>
    </row>
    <row r="455" spans="4:15" ht="15" x14ac:dyDescent="0.15">
      <c r="D455" s="5" t="s">
        <v>9</v>
      </c>
      <c r="E455" s="8">
        <v>1123.5949645900002</v>
      </c>
      <c r="F455" s="8">
        <v>1402.3786728399998</v>
      </c>
      <c r="G455" s="8">
        <v>1496.4815912899999</v>
      </c>
      <c r="H455" s="8">
        <v>1469.8280372500001</v>
      </c>
      <c r="I455" s="8">
        <v>901.38574364999988</v>
      </c>
      <c r="J455" s="8">
        <v>1361.9987218570018</v>
      </c>
      <c r="K455" s="8">
        <v>1266.4541464970989</v>
      </c>
      <c r="L455" s="8">
        <v>1150.261871633903</v>
      </c>
      <c r="M455" s="9">
        <v>840.65015457749541</v>
      </c>
      <c r="N455" s="175">
        <v>1092.433654874601</v>
      </c>
      <c r="O455" s="175">
        <v>1324.1862655687012</v>
      </c>
    </row>
    <row r="456" spans="4:15" ht="15" x14ac:dyDescent="0.15">
      <c r="D456" s="5" t="s">
        <v>10</v>
      </c>
      <c r="E456" s="7">
        <v>563</v>
      </c>
      <c r="F456" s="8">
        <v>598</v>
      </c>
      <c r="G456" s="8">
        <v>560</v>
      </c>
      <c r="H456" s="8">
        <v>531</v>
      </c>
      <c r="I456" s="8">
        <v>-172</v>
      </c>
      <c r="J456" s="8">
        <v>720</v>
      </c>
      <c r="K456" s="8">
        <v>505</v>
      </c>
      <c r="L456" s="8">
        <v>225</v>
      </c>
      <c r="M456" s="9">
        <v>620</v>
      </c>
      <c r="N456" s="175">
        <v>753</v>
      </c>
      <c r="O456" s="175">
        <v>567</v>
      </c>
    </row>
    <row r="457" spans="4:15" ht="15" x14ac:dyDescent="0.15">
      <c r="D457" s="5" t="s">
        <v>11</v>
      </c>
      <c r="E457" s="7">
        <v>3627</v>
      </c>
      <c r="F457" s="8">
        <v>4208</v>
      </c>
      <c r="G457" s="8">
        <v>5475</v>
      </c>
      <c r="H457" s="8">
        <v>5182</v>
      </c>
      <c r="I457" s="8">
        <v>3983</v>
      </c>
      <c r="J457" s="8">
        <v>3608</v>
      </c>
      <c r="K457" s="8">
        <v>4046</v>
      </c>
      <c r="L457" s="8">
        <v>3190</v>
      </c>
      <c r="M457" s="9">
        <v>2999</v>
      </c>
      <c r="N457" s="175">
        <v>2999</v>
      </c>
      <c r="O457" s="175">
        <v>0</v>
      </c>
    </row>
    <row r="458" spans="4:15" ht="15" x14ac:dyDescent="0.15">
      <c r="D458" s="5" t="s">
        <v>12</v>
      </c>
      <c r="E458" s="177">
        <v>74</v>
      </c>
      <c r="F458" s="176">
        <v>133</v>
      </c>
      <c r="G458" s="176">
        <v>155</v>
      </c>
      <c r="H458" s="176">
        <v>152</v>
      </c>
      <c r="I458" s="176">
        <v>76</v>
      </c>
      <c r="J458" s="176">
        <v>144</v>
      </c>
      <c r="K458" s="176">
        <v>63</v>
      </c>
      <c r="L458" s="176">
        <v>-10.95</v>
      </c>
      <c r="M458" s="9">
        <v>224</v>
      </c>
      <c r="N458" s="175">
        <v>170</v>
      </c>
      <c r="O458" s="175">
        <v>0</v>
      </c>
    </row>
    <row r="459" spans="4:15" ht="15" x14ac:dyDescent="0.15">
      <c r="D459" s="5" t="s">
        <v>13</v>
      </c>
      <c r="E459" s="7">
        <v>0</v>
      </c>
      <c r="F459" s="8">
        <v>206</v>
      </c>
      <c r="G459" s="8">
        <v>255</v>
      </c>
      <c r="H459" s="8">
        <v>383</v>
      </c>
      <c r="I459" s="8">
        <v>188</v>
      </c>
      <c r="J459" s="8">
        <v>483</v>
      </c>
      <c r="K459" s="8">
        <f>AVERAGE(J459,L459)</f>
        <v>411</v>
      </c>
      <c r="L459" s="8">
        <v>339</v>
      </c>
      <c r="M459" s="9">
        <v>344</v>
      </c>
      <c r="N459" s="175">
        <v>145</v>
      </c>
      <c r="O459" s="175">
        <v>0</v>
      </c>
    </row>
    <row r="460" spans="4:15" ht="15" x14ac:dyDescent="0.15">
      <c r="D460" s="5" t="s">
        <v>14</v>
      </c>
      <c r="E460" s="7">
        <v>0</v>
      </c>
      <c r="F460" s="8">
        <v>0</v>
      </c>
      <c r="G460" s="8">
        <v>0</v>
      </c>
      <c r="H460" s="8">
        <v>0</v>
      </c>
      <c r="I460" s="8">
        <v>0</v>
      </c>
      <c r="J460" s="8">
        <v>0</v>
      </c>
      <c r="K460" s="8">
        <v>0</v>
      </c>
      <c r="L460" s="8">
        <v>0</v>
      </c>
      <c r="M460" s="9">
        <v>0</v>
      </c>
      <c r="N460" s="175">
        <v>0</v>
      </c>
      <c r="O460" s="175">
        <v>0</v>
      </c>
    </row>
    <row r="461" spans="4:15" ht="15" x14ac:dyDescent="0.15">
      <c r="D461" s="5" t="s">
        <v>15</v>
      </c>
      <c r="E461" s="7">
        <v>0</v>
      </c>
      <c r="F461" s="8">
        <v>0</v>
      </c>
      <c r="G461" s="8">
        <v>0</v>
      </c>
      <c r="H461" s="8">
        <v>0</v>
      </c>
      <c r="I461" s="8">
        <v>0</v>
      </c>
      <c r="J461" s="8">
        <v>0</v>
      </c>
      <c r="K461" s="8">
        <v>0</v>
      </c>
      <c r="L461" s="8">
        <v>0</v>
      </c>
      <c r="M461" s="9">
        <v>0</v>
      </c>
      <c r="N461" s="175">
        <v>0</v>
      </c>
      <c r="O461" s="175">
        <v>0</v>
      </c>
    </row>
    <row r="462" spans="4:15" ht="15" x14ac:dyDescent="0.15">
      <c r="D462" s="5" t="s">
        <v>16</v>
      </c>
      <c r="E462" s="8">
        <v>0</v>
      </c>
      <c r="F462" s="8">
        <v>0</v>
      </c>
      <c r="G462" s="8">
        <v>0</v>
      </c>
      <c r="H462" s="8">
        <v>9985</v>
      </c>
      <c r="I462" s="8">
        <v>-48979</v>
      </c>
      <c r="J462" s="8">
        <v>-2497</v>
      </c>
      <c r="K462" s="8">
        <v>274</v>
      </c>
      <c r="L462" s="8">
        <v>5249</v>
      </c>
      <c r="M462" s="9">
        <v>5044</v>
      </c>
      <c r="N462" s="175">
        <v>5044</v>
      </c>
      <c r="O462" s="175">
        <v>0</v>
      </c>
    </row>
    <row r="463" spans="4:15" ht="15" x14ac:dyDescent="0.15">
      <c r="D463" s="5" t="s">
        <v>17</v>
      </c>
      <c r="E463" s="7">
        <v>1917</v>
      </c>
      <c r="F463" s="8">
        <v>1992</v>
      </c>
      <c r="G463" s="8">
        <v>1854</v>
      </c>
      <c r="H463" s="8">
        <v>1924</v>
      </c>
      <c r="I463" s="8">
        <v>775</v>
      </c>
      <c r="J463" s="8">
        <v>2368</v>
      </c>
      <c r="K463" s="8">
        <v>1038</v>
      </c>
      <c r="L463" s="8">
        <v>604</v>
      </c>
      <c r="M463" s="9">
        <v>1607</v>
      </c>
      <c r="N463" s="175">
        <v>1202</v>
      </c>
      <c r="O463" s="175">
        <v>1278</v>
      </c>
    </row>
    <row r="464" spans="4:15" ht="15" x14ac:dyDescent="0.15">
      <c r="D464" s="5" t="s">
        <v>18</v>
      </c>
      <c r="E464" s="7">
        <v>0</v>
      </c>
      <c r="F464" s="8">
        <v>0</v>
      </c>
      <c r="G464" s="8">
        <v>0</v>
      </c>
      <c r="H464" s="8">
        <v>0</v>
      </c>
      <c r="I464" s="8">
        <v>0</v>
      </c>
      <c r="J464" s="8">
        <v>29</v>
      </c>
      <c r="K464" s="8">
        <v>56</v>
      </c>
      <c r="L464" s="8">
        <v>71</v>
      </c>
      <c r="M464" s="9">
        <v>60</v>
      </c>
      <c r="N464" s="175">
        <v>60</v>
      </c>
      <c r="O464" s="175">
        <v>0</v>
      </c>
    </row>
    <row r="465" spans="4:15" ht="15" x14ac:dyDescent="0.15">
      <c r="D465" s="5" t="s">
        <v>19</v>
      </c>
      <c r="E465" s="7">
        <v>0</v>
      </c>
      <c r="F465" s="8">
        <v>0</v>
      </c>
      <c r="G465" s="8">
        <v>0</v>
      </c>
      <c r="H465" s="8">
        <v>0</v>
      </c>
      <c r="I465" s="8">
        <v>0</v>
      </c>
      <c r="J465" s="8">
        <v>0</v>
      </c>
      <c r="K465" s="8">
        <v>0</v>
      </c>
      <c r="L465" s="8">
        <v>0</v>
      </c>
      <c r="M465" s="9">
        <v>0</v>
      </c>
      <c r="N465" s="175">
        <v>0</v>
      </c>
      <c r="O465" s="175">
        <v>0</v>
      </c>
    </row>
    <row r="466" spans="4:15" ht="15" x14ac:dyDescent="0.15">
      <c r="D466" s="5" t="s">
        <v>20</v>
      </c>
      <c r="E466" s="7">
        <v>3.36</v>
      </c>
      <c r="F466" s="8">
        <v>6.57</v>
      </c>
      <c r="G466" s="8">
        <v>5.3</v>
      </c>
      <c r="H466" s="8">
        <v>8.67</v>
      </c>
      <c r="I466" s="8">
        <v>4.0999999999999996</v>
      </c>
      <c r="J466" s="8">
        <v>8.26</v>
      </c>
      <c r="K466" s="8">
        <v>9.58</v>
      </c>
      <c r="L466" s="8">
        <v>5.46</v>
      </c>
      <c r="M466" s="9">
        <v>8.52</v>
      </c>
      <c r="N466" s="175">
        <v>4.3499999999999996</v>
      </c>
      <c r="O466" s="175">
        <v>0</v>
      </c>
    </row>
    <row r="467" spans="4:15" ht="15" x14ac:dyDescent="0.15">
      <c r="D467" s="5" t="s">
        <v>21</v>
      </c>
      <c r="E467" s="7">
        <v>0</v>
      </c>
      <c r="F467" s="8">
        <v>0</v>
      </c>
      <c r="G467" s="8">
        <v>0</v>
      </c>
      <c r="H467" s="8">
        <v>0</v>
      </c>
      <c r="I467" s="8">
        <v>-7.6</v>
      </c>
      <c r="J467" s="8">
        <v>7.8</v>
      </c>
      <c r="K467" s="8">
        <v>6.2</v>
      </c>
      <c r="L467" s="8">
        <v>0.2</v>
      </c>
      <c r="M467" s="9">
        <v>7.1</v>
      </c>
      <c r="N467" s="175">
        <v>6.2</v>
      </c>
      <c r="O467" s="175">
        <v>6.4</v>
      </c>
    </row>
    <row r="468" spans="4:15" ht="15" x14ac:dyDescent="0.15">
      <c r="D468" s="5" t="s">
        <v>22</v>
      </c>
      <c r="E468" s="177">
        <v>1155</v>
      </c>
      <c r="F468" s="176">
        <v>1315</v>
      </c>
      <c r="G468" s="176">
        <v>1250</v>
      </c>
      <c r="H468" s="176">
        <v>1364</v>
      </c>
      <c r="I468" s="176">
        <v>235</v>
      </c>
      <c r="J468" s="176">
        <v>1200</v>
      </c>
      <c r="K468" s="176">
        <v>897</v>
      </c>
      <c r="L468" s="176">
        <v>865</v>
      </c>
      <c r="M468" s="185">
        <v>1099</v>
      </c>
      <c r="N468" s="175">
        <v>877</v>
      </c>
      <c r="O468" s="175">
        <v>1052</v>
      </c>
    </row>
    <row r="469" spans="4:15" ht="15" x14ac:dyDescent="0.15">
      <c r="D469" s="5" t="s">
        <v>23</v>
      </c>
      <c r="E469" s="7">
        <v>3676</v>
      </c>
      <c r="F469" s="8">
        <v>7415</v>
      </c>
      <c r="G469" s="8">
        <v>6793</v>
      </c>
      <c r="H469" s="8">
        <v>5056</v>
      </c>
      <c r="I469" s="8">
        <v>-364</v>
      </c>
      <c r="J469" s="8">
        <v>8788</v>
      </c>
      <c r="K469" s="8">
        <v>7750</v>
      </c>
      <c r="L469" s="8">
        <v>4002</v>
      </c>
      <c r="M469" s="9">
        <v>8437</v>
      </c>
      <c r="N469" s="175">
        <v>8437</v>
      </c>
      <c r="O469" s="175">
        <v>0</v>
      </c>
    </row>
    <row r="470" spans="4:15" ht="15" x14ac:dyDescent="0.15">
      <c r="D470" s="5" t="s">
        <v>24</v>
      </c>
      <c r="E470" s="177">
        <v>1180</v>
      </c>
      <c r="F470" s="176">
        <v>2591</v>
      </c>
      <c r="G470" s="176">
        <v>3001</v>
      </c>
      <c r="H470" s="176">
        <v>2030</v>
      </c>
      <c r="I470" s="176">
        <v>4605</v>
      </c>
      <c r="J470" s="176">
        <v>4456</v>
      </c>
      <c r="K470" s="176">
        <v>5591</v>
      </c>
      <c r="L470" s="176">
        <v>4688</v>
      </c>
      <c r="M470" s="185">
        <v>3703</v>
      </c>
      <c r="N470" s="175">
        <v>3703</v>
      </c>
      <c r="O470" s="175">
        <v>0</v>
      </c>
    </row>
    <row r="471" spans="4:15" ht="15" x14ac:dyDescent="0.15">
      <c r="D471" s="5" t="s">
        <v>25</v>
      </c>
      <c r="E471" s="8">
        <v>241.3187854908382</v>
      </c>
      <c r="F471" s="8">
        <v>279.51325447269733</v>
      </c>
      <c r="G471" s="8">
        <v>484.95600058024451</v>
      </c>
      <c r="H471" s="8">
        <v>274.64197457981084</v>
      </c>
      <c r="I471" s="8">
        <v>3197.3560000000002</v>
      </c>
      <c r="J471" s="8">
        <v>239.10694080232253</v>
      </c>
      <c r="K471" s="8">
        <v>234.15100000000001</v>
      </c>
      <c r="L471" s="8">
        <v>244.44362982787763</v>
      </c>
      <c r="M471" s="9">
        <v>235.32436500189112</v>
      </c>
      <c r="N471" s="175">
        <v>235.32436500189112</v>
      </c>
      <c r="O471" s="175">
        <v>0</v>
      </c>
    </row>
    <row r="472" spans="4:15" ht="15" x14ac:dyDescent="0.15">
      <c r="D472" s="5" t="s">
        <v>26</v>
      </c>
      <c r="E472" s="8">
        <v>63.100986700000007</v>
      </c>
      <c r="F472" s="176">
        <v>0</v>
      </c>
      <c r="G472" s="176">
        <v>0</v>
      </c>
      <c r="H472" s="176">
        <v>0</v>
      </c>
      <c r="I472" s="176">
        <v>0</v>
      </c>
      <c r="J472" s="176">
        <v>0</v>
      </c>
      <c r="K472" s="176">
        <v>0</v>
      </c>
      <c r="L472" s="176">
        <v>0</v>
      </c>
      <c r="M472" s="185">
        <v>0</v>
      </c>
      <c r="N472" s="175">
        <v>0</v>
      </c>
      <c r="O472" s="175">
        <v>0</v>
      </c>
    </row>
    <row r="473" spans="4:15" ht="15" x14ac:dyDescent="0.15">
      <c r="D473" s="5" t="s">
        <v>27</v>
      </c>
      <c r="E473" s="7">
        <v>10909</v>
      </c>
      <c r="F473" s="8">
        <v>12656</v>
      </c>
      <c r="G473" s="8">
        <v>12713</v>
      </c>
      <c r="H473" s="8">
        <v>15801</v>
      </c>
      <c r="I473" s="8">
        <v>19224</v>
      </c>
      <c r="J473" s="8">
        <v>13385</v>
      </c>
      <c r="K473" s="8">
        <v>15237</v>
      </c>
      <c r="L473" s="8">
        <v>17070</v>
      </c>
      <c r="M473" s="9">
        <v>16000</v>
      </c>
      <c r="N473" s="175">
        <v>15673</v>
      </c>
      <c r="O473" s="175">
        <v>0</v>
      </c>
    </row>
    <row r="474" spans="4:15" ht="15" x14ac:dyDescent="0.15">
      <c r="D474" s="5" t="s">
        <v>28</v>
      </c>
      <c r="E474" s="177">
        <v>19773</v>
      </c>
      <c r="F474" s="176">
        <v>18669</v>
      </c>
      <c r="G474" s="176">
        <v>13593</v>
      </c>
      <c r="H474" s="176">
        <v>102</v>
      </c>
      <c r="I474" s="176">
        <v>86</v>
      </c>
      <c r="J474" s="176">
        <v>74</v>
      </c>
      <c r="K474" s="176">
        <v>50</v>
      </c>
      <c r="L474" s="176">
        <v>24</v>
      </c>
      <c r="M474" s="185">
        <v>43</v>
      </c>
      <c r="N474" s="175">
        <v>30.6</v>
      </c>
      <c r="O474" s="175">
        <v>0</v>
      </c>
    </row>
    <row r="475" spans="4:15" ht="15" x14ac:dyDescent="0.15">
      <c r="D475" s="5" t="s">
        <v>29</v>
      </c>
      <c r="E475" s="7">
        <v>2195</v>
      </c>
      <c r="F475" s="8">
        <v>2374</v>
      </c>
      <c r="G475" s="8">
        <v>0</v>
      </c>
      <c r="H475" s="8">
        <v>0</v>
      </c>
      <c r="I475" s="8">
        <v>0</v>
      </c>
      <c r="J475" s="8">
        <v>0</v>
      </c>
      <c r="K475" s="8">
        <v>0</v>
      </c>
      <c r="L475" s="8">
        <v>0</v>
      </c>
      <c r="M475" s="9">
        <v>0</v>
      </c>
      <c r="N475" s="175">
        <v>0</v>
      </c>
      <c r="O475" s="175">
        <v>0</v>
      </c>
    </row>
    <row r="476" spans="4:15" ht="15" x14ac:dyDescent="0.15">
      <c r="D476" s="5" t="s">
        <v>30</v>
      </c>
      <c r="E476" s="8">
        <v>-287.78800000000001</v>
      </c>
      <c r="F476" s="8">
        <v>140</v>
      </c>
      <c r="G476" s="8">
        <v>191</v>
      </c>
      <c r="H476" s="8">
        <v>247</v>
      </c>
      <c r="I476" s="8">
        <v>721</v>
      </c>
      <c r="J476" s="8">
        <v>666</v>
      </c>
      <c r="K476" s="8">
        <v>587</v>
      </c>
      <c r="L476" s="8">
        <v>597</v>
      </c>
      <c r="M476" s="9">
        <v>729</v>
      </c>
      <c r="N476" s="175">
        <v>893</v>
      </c>
      <c r="O476" s="175">
        <v>0</v>
      </c>
    </row>
    <row r="477" spans="4:15" ht="15" x14ac:dyDescent="0.15">
      <c r="D477" s="11" t="s">
        <v>31</v>
      </c>
      <c r="E477" s="12">
        <v>2709.8730000000005</v>
      </c>
      <c r="F477" s="13">
        <v>4693.5110000000004</v>
      </c>
      <c r="G477" s="13">
        <v>3758.1530000000007</v>
      </c>
      <c r="H477" s="13">
        <v>4249.5640000000003</v>
      </c>
      <c r="I477" s="13">
        <v>2612.0239999999994</v>
      </c>
      <c r="J477" s="13">
        <v>2861.648829101563</v>
      </c>
      <c r="K477" s="13">
        <v>3064.3680000000004</v>
      </c>
      <c r="L477" s="13">
        <v>3434.8716799316408</v>
      </c>
      <c r="M477" s="14">
        <v>2822.8980000000001</v>
      </c>
      <c r="N477" s="178">
        <v>1219.2950000000001</v>
      </c>
      <c r="O477" s="178">
        <v>0</v>
      </c>
    </row>
    <row r="480" spans="4:15" ht="18.75" x14ac:dyDescent="0.2">
      <c r="D480" s="2"/>
      <c r="E480" s="19"/>
      <c r="F480" s="19"/>
      <c r="G480" s="19"/>
      <c r="H480" s="19"/>
      <c r="I480" s="19"/>
      <c r="J480" s="19"/>
      <c r="K480" s="19"/>
      <c r="L480" s="19"/>
      <c r="M480" s="20"/>
    </row>
  </sheetData>
  <mergeCells count="15">
    <mergeCell ref="R5:AA5"/>
    <mergeCell ref="R226:AA226"/>
    <mergeCell ref="D189:M189"/>
    <mergeCell ref="D5:M5"/>
    <mergeCell ref="D42:M42"/>
    <mergeCell ref="D79:M79"/>
    <mergeCell ref="D115:M115"/>
    <mergeCell ref="D152:M152"/>
    <mergeCell ref="D444:M444"/>
    <mergeCell ref="D226:M226"/>
    <mergeCell ref="D262:M262"/>
    <mergeCell ref="D299:M299"/>
    <mergeCell ref="D335:M335"/>
    <mergeCell ref="D371:M371"/>
    <mergeCell ref="D408:M408"/>
  </mergeCells>
  <conditionalFormatting sqref="N7:N38">
    <cfRule type="cellIs" dxfId="706" priority="42" operator="equal">
      <formula>0</formula>
    </cfRule>
  </conditionalFormatting>
  <conditionalFormatting sqref="E7:M38">
    <cfRule type="cellIs" dxfId="705" priority="43" operator="equal">
      <formula>0</formula>
    </cfRule>
  </conditionalFormatting>
  <conditionalFormatting sqref="O7:O38">
    <cfRule type="cellIs" dxfId="704" priority="41" operator="equal">
      <formula>0</formula>
    </cfRule>
  </conditionalFormatting>
  <conditionalFormatting sqref="N44:N75 O55">
    <cfRule type="cellIs" dxfId="703" priority="39" operator="equal">
      <formula>0</formula>
    </cfRule>
  </conditionalFormatting>
  <conditionalFormatting sqref="E44:M75">
    <cfRule type="cellIs" dxfId="702" priority="40" operator="equal">
      <formula>0</formula>
    </cfRule>
  </conditionalFormatting>
  <conditionalFormatting sqref="O44:O54 O56:O75">
    <cfRule type="cellIs" dxfId="701" priority="38" operator="equal">
      <formula>0</formula>
    </cfRule>
  </conditionalFormatting>
  <conditionalFormatting sqref="N81:N112 O92">
    <cfRule type="cellIs" dxfId="700" priority="36" operator="equal">
      <formula>0</formula>
    </cfRule>
  </conditionalFormatting>
  <conditionalFormatting sqref="E81:M112">
    <cfRule type="cellIs" dxfId="699" priority="37" operator="equal">
      <formula>0</formula>
    </cfRule>
  </conditionalFormatting>
  <conditionalFormatting sqref="O81:O91 O93:O112">
    <cfRule type="cellIs" dxfId="698" priority="35" operator="equal">
      <formula>0</formula>
    </cfRule>
  </conditionalFormatting>
  <conditionalFormatting sqref="O128 N117:N148">
    <cfRule type="cellIs" dxfId="697" priority="33" operator="equal">
      <formula>0</formula>
    </cfRule>
  </conditionalFormatting>
  <conditionalFormatting sqref="E117:M148">
    <cfRule type="cellIs" dxfId="696" priority="34" operator="equal">
      <formula>0</formula>
    </cfRule>
  </conditionalFormatting>
  <conditionalFormatting sqref="O117:O127 O129:O148">
    <cfRule type="cellIs" dxfId="695" priority="32" operator="equal">
      <formula>0</formula>
    </cfRule>
  </conditionalFormatting>
  <conditionalFormatting sqref="O165 N154:N185">
    <cfRule type="cellIs" dxfId="694" priority="30" operator="equal">
      <formula>0</formula>
    </cfRule>
  </conditionalFormatting>
  <conditionalFormatting sqref="E154:M185">
    <cfRule type="cellIs" dxfId="693" priority="31" operator="equal">
      <formula>0</formula>
    </cfRule>
  </conditionalFormatting>
  <conditionalFormatting sqref="O154:O164 O166:O185">
    <cfRule type="cellIs" dxfId="692" priority="29" operator="equal">
      <formula>0</formula>
    </cfRule>
  </conditionalFormatting>
  <conditionalFormatting sqref="O202 N191:N222">
    <cfRule type="cellIs" dxfId="691" priority="27" operator="equal">
      <formula>0</formula>
    </cfRule>
  </conditionalFormatting>
  <conditionalFormatting sqref="E191:M222">
    <cfRule type="cellIs" dxfId="690" priority="28" operator="equal">
      <formula>0</formula>
    </cfRule>
  </conditionalFormatting>
  <conditionalFormatting sqref="O191:O201 O203:O222">
    <cfRule type="cellIs" dxfId="689" priority="26" operator="equal">
      <formula>0</formula>
    </cfRule>
  </conditionalFormatting>
  <conditionalFormatting sqref="O239 N228:N259">
    <cfRule type="cellIs" dxfId="688" priority="24" operator="equal">
      <formula>0</formula>
    </cfRule>
  </conditionalFormatting>
  <conditionalFormatting sqref="E228:M259">
    <cfRule type="cellIs" dxfId="687" priority="25" operator="equal">
      <formula>0</formula>
    </cfRule>
  </conditionalFormatting>
  <conditionalFormatting sqref="O228:O238 O240:O259">
    <cfRule type="cellIs" dxfId="686" priority="23" operator="equal">
      <formula>0</formula>
    </cfRule>
  </conditionalFormatting>
  <conditionalFormatting sqref="O275 N264:N295">
    <cfRule type="cellIs" dxfId="685" priority="21" operator="equal">
      <formula>0</formula>
    </cfRule>
  </conditionalFormatting>
  <conditionalFormatting sqref="E264:M295">
    <cfRule type="cellIs" dxfId="684" priority="22" operator="equal">
      <formula>0</formula>
    </cfRule>
  </conditionalFormatting>
  <conditionalFormatting sqref="O264:O274 O276:O295">
    <cfRule type="cellIs" dxfId="683" priority="20" operator="equal">
      <formula>0</formula>
    </cfRule>
  </conditionalFormatting>
  <conditionalFormatting sqref="O312 N301:N332">
    <cfRule type="cellIs" dxfId="682" priority="18" operator="equal">
      <formula>0</formula>
    </cfRule>
  </conditionalFormatting>
  <conditionalFormatting sqref="E301:M332">
    <cfRule type="cellIs" dxfId="681" priority="19" operator="equal">
      <formula>0</formula>
    </cfRule>
  </conditionalFormatting>
  <conditionalFormatting sqref="O301:O311 O313:O332">
    <cfRule type="cellIs" dxfId="680" priority="17" operator="equal">
      <formula>0</formula>
    </cfRule>
  </conditionalFormatting>
  <conditionalFormatting sqref="O348 N337:N368">
    <cfRule type="cellIs" dxfId="679" priority="15" operator="equal">
      <formula>0</formula>
    </cfRule>
  </conditionalFormatting>
  <conditionalFormatting sqref="E337:M368">
    <cfRule type="cellIs" dxfId="678" priority="16" operator="equal">
      <formula>0</formula>
    </cfRule>
  </conditionalFormatting>
  <conditionalFormatting sqref="O337:O347 O349:O368">
    <cfRule type="cellIs" dxfId="677" priority="14" operator="equal">
      <formula>0</formula>
    </cfRule>
  </conditionalFormatting>
  <conditionalFormatting sqref="O384 N373:N404">
    <cfRule type="cellIs" dxfId="676" priority="12" operator="equal">
      <formula>0</formula>
    </cfRule>
  </conditionalFormatting>
  <conditionalFormatting sqref="E373:M404">
    <cfRule type="cellIs" dxfId="675" priority="13" operator="equal">
      <formula>0</formula>
    </cfRule>
  </conditionalFormatting>
  <conditionalFormatting sqref="O373:O383 O385:O404">
    <cfRule type="cellIs" dxfId="674" priority="11" operator="equal">
      <formula>0</formula>
    </cfRule>
  </conditionalFormatting>
  <conditionalFormatting sqref="O421 N410:N441">
    <cfRule type="cellIs" dxfId="673" priority="9" operator="equal">
      <formula>0</formula>
    </cfRule>
  </conditionalFormatting>
  <conditionalFormatting sqref="E410:M441">
    <cfRule type="cellIs" dxfId="672" priority="10" operator="equal">
      <formula>0</formula>
    </cfRule>
  </conditionalFormatting>
  <conditionalFormatting sqref="O410:O420 O422:O441">
    <cfRule type="cellIs" dxfId="671" priority="8" operator="equal">
      <formula>0</formula>
    </cfRule>
  </conditionalFormatting>
  <conditionalFormatting sqref="O457 N446:N477">
    <cfRule type="cellIs" dxfId="670" priority="6" operator="equal">
      <formula>0</formula>
    </cfRule>
  </conditionalFormatting>
  <conditionalFormatting sqref="E446:M477">
    <cfRule type="cellIs" dxfId="669" priority="7" operator="equal">
      <formula>0</formula>
    </cfRule>
  </conditionalFormatting>
  <conditionalFormatting sqref="O446:O456 O458:O477">
    <cfRule type="cellIs" dxfId="668" priority="5" operator="equal">
      <formula>0</formula>
    </cfRule>
  </conditionalFormatting>
  <conditionalFormatting sqref="AC7:AC38">
    <cfRule type="cellIs" dxfId="667" priority="2" operator="equal">
      <formula>0</formula>
    </cfRule>
  </conditionalFormatting>
  <conditionalFormatting sqref="S7:AB38">
    <cfRule type="cellIs" dxfId="666" priority="4" operator="equal">
      <formula>0</formula>
    </cfRule>
  </conditionalFormatting>
  <conditionalFormatting sqref="S228:AB259">
    <cfRule type="cellIs" dxfId="665" priority="1" operator="equal">
      <formula>0</formula>
    </cfRule>
  </conditionalFormatting>
  <dataValidations count="1">
    <dataValidation type="list" allowBlank="1" showInputMessage="1" showErrorMessage="1" sqref="D3">
      <formula1>$AC$7:$AC$10</formula1>
    </dataValidation>
  </dataValidations>
  <pageMargins left="0.70866141732283472" right="0.70866141732283472" top="0.55118110236220474" bottom="0.35433070866141736" header="0.31496062992125984" footer="0.31496062992125984"/>
  <pageSetup paperSize="9" scale="55" fitToHeight="8" orientation="landscape" r:id="rId1"/>
  <headerFooter>
    <oddHeader>&amp;L&amp;F&amp;R&amp;A</oddHeader>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3:Q89"/>
  <sheetViews>
    <sheetView topLeftCell="A52" workbookViewId="0">
      <selection activeCell="R93" sqref="R93"/>
    </sheetView>
  </sheetViews>
  <sheetFormatPr defaultRowHeight="10.5" x14ac:dyDescent="0.15"/>
  <cols>
    <col min="2" max="2" width="21.140625" customWidth="1"/>
    <col min="3" max="13" width="12.28515625" bestFit="1" customWidth="1"/>
  </cols>
  <sheetData>
    <row r="3" spans="2:13" ht="12.75" x14ac:dyDescent="0.2">
      <c r="B3" s="198" t="s">
        <v>171</v>
      </c>
      <c r="C3" s="198"/>
      <c r="D3" s="198"/>
      <c r="E3" s="198"/>
      <c r="F3" s="198"/>
      <c r="G3" s="198"/>
      <c r="H3" s="198"/>
      <c r="I3" s="199"/>
      <c r="J3" s="199"/>
      <c r="K3" s="199"/>
      <c r="L3" s="199"/>
      <c r="M3" s="199"/>
    </row>
    <row r="4" spans="2:13" ht="12.75" x14ac:dyDescent="0.2">
      <c r="B4" s="199" t="s">
        <v>172</v>
      </c>
      <c r="C4" s="200" t="s">
        <v>70</v>
      </c>
      <c r="D4" s="200" t="s">
        <v>71</v>
      </c>
      <c r="E4" s="200" t="s">
        <v>72</v>
      </c>
      <c r="F4" s="200" t="s">
        <v>73</v>
      </c>
      <c r="G4" s="200" t="s">
        <v>74</v>
      </c>
      <c r="H4" s="200" t="s">
        <v>75</v>
      </c>
      <c r="I4" s="200" t="s">
        <v>76</v>
      </c>
      <c r="J4" s="200" t="s">
        <v>77</v>
      </c>
      <c r="K4" s="200" t="s">
        <v>78</v>
      </c>
      <c r="L4" s="200" t="s">
        <v>79</v>
      </c>
      <c r="M4" s="200" t="s">
        <v>80</v>
      </c>
    </row>
    <row r="5" spans="2:13" ht="12.75" x14ac:dyDescent="0.2">
      <c r="B5" s="198" t="s">
        <v>0</v>
      </c>
      <c r="C5" s="201">
        <v>8142.5730000000003</v>
      </c>
      <c r="D5" s="201">
        <v>8201.3590000000004</v>
      </c>
      <c r="E5" s="201">
        <v>8254.2980000000007</v>
      </c>
      <c r="F5" s="201">
        <v>8282.9840000000004</v>
      </c>
      <c r="G5" s="201">
        <v>8307.9889999999996</v>
      </c>
      <c r="H5" s="201">
        <v>8335.0030000000006</v>
      </c>
      <c r="I5" s="201">
        <v>8351.643</v>
      </c>
      <c r="J5" s="201">
        <v>8375.1640000000007</v>
      </c>
      <c r="K5" s="201">
        <v>8408.1209999999992</v>
      </c>
      <c r="L5" s="201">
        <v>8451.86</v>
      </c>
      <c r="M5" s="201">
        <v>8506.8889999999992</v>
      </c>
    </row>
    <row r="6" spans="2:13" ht="12.75" x14ac:dyDescent="0.2">
      <c r="B6" s="198" t="s">
        <v>1</v>
      </c>
      <c r="C6" s="201">
        <v>10396.421</v>
      </c>
      <c r="D6" s="201">
        <v>10445.852000000001</v>
      </c>
      <c r="E6" s="201">
        <v>10511.382</v>
      </c>
      <c r="F6" s="201">
        <v>10584.534</v>
      </c>
      <c r="G6" s="201">
        <v>10666.866</v>
      </c>
      <c r="H6" s="201">
        <v>10753.08</v>
      </c>
      <c r="I6" s="201">
        <v>10839.905000000001</v>
      </c>
      <c r="J6" s="201">
        <v>11000.638000000001</v>
      </c>
      <c r="K6" s="201">
        <v>11094.85</v>
      </c>
      <c r="L6" s="201">
        <v>11161.642</v>
      </c>
      <c r="M6" s="201">
        <v>11203.992</v>
      </c>
    </row>
    <row r="7" spans="2:13" ht="12.75" x14ac:dyDescent="0.2">
      <c r="B7" s="198" t="s">
        <v>2</v>
      </c>
      <c r="C7" s="201">
        <v>7801.2730000000001</v>
      </c>
      <c r="D7" s="201">
        <v>7688.5730000000003</v>
      </c>
      <c r="E7" s="201">
        <v>7629.3710000000001</v>
      </c>
      <c r="F7" s="201">
        <v>7572.6729999999998</v>
      </c>
      <c r="G7" s="201">
        <v>7518.0020000000004</v>
      </c>
      <c r="H7" s="201">
        <v>7467.1189999999997</v>
      </c>
      <c r="I7" s="201">
        <v>7421.7659999999996</v>
      </c>
      <c r="J7" s="201">
        <v>7369.4309999999996</v>
      </c>
      <c r="K7" s="201">
        <v>7327.2240000000002</v>
      </c>
      <c r="L7" s="201">
        <v>7284.5519999999997</v>
      </c>
      <c r="M7" s="201">
        <v>7245.6769999999997</v>
      </c>
    </row>
    <row r="8" spans="2:13" ht="12.75" x14ac:dyDescent="0.2">
      <c r="B8" s="198" t="s">
        <v>3</v>
      </c>
      <c r="C8" s="201">
        <v>7364.1480000000001</v>
      </c>
      <c r="D8" s="201">
        <v>7415.1019999999999</v>
      </c>
      <c r="E8" s="201">
        <v>7459.1279999999997</v>
      </c>
      <c r="F8" s="201">
        <v>7508.7389999999996</v>
      </c>
      <c r="G8" s="201">
        <v>7593.4939999999997</v>
      </c>
      <c r="H8" s="201">
        <v>7701.8559999999998</v>
      </c>
      <c r="I8" s="201">
        <v>7785.8059999999996</v>
      </c>
      <c r="J8" s="201">
        <v>7870.134</v>
      </c>
      <c r="K8" s="201">
        <v>7954.6620000000003</v>
      </c>
      <c r="L8" s="201">
        <v>8039.06</v>
      </c>
      <c r="M8" s="201">
        <v>8139.6310000000003</v>
      </c>
    </row>
    <row r="9" spans="2:13" ht="12.75" x14ac:dyDescent="0.2">
      <c r="B9" s="198" t="s">
        <v>4</v>
      </c>
      <c r="C9" s="201">
        <v>722.89300000000003</v>
      </c>
      <c r="D9" s="201">
        <v>733.06700000000001</v>
      </c>
      <c r="E9" s="201">
        <v>744.01300000000003</v>
      </c>
      <c r="F9" s="201">
        <v>757.91600000000005</v>
      </c>
      <c r="G9" s="201">
        <v>776.33299999999997</v>
      </c>
      <c r="H9" s="201">
        <v>796.93</v>
      </c>
      <c r="I9" s="201">
        <v>819.14</v>
      </c>
      <c r="J9" s="201">
        <v>839.75099999999998</v>
      </c>
      <c r="K9" s="201">
        <v>862.01099999999997</v>
      </c>
      <c r="L9" s="201">
        <v>865.87800000000004</v>
      </c>
      <c r="M9" s="201">
        <v>858</v>
      </c>
    </row>
    <row r="10" spans="2:13" ht="12.75" x14ac:dyDescent="0.2">
      <c r="B10" s="198" t="s">
        <v>44</v>
      </c>
      <c r="C10" s="201">
        <v>10195.347</v>
      </c>
      <c r="D10" s="201">
        <v>10198.855</v>
      </c>
      <c r="E10" s="201">
        <v>10223.576999999999</v>
      </c>
      <c r="F10" s="201">
        <v>10254.233</v>
      </c>
      <c r="G10" s="201">
        <v>10343.422</v>
      </c>
      <c r="H10" s="201">
        <v>10425.782999999999</v>
      </c>
      <c r="I10" s="201">
        <v>10462.088</v>
      </c>
      <c r="J10" s="201">
        <v>10486.731</v>
      </c>
      <c r="K10" s="201">
        <v>10505.445</v>
      </c>
      <c r="L10" s="201">
        <v>10516.125</v>
      </c>
      <c r="M10" s="201">
        <v>10512.419</v>
      </c>
    </row>
    <row r="11" spans="2:13" ht="12.75" x14ac:dyDescent="0.2">
      <c r="B11" s="198" t="s">
        <v>6</v>
      </c>
      <c r="C11" s="201">
        <v>82531.671000000002</v>
      </c>
      <c r="D11" s="201">
        <v>82500.849000000002</v>
      </c>
      <c r="E11" s="201">
        <v>82437.994999999995</v>
      </c>
      <c r="F11" s="201">
        <v>82314.906000000003</v>
      </c>
      <c r="G11" s="201">
        <v>82217.837</v>
      </c>
      <c r="H11" s="201">
        <v>82002.356</v>
      </c>
      <c r="I11" s="201">
        <v>81802.256999999998</v>
      </c>
      <c r="J11" s="201">
        <v>81751.601999999999</v>
      </c>
      <c r="K11" s="201">
        <v>81843.743000000002</v>
      </c>
      <c r="L11" s="201">
        <v>82020.577999999994</v>
      </c>
      <c r="M11" s="201">
        <v>80767.463000000003</v>
      </c>
    </row>
    <row r="12" spans="2:13" ht="12.75" x14ac:dyDescent="0.2">
      <c r="B12" s="198" t="s">
        <v>7</v>
      </c>
      <c r="C12" s="201">
        <v>5397.64</v>
      </c>
      <c r="D12" s="201">
        <v>5411.4049999999997</v>
      </c>
      <c r="E12" s="201">
        <v>5427.4589999999998</v>
      </c>
      <c r="F12" s="201">
        <v>5447.0839999999998</v>
      </c>
      <c r="G12" s="201">
        <v>5475.7910000000002</v>
      </c>
      <c r="H12" s="201">
        <v>5511.451</v>
      </c>
      <c r="I12" s="201">
        <v>5534.7380000000003</v>
      </c>
      <c r="J12" s="201">
        <v>5560.6279999999997</v>
      </c>
      <c r="K12" s="201">
        <v>5580.5159999999996</v>
      </c>
      <c r="L12" s="201">
        <v>5602.6279999999997</v>
      </c>
      <c r="M12" s="201">
        <v>5627.2349999999997</v>
      </c>
    </row>
    <row r="13" spans="2:13" ht="12.75" x14ac:dyDescent="0.2">
      <c r="B13" s="198" t="s">
        <v>8</v>
      </c>
      <c r="C13" s="201">
        <v>1366.25</v>
      </c>
      <c r="D13" s="201">
        <v>1358.85</v>
      </c>
      <c r="E13" s="201">
        <v>1350.7</v>
      </c>
      <c r="F13" s="201">
        <v>1342.92</v>
      </c>
      <c r="G13" s="201">
        <v>1338.44</v>
      </c>
      <c r="H13" s="201">
        <v>1335.74</v>
      </c>
      <c r="I13" s="201">
        <v>1333.29</v>
      </c>
      <c r="J13" s="201">
        <v>1329.66</v>
      </c>
      <c r="K13" s="201">
        <v>1325.2170000000001</v>
      </c>
      <c r="L13" s="201">
        <v>1320.174</v>
      </c>
      <c r="M13" s="201">
        <v>1315.819</v>
      </c>
    </row>
    <row r="14" spans="2:13" ht="12.75" x14ac:dyDescent="0.2">
      <c r="B14" s="198" t="s">
        <v>9</v>
      </c>
      <c r="C14" s="201">
        <v>42547.451000000001</v>
      </c>
      <c r="D14" s="201">
        <v>43296.338000000003</v>
      </c>
      <c r="E14" s="201">
        <v>44009.970999999998</v>
      </c>
      <c r="F14" s="201">
        <v>44784.665999999997</v>
      </c>
      <c r="G14" s="201">
        <v>45668.938999999998</v>
      </c>
      <c r="H14" s="201">
        <v>46239.273000000001</v>
      </c>
      <c r="I14" s="201">
        <v>46486.618999999999</v>
      </c>
      <c r="J14" s="201">
        <v>46667.173999999999</v>
      </c>
      <c r="K14" s="201">
        <v>46818.218999999997</v>
      </c>
      <c r="L14" s="201">
        <v>46727.89</v>
      </c>
      <c r="M14" s="201">
        <v>46512.199000000001</v>
      </c>
    </row>
    <row r="15" spans="2:13" ht="12.75" x14ac:dyDescent="0.2">
      <c r="B15" s="198" t="s">
        <v>10</v>
      </c>
      <c r="C15" s="201">
        <v>5219.732</v>
      </c>
      <c r="D15" s="201">
        <v>5236.6109999999999</v>
      </c>
      <c r="E15" s="201">
        <v>5255.58</v>
      </c>
      <c r="F15" s="201">
        <v>5276.9549999999999</v>
      </c>
      <c r="G15" s="201">
        <v>5300.4840000000004</v>
      </c>
      <c r="H15" s="201">
        <v>5326.3140000000003</v>
      </c>
      <c r="I15" s="201">
        <v>5351.4269999999997</v>
      </c>
      <c r="J15" s="201">
        <v>5375.2759999999998</v>
      </c>
      <c r="K15" s="201">
        <v>5401.2669999999998</v>
      </c>
      <c r="L15" s="201">
        <v>5426.674</v>
      </c>
      <c r="M15" s="201">
        <v>5451.27</v>
      </c>
    </row>
    <row r="16" spans="2:13" ht="12.75" x14ac:dyDescent="0.2">
      <c r="B16" s="198" t="s">
        <v>11</v>
      </c>
      <c r="C16" s="201">
        <v>62292.241000000002</v>
      </c>
      <c r="D16" s="201">
        <v>62772.87</v>
      </c>
      <c r="E16" s="201">
        <v>63229.635000000002</v>
      </c>
      <c r="F16" s="201">
        <v>63645.065000000002</v>
      </c>
      <c r="G16" s="201">
        <v>64007.192999999999</v>
      </c>
      <c r="H16" s="201">
        <v>64350.226000000002</v>
      </c>
      <c r="I16" s="201">
        <v>64658.856</v>
      </c>
      <c r="J16" s="201">
        <v>64978.720999999998</v>
      </c>
      <c r="K16" s="201">
        <v>65276.983</v>
      </c>
      <c r="L16" s="201">
        <v>65560.721000000005</v>
      </c>
      <c r="M16" s="201">
        <v>65835.578999999998</v>
      </c>
    </row>
    <row r="17" spans="2:13" ht="12.75" x14ac:dyDescent="0.2">
      <c r="B17" s="198" t="s">
        <v>12</v>
      </c>
      <c r="C17" s="201">
        <v>11037.745000000001</v>
      </c>
      <c r="D17" s="201">
        <v>11073.713</v>
      </c>
      <c r="E17" s="201">
        <v>11112.112999999999</v>
      </c>
      <c r="F17" s="201">
        <v>11143.78</v>
      </c>
      <c r="G17" s="201">
        <v>11182.224</v>
      </c>
      <c r="H17" s="201">
        <v>11190.654</v>
      </c>
      <c r="I17" s="201">
        <v>11183.516</v>
      </c>
      <c r="J17" s="201">
        <v>11123.392</v>
      </c>
      <c r="K17" s="201">
        <v>11082.566000000001</v>
      </c>
      <c r="L17" s="201">
        <v>10991.4</v>
      </c>
      <c r="M17" s="201">
        <v>10903.704</v>
      </c>
    </row>
    <row r="18" spans="2:13" ht="12.75" x14ac:dyDescent="0.2">
      <c r="B18" s="198" t="s">
        <v>13</v>
      </c>
      <c r="C18" s="201">
        <v>4305.7250000000004</v>
      </c>
      <c r="D18" s="201">
        <v>4310.8609999999999</v>
      </c>
      <c r="E18" s="201">
        <v>4312.4870000000001</v>
      </c>
      <c r="F18" s="201">
        <v>4313.53</v>
      </c>
      <c r="G18" s="201">
        <v>4311.9669999999996</v>
      </c>
      <c r="H18" s="201">
        <v>4309.7960000000003</v>
      </c>
      <c r="I18" s="201">
        <v>4302.8469999999998</v>
      </c>
      <c r="J18" s="201">
        <v>4289.857</v>
      </c>
      <c r="K18" s="201">
        <v>4275.9840000000004</v>
      </c>
      <c r="L18" s="201">
        <v>4262.1400000000003</v>
      </c>
      <c r="M18" s="201">
        <v>4246.8090000000002</v>
      </c>
    </row>
    <row r="19" spans="2:13" ht="12.75" x14ac:dyDescent="0.2">
      <c r="B19" s="198" t="s">
        <v>14</v>
      </c>
      <c r="C19" s="201">
        <v>10116.742</v>
      </c>
      <c r="D19" s="201">
        <v>10097.549000000001</v>
      </c>
      <c r="E19" s="201">
        <v>10076.581</v>
      </c>
      <c r="F19" s="201">
        <v>10066.157999999999</v>
      </c>
      <c r="G19" s="201">
        <v>10045.401</v>
      </c>
      <c r="H19" s="201">
        <v>10030.975</v>
      </c>
      <c r="I19" s="201">
        <v>10014.324000000001</v>
      </c>
      <c r="J19" s="201">
        <v>9985.7219999999998</v>
      </c>
      <c r="K19" s="201">
        <v>9931.9249999999993</v>
      </c>
      <c r="L19" s="201">
        <v>9908.7980000000007</v>
      </c>
      <c r="M19" s="201">
        <v>9877.3649999999998</v>
      </c>
    </row>
    <row r="20" spans="2:13" ht="12.75" x14ac:dyDescent="0.2">
      <c r="B20" s="198" t="s">
        <v>15</v>
      </c>
      <c r="C20" s="201">
        <v>4028.8510000000001</v>
      </c>
      <c r="D20" s="201">
        <v>4111.6719999999996</v>
      </c>
      <c r="E20" s="201">
        <v>4208.1559999999999</v>
      </c>
      <c r="F20" s="201">
        <v>4340.1180000000004</v>
      </c>
      <c r="G20" s="201">
        <v>4457.7650000000003</v>
      </c>
      <c r="H20" s="201">
        <v>4521.3220000000001</v>
      </c>
      <c r="I20" s="201">
        <v>4549.4279999999999</v>
      </c>
      <c r="J20" s="201">
        <v>4570.8810000000003</v>
      </c>
      <c r="K20" s="201">
        <v>4582.7070000000003</v>
      </c>
      <c r="L20" s="201">
        <v>4591.0870000000004</v>
      </c>
      <c r="M20" s="201">
        <v>4605.5010000000002</v>
      </c>
    </row>
    <row r="21" spans="2:13" ht="12.75" x14ac:dyDescent="0.2">
      <c r="B21" s="198" t="s">
        <v>16</v>
      </c>
      <c r="C21" s="201">
        <v>290.57</v>
      </c>
      <c r="D21" s="201">
        <v>293.577</v>
      </c>
      <c r="E21" s="201">
        <v>299.89100000000002</v>
      </c>
      <c r="F21" s="201">
        <v>307.67200000000003</v>
      </c>
      <c r="G21" s="201">
        <v>315.459</v>
      </c>
      <c r="H21" s="201">
        <v>319.36799999999999</v>
      </c>
      <c r="I21" s="201">
        <v>317.63</v>
      </c>
      <c r="J21" s="201">
        <v>318.452</v>
      </c>
      <c r="K21" s="201">
        <v>319.57499999999999</v>
      </c>
      <c r="L21" s="201">
        <v>321.85700000000003</v>
      </c>
      <c r="M21" s="201">
        <v>325.67099999999999</v>
      </c>
    </row>
    <row r="22" spans="2:13" ht="12.75" x14ac:dyDescent="0.2">
      <c r="B22" s="198" t="s">
        <v>17</v>
      </c>
      <c r="C22" s="201">
        <v>57495.9</v>
      </c>
      <c r="D22" s="201">
        <v>57874.752999999997</v>
      </c>
      <c r="E22" s="201">
        <v>58064.214</v>
      </c>
      <c r="F22" s="201">
        <v>58223.743999999999</v>
      </c>
      <c r="G22" s="201">
        <v>58652.875</v>
      </c>
      <c r="H22" s="201">
        <v>59000.586000000003</v>
      </c>
      <c r="I22" s="201">
        <v>59190.142999999996</v>
      </c>
      <c r="J22" s="201">
        <v>59364.69</v>
      </c>
      <c r="K22" s="201">
        <v>59394.207000000002</v>
      </c>
      <c r="L22" s="201">
        <v>59685.226999999999</v>
      </c>
      <c r="M22" s="201">
        <v>60782.667999999998</v>
      </c>
    </row>
    <row r="23" spans="2:13" ht="12.75" x14ac:dyDescent="0.2">
      <c r="B23" s="198" t="s">
        <v>18</v>
      </c>
      <c r="C23" s="201">
        <v>34.293999999999997</v>
      </c>
      <c r="D23" s="201">
        <v>34.6</v>
      </c>
      <c r="E23" s="201">
        <v>34.905000000000001</v>
      </c>
      <c r="F23" s="201">
        <v>35.167999999999999</v>
      </c>
      <c r="G23" s="201">
        <v>35.356000000000002</v>
      </c>
      <c r="H23" s="201">
        <v>35.588999999999999</v>
      </c>
      <c r="I23" s="201">
        <v>35.893999999999998</v>
      </c>
      <c r="J23" s="201">
        <v>36.149000000000001</v>
      </c>
      <c r="K23" s="201">
        <v>36.475000000000001</v>
      </c>
      <c r="L23" s="201">
        <v>36.838000000000001</v>
      </c>
      <c r="M23" s="201">
        <v>37.128999999999998</v>
      </c>
    </row>
    <row r="24" spans="2:13" ht="12.75" x14ac:dyDescent="0.2">
      <c r="B24" s="198" t="s">
        <v>19</v>
      </c>
      <c r="C24" s="201">
        <v>454.96</v>
      </c>
      <c r="D24" s="201">
        <v>461.23</v>
      </c>
      <c r="E24" s="201">
        <v>469.08600000000001</v>
      </c>
      <c r="F24" s="201">
        <v>476.18700000000001</v>
      </c>
      <c r="G24" s="201">
        <v>483.79899999999998</v>
      </c>
      <c r="H24" s="201">
        <v>493.5</v>
      </c>
      <c r="I24" s="201">
        <v>502.06599999999997</v>
      </c>
      <c r="J24" s="201">
        <v>511.84</v>
      </c>
      <c r="K24" s="201">
        <v>524.85299999999995</v>
      </c>
      <c r="L24" s="201">
        <v>537.03899999999999</v>
      </c>
      <c r="M24" s="201">
        <v>549.67999999999995</v>
      </c>
    </row>
    <row r="25" spans="2:13" ht="12.75" x14ac:dyDescent="0.2">
      <c r="B25" s="198" t="s">
        <v>20</v>
      </c>
      <c r="C25" s="201">
        <v>2276.52</v>
      </c>
      <c r="D25" s="201">
        <v>2249.7240000000002</v>
      </c>
      <c r="E25" s="201">
        <v>2227.8739999999998</v>
      </c>
      <c r="F25" s="201">
        <v>2208.84</v>
      </c>
      <c r="G25" s="201">
        <v>2191.81</v>
      </c>
      <c r="H25" s="201">
        <v>2162.8339999999998</v>
      </c>
      <c r="I25" s="201">
        <v>2120.5039999999999</v>
      </c>
      <c r="J25" s="201">
        <v>2074.605</v>
      </c>
      <c r="K25" s="201">
        <v>2044.8130000000001</v>
      </c>
      <c r="L25" s="201">
        <v>2023.825</v>
      </c>
      <c r="M25" s="201">
        <v>2001.4680000000001</v>
      </c>
    </row>
    <row r="26" spans="2:13" ht="12.75" x14ac:dyDescent="0.2">
      <c r="B26" s="198" t="s">
        <v>21</v>
      </c>
      <c r="C26" s="201">
        <v>399.86700000000002</v>
      </c>
      <c r="D26" s="201">
        <v>402.66800000000001</v>
      </c>
      <c r="E26" s="201">
        <v>404.99900000000002</v>
      </c>
      <c r="F26" s="201">
        <v>405.61599999999999</v>
      </c>
      <c r="G26" s="201">
        <v>407.83199999999999</v>
      </c>
      <c r="H26" s="201">
        <v>410.92599999999999</v>
      </c>
      <c r="I26" s="201">
        <v>414.02699999999999</v>
      </c>
      <c r="J26" s="201">
        <v>414.98899999999998</v>
      </c>
      <c r="K26" s="201">
        <v>417.54599999999999</v>
      </c>
      <c r="L26" s="201">
        <v>421.36399999999998</v>
      </c>
      <c r="M26" s="201">
        <v>425.38400000000001</v>
      </c>
    </row>
    <row r="27" spans="2:13" ht="12.75" x14ac:dyDescent="0.2">
      <c r="B27" s="198" t="s">
        <v>22</v>
      </c>
      <c r="C27" s="201">
        <v>16258.031999999999</v>
      </c>
      <c r="D27" s="201">
        <v>16305.526</v>
      </c>
      <c r="E27" s="201">
        <v>16334.21</v>
      </c>
      <c r="F27" s="201">
        <v>16357.992</v>
      </c>
      <c r="G27" s="201">
        <v>16405.399000000001</v>
      </c>
      <c r="H27" s="201">
        <v>16485.787</v>
      </c>
      <c r="I27" s="201">
        <v>16574.989000000001</v>
      </c>
      <c r="J27" s="201">
        <v>16655.798999999999</v>
      </c>
      <c r="K27" s="201">
        <v>16730.348000000002</v>
      </c>
      <c r="L27" s="201">
        <v>16779.575000000001</v>
      </c>
      <c r="M27" s="201">
        <v>16829.289000000001</v>
      </c>
    </row>
    <row r="28" spans="2:13" ht="12.75" x14ac:dyDescent="0.2">
      <c r="B28" s="198" t="s">
        <v>23</v>
      </c>
      <c r="C28" s="201">
        <v>4577.4570000000003</v>
      </c>
      <c r="D28" s="201">
        <v>4606.3630000000003</v>
      </c>
      <c r="E28" s="201">
        <v>4640.2190000000001</v>
      </c>
      <c r="F28" s="201">
        <v>4681.134</v>
      </c>
      <c r="G28" s="201">
        <v>4737.1710000000003</v>
      </c>
      <c r="H28" s="201">
        <v>4799.2520000000004</v>
      </c>
      <c r="I28" s="201">
        <v>4858.1989999999996</v>
      </c>
      <c r="J28" s="201">
        <v>4920.3050000000003</v>
      </c>
      <c r="K28" s="201">
        <v>4985.87</v>
      </c>
      <c r="L28" s="201">
        <v>5051.2749999999996</v>
      </c>
      <c r="M28" s="201">
        <v>5107.97</v>
      </c>
    </row>
    <row r="29" spans="2:13" ht="12.75" x14ac:dyDescent="0.2">
      <c r="B29" s="198" t="s">
        <v>24</v>
      </c>
      <c r="C29" s="201">
        <v>38190.608</v>
      </c>
      <c r="D29" s="201">
        <v>38173.834999999999</v>
      </c>
      <c r="E29" s="201">
        <v>38157.055</v>
      </c>
      <c r="F29" s="201">
        <v>38125.478999999999</v>
      </c>
      <c r="G29" s="201">
        <v>38115.641000000003</v>
      </c>
      <c r="H29" s="201">
        <v>38135.875999999997</v>
      </c>
      <c r="I29" s="201">
        <v>38022.868999999999</v>
      </c>
      <c r="J29" s="201">
        <v>38062.718000000001</v>
      </c>
      <c r="K29" s="201">
        <v>38063.792000000001</v>
      </c>
      <c r="L29" s="201">
        <v>38062.535000000003</v>
      </c>
      <c r="M29" s="201">
        <v>38017.856</v>
      </c>
    </row>
    <row r="30" spans="2:13" ht="12.75" x14ac:dyDescent="0.2">
      <c r="B30" s="198" t="s">
        <v>25</v>
      </c>
      <c r="C30" s="201">
        <v>10473.049999999999</v>
      </c>
      <c r="D30" s="201">
        <v>10494.672</v>
      </c>
      <c r="E30" s="201">
        <v>10511.987999999999</v>
      </c>
      <c r="F30" s="201">
        <v>10532.588</v>
      </c>
      <c r="G30" s="201">
        <v>10553.339</v>
      </c>
      <c r="H30" s="201">
        <v>10563.013999999999</v>
      </c>
      <c r="I30" s="201">
        <v>10573.478999999999</v>
      </c>
      <c r="J30" s="201">
        <v>10572.721</v>
      </c>
      <c r="K30" s="201">
        <v>10542.397999999999</v>
      </c>
      <c r="L30" s="201">
        <v>10487.289000000001</v>
      </c>
      <c r="M30" s="201">
        <v>10427.300999999999</v>
      </c>
    </row>
    <row r="31" spans="2:13" ht="12.75" x14ac:dyDescent="0.2">
      <c r="B31" s="198" t="s">
        <v>26</v>
      </c>
      <c r="C31" s="201">
        <v>21521.142</v>
      </c>
      <c r="D31" s="201">
        <v>21382.353999999999</v>
      </c>
      <c r="E31" s="201">
        <v>21257.016</v>
      </c>
      <c r="F31" s="201">
        <v>21130.503000000001</v>
      </c>
      <c r="G31" s="201">
        <v>20635.46</v>
      </c>
      <c r="H31" s="201">
        <v>20440.29</v>
      </c>
      <c r="I31" s="201">
        <v>20294.683000000001</v>
      </c>
      <c r="J31" s="201">
        <v>20199.059000000001</v>
      </c>
      <c r="K31" s="201">
        <v>20095.995999999999</v>
      </c>
      <c r="L31" s="201">
        <v>20020.074000000001</v>
      </c>
      <c r="M31" s="201">
        <v>19947.311000000002</v>
      </c>
    </row>
    <row r="32" spans="2:13" ht="12.75" x14ac:dyDescent="0.2">
      <c r="B32" s="198" t="s">
        <v>27</v>
      </c>
      <c r="C32" s="201">
        <v>8975.67</v>
      </c>
      <c r="D32" s="201">
        <v>9011.3919999999998</v>
      </c>
      <c r="E32" s="201">
        <v>9047.7520000000004</v>
      </c>
      <c r="F32" s="201">
        <v>9113.2569999999996</v>
      </c>
      <c r="G32" s="201">
        <v>9182.9269999999997</v>
      </c>
      <c r="H32" s="201">
        <v>9256.3469999999998</v>
      </c>
      <c r="I32" s="201">
        <v>9340.6820000000007</v>
      </c>
      <c r="J32" s="201">
        <v>9415.57</v>
      </c>
      <c r="K32" s="201">
        <v>9482.8549999999996</v>
      </c>
      <c r="L32" s="201">
        <v>9555.893</v>
      </c>
      <c r="M32" s="201">
        <v>9644.8639999999996</v>
      </c>
    </row>
    <row r="33" spans="2:13" ht="12.75" x14ac:dyDescent="0.2">
      <c r="B33" s="198" t="s">
        <v>28</v>
      </c>
      <c r="C33" s="201">
        <v>1996.433</v>
      </c>
      <c r="D33" s="201">
        <v>1997.59</v>
      </c>
      <c r="E33" s="201">
        <v>2003.3579999999999</v>
      </c>
      <c r="F33" s="201">
        <v>2010.377</v>
      </c>
      <c r="G33" s="201">
        <v>2010.269</v>
      </c>
      <c r="H33" s="201">
        <v>2032.3620000000001</v>
      </c>
      <c r="I33" s="201">
        <v>2046.9760000000001</v>
      </c>
      <c r="J33" s="201">
        <v>2050.1889999999999</v>
      </c>
      <c r="K33" s="201">
        <v>2055.4960000000001</v>
      </c>
      <c r="L33" s="201">
        <v>2058.8209999999999</v>
      </c>
      <c r="M33" s="201">
        <v>2061.085</v>
      </c>
    </row>
    <row r="34" spans="2:13" ht="12.75" x14ac:dyDescent="0.2">
      <c r="B34" s="198" t="s">
        <v>43</v>
      </c>
      <c r="C34" s="201">
        <v>5371.875</v>
      </c>
      <c r="D34" s="201">
        <v>5372.6850000000004</v>
      </c>
      <c r="E34" s="201">
        <v>5372.9279999999999</v>
      </c>
      <c r="F34" s="201">
        <v>5373.18</v>
      </c>
      <c r="G34" s="201">
        <v>5376.0640000000003</v>
      </c>
      <c r="H34" s="201">
        <v>5382.4009999999998</v>
      </c>
      <c r="I34" s="201">
        <v>5390.41</v>
      </c>
      <c r="J34" s="201">
        <v>5392.4459999999999</v>
      </c>
      <c r="K34" s="201">
        <v>5404.3220000000001</v>
      </c>
      <c r="L34" s="201">
        <v>5410.8360000000002</v>
      </c>
      <c r="M34" s="201">
        <v>5415.9489999999996</v>
      </c>
    </row>
    <row r="35" spans="2:13" ht="12.75" x14ac:dyDescent="0.2">
      <c r="B35" s="198" t="s">
        <v>30</v>
      </c>
      <c r="C35" s="201">
        <v>70692.009000000005</v>
      </c>
      <c r="D35" s="201">
        <v>71610.009000000005</v>
      </c>
      <c r="E35" s="201">
        <v>72519.974000000002</v>
      </c>
      <c r="F35" s="201">
        <v>69689.255999999994</v>
      </c>
      <c r="G35" s="201">
        <v>70586.255999999994</v>
      </c>
      <c r="H35" s="201">
        <v>71517.100000000006</v>
      </c>
      <c r="I35" s="201">
        <v>72561.312000000005</v>
      </c>
      <c r="J35" s="201">
        <v>73722.987999999998</v>
      </c>
      <c r="K35" s="201">
        <v>74724.269</v>
      </c>
      <c r="L35" s="201">
        <v>75627.384000000005</v>
      </c>
      <c r="M35" s="201">
        <v>76667.864000000001</v>
      </c>
    </row>
    <row r="36" spans="2:13" ht="12.75" x14ac:dyDescent="0.2">
      <c r="B36" s="198" t="s">
        <v>41</v>
      </c>
      <c r="C36" s="201">
        <v>59793.758999999998</v>
      </c>
      <c r="D36" s="201">
        <v>60182.05</v>
      </c>
      <c r="E36" s="201">
        <v>60620.360999999997</v>
      </c>
      <c r="F36" s="201">
        <v>61073.279000000002</v>
      </c>
      <c r="G36" s="201">
        <v>61571.646999999997</v>
      </c>
      <c r="H36" s="201">
        <v>62042.343000000001</v>
      </c>
      <c r="I36" s="201">
        <v>62510.197</v>
      </c>
      <c r="J36" s="201">
        <v>63022.531999999999</v>
      </c>
      <c r="K36" s="201">
        <v>63495.303</v>
      </c>
      <c r="L36" s="201">
        <v>63905.296999999999</v>
      </c>
      <c r="M36" s="201">
        <v>64308.260999999999</v>
      </c>
    </row>
    <row r="37" spans="2:13" ht="12.75" x14ac:dyDescent="0.2">
      <c r="B37" s="202" t="s">
        <v>173</v>
      </c>
      <c r="C37" s="203">
        <f>SUM(C5:C36)-C23</f>
        <v>572234.55500000017</v>
      </c>
      <c r="D37" s="203">
        <f t="shared" ref="D37:M37" si="0">SUM(D5:D36)</f>
        <v>575306.55400000012</v>
      </c>
      <c r="E37" s="203">
        <f t="shared" si="0"/>
        <v>578208.27600000007</v>
      </c>
      <c r="F37" s="203">
        <f t="shared" si="0"/>
        <v>577380.53300000005</v>
      </c>
      <c r="G37" s="203">
        <f t="shared" si="0"/>
        <v>580473.45099999988</v>
      </c>
      <c r="H37" s="203">
        <f t="shared" si="0"/>
        <v>583375.45299999986</v>
      </c>
      <c r="I37" s="203">
        <f t="shared" si="0"/>
        <v>585651.71000000008</v>
      </c>
      <c r="J37" s="203">
        <f t="shared" si="0"/>
        <v>588309.81400000001</v>
      </c>
      <c r="K37" s="203">
        <f t="shared" si="0"/>
        <v>590589.55799999984</v>
      </c>
      <c r="L37" s="203">
        <f t="shared" si="0"/>
        <v>592716.33600000013</v>
      </c>
      <c r="M37" s="203">
        <f t="shared" si="0"/>
        <v>594159.30199999991</v>
      </c>
    </row>
    <row r="38" spans="2:13" ht="12.75" x14ac:dyDescent="0.2">
      <c r="B38" s="198" t="s">
        <v>175</v>
      </c>
      <c r="C38" s="201">
        <f>C37-C23</f>
        <v>572200.26100000017</v>
      </c>
      <c r="D38" s="201">
        <f t="shared" ref="D38:M38" si="1">D37-D23</f>
        <v>575271.95400000014</v>
      </c>
      <c r="E38" s="201">
        <f t="shared" si="1"/>
        <v>578173.37100000004</v>
      </c>
      <c r="F38" s="201">
        <f t="shared" si="1"/>
        <v>577345.36500000011</v>
      </c>
      <c r="G38" s="201">
        <f t="shared" si="1"/>
        <v>580438.09499999986</v>
      </c>
      <c r="H38" s="201">
        <f t="shared" si="1"/>
        <v>583339.86399999983</v>
      </c>
      <c r="I38" s="201">
        <f t="shared" si="1"/>
        <v>585615.81600000011</v>
      </c>
      <c r="J38" s="201">
        <f t="shared" si="1"/>
        <v>588273.66500000004</v>
      </c>
      <c r="K38" s="201">
        <f t="shared" si="1"/>
        <v>590553.08299999987</v>
      </c>
      <c r="L38" s="201">
        <f t="shared" si="1"/>
        <v>592679.49800000014</v>
      </c>
      <c r="M38" s="201">
        <f t="shared" si="1"/>
        <v>594122.17299999995</v>
      </c>
    </row>
    <row r="39" spans="2:13" s="28" customFormat="1" ht="12.75" x14ac:dyDescent="0.2">
      <c r="B39" s="205" t="s">
        <v>334</v>
      </c>
      <c r="C39" s="206">
        <f>C37-C26-C23</f>
        <v>571800.3940000002</v>
      </c>
      <c r="D39" s="206">
        <f t="shared" ref="D39:M39" si="2">D37-D26-D23</f>
        <v>574869.2860000002</v>
      </c>
      <c r="E39" s="206">
        <f t="shared" si="2"/>
        <v>577768.37200000009</v>
      </c>
      <c r="F39" s="206">
        <f t="shared" si="2"/>
        <v>576939.74900000007</v>
      </c>
      <c r="G39" s="206">
        <f t="shared" si="2"/>
        <v>580030.2629999998</v>
      </c>
      <c r="H39" s="206">
        <f t="shared" si="2"/>
        <v>582928.93799999985</v>
      </c>
      <c r="I39" s="206">
        <f t="shared" si="2"/>
        <v>585201.78900000011</v>
      </c>
      <c r="J39" s="206">
        <f t="shared" si="2"/>
        <v>587858.67600000009</v>
      </c>
      <c r="K39" s="206">
        <f t="shared" si="2"/>
        <v>590135.53699999989</v>
      </c>
      <c r="L39" s="206">
        <f t="shared" si="2"/>
        <v>592258.13400000019</v>
      </c>
      <c r="M39" s="206">
        <f t="shared" si="2"/>
        <v>593696.78899999999</v>
      </c>
    </row>
    <row r="40" spans="2:13" ht="12.75" x14ac:dyDescent="0.2">
      <c r="B40" s="198" t="s">
        <v>419</v>
      </c>
      <c r="C40" s="201">
        <f>C37-C20-C21-C23-C34</f>
        <v>562508.9650000002</v>
      </c>
      <c r="D40" s="201">
        <f>D37-D20-D21-D23-D34</f>
        <v>565494.02</v>
      </c>
      <c r="E40" s="201">
        <f t="shared" ref="E40:L40" si="3">E37-E20-E21-E23-E34</f>
        <v>568292.39600000018</v>
      </c>
      <c r="F40" s="201">
        <f t="shared" si="3"/>
        <v>567324.39500000002</v>
      </c>
      <c r="G40" s="201">
        <f t="shared" si="3"/>
        <v>570288.8069999998</v>
      </c>
      <c r="H40" s="201">
        <f t="shared" si="3"/>
        <v>573116.77299999981</v>
      </c>
      <c r="I40" s="201">
        <f t="shared" si="3"/>
        <v>575358.34800000011</v>
      </c>
      <c r="J40" s="201">
        <f>J37-J20-J21-J23-J34</f>
        <v>577991.88599999994</v>
      </c>
      <c r="K40" s="201">
        <f t="shared" si="3"/>
        <v>580246.47899999982</v>
      </c>
      <c r="L40" s="201">
        <f t="shared" si="3"/>
        <v>582355.71800000011</v>
      </c>
      <c r="M40" s="201">
        <f>M37-M20-M21-M23-M34</f>
        <v>583775.05199999991</v>
      </c>
    </row>
    <row r="41" spans="2:13" ht="12.75" x14ac:dyDescent="0.2">
      <c r="B41" s="213" t="s">
        <v>207</v>
      </c>
      <c r="C41" s="214">
        <f>C37-C20-C21-C23-C32-C34</f>
        <v>553533.29500000016</v>
      </c>
      <c r="D41" s="214">
        <f t="shared" ref="D41:M41" si="4">D37-D20-D21-D23-D32-D34</f>
        <v>556482.62800000003</v>
      </c>
      <c r="E41" s="214">
        <f t="shared" si="4"/>
        <v>559244.6440000002</v>
      </c>
      <c r="F41" s="214">
        <f t="shared" si="4"/>
        <v>558211.13800000004</v>
      </c>
      <c r="G41" s="214">
        <f t="shared" si="4"/>
        <v>561105.87999999977</v>
      </c>
      <c r="H41" s="214">
        <f t="shared" si="4"/>
        <v>563860.42599999986</v>
      </c>
      <c r="I41" s="214">
        <f t="shared" si="4"/>
        <v>566017.66600000008</v>
      </c>
      <c r="J41" s="214">
        <f t="shared" si="4"/>
        <v>568576.31599999999</v>
      </c>
      <c r="K41" s="214">
        <f t="shared" si="4"/>
        <v>570763.62399999984</v>
      </c>
      <c r="L41" s="214">
        <f t="shared" si="4"/>
        <v>572799.82500000007</v>
      </c>
      <c r="M41" s="214">
        <f t="shared" si="4"/>
        <v>574130.18799999997</v>
      </c>
    </row>
    <row r="42" spans="2:13" ht="12.75" x14ac:dyDescent="0.2">
      <c r="B42" s="211" t="s">
        <v>208</v>
      </c>
      <c r="C42" s="212">
        <f>C37-C9-C20-C23-C32</f>
        <v>558472.84700000007</v>
      </c>
      <c r="D42" s="212">
        <f t="shared" ref="D42:M42" si="5">D37-D9-D20-D23-D32</f>
        <v>561415.82300000009</v>
      </c>
      <c r="E42" s="212">
        <f t="shared" si="5"/>
        <v>564173.45000000007</v>
      </c>
      <c r="F42" s="212">
        <f t="shared" si="5"/>
        <v>563134.07400000014</v>
      </c>
      <c r="G42" s="212">
        <f t="shared" si="5"/>
        <v>566021.06999999983</v>
      </c>
      <c r="H42" s="212">
        <f t="shared" si="5"/>
        <v>568765.26499999978</v>
      </c>
      <c r="I42" s="212">
        <f t="shared" si="5"/>
        <v>570906.56600000011</v>
      </c>
      <c r="J42" s="212">
        <f t="shared" si="5"/>
        <v>573447.46299999999</v>
      </c>
      <c r="K42" s="212">
        <f t="shared" si="5"/>
        <v>575625.50999999978</v>
      </c>
      <c r="L42" s="212">
        <f t="shared" si="5"/>
        <v>577666.64</v>
      </c>
      <c r="M42" s="212">
        <f t="shared" si="5"/>
        <v>579013.80799999996</v>
      </c>
    </row>
    <row r="43" spans="2:13" ht="12.75" x14ac:dyDescent="0.2">
      <c r="B43" s="204" t="s">
        <v>209</v>
      </c>
      <c r="C43" s="201">
        <f>C37-C20-C23-C24-C28-C34</f>
        <v>557767.11800000013</v>
      </c>
      <c r="D43" s="201">
        <f t="shared" ref="D43:M43" si="6">D37-D20-D23-D24-D28-D34</f>
        <v>560720.00400000007</v>
      </c>
      <c r="E43" s="201">
        <f t="shared" si="6"/>
        <v>563482.98200000008</v>
      </c>
      <c r="F43" s="201">
        <f t="shared" si="6"/>
        <v>562474.74600000004</v>
      </c>
      <c r="G43" s="201">
        <f t="shared" si="6"/>
        <v>565383.29599999986</v>
      </c>
      <c r="H43" s="201">
        <f t="shared" si="6"/>
        <v>568143.38899999985</v>
      </c>
      <c r="I43" s="201">
        <f t="shared" si="6"/>
        <v>570315.71300000011</v>
      </c>
      <c r="J43" s="201">
        <f t="shared" si="6"/>
        <v>572878.19299999997</v>
      </c>
      <c r="K43" s="201">
        <f t="shared" si="6"/>
        <v>575055.33099999977</v>
      </c>
      <c r="L43" s="201">
        <f t="shared" si="6"/>
        <v>577089.26100000006</v>
      </c>
      <c r="M43" s="201">
        <f t="shared" si="6"/>
        <v>578443.07299999986</v>
      </c>
    </row>
    <row r="44" spans="2:13" ht="12.75" x14ac:dyDescent="0.2">
      <c r="B44" s="209" t="s">
        <v>210</v>
      </c>
      <c r="C44" s="210">
        <f>C37-C7-C9-C13-C20-C21-C23-C24-C25-C26-C28-C31-C32-C34</f>
        <v>514412.93300000014</v>
      </c>
      <c r="D44" s="210">
        <f t="shared" ref="D44:M44" si="7">D37-D7-D9-D13-D20-D21-D23-D24-D25-D26-D28-D31-D32-D34</f>
        <v>517599.79900000006</v>
      </c>
      <c r="E44" s="210">
        <f t="shared" si="7"/>
        <v>520521.36600000021</v>
      </c>
      <c r="F44" s="210">
        <f t="shared" si="7"/>
        <v>519635.3490000001</v>
      </c>
      <c r="G44" s="210">
        <f t="shared" si="7"/>
        <v>523017.03299999982</v>
      </c>
      <c r="H44" s="210">
        <f t="shared" si="7"/>
        <v>525953.83499999985</v>
      </c>
      <c r="I44" s="210">
        <f t="shared" si="7"/>
        <v>528253.99100000015</v>
      </c>
      <c r="J44" s="210">
        <f t="shared" si="7"/>
        <v>530916.67599999998</v>
      </c>
      <c r="K44" s="210">
        <f t="shared" si="7"/>
        <v>533180.09399999981</v>
      </c>
      <c r="L44" s="210">
        <f t="shared" si="7"/>
        <v>535275.64400000009</v>
      </c>
      <c r="M44" s="210">
        <f t="shared" si="7"/>
        <v>536678.87899999996</v>
      </c>
    </row>
    <row r="45" spans="2:13" ht="12.75" x14ac:dyDescent="0.2">
      <c r="B45" s="142"/>
      <c r="C45" s="125"/>
      <c r="D45" s="125"/>
      <c r="E45" s="125"/>
      <c r="F45" s="125"/>
      <c r="G45" s="125"/>
      <c r="H45" s="125"/>
      <c r="I45" s="125"/>
      <c r="J45" s="125"/>
      <c r="K45" s="125"/>
      <c r="L45" s="125"/>
      <c r="M45" s="125"/>
    </row>
    <row r="46" spans="2:13" ht="12.75" x14ac:dyDescent="0.2">
      <c r="B46" s="142"/>
      <c r="C46" s="125"/>
      <c r="D46" s="125"/>
      <c r="E46" s="125"/>
      <c r="F46" s="125"/>
      <c r="G46" s="125"/>
      <c r="H46" s="125"/>
      <c r="I46" s="125"/>
      <c r="J46" s="125"/>
      <c r="K46" s="125"/>
      <c r="L46" s="125"/>
      <c r="M46" s="125"/>
    </row>
    <row r="47" spans="2:13" ht="12.75" x14ac:dyDescent="0.2">
      <c r="B47" s="122"/>
      <c r="C47" s="122"/>
      <c r="D47" s="122"/>
      <c r="E47" s="122"/>
      <c r="F47" s="122"/>
      <c r="G47" s="122"/>
      <c r="H47" s="122"/>
      <c r="I47" s="125"/>
      <c r="J47" s="125"/>
      <c r="K47" s="125"/>
      <c r="L47" s="123"/>
      <c r="M47" s="123"/>
    </row>
    <row r="48" spans="2:13" ht="12.75" x14ac:dyDescent="0.2">
      <c r="B48" s="126" t="s">
        <v>174</v>
      </c>
      <c r="C48" s="127"/>
      <c r="D48" s="127"/>
      <c r="E48" s="127"/>
      <c r="F48" s="127"/>
      <c r="G48" s="127"/>
      <c r="H48" s="127"/>
    </row>
    <row r="49" spans="2:17" ht="12.75" x14ac:dyDescent="0.2">
      <c r="B49" s="123" t="s">
        <v>172</v>
      </c>
      <c r="C49" s="124" t="s">
        <v>70</v>
      </c>
      <c r="D49" s="124" t="s">
        <v>71</v>
      </c>
      <c r="E49" s="124" t="s">
        <v>72</v>
      </c>
      <c r="F49" s="124" t="s">
        <v>73</v>
      </c>
      <c r="G49" s="124" t="s">
        <v>74</v>
      </c>
      <c r="H49" s="124" t="s">
        <v>75</v>
      </c>
      <c r="I49" s="124" t="s">
        <v>76</v>
      </c>
      <c r="J49" s="124" t="s">
        <v>77</v>
      </c>
      <c r="K49" s="124" t="s">
        <v>78</v>
      </c>
      <c r="L49" s="124" t="s">
        <v>79</v>
      </c>
      <c r="M49" s="124" t="s">
        <v>80</v>
      </c>
    </row>
    <row r="50" spans="2:17" ht="12.75" x14ac:dyDescent="0.2">
      <c r="B50" s="127" t="s">
        <v>0</v>
      </c>
      <c r="C50" s="128">
        <v>234707.8</v>
      </c>
      <c r="D50" s="128">
        <v>253009.3</v>
      </c>
      <c r="E50" s="128">
        <v>266478</v>
      </c>
      <c r="F50" s="128">
        <v>282346.90000000002</v>
      </c>
      <c r="G50" s="128">
        <v>291930.40000000002</v>
      </c>
      <c r="H50" s="128">
        <v>286188.40000000002</v>
      </c>
      <c r="I50" s="128">
        <v>294207.90000000002</v>
      </c>
      <c r="J50" s="128">
        <v>308675</v>
      </c>
      <c r="K50" s="128">
        <v>317213.09999999998</v>
      </c>
      <c r="L50" s="128">
        <v>322594.59999999998</v>
      </c>
      <c r="M50" s="128">
        <v>328885.59999999998</v>
      </c>
    </row>
    <row r="51" spans="2:17" ht="12.75" x14ac:dyDescent="0.2">
      <c r="B51" s="127" t="s">
        <v>1</v>
      </c>
      <c r="C51" s="128">
        <v>291287</v>
      </c>
      <c r="D51" s="128">
        <v>311150</v>
      </c>
      <c r="E51" s="128">
        <v>327368</v>
      </c>
      <c r="F51" s="128">
        <v>345069</v>
      </c>
      <c r="G51" s="128">
        <v>355066</v>
      </c>
      <c r="H51" s="128">
        <v>349703</v>
      </c>
      <c r="I51" s="128">
        <v>365747</v>
      </c>
      <c r="J51" s="128">
        <v>379915</v>
      </c>
      <c r="K51" s="128">
        <v>388171</v>
      </c>
      <c r="L51" s="128">
        <v>395242</v>
      </c>
      <c r="M51" s="128">
        <v>402027</v>
      </c>
      <c r="Q51" s="23"/>
    </row>
    <row r="52" spans="2:17" ht="12.75" x14ac:dyDescent="0.2">
      <c r="B52" s="127" t="s">
        <v>2</v>
      </c>
      <c r="C52" s="128">
        <v>20387.900000000001</v>
      </c>
      <c r="D52" s="128">
        <v>23582.2</v>
      </c>
      <c r="E52" s="128">
        <v>26827.8</v>
      </c>
      <c r="F52" s="128">
        <v>31883.8</v>
      </c>
      <c r="G52" s="128">
        <v>36450.199999999997</v>
      </c>
      <c r="H52" s="128">
        <v>36078.400000000001</v>
      </c>
      <c r="I52" s="128">
        <v>36764.300000000003</v>
      </c>
      <c r="J52" s="128">
        <v>40103.1</v>
      </c>
      <c r="K52" s="128">
        <v>40926.699999999997</v>
      </c>
      <c r="L52" s="128">
        <v>41047.9</v>
      </c>
      <c r="M52" s="128">
        <v>42010.5</v>
      </c>
    </row>
    <row r="53" spans="2:17" ht="12.75" x14ac:dyDescent="0.2">
      <c r="B53" s="127" t="s">
        <v>3</v>
      </c>
      <c r="C53" s="128">
        <v>301430.09999999998</v>
      </c>
      <c r="D53" s="128">
        <v>327755.2</v>
      </c>
      <c r="E53" s="128">
        <v>342123.1</v>
      </c>
      <c r="F53" s="128">
        <v>348864.9</v>
      </c>
      <c r="G53" s="128">
        <v>376326.40000000002</v>
      </c>
      <c r="H53" s="128">
        <v>388781.9</v>
      </c>
      <c r="I53" s="128">
        <v>439140.5</v>
      </c>
      <c r="J53" s="128">
        <v>501642.7</v>
      </c>
      <c r="K53" s="128">
        <v>518204.8</v>
      </c>
      <c r="L53" s="128">
        <v>516068.1</v>
      </c>
      <c r="M53" s="128">
        <v>777905.96301710187</v>
      </c>
    </row>
    <row r="54" spans="2:17" ht="12.75" x14ac:dyDescent="0.2">
      <c r="B54" s="127" t="s">
        <v>4</v>
      </c>
      <c r="C54" s="128">
        <v>12596</v>
      </c>
      <c r="D54" s="128">
        <v>14906.3</v>
      </c>
      <c r="E54" s="128">
        <v>16097.9</v>
      </c>
      <c r="F54" s="128">
        <v>17406.5</v>
      </c>
      <c r="G54" s="128">
        <v>18768.8</v>
      </c>
      <c r="H54" s="128">
        <v>18423.099999999999</v>
      </c>
      <c r="I54" s="128">
        <v>19062.900000000001</v>
      </c>
      <c r="J54" s="128">
        <v>19486.7</v>
      </c>
      <c r="K54" s="128">
        <v>19411.099999999999</v>
      </c>
      <c r="L54" s="128">
        <v>18118.900000000001</v>
      </c>
      <c r="M54" s="128">
        <v>17506.3</v>
      </c>
    </row>
    <row r="55" spans="2:17" ht="12.75" x14ac:dyDescent="0.2">
      <c r="B55" s="127" t="s">
        <v>44</v>
      </c>
      <c r="C55" s="128">
        <v>91849.5</v>
      </c>
      <c r="D55" s="128">
        <v>109394</v>
      </c>
      <c r="E55" s="128">
        <v>123743.2</v>
      </c>
      <c r="F55" s="128">
        <v>138004</v>
      </c>
      <c r="G55" s="128">
        <v>160961.5</v>
      </c>
      <c r="H55" s="128">
        <v>148357.4</v>
      </c>
      <c r="I55" s="128">
        <v>156369.70000000001</v>
      </c>
      <c r="J55" s="128">
        <v>163579.1</v>
      </c>
      <c r="K55" s="128">
        <v>160947.79999999999</v>
      </c>
      <c r="L55" s="128">
        <v>157284.79999999999</v>
      </c>
      <c r="M55" s="128">
        <v>154929.60000000001</v>
      </c>
    </row>
    <row r="56" spans="2:17" ht="12.75" x14ac:dyDescent="0.2">
      <c r="B56" s="127" t="s">
        <v>6</v>
      </c>
      <c r="C56" s="128">
        <v>2195700</v>
      </c>
      <c r="D56" s="128">
        <v>2297820</v>
      </c>
      <c r="E56" s="128">
        <v>2390200</v>
      </c>
      <c r="F56" s="128">
        <v>2510110</v>
      </c>
      <c r="G56" s="128">
        <v>2558020</v>
      </c>
      <c r="H56" s="128">
        <v>2456660</v>
      </c>
      <c r="I56" s="128">
        <v>2576220</v>
      </c>
      <c r="J56" s="128">
        <v>2699100</v>
      </c>
      <c r="K56" s="128">
        <v>2749900</v>
      </c>
      <c r="L56" s="128">
        <v>2809480</v>
      </c>
      <c r="M56" s="128">
        <v>2903790</v>
      </c>
    </row>
    <row r="57" spans="2:17" ht="12.75" x14ac:dyDescent="0.2">
      <c r="B57" s="127" t="s">
        <v>7</v>
      </c>
      <c r="C57" s="128">
        <v>197069.9</v>
      </c>
      <c r="D57" s="128">
        <v>212906.5</v>
      </c>
      <c r="E57" s="128">
        <v>225592</v>
      </c>
      <c r="F57" s="128">
        <v>233439.5</v>
      </c>
      <c r="G57" s="128">
        <v>241087.3</v>
      </c>
      <c r="H57" s="128">
        <v>230213.3</v>
      </c>
      <c r="I57" s="128">
        <v>241516.9</v>
      </c>
      <c r="J57" s="128">
        <v>246074.7</v>
      </c>
      <c r="K57" s="128">
        <v>250786.4</v>
      </c>
      <c r="L57" s="128">
        <v>252938.9</v>
      </c>
      <c r="M57" s="128">
        <v>257443.8</v>
      </c>
    </row>
    <row r="58" spans="2:17" ht="12.75" x14ac:dyDescent="0.2">
      <c r="B58" s="127" t="s">
        <v>8</v>
      </c>
      <c r="C58" s="128">
        <v>9692.2000000000007</v>
      </c>
      <c r="D58" s="128">
        <v>11260.2</v>
      </c>
      <c r="E58" s="128">
        <v>13518</v>
      </c>
      <c r="F58" s="128">
        <v>16241.1</v>
      </c>
      <c r="G58" s="128">
        <v>16511</v>
      </c>
      <c r="H58" s="128">
        <v>14138.2</v>
      </c>
      <c r="I58" s="128">
        <v>14709.1</v>
      </c>
      <c r="J58" s="128">
        <v>16403.8</v>
      </c>
      <c r="K58" s="128">
        <v>17636.7</v>
      </c>
      <c r="L58" s="128">
        <v>18738.8</v>
      </c>
      <c r="M58" s="128">
        <v>19525.3</v>
      </c>
    </row>
    <row r="59" spans="2:17" ht="12.75" x14ac:dyDescent="0.2">
      <c r="B59" s="127" t="s">
        <v>9</v>
      </c>
      <c r="C59" s="128">
        <v>841294</v>
      </c>
      <c r="D59" s="128">
        <v>930566</v>
      </c>
      <c r="E59" s="128">
        <v>1007974</v>
      </c>
      <c r="F59" s="128">
        <v>1080807</v>
      </c>
      <c r="G59" s="128">
        <v>1116207</v>
      </c>
      <c r="H59" s="128">
        <v>1079034</v>
      </c>
      <c r="I59" s="128">
        <v>1080913</v>
      </c>
      <c r="J59" s="128">
        <v>1075147</v>
      </c>
      <c r="K59" s="128">
        <v>1055158</v>
      </c>
      <c r="L59" s="128">
        <v>1049181</v>
      </c>
      <c r="M59" s="128">
        <v>1058469</v>
      </c>
    </row>
    <row r="60" spans="2:17" ht="12.75" x14ac:dyDescent="0.2">
      <c r="B60" s="127" t="s">
        <v>10</v>
      </c>
      <c r="C60" s="128">
        <v>152266</v>
      </c>
      <c r="D60" s="128">
        <v>164387</v>
      </c>
      <c r="E60" s="128">
        <v>172614</v>
      </c>
      <c r="F60" s="128">
        <v>186584</v>
      </c>
      <c r="G60" s="128">
        <v>193711</v>
      </c>
      <c r="H60" s="128">
        <v>181029</v>
      </c>
      <c r="I60" s="128">
        <v>187100</v>
      </c>
      <c r="J60" s="128">
        <v>196869</v>
      </c>
      <c r="K60" s="128">
        <v>199793</v>
      </c>
      <c r="L60" s="128">
        <v>201995</v>
      </c>
      <c r="M60" s="128">
        <v>204015</v>
      </c>
    </row>
    <row r="61" spans="2:17" ht="12.75" x14ac:dyDescent="0.2">
      <c r="B61" s="127" t="s">
        <v>11</v>
      </c>
      <c r="C61" s="128">
        <v>1655571.8</v>
      </c>
      <c r="D61" s="128">
        <v>1771978</v>
      </c>
      <c r="E61" s="128">
        <v>1853267</v>
      </c>
      <c r="F61" s="128">
        <v>1945670</v>
      </c>
      <c r="G61" s="128">
        <v>1995850</v>
      </c>
      <c r="H61" s="128">
        <v>1939017</v>
      </c>
      <c r="I61" s="128">
        <v>1998481</v>
      </c>
      <c r="J61" s="128">
        <v>2059284</v>
      </c>
      <c r="K61" s="128">
        <v>2086929</v>
      </c>
      <c r="L61" s="128">
        <v>2116565</v>
      </c>
      <c r="M61" s="128">
        <v>2132449</v>
      </c>
    </row>
    <row r="62" spans="2:17" ht="12.75" x14ac:dyDescent="0.2">
      <c r="B62" s="127" t="s">
        <v>12</v>
      </c>
      <c r="C62" s="128">
        <v>185265.6</v>
      </c>
      <c r="D62" s="128">
        <v>199152.7</v>
      </c>
      <c r="E62" s="128">
        <v>217830.5</v>
      </c>
      <c r="F62" s="128">
        <v>232831.1</v>
      </c>
      <c r="G62" s="128">
        <v>242096.1</v>
      </c>
      <c r="H62" s="128">
        <v>237431</v>
      </c>
      <c r="I62" s="128">
        <v>226209.6</v>
      </c>
      <c r="J62" s="128">
        <v>207751.9</v>
      </c>
      <c r="K62" s="128">
        <v>194203.7</v>
      </c>
      <c r="L62" s="128">
        <v>182438.3</v>
      </c>
      <c r="M62" s="128">
        <v>179080.6</v>
      </c>
    </row>
    <row r="63" spans="2:17" ht="12.75" x14ac:dyDescent="0.2">
      <c r="B63" s="127" t="s">
        <v>13</v>
      </c>
      <c r="C63" s="128">
        <v>33004.9</v>
      </c>
      <c r="D63" s="128">
        <v>36508.400000000001</v>
      </c>
      <c r="E63" s="128">
        <v>40197.800000000003</v>
      </c>
      <c r="F63" s="128">
        <v>43925.8</v>
      </c>
      <c r="G63" s="128">
        <v>48129.8</v>
      </c>
      <c r="H63" s="128">
        <v>45090.7</v>
      </c>
      <c r="I63" s="128">
        <v>45004.3</v>
      </c>
      <c r="J63" s="128">
        <v>44708.6</v>
      </c>
      <c r="K63" s="128">
        <v>43933.7</v>
      </c>
      <c r="L63" s="128">
        <v>43561.5</v>
      </c>
      <c r="M63" s="128">
        <v>43084.800000000003</v>
      </c>
    </row>
    <row r="64" spans="2:17" ht="12.75" x14ac:dyDescent="0.2">
      <c r="B64" s="127" t="s">
        <v>14</v>
      </c>
      <c r="C64" s="128">
        <v>82114.8</v>
      </c>
      <c r="D64" s="128">
        <v>90027.4</v>
      </c>
      <c r="E64" s="128">
        <v>90950.7</v>
      </c>
      <c r="F64" s="128">
        <v>101240.9</v>
      </c>
      <c r="G64" s="128">
        <v>107150.1</v>
      </c>
      <c r="H64" s="128">
        <v>93371.7</v>
      </c>
      <c r="I64" s="128">
        <v>97814.8</v>
      </c>
      <c r="J64" s="128">
        <v>100350.9</v>
      </c>
      <c r="K64" s="128">
        <v>98699.4</v>
      </c>
      <c r="L64" s="128">
        <v>100536.5</v>
      </c>
      <c r="M64" s="128">
        <v>103216.5</v>
      </c>
    </row>
    <row r="65" spans="2:13" ht="12.75" x14ac:dyDescent="0.2">
      <c r="B65" s="127" t="s">
        <v>15</v>
      </c>
      <c r="C65" s="128">
        <v>150024.5</v>
      </c>
      <c r="D65" s="128">
        <v>169152.9</v>
      </c>
      <c r="E65" s="128">
        <v>183759.2</v>
      </c>
      <c r="F65" s="128">
        <v>196748.5</v>
      </c>
      <c r="G65" s="128">
        <v>186870.2</v>
      </c>
      <c r="H65" s="128">
        <v>168114</v>
      </c>
      <c r="I65" s="128">
        <v>164928.4</v>
      </c>
      <c r="J65" s="128">
        <v>171042.3</v>
      </c>
      <c r="K65" s="128">
        <v>172754.7</v>
      </c>
      <c r="L65" s="128">
        <v>174791.3</v>
      </c>
      <c r="M65" s="128">
        <v>185411.7</v>
      </c>
    </row>
    <row r="66" spans="2:13" ht="12.75" x14ac:dyDescent="0.2">
      <c r="B66" s="127" t="s">
        <v>16</v>
      </c>
      <c r="C66" s="128">
        <v>10674.1</v>
      </c>
      <c r="D66" s="128">
        <v>13524.2</v>
      </c>
      <c r="E66" s="128">
        <v>13675.4</v>
      </c>
      <c r="F66" s="128">
        <v>15676.9</v>
      </c>
      <c r="G66" s="128">
        <v>10761.6</v>
      </c>
      <c r="H66" s="128">
        <v>9182.2999999999993</v>
      </c>
      <c r="I66" s="128">
        <v>10013.299999999999</v>
      </c>
      <c r="J66" s="128">
        <v>10551.1</v>
      </c>
      <c r="K66" s="128">
        <v>11076</v>
      </c>
      <c r="L66" s="128">
        <v>11583.3</v>
      </c>
      <c r="M66" s="128">
        <v>12871.9</v>
      </c>
    </row>
    <row r="67" spans="2:13" ht="12.75" x14ac:dyDescent="0.2">
      <c r="B67" s="127" t="s">
        <v>17</v>
      </c>
      <c r="C67" s="128">
        <v>1397728.3</v>
      </c>
      <c r="D67" s="128">
        <v>1490409.4</v>
      </c>
      <c r="E67" s="128">
        <v>1549188</v>
      </c>
      <c r="F67" s="128">
        <v>1610304.9</v>
      </c>
      <c r="G67" s="128">
        <v>1632933.4</v>
      </c>
      <c r="H67" s="128">
        <v>1573655.1</v>
      </c>
      <c r="I67" s="128">
        <v>1605694.4</v>
      </c>
      <c r="J67" s="128">
        <v>1638857.3</v>
      </c>
      <c r="K67" s="128">
        <v>1615131.2</v>
      </c>
      <c r="L67" s="128">
        <v>1609462.2</v>
      </c>
      <c r="M67" s="128">
        <v>1616253.6</v>
      </c>
    </row>
    <row r="68" spans="2:13" ht="12.75" x14ac:dyDescent="0.2">
      <c r="B68" s="127" t="s">
        <v>18</v>
      </c>
      <c r="C68" s="128">
        <v>2782.4</v>
      </c>
      <c r="D68" s="128">
        <v>2942.9</v>
      </c>
      <c r="E68" s="128">
        <v>3188.7</v>
      </c>
      <c r="F68" s="128">
        <v>3362.4</v>
      </c>
      <c r="G68" s="128">
        <v>3467.1</v>
      </c>
      <c r="H68" s="128">
        <v>3246</v>
      </c>
      <c r="I68" s="128">
        <v>3840</v>
      </c>
      <c r="J68" s="128">
        <v>4182.1000000000004</v>
      </c>
      <c r="K68" s="128">
        <v>4267.8</v>
      </c>
      <c r="L68" s="128">
        <v>4267.8</v>
      </c>
      <c r="M68" s="128">
        <v>6169.2788050805057</v>
      </c>
    </row>
    <row r="69" spans="2:13" ht="12.75" x14ac:dyDescent="0.2">
      <c r="B69" s="127" t="s">
        <v>19</v>
      </c>
      <c r="C69" s="128">
        <v>27444.5</v>
      </c>
      <c r="D69" s="128">
        <v>29771.4</v>
      </c>
      <c r="E69" s="128">
        <v>33303.800000000003</v>
      </c>
      <c r="F69" s="128">
        <v>35953.199999999997</v>
      </c>
      <c r="G69" s="128">
        <v>37522.5</v>
      </c>
      <c r="H69" s="128">
        <v>36093.9</v>
      </c>
      <c r="I69" s="128">
        <v>39370.800000000003</v>
      </c>
      <c r="J69" s="128">
        <v>42410.400000000001</v>
      </c>
      <c r="K69" s="128">
        <v>43812</v>
      </c>
      <c r="L69" s="128">
        <v>45288.1</v>
      </c>
      <c r="M69" s="128">
        <v>49428.3</v>
      </c>
    </row>
    <row r="70" spans="2:13" ht="12.75" x14ac:dyDescent="0.2">
      <c r="B70" s="127" t="s">
        <v>20</v>
      </c>
      <c r="C70" s="128">
        <v>11154.6</v>
      </c>
      <c r="D70" s="128">
        <v>13733.3</v>
      </c>
      <c r="E70" s="128">
        <v>17239.8</v>
      </c>
      <c r="F70" s="128">
        <v>22623.599999999999</v>
      </c>
      <c r="G70" s="128">
        <v>24403.200000000001</v>
      </c>
      <c r="H70" s="128">
        <v>18816.099999999999</v>
      </c>
      <c r="I70" s="128">
        <v>18015.099999999999</v>
      </c>
      <c r="J70" s="128">
        <v>20197</v>
      </c>
      <c r="K70" s="128">
        <v>22217</v>
      </c>
      <c r="L70" s="128">
        <v>23265</v>
      </c>
      <c r="M70" s="128">
        <v>24059.7</v>
      </c>
    </row>
    <row r="71" spans="2:13" ht="12.75" x14ac:dyDescent="0.2">
      <c r="B71" s="127" t="s">
        <v>21</v>
      </c>
      <c r="C71" s="128">
        <v>4669.8999999999996</v>
      </c>
      <c r="D71" s="128">
        <v>5142.1000000000004</v>
      </c>
      <c r="E71" s="128">
        <v>5386.1</v>
      </c>
      <c r="F71" s="128">
        <v>5757.5</v>
      </c>
      <c r="G71" s="128">
        <v>6128.7</v>
      </c>
      <c r="H71" s="128">
        <v>6138.6</v>
      </c>
      <c r="I71" s="128">
        <v>6599.5</v>
      </c>
      <c r="J71" s="128">
        <v>6892.9</v>
      </c>
      <c r="K71" s="128">
        <v>7203.1</v>
      </c>
      <c r="L71" s="128">
        <v>7508.3</v>
      </c>
      <c r="M71" s="128">
        <v>7912.1</v>
      </c>
    </row>
    <row r="72" spans="2:13" ht="12.75" x14ac:dyDescent="0.2">
      <c r="B72" s="127" t="s">
        <v>22</v>
      </c>
      <c r="C72" s="128">
        <v>491184</v>
      </c>
      <c r="D72" s="128">
        <v>540656</v>
      </c>
      <c r="E72" s="128">
        <v>573444</v>
      </c>
      <c r="F72" s="128">
        <v>608729</v>
      </c>
      <c r="G72" s="128">
        <v>635794</v>
      </c>
      <c r="H72" s="128">
        <v>617650</v>
      </c>
      <c r="I72" s="128">
        <v>631512</v>
      </c>
      <c r="J72" s="128">
        <v>642929</v>
      </c>
      <c r="K72" s="128">
        <v>640644</v>
      </c>
      <c r="L72" s="128">
        <v>642851</v>
      </c>
      <c r="M72" s="128">
        <v>655375</v>
      </c>
    </row>
    <row r="73" spans="2:13" ht="12.75" x14ac:dyDescent="0.2">
      <c r="B73" s="127" t="s">
        <v>23</v>
      </c>
      <c r="C73" s="128">
        <v>209423.5</v>
      </c>
      <c r="D73" s="128">
        <v>248332.2</v>
      </c>
      <c r="E73" s="128">
        <v>275289.8</v>
      </c>
      <c r="F73" s="128">
        <v>293128</v>
      </c>
      <c r="G73" s="128">
        <v>316813.59999999998</v>
      </c>
      <c r="H73" s="128">
        <v>278386.09999999998</v>
      </c>
      <c r="I73" s="128">
        <v>323587.20000000001</v>
      </c>
      <c r="J73" s="128">
        <v>358248.4</v>
      </c>
      <c r="K73" s="128">
        <v>396678</v>
      </c>
      <c r="L73" s="128">
        <v>393098.4</v>
      </c>
      <c r="M73" s="128">
        <v>377224.3</v>
      </c>
    </row>
    <row r="74" spans="2:13" ht="12.75" x14ac:dyDescent="0.2">
      <c r="B74" s="127" t="s">
        <v>24</v>
      </c>
      <c r="C74" s="128">
        <v>204236.5</v>
      </c>
      <c r="D74" s="128">
        <v>244822</v>
      </c>
      <c r="E74" s="128">
        <v>273418</v>
      </c>
      <c r="F74" s="128">
        <v>313654.09999999998</v>
      </c>
      <c r="G74" s="128">
        <v>363691.8</v>
      </c>
      <c r="H74" s="128">
        <v>314689.40000000002</v>
      </c>
      <c r="I74" s="128">
        <v>359816</v>
      </c>
      <c r="J74" s="128">
        <v>377028.1</v>
      </c>
      <c r="K74" s="128">
        <v>386143.3</v>
      </c>
      <c r="L74" s="128">
        <v>396111.5</v>
      </c>
      <c r="M74" s="128">
        <v>413133.9</v>
      </c>
    </row>
    <row r="75" spans="2:13" ht="12.75" x14ac:dyDescent="0.2">
      <c r="B75" s="127" t="s">
        <v>25</v>
      </c>
      <c r="C75" s="128">
        <v>149312.5</v>
      </c>
      <c r="D75" s="128">
        <v>158652.6</v>
      </c>
      <c r="E75" s="128">
        <v>166248.70000000001</v>
      </c>
      <c r="F75" s="128">
        <v>175467.7</v>
      </c>
      <c r="G75" s="128">
        <v>178872.6</v>
      </c>
      <c r="H75" s="128">
        <v>175448.2</v>
      </c>
      <c r="I75" s="128">
        <v>179929.8</v>
      </c>
      <c r="J75" s="128">
        <v>176166.6</v>
      </c>
      <c r="K75" s="128">
        <v>168398</v>
      </c>
      <c r="L75" s="128">
        <v>169394.9</v>
      </c>
      <c r="M75" s="128">
        <v>173044.3</v>
      </c>
    </row>
    <row r="76" spans="2:13" ht="12.75" x14ac:dyDescent="0.2">
      <c r="B76" s="127" t="s">
        <v>26</v>
      </c>
      <c r="C76" s="128">
        <v>61063.9</v>
      </c>
      <c r="D76" s="128">
        <v>80225.600000000006</v>
      </c>
      <c r="E76" s="128">
        <v>98418.6</v>
      </c>
      <c r="F76" s="128">
        <v>125403.4</v>
      </c>
      <c r="G76" s="128">
        <v>142396.29999999999</v>
      </c>
      <c r="H76" s="128">
        <v>120409.2</v>
      </c>
      <c r="I76" s="128">
        <v>126746.4</v>
      </c>
      <c r="J76" s="128">
        <v>133305.9</v>
      </c>
      <c r="K76" s="128">
        <v>133806.1</v>
      </c>
      <c r="L76" s="128">
        <v>144282.20000000001</v>
      </c>
      <c r="M76" s="128">
        <v>150018.5</v>
      </c>
    </row>
    <row r="77" spans="2:13" ht="12.75" x14ac:dyDescent="0.2">
      <c r="B77" s="127" t="s">
        <v>27</v>
      </c>
      <c r="C77" s="128">
        <v>291634.09999999998</v>
      </c>
      <c r="D77" s="128">
        <v>313218</v>
      </c>
      <c r="E77" s="128">
        <v>334876.5</v>
      </c>
      <c r="F77" s="128">
        <v>356434.3</v>
      </c>
      <c r="G77" s="128">
        <v>352317.1</v>
      </c>
      <c r="H77" s="128">
        <v>309678.7</v>
      </c>
      <c r="I77" s="128">
        <v>369076.6</v>
      </c>
      <c r="J77" s="128">
        <v>404945.5</v>
      </c>
      <c r="K77" s="128">
        <v>423340.7</v>
      </c>
      <c r="L77" s="128">
        <v>436342.4</v>
      </c>
      <c r="M77" s="128">
        <v>430258.2</v>
      </c>
    </row>
    <row r="78" spans="2:13" ht="12.75" x14ac:dyDescent="0.2">
      <c r="B78" s="127" t="s">
        <v>28</v>
      </c>
      <c r="C78" s="128">
        <v>27227.5</v>
      </c>
      <c r="D78" s="128">
        <v>29235.4</v>
      </c>
      <c r="E78" s="128">
        <v>31561.200000000001</v>
      </c>
      <c r="F78" s="128">
        <v>35152.6</v>
      </c>
      <c r="G78" s="128">
        <v>37951.199999999997</v>
      </c>
      <c r="H78" s="128">
        <v>36166.199999999997</v>
      </c>
      <c r="I78" s="128">
        <v>36219.599999999999</v>
      </c>
      <c r="J78" s="128">
        <v>36868.400000000001</v>
      </c>
      <c r="K78" s="128">
        <v>36006</v>
      </c>
      <c r="L78" s="128">
        <v>36144</v>
      </c>
      <c r="M78" s="128">
        <v>37246.400000000001</v>
      </c>
    </row>
    <row r="79" spans="2:13" ht="12.75" x14ac:dyDescent="0.2">
      <c r="B79" s="127" t="s">
        <v>43</v>
      </c>
      <c r="C79" s="128">
        <v>33994.6</v>
      </c>
      <c r="D79" s="128">
        <v>39335.1</v>
      </c>
      <c r="E79" s="128">
        <v>45435.7</v>
      </c>
      <c r="F79" s="128">
        <v>56063.5</v>
      </c>
      <c r="G79" s="128">
        <v>65679</v>
      </c>
      <c r="H79" s="128">
        <v>63798.9</v>
      </c>
      <c r="I79" s="128">
        <v>67204</v>
      </c>
      <c r="J79" s="128">
        <v>70159.8</v>
      </c>
      <c r="K79" s="128">
        <v>72184.7</v>
      </c>
      <c r="L79" s="128">
        <v>73593.2</v>
      </c>
      <c r="M79" s="128">
        <v>75214.899999999994</v>
      </c>
    </row>
    <row r="80" spans="2:13" ht="12.75" x14ac:dyDescent="0.2">
      <c r="B80" s="127" t="s">
        <v>30</v>
      </c>
      <c r="C80" s="128">
        <v>314584.40000000002</v>
      </c>
      <c r="D80" s="128">
        <v>386936.8</v>
      </c>
      <c r="E80" s="128">
        <v>419232.1</v>
      </c>
      <c r="F80" s="128">
        <v>471972.2</v>
      </c>
      <c r="G80" s="128">
        <v>498601.7</v>
      </c>
      <c r="H80" s="128">
        <v>440367.3</v>
      </c>
      <c r="I80" s="128">
        <v>550362.80000000005</v>
      </c>
      <c r="J80" s="128">
        <v>555100.19999999995</v>
      </c>
      <c r="K80" s="128">
        <v>612404.80000000005</v>
      </c>
      <c r="L80" s="128">
        <v>617793.9</v>
      </c>
      <c r="M80" s="128">
        <v>617793.9</v>
      </c>
    </row>
    <row r="81" spans="2:13" ht="12.75" x14ac:dyDescent="0.2">
      <c r="B81" s="127" t="s">
        <v>31</v>
      </c>
      <c r="C81" s="128">
        <v>1787298.5</v>
      </c>
      <c r="D81" s="128">
        <v>1940128.7</v>
      </c>
      <c r="E81" s="128">
        <v>2059064.4</v>
      </c>
      <c r="F81" s="128">
        <v>2164064.6</v>
      </c>
      <c r="G81" s="128">
        <v>1907212.3</v>
      </c>
      <c r="H81" s="128">
        <v>1663573.3</v>
      </c>
      <c r="I81" s="128">
        <v>1816615</v>
      </c>
      <c r="J81" s="128">
        <v>1863940.9</v>
      </c>
      <c r="K81" s="128">
        <v>2041491.2</v>
      </c>
      <c r="L81" s="128">
        <v>2017193.8</v>
      </c>
      <c r="M81" s="128">
        <v>2222361.4</v>
      </c>
    </row>
    <row r="82" spans="2:13" ht="12.75" x14ac:dyDescent="0.2">
      <c r="B82" s="129" t="s">
        <v>173</v>
      </c>
      <c r="C82" s="129">
        <f>SUM(T_GDP[2004])</f>
        <v>11478675.300000001</v>
      </c>
      <c r="D82" s="129">
        <f>SUM(T_GDP[2005])</f>
        <v>12460621.800000001</v>
      </c>
      <c r="E82" s="129">
        <f>SUM(T_GDP[2006])</f>
        <v>13197512</v>
      </c>
      <c r="F82" s="129">
        <f>SUM(T_GDP[2007])</f>
        <v>14004920.899999999</v>
      </c>
      <c r="G82" s="129">
        <f>SUM(T_GDP[2008])</f>
        <v>14159681.899999997</v>
      </c>
      <c r="H82" s="129">
        <f>SUM(T_GDP[2009])</f>
        <v>13338930.399999999</v>
      </c>
      <c r="I82" s="129">
        <f>SUM(T_GDP[2010])</f>
        <v>14088791.9</v>
      </c>
      <c r="J82" s="129">
        <f>SUM(T_GDP[2011])</f>
        <v>14571917.4</v>
      </c>
      <c r="K82" s="129">
        <f>SUM(T_GDP[2012])</f>
        <v>14929473</v>
      </c>
      <c r="L82" s="129">
        <f>SUM(T_GDP[2013])</f>
        <v>15028762.600000001</v>
      </c>
      <c r="M82" s="129">
        <f>SUM(T_GDP[2014])</f>
        <v>15678116.341822185</v>
      </c>
    </row>
    <row r="83" spans="2:13" ht="12.75" x14ac:dyDescent="0.2">
      <c r="B83" s="207" t="s">
        <v>420</v>
      </c>
      <c r="C83" s="207">
        <f>C82-C65-C66-C68-C79</f>
        <v>11281199.700000001</v>
      </c>
      <c r="D83" s="207">
        <f t="shared" ref="D83:M83" si="8">D82-D65-D66-D68-D79</f>
        <v>12235666.700000001</v>
      </c>
      <c r="E83" s="207">
        <f t="shared" si="8"/>
        <v>12951453.000000002</v>
      </c>
      <c r="F83" s="207">
        <f t="shared" si="8"/>
        <v>13733069.599999998</v>
      </c>
      <c r="G83" s="207">
        <f t="shared" si="8"/>
        <v>13892903.999999998</v>
      </c>
      <c r="H83" s="207">
        <f t="shared" si="8"/>
        <v>13094589.199999997</v>
      </c>
      <c r="I83" s="207">
        <f t="shared" si="8"/>
        <v>13842806.199999999</v>
      </c>
      <c r="J83" s="207">
        <f t="shared" si="8"/>
        <v>14315982.1</v>
      </c>
      <c r="K83" s="207">
        <f t="shared" si="8"/>
        <v>14669189.800000001</v>
      </c>
      <c r="L83" s="207">
        <f t="shared" si="8"/>
        <v>14764527</v>
      </c>
      <c r="M83" s="207">
        <f t="shared" si="8"/>
        <v>15398448.563017104</v>
      </c>
    </row>
    <row r="84" spans="2:13" ht="12.75" x14ac:dyDescent="0.2">
      <c r="B84" s="208" t="s">
        <v>336</v>
      </c>
      <c r="C84" s="208">
        <f>C82-C71-C68</f>
        <v>11471223</v>
      </c>
      <c r="D84" s="208">
        <f t="shared" ref="D84:M84" si="9">D82-D71-D68</f>
        <v>12452536.800000001</v>
      </c>
      <c r="E84" s="208">
        <f t="shared" si="9"/>
        <v>13188937.200000001</v>
      </c>
      <c r="F84" s="208">
        <f t="shared" si="9"/>
        <v>13995800.999999998</v>
      </c>
      <c r="G84" s="208">
        <f t="shared" si="9"/>
        <v>14150086.099999998</v>
      </c>
      <c r="H84" s="208">
        <f t="shared" si="9"/>
        <v>13329545.799999999</v>
      </c>
      <c r="I84" s="208">
        <f t="shared" si="9"/>
        <v>14078352.4</v>
      </c>
      <c r="J84" s="208">
        <f t="shared" si="9"/>
        <v>14560842.4</v>
      </c>
      <c r="K84" s="208">
        <f t="shared" si="9"/>
        <v>14918002.1</v>
      </c>
      <c r="L84" s="208">
        <f t="shared" si="9"/>
        <v>15016986.5</v>
      </c>
      <c r="M84" s="208">
        <f t="shared" si="9"/>
        <v>15664034.963017104</v>
      </c>
    </row>
    <row r="85" spans="2:13" ht="12.75" x14ac:dyDescent="0.2">
      <c r="B85" s="130" t="s">
        <v>176</v>
      </c>
      <c r="C85" s="131">
        <f>C82-C68</f>
        <v>11475892.9</v>
      </c>
      <c r="D85" s="131">
        <f t="shared" ref="D85:M85" si="10">D82-D68</f>
        <v>12457678.9</v>
      </c>
      <c r="E85" s="131">
        <f t="shared" si="10"/>
        <v>13194323.300000001</v>
      </c>
      <c r="F85" s="131">
        <f t="shared" si="10"/>
        <v>14001558.499999998</v>
      </c>
      <c r="G85" s="131">
        <f t="shared" si="10"/>
        <v>14156214.799999997</v>
      </c>
      <c r="H85" s="131">
        <f t="shared" si="10"/>
        <v>13335684.399999999</v>
      </c>
      <c r="I85" s="131">
        <f t="shared" si="10"/>
        <v>14084951.9</v>
      </c>
      <c r="J85" s="131">
        <f t="shared" si="10"/>
        <v>14567735.300000001</v>
      </c>
      <c r="K85" s="131">
        <f t="shared" si="10"/>
        <v>14925205.199999999</v>
      </c>
      <c r="L85" s="131">
        <f t="shared" si="10"/>
        <v>15024494.800000001</v>
      </c>
      <c r="M85" s="131">
        <f t="shared" si="10"/>
        <v>15671947.063017104</v>
      </c>
    </row>
    <row r="86" spans="2:13" x14ac:dyDescent="0.15">
      <c r="B86" t="s">
        <v>211</v>
      </c>
      <c r="C86" s="23">
        <f>C82-C65-C66-C68-C77-C79</f>
        <v>10989565.600000001</v>
      </c>
      <c r="D86" s="23">
        <f t="shared" ref="D86:M86" si="11">D82-D65-D66-D68-D77-D79</f>
        <v>11922448.700000001</v>
      </c>
      <c r="E86" s="23">
        <f t="shared" si="11"/>
        <v>12616576.500000002</v>
      </c>
      <c r="F86" s="23">
        <f t="shared" si="11"/>
        <v>13376635.299999997</v>
      </c>
      <c r="G86" s="23">
        <f t="shared" si="11"/>
        <v>13540586.899999999</v>
      </c>
      <c r="H86" s="23">
        <f t="shared" si="11"/>
        <v>12784910.499999998</v>
      </c>
      <c r="I86" s="23">
        <f t="shared" si="11"/>
        <v>13473729.6</v>
      </c>
      <c r="J86" s="23">
        <f t="shared" si="11"/>
        <v>13911036.6</v>
      </c>
      <c r="K86" s="23">
        <f t="shared" si="11"/>
        <v>14245849.100000001</v>
      </c>
      <c r="L86" s="23">
        <f t="shared" si="11"/>
        <v>14328184.6</v>
      </c>
      <c r="M86" s="23">
        <f t="shared" si="11"/>
        <v>14968190.363017105</v>
      </c>
    </row>
    <row r="87" spans="2:13" x14ac:dyDescent="0.15">
      <c r="B87" t="s">
        <v>212</v>
      </c>
      <c r="C87" s="23">
        <f>C82-C54-C65-C68-C77</f>
        <v>11021638.300000001</v>
      </c>
      <c r="D87" s="23">
        <f t="shared" ref="D87:M87" si="12">D82-D54-D65-D68-D77</f>
        <v>11960401.699999999</v>
      </c>
      <c r="E87" s="23">
        <f t="shared" si="12"/>
        <v>12659589.700000001</v>
      </c>
      <c r="F87" s="23">
        <f t="shared" si="12"/>
        <v>13430969.199999997</v>
      </c>
      <c r="G87" s="23">
        <f t="shared" si="12"/>
        <v>13598258.699999997</v>
      </c>
      <c r="H87" s="23">
        <f t="shared" si="12"/>
        <v>12839468.6</v>
      </c>
      <c r="I87" s="23">
        <f t="shared" si="12"/>
        <v>13531884</v>
      </c>
      <c r="J87" s="23">
        <f t="shared" si="12"/>
        <v>13972260.800000001</v>
      </c>
      <c r="K87" s="23">
        <f t="shared" si="12"/>
        <v>14309698.700000001</v>
      </c>
      <c r="L87" s="23">
        <f t="shared" si="12"/>
        <v>14395242.199999999</v>
      </c>
      <c r="M87" s="23">
        <f t="shared" si="12"/>
        <v>15038770.863017105</v>
      </c>
    </row>
    <row r="88" spans="2:13" x14ac:dyDescent="0.15">
      <c r="B88" t="s">
        <v>213</v>
      </c>
      <c r="C88" s="23">
        <f>C82-C52-C54-C65-C68-C66-C69-C70-C71-C73-C77-C79-C58-C76</f>
        <v>10633133.100000001</v>
      </c>
      <c r="D88" s="23">
        <f t="shared" ref="D88:M88" si="13">D82-D52-D54-D65-D68-D66-D69-D70-D71-D73-D77-D79-D58-D76</f>
        <v>11495495.400000002</v>
      </c>
      <c r="E88" s="23">
        <f t="shared" si="13"/>
        <v>12130494.699999999</v>
      </c>
      <c r="F88" s="23">
        <f t="shared" si="13"/>
        <v>12828238.199999997</v>
      </c>
      <c r="G88" s="23">
        <f t="shared" si="13"/>
        <v>12941592.6</v>
      </c>
      <c r="H88" s="23">
        <f t="shared" si="13"/>
        <v>12256426.9</v>
      </c>
      <c r="I88" s="23">
        <f t="shared" si="13"/>
        <v>12888874.299999999</v>
      </c>
      <c r="J88" s="23">
        <f t="shared" si="13"/>
        <v>13273988.399999999</v>
      </c>
      <c r="K88" s="23">
        <f t="shared" si="13"/>
        <v>13564158.400000004</v>
      </c>
      <c r="L88" s="23">
        <f t="shared" si="13"/>
        <v>13636836.999999998</v>
      </c>
      <c r="M88" s="23">
        <f t="shared" si="13"/>
        <v>14280505.363017103</v>
      </c>
    </row>
    <row r="89" spans="2:13" x14ac:dyDescent="0.15">
      <c r="B89" t="s">
        <v>251</v>
      </c>
      <c r="C89" s="23">
        <f>C82-C65-C68-C73-C79-C70</f>
        <v>11071295.700000001</v>
      </c>
      <c r="D89" s="23">
        <f t="shared" ref="D89:M89" si="14">D82-D65-D68-D73-D79-D70</f>
        <v>11987125.4</v>
      </c>
      <c r="E89" s="23">
        <f t="shared" si="14"/>
        <v>12672598.800000001</v>
      </c>
      <c r="F89" s="23">
        <f t="shared" si="14"/>
        <v>13432994.899999999</v>
      </c>
      <c r="G89" s="23">
        <f t="shared" si="14"/>
        <v>13562448.799999999</v>
      </c>
      <c r="H89" s="23">
        <f t="shared" si="14"/>
        <v>12806569.299999999</v>
      </c>
      <c r="I89" s="23">
        <f t="shared" si="14"/>
        <v>13511217.200000001</v>
      </c>
      <c r="J89" s="23">
        <f t="shared" si="14"/>
        <v>13948087.799999999</v>
      </c>
      <c r="K89" s="23">
        <f t="shared" si="14"/>
        <v>14261370.800000001</v>
      </c>
      <c r="L89" s="23">
        <f t="shared" si="14"/>
        <v>14359746.9</v>
      </c>
      <c r="M89" s="23">
        <f t="shared" si="14"/>
        <v>15010036.463017104</v>
      </c>
    </row>
  </sheetData>
  <pageMargins left="0.7" right="0.7" top="0.75" bottom="0.75" header="0.3" footer="0.3"/>
  <tableParts count="2">
    <tablePart r:id="rId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5" tint="0.39997558519241921"/>
    <pageSetUpPr fitToPage="1"/>
  </sheetPr>
  <dimension ref="C2:AE588"/>
  <sheetViews>
    <sheetView showGridLines="0" tabSelected="1" zoomScale="80" zoomScaleNormal="80" workbookViewId="0">
      <pane xSplit="5" ySplit="4" topLeftCell="F531" activePane="bottomRight" state="frozen"/>
      <selection pane="topRight" activeCell="E1" sqref="E1"/>
      <selection pane="bottomLeft" activeCell="A5" sqref="A5"/>
      <selection pane="bottomRight" activeCell="F538" sqref="F538"/>
    </sheetView>
  </sheetViews>
  <sheetFormatPr defaultRowHeight="10.5" x14ac:dyDescent="0.15"/>
  <cols>
    <col min="3" max="3" width="14" customWidth="1"/>
    <col min="4" max="4" width="13" customWidth="1"/>
    <col min="5" max="5" width="12.7109375" customWidth="1"/>
    <col min="6" max="16" width="20.42578125" customWidth="1"/>
    <col min="17" max="18" width="20.42578125" style="95" customWidth="1"/>
    <col min="19" max="21" width="20.42578125" customWidth="1"/>
  </cols>
  <sheetData>
    <row r="2" spans="3:31" ht="18.75" x14ac:dyDescent="0.15">
      <c r="E2" s="1"/>
    </row>
    <row r="3" spans="3:31" ht="18.75" x14ac:dyDescent="0.15">
      <c r="C3" s="277" t="s">
        <v>49</v>
      </c>
      <c r="D3" s="277"/>
      <c r="E3" s="277"/>
      <c r="F3" s="275" t="s">
        <v>192</v>
      </c>
      <c r="G3" s="275"/>
      <c r="H3" s="275"/>
      <c r="I3" s="275"/>
      <c r="J3" s="275"/>
      <c r="K3" s="275"/>
      <c r="L3" s="275"/>
      <c r="M3" s="275"/>
      <c r="N3" s="275"/>
      <c r="O3" s="276"/>
    </row>
    <row r="6" spans="3:31" ht="18.75" x14ac:dyDescent="0.15">
      <c r="C6" s="264" t="s">
        <v>214</v>
      </c>
      <c r="D6" s="265"/>
      <c r="E6" s="269" t="s">
        <v>326</v>
      </c>
      <c r="F6" s="270"/>
      <c r="G6" s="270"/>
      <c r="H6" s="270"/>
      <c r="I6" s="270"/>
      <c r="J6" s="270"/>
      <c r="K6" s="270"/>
      <c r="L6" s="270"/>
      <c r="M6" s="270"/>
      <c r="N6" s="270"/>
      <c r="O6" s="271" t="s">
        <v>42</v>
      </c>
    </row>
    <row r="7" spans="3:31" ht="15" x14ac:dyDescent="0.15">
      <c r="C7" s="262" t="s">
        <v>93</v>
      </c>
      <c r="D7" s="263"/>
      <c r="E7" s="43">
        <v>1</v>
      </c>
      <c r="F7" s="44">
        <v>2004</v>
      </c>
      <c r="G7" s="44">
        <f t="shared" ref="G7:O7" si="0">F7+1</f>
        <v>2005</v>
      </c>
      <c r="H7" s="44">
        <f t="shared" si="0"/>
        <v>2006</v>
      </c>
      <c r="I7" s="44">
        <f t="shared" si="0"/>
        <v>2007</v>
      </c>
      <c r="J7" s="44">
        <f t="shared" si="0"/>
        <v>2008</v>
      </c>
      <c r="K7" s="44">
        <f t="shared" si="0"/>
        <v>2009</v>
      </c>
      <c r="L7" s="44">
        <f t="shared" si="0"/>
        <v>2010</v>
      </c>
      <c r="M7" s="44">
        <f t="shared" si="0"/>
        <v>2011</v>
      </c>
      <c r="N7" s="44">
        <f t="shared" si="0"/>
        <v>2012</v>
      </c>
      <c r="O7" s="120">
        <f t="shared" si="0"/>
        <v>2013</v>
      </c>
      <c r="P7" s="46" t="s">
        <v>91</v>
      </c>
      <c r="Q7" s="47" t="s">
        <v>88</v>
      </c>
      <c r="R7" s="46" t="s">
        <v>89</v>
      </c>
    </row>
    <row r="8" spans="3:31" ht="15" x14ac:dyDescent="0.25">
      <c r="C8" s="256"/>
      <c r="D8" s="257"/>
      <c r="E8" s="45" t="s">
        <v>0</v>
      </c>
      <c r="F8" s="73">
        <f>IF($C$3="National Currency",IF(D.Other_DATA!E7=0,0,D.Other_DATA!E7),IF($C$3="Current Exchange rate",IF(D.Other_DATA!E7=0,0,D.Other_DATA!E7/ECO!O10),IF($C$3="Constant Exchange rate",IF(D.Other_DATA!E7=0,0,D.Other_DATA!E7/ECO!O45))))</f>
        <v>0</v>
      </c>
      <c r="G8" s="73">
        <f>IF($C$3="National Currency",IF(D.Other_DATA!F7=0,0,D.Other_DATA!F7),IF($C$3="Current Exchange rate",IF(D.Other_DATA!F7=0,0,D.Other_DATA!F7/ECO!P10),IF($C$3="Constant Exchange rate",IF(D.Other_DATA!F7=0,0,D.Other_DATA!F7/ECO!P45))))</f>
        <v>0</v>
      </c>
      <c r="H8" s="73">
        <f>IF($C$3="National Currency",IF(D.Other_DATA!G7=0,0,D.Other_DATA!G7),IF($C$3="Current Exchange rate",IF(D.Other_DATA!G7=0,0,D.Other_DATA!G7/ECO!Q10),IF($C$3="Constant Exchange rate",IF(D.Other_DATA!G7=0,0,D.Other_DATA!G7/ECO!Q45))))</f>
        <v>0</v>
      </c>
      <c r="I8" s="73">
        <f>IF($C$3="National Currency",IF(D.Other_DATA!H7=0,0,D.Other_DATA!H7),IF($C$3="Current Exchange rate",IF(D.Other_DATA!H7=0,0,D.Other_DATA!H7/ECO!R10),IF($C$3="Constant Exchange rate",IF(D.Other_DATA!H7=0,0,D.Other_DATA!H7/ECO!R45))))</f>
        <v>0</v>
      </c>
      <c r="J8" s="73">
        <f>IF($C$3="National Currency",IF(D.Other_DATA!I7=0,0,D.Other_DATA!I7),IF($C$3="Current Exchange rate",IF(D.Other_DATA!I7=0,0,D.Other_DATA!I7/ECO!S10),IF($C$3="Constant Exchange rate",IF(D.Other_DATA!I7=0,0,D.Other_DATA!I7/ECO!S45))))</f>
        <v>0</v>
      </c>
      <c r="K8" s="73">
        <f>IF($C$3="National Currency",IF(D.Other_DATA!J7=0,0,D.Other_DATA!J7),IF($C$3="Current Exchange rate",IF(D.Other_DATA!J7=0,0,D.Other_DATA!J7/ECO!T10),IF($C$3="Constant Exchange rate",IF(D.Other_DATA!J7=0,0,D.Other_DATA!J7/ECO!T45))))</f>
        <v>0</v>
      </c>
      <c r="L8" s="73">
        <f>IF($C$3="National Currency",IF(D.Other_DATA!K7=0,0,D.Other_DATA!K7),IF($C$3="Current Exchange rate",IF(D.Other_DATA!K7=0,0,D.Other_DATA!K7/ECO!U10),IF($C$3="Constant Exchange rate",IF(D.Other_DATA!K7=0,0,D.Other_DATA!K7/ECO!U45))))</f>
        <v>0</v>
      </c>
      <c r="M8" s="73">
        <f>IF($C$3="National Currency",IF(D.Other_DATA!L7=0,0,D.Other_DATA!L7),IF($C$3="Current Exchange rate",IF(D.Other_DATA!L7=0,0,D.Other_DATA!L7/ECO!V10),IF($C$3="Constant Exchange rate",IF(D.Other_DATA!L7=0,0,D.Other_DATA!L7/ECO!V45))))</f>
        <v>0</v>
      </c>
      <c r="N8" s="73">
        <f>IF($C$3="National Currency",IF(D.Other_DATA!M7=0,0,D.Other_DATA!M7),IF($C$3="Current Exchange rate",IF(D.Other_DATA!M7=0,0,D.Other_DATA!M7/ECO!W10),IF($C$3="Constant Exchange rate",IF(D.Other_DATA!M7=0,0,D.Other_DATA!M7/ECO!W45))))</f>
        <v>0</v>
      </c>
      <c r="O8" s="73">
        <f>IF($C$3="National Currency",IF(D.Other_DATA!N7=0,0,D.Other_DATA!N7),IF($C$3="Current Exchange rate",IF(D.Other_DATA!N7=0,0,D.Other_DATA!N7/ECO!X10),IF($C$3="Constant Exchange rate",IF(D.Other_DATA!N7=0,0,D.Other_DATA!N7/ECO!X45))))</f>
        <v>0</v>
      </c>
      <c r="P8" s="48">
        <f>O8/$O$40</f>
        <v>0</v>
      </c>
      <c r="Q8" s="94" t="str">
        <f>IF(OR(O8=0, N8=0),"-",O8/N8-1)</f>
        <v>-</v>
      </c>
      <c r="R8" s="94" t="str">
        <f>IF(OR(O8=0, F8=0),"-",O8/F8-1)</f>
        <v>-</v>
      </c>
      <c r="AD8" s="117" t="s">
        <v>46</v>
      </c>
      <c r="AE8" s="117"/>
    </row>
    <row r="9" spans="3:31" ht="15" x14ac:dyDescent="0.25">
      <c r="C9" s="256"/>
      <c r="D9" s="257"/>
      <c r="E9" s="45" t="s">
        <v>1</v>
      </c>
      <c r="F9" s="74">
        <f>IF($C$3="National Currency",IF(D.Other_DATA!E8=0,0,D.Other_DATA!E8),IF($C$3="Current Exchange rate",IF(D.Other_DATA!E8=0,0,D.Other_DATA!E8/ECO!O11),IF($C$3="Constant Exchange rate",IF(D.Other_DATA!E8=0,0,D.Other_DATA!E8/ECO!O46))))</f>
        <v>22172.9</v>
      </c>
      <c r="G9" s="74">
        <f>IF($C$3="National Currency",IF(D.Other_DATA!F8=0,0,D.Other_DATA!F8),IF($C$3="Current Exchange rate",IF(D.Other_DATA!F8=0,0,D.Other_DATA!F8/ECO!P11),IF($C$3="Constant Exchange rate",IF(D.Other_DATA!F8=0,0,D.Other_DATA!F8/ECO!P46))))</f>
        <v>22369</v>
      </c>
      <c r="H9" s="74">
        <f>IF($C$3="National Currency",IF(D.Other_DATA!G8=0,0,D.Other_DATA!G8),IF($C$3="Current Exchange rate",IF(D.Other_DATA!G8=0,0,D.Other_DATA!G8/ECO!Q11),IF($C$3="Constant Exchange rate",IF(D.Other_DATA!G8=0,0,D.Other_DATA!G8/ECO!Q46))))</f>
        <v>23106.791679500006</v>
      </c>
      <c r="I9" s="74">
        <f>IF($C$3="National Currency",IF(D.Other_DATA!H8=0,0,D.Other_DATA!H8),IF($C$3="Current Exchange rate",IF(D.Other_DATA!H8=0,0,D.Other_DATA!H8/ECO!R11),IF($C$3="Constant Exchange rate",IF(D.Other_DATA!H8=0,0,D.Other_DATA!H8/ECO!R46))))</f>
        <v>24100.28791495</v>
      </c>
      <c r="J9" s="74">
        <f>IF($C$3="National Currency",IF(D.Other_DATA!I8=0,0,D.Other_DATA!I8),IF($C$3="Current Exchange rate",IF(D.Other_DATA!I8=0,0,D.Other_DATA!I8/ECO!S11),IF($C$3="Constant Exchange rate",IF(D.Other_DATA!I8=0,0,D.Other_DATA!I8/ECO!S46))))</f>
        <v>24402.086564560002</v>
      </c>
      <c r="K9" s="74">
        <f>IF($C$3="National Currency",IF(D.Other_DATA!J8=0,0,D.Other_DATA!J8),IF($C$3="Current Exchange rate",IF(D.Other_DATA!J8=0,0,D.Other_DATA!J8/ECO!T11),IF($C$3="Constant Exchange rate",IF(D.Other_DATA!J8=0,0,D.Other_DATA!J8/ECO!T46))))</f>
        <v>24929.008136919998</v>
      </c>
      <c r="L9" s="74">
        <f>IF($C$3="National Currency",IF(D.Other_DATA!K8=0,0,D.Other_DATA!K8),IF($C$3="Current Exchange rate",IF(D.Other_DATA!K8=0,0,D.Other_DATA!K8/ECO!U11),IF($C$3="Constant Exchange rate",IF(D.Other_DATA!K8=0,0,D.Other_DATA!K8/ECO!U46))))</f>
        <v>25648.599473999995</v>
      </c>
      <c r="M9" s="74">
        <f>IF($C$3="National Currency",IF(D.Other_DATA!L8=0,0,D.Other_DATA!L8),IF($C$3="Current Exchange rate",IF(D.Other_DATA!L8=0,0,D.Other_DATA!L8/ECO!V11),IF($C$3="Constant Exchange rate",IF(D.Other_DATA!L8=0,0,D.Other_DATA!L8/ECO!V46))))</f>
        <v>25939.681896329999</v>
      </c>
      <c r="N9" s="74">
        <f>IF($C$3="National Currency",IF(D.Other_DATA!M8=0,0,D.Other_DATA!M8),IF($C$3="Current Exchange rate",IF(D.Other_DATA!M8=0,0,D.Other_DATA!M8/ECO!W11),IF($C$3="Constant Exchange rate",IF(D.Other_DATA!M8=0,0,D.Other_DATA!M8/ECO!W46))))</f>
        <v>26670.634694040004</v>
      </c>
      <c r="O9" s="74">
        <f>IF($C$3="National Currency",IF(D.Other_DATA!N8=0,0,D.Other_DATA!N8),IF($C$3="Current Exchange rate",IF(D.Other_DATA!N8=0,0,D.Other_DATA!N8/ECO!X11),IF($C$3="Constant Exchange rate",IF(D.Other_DATA!N8=0,0,D.Other_DATA!N8/ECO!X46))))</f>
        <v>27428.66110365</v>
      </c>
      <c r="P9" s="48">
        <f t="shared" ref="P9:P40" si="1">O9/$O$40</f>
        <v>6.028194942895921E-2</v>
      </c>
      <c r="Q9" s="94">
        <f t="shared" ref="Q9:Q39" si="2">IF(OR(O9=0, N9=0),"-",O9/N9-1)</f>
        <v>2.8421761173137439E-2</v>
      </c>
      <c r="R9" s="94">
        <f t="shared" ref="R9:R39" si="3">IF(OR(O9=0, F9=0),"-",O9/F9-1)</f>
        <v>0.23703534962273753</v>
      </c>
      <c r="AD9" s="117" t="s">
        <v>47</v>
      </c>
      <c r="AE9" s="117"/>
    </row>
    <row r="10" spans="3:31" ht="15" x14ac:dyDescent="0.25">
      <c r="C10" s="256"/>
      <c r="D10" s="257"/>
      <c r="E10" s="45" t="s">
        <v>2</v>
      </c>
      <c r="F10" s="74">
        <f>IF($C$3="National Currency",IF(D.Other_DATA!E9=0,0,D.Other_DATA!E9),IF($C$3="Current Exchange rate",IF(D.Other_DATA!E9=0,0,D.Other_DATA!E9/ECO!O12),IF($C$3="Constant Exchange rate",IF(D.Other_DATA!E9=0,0,D.Other_DATA!E9/ECO!O47))))</f>
        <v>0</v>
      </c>
      <c r="G10" s="74">
        <f>IF($C$3="National Currency",IF(D.Other_DATA!F9=0,0,D.Other_DATA!F9),IF($C$3="Current Exchange rate",IF(D.Other_DATA!F9=0,0,D.Other_DATA!F9/ECO!P12),IF($C$3="Constant Exchange rate",IF(D.Other_DATA!F9=0,0,D.Other_DATA!F9/ECO!P47))))</f>
        <v>0</v>
      </c>
      <c r="H10" s="74">
        <f>IF($C$3="National Currency",IF(D.Other_DATA!G9=0,0,D.Other_DATA!G9),IF($C$3="Current Exchange rate",IF(D.Other_DATA!G9=0,0,D.Other_DATA!G9/ECO!Q12),IF($C$3="Constant Exchange rate",IF(D.Other_DATA!G9=0,0,D.Other_DATA!G9/ECO!Q47))))</f>
        <v>0</v>
      </c>
      <c r="I10" s="74">
        <f>IF($C$3="National Currency",IF(D.Other_DATA!H9=0,0,D.Other_DATA!H9),IF($C$3="Current Exchange rate",IF(D.Other_DATA!H9=0,0,D.Other_DATA!H9/ECO!R12),IF($C$3="Constant Exchange rate",IF(D.Other_DATA!H9=0,0,D.Other_DATA!H9/ECO!R47))))</f>
        <v>474.33408323959503</v>
      </c>
      <c r="J10" s="74">
        <f>IF($C$3="National Currency",IF(D.Other_DATA!I9=0,0,D.Other_DATA!I9),IF($C$3="Current Exchange rate",IF(D.Other_DATA!I9=0,0,D.Other_DATA!I9/ECO!S12),IF($C$3="Constant Exchange rate",IF(D.Other_DATA!I9=0,0,D.Other_DATA!I9/ECO!S47))))</f>
        <v>615.45572144391042</v>
      </c>
      <c r="K10" s="74">
        <f>IF($C$3="National Currency",IF(D.Other_DATA!J9=0,0,D.Other_DATA!J9),IF($C$3="Current Exchange rate",IF(D.Other_DATA!J9=0,0,D.Other_DATA!J9/ECO!T12),IF($C$3="Constant Exchange rate",IF(D.Other_DATA!J9=0,0,D.Other_DATA!J9/ECO!T47))))</f>
        <v>653.68861846814605</v>
      </c>
      <c r="L10" s="74">
        <f>IF($C$3="National Currency",IF(D.Other_DATA!K9=0,0,D.Other_DATA!K9),IF($C$3="Current Exchange rate",IF(D.Other_DATA!K9=0,0,D.Other_DATA!K9/ECO!U12),IF($C$3="Constant Exchange rate",IF(D.Other_DATA!K9=0,0,D.Other_DATA!K9/ECO!U47))))</f>
        <v>705.04155844155844</v>
      </c>
      <c r="M10" s="74">
        <f>IF($C$3="National Currency",IF(D.Other_DATA!L9=0,0,D.Other_DATA!L9),IF($C$3="Current Exchange rate",IF(D.Other_DATA!L9=0,0,D.Other_DATA!L9/ECO!V12),IF($C$3="Constant Exchange rate",IF(D.Other_DATA!L9=0,0,D.Other_DATA!L9/ECO!V47))))</f>
        <v>742.91849882401061</v>
      </c>
      <c r="N10" s="74">
        <f>IF($C$3="National Currency",IF(D.Other_DATA!M9=0,0,D.Other_DATA!M9),IF($C$3="Current Exchange rate",IF(D.Other_DATA!M9=0,0,D.Other_DATA!M9/ECO!W12),IF($C$3="Constant Exchange rate",IF(D.Other_DATA!M9=0,0,D.Other_DATA!M9/ECO!W47))))</f>
        <v>789.44677369874216</v>
      </c>
      <c r="O10" s="74">
        <f>IF($C$3="National Currency",IF(D.Other_DATA!N9=0,0,D.Other_DATA!N9),IF($C$3="Current Exchange rate",IF(D.Other_DATA!N9=0,0,D.Other_DATA!N9/ECO!X12),IF($C$3="Constant Exchange rate",IF(D.Other_DATA!N9=0,0,D.Other_DATA!N9/ECO!X47))))</f>
        <v>789.44677369874216</v>
      </c>
      <c r="P10" s="48">
        <f t="shared" si="1"/>
        <v>1.7350241890818996E-3</v>
      </c>
      <c r="Q10" s="94">
        <f t="shared" si="2"/>
        <v>0</v>
      </c>
      <c r="R10" s="94" t="str">
        <f t="shared" si="3"/>
        <v>-</v>
      </c>
      <c r="AD10" s="117" t="s">
        <v>48</v>
      </c>
      <c r="AE10" s="117"/>
    </row>
    <row r="11" spans="3:31" ht="15" x14ac:dyDescent="0.25">
      <c r="C11" s="256"/>
      <c r="D11" s="257"/>
      <c r="E11" s="45" t="s">
        <v>3</v>
      </c>
      <c r="F11" s="74">
        <f>IF($C$3="National Currency",IF(D.Other_DATA!E10=0,0,D.Other_DATA!E10),IF($C$3="Current Exchange rate",IF(D.Other_DATA!E10=0,0,D.Other_DATA!E10/ECO!O13),IF($C$3="Constant Exchange rate",IF(D.Other_DATA!E10=0,0,D.Other_DATA!E10/ECO!O48))))</f>
        <v>29084.732202262148</v>
      </c>
      <c r="G11" s="74">
        <f>IF($C$3="National Currency",IF(D.Other_DATA!F10=0,0,D.Other_DATA!F10),IF($C$3="Current Exchange rate",IF(D.Other_DATA!F10=0,0,D.Other_DATA!F10/ECO!P13),IF($C$3="Constant Exchange rate",IF(D.Other_DATA!F10=0,0,D.Other_DATA!F10/ECO!P48))))</f>
        <v>30848.003160345979</v>
      </c>
      <c r="H11" s="74">
        <f>IF($C$3="National Currency",IF(D.Other_DATA!G10=0,0,D.Other_DATA!G10),IF($C$3="Current Exchange rate",IF(D.Other_DATA!G10=0,0,D.Other_DATA!G10/ECO!Q13),IF($C$3="Constant Exchange rate",IF(D.Other_DATA!G10=0,0,D.Other_DATA!G10/ECO!Q48))))</f>
        <v>32484.046074517635</v>
      </c>
      <c r="I11" s="74">
        <f>IF($C$3="National Currency",IF(D.Other_DATA!H10=0,0,D.Other_DATA!H10),IF($C$3="Current Exchange rate",IF(D.Other_DATA!H10=0,0,D.Other_DATA!H10/ECO!R13),IF($C$3="Constant Exchange rate",IF(D.Other_DATA!H10=0,0,D.Other_DATA!H10/ECO!R48))))</f>
        <v>33694.863606121093</v>
      </c>
      <c r="J11" s="74">
        <f>IF($C$3="National Currency",IF(D.Other_DATA!I10=0,0,D.Other_DATA!I10),IF($C$3="Current Exchange rate",IF(D.Other_DATA!I10=0,0,D.Other_DATA!I10/ECO!S13),IF($C$3="Constant Exchange rate",IF(D.Other_DATA!I10=0,0,D.Other_DATA!I10/ECO!S48))))</f>
        <v>38139.528659347969</v>
      </c>
      <c r="K11" s="74">
        <f>IF($C$3="National Currency",IF(D.Other_DATA!J10=0,0,D.Other_DATA!J10),IF($C$3="Current Exchange rate",IF(D.Other_DATA!J10=0,0,D.Other_DATA!J10/ECO!T13),IF($C$3="Constant Exchange rate",IF(D.Other_DATA!J10=0,0,D.Other_DATA!J10/ECO!T48))))</f>
        <v>39013.790352628079</v>
      </c>
      <c r="L11" s="74">
        <f>IF($C$3="National Currency",IF(D.Other_DATA!K10=0,0,D.Other_DATA!K10),IF($C$3="Current Exchange rate",IF(D.Other_DATA!K10=0,0,D.Other_DATA!K10/ECO!U13),IF($C$3="Constant Exchange rate",IF(D.Other_DATA!K10=0,0,D.Other_DATA!K10/ECO!U48))))</f>
        <v>39577.683880572193</v>
      </c>
      <c r="M11" s="74">
        <f>IF($C$3="National Currency",IF(D.Other_DATA!L10=0,0,D.Other_DATA!L10),IF($C$3="Current Exchange rate",IF(D.Other_DATA!L10=0,0,D.Other_DATA!L10/ECO!V13),IF($C$3="Constant Exchange rate",IF(D.Other_DATA!L10=0,0,D.Other_DATA!L10/ECO!V48))))</f>
        <v>40204.483508815705</v>
      </c>
      <c r="N11" s="74">
        <f>IF($C$3="National Currency",IF(D.Other_DATA!M10=0,0,D.Other_DATA!M10),IF($C$3="Current Exchange rate",IF(D.Other_DATA!M10=0,0,D.Other_DATA!M10/ECO!W13),IF($C$3="Constant Exchange rate",IF(D.Other_DATA!M10=0,0,D.Other_DATA!M10/ECO!W48))))</f>
        <v>40812.322315369267</v>
      </c>
      <c r="O11" s="74">
        <f>IF($C$3="National Currency",IF(D.Other_DATA!N10=0,0,D.Other_DATA!N10),IF($C$3="Current Exchange rate",IF(D.Other_DATA!N10=0,0,D.Other_DATA!N10/ECO!X13),IF($C$3="Constant Exchange rate",IF(D.Other_DATA!N10=0,0,D.Other_DATA!N10/ECO!X48))))</f>
        <v>41108.549539254826</v>
      </c>
      <c r="P11" s="48">
        <f t="shared" si="1"/>
        <v>9.0347228217182524E-2</v>
      </c>
      <c r="Q11" s="94">
        <f t="shared" si="2"/>
        <v>7.2582790461301894E-3</v>
      </c>
      <c r="R11" s="94">
        <f t="shared" si="3"/>
        <v>0.41340649978745514</v>
      </c>
      <c r="AD11" s="117" t="s">
        <v>49</v>
      </c>
      <c r="AE11" s="117"/>
    </row>
    <row r="12" spans="3:31" ht="15" x14ac:dyDescent="0.25">
      <c r="C12" s="256"/>
      <c r="D12" s="257"/>
      <c r="E12" s="45" t="s">
        <v>4</v>
      </c>
      <c r="F12" s="74">
        <f>IF($C$3="National Currency",IF(D.Other_DATA!E11=0,0,D.Other_DATA!E11),IF($C$3="Current Exchange rate",IF(D.Other_DATA!E11=0,0,D.Other_DATA!E11/ECO!O14),IF($C$3="Constant Exchange rate",IF(D.Other_DATA!E11=0,0,D.Other_DATA!E11/ECO!O49))))</f>
        <v>268.59398226459581</v>
      </c>
      <c r="G12" s="74">
        <f>IF($C$3="National Currency",IF(D.Other_DATA!F11=0,0,D.Other_DATA!F11),IF($C$3="Current Exchange rate",IF(D.Other_DATA!F11=0,0,D.Other_DATA!F11/ECO!P14),IF($C$3="Constant Exchange rate",IF(D.Other_DATA!F11=0,0,D.Other_DATA!F11/ECO!P49))))</f>
        <v>312.33447810412292</v>
      </c>
      <c r="H12" s="74">
        <f>IF($C$3="National Currency",IF(D.Other_DATA!G11=0,0,D.Other_DATA!G11),IF($C$3="Current Exchange rate",IF(D.Other_DATA!G11=0,0,D.Other_DATA!G11/ECO!Q14),IF($C$3="Constant Exchange rate",IF(D.Other_DATA!G11=0,0,D.Other_DATA!G11/ECO!Q49))))</f>
        <v>330.10405453893077</v>
      </c>
      <c r="I12" s="74">
        <f>IF($C$3="National Currency",IF(D.Other_DATA!H11=0,0,D.Other_DATA!H11),IF($C$3="Current Exchange rate",IF(D.Other_DATA!H11=0,0,D.Other_DATA!H11/ECO!R14),IF($C$3="Constant Exchange rate",IF(D.Other_DATA!H11=0,0,D.Other_DATA!H11/ECO!R49))))</f>
        <v>363.93459428981498</v>
      </c>
      <c r="J12" s="74">
        <f>IF($C$3="National Currency",IF(D.Other_DATA!I11=0,0,D.Other_DATA!I11),IF($C$3="Current Exchange rate",IF(D.Other_DATA!I11=0,0,D.Other_DATA!I11/ECO!S14),IF($C$3="Constant Exchange rate",IF(D.Other_DATA!I11=0,0,D.Other_DATA!I11/ECO!S49))))</f>
        <v>0</v>
      </c>
      <c r="K12" s="74">
        <f>IF($C$3="National Currency",IF(D.Other_DATA!J11=0,0,D.Other_DATA!J11),IF($C$3="Current Exchange rate",IF(D.Other_DATA!J11=0,0,D.Other_DATA!J11/ECO!T14),IF($C$3="Constant Exchange rate",IF(D.Other_DATA!J11=0,0,D.Other_DATA!J11/ECO!T49))))</f>
        <v>0</v>
      </c>
      <c r="L12" s="74">
        <f>IF($C$3="National Currency",IF(D.Other_DATA!K11=0,0,D.Other_DATA!K11),IF($C$3="Current Exchange rate",IF(D.Other_DATA!K11=0,0,D.Other_DATA!K11/ECO!U14),IF($C$3="Constant Exchange rate",IF(D.Other_DATA!K11=0,0,D.Other_DATA!K11/ECO!U49))))</f>
        <v>0</v>
      </c>
      <c r="M12" s="74">
        <f>IF($C$3="National Currency",IF(D.Other_DATA!L11=0,0,D.Other_DATA!L11),IF($C$3="Current Exchange rate",IF(D.Other_DATA!L11=0,0,D.Other_DATA!L11/ECO!V14),IF($C$3="Constant Exchange rate",IF(D.Other_DATA!L11=0,0,D.Other_DATA!L11/ECO!V49))))</f>
        <v>0</v>
      </c>
      <c r="N12" s="74">
        <f>IF($C$3="National Currency",IF(D.Other_DATA!M11=0,0,D.Other_DATA!M11),IF($C$3="Current Exchange rate",IF(D.Other_DATA!M11=0,0,D.Other_DATA!M11/ECO!W14),IF($C$3="Constant Exchange rate",IF(D.Other_DATA!M11=0,0,D.Other_DATA!M11/ECO!W49))))</f>
        <v>0</v>
      </c>
      <c r="O12" s="74">
        <f>IF($C$3="National Currency",IF(D.Other_DATA!N11=0,0,D.Other_DATA!N11),IF($C$3="Current Exchange rate",IF(D.Other_DATA!N11=0,0,D.Other_DATA!N11/ECO!X14),IF($C$3="Constant Exchange rate",IF(D.Other_DATA!N11=0,0,D.Other_DATA!N11/ECO!X49))))</f>
        <v>0</v>
      </c>
      <c r="P12" s="48">
        <f t="shared" si="1"/>
        <v>0</v>
      </c>
      <c r="Q12" s="94" t="str">
        <f t="shared" si="2"/>
        <v>-</v>
      </c>
      <c r="R12" s="94" t="str">
        <f t="shared" si="3"/>
        <v>-</v>
      </c>
    </row>
    <row r="13" spans="3:31" ht="15" x14ac:dyDescent="0.25">
      <c r="C13" s="256"/>
      <c r="D13" s="257"/>
      <c r="E13" s="45" t="s">
        <v>5</v>
      </c>
      <c r="F13" s="74">
        <f>IF($C$3="National Currency",IF(D.Other_DATA!E12=0,0,D.Other_DATA!E12),IF($C$3="Current Exchange rate",IF(D.Other_DATA!E12=0,0,D.Other_DATA!E12/ECO!O15),IF($C$3="Constant Exchange rate",IF(D.Other_DATA!E12=0,0,D.Other_DATA!E12/ECO!O50))))</f>
        <v>2138.8137732107448</v>
      </c>
      <c r="G13" s="74">
        <f>IF($C$3="National Currency",IF(D.Other_DATA!F12=0,0,D.Other_DATA!F12),IF($C$3="Current Exchange rate",IF(D.Other_DATA!F12=0,0,D.Other_DATA!F12/ECO!P15),IF($C$3="Constant Exchange rate",IF(D.Other_DATA!F12=0,0,D.Other_DATA!F12/ECO!P50))))</f>
        <v>2199.6755002704167</v>
      </c>
      <c r="H13" s="74">
        <f>IF($C$3="National Currency",IF(D.Other_DATA!G12=0,0,D.Other_DATA!G12),IF($C$3="Current Exchange rate",IF(D.Other_DATA!G12=0,0,D.Other_DATA!G12/ECO!Q15),IF($C$3="Constant Exchange rate",IF(D.Other_DATA!G12=0,0,D.Other_DATA!G12/ECO!Q50))))</f>
        <v>2234.3969713358574</v>
      </c>
      <c r="I13" s="74">
        <f>IF($C$3="National Currency",IF(D.Other_DATA!H12=0,0,D.Other_DATA!H12),IF($C$3="Current Exchange rate",IF(D.Other_DATA!H12=0,0,D.Other_DATA!H12/ECO!R15),IF($C$3="Constant Exchange rate",IF(D.Other_DATA!H12=0,0,D.Other_DATA!H12/ECO!R50))))</f>
        <v>2454.8404542996213</v>
      </c>
      <c r="J13" s="74">
        <f>IF($C$3="National Currency",IF(D.Other_DATA!I12=0,0,D.Other_DATA!I12),IF($C$3="Current Exchange rate",IF(D.Other_DATA!I12=0,0,D.Other_DATA!I12/ECO!S15),IF($C$3="Constant Exchange rate",IF(D.Other_DATA!I12=0,0,D.Other_DATA!I12/ECO!S50))))</f>
        <v>3210.3839913466741</v>
      </c>
      <c r="K13" s="74">
        <f>IF($C$3="National Currency",IF(D.Other_DATA!J12=0,0,D.Other_DATA!J12),IF($C$3="Current Exchange rate",IF(D.Other_DATA!J12=0,0,D.Other_DATA!J12/ECO!T15),IF($C$3="Constant Exchange rate",IF(D.Other_DATA!J12=0,0,D.Other_DATA!J12/ECO!T50))))</f>
        <v>3300.5949161709032</v>
      </c>
      <c r="L13" s="74">
        <f>IF($C$3="National Currency",IF(D.Other_DATA!K12=0,0,D.Other_DATA!K12),IF($C$3="Current Exchange rate",IF(D.Other_DATA!K12=0,0,D.Other_DATA!K12/ECO!U15),IF($C$3="Constant Exchange rate",IF(D.Other_DATA!K12=0,0,D.Other_DATA!K12/ECO!U50))))</f>
        <v>3429.7097530196502</v>
      </c>
      <c r="M13" s="74">
        <f>IF($C$3="National Currency",IF(D.Other_DATA!L12=0,0,D.Other_DATA!L12),IF($C$3="Current Exchange rate",IF(D.Other_DATA!L12=0,0,D.Other_DATA!L12/ECO!V15),IF($C$3="Constant Exchange rate",IF(D.Other_DATA!L12=0,0,D.Other_DATA!L12/ECO!V50))))</f>
        <v>3494.5375878853433</v>
      </c>
      <c r="N13" s="74">
        <f>IF($C$3="National Currency",IF(D.Other_DATA!M12=0,0,D.Other_DATA!M12),IF($C$3="Current Exchange rate",IF(D.Other_DATA!M12=0,0,D.Other_DATA!M12/ECO!W15),IF($C$3="Constant Exchange rate",IF(D.Other_DATA!M12=0,0,D.Other_DATA!M12/ECO!W50))))</f>
        <v>3604.8314404182443</v>
      </c>
      <c r="O13" s="74">
        <f>IF($C$3="National Currency",IF(D.Other_DATA!N12=0,0,D.Other_DATA!N12),IF($C$3="Current Exchange rate",IF(D.Other_DATA!N12=0,0,D.Other_DATA!N12/ECO!X15),IF($C$3="Constant Exchange rate",IF(D.Other_DATA!N12=0,0,D.Other_DATA!N12/ECO!X50))))</f>
        <v>3760.447088516315</v>
      </c>
      <c r="P13" s="48">
        <f t="shared" si="1"/>
        <v>8.2646061491514645E-3</v>
      </c>
      <c r="Q13" s="94">
        <f t="shared" si="2"/>
        <v>4.3168633726745176E-2</v>
      </c>
      <c r="R13" s="94">
        <f t="shared" si="3"/>
        <v>0.75819285232636524</v>
      </c>
    </row>
    <row r="14" spans="3:31" ht="15" x14ac:dyDescent="0.25">
      <c r="C14" s="256"/>
      <c r="D14" s="257"/>
      <c r="E14" s="45" t="s">
        <v>6</v>
      </c>
      <c r="F14" s="74">
        <f>IF($C$3="National Currency",IF(D.Other_DATA!E13=0,0,D.Other_DATA!E13),IF($C$3="Current Exchange rate",IF(D.Other_DATA!E13=0,0,D.Other_DATA!E13/ECO!O16),IF($C$3="Constant Exchange rate",IF(D.Other_DATA!E13=0,0,D.Other_DATA!E13/ECO!O51))))</f>
        <v>0</v>
      </c>
      <c r="G14" s="74">
        <f>IF($C$3="National Currency",IF(D.Other_DATA!F13=0,0,D.Other_DATA!F13),IF($C$3="Current Exchange rate",IF(D.Other_DATA!F13=0,0,D.Other_DATA!F13/ECO!P16),IF($C$3="Constant Exchange rate",IF(D.Other_DATA!F13=0,0,D.Other_DATA!F13/ECO!P51))))</f>
        <v>0</v>
      </c>
      <c r="H14" s="74">
        <f>IF($C$3="National Currency",IF(D.Other_DATA!G13=0,0,D.Other_DATA!G13),IF($C$3="Current Exchange rate",IF(D.Other_DATA!G13=0,0,D.Other_DATA!G13/ECO!Q16),IF($C$3="Constant Exchange rate",IF(D.Other_DATA!G13=0,0,D.Other_DATA!G13/ECO!Q51))))</f>
        <v>0</v>
      </c>
      <c r="I14" s="74">
        <f>IF($C$3="National Currency",IF(D.Other_DATA!H13=0,0,D.Other_DATA!H13),IF($C$3="Current Exchange rate",IF(D.Other_DATA!H13=0,0,D.Other_DATA!H13/ECO!R16),IF($C$3="Constant Exchange rate",IF(D.Other_DATA!H13=0,0,D.Other_DATA!H13/ECO!R51))))</f>
        <v>0</v>
      </c>
      <c r="J14" s="74">
        <f>IF($C$3="National Currency",IF(D.Other_DATA!I13=0,0,D.Other_DATA!I13),IF($C$3="Current Exchange rate",IF(D.Other_DATA!I13=0,0,D.Other_DATA!I13/ECO!S16),IF($C$3="Constant Exchange rate",IF(D.Other_DATA!I13=0,0,D.Other_DATA!I13/ECO!S51))))</f>
        <v>0</v>
      </c>
      <c r="K14" s="74">
        <f>IF($C$3="National Currency",IF(D.Other_DATA!J13=0,0,D.Other_DATA!J13),IF($C$3="Current Exchange rate",IF(D.Other_DATA!J13=0,0,D.Other_DATA!J13/ECO!T16),IF($C$3="Constant Exchange rate",IF(D.Other_DATA!J13=0,0,D.Other_DATA!J13/ECO!T51))))</f>
        <v>0</v>
      </c>
      <c r="L14" s="74">
        <f>IF($C$3="National Currency",IF(D.Other_DATA!K13=0,0,D.Other_DATA!K13),IF($C$3="Current Exchange rate",IF(D.Other_DATA!K13=0,0,D.Other_DATA!K13/ECO!U16),IF($C$3="Constant Exchange rate",IF(D.Other_DATA!K13=0,0,D.Other_DATA!K13/ECO!U51))))</f>
        <v>0</v>
      </c>
      <c r="M14" s="74">
        <f>IF($C$3="National Currency",IF(D.Other_DATA!L13=0,0,D.Other_DATA!L13),IF($C$3="Current Exchange rate",IF(D.Other_DATA!L13=0,0,D.Other_DATA!L13/ECO!V16),IF($C$3="Constant Exchange rate",IF(D.Other_DATA!L13=0,0,D.Other_DATA!L13/ECO!V51))))</f>
        <v>0</v>
      </c>
      <c r="N14" s="74">
        <f>IF($C$3="National Currency",IF(D.Other_DATA!M13=0,0,D.Other_DATA!M13),IF($C$3="Current Exchange rate",IF(D.Other_DATA!M13=0,0,D.Other_DATA!M13/ECO!W16),IF($C$3="Constant Exchange rate",IF(D.Other_DATA!M13=0,0,D.Other_DATA!M13/ECO!W51))))</f>
        <v>0</v>
      </c>
      <c r="O14" s="74">
        <f>IF($C$3="National Currency",IF(D.Other_DATA!N13=0,0,D.Other_DATA!N13),IF($C$3="Current Exchange rate",IF(D.Other_DATA!N13=0,0,D.Other_DATA!N13/ECO!X16),IF($C$3="Constant Exchange rate",IF(D.Other_DATA!N13=0,0,D.Other_DATA!N13/ECO!X51))))</f>
        <v>0</v>
      </c>
      <c r="P14" s="48">
        <f t="shared" si="1"/>
        <v>0</v>
      </c>
      <c r="Q14" s="94" t="str">
        <f t="shared" si="2"/>
        <v>-</v>
      </c>
      <c r="R14" s="94" t="str">
        <f t="shared" si="3"/>
        <v>-</v>
      </c>
    </row>
    <row r="15" spans="3:31" ht="15" x14ac:dyDescent="0.25">
      <c r="C15" s="256"/>
      <c r="D15" s="257"/>
      <c r="E15" s="45" t="s">
        <v>7</v>
      </c>
      <c r="F15" s="74">
        <f>IF($C$3="National Currency",IF(D.Other_DATA!E14=0,0,D.Other_DATA!E14),IF($C$3="Current Exchange rate",IF(D.Other_DATA!E14=0,0,D.Other_DATA!E14/ECO!O17),IF($C$3="Constant Exchange rate",IF(D.Other_DATA!E14=0,0,D.Other_DATA!E14/ECO!O52))))</f>
        <v>7917.2095147274122</v>
      </c>
      <c r="G15" s="74">
        <f>IF($C$3="National Currency",IF(D.Other_DATA!F14=0,0,D.Other_DATA!F14),IF($C$3="Current Exchange rate",IF(D.Other_DATA!F14=0,0,D.Other_DATA!F14/ECO!P17),IF($C$3="Constant Exchange rate",IF(D.Other_DATA!F14=0,0,D.Other_DATA!F14/ECO!P52))))</f>
        <v>9342.403932682364</v>
      </c>
      <c r="H15" s="74">
        <f>IF($C$3="National Currency",IF(D.Other_DATA!G14=0,0,D.Other_DATA!G14),IF($C$3="Current Exchange rate",IF(D.Other_DATA!G14=0,0,D.Other_DATA!G14/ECO!Q17),IF($C$3="Constant Exchange rate",IF(D.Other_DATA!G14=0,0,D.Other_DATA!G14/ECO!Q52))))</f>
        <v>9268.1288866801879</v>
      </c>
      <c r="I15" s="74">
        <f>IF($C$3="National Currency",IF(D.Other_DATA!H14=0,0,D.Other_DATA!H14),IF($C$3="Current Exchange rate",IF(D.Other_DATA!H14=0,0,D.Other_DATA!H14/ECO!R17),IF($C$3="Constant Exchange rate",IF(D.Other_DATA!H14=0,0,D.Other_DATA!H14/ECO!R52))))</f>
        <v>10787.610976052007</v>
      </c>
      <c r="J15" s="74">
        <f>IF($C$3="National Currency",IF(D.Other_DATA!I14=0,0,D.Other_DATA!I14),IF($C$3="Current Exchange rate",IF(D.Other_DATA!I14=0,0,D.Other_DATA!I14/ECO!S17),IF($C$3="Constant Exchange rate",IF(D.Other_DATA!I14=0,0,D.Other_DATA!I14/ECO!S52))))</f>
        <v>10355.25767934133</v>
      </c>
      <c r="K15" s="74">
        <f>IF($C$3="National Currency",IF(D.Other_DATA!J14=0,0,D.Other_DATA!J14),IF($C$3="Current Exchange rate",IF(D.Other_DATA!J14=0,0,D.Other_DATA!J14/ECO!T17),IF($C$3="Constant Exchange rate",IF(D.Other_DATA!J14=0,0,D.Other_DATA!J14/ECO!T52))))</f>
        <v>10682.017648717983</v>
      </c>
      <c r="L15" s="74">
        <f>IF($C$3="National Currency",IF(D.Other_DATA!K14=0,0,D.Other_DATA!K14),IF($C$3="Current Exchange rate",IF(D.Other_DATA!K14=0,0,D.Other_DATA!K14/ECO!U17),IF($C$3="Constant Exchange rate",IF(D.Other_DATA!K14=0,0,D.Other_DATA!K14/ECO!U52))))</f>
        <v>8317.7306488657287</v>
      </c>
      <c r="M15" s="74">
        <f>IF($C$3="National Currency",IF(D.Other_DATA!L14=0,0,D.Other_DATA!L14),IF($C$3="Current Exchange rate",IF(D.Other_DATA!L14=0,0,D.Other_DATA!L14/ECO!V17),IF($C$3="Constant Exchange rate",IF(D.Other_DATA!L14=0,0,D.Other_DATA!L14/ECO!V52))))</f>
        <v>9488.5363920862837</v>
      </c>
      <c r="N15" s="74">
        <f>IF($C$3="National Currency",IF(D.Other_DATA!M14=0,0,D.Other_DATA!M14),IF($C$3="Current Exchange rate",IF(D.Other_DATA!M14=0,0,D.Other_DATA!M14/ECO!W17),IF($C$3="Constant Exchange rate",IF(D.Other_DATA!M14=0,0,D.Other_DATA!M14/ECO!W52))))</f>
        <v>11978.026405920515</v>
      </c>
      <c r="O15" s="223">
        <f>IF($C$3="National Currency",IF(D.Other_DATA!N14=0,0,D.Other_DATA!N14),IF($C$3="Current Exchange rate",IF(D.Other_DATA!N14=0,0,D.Other_DATA!N14/ECO!X17),IF($C$3="Constant Exchange rate",IF(D.Other_DATA!N14=0,0,D.Other_DATA!N14/ECO!X52))))</f>
        <v>11978.026405920515</v>
      </c>
      <c r="P15" s="48">
        <f t="shared" si="1"/>
        <v>2.6324973695648322E-2</v>
      </c>
      <c r="Q15" s="94">
        <f t="shared" si="2"/>
        <v>0</v>
      </c>
      <c r="R15" s="94">
        <f t="shared" si="3"/>
        <v>0.51291012112781198</v>
      </c>
    </row>
    <row r="16" spans="3:31" ht="15" x14ac:dyDescent="0.25">
      <c r="C16" s="256"/>
      <c r="D16" s="257"/>
      <c r="E16" s="45" t="s">
        <v>8</v>
      </c>
      <c r="F16" s="74">
        <f>IF($C$3="National Currency",IF(D.Other_DATA!E15=0,0,D.Other_DATA!E15),IF($C$3="Current Exchange rate",IF(D.Other_DATA!E15=0,0,D.Other_DATA!E15/ECO!O18),IF($C$3="Constant Exchange rate",IF(D.Other_DATA!E15=0,0,D.Other_DATA!E15/ECO!O53))))</f>
        <v>78.924494778418321</v>
      </c>
      <c r="G16" s="74">
        <f>IF($C$3="National Currency",IF(D.Other_DATA!F15=0,0,D.Other_DATA!F15),IF($C$3="Current Exchange rate",IF(D.Other_DATA!F15=0,0,D.Other_DATA!F15/ECO!P18),IF($C$3="Constant Exchange rate",IF(D.Other_DATA!F15=0,0,D.Other_DATA!F15/ECO!P53))))</f>
        <v>102.82745133127965</v>
      </c>
      <c r="H16" s="74">
        <f>IF($C$3="National Currency",IF(D.Other_DATA!G15=0,0,D.Other_DATA!G15),IF($C$3="Current Exchange rate",IF(D.Other_DATA!G15=0,0,D.Other_DATA!G15/ECO!Q18),IF($C$3="Constant Exchange rate",IF(D.Other_DATA!G15=0,0,D.Other_DATA!G15/ECO!Q53))))</f>
        <v>116.90718750399448</v>
      </c>
      <c r="I16" s="74">
        <f>IF($C$3="National Currency",IF(D.Other_DATA!H15=0,0,D.Other_DATA!H15),IF($C$3="Current Exchange rate",IF(D.Other_DATA!H15=0,0,D.Other_DATA!H15/ECO!R18),IF($C$3="Constant Exchange rate",IF(D.Other_DATA!H15=0,0,D.Other_DATA!H15/ECO!R53))))</f>
        <v>139.61499622921275</v>
      </c>
      <c r="J16" s="74">
        <f>IF($C$3="National Currency",IF(D.Other_DATA!I15=0,0,D.Other_DATA!I15),IF($C$3="Current Exchange rate",IF(D.Other_DATA!I15=0,0,D.Other_DATA!I15/ECO!S18),IF($C$3="Constant Exchange rate",IF(D.Other_DATA!I15=0,0,D.Other_DATA!I15/ECO!S53))))</f>
        <v>160.41293316119797</v>
      </c>
      <c r="K16" s="74">
        <f>IF($C$3="National Currency",IF(D.Other_DATA!J15=0,0,D.Other_DATA!J15),IF($C$3="Current Exchange rate",IF(D.Other_DATA!J15=0,0,D.Other_DATA!J15/ECO!T18),IF($C$3="Constant Exchange rate",IF(D.Other_DATA!J15=0,0,D.Other_DATA!J15/ECO!T53))))</f>
        <v>220.99989774136236</v>
      </c>
      <c r="L16" s="74">
        <f>IF($C$3="National Currency",IF(D.Other_DATA!K15=0,0,D.Other_DATA!K15),IF($C$3="Current Exchange rate",IF(D.Other_DATA!K15=0,0,D.Other_DATA!K15/ECO!U18),IF($C$3="Constant Exchange rate",IF(D.Other_DATA!K15=0,0,D.Other_DATA!K15/ECO!U53))))</f>
        <v>217.29065739521687</v>
      </c>
      <c r="M16" s="74">
        <f>IF($C$3="National Currency",IF(D.Other_DATA!L15=0,0,D.Other_DATA!L15),IF($C$3="Current Exchange rate",IF(D.Other_DATA!L15=0,0,D.Other_DATA!L15/ECO!V18),IF($C$3="Constant Exchange rate",IF(D.Other_DATA!L15=0,0,D.Other_DATA!L15/ECO!V53))))</f>
        <v>201.5</v>
      </c>
      <c r="N16" s="74">
        <f>IF($C$3="National Currency",IF(D.Other_DATA!M15=0,0,D.Other_DATA!M15),IF($C$3="Current Exchange rate",IF(D.Other_DATA!M15=0,0,D.Other_DATA!M15/ECO!W18),IF($C$3="Constant Exchange rate",IF(D.Other_DATA!M15=0,0,D.Other_DATA!M15/ECO!W53))))</f>
        <v>203.95699999999999</v>
      </c>
      <c r="O16" s="74">
        <f>IF($C$3="National Currency",IF(D.Other_DATA!N15=0,0,D.Other_DATA!N15),IF($C$3="Current Exchange rate",IF(D.Other_DATA!N15=0,0,D.Other_DATA!N15/ECO!X18),IF($C$3="Constant Exchange rate",IF(D.Other_DATA!N15=0,0,D.Other_DATA!N15/ECO!X53))))</f>
        <v>265.214</v>
      </c>
      <c r="P16" s="48">
        <f t="shared" si="1"/>
        <v>5.8287996178291309E-4</v>
      </c>
      <c r="Q16" s="94">
        <f t="shared" si="2"/>
        <v>0.30034271929867584</v>
      </c>
      <c r="R16" s="94">
        <f t="shared" si="3"/>
        <v>2.3603509372418818</v>
      </c>
    </row>
    <row r="17" spans="3:18" ht="15" x14ac:dyDescent="0.25">
      <c r="C17" s="256"/>
      <c r="D17" s="257"/>
      <c r="E17" s="45" t="s">
        <v>9</v>
      </c>
      <c r="F17" s="74">
        <f>IF($C$3="National Currency",IF(D.Other_DATA!E16=0,0,D.Other_DATA!E16),IF($C$3="Current Exchange rate",IF(D.Other_DATA!E16=0,0,D.Other_DATA!E16/ECO!O19),IF($C$3="Constant Exchange rate",IF(D.Other_DATA!E16=0,0,D.Other_DATA!E16/ECO!O54))))</f>
        <v>0</v>
      </c>
      <c r="G17" s="74">
        <f>IF($C$3="National Currency",IF(D.Other_DATA!F16=0,0,D.Other_DATA!F16),IF($C$3="Current Exchange rate",IF(D.Other_DATA!F16=0,0,D.Other_DATA!F16/ECO!P19),IF($C$3="Constant Exchange rate",IF(D.Other_DATA!F16=0,0,D.Other_DATA!F16/ECO!P54))))</f>
        <v>0</v>
      </c>
      <c r="H17" s="74">
        <f>IF($C$3="National Currency",IF(D.Other_DATA!G16=0,0,D.Other_DATA!G16),IF($C$3="Current Exchange rate",IF(D.Other_DATA!G16=0,0,D.Other_DATA!G16/ECO!Q19),IF($C$3="Constant Exchange rate",IF(D.Other_DATA!G16=0,0,D.Other_DATA!G16/ECO!Q54))))</f>
        <v>0</v>
      </c>
      <c r="I17" s="74">
        <f>IF($C$3="National Currency",IF(D.Other_DATA!H16=0,0,D.Other_DATA!H16),IF($C$3="Current Exchange rate",IF(D.Other_DATA!H16=0,0,D.Other_DATA!H16/ECO!R19),IF($C$3="Constant Exchange rate",IF(D.Other_DATA!H16=0,0,D.Other_DATA!H16/ECO!R54))))</f>
        <v>0</v>
      </c>
      <c r="J17" s="74">
        <f>IF($C$3="National Currency",IF(D.Other_DATA!I16=0,0,D.Other_DATA!I16),IF($C$3="Current Exchange rate",IF(D.Other_DATA!I16=0,0,D.Other_DATA!I16/ECO!S19),IF($C$3="Constant Exchange rate",IF(D.Other_DATA!I16=0,0,D.Other_DATA!I16/ECO!S54))))</f>
        <v>32167.867385939993</v>
      </c>
      <c r="K17" s="74">
        <f>IF($C$3="National Currency",IF(D.Other_DATA!J16=0,0,D.Other_DATA!J16),IF($C$3="Current Exchange rate",IF(D.Other_DATA!J16=0,0,D.Other_DATA!J16/ECO!T19),IF($C$3="Constant Exchange rate",IF(D.Other_DATA!J16=0,0,D.Other_DATA!J16/ECO!T54))))</f>
        <v>40557.404612802835</v>
      </c>
      <c r="L17" s="74">
        <f>IF($C$3="National Currency",IF(D.Other_DATA!K16=0,0,D.Other_DATA!K16),IF($C$3="Current Exchange rate",IF(D.Other_DATA!K16=0,0,D.Other_DATA!K16/ECO!U19),IF($C$3="Constant Exchange rate",IF(D.Other_DATA!K16=0,0,D.Other_DATA!K16/ECO!U54))))</f>
        <v>30032.071945264717</v>
      </c>
      <c r="M17" s="74">
        <f>IF($C$3="National Currency",IF(D.Other_DATA!L16=0,0,D.Other_DATA!L16),IF($C$3="Current Exchange rate",IF(D.Other_DATA!L16=0,0,D.Other_DATA!L16/ECO!V19),IF($C$3="Constant Exchange rate",IF(D.Other_DATA!L16=0,0,D.Other_DATA!L16/ECO!V54))))</f>
        <v>33522.30580517897</v>
      </c>
      <c r="N17" s="74">
        <f>IF($C$3="National Currency",IF(D.Other_DATA!M16=0,0,D.Other_DATA!M16),IF($C$3="Current Exchange rate",IF(D.Other_DATA!M16=0,0,D.Other_DATA!M16/ECO!W19),IF($C$3="Constant Exchange rate",IF(D.Other_DATA!M16=0,0,D.Other_DATA!M16/ECO!W54))))</f>
        <v>32905.784832111975</v>
      </c>
      <c r="O17" s="74">
        <f>IF($C$3="National Currency",IF(D.Other_DATA!N16=0,0,D.Other_DATA!N16),IF($C$3="Current Exchange rate",IF(D.Other_DATA!N16=0,0,D.Other_DATA!N16/ECO!X19),IF($C$3="Constant Exchange rate",IF(D.Other_DATA!N16=0,0,D.Other_DATA!N16/ECO!X54))))</f>
        <v>32234.615153455619</v>
      </c>
      <c r="P17" s="48">
        <f t="shared" si="1"/>
        <v>7.0844341734347074E-2</v>
      </c>
      <c r="Q17" s="94">
        <f t="shared" si="2"/>
        <v>-2.0396707815380166E-2</v>
      </c>
      <c r="R17" s="94" t="str">
        <f t="shared" si="3"/>
        <v>-</v>
      </c>
    </row>
    <row r="18" spans="3:18" ht="15" x14ac:dyDescent="0.25">
      <c r="C18" s="256"/>
      <c r="D18" s="257"/>
      <c r="E18" s="45" t="s">
        <v>10</v>
      </c>
      <c r="F18" s="74">
        <f>IF($C$3="National Currency",IF(D.Other_DATA!E17=0,0,D.Other_DATA!E17),IF($C$3="Current Exchange rate",IF(D.Other_DATA!E17=0,0,D.Other_DATA!E17/ECO!O20),IF($C$3="Constant Exchange rate",IF(D.Other_DATA!E17=0,0,D.Other_DATA!E17/ECO!O55))))</f>
        <v>7501</v>
      </c>
      <c r="G18" s="74">
        <f>IF($C$3="National Currency",IF(D.Other_DATA!F17=0,0,D.Other_DATA!F17),IF($C$3="Current Exchange rate",IF(D.Other_DATA!F17=0,0,D.Other_DATA!F17/ECO!P20),IF($C$3="Constant Exchange rate",IF(D.Other_DATA!F17=0,0,D.Other_DATA!F17/ECO!P55))))</f>
        <v>8031</v>
      </c>
      <c r="H18" s="74">
        <f>IF($C$3="National Currency",IF(D.Other_DATA!G17=0,0,D.Other_DATA!G17),IF($C$3="Current Exchange rate",IF(D.Other_DATA!G17=0,0,D.Other_DATA!G17/ECO!Q20),IF($C$3="Constant Exchange rate",IF(D.Other_DATA!G17=0,0,D.Other_DATA!G17/ECO!Q55))))</f>
        <v>8533</v>
      </c>
      <c r="I18" s="74">
        <f>IF($C$3="National Currency",IF(D.Other_DATA!H17=0,0,D.Other_DATA!H17),IF($C$3="Current Exchange rate",IF(D.Other_DATA!H17=0,0,D.Other_DATA!H17/ECO!R20),IF($C$3="Constant Exchange rate",IF(D.Other_DATA!H17=0,0,D.Other_DATA!H17/ECO!R55))))</f>
        <v>8969</v>
      </c>
      <c r="J18" s="74">
        <f>IF($C$3="National Currency",IF(D.Other_DATA!I17=0,0,D.Other_DATA!I17),IF($C$3="Current Exchange rate",IF(D.Other_DATA!I17=0,0,D.Other_DATA!I17/ECO!S20),IF($C$3="Constant Exchange rate",IF(D.Other_DATA!I17=0,0,D.Other_DATA!I17/ECO!S55))))</f>
        <v>9341</v>
      </c>
      <c r="K18" s="74">
        <f>IF($C$3="National Currency",IF(D.Other_DATA!J17=0,0,D.Other_DATA!J17),IF($C$3="Current Exchange rate",IF(D.Other_DATA!J17=0,0,D.Other_DATA!J17/ECO!T20),IF($C$3="Constant Exchange rate",IF(D.Other_DATA!J17=0,0,D.Other_DATA!J17/ECO!T55))))</f>
        <v>9713</v>
      </c>
      <c r="L18" s="74">
        <f>IF($C$3="National Currency",IF(D.Other_DATA!K17=0,0,D.Other_DATA!K17),IF($C$3="Current Exchange rate",IF(D.Other_DATA!K17=0,0,D.Other_DATA!K17/ECO!U20),IF($C$3="Constant Exchange rate",IF(D.Other_DATA!K17=0,0,D.Other_DATA!K17/ECO!U55))))</f>
        <v>9902</v>
      </c>
      <c r="M18" s="74">
        <f>IF($C$3="National Currency",IF(D.Other_DATA!L17=0,0,D.Other_DATA!L17),IF($C$3="Current Exchange rate",IF(D.Other_DATA!L17=0,0,D.Other_DATA!L17/ECO!V20),IF($C$3="Constant Exchange rate",IF(D.Other_DATA!L17=0,0,D.Other_DATA!L17/ECO!V55))))</f>
        <v>10113</v>
      </c>
      <c r="N18" s="74">
        <f>IF($C$3="National Currency",IF(D.Other_DATA!M17=0,0,D.Other_DATA!M17),IF($C$3="Current Exchange rate",IF(D.Other_DATA!M17=0,0,D.Other_DATA!M17/ECO!W20),IF($C$3="Constant Exchange rate",IF(D.Other_DATA!M17=0,0,D.Other_DATA!M17/ECO!W55))))</f>
        <v>10383</v>
      </c>
      <c r="O18" s="74">
        <f>IF($C$3="National Currency",IF(D.Other_DATA!N17=0,0,D.Other_DATA!N17),IF($C$3="Current Exchange rate",IF(D.Other_DATA!N17=0,0,D.Other_DATA!N17/ECO!X20),IF($C$3="Constant Exchange rate",IF(D.Other_DATA!N17=0,0,D.Other_DATA!N17/ECO!X55))))</f>
        <v>11129</v>
      </c>
      <c r="P18" s="48">
        <f t="shared" si="1"/>
        <v>2.4459007045940413E-2</v>
      </c>
      <c r="Q18" s="94">
        <f t="shared" si="2"/>
        <v>7.1848213425792062E-2</v>
      </c>
      <c r="R18" s="94">
        <f t="shared" si="3"/>
        <v>0.48366884415411282</v>
      </c>
    </row>
    <row r="19" spans="3:18" ht="15" x14ac:dyDescent="0.25">
      <c r="C19" s="256"/>
      <c r="D19" s="257"/>
      <c r="E19" s="45" t="s">
        <v>11</v>
      </c>
      <c r="F19" s="74">
        <f>IF($C$3="National Currency",IF(D.Other_DATA!E18=0,0,D.Other_DATA!E18),IF($C$3="Current Exchange rate",IF(D.Other_DATA!E18=0,0,D.Other_DATA!E18/ECO!O21),IF($C$3="Constant Exchange rate",IF(D.Other_DATA!E18=0,0,D.Other_DATA!E18/ECO!O56))))</f>
        <v>101293</v>
      </c>
      <c r="G19" s="74">
        <f>IF($C$3="National Currency",IF(D.Other_DATA!F18=0,0,D.Other_DATA!F18),IF($C$3="Current Exchange rate",IF(D.Other_DATA!F18=0,0,D.Other_DATA!F18/ECO!P21),IF($C$3="Constant Exchange rate",IF(D.Other_DATA!F18=0,0,D.Other_DATA!F18/ECO!P56))))</f>
        <v>107402</v>
      </c>
      <c r="H19" s="74">
        <f>IF($C$3="National Currency",IF(D.Other_DATA!G18=0,0,D.Other_DATA!G18),IF($C$3="Current Exchange rate",IF(D.Other_DATA!G18=0,0,D.Other_DATA!G18/ECO!Q21),IF($C$3="Constant Exchange rate",IF(D.Other_DATA!G18=0,0,D.Other_DATA!G18/ECO!Q56))))</f>
        <v>112643</v>
      </c>
      <c r="I19" s="74">
        <f>IF($C$3="National Currency",IF(D.Other_DATA!H18=0,0,D.Other_DATA!H18),IF($C$3="Current Exchange rate",IF(D.Other_DATA!H18=0,0,D.Other_DATA!H18/ECO!R21),IF($C$3="Constant Exchange rate",IF(D.Other_DATA!H18=0,0,D.Other_DATA!H18/ECO!R56))))</f>
        <v>118564</v>
      </c>
      <c r="J19" s="74">
        <f>IF($C$3="National Currency",IF(D.Other_DATA!I18=0,0,D.Other_DATA!I18),IF($C$3="Current Exchange rate",IF(D.Other_DATA!I18=0,0,D.Other_DATA!I18/ECO!S21),IF($C$3="Constant Exchange rate",IF(D.Other_DATA!I18=0,0,D.Other_DATA!I18/ECO!S56))))</f>
        <v>122881</v>
      </c>
      <c r="K19" s="74">
        <f>IF($C$3="National Currency",IF(D.Other_DATA!J18=0,0,D.Other_DATA!J18),IF($C$3="Current Exchange rate",IF(D.Other_DATA!J18=0,0,D.Other_DATA!J18/ECO!T21),IF($C$3="Constant Exchange rate",IF(D.Other_DATA!J18=0,0,D.Other_DATA!J18/ECO!T56))))</f>
        <v>127324</v>
      </c>
      <c r="L19" s="74">
        <f>IF($C$3="National Currency",IF(D.Other_DATA!K18=0,0,D.Other_DATA!K18),IF($C$3="Current Exchange rate",IF(D.Other_DATA!K18=0,0,D.Other_DATA!K18/ECO!U21),IF($C$3="Constant Exchange rate",IF(D.Other_DATA!K18=0,0,D.Other_DATA!K18/ECO!U56))))</f>
        <v>131536</v>
      </c>
      <c r="M19" s="74">
        <f>IF($C$3="National Currency",IF(D.Other_DATA!L18=0,0,D.Other_DATA!L18),IF($C$3="Current Exchange rate",IF(D.Other_DATA!L18=0,0,D.Other_DATA!L18/ECO!V21),IF($C$3="Constant Exchange rate",IF(D.Other_DATA!L18=0,0,D.Other_DATA!L18/ECO!V56))))</f>
        <v>135393</v>
      </c>
      <c r="N19" s="74">
        <f>IF($C$3="National Currency",IF(D.Other_DATA!M18=0,0,D.Other_DATA!M18),IF($C$3="Current Exchange rate",IF(D.Other_DATA!M18=0,0,D.Other_DATA!M18/ECO!W21),IF($C$3="Constant Exchange rate",IF(D.Other_DATA!M18=0,0,D.Other_DATA!M18/ECO!W56))))</f>
        <v>136844</v>
      </c>
      <c r="O19" s="74">
        <f>IF($C$3="National Currency",IF(D.Other_DATA!N18=0,0,D.Other_DATA!N18),IF($C$3="Current Exchange rate",IF(D.Other_DATA!N18=0,0,D.Other_DATA!N18/ECO!X21),IF($C$3="Constant Exchange rate",IF(D.Other_DATA!N18=0,0,D.Other_DATA!N18/ECO!X56))))</f>
        <v>140847</v>
      </c>
      <c r="P19" s="48">
        <f>O19/$O$40</f>
        <v>0.30954962399133518</v>
      </c>
      <c r="Q19" s="94">
        <f t="shared" si="2"/>
        <v>2.925228727602236E-2</v>
      </c>
      <c r="R19" s="94">
        <f t="shared" si="3"/>
        <v>0.39049095199075956</v>
      </c>
    </row>
    <row r="20" spans="3:18" ht="15" x14ac:dyDescent="0.25">
      <c r="C20" s="256"/>
      <c r="D20" s="257"/>
      <c r="E20" s="45" t="s">
        <v>12</v>
      </c>
      <c r="F20" s="74">
        <f>IF($C$3="National Currency",IF(D.Other_DATA!E19=0,0,D.Other_DATA!E19),IF($C$3="Current Exchange rate",IF(D.Other_DATA!E19=0,0,D.Other_DATA!E19/ECO!O22),IF($C$3="Constant Exchange rate",IF(D.Other_DATA!E19=0,0,D.Other_DATA!E19/ECO!O57))))</f>
        <v>2379</v>
      </c>
      <c r="G20" s="74">
        <f>IF($C$3="National Currency",IF(D.Other_DATA!F19=0,0,D.Other_DATA!F19),IF($C$3="Current Exchange rate",IF(D.Other_DATA!F19=0,0,D.Other_DATA!F19/ECO!P22),IF($C$3="Constant Exchange rate",IF(D.Other_DATA!F19=0,0,D.Other_DATA!F19/ECO!P57))))</f>
        <v>2581</v>
      </c>
      <c r="H20" s="74">
        <f>IF($C$3="National Currency",IF(D.Other_DATA!G19=0,0,D.Other_DATA!G19),IF($C$3="Current Exchange rate",IF(D.Other_DATA!G19=0,0,D.Other_DATA!G19/ECO!Q22),IF($C$3="Constant Exchange rate",IF(D.Other_DATA!G19=0,0,D.Other_DATA!G19/ECO!Q57))))</f>
        <v>2753</v>
      </c>
      <c r="I20" s="74">
        <f>IF($C$3="National Currency",IF(D.Other_DATA!H19=0,0,D.Other_DATA!H19),IF($C$3="Current Exchange rate",IF(D.Other_DATA!H19=0,0,D.Other_DATA!H19/ECO!R22),IF($C$3="Constant Exchange rate",IF(D.Other_DATA!H19=0,0,D.Other_DATA!H19/ECO!R57))))</f>
        <v>2812</v>
      </c>
      <c r="J20" s="74">
        <f>IF($C$3="National Currency",IF(D.Other_DATA!I19=0,0,D.Other_DATA!I19),IF($C$3="Current Exchange rate",IF(D.Other_DATA!I19=0,0,D.Other_DATA!I19/ECO!S22),IF($C$3="Constant Exchange rate",IF(D.Other_DATA!I19=0,0,D.Other_DATA!I19/ECO!S57))))</f>
        <v>3230</v>
      </c>
      <c r="K20" s="74">
        <f>IF($C$3="National Currency",IF(D.Other_DATA!J19=0,0,D.Other_DATA!J19),IF($C$3="Current Exchange rate",IF(D.Other_DATA!J19=0,0,D.Other_DATA!J19/ECO!T22),IF($C$3="Constant Exchange rate",IF(D.Other_DATA!J19=0,0,D.Other_DATA!J19/ECO!T57))))</f>
        <v>3635</v>
      </c>
      <c r="L20" s="74">
        <f>IF($C$3="National Currency",IF(D.Other_DATA!K19=0,0,D.Other_DATA!K19),IF($C$3="Current Exchange rate",IF(D.Other_DATA!K19=0,0,D.Other_DATA!K19/ECO!U22),IF($C$3="Constant Exchange rate",IF(D.Other_DATA!K19=0,0,D.Other_DATA!K19/ECO!U57))))</f>
        <v>3542</v>
      </c>
      <c r="M20" s="74">
        <f>IF($C$3="National Currency",IF(D.Other_DATA!L19=0,0,D.Other_DATA!L19),IF($C$3="Current Exchange rate",IF(D.Other_DATA!L19=0,0,D.Other_DATA!L19/ECO!V22),IF($C$3="Constant Exchange rate",IF(D.Other_DATA!L19=0,0,D.Other_DATA!L19/ECO!V57))))</f>
        <v>3723</v>
      </c>
      <c r="N20" s="74">
        <f>IF($C$3="National Currency",IF(D.Other_DATA!M19=0,0,D.Other_DATA!M19),IF($C$3="Current Exchange rate",IF(D.Other_DATA!M19=0,0,D.Other_DATA!M19/ECO!W22),IF($C$3="Constant Exchange rate",IF(D.Other_DATA!M19=0,0,D.Other_DATA!M19/ECO!W57))))</f>
        <v>3617</v>
      </c>
      <c r="O20" s="74">
        <f>IF($C$3="National Currency",IF(D.Other_DATA!N19=0,0,D.Other_DATA!N19),IF($C$3="Current Exchange rate",IF(D.Other_DATA!N19=0,0,D.Other_DATA!N19/ECO!X22),IF($C$3="Constant Exchange rate",IF(D.Other_DATA!N19=0,0,D.Other_DATA!N19/ECO!X57))))</f>
        <v>3186</v>
      </c>
      <c r="P20" s="48">
        <f t="shared" si="1"/>
        <v>7.0021022956569456E-3</v>
      </c>
      <c r="Q20" s="94">
        <f t="shared" si="2"/>
        <v>-0.11915952446779099</v>
      </c>
      <c r="R20" s="94">
        <f t="shared" si="3"/>
        <v>0.33921815889029006</v>
      </c>
    </row>
    <row r="21" spans="3:18" ht="15" x14ac:dyDescent="0.25">
      <c r="C21" s="256"/>
      <c r="D21" s="257"/>
      <c r="E21" s="45" t="s">
        <v>13</v>
      </c>
      <c r="F21" s="74">
        <f>IF($C$3="National Currency",IF(D.Other_DATA!E20=0,0,D.Other_DATA!E20),IF($C$3="Current Exchange rate",IF(D.Other_DATA!E20=0,0,D.Other_DATA!E20/ECO!O23),IF($C$3="Constant Exchange rate",IF(D.Other_DATA!E20=0,0,D.Other_DATA!E20/ECO!O58))))</f>
        <v>900.62679550796554</v>
      </c>
      <c r="G21" s="74">
        <f>IF($C$3="National Currency",IF(D.Other_DATA!F20=0,0,D.Other_DATA!F20),IF($C$3="Current Exchange rate",IF(D.Other_DATA!F20=0,0,D.Other_DATA!F20/ECO!P23),IF($C$3="Constant Exchange rate",IF(D.Other_DATA!F20=0,0,D.Other_DATA!F20/ECO!P58))))</f>
        <v>900.62679550796554</v>
      </c>
      <c r="H21" s="74">
        <f>IF($C$3="National Currency",IF(D.Other_DATA!G20=0,0,D.Other_DATA!G20),IF($C$3="Current Exchange rate",IF(D.Other_DATA!G20=0,0,D.Other_DATA!G20/ECO!Q23),IF($C$3="Constant Exchange rate",IF(D.Other_DATA!G20=0,0,D.Other_DATA!G20/ECO!Q58))))</f>
        <v>958.34421519979105</v>
      </c>
      <c r="I21" s="74">
        <f>IF($C$3="National Currency",IF(D.Other_DATA!H20=0,0,D.Other_DATA!H20),IF($C$3="Current Exchange rate",IF(D.Other_DATA!H20=0,0,D.Other_DATA!H20/ECO!R23),IF($C$3="Constant Exchange rate",IF(D.Other_DATA!H20=0,0,D.Other_DATA!H20/ECO!R58))))</f>
        <v>1087.6207887176809</v>
      </c>
      <c r="J21" s="74">
        <f>IF($C$3="National Currency",IF(D.Other_DATA!I20=0,0,D.Other_DATA!I20),IF($C$3="Current Exchange rate",IF(D.Other_DATA!I20=0,0,D.Other_DATA!I20/ECO!S23),IF($C$3="Constant Exchange rate",IF(D.Other_DATA!I20=0,0,D.Other_DATA!I20/ECO!S58))))</f>
        <v>1184.6435100548445</v>
      </c>
      <c r="K21" s="74">
        <f>IF($C$3="National Currency",IF(D.Other_DATA!J20=0,0,D.Other_DATA!J20),IF($C$3="Current Exchange rate",IF(D.Other_DATA!J20=0,0,D.Other_DATA!J20/ECO!T23),IF($C$3="Constant Exchange rate",IF(D.Other_DATA!J20=0,0,D.Other_DATA!J20/ECO!T58))))</f>
        <v>1204.3614520762601</v>
      </c>
      <c r="L21" s="74">
        <f>IF($C$3="National Currency",IF(D.Other_DATA!K20=0,0,D.Other_DATA!K20),IF($C$3="Current Exchange rate",IF(D.Other_DATA!K20=0,0,D.Other_DATA!K20/ECO!U23),IF($C$3="Constant Exchange rate",IF(D.Other_DATA!K20=0,0,D.Other_DATA!K20/ECO!U58))))</f>
        <v>1229.0415252024027</v>
      </c>
      <c r="M21" s="74">
        <f>IF($C$3="National Currency",IF(D.Other_DATA!L20=0,0,D.Other_DATA!L20),IF($C$3="Current Exchange rate",IF(D.Other_DATA!L20=0,0,D.Other_DATA!L20/ECO!V23),IF($C$3="Constant Exchange rate",IF(D.Other_DATA!L20=0,0,D.Other_DATA!L20/ECO!V58))))</f>
        <v>1239.6186993993208</v>
      </c>
      <c r="N21" s="74">
        <f>IF($C$3="National Currency",IF(D.Other_DATA!M20=0,0,D.Other_DATA!M20),IF($C$3="Current Exchange rate",IF(D.Other_DATA!M20=0,0,D.Other_DATA!M20/ECO!W23),IF($C$3="Constant Exchange rate",IF(D.Other_DATA!M20=0,0,D.Other_DATA!M20/ECO!W58))))</f>
        <v>1238.3128754243928</v>
      </c>
      <c r="O21" s="74">
        <f>IF($C$3="National Currency",IF(D.Other_DATA!N20=0,0,D.Other_DATA!N20),IF($C$3="Current Exchange rate",IF(D.Other_DATA!N20=0,0,D.Other_DATA!N20/ECO!X23),IF($C$3="Constant Exchange rate",IF(D.Other_DATA!N20=0,0,D.Other_DATA!N20/ECO!X58))))</f>
        <v>1203.7085400887959</v>
      </c>
      <c r="P21" s="48">
        <f t="shared" si="1"/>
        <v>2.6454771914179625E-3</v>
      </c>
      <c r="Q21" s="94">
        <f t="shared" si="2"/>
        <v>-2.7944743224718072E-2</v>
      </c>
      <c r="R21" s="94">
        <f t="shared" si="3"/>
        <v>0.33652312599681</v>
      </c>
    </row>
    <row r="22" spans="3:18" ht="15" x14ac:dyDescent="0.25">
      <c r="C22" s="256"/>
      <c r="D22" s="257"/>
      <c r="E22" s="45" t="s">
        <v>14</v>
      </c>
      <c r="F22" s="74">
        <f>IF($C$3="National Currency",IF(D.Other_DATA!E21=0,0,D.Other_DATA!E21),IF($C$3="Current Exchange rate",IF(D.Other_DATA!E21=0,0,D.Other_DATA!E21/ECO!O24),IF($C$3="Constant Exchange rate",IF(D.Other_DATA!E21=0,0,D.Other_DATA!E21/ECO!O59))))</f>
        <v>763.80807504595293</v>
      </c>
      <c r="G22" s="74">
        <f>IF($C$3="National Currency",IF(D.Other_DATA!F21=0,0,D.Other_DATA!F21),IF($C$3="Current Exchange rate",IF(D.Other_DATA!F21=0,0,D.Other_DATA!F21/ECO!P24),IF($C$3="Constant Exchange rate",IF(D.Other_DATA!F21=0,0,D.Other_DATA!F21/ECO!P59))))</f>
        <v>885.80211700576785</v>
      </c>
      <c r="H22" s="74">
        <f>IF($C$3="National Currency",IF(D.Other_DATA!G21=0,0,D.Other_DATA!G21),IF($C$3="Current Exchange rate",IF(D.Other_DATA!G21=0,0,D.Other_DATA!G21/ECO!Q24),IF($C$3="Constant Exchange rate",IF(D.Other_DATA!G21=0,0,D.Other_DATA!G21/ECO!Q59))))</f>
        <v>997.88299423210992</v>
      </c>
      <c r="I22" s="74">
        <f>IF($C$3="National Currency",IF(D.Other_DATA!H21=0,0,D.Other_DATA!H21),IF($C$3="Current Exchange rate",IF(D.Other_DATA!H21=0,0,D.Other_DATA!H21/ECO!R24),IF($C$3="Constant Exchange rate",IF(D.Other_DATA!H21=0,0,D.Other_DATA!H21/ECO!R59))))</f>
        <v>1129.2355961209355</v>
      </c>
      <c r="J22" s="74">
        <f>IF($C$3="National Currency",IF(D.Other_DATA!I21=0,0,D.Other_DATA!I21),IF($C$3="Current Exchange rate",IF(D.Other_DATA!I21=0,0,D.Other_DATA!I21/ECO!S24),IF($C$3="Constant Exchange rate",IF(D.Other_DATA!I21=0,0,D.Other_DATA!I21/ECO!S59))))</f>
        <v>1190.7745452240604</v>
      </c>
      <c r="K22" s="74">
        <f>IF($C$3="National Currency",IF(D.Other_DATA!J21=0,0,D.Other_DATA!J21),IF($C$3="Current Exchange rate",IF(D.Other_DATA!J21=0,0,D.Other_DATA!J21/ECO!T24),IF($C$3="Constant Exchange rate",IF(D.Other_DATA!J21=0,0,D.Other_DATA!J21/ECO!T59))))</f>
        <v>1156.6489193129239</v>
      </c>
      <c r="L22" s="74">
        <f>IF($C$3="National Currency",IF(D.Other_DATA!K21=0,0,D.Other_DATA!K21),IF($C$3="Current Exchange rate",IF(D.Other_DATA!K21=0,0,D.Other_DATA!K21/ECO!U24),IF($C$3="Constant Exchange rate",IF(D.Other_DATA!K21=0,0,D.Other_DATA!K21/ECO!U59))))</f>
        <v>1107.786651454649</v>
      </c>
      <c r="M22" s="74">
        <f>IF($C$3="National Currency",IF(D.Other_DATA!L21=0,0,D.Other_DATA!L21),IF($C$3="Current Exchange rate",IF(D.Other_DATA!L21=0,0,D.Other_DATA!L21/ECO!V24),IF($C$3="Constant Exchange rate",IF(D.Other_DATA!L21=0,0,D.Other_DATA!L21/ECO!V59))))</f>
        <v>1041.6555745705773</v>
      </c>
      <c r="N22" s="74">
        <f>IF($C$3="National Currency",IF(D.Other_DATA!M21=0,0,D.Other_DATA!M21),IF($C$3="Current Exchange rate",IF(D.Other_DATA!M21=0,0,D.Other_DATA!M21/ECO!W24),IF($C$3="Constant Exchange rate",IF(D.Other_DATA!M21=0,0,D.Other_DATA!M21/ECO!W59))))</f>
        <v>1018.7995182861126</v>
      </c>
      <c r="O22" s="74">
        <f>IF($C$3="National Currency",IF(D.Other_DATA!N21=0,0,D.Other_DATA!N21),IF($C$3="Current Exchange rate",IF(D.Other_DATA!N21=0,0,D.Other_DATA!N21/ECO!X24),IF($C$3="Constant Exchange rate",IF(D.Other_DATA!N21=0,0,D.Other_DATA!N21/ECO!X59))))</f>
        <v>1021.4774671990872</v>
      </c>
      <c r="P22" s="48">
        <f t="shared" si="1"/>
        <v>2.2449748016436194E-3</v>
      </c>
      <c r="Q22" s="94">
        <f t="shared" si="2"/>
        <v>2.6285337447740087E-3</v>
      </c>
      <c r="R22" s="94">
        <f t="shared" si="3"/>
        <v>0.33734834780010958</v>
      </c>
    </row>
    <row r="23" spans="3:18" ht="15" x14ac:dyDescent="0.25">
      <c r="C23" s="256"/>
      <c r="D23" s="257"/>
      <c r="E23" s="45" t="s">
        <v>15</v>
      </c>
      <c r="F23" s="74">
        <f>IF($C$3="National Currency",IF(D.Other_DATA!E22=0,0,D.Other_DATA!E22),IF($C$3="Current Exchange rate",IF(D.Other_DATA!E22=0,0,D.Other_DATA!E22/ECO!O25),IF($C$3="Constant Exchange rate",IF(D.Other_DATA!E22=0,0,D.Other_DATA!E22/ECO!O60))))</f>
        <v>0</v>
      </c>
      <c r="G23" s="74">
        <f>IF($C$3="National Currency",IF(D.Other_DATA!F22=0,0,D.Other_DATA!F22),IF($C$3="Current Exchange rate",IF(D.Other_DATA!F22=0,0,D.Other_DATA!F22/ECO!P25),IF($C$3="Constant Exchange rate",IF(D.Other_DATA!F22=0,0,D.Other_DATA!F22/ECO!P60))))</f>
        <v>0</v>
      </c>
      <c r="H23" s="74">
        <f>IF($C$3="National Currency",IF(D.Other_DATA!G22=0,0,D.Other_DATA!G22),IF($C$3="Current Exchange rate",IF(D.Other_DATA!G22=0,0,D.Other_DATA!G22/ECO!Q25),IF($C$3="Constant Exchange rate",IF(D.Other_DATA!G22=0,0,D.Other_DATA!G22/ECO!Q60))))</f>
        <v>0</v>
      </c>
      <c r="I23" s="74">
        <f>IF($C$3="National Currency",IF(D.Other_DATA!H22=0,0,D.Other_DATA!H22),IF($C$3="Current Exchange rate",IF(D.Other_DATA!H22=0,0,D.Other_DATA!H22/ECO!R25),IF($C$3="Constant Exchange rate",IF(D.Other_DATA!H22=0,0,D.Other_DATA!H22/ECO!R60))))</f>
        <v>0</v>
      </c>
      <c r="J23" s="74">
        <f>IF($C$3="National Currency",IF(D.Other_DATA!I22=0,0,D.Other_DATA!I22),IF($C$3="Current Exchange rate",IF(D.Other_DATA!I22=0,0,D.Other_DATA!I22/ECO!S25),IF($C$3="Constant Exchange rate",IF(D.Other_DATA!I22=0,0,D.Other_DATA!I22/ECO!S60))))</f>
        <v>0</v>
      </c>
      <c r="K23" s="74">
        <f>IF($C$3="National Currency",IF(D.Other_DATA!J22=0,0,D.Other_DATA!J22),IF($C$3="Current Exchange rate",IF(D.Other_DATA!J22=0,0,D.Other_DATA!J22/ECO!T25),IF($C$3="Constant Exchange rate",IF(D.Other_DATA!J22=0,0,D.Other_DATA!J22/ECO!T60))))</f>
        <v>0</v>
      </c>
      <c r="L23" s="74">
        <f>IF($C$3="National Currency",IF(D.Other_DATA!K22=0,0,D.Other_DATA!K22),IF($C$3="Current Exchange rate",IF(D.Other_DATA!K22=0,0,D.Other_DATA!K22/ECO!U25),IF($C$3="Constant Exchange rate",IF(D.Other_DATA!K22=0,0,D.Other_DATA!K22/ECO!U60))))</f>
        <v>0</v>
      </c>
      <c r="M23" s="74">
        <f>IF($C$3="National Currency",IF(D.Other_DATA!L22=0,0,D.Other_DATA!L22),IF($C$3="Current Exchange rate",IF(D.Other_DATA!L22=0,0,D.Other_DATA!L22/ECO!V25),IF($C$3="Constant Exchange rate",IF(D.Other_DATA!L22=0,0,D.Other_DATA!L22/ECO!V60))))</f>
        <v>0</v>
      </c>
      <c r="N23" s="74">
        <f>IF($C$3="National Currency",IF(D.Other_DATA!M22=0,0,D.Other_DATA!M22),IF($C$3="Current Exchange rate",IF(D.Other_DATA!M22=0,0,D.Other_DATA!M22/ECO!W25),IF($C$3="Constant Exchange rate",IF(D.Other_DATA!M22=0,0,D.Other_DATA!M22/ECO!W60))))</f>
        <v>0</v>
      </c>
      <c r="O23" s="74">
        <f>IF($C$3="National Currency",IF(D.Other_DATA!N22=0,0,D.Other_DATA!N22),IF($C$3="Current Exchange rate",IF(D.Other_DATA!N22=0,0,D.Other_DATA!N22/ECO!X25),IF($C$3="Constant Exchange rate",IF(D.Other_DATA!N22=0,0,D.Other_DATA!N22/ECO!X60))))</f>
        <v>0</v>
      </c>
      <c r="P23" s="48">
        <f t="shared" si="1"/>
        <v>0</v>
      </c>
      <c r="Q23" s="94" t="str">
        <f t="shared" si="2"/>
        <v>-</v>
      </c>
      <c r="R23" s="94" t="str">
        <f t="shared" si="3"/>
        <v>-</v>
      </c>
    </row>
    <row r="24" spans="3:18" ht="15" x14ac:dyDescent="0.25">
      <c r="C24" s="256"/>
      <c r="D24" s="257"/>
      <c r="E24" s="45" t="s">
        <v>16</v>
      </c>
      <c r="F24" s="74">
        <f>IF($C$3="National Currency",IF(D.Other_DATA!E23=0,0,D.Other_DATA!E23),IF($C$3="Current Exchange rate",IF(D.Other_DATA!E23=0,0,D.Other_DATA!E23/ECO!O26),IF($C$3="Constant Exchange rate",IF(D.Other_DATA!E23=0,0,D.Other_DATA!E23/ECO!O61))))</f>
        <v>0</v>
      </c>
      <c r="G24" s="74">
        <f>IF($C$3="National Currency",IF(D.Other_DATA!F23=0,0,D.Other_DATA!F23),IF($C$3="Current Exchange rate",IF(D.Other_DATA!F23=0,0,D.Other_DATA!F23/ECO!P26),IF($C$3="Constant Exchange rate",IF(D.Other_DATA!F23=0,0,D.Other_DATA!F23/ECO!P61))))</f>
        <v>0</v>
      </c>
      <c r="H24" s="74">
        <f>IF($C$3="National Currency",IF(D.Other_DATA!G23=0,0,D.Other_DATA!G23),IF($C$3="Current Exchange rate",IF(D.Other_DATA!G23=0,0,D.Other_DATA!G23/ECO!Q26),IF($C$3="Constant Exchange rate",IF(D.Other_DATA!G23=0,0,D.Other_DATA!G23/ECO!Q61))))</f>
        <v>0</v>
      </c>
      <c r="I24" s="74">
        <f>IF($C$3="National Currency",IF(D.Other_DATA!H23=0,0,D.Other_DATA!H23),IF($C$3="Current Exchange rate",IF(D.Other_DATA!H23=0,0,D.Other_DATA!H23/ECO!R26),IF($C$3="Constant Exchange rate",IF(D.Other_DATA!H23=0,0,D.Other_DATA!H23/ECO!R61))))</f>
        <v>388.25934579439252</v>
      </c>
      <c r="J24" s="74">
        <f>IF($C$3="National Currency",IF(D.Other_DATA!I23=0,0,D.Other_DATA!I23),IF($C$3="Current Exchange rate",IF(D.Other_DATA!I23=0,0,D.Other_DATA!I23/ECO!S26),IF($C$3="Constant Exchange rate",IF(D.Other_DATA!I23=0,0,D.Other_DATA!I23/ECO!S61))))</f>
        <v>415.55036344755968</v>
      </c>
      <c r="K24" s="74">
        <f>IF($C$3="National Currency",IF(D.Other_DATA!J23=0,0,D.Other_DATA!J23),IF($C$3="Current Exchange rate",IF(D.Other_DATA!J23=0,0,D.Other_DATA!J23/ECO!T26),IF($C$3="Constant Exchange rate",IF(D.Other_DATA!J23=0,0,D.Other_DATA!J23/ECO!T61))))</f>
        <v>389.70664589823463</v>
      </c>
      <c r="L24" s="74">
        <f>IF($C$3="National Currency",IF(D.Other_DATA!K23=0,0,D.Other_DATA!K23),IF($C$3="Current Exchange rate",IF(D.Other_DATA!K23=0,0,D.Other_DATA!K23/ECO!U26),IF($C$3="Constant Exchange rate",IF(D.Other_DATA!K23=0,0,D.Other_DATA!K23/ECO!U61))))</f>
        <v>417.45846313603317</v>
      </c>
      <c r="M24" s="74">
        <f>IF($C$3="National Currency",IF(D.Other_DATA!L23=0,0,D.Other_DATA!L23),IF($C$3="Current Exchange rate",IF(D.Other_DATA!L23=0,0,D.Other_DATA!L23/ECO!V26),IF($C$3="Constant Exchange rate",IF(D.Other_DATA!L23=0,0,D.Other_DATA!L23/ECO!V61))))</f>
        <v>443.56178608515052</v>
      </c>
      <c r="N24" s="74">
        <f>IF($C$3="National Currency",IF(D.Other_DATA!M23=0,0,D.Other_DATA!M23),IF($C$3="Current Exchange rate",IF(D.Other_DATA!M23=0,0,D.Other_DATA!M23/ECO!W26),IF($C$3="Constant Exchange rate",IF(D.Other_DATA!M23=0,0,D.Other_DATA!M23/ECO!W61))))</f>
        <v>450.09735202492209</v>
      </c>
      <c r="O24" s="74">
        <f>IF($C$3="National Currency",IF(D.Other_DATA!N23=0,0,D.Other_DATA!N23),IF($C$3="Current Exchange rate",IF(D.Other_DATA!N23=0,0,D.Other_DATA!N23/ECO!X26),IF($C$3="Constant Exchange rate",IF(D.Other_DATA!N23=0,0,D.Other_DATA!N23/ECO!X61))))</f>
        <v>467.40005192107992</v>
      </c>
      <c r="P24" s="48">
        <f t="shared" si="1"/>
        <v>1.027238850140229E-3</v>
      </c>
      <c r="Q24" s="94">
        <f t="shared" si="2"/>
        <v>3.8442127727069453E-2</v>
      </c>
      <c r="R24" s="94" t="str">
        <f t="shared" si="3"/>
        <v>-</v>
      </c>
    </row>
    <row r="25" spans="3:18" ht="15" x14ac:dyDescent="0.25">
      <c r="C25" s="256"/>
      <c r="D25" s="257"/>
      <c r="E25" s="45" t="s">
        <v>17</v>
      </c>
      <c r="F25" s="74">
        <f>IF($C$3="National Currency",IF(D.Other_DATA!E24=0,0,D.Other_DATA!E24),IF($C$3="Current Exchange rate",IF(D.Other_DATA!E24=0,0,D.Other_DATA!E24/ECO!O27),IF($C$3="Constant Exchange rate",IF(D.Other_DATA!E24=0,0,D.Other_DATA!E24/ECO!O62))))</f>
        <v>60605</v>
      </c>
      <c r="G25" s="74">
        <f>IF($C$3="National Currency",IF(D.Other_DATA!F24=0,0,D.Other_DATA!F24),IF($C$3="Current Exchange rate",IF(D.Other_DATA!F24=0,0,D.Other_DATA!F24/ECO!P27),IF($C$3="Constant Exchange rate",IF(D.Other_DATA!F24=0,0,D.Other_DATA!F24/ECO!P62))))</f>
        <v>62444</v>
      </c>
      <c r="H25" s="74">
        <f>IF($C$3="National Currency",IF(D.Other_DATA!G24=0,0,D.Other_DATA!G24),IF($C$3="Current Exchange rate",IF(D.Other_DATA!G24=0,0,D.Other_DATA!G24/ECO!Q27),IF($C$3="Constant Exchange rate",IF(D.Other_DATA!G24=0,0,D.Other_DATA!G24/ECO!Q62))))</f>
        <v>64786</v>
      </c>
      <c r="I25" s="74">
        <f>IF($C$3="National Currency",IF(D.Other_DATA!H24=0,0,D.Other_DATA!H24),IF($C$3="Current Exchange rate",IF(D.Other_DATA!H24=0,0,D.Other_DATA!H24/ECO!R27),IF($C$3="Constant Exchange rate",IF(D.Other_DATA!H24=0,0,D.Other_DATA!H24/ECO!R62))))</f>
        <v>65821</v>
      </c>
      <c r="J25" s="74">
        <f>IF($C$3="National Currency",IF(D.Other_DATA!I24=0,0,D.Other_DATA!I24),IF($C$3="Current Exchange rate",IF(D.Other_DATA!I24=0,0,D.Other_DATA!I24/ECO!S27),IF($C$3="Constant Exchange rate",IF(D.Other_DATA!I24=0,0,D.Other_DATA!I24/ECO!S62))))</f>
        <v>65860</v>
      </c>
      <c r="K25" s="74">
        <f>IF($C$3="National Currency",IF(D.Other_DATA!J24=0,0,D.Other_DATA!J24),IF($C$3="Current Exchange rate",IF(D.Other_DATA!J24=0,0,D.Other_DATA!J24/ECO!T27),IF($C$3="Constant Exchange rate",IF(D.Other_DATA!J24=0,0,D.Other_DATA!J24/ECO!T62))))</f>
        <v>66326</v>
      </c>
      <c r="L25" s="74">
        <f>IF($C$3="National Currency",IF(D.Other_DATA!K24=0,0,D.Other_DATA!K24),IF($C$3="Current Exchange rate",IF(D.Other_DATA!K24=0,0,D.Other_DATA!K24/ECO!U27),IF($C$3="Constant Exchange rate",IF(D.Other_DATA!K24=0,0,D.Other_DATA!K24/ECO!U62))))</f>
        <v>63408</v>
      </c>
      <c r="M25" s="74">
        <f>IF($C$3="National Currency",IF(D.Other_DATA!L24=0,0,D.Other_DATA!L24),IF($C$3="Current Exchange rate",IF(D.Other_DATA!L24=0,0,D.Other_DATA!L24/ECO!V27),IF($C$3="Constant Exchange rate",IF(D.Other_DATA!L24=0,0,D.Other_DATA!L24/ECO!V62))))</f>
        <v>64221</v>
      </c>
      <c r="N25" s="74">
        <f>IF($C$3="National Currency",IF(D.Other_DATA!M24=0,0,D.Other_DATA!M24),IF($C$3="Current Exchange rate",IF(D.Other_DATA!M24=0,0,D.Other_DATA!M24/ECO!W27),IF($C$3="Constant Exchange rate",IF(D.Other_DATA!M24=0,0,D.Other_DATA!M24/ECO!W62))))</f>
        <v>64346</v>
      </c>
      <c r="O25" s="74">
        <f>IF($C$3="National Currency",IF(D.Other_DATA!N24=0,0,D.Other_DATA!N24),IF($C$3="Current Exchange rate",IF(D.Other_DATA!N24=0,0,D.Other_DATA!N24/ECO!X27),IF($C$3="Constant Exchange rate",IF(D.Other_DATA!N24=0,0,D.Other_DATA!N24/ECO!X62))))</f>
        <v>62111</v>
      </c>
      <c r="P25" s="48">
        <f t="shared" si="1"/>
        <v>0.13650583040977671</v>
      </c>
      <c r="Q25" s="94">
        <f t="shared" si="2"/>
        <v>-3.4734093805364741E-2</v>
      </c>
      <c r="R25" s="94">
        <f t="shared" si="3"/>
        <v>2.4849434865110043E-2</v>
      </c>
    </row>
    <row r="26" spans="3:18" ht="15" x14ac:dyDescent="0.25">
      <c r="C26" s="256"/>
      <c r="D26" s="257"/>
      <c r="E26" s="45" t="s">
        <v>18</v>
      </c>
      <c r="F26" s="74">
        <f>IF($C$3="National Currency",IF(D.Other_DATA!E25=0,0,D.Other_DATA!E25),IF($C$3="Current Exchange rate",IF(D.Other_DATA!E25=0,0,D.Other_DATA!E25/ECO!O28),IF($C$3="Constant Exchange rate",IF(D.Other_DATA!E25=0,0,D.Other_DATA!E25/ECO!O63))))</f>
        <v>0</v>
      </c>
      <c r="G26" s="74">
        <f>IF($C$3="National Currency",IF(D.Other_DATA!F25=0,0,D.Other_DATA!F25),IF($C$3="Current Exchange rate",IF(D.Other_DATA!F25=0,0,D.Other_DATA!F25/ECO!P28),IF($C$3="Constant Exchange rate",IF(D.Other_DATA!F25=0,0,D.Other_DATA!F25/ECO!P63))))</f>
        <v>0</v>
      </c>
      <c r="H26" s="74">
        <f>IF($C$3="National Currency",IF(D.Other_DATA!G25=0,0,D.Other_DATA!G25),IF($C$3="Current Exchange rate",IF(D.Other_DATA!G25=0,0,D.Other_DATA!G25/ECO!Q28),IF($C$3="Constant Exchange rate",IF(D.Other_DATA!G25=0,0,D.Other_DATA!G25/ECO!Q63))))</f>
        <v>0</v>
      </c>
      <c r="I26" s="74">
        <f>IF($C$3="National Currency",IF(D.Other_DATA!H25=0,0,D.Other_DATA!H25),IF($C$3="Current Exchange rate",IF(D.Other_DATA!H25=0,0,D.Other_DATA!H25/ECO!R28),IF($C$3="Constant Exchange rate",IF(D.Other_DATA!H25=0,0,D.Other_DATA!H25/ECO!R63))))</f>
        <v>0</v>
      </c>
      <c r="J26" s="74">
        <f>IF($C$3="National Currency",IF(D.Other_DATA!I25=0,0,D.Other_DATA!I25),IF($C$3="Current Exchange rate",IF(D.Other_DATA!I25=0,0,D.Other_DATA!I25/ECO!S28),IF($C$3="Constant Exchange rate",IF(D.Other_DATA!I25=0,0,D.Other_DATA!I25/ECO!S63))))</f>
        <v>0</v>
      </c>
      <c r="K26" s="74">
        <f>IF($C$3="National Currency",IF(D.Other_DATA!J25=0,0,D.Other_DATA!J25),IF($C$3="Current Exchange rate",IF(D.Other_DATA!J25=0,0,D.Other_DATA!J25/ECO!T28),IF($C$3="Constant Exchange rate",IF(D.Other_DATA!J25=0,0,D.Other_DATA!J25/ECO!T63))))</f>
        <v>204.59081836327346</v>
      </c>
      <c r="L26" s="74">
        <f>IF($C$3="National Currency",IF(D.Other_DATA!K25=0,0,D.Other_DATA!K25),IF($C$3="Current Exchange rate",IF(D.Other_DATA!K25=0,0,D.Other_DATA!K25/ECO!U28),IF($C$3="Constant Exchange rate",IF(D.Other_DATA!K25=0,0,D.Other_DATA!K25/ECO!U63))))</f>
        <v>204.59081836327346</v>
      </c>
      <c r="M26" s="74">
        <f>IF($C$3="National Currency",IF(D.Other_DATA!L25=0,0,D.Other_DATA!L25),IF($C$3="Current Exchange rate",IF(D.Other_DATA!L25=0,0,D.Other_DATA!L25/ECO!V28),IF($C$3="Constant Exchange rate",IF(D.Other_DATA!L25=0,0,D.Other_DATA!L25/ECO!V63))))</f>
        <v>138.88888888888889</v>
      </c>
      <c r="N26" s="74">
        <f>IF($C$3="National Currency",IF(D.Other_DATA!M25=0,0,D.Other_DATA!M25),IF($C$3="Current Exchange rate",IF(D.Other_DATA!M25=0,0,D.Other_DATA!M25/ECO!W28),IF($C$3="Constant Exchange rate",IF(D.Other_DATA!M25=0,0,D.Other_DATA!M25/ECO!W63))))</f>
        <v>150.53226879574186</v>
      </c>
      <c r="O26" s="223">
        <f>IF($C$3="National Currency",IF(D.Other_DATA!N25=0,0,D.Other_DATA!N25),IF($C$3="Current Exchange rate",IF(D.Other_DATA!N25=0,0,D.Other_DATA!N25/ECO!X28),IF($C$3="Constant Exchange rate",IF(D.Other_DATA!N25=0,0,D.Other_DATA!N25/ECO!X63))))</f>
        <v>150.53226879574186</v>
      </c>
      <c r="P26" s="48">
        <f t="shared" si="1"/>
        <v>3.3083563870216963E-4</v>
      </c>
      <c r="Q26" s="94">
        <f t="shared" si="2"/>
        <v>0</v>
      </c>
      <c r="R26" s="94" t="str">
        <f t="shared" si="3"/>
        <v>-</v>
      </c>
    </row>
    <row r="27" spans="3:18" ht="15" x14ac:dyDescent="0.25">
      <c r="C27" s="256"/>
      <c r="D27" s="257"/>
      <c r="E27" s="45" t="s">
        <v>19</v>
      </c>
      <c r="F27" s="74">
        <f>IF($C$3="National Currency",IF(D.Other_DATA!E26=0,0,D.Other_DATA!E26),IF($C$3="Current Exchange rate",IF(D.Other_DATA!E26=0,0,D.Other_DATA!E26/ECO!O29),IF($C$3="Constant Exchange rate",IF(D.Other_DATA!E26=0,0,D.Other_DATA!E26/ECO!O64))))</f>
        <v>0</v>
      </c>
      <c r="G27" s="74">
        <f>IF($C$3="National Currency",IF(D.Other_DATA!F26=0,0,D.Other_DATA!F26),IF($C$3="Current Exchange rate",IF(D.Other_DATA!F26=0,0,D.Other_DATA!F26/ECO!P29),IF($C$3="Constant Exchange rate",IF(D.Other_DATA!F26=0,0,D.Other_DATA!F26/ECO!P64))))</f>
        <v>0</v>
      </c>
      <c r="H27" s="74">
        <f>IF($C$3="National Currency",IF(D.Other_DATA!G26=0,0,D.Other_DATA!G26),IF($C$3="Current Exchange rate",IF(D.Other_DATA!G26=0,0,D.Other_DATA!G26/ECO!Q29),IF($C$3="Constant Exchange rate",IF(D.Other_DATA!G26=0,0,D.Other_DATA!G26/ECO!Q64))))</f>
        <v>0</v>
      </c>
      <c r="I27" s="74">
        <f>IF($C$3="National Currency",IF(D.Other_DATA!H26=0,0,D.Other_DATA!H26),IF($C$3="Current Exchange rate",IF(D.Other_DATA!H26=0,0,D.Other_DATA!H26/ECO!R29),IF($C$3="Constant Exchange rate",IF(D.Other_DATA!H26=0,0,D.Other_DATA!H26/ECO!R64))))</f>
        <v>0</v>
      </c>
      <c r="J27" s="74">
        <f>IF($C$3="National Currency",IF(D.Other_DATA!I26=0,0,D.Other_DATA!I26),IF($C$3="Current Exchange rate",IF(D.Other_DATA!I26=0,0,D.Other_DATA!I26/ECO!S29),IF($C$3="Constant Exchange rate",IF(D.Other_DATA!I26=0,0,D.Other_DATA!I26/ECO!S64))))</f>
        <v>0</v>
      </c>
      <c r="K27" s="74">
        <f>IF($C$3="National Currency",IF(D.Other_DATA!J26=0,0,D.Other_DATA!J26),IF($C$3="Current Exchange rate",IF(D.Other_DATA!J26=0,0,D.Other_DATA!J26/ECO!T29),IF($C$3="Constant Exchange rate",IF(D.Other_DATA!J26=0,0,D.Other_DATA!J26/ECO!T64))))</f>
        <v>0</v>
      </c>
      <c r="L27" s="74">
        <f>IF($C$3="National Currency",IF(D.Other_DATA!K26=0,0,D.Other_DATA!K26),IF($C$3="Current Exchange rate",IF(D.Other_DATA!K26=0,0,D.Other_DATA!K26/ECO!U29),IF($C$3="Constant Exchange rate",IF(D.Other_DATA!K26=0,0,D.Other_DATA!K26/ECO!U64))))</f>
        <v>0</v>
      </c>
      <c r="M27" s="74">
        <f>IF($C$3="National Currency",IF(D.Other_DATA!L26=0,0,D.Other_DATA!L26),IF($C$3="Current Exchange rate",IF(D.Other_DATA!L26=0,0,D.Other_DATA!L26/ECO!V29),IF($C$3="Constant Exchange rate",IF(D.Other_DATA!L26=0,0,D.Other_DATA!L26/ECO!V64))))</f>
        <v>0</v>
      </c>
      <c r="N27" s="74">
        <f>IF($C$3="National Currency",IF(D.Other_DATA!M26=0,0,D.Other_DATA!M26),IF($C$3="Current Exchange rate",IF(D.Other_DATA!M26=0,0,D.Other_DATA!M26/ECO!W29),IF($C$3="Constant Exchange rate",IF(D.Other_DATA!M26=0,0,D.Other_DATA!M26/ECO!W64))))</f>
        <v>0</v>
      </c>
      <c r="O27" s="74">
        <f>IF($C$3="National Currency",IF(D.Other_DATA!N26=0,0,D.Other_DATA!N26),IF($C$3="Current Exchange rate",IF(D.Other_DATA!N26=0,0,D.Other_DATA!N26/ECO!X29),IF($C$3="Constant Exchange rate",IF(D.Other_DATA!N26=0,0,D.Other_DATA!N26/ECO!X64))))</f>
        <v>0</v>
      </c>
      <c r="P27" s="48">
        <f t="shared" si="1"/>
        <v>0</v>
      </c>
      <c r="Q27" s="94" t="str">
        <f t="shared" si="2"/>
        <v>-</v>
      </c>
      <c r="R27" s="94" t="str">
        <f t="shared" si="3"/>
        <v>-</v>
      </c>
    </row>
    <row r="28" spans="3:18" ht="15" x14ac:dyDescent="0.25">
      <c r="C28" s="256"/>
      <c r="D28" s="257"/>
      <c r="E28" s="45" t="s">
        <v>20</v>
      </c>
      <c r="F28" s="74">
        <f>IF($C$3="National Currency",IF(D.Other_DATA!E27=0,0,D.Other_DATA!E27),IF($C$3="Current Exchange rate",IF(D.Other_DATA!E27=0,0,D.Other_DATA!E27/ECO!O30),IF($C$3="Constant Exchange rate",IF(D.Other_DATA!E27=0,0,D.Other_DATA!E27/ECO!O65))))</f>
        <v>102.67501422879909</v>
      </c>
      <c r="G28" s="74">
        <f>IF($C$3="National Currency",IF(D.Other_DATA!F27=0,0,D.Other_DATA!F27),IF($C$3="Current Exchange rate",IF(D.Other_DATA!F27=0,0,D.Other_DATA!F27/ECO!P30),IF($C$3="Constant Exchange rate",IF(D.Other_DATA!F27=0,0,D.Other_DATA!F27/ECO!P65))))</f>
        <v>132.69778030734207</v>
      </c>
      <c r="H28" s="74">
        <f>IF($C$3="National Currency",IF(D.Other_DATA!G27=0,0,D.Other_DATA!G27),IF($C$3="Current Exchange rate",IF(D.Other_DATA!G27=0,0,D.Other_DATA!G27/ECO!Q30),IF($C$3="Constant Exchange rate",IF(D.Other_DATA!G27=0,0,D.Other_DATA!G27/ECO!Q65))))</f>
        <v>178.17302219692658</v>
      </c>
      <c r="I28" s="74">
        <f>IF($C$3="National Currency",IF(D.Other_DATA!H27=0,0,D.Other_DATA!H27),IF($C$3="Current Exchange rate",IF(D.Other_DATA!H27=0,0,D.Other_DATA!H27/ECO!R30),IF($C$3="Constant Exchange rate",IF(D.Other_DATA!H27=0,0,D.Other_DATA!H27/ECO!R65))))</f>
        <v>274.1035856573705</v>
      </c>
      <c r="J28" s="74">
        <f>IF($C$3="National Currency",IF(D.Other_DATA!I27=0,0,D.Other_DATA!I27),IF($C$3="Current Exchange rate",IF(D.Other_DATA!I27=0,0,D.Other_DATA!I27/ECO!S30),IF($C$3="Constant Exchange rate",IF(D.Other_DATA!I27=0,0,D.Other_DATA!I27/ECO!S65))))</f>
        <v>293.95276038702337</v>
      </c>
      <c r="K28" s="74">
        <f>IF($C$3="National Currency",IF(D.Other_DATA!J27=0,0,D.Other_DATA!J27),IF($C$3="Current Exchange rate",IF(D.Other_DATA!J27=0,0,D.Other_DATA!J27/ECO!T30),IF($C$3="Constant Exchange rate",IF(D.Other_DATA!J27=0,0,D.Other_DATA!J27/ECO!T65))))</f>
        <v>234.64712578258394</v>
      </c>
      <c r="L28" s="74">
        <f>IF($C$3="National Currency",IF(D.Other_DATA!K27=0,0,D.Other_DATA!K27),IF($C$3="Current Exchange rate",IF(D.Other_DATA!K27=0,0,D.Other_DATA!K27/ECO!U30),IF($C$3="Constant Exchange rate",IF(D.Other_DATA!K27=0,0,D.Other_DATA!K27/ECO!U65))))</f>
        <v>213.90153671030168</v>
      </c>
      <c r="M28" s="74">
        <f>IF($C$3="National Currency",IF(D.Other_DATA!L27=0,0,D.Other_DATA!L27),IF($C$3="Current Exchange rate",IF(D.Other_DATA!L27=0,0,D.Other_DATA!L27/ECO!V30),IF($C$3="Constant Exchange rate",IF(D.Other_DATA!L27=0,0,D.Other_DATA!L27/ECO!V65))))</f>
        <v>252.50426863972683</v>
      </c>
      <c r="N28" s="74">
        <f>IF($C$3="National Currency",IF(D.Other_DATA!M27=0,0,D.Other_DATA!M27),IF($C$3="Current Exchange rate",IF(D.Other_DATA!M27=0,0,D.Other_DATA!M27/ECO!W30),IF($C$3="Constant Exchange rate",IF(D.Other_DATA!M27=0,0,D.Other_DATA!M27/ECO!W65))))</f>
        <v>277.78884462151393</v>
      </c>
      <c r="O28" s="74">
        <f>IF($C$3="National Currency",IF(D.Other_DATA!N27=0,0,D.Other_DATA!N27),IF($C$3="Current Exchange rate",IF(D.Other_DATA!N27=0,0,D.Other_DATA!N27/ECO!X30),IF($C$3="Constant Exchange rate",IF(D.Other_DATA!N27=0,0,D.Other_DATA!N27/ECO!X65))))</f>
        <v>266.71883892999432</v>
      </c>
      <c r="P28" s="48">
        <f t="shared" si="1"/>
        <v>5.8618725498012193E-4</v>
      </c>
      <c r="Q28" s="94">
        <f t="shared" si="2"/>
        <v>-3.98504328228243E-2</v>
      </c>
      <c r="R28" s="94">
        <f t="shared" si="3"/>
        <v>1.5976995565410204</v>
      </c>
    </row>
    <row r="29" spans="3:18" ht="15" x14ac:dyDescent="0.25">
      <c r="C29" s="256"/>
      <c r="D29" s="257"/>
      <c r="E29" s="45" t="s">
        <v>21</v>
      </c>
      <c r="F29" s="74">
        <f>IF($C$3="National Currency",IF(D.Other_DATA!E28=0,0,D.Other_DATA!E28),IF($C$3="Current Exchange rate",IF(D.Other_DATA!E28=0,0,D.Other_DATA!E28/ECO!O31),IF($C$3="Constant Exchange rate",IF(D.Other_DATA!E28=0,0,D.Other_DATA!E28/ECO!O66))))</f>
        <v>147.63568600046588</v>
      </c>
      <c r="G29" s="74">
        <f>IF($C$3="National Currency",IF(D.Other_DATA!F28=0,0,D.Other_DATA!F28),IF($C$3="Current Exchange rate",IF(D.Other_DATA!F28=0,0,D.Other_DATA!F28/ECO!P31),IF($C$3="Constant Exchange rate",IF(D.Other_DATA!F28=0,0,D.Other_DATA!F28/ECO!P66))))</f>
        <v>160.09783368273935</v>
      </c>
      <c r="H29" s="74">
        <f>IF($C$3="National Currency",IF(D.Other_DATA!G28=0,0,D.Other_DATA!G28),IF($C$3="Current Exchange rate",IF(D.Other_DATA!G28=0,0,D.Other_DATA!G28/ECO!Q31),IF($C$3="Constant Exchange rate",IF(D.Other_DATA!G28=0,0,D.Other_DATA!G28/ECO!Q66))))</f>
        <v>171.76799440950381</v>
      </c>
      <c r="I29" s="74">
        <f>IF($C$3="National Currency",IF(D.Other_DATA!H28=0,0,D.Other_DATA!H28),IF($C$3="Current Exchange rate",IF(D.Other_DATA!H28=0,0,D.Other_DATA!H28/ECO!R31),IF($C$3="Constant Exchange rate",IF(D.Other_DATA!H28=0,0,D.Other_DATA!H28/ECO!R66))))</f>
        <v>170.02096436058699</v>
      </c>
      <c r="J29" s="74">
        <f>IF($C$3="National Currency",IF(D.Other_DATA!I28=0,0,D.Other_DATA!I28),IF($C$3="Current Exchange rate",IF(D.Other_DATA!I28=0,0,D.Other_DATA!I28/ECO!S31),IF($C$3="Constant Exchange rate",IF(D.Other_DATA!I28=0,0,D.Other_DATA!I28/ECO!S66))))</f>
        <v>66.95</v>
      </c>
      <c r="K29" s="74">
        <f>IF($C$3="National Currency",IF(D.Other_DATA!J28=0,0,D.Other_DATA!J28),IF($C$3="Current Exchange rate",IF(D.Other_DATA!J28=0,0,D.Other_DATA!J28/ECO!T31),IF($C$3="Constant Exchange rate",IF(D.Other_DATA!J28=0,0,D.Other_DATA!J28/ECO!T66))))</f>
        <v>124.13</v>
      </c>
      <c r="L29" s="74">
        <f>IF($C$3="National Currency",IF(D.Other_DATA!K28=0,0,D.Other_DATA!K28),IF($C$3="Current Exchange rate",IF(D.Other_DATA!K28=0,0,D.Other_DATA!K28/ECO!U31),IF($C$3="Constant Exchange rate",IF(D.Other_DATA!K28=0,0,D.Other_DATA!K28/ECO!U66))))</f>
        <v>135</v>
      </c>
      <c r="M29" s="74">
        <f>IF($C$3="National Currency",IF(D.Other_DATA!L28=0,0,D.Other_DATA!L28),IF($C$3="Current Exchange rate",IF(D.Other_DATA!L28=0,0,D.Other_DATA!L28/ECO!V31),IF($C$3="Constant Exchange rate",IF(D.Other_DATA!L28=0,0,D.Other_DATA!L28/ECO!V66))))</f>
        <v>133.70747499999999</v>
      </c>
      <c r="N29" s="74">
        <f>IF($C$3="National Currency",IF(D.Other_DATA!M28=0,0,D.Other_DATA!M28),IF($C$3="Current Exchange rate",IF(D.Other_DATA!M28=0,0,D.Other_DATA!M28/ECO!W31),IF($C$3="Constant Exchange rate",IF(D.Other_DATA!M28=0,0,D.Other_DATA!M28/ECO!W66))))</f>
        <v>136.900049</v>
      </c>
      <c r="O29" s="74">
        <f>IF($C$3="National Currency",IF(D.Other_DATA!N28=0,0,D.Other_DATA!N28),IF($C$3="Current Exchange rate",IF(D.Other_DATA!N28=0,0,D.Other_DATA!N28/ECO!X31),IF($C$3="Constant Exchange rate",IF(D.Other_DATA!N28=0,0,D.Other_DATA!N28/ECO!X66))))</f>
        <v>0</v>
      </c>
      <c r="P29" s="48">
        <f t="shared" si="1"/>
        <v>0</v>
      </c>
      <c r="Q29" s="94" t="str">
        <f t="shared" si="2"/>
        <v>-</v>
      </c>
      <c r="R29" s="94" t="str">
        <f t="shared" si="3"/>
        <v>-</v>
      </c>
    </row>
    <row r="30" spans="3:18" ht="15" x14ac:dyDescent="0.25">
      <c r="C30" s="256"/>
      <c r="D30" s="257"/>
      <c r="E30" s="45" t="s">
        <v>22</v>
      </c>
      <c r="F30" s="74">
        <f>IF($C$3="National Currency",IF(D.Other_DATA!E29=0,0,D.Other_DATA!E29),IF($C$3="Current Exchange rate",IF(D.Other_DATA!E29=0,0,D.Other_DATA!E29/ECO!O32),IF($C$3="Constant Exchange rate",IF(D.Other_DATA!E29=0,0,D.Other_DATA!E29/ECO!O67))))</f>
        <v>24117</v>
      </c>
      <c r="G30" s="74">
        <f>IF($C$3="National Currency",IF(D.Other_DATA!F29=0,0,D.Other_DATA!F29),IF($C$3="Current Exchange rate",IF(D.Other_DATA!F29=0,0,D.Other_DATA!F29/ECO!P32),IF($C$3="Constant Exchange rate",IF(D.Other_DATA!F29=0,0,D.Other_DATA!F29/ECO!P67))))</f>
        <v>25054</v>
      </c>
      <c r="H30" s="74">
        <f>IF($C$3="National Currency",IF(D.Other_DATA!G29=0,0,D.Other_DATA!G29),IF($C$3="Current Exchange rate",IF(D.Other_DATA!G29=0,0,D.Other_DATA!G29/ECO!Q32),IF($C$3="Constant Exchange rate",IF(D.Other_DATA!G29=0,0,D.Other_DATA!G29/ECO!Q67))))</f>
        <v>32483</v>
      </c>
      <c r="I30" s="74">
        <f>IF($C$3="National Currency",IF(D.Other_DATA!H29=0,0,D.Other_DATA!H29),IF($C$3="Current Exchange rate",IF(D.Other_DATA!H29=0,0,D.Other_DATA!H29/ECO!R32),IF($C$3="Constant Exchange rate",IF(D.Other_DATA!H29=0,0,D.Other_DATA!H29/ECO!R67))))</f>
        <v>39266</v>
      </c>
      <c r="J30" s="74">
        <f>IF($C$3="National Currency",IF(D.Other_DATA!I29=0,0,D.Other_DATA!I29),IF($C$3="Current Exchange rate",IF(D.Other_DATA!I29=0,0,D.Other_DATA!I29/ECO!S32),IF($C$3="Constant Exchange rate",IF(D.Other_DATA!I29=0,0,D.Other_DATA!I29/ECO!S67))))</f>
        <v>41069</v>
      </c>
      <c r="K30" s="74">
        <f>IF($C$3="National Currency",IF(D.Other_DATA!J29=0,0,D.Other_DATA!J29),IF($C$3="Current Exchange rate",IF(D.Other_DATA!J29=0,0,D.Other_DATA!J29/ECO!T32),IF($C$3="Constant Exchange rate",IF(D.Other_DATA!J29=0,0,D.Other_DATA!J29/ECO!T67))))</f>
        <v>39866</v>
      </c>
      <c r="L30" s="74">
        <f>IF($C$3="National Currency",IF(D.Other_DATA!K29=0,0,D.Other_DATA!K29),IF($C$3="Current Exchange rate",IF(D.Other_DATA!K29=0,0,D.Other_DATA!K29/ECO!U32),IF($C$3="Constant Exchange rate",IF(D.Other_DATA!K29=0,0,D.Other_DATA!K29/ECO!U67))))</f>
        <v>42167</v>
      </c>
      <c r="M30" s="74">
        <f>IF($C$3="National Currency",IF(D.Other_DATA!L29=0,0,D.Other_DATA!L29),IF($C$3="Current Exchange rate",IF(D.Other_DATA!L29=0,0,D.Other_DATA!L29/ECO!V32),IF($C$3="Constant Exchange rate",IF(D.Other_DATA!L29=0,0,D.Other_DATA!L29/ECO!V67))))</f>
        <v>42888</v>
      </c>
      <c r="N30" s="74">
        <f>IF($C$3="National Currency",IF(D.Other_DATA!M29=0,0,D.Other_DATA!M29),IF($C$3="Current Exchange rate",IF(D.Other_DATA!M29=0,0,D.Other_DATA!M29/ECO!W32),IF($C$3="Constant Exchange rate",IF(D.Other_DATA!M29=0,0,D.Other_DATA!M29/ECO!W67))))</f>
        <v>46376</v>
      </c>
      <c r="O30" s="74">
        <f>IF($C$3="National Currency",IF(D.Other_DATA!N29=0,0,D.Other_DATA!N29),IF($C$3="Current Exchange rate",IF(D.Other_DATA!N29=0,0,D.Other_DATA!N29/ECO!X32),IF($C$3="Constant Exchange rate",IF(D.Other_DATA!N29=0,0,D.Other_DATA!N29/ECO!X67))))</f>
        <v>45501</v>
      </c>
      <c r="P30" s="48">
        <f t="shared" si="1"/>
        <v>0.10000083382130781</v>
      </c>
      <c r="Q30" s="94">
        <f t="shared" si="2"/>
        <v>-1.8867517681559476E-2</v>
      </c>
      <c r="R30" s="94">
        <f t="shared" si="3"/>
        <v>0.8866774474437118</v>
      </c>
    </row>
    <row r="31" spans="3:18" ht="15" x14ac:dyDescent="0.25">
      <c r="C31" s="256"/>
      <c r="D31" s="257"/>
      <c r="E31" s="45" t="s">
        <v>23</v>
      </c>
      <c r="F31" s="74">
        <f>IF($C$3="National Currency",IF(D.Other_DATA!E30=0,0,D.Other_DATA!E30),IF($C$3="Current Exchange rate",IF(D.Other_DATA!E30=0,0,D.Other_DATA!E30/ECO!O33),IF($C$3="Constant Exchange rate",IF(D.Other_DATA!E30=0,0,D.Other_DATA!E30/ECO!O68))))</f>
        <v>9480.3140898031415</v>
      </c>
      <c r="G31" s="74">
        <f>IF($C$3="National Currency",IF(D.Other_DATA!F30=0,0,D.Other_DATA!F30),IF($C$3="Current Exchange rate",IF(D.Other_DATA!F30=0,0,D.Other_DATA!F30/ECO!P33),IF($C$3="Constant Exchange rate",IF(D.Other_DATA!F30=0,0,D.Other_DATA!F30/ECO!P68))))</f>
        <v>10892.722848927229</v>
      </c>
      <c r="H31" s="74">
        <f>IF($C$3="National Currency",IF(D.Other_DATA!G30=0,0,D.Other_DATA!G30),IF($C$3="Current Exchange rate",IF(D.Other_DATA!G30=0,0,D.Other_DATA!G30/ECO!Q33),IF($C$3="Constant Exchange rate",IF(D.Other_DATA!G30=0,0,D.Other_DATA!G30/ECO!Q68))))</f>
        <v>11111.922141119221</v>
      </c>
      <c r="I31" s="74">
        <f>IF($C$3="National Currency",IF(D.Other_DATA!H30=0,0,D.Other_DATA!H30),IF($C$3="Current Exchange rate",IF(D.Other_DATA!H30=0,0,D.Other_DATA!H30/ECO!R33),IF($C$3="Constant Exchange rate",IF(D.Other_DATA!H30=0,0,D.Other_DATA!H30/ECO!R68))))</f>
        <v>13635.368281353683</v>
      </c>
      <c r="J31" s="74">
        <f>IF($C$3="National Currency",IF(D.Other_DATA!I30=0,0,D.Other_DATA!I30),IF($C$3="Current Exchange rate",IF(D.Other_DATA!I30=0,0,D.Other_DATA!I30/ECO!S33),IF($C$3="Constant Exchange rate",IF(D.Other_DATA!I30=0,0,D.Other_DATA!I30/ECO!S68))))</f>
        <v>13394.0499889405</v>
      </c>
      <c r="K31" s="74">
        <f>IF($C$3="National Currency",IF(D.Other_DATA!J30=0,0,D.Other_DATA!J30),IF($C$3="Current Exchange rate",IF(D.Other_DATA!J30=0,0,D.Other_DATA!J30/ECO!T33),IF($C$3="Constant Exchange rate",IF(D.Other_DATA!J30=0,0,D.Other_DATA!J30/ECO!T68))))</f>
        <v>13227.604512276046</v>
      </c>
      <c r="L31" s="74">
        <f>IF($C$3="National Currency",IF(D.Other_DATA!K30=0,0,D.Other_DATA!K30),IF($C$3="Current Exchange rate",IF(D.Other_DATA!K30=0,0,D.Other_DATA!K30/ECO!U33),IF($C$3="Constant Exchange rate",IF(D.Other_DATA!K30=0,0,D.Other_DATA!K30/ECO!U68))))</f>
        <v>13916.16898916169</v>
      </c>
      <c r="M31" s="74">
        <f>IF($C$3="National Currency",IF(D.Other_DATA!L30=0,0,D.Other_DATA!L30),IF($C$3="Current Exchange rate",IF(D.Other_DATA!L30=0,0,D.Other_DATA!L30/ECO!V33),IF($C$3="Constant Exchange rate",IF(D.Other_DATA!L30=0,0,D.Other_DATA!L30/ECO!V68))))</f>
        <v>14595.111700951118</v>
      </c>
      <c r="N31" s="74">
        <f>IF($C$3="National Currency",IF(D.Other_DATA!M30=0,0,D.Other_DATA!M30),IF($C$3="Current Exchange rate",IF(D.Other_DATA!M30=0,0,D.Other_DATA!M30/ECO!W33),IF($C$3="Constant Exchange rate",IF(D.Other_DATA!M30=0,0,D.Other_DATA!M30/ECO!W68))))</f>
        <v>15026.100420261004</v>
      </c>
      <c r="O31" s="223">
        <f>IF($C$3="National Currency",IF(D.Other_DATA!N30=0,0,D.Other_DATA!N30),IF($C$3="Current Exchange rate",IF(D.Other_DATA!N30=0,0,D.Other_DATA!N30/ECO!X33),IF($C$3="Constant Exchange rate",IF(D.Other_DATA!N30=0,0,D.Other_DATA!N30/ECO!X68))))</f>
        <v>15026.100420261004</v>
      </c>
      <c r="P31" s="48">
        <f t="shared" si="1"/>
        <v>3.302394609148819E-2</v>
      </c>
      <c r="Q31" s="94">
        <f t="shared" si="2"/>
        <v>0</v>
      </c>
      <c r="R31" s="94">
        <f t="shared" si="3"/>
        <v>0.58497917663116383</v>
      </c>
    </row>
    <row r="32" spans="3:18" ht="15" x14ac:dyDescent="0.25">
      <c r="C32" s="256"/>
      <c r="D32" s="257"/>
      <c r="E32" s="45" t="s">
        <v>24</v>
      </c>
      <c r="F32" s="74">
        <f>IF($C$3="National Currency",IF(D.Other_DATA!E31=0,0,D.Other_DATA!E31),IF($C$3="Current Exchange rate",IF(D.Other_DATA!E31=0,0,D.Other_DATA!E31/ECO!O34),IF($C$3="Constant Exchange rate",IF(D.Other_DATA!E31=0,0,D.Other_DATA!E31/ECO!O69))))</f>
        <v>4644.2946737807733</v>
      </c>
      <c r="G32" s="74">
        <f>IF($C$3="National Currency",IF(D.Other_DATA!F31=0,0,D.Other_DATA!F31),IF($C$3="Current Exchange rate",IF(D.Other_DATA!F31=0,0,D.Other_DATA!F31/ECO!P34),IF($C$3="Constant Exchange rate",IF(D.Other_DATA!F31=0,0,D.Other_DATA!F31/ECO!P69))))</f>
        <v>4937.985584573622</v>
      </c>
      <c r="H32" s="74">
        <f>IF($C$3="National Currency",IF(D.Other_DATA!G31=0,0,D.Other_DATA!G31),IF($C$3="Current Exchange rate",IF(D.Other_DATA!G31=0,0,D.Other_DATA!G31/ECO!Q34),IF($C$3="Constant Exchange rate",IF(D.Other_DATA!G31=0,0,D.Other_DATA!G31/ECO!Q69))))</f>
        <v>5188.8514462229714</v>
      </c>
      <c r="I32" s="74">
        <f>IF($C$3="National Currency",IF(D.Other_DATA!H31=0,0,D.Other_DATA!H31),IF($C$3="Current Exchange rate",IF(D.Other_DATA!H31=0,0,D.Other_DATA!H31/ECO!R34),IF($C$3="Constant Exchange rate",IF(D.Other_DATA!H31=0,0,D.Other_DATA!H31/ECO!R69))))</f>
        <v>5623.8884208555646</v>
      </c>
      <c r="J32" s="74">
        <f>IF($C$3="National Currency",IF(D.Other_DATA!I31=0,0,D.Other_DATA!I31),IF($C$3="Current Exchange rate",IF(D.Other_DATA!I31=0,0,D.Other_DATA!I31/ECO!S34),IF($C$3="Constant Exchange rate",IF(D.Other_DATA!I31=0,0,D.Other_DATA!I31/ECO!S69))))</f>
        <v>6293.4100907984648</v>
      </c>
      <c r="K32" s="74">
        <f>IF($C$3="National Currency",IF(D.Other_DATA!J31=0,0,D.Other_DATA!J31),IF($C$3="Current Exchange rate",IF(D.Other_DATA!J31=0,0,D.Other_DATA!J31/ECO!T34),IF($C$3="Constant Exchange rate",IF(D.Other_DATA!J31=0,0,D.Other_DATA!J31/ECO!T69))))</f>
        <v>6755.1249648975008</v>
      </c>
      <c r="L32" s="74">
        <f>IF($C$3="National Currency",IF(D.Other_DATA!K31=0,0,D.Other_DATA!K31),IF($C$3="Current Exchange rate",IF(D.Other_DATA!K31=0,0,D.Other_DATA!K31/ECO!U34),IF($C$3="Constant Exchange rate",IF(D.Other_DATA!K31=0,0,D.Other_DATA!K31/ECO!U69))))</f>
        <v>7627.3050641205655</v>
      </c>
      <c r="M32" s="74">
        <f>IF($C$3="National Currency",IF(D.Other_DATA!L31=0,0,D.Other_DATA!L31),IF($C$3="Current Exchange rate",IF(D.Other_DATA!L31=0,0,D.Other_DATA!L31/ECO!V34),IF($C$3="Constant Exchange rate",IF(D.Other_DATA!L31=0,0,D.Other_DATA!L31/ECO!V69))))</f>
        <v>8488.4863802302716</v>
      </c>
      <c r="N32" s="74">
        <f>IF($C$3="National Currency",IF(D.Other_DATA!M31=0,0,D.Other_DATA!M31),IF($C$3="Current Exchange rate",IF(D.Other_DATA!M31=0,0,D.Other_DATA!M31/ECO!W34),IF($C$3="Constant Exchange rate",IF(D.Other_DATA!M31=0,0,D.Other_DATA!M31/ECO!W69))))</f>
        <v>9360.4324627913502</v>
      </c>
      <c r="O32" s="223">
        <f>IF($C$3="National Currency",IF(D.Other_DATA!N31=0,0,D.Other_DATA!N31),IF($C$3="Current Exchange rate",IF(D.Other_DATA!N31=0,0,D.Other_DATA!N31/ECO!X34),IF($C$3="Constant Exchange rate",IF(D.Other_DATA!N31=0,0,D.Other_DATA!N31/ECO!X69))))</f>
        <v>9360.4324627913502</v>
      </c>
      <c r="P32" s="48">
        <f t="shared" si="1"/>
        <v>2.057209844195013E-2</v>
      </c>
      <c r="Q32" s="94">
        <f t="shared" si="2"/>
        <v>0</v>
      </c>
      <c r="R32" s="94">
        <f t="shared" si="3"/>
        <v>1.0154691121636601</v>
      </c>
    </row>
    <row r="33" spans="3:18" ht="15" x14ac:dyDescent="0.25">
      <c r="C33" s="256"/>
      <c r="D33" s="257"/>
      <c r="E33" s="45" t="s">
        <v>25</v>
      </c>
      <c r="F33" s="74">
        <f>IF($C$3="National Currency",IF(D.Other_DATA!E32=0,0,D.Other_DATA!E32),IF($C$3="Current Exchange rate",IF(D.Other_DATA!E32=0,0,D.Other_DATA!E32/ECO!O35),IF($C$3="Constant Exchange rate",IF(D.Other_DATA!E32=0,0,D.Other_DATA!E32/ECO!O70))))</f>
        <v>5476.0860000000002</v>
      </c>
      <c r="G33" s="74">
        <f>IF($C$3="National Currency",IF(D.Other_DATA!F32=0,0,D.Other_DATA!F32),IF($C$3="Current Exchange rate",IF(D.Other_DATA!F32=0,0,D.Other_DATA!F32/ECO!P35),IF($C$3="Constant Exchange rate",IF(D.Other_DATA!F32=0,0,D.Other_DATA!F32/ECO!P70))))</f>
        <v>5906.56</v>
      </c>
      <c r="H33" s="74">
        <f>IF($C$3="National Currency",IF(D.Other_DATA!G32=0,0,D.Other_DATA!G32),IF($C$3="Current Exchange rate",IF(D.Other_DATA!G32=0,0,D.Other_DATA!G32/ECO!Q35),IF($C$3="Constant Exchange rate",IF(D.Other_DATA!G32=0,0,D.Other_DATA!G32/ECO!Q70))))</f>
        <v>6293.4059999999999</v>
      </c>
      <c r="I33" s="74">
        <f>IF($C$3="National Currency",IF(D.Other_DATA!H32=0,0,D.Other_DATA!H32),IF($C$3="Current Exchange rate",IF(D.Other_DATA!H32=0,0,D.Other_DATA!H32/ECO!R35),IF($C$3="Constant Exchange rate",IF(D.Other_DATA!H32=0,0,D.Other_DATA!H32/ECO!R70))))</f>
        <v>6533.4769999999999</v>
      </c>
      <c r="J33" s="74">
        <f>IF($C$3="National Currency",IF(D.Other_DATA!I32=0,0,D.Other_DATA!I32),IF($C$3="Current Exchange rate",IF(D.Other_DATA!I32=0,0,D.Other_DATA!I32/ECO!S35),IF($C$3="Constant Exchange rate",IF(D.Other_DATA!I32=0,0,D.Other_DATA!I32/ECO!S70))))</f>
        <v>6700.3509999999997</v>
      </c>
      <c r="K33" s="74">
        <f>IF($C$3="National Currency",IF(D.Other_DATA!J32=0,0,D.Other_DATA!J32),IF($C$3="Current Exchange rate",IF(D.Other_DATA!J32=0,0,D.Other_DATA!J32/ECO!T35),IF($C$3="Constant Exchange rate",IF(D.Other_DATA!J32=0,0,D.Other_DATA!J32/ECO!T70))))</f>
        <v>6912.7560000000003</v>
      </c>
      <c r="L33" s="74">
        <f>IF($C$3="National Currency",IF(D.Other_DATA!K32=0,0,D.Other_DATA!K32),IF($C$3="Current Exchange rate",IF(D.Other_DATA!K32=0,0,D.Other_DATA!K32/ECO!U35),IF($C$3="Constant Exchange rate",IF(D.Other_DATA!K32=0,0,D.Other_DATA!K32/ECO!U70))))</f>
        <v>6630.5695268447862</v>
      </c>
      <c r="M33" s="74">
        <f>IF($C$3="National Currency",IF(D.Other_DATA!L32=0,0,D.Other_DATA!L32),IF($C$3="Current Exchange rate",IF(D.Other_DATA!L32=0,0,D.Other_DATA!L32/ECO!V35),IF($C$3="Constant Exchange rate",IF(D.Other_DATA!L32=0,0,D.Other_DATA!L32/ECO!V70))))</f>
        <v>6271.1291658450036</v>
      </c>
      <c r="N33" s="74">
        <f>IF($C$3="National Currency",IF(D.Other_DATA!M32=0,0,D.Other_DATA!M32),IF($C$3="Current Exchange rate",IF(D.Other_DATA!M32=0,0,D.Other_DATA!M32/ECO!W35),IF($C$3="Constant Exchange rate",IF(D.Other_DATA!M32=0,0,D.Other_DATA!M32/ECO!W70))))</f>
        <v>6186.2689229030966</v>
      </c>
      <c r="O33" s="74">
        <f>IF($C$3="National Currency",IF(D.Other_DATA!N32=0,0,D.Other_DATA!N32),IF($C$3="Current Exchange rate",IF(D.Other_DATA!N32=0,0,D.Other_DATA!N32/ECO!X35),IF($C$3="Constant Exchange rate",IF(D.Other_DATA!N32=0,0,D.Other_DATA!N32/ECO!X70))))</f>
        <v>6081.1870809044885</v>
      </c>
      <c r="P33" s="48">
        <f t="shared" si="1"/>
        <v>1.3365064036258844E-2</v>
      </c>
      <c r="Q33" s="94">
        <f t="shared" si="2"/>
        <v>-1.698630358754194E-2</v>
      </c>
      <c r="R33" s="94">
        <f t="shared" si="3"/>
        <v>0.11049882724714122</v>
      </c>
    </row>
    <row r="34" spans="3:18" ht="15" x14ac:dyDescent="0.25">
      <c r="C34" s="256"/>
      <c r="D34" s="257"/>
      <c r="E34" s="45" t="s">
        <v>26</v>
      </c>
      <c r="F34" s="74">
        <f>IF($C$3="National Currency",IF(D.Other_DATA!E33=0,0,D.Other_DATA!E33),IF($C$3="Current Exchange rate",IF(D.Other_DATA!E33=0,0,D.Other_DATA!E33/ECO!O36),IF($C$3="Constant Exchange rate",IF(D.Other_DATA!E33=0,0,D.Other_DATA!E33/ECO!O71))))</f>
        <v>238.29018728549298</v>
      </c>
      <c r="G34" s="74">
        <f>IF($C$3="National Currency",IF(D.Other_DATA!F33=0,0,D.Other_DATA!F33),IF($C$3="Current Exchange rate",IF(D.Other_DATA!F33=0,0,D.Other_DATA!F33/ECO!P36),IF($C$3="Constant Exchange rate",IF(D.Other_DATA!F33=0,0,D.Other_DATA!F33/ECO!P71))))</f>
        <v>484.73405042623494</v>
      </c>
      <c r="H34" s="74">
        <f>IF($C$3="National Currency",IF(D.Other_DATA!G33=0,0,D.Other_DATA!G33),IF($C$3="Current Exchange rate",IF(D.Other_DATA!G33=0,0,D.Other_DATA!G33/ECO!Q36),IF($C$3="Constant Exchange rate",IF(D.Other_DATA!G33=0,0,D.Other_DATA!G33/ECO!Q71))))</f>
        <v>731.17791356697705</v>
      </c>
      <c r="I34" s="74">
        <f>IF($C$3="National Currency",IF(D.Other_DATA!H33=0,0,D.Other_DATA!H33),IF($C$3="Current Exchange rate",IF(D.Other_DATA!H33=0,0,D.Other_DATA!H33/ECO!R36),IF($C$3="Constant Exchange rate",IF(D.Other_DATA!H33=0,0,D.Other_DATA!H33/ECO!R71))))</f>
        <v>977.62177670771905</v>
      </c>
      <c r="J34" s="74">
        <f>IF($C$3="National Currency",IF(D.Other_DATA!I33=0,0,D.Other_DATA!I33),IF($C$3="Current Exchange rate",IF(D.Other_DATA!I33=0,0,D.Other_DATA!I33/ECO!S36),IF($C$3="Constant Exchange rate",IF(D.Other_DATA!I33=0,0,D.Other_DATA!I33/ECO!S71))))</f>
        <v>1224.0656398484612</v>
      </c>
      <c r="K34" s="74">
        <f>IF($C$3="National Currency",IF(D.Other_DATA!J33=0,0,D.Other_DATA!J33),IF($C$3="Current Exchange rate",IF(D.Other_DATA!J33=0,0,D.Other_DATA!J33/ECO!T36),IF($C$3="Constant Exchange rate",IF(D.Other_DATA!J33=0,0,D.Other_DATA!J33/ECO!T71))))</f>
        <v>1470.5095029892032</v>
      </c>
      <c r="L34" s="74">
        <f>IF($C$3="National Currency",IF(D.Other_DATA!K33=0,0,D.Other_DATA!K33),IF($C$3="Current Exchange rate",IF(D.Other_DATA!K33=0,0,D.Other_DATA!K33/ECO!U36),IF($C$3="Constant Exchange rate",IF(D.Other_DATA!K33=0,0,D.Other_DATA!K33/ECO!U71))))</f>
        <v>1235.5112875881146</v>
      </c>
      <c r="M34" s="74">
        <f>IF($C$3="National Currency",IF(D.Other_DATA!L33=0,0,D.Other_DATA!L33),IF($C$3="Current Exchange rate",IF(D.Other_DATA!L33=0,0,D.Other_DATA!L33/ECO!V36),IF($C$3="Constant Exchange rate",IF(D.Other_DATA!L33=0,0,D.Other_DATA!L33/ECO!V71))))</f>
        <v>1474.3017756759168</v>
      </c>
      <c r="N34" s="74">
        <f>IF($C$3="National Currency",IF(D.Other_DATA!M33=0,0,D.Other_DATA!M33),IF($C$3="Current Exchange rate",IF(D.Other_DATA!M33=0,0,D.Other_DATA!M33/ECO!W36),IF($C$3="Constant Exchange rate",IF(D.Other_DATA!M33=0,0,D.Other_DATA!M33/ECO!W71))))</f>
        <v>1481.2170964575712</v>
      </c>
      <c r="O34" s="74">
        <f>IF($C$3="National Currency",IF(D.Other_DATA!N33=0,0,D.Other_DATA!N33),IF($C$3="Current Exchange rate",IF(D.Other_DATA!N33=0,0,D.Other_DATA!N33/ECO!X36),IF($C$3="Constant Exchange rate",IF(D.Other_DATA!N33=0,0,D.Other_DATA!N33/ECO!X71))))</f>
        <v>1481.2170964575712</v>
      </c>
      <c r="P34" s="48">
        <f t="shared" si="1"/>
        <v>3.2553777876559559E-3</v>
      </c>
      <c r="Q34" s="94">
        <f t="shared" si="2"/>
        <v>0</v>
      </c>
      <c r="R34" s="94">
        <f t="shared" si="3"/>
        <v>5.2160222094371873</v>
      </c>
    </row>
    <row r="35" spans="3:18" ht="15" x14ac:dyDescent="0.25">
      <c r="C35" s="256"/>
      <c r="D35" s="257"/>
      <c r="E35" s="45" t="s">
        <v>27</v>
      </c>
      <c r="F35" s="74">
        <f>IF($C$3="National Currency",IF(D.Other_DATA!E34=0,0,D.Other_DATA!E34),IF($C$3="Current Exchange rate",IF(D.Other_DATA!E34=0,0,D.Other_DATA!E34/ECO!O37),IF($C$3="Constant Exchange rate",IF(D.Other_DATA!E34=0,0,D.Other_DATA!E34/ECO!O72))))</f>
        <v>30069.200468433937</v>
      </c>
      <c r="G35" s="74">
        <f>IF($C$3="National Currency",IF(D.Other_DATA!F34=0,0,D.Other_DATA!F34),IF($C$3="Current Exchange rate",IF(D.Other_DATA!F34=0,0,D.Other_DATA!F34/ECO!P37),IF($C$3="Constant Exchange rate",IF(D.Other_DATA!F34=0,0,D.Other_DATA!F34/ECO!P72))))</f>
        <v>33345.150644096662</v>
      </c>
      <c r="H35" s="74">
        <f>IF($C$3="National Currency",IF(D.Other_DATA!G34=0,0,D.Other_DATA!G34),IF($C$3="Current Exchange rate",IF(D.Other_DATA!G34=0,0,D.Other_DATA!G34/ECO!Q37),IF($C$3="Constant Exchange rate",IF(D.Other_DATA!G34=0,0,D.Other_DATA!G34/ECO!Q72))))</f>
        <v>34537.208559565632</v>
      </c>
      <c r="I35" s="74">
        <f>IF($C$3="National Currency",IF(D.Other_DATA!H34=0,0,D.Other_DATA!H34),IF($C$3="Current Exchange rate",IF(D.Other_DATA!H34=0,0,D.Other_DATA!H34/ECO!R37),IF($C$3="Constant Exchange rate",IF(D.Other_DATA!H34=0,0,D.Other_DATA!H34/ECO!R72))))</f>
        <v>36553.49728521239</v>
      </c>
      <c r="J35" s="74">
        <f>IF($C$3="National Currency",IF(D.Other_DATA!I34=0,0,D.Other_DATA!I34),IF($C$3="Current Exchange rate",IF(D.Other_DATA!I34=0,0,D.Other_DATA!I34/ECO!S37),IF($C$3="Constant Exchange rate",IF(D.Other_DATA!I34=0,0,D.Other_DATA!I34/ECO!S72))))</f>
        <v>34663.68572341105</v>
      </c>
      <c r="K35" s="74">
        <f>IF($C$3="National Currency",IF(D.Other_DATA!J34=0,0,D.Other_DATA!J34),IF($C$3="Current Exchange rate",IF(D.Other_DATA!J34=0,0,D.Other_DATA!J34/ECO!T37),IF($C$3="Constant Exchange rate",IF(D.Other_DATA!J34=0,0,D.Other_DATA!J34/ECO!T72))))</f>
        <v>36073.565421058229</v>
      </c>
      <c r="L35" s="74">
        <f>IF($C$3="National Currency",IF(D.Other_DATA!K34=0,0,D.Other_DATA!K34),IF($C$3="Current Exchange rate",IF(D.Other_DATA!K34=0,0,D.Other_DATA!K34/ECO!U37),IF($C$3="Constant Exchange rate",IF(D.Other_DATA!K34=0,0,D.Other_DATA!K34/ECO!U72))))</f>
        <v>34508.463749600764</v>
      </c>
      <c r="M35" s="74">
        <f>IF($C$3="National Currency",IF(D.Other_DATA!L34=0,0,D.Other_DATA!L34),IF($C$3="Current Exchange rate",IF(D.Other_DATA!L34=0,0,D.Other_DATA!L34/ECO!V37),IF($C$3="Constant Exchange rate",IF(D.Other_DATA!L34=0,0,D.Other_DATA!L34/ECO!V72))))</f>
        <v>34715.958692643457</v>
      </c>
      <c r="N35" s="74">
        <f>IF($C$3="National Currency",IF(D.Other_DATA!M34=0,0,D.Other_DATA!M34),IF($C$3="Current Exchange rate",IF(D.Other_DATA!M34=0,0,D.Other_DATA!M34/ECO!W37),IF($C$3="Constant Exchange rate",IF(D.Other_DATA!M34=0,0,D.Other_DATA!M34/ECO!W72))))</f>
        <v>32882.252741403172</v>
      </c>
      <c r="O35" s="74">
        <f>IF($C$3="National Currency",IF(D.Other_DATA!N34=0,0,D.Other_DATA!N34),IF($C$3="Current Exchange rate",IF(D.Other_DATA!N34=0,0,D.Other_DATA!N34/ECO!X37),IF($C$3="Constant Exchange rate",IF(D.Other_DATA!N34=0,0,D.Other_DATA!N34/ECO!X72))))</f>
        <v>31719.152560417329</v>
      </c>
      <c r="P35" s="48">
        <f t="shared" si="1"/>
        <v>6.9711472366475541E-2</v>
      </c>
      <c r="Q35" s="94">
        <f t="shared" si="2"/>
        <v>-3.5371669639937542E-2</v>
      </c>
      <c r="R35" s="94">
        <f t="shared" si="3"/>
        <v>5.4871831185384412E-2</v>
      </c>
    </row>
    <row r="36" spans="3:18" ht="15" x14ac:dyDescent="0.25">
      <c r="C36" s="256"/>
      <c r="D36" s="257"/>
      <c r="E36" s="45" t="s">
        <v>28</v>
      </c>
      <c r="F36" s="74">
        <f>IF($C$3="National Currency",IF(D.Other_DATA!E35=0,0,D.Other_DATA!E35),IF($C$3="Current Exchange rate",IF(D.Other_DATA!E35=0,0,D.Other_DATA!E35/ECO!O38),IF($C$3="Constant Exchange rate",IF(D.Other_DATA!E35=0,0,D.Other_DATA!E35/ECO!O73))))</f>
        <v>641.57068936738449</v>
      </c>
      <c r="G36" s="74">
        <f>IF($C$3="National Currency",IF(D.Other_DATA!F35=0,0,D.Other_DATA!F35),IF($C$3="Current Exchange rate",IF(D.Other_DATA!F35=0,0,D.Other_DATA!F35/ECO!P38),IF($C$3="Constant Exchange rate",IF(D.Other_DATA!F35=0,0,D.Other_DATA!F35/ECO!P73))))</f>
        <v>612.65648472709063</v>
      </c>
      <c r="H36" s="74">
        <f>IF($C$3="National Currency",IF(D.Other_DATA!G35=0,0,D.Other_DATA!G35),IF($C$3="Current Exchange rate",IF(D.Other_DATA!G35=0,0,D.Other_DATA!G35/ECO!Q38),IF($C$3="Constant Exchange rate",IF(D.Other_DATA!G35=0,0,D.Other_DATA!G35/ECO!Q73))))</f>
        <v>1069.2038057085629</v>
      </c>
      <c r="I36" s="74">
        <f>IF($C$3="National Currency",IF(D.Other_DATA!H35=0,0,D.Other_DATA!H35),IF($C$3="Current Exchange rate",IF(D.Other_DATA!H35=0,0,D.Other_DATA!H35/ECO!R38),IF($C$3="Constant Exchange rate",IF(D.Other_DATA!H35=0,0,D.Other_DATA!H35/ECO!R73))))</f>
        <v>866</v>
      </c>
      <c r="J36" s="74">
        <f>IF($C$3="National Currency",IF(D.Other_DATA!I35=0,0,D.Other_DATA!I35),IF($C$3="Current Exchange rate",IF(D.Other_DATA!I35=0,0,D.Other_DATA!I35/ECO!S38),IF($C$3="Constant Exchange rate",IF(D.Other_DATA!I35=0,0,D.Other_DATA!I35/ECO!S73))))</f>
        <v>956</v>
      </c>
      <c r="K36" s="74">
        <f>IF($C$3="National Currency",IF(D.Other_DATA!J35=0,0,D.Other_DATA!J35),IF($C$3="Current Exchange rate",IF(D.Other_DATA!J35=0,0,D.Other_DATA!J35/ECO!T38),IF($C$3="Constant Exchange rate",IF(D.Other_DATA!J35=0,0,D.Other_DATA!J35/ECO!T73))))</f>
        <v>942</v>
      </c>
      <c r="L36" s="74">
        <f>IF($C$3="National Currency",IF(D.Other_DATA!K35=0,0,D.Other_DATA!K35),IF($C$3="Current Exchange rate",IF(D.Other_DATA!K35=0,0,D.Other_DATA!K35/ECO!U38),IF($C$3="Constant Exchange rate",IF(D.Other_DATA!K35=0,0,D.Other_DATA!K35/ECO!U73))))</f>
        <v>1030</v>
      </c>
      <c r="M36" s="74">
        <f>IF($C$3="National Currency",IF(D.Other_DATA!L35=0,0,D.Other_DATA!L35),IF($C$3="Current Exchange rate",IF(D.Other_DATA!L35=0,0,D.Other_DATA!L35/ECO!V38),IF($C$3="Constant Exchange rate",IF(D.Other_DATA!L35=0,0,D.Other_DATA!L35/ECO!V73))))</f>
        <v>1017</v>
      </c>
      <c r="N36" s="74">
        <f>IF($C$3="National Currency",IF(D.Other_DATA!M35=0,0,D.Other_DATA!M35),IF($C$3="Current Exchange rate",IF(D.Other_DATA!M35=0,0,D.Other_DATA!M35/ECO!W38),IF($C$3="Constant Exchange rate",IF(D.Other_DATA!M35=0,0,D.Other_DATA!M35/ECO!W73))))</f>
        <v>1049</v>
      </c>
      <c r="O36" s="74">
        <f>IF($C$3="National Currency",IF(D.Other_DATA!N35=0,0,D.Other_DATA!N35),IF($C$3="Current Exchange rate",IF(D.Other_DATA!N35=0,0,D.Other_DATA!N35/ECO!X38),IF($C$3="Constant Exchange rate",IF(D.Other_DATA!N35=0,0,D.Other_DATA!N35/ECO!X73))))</f>
        <v>1023.5</v>
      </c>
      <c r="P36" s="48">
        <f t="shared" si="1"/>
        <v>2.2494198680492418E-3</v>
      </c>
      <c r="Q36" s="94">
        <f t="shared" si="2"/>
        <v>-2.4308865586272654E-2</v>
      </c>
      <c r="R36" s="94">
        <f t="shared" si="3"/>
        <v>0.59530355261275081</v>
      </c>
    </row>
    <row r="37" spans="3:18" ht="15" x14ac:dyDescent="0.25">
      <c r="C37" s="256"/>
      <c r="D37" s="257"/>
      <c r="E37" s="45" t="s">
        <v>29</v>
      </c>
      <c r="F37" s="74">
        <f>IF($C$3="National Currency",IF(D.Other_DATA!E36=0,0,D.Other_DATA!E36),IF($C$3="Current Exchange rate",IF(D.Other_DATA!E36=0,0,D.Other_DATA!E36/ECO!O39),IF($C$3="Constant Exchange rate",IF(D.Other_DATA!E36=0,0,D.Other_DATA!E36/ECO!O74))))</f>
        <v>566.6865830179911</v>
      </c>
      <c r="G37" s="74">
        <f>IF($C$3="National Currency",IF(D.Other_DATA!F36=0,0,D.Other_DATA!F36),IF($C$3="Current Exchange rate",IF(D.Other_DATA!F36=0,0,D.Other_DATA!F36/ECO!P39),IF($C$3="Constant Exchange rate",IF(D.Other_DATA!F36=0,0,D.Other_DATA!F36/ECO!P74))))</f>
        <v>626.46883091017719</v>
      </c>
      <c r="H37" s="74">
        <f>IF($C$3="National Currency",IF(D.Other_DATA!G36=0,0,D.Other_DATA!G36),IF($C$3="Current Exchange rate",IF(D.Other_DATA!G36=0,0,D.Other_DATA!G36/ECO!Q39),IF($C$3="Constant Exchange rate",IF(D.Other_DATA!G36=0,0,D.Other_DATA!G36/ECO!Q74))))</f>
        <v>0</v>
      </c>
      <c r="I37" s="74">
        <f>IF($C$3="National Currency",IF(D.Other_DATA!H36=0,0,D.Other_DATA!H36),IF($C$3="Current Exchange rate",IF(D.Other_DATA!H36=0,0,D.Other_DATA!H36/ECO!R39),IF($C$3="Constant Exchange rate",IF(D.Other_DATA!H36=0,0,D.Other_DATA!H36/ECO!R74))))</f>
        <v>0</v>
      </c>
      <c r="J37" s="74">
        <f>IF($C$3="National Currency",IF(D.Other_DATA!I36=0,0,D.Other_DATA!I36),IF($C$3="Current Exchange rate",IF(D.Other_DATA!I36=0,0,D.Other_DATA!I36/ECO!S39),IF($C$3="Constant Exchange rate",IF(D.Other_DATA!I36=0,0,D.Other_DATA!I36/ECO!S74))))</f>
        <v>0</v>
      </c>
      <c r="K37" s="74">
        <f>IF($C$3="National Currency",IF(D.Other_DATA!J36=0,0,D.Other_DATA!J36),IF($C$3="Current Exchange rate",IF(D.Other_DATA!J36=0,0,D.Other_DATA!J36/ECO!T39),IF($C$3="Constant Exchange rate",IF(D.Other_DATA!J36=0,0,D.Other_DATA!J36/ECO!T74))))</f>
        <v>0</v>
      </c>
      <c r="L37" s="74">
        <f>IF($C$3="National Currency",IF(D.Other_DATA!K36=0,0,D.Other_DATA!K36),IF($C$3="Current Exchange rate",IF(D.Other_DATA!K36=0,0,D.Other_DATA!K36/ECO!U39),IF($C$3="Constant Exchange rate",IF(D.Other_DATA!K36=0,0,D.Other_DATA!K36/ECO!U74))))</f>
        <v>0</v>
      </c>
      <c r="M37" s="74">
        <f>IF($C$3="National Currency",IF(D.Other_DATA!L36=0,0,D.Other_DATA!L36),IF($C$3="Current Exchange rate",IF(D.Other_DATA!L36=0,0,D.Other_DATA!L36/ECO!V39),IF($C$3="Constant Exchange rate",IF(D.Other_DATA!L36=0,0,D.Other_DATA!L36/ECO!V74))))</f>
        <v>0</v>
      </c>
      <c r="N37" s="74">
        <f>IF($C$3="National Currency",IF(D.Other_DATA!M36=0,0,D.Other_DATA!M36),IF($C$3="Current Exchange rate",IF(D.Other_DATA!M36=0,0,D.Other_DATA!M36/ECO!W39),IF($C$3="Constant Exchange rate",IF(D.Other_DATA!M36=0,0,D.Other_DATA!M36/ECO!W74))))</f>
        <v>0</v>
      </c>
      <c r="O37" s="74">
        <f>IF($C$3="National Currency",IF(D.Other_DATA!N36=0,0,D.Other_DATA!N36),IF($C$3="Current Exchange rate",IF(D.Other_DATA!N36=0,0,D.Other_DATA!N36/ECO!X39),IF($C$3="Constant Exchange rate",IF(D.Other_DATA!N36=0,0,D.Other_DATA!N36/ECO!X74))))</f>
        <v>0</v>
      </c>
      <c r="P37" s="48">
        <f t="shared" si="1"/>
        <v>0</v>
      </c>
      <c r="Q37" s="94" t="str">
        <f t="shared" si="2"/>
        <v>-</v>
      </c>
      <c r="R37" s="94" t="str">
        <f t="shared" si="3"/>
        <v>-</v>
      </c>
    </row>
    <row r="38" spans="3:18" ht="15" x14ac:dyDescent="0.25">
      <c r="C38" s="256"/>
      <c r="D38" s="257"/>
      <c r="E38" s="45" t="s">
        <v>30</v>
      </c>
      <c r="F38" s="74">
        <f>IF($C$3="National Currency",IF(D.Other_DATA!E37=0,0,D.Other_DATA!E37),IF($C$3="Current Exchange rate",IF(D.Other_DATA!E37=0,0,D.Other_DATA!E37/ECO!O40),IF($C$3="Constant Exchange rate",IF(D.Other_DATA!E37=0,0,D.Other_DATA!E37/ECO!O75))))</f>
        <v>1186.0017655367233</v>
      </c>
      <c r="G38" s="74">
        <f>IF($C$3="National Currency",IF(D.Other_DATA!F37=0,0,D.Other_DATA!F37),IF($C$3="Current Exchange rate",IF(D.Other_DATA!F37=0,0,D.Other_DATA!F37/ECO!P40),IF($C$3="Constant Exchange rate",IF(D.Other_DATA!F37=0,0,D.Other_DATA!F37/ECO!P75))))</f>
        <v>1434.3220338983051</v>
      </c>
      <c r="H38" s="74">
        <f>IF($C$3="National Currency",IF(D.Other_DATA!G37=0,0,D.Other_DATA!G37),IF($C$3="Current Exchange rate",IF(D.Other_DATA!G37=0,0,D.Other_DATA!G37/ECO!Q40),IF($C$3="Constant Exchange rate",IF(D.Other_DATA!G37=0,0,D.Other_DATA!G37/ECO!Q75))))</f>
        <v>1882.4152542372883</v>
      </c>
      <c r="I38" s="74">
        <f>IF($C$3="National Currency",IF(D.Other_DATA!H37=0,0,D.Other_DATA!H37),IF($C$3="Current Exchange rate",IF(D.Other_DATA!H37=0,0,D.Other_DATA!H37/ECO!R40),IF($C$3="Constant Exchange rate",IF(D.Other_DATA!H37=0,0,D.Other_DATA!H37/ECO!R75))))</f>
        <v>2303.6723163841807</v>
      </c>
      <c r="J38" s="74">
        <f>IF($C$3="National Currency",IF(D.Other_DATA!I37=0,0,D.Other_DATA!I37),IF($C$3="Current Exchange rate",IF(D.Other_DATA!I37=0,0,D.Other_DATA!I37/ECO!S40),IF($C$3="Constant Exchange rate",IF(D.Other_DATA!I37=0,0,D.Other_DATA!I37/ECO!S75))))</f>
        <v>3026.8361581920904</v>
      </c>
      <c r="K38" s="74">
        <f>IF($C$3="National Currency",IF(D.Other_DATA!J37=0,0,D.Other_DATA!J37),IF($C$3="Current Exchange rate",IF(D.Other_DATA!J37=0,0,D.Other_DATA!J37/ECO!T40),IF($C$3="Constant Exchange rate",IF(D.Other_DATA!J37=0,0,D.Other_DATA!J37/ECO!T75))))</f>
        <v>3367.5847457627119</v>
      </c>
      <c r="L38" s="74">
        <f>IF($C$3="National Currency",IF(D.Other_DATA!K37=0,0,D.Other_DATA!K37),IF($C$3="Current Exchange rate",IF(D.Other_DATA!K37=0,0,D.Other_DATA!K37/ECO!U40),IF($C$3="Constant Exchange rate",IF(D.Other_DATA!K37=0,0,D.Other_DATA!K37/ECO!U75))))</f>
        <v>3793.7853107344636</v>
      </c>
      <c r="M38" s="74">
        <f>IF($C$3="National Currency",IF(D.Other_DATA!L37=0,0,D.Other_DATA!L37),IF($C$3="Current Exchange rate",IF(D.Other_DATA!L37=0,0,D.Other_DATA!L37/ECO!V40),IF($C$3="Constant Exchange rate",IF(D.Other_DATA!L37=0,0,D.Other_DATA!L37/ECO!V75))))</f>
        <v>4350.9887005649716</v>
      </c>
      <c r="N38" s="74">
        <f>IF($C$3="National Currency",IF(D.Other_DATA!M37=0,0,D.Other_DATA!M37),IF($C$3="Current Exchange rate",IF(D.Other_DATA!M37=0,0,D.Other_DATA!M37/ECO!W40),IF($C$3="Constant Exchange rate",IF(D.Other_DATA!M37=0,0,D.Other_DATA!M37/ECO!W75))))</f>
        <v>5410.6638418079101</v>
      </c>
      <c r="O38" s="74">
        <f>IF($C$3="National Currency",IF(D.Other_DATA!N37=0,0,D.Other_DATA!N37),IF($C$3="Current Exchange rate",IF(D.Other_DATA!N37=0,0,D.Other_DATA!N37/ECO!X40),IF($C$3="Constant Exchange rate",IF(D.Other_DATA!N37=0,0,D.Other_DATA!N37/ECO!X75))))</f>
        <v>6865.8192090395487</v>
      </c>
      <c r="P38" s="48">
        <f t="shared" si="1"/>
        <v>1.5089506731067601E-2</v>
      </c>
      <c r="Q38" s="94">
        <f t="shared" si="2"/>
        <v>0.26894211316321859</v>
      </c>
      <c r="R38" s="94">
        <f t="shared" si="3"/>
        <v>4.7890463644735242</v>
      </c>
    </row>
    <row r="39" spans="3:18" ht="15" x14ac:dyDescent="0.25">
      <c r="C39" s="256"/>
      <c r="D39" s="257"/>
      <c r="E39" s="45" t="s">
        <v>41</v>
      </c>
      <c r="F39" s="75">
        <f>IF($C$3="National Currency",IF(D.Other_DATA!E38=0,0,D.Other_DATA!E38),IF($C$3="Current Exchange rate",IF(D.Other_DATA!E38=0,0,D.Other_DATA!E38/ECO!O41),IF($C$3="Constant Exchange rate",IF(D.Other_DATA!E38=0,0,D.Other_DATA!E38/ECO!O76))))</f>
        <v>113362.43420207985</v>
      </c>
      <c r="G39" s="75">
        <f>IF($C$3="National Currency",IF(D.Other_DATA!F38=0,0,D.Other_DATA!F38),IF($C$3="Current Exchange rate",IF(D.Other_DATA!F38=0,0,D.Other_DATA!F38/ECO!P41),IF($C$3="Constant Exchange rate",IF(D.Other_DATA!F38=0,0,D.Other_DATA!F38/ECO!P76))))</f>
        <v>107719.8613429195</v>
      </c>
      <c r="H39" s="75">
        <f>IF($C$3="National Currency",IF(D.Other_DATA!G38=0,0,D.Other_DATA!G38),IF($C$3="Current Exchange rate",IF(D.Other_DATA!G38=0,0,D.Other_DATA!G38/ECO!Q41),IF($C$3="Constant Exchange rate",IF(D.Other_DATA!G38=0,0,D.Other_DATA!G38/ECO!Q76))))</f>
        <v>112146.61702400821</v>
      </c>
      <c r="I39" s="75">
        <f>IF($C$3="National Currency",IF(D.Other_DATA!H38=0,0,D.Other_DATA!H38),IF($C$3="Current Exchange rate",IF(D.Other_DATA!H38=0,0,D.Other_DATA!H38/ECO!R41),IF($C$3="Constant Exchange rate",IF(D.Other_DATA!H38=0,0,D.Other_DATA!H38/ECO!R76))))</f>
        <v>124856.84940300423</v>
      </c>
      <c r="J39" s="75">
        <f>IF($C$3="National Currency",IF(D.Other_DATA!I38=0,0,D.Other_DATA!I38),IF($C$3="Current Exchange rate",IF(D.Other_DATA!I38=0,0,D.Other_DATA!I38/ECO!S41),IF($C$3="Constant Exchange rate",IF(D.Other_DATA!I38=0,0,D.Other_DATA!I38/ECO!S76))))</f>
        <v>0</v>
      </c>
      <c r="K39" s="75">
        <f>IF($C$3="National Currency",IF(D.Other_DATA!J38=0,0,D.Other_DATA!J38),IF($C$3="Current Exchange rate",IF(D.Other_DATA!J38=0,0,D.Other_DATA!J38/ECO!T41),IF($C$3="Constant Exchange rate",IF(D.Other_DATA!J38=0,0,D.Other_DATA!J38/ECO!T76))))</f>
        <v>0</v>
      </c>
      <c r="L39" s="75">
        <f>IF($C$3="National Currency",IF(D.Other_DATA!K38=0,0,D.Other_DATA!K38),IF($C$3="Current Exchange rate",IF(D.Other_DATA!K38=0,0,D.Other_DATA!K38/ECO!U41),IF($C$3="Constant Exchange rate",IF(D.Other_DATA!K38=0,0,D.Other_DATA!K38/ECO!U76))))</f>
        <v>0</v>
      </c>
      <c r="M39" s="75">
        <f>IF($C$3="National Currency",IF(D.Other_DATA!L38=0,0,D.Other_DATA!L38),IF($C$3="Current Exchange rate",IF(D.Other_DATA!L38=0,0,D.Other_DATA!L38/ECO!V41),IF($C$3="Constant Exchange rate",IF(D.Other_DATA!L38=0,0,D.Other_DATA!L38/ECO!V76))))</f>
        <v>0</v>
      </c>
      <c r="N39" s="75">
        <f>IF($C$3="National Currency",IF(D.Other_DATA!M38=0,0,D.Other_DATA!M38),IF($C$3="Current Exchange rate",IF(D.Other_DATA!M38=0,0,D.Other_DATA!M38/ECO!W41),IF($C$3="Constant Exchange rate",IF(D.Other_DATA!M38=0,0,D.Other_DATA!M38/ECO!W76))))</f>
        <v>0</v>
      </c>
      <c r="O39" s="75">
        <f>IF($C$3="National Currency",IF(D.Other_DATA!N38=0,0,D.Other_DATA!N38),IF($C$3="Current Exchange rate",IF(D.Other_DATA!N38=0,0,D.Other_DATA!N38/ECO!X41),IF($C$3="Constant Exchange rate",IF(D.Other_DATA!N38=0,0,D.Other_DATA!N38/ECO!X76))))</f>
        <v>0</v>
      </c>
      <c r="P39" s="48">
        <f t="shared" si="1"/>
        <v>0</v>
      </c>
      <c r="Q39" s="94" t="str">
        <f t="shared" si="2"/>
        <v>-</v>
      </c>
      <c r="R39" s="94" t="str">
        <f t="shared" si="3"/>
        <v>-</v>
      </c>
    </row>
    <row r="40" spans="3:18" ht="15.75" thickBot="1" x14ac:dyDescent="0.3">
      <c r="C40" s="258"/>
      <c r="D40" s="259"/>
      <c r="E40" s="55" t="s">
        <v>85</v>
      </c>
      <c r="F40" s="64">
        <f t="shared" ref="F40:O40" si="4">SUM(F8:F39)</f>
        <v>425135.79819733184</v>
      </c>
      <c r="G40" s="64">
        <f t="shared" si="4"/>
        <v>438725.93086971692</v>
      </c>
      <c r="H40" s="64">
        <f t="shared" si="4"/>
        <v>464005.34522454394</v>
      </c>
      <c r="I40" s="64">
        <f t="shared" si="4"/>
        <v>501847.10138934996</v>
      </c>
      <c r="J40" s="64">
        <f t="shared" si="4"/>
        <v>420842.26271544513</v>
      </c>
      <c r="K40" s="64">
        <f t="shared" si="4"/>
        <v>438284.73429186631</v>
      </c>
      <c r="L40" s="64">
        <f t="shared" si="4"/>
        <v>430532.71084047609</v>
      </c>
      <c r="M40" s="64">
        <f t="shared" si="4"/>
        <v>444094.87679761468</v>
      </c>
      <c r="N40" s="64">
        <f t="shared" si="4"/>
        <v>453199.36985533551</v>
      </c>
      <c r="O40" s="64">
        <f t="shared" si="4"/>
        <v>455006.20606130199</v>
      </c>
      <c r="P40" s="48">
        <f t="shared" si="1"/>
        <v>1</v>
      </c>
    </row>
    <row r="41" spans="3:18" ht="16.5" thickTop="1" thickBot="1" x14ac:dyDescent="0.3">
      <c r="C41" s="260"/>
      <c r="D41" s="261"/>
      <c r="E41" s="57" t="s">
        <v>86</v>
      </c>
      <c r="F41" s="64">
        <v>310790.40625</v>
      </c>
      <c r="G41" s="64">
        <v>329907.15625</v>
      </c>
      <c r="H41" s="64">
        <v>351356.90625</v>
      </c>
      <c r="I41" s="64">
        <v>375593.6875</v>
      </c>
      <c r="J41" s="64">
        <v>387576.4375</v>
      </c>
      <c r="K41" s="64">
        <v>396355.21875</v>
      </c>
      <c r="L41" s="64">
        <v>399038.5</v>
      </c>
      <c r="M41" s="64">
        <v>409113.5625</v>
      </c>
      <c r="N41" s="64">
        <v>418766.59375</v>
      </c>
      <c r="O41" s="64">
        <v>421364.1875</v>
      </c>
      <c r="P41" s="48">
        <f>O41/$O$40</f>
        <v>0.92606250615234587</v>
      </c>
      <c r="Q41" s="94">
        <f>IF(OR(O41=0, N41=0),"-",O41/N41-1)</f>
        <v>6.2029631512363625E-3</v>
      </c>
      <c r="R41" s="94">
        <f>IF(OR(O41=0, F41=0),"-",O41/F41-1)</f>
        <v>0.35578247920900874</v>
      </c>
    </row>
    <row r="42" spans="3:18" ht="15.75" thickTop="1" x14ac:dyDescent="0.25">
      <c r="E42" s="57" t="s">
        <v>87</v>
      </c>
      <c r="F42" s="88"/>
      <c r="G42" s="88">
        <f t="shared" ref="G42:O42" si="5">G41/F41-1</f>
        <v>6.1510103322244936E-2</v>
      </c>
      <c r="H42" s="88">
        <f t="shared" si="5"/>
        <v>6.5017534762858098E-2</v>
      </c>
      <c r="I42" s="88">
        <f t="shared" si="5"/>
        <v>6.898051758446111E-2</v>
      </c>
      <c r="J42" s="88">
        <f t="shared" si="5"/>
        <v>3.1903491455776978E-2</v>
      </c>
      <c r="K42" s="88">
        <f t="shared" si="5"/>
        <v>2.2650451370640923E-2</v>
      </c>
      <c r="L42" s="88">
        <f t="shared" si="5"/>
        <v>6.7698900457584532E-3</v>
      </c>
      <c r="M42" s="88">
        <f t="shared" si="5"/>
        <v>2.524834696401479E-2</v>
      </c>
      <c r="N42" s="88">
        <f t="shared" si="5"/>
        <v>2.3594992038427076E-2</v>
      </c>
      <c r="O42" s="89">
        <f t="shared" si="5"/>
        <v>6.2029631512363625E-3</v>
      </c>
    </row>
    <row r="45" spans="3:18" ht="18.75" x14ac:dyDescent="0.15">
      <c r="C45" s="264" t="s">
        <v>215</v>
      </c>
      <c r="D45" s="265"/>
      <c r="E45" s="269" t="s">
        <v>327</v>
      </c>
      <c r="F45" s="270"/>
      <c r="G45" s="270"/>
      <c r="H45" s="270"/>
      <c r="I45" s="270"/>
      <c r="J45" s="270"/>
      <c r="K45" s="270"/>
      <c r="L45" s="270"/>
      <c r="M45" s="270"/>
      <c r="N45" s="270"/>
      <c r="O45" s="271" t="s">
        <v>42</v>
      </c>
    </row>
    <row r="46" spans="3:18" ht="15" x14ac:dyDescent="0.15">
      <c r="C46" s="262" t="s">
        <v>93</v>
      </c>
      <c r="D46" s="263"/>
      <c r="E46" s="43">
        <v>2</v>
      </c>
      <c r="F46" s="44">
        <v>2004</v>
      </c>
      <c r="G46" s="44">
        <f t="shared" ref="G46" si="6">F46+1</f>
        <v>2005</v>
      </c>
      <c r="H46" s="44">
        <f t="shared" ref="H46" si="7">G46+1</f>
        <v>2006</v>
      </c>
      <c r="I46" s="44">
        <f t="shared" ref="I46" si="8">H46+1</f>
        <v>2007</v>
      </c>
      <c r="J46" s="44">
        <f t="shared" ref="J46" si="9">I46+1</f>
        <v>2008</v>
      </c>
      <c r="K46" s="44">
        <f t="shared" ref="K46" si="10">J46+1</f>
        <v>2009</v>
      </c>
      <c r="L46" s="44">
        <f t="shared" ref="L46" si="11">K46+1</f>
        <v>2010</v>
      </c>
      <c r="M46" s="44">
        <f t="shared" ref="M46" si="12">L46+1</f>
        <v>2011</v>
      </c>
      <c r="N46" s="44">
        <f t="shared" ref="N46" si="13">M46+1</f>
        <v>2012</v>
      </c>
      <c r="O46" s="120">
        <f t="shared" ref="O46" si="14">N46+1</f>
        <v>2013</v>
      </c>
      <c r="P46" s="46" t="s">
        <v>91</v>
      </c>
      <c r="Q46" s="47" t="s">
        <v>88</v>
      </c>
      <c r="R46" s="46" t="s">
        <v>89</v>
      </c>
    </row>
    <row r="47" spans="3:18" ht="15" x14ac:dyDescent="0.25">
      <c r="C47" s="256"/>
      <c r="D47" s="257"/>
      <c r="E47" s="45" t="s">
        <v>0</v>
      </c>
      <c r="F47" s="73">
        <f>IF($C$3="National Currency",IF(D.Other_DATA!S7=0,0,D.Other_DATA!S7),IF($C$3="Current Exchange rate",IF(D.Other_DATA!S7=0,0,D.Other_DATA!S7/ECO!O10),IF($C$3="Constant Exchange rate",IF(D.Other_DATA!S7=0,0,D.Other_DATA!S7/ECO!O45))))</f>
        <v>0</v>
      </c>
      <c r="G47" s="73">
        <f>IF($C$3="National Currency",IF(D.Other_DATA!T7=0,0,D.Other_DATA!T7),IF($C$3="Current Exchange rate",IF(D.Other_DATA!T7=0,0,D.Other_DATA!T7/ECO!P10),IF($C$3="Constant Exchange rate",IF(D.Other_DATA!T7=0,0,D.Other_DATA!T7/ECO!P45))))</f>
        <v>0</v>
      </c>
      <c r="H47" s="73">
        <f>IF($C$3="National Currency",IF(D.Other_DATA!U7=0,0,D.Other_DATA!U7),IF($C$3="Current Exchange rate",IF(D.Other_DATA!U7=0,0,D.Other_DATA!U7/ECO!Q10),IF($C$3="Constant Exchange rate",IF(D.Other_DATA!U7=0,0,D.Other_DATA!U7/ECO!Q45))))</f>
        <v>0</v>
      </c>
      <c r="I47" s="73">
        <f>IF($C$3="National Currency",IF(D.Other_DATA!V7=0,0,D.Other_DATA!V7),IF($C$3="Current Exchange rate",IF(D.Other_DATA!V7=0,0,D.Other_DATA!V7/ECO!R10),IF($C$3="Constant Exchange rate",IF(D.Other_DATA!V7=0,0,D.Other_DATA!V7/ECO!R45))))</f>
        <v>0</v>
      </c>
      <c r="J47" s="73">
        <f>IF($C$3="National Currency",IF(D.Other_DATA!W7=0,0,D.Other_DATA!W7),IF($C$3="Current Exchange rate",IF(D.Other_DATA!W7=0,0,D.Other_DATA!W7/ECO!S10),IF($C$3="Constant Exchange rate",IF(D.Other_DATA!W7=0,0,D.Other_DATA!W7/ECO!S45))))</f>
        <v>0</v>
      </c>
      <c r="K47" s="73">
        <f>IF($C$3="National Currency",IF(D.Other_DATA!X7=0,0,D.Other_DATA!X7),IF($C$3="Current Exchange rate",IF(D.Other_DATA!X7=0,0,D.Other_DATA!X7/ECO!T10),IF($C$3="Constant Exchange rate",IF(D.Other_DATA!X7=0,0,D.Other_DATA!X7/ECO!T45))))</f>
        <v>0</v>
      </c>
      <c r="L47" s="73">
        <f>IF($C$3="National Currency",IF(D.Other_DATA!Y7=0,0,D.Other_DATA!Y7),IF($C$3="Current Exchange rate",IF(D.Other_DATA!Y7=0,0,D.Other_DATA!Y7/ECO!U10),IF($C$3="Constant Exchange rate",IF(D.Other_DATA!Y7=0,0,D.Other_DATA!Y7/ECO!U45))))</f>
        <v>0</v>
      </c>
      <c r="M47" s="73">
        <f>IF($C$3="National Currency",IF(D.Other_DATA!Z7=0,0,D.Other_DATA!Z7),IF($C$3="Current Exchange rate",IF(D.Other_DATA!Z7=0,0,D.Other_DATA!Z7/ECO!V10),IF($C$3="Constant Exchange rate",IF(D.Other_DATA!Z7=0,0,D.Other_DATA!Z7/ECO!V45))))</f>
        <v>0</v>
      </c>
      <c r="N47" s="73">
        <f>IF($C$3="National Currency",IF(D.Other_DATA!AA7=0,0,D.Other_DATA!AA7),IF($C$3="Current Exchange rate",IF(D.Other_DATA!AA7=0,0,D.Other_DATA!AA7/ECO!W10),IF($C$3="Constant Exchange rate",IF(D.Other_DATA!AA7=0,0,D.Other_DATA!AA7/ECO!W45))))</f>
        <v>0</v>
      </c>
      <c r="O47" s="73">
        <f>IF($C$3="National Currency",IF(D.Other_DATA!AB7=0,0,D.Other_DATA!AB7),IF($C$3="Current Exchange rate",IF(D.Other_DATA!AB7=0,0,D.Other_DATA!AB7/ECO!X10),IF($C$3="Constant Exchange rate",IF(D.Other_DATA!AB7=0,0,D.Other_DATA!AB7/ECO!X45))))</f>
        <v>0</v>
      </c>
      <c r="P47" s="48">
        <f>O47/$O$79</f>
        <v>0</v>
      </c>
      <c r="Q47" s="94" t="str">
        <f>IF(OR(O47=0, N47=0),"-",O47/N47-1)</f>
        <v>-</v>
      </c>
      <c r="R47" s="94" t="str">
        <f>IF(OR(O47=0, F47=0),"-",O47/F47-1)</f>
        <v>-</v>
      </c>
    </row>
    <row r="48" spans="3:18" ht="15" x14ac:dyDescent="0.25">
      <c r="C48" s="256"/>
      <c r="D48" s="257"/>
      <c r="E48" s="45" t="s">
        <v>1</v>
      </c>
      <c r="F48" s="74">
        <f>IF($C$3="National Currency",IF(D.Other_DATA!S8=0,0,D.Other_DATA!S8),IF($C$3="Current Exchange rate",IF(D.Other_DATA!S8=0,0,D.Other_DATA!S8/ECO!O11),IF($C$3="Constant Exchange rate",IF(D.Other_DATA!S8=0,0,D.Other_DATA!S8/ECO!O46))))</f>
        <v>20709.2</v>
      </c>
      <c r="G48" s="74">
        <f>IF($C$3="National Currency",IF(D.Other_DATA!T8=0,0,D.Other_DATA!T8),IF($C$3="Current Exchange rate",IF(D.Other_DATA!T8=0,0,D.Other_DATA!T8/ECO!P11),IF($C$3="Constant Exchange rate",IF(D.Other_DATA!T8=0,0,D.Other_DATA!T8/ECO!P46))))</f>
        <v>20784</v>
      </c>
      <c r="H48" s="74">
        <f>IF($C$3="National Currency",IF(D.Other_DATA!U8=0,0,D.Other_DATA!U8),IF($C$3="Current Exchange rate",IF(D.Other_DATA!U8=0,0,D.Other_DATA!U8/ECO!Q11),IF($C$3="Constant Exchange rate",IF(D.Other_DATA!U8=0,0,D.Other_DATA!U8/ECO!Q46))))</f>
        <v>21401.393069810005</v>
      </c>
      <c r="I48" s="74">
        <f>IF($C$3="National Currency",IF(D.Other_DATA!V8=0,0,D.Other_DATA!V8),IF($C$3="Current Exchange rate",IF(D.Other_DATA!V8=0,0,D.Other_DATA!V8/ECO!R11),IF($C$3="Constant Exchange rate",IF(D.Other_DATA!V8=0,0,D.Other_DATA!V8/ECO!R46))))</f>
        <v>22264.102868910002</v>
      </c>
      <c r="J48" s="74">
        <f>IF($C$3="National Currency",IF(D.Other_DATA!W8=0,0,D.Other_DATA!W8),IF($C$3="Current Exchange rate",IF(D.Other_DATA!W8=0,0,D.Other_DATA!W8/ECO!S11),IF($C$3="Constant Exchange rate",IF(D.Other_DATA!W8=0,0,D.Other_DATA!W8/ECO!S46))))</f>
        <v>22399.717178630002</v>
      </c>
      <c r="K48" s="74">
        <f>IF($C$3="National Currency",IF(D.Other_DATA!X8=0,0,D.Other_DATA!X8),IF($C$3="Current Exchange rate",IF(D.Other_DATA!X8=0,0,D.Other_DATA!X8/ECO!T11),IF($C$3="Constant Exchange rate",IF(D.Other_DATA!X8=0,0,D.Other_DATA!X8/ECO!T46))))</f>
        <v>22781.323216209999</v>
      </c>
      <c r="L48" s="74">
        <f>IF($C$3="National Currency",IF(D.Other_DATA!Y8=0,0,D.Other_DATA!Y8),IF($C$3="Current Exchange rate",IF(D.Other_DATA!Y8=0,0,D.Other_DATA!Y8/ECO!U11),IF($C$3="Constant Exchange rate",IF(D.Other_DATA!Y8=0,0,D.Other_DATA!Y8/ECO!U46))))</f>
        <v>23330.229040969996</v>
      </c>
      <c r="M48" s="74">
        <f>IF($C$3="National Currency",IF(D.Other_DATA!Z8=0,0,D.Other_DATA!Z8),IF($C$3="Current Exchange rate",IF(D.Other_DATA!Z8=0,0,D.Other_DATA!Z8/ECO!V11),IF($C$3="Constant Exchange rate",IF(D.Other_DATA!Z8=0,0,D.Other_DATA!Z8/ECO!V46))))</f>
        <v>23485.484151969998</v>
      </c>
      <c r="N48" s="74">
        <f>IF($C$3="National Currency",IF(D.Other_DATA!AA8=0,0,D.Other_DATA!AA8),IF($C$3="Current Exchange rate",IF(D.Other_DATA!AA8=0,0,D.Other_DATA!AA8/ECO!W11),IF($C$3="Constant Exchange rate",IF(D.Other_DATA!AA8=0,0,D.Other_DATA!AA8/ECO!W46))))</f>
        <v>24026.652390010004</v>
      </c>
      <c r="O48" s="74">
        <f>IF($C$3="National Currency",IF(D.Other_DATA!AB8=0,0,D.Other_DATA!AB8),IF($C$3="Current Exchange rate",IF(D.Other_DATA!AB8=0,0,D.Other_DATA!AB8/ECO!X11),IF($C$3="Constant Exchange rate",IF(D.Other_DATA!AB8=0,0,D.Other_DATA!AB8/ECO!X46))))</f>
        <v>24600.092598769999</v>
      </c>
      <c r="P48" s="48">
        <f t="shared" ref="P48:P79" si="15">O48/$O$79</f>
        <v>8.5055561527795795E-2</v>
      </c>
      <c r="Q48" s="94">
        <f t="shared" ref="Q48:Q78" si="16">IF(OR(O48=0, N48=0),"-",O48/N48-1)</f>
        <v>2.3866837520753581E-2</v>
      </c>
      <c r="R48" s="94">
        <f t="shared" ref="R48:R78" si="17">IF(OR(O48=0, F48=0),"-",O48/F48-1)</f>
        <v>0.18788232277297046</v>
      </c>
    </row>
    <row r="49" spans="3:18" ht="15" x14ac:dyDescent="0.25">
      <c r="C49" s="256"/>
      <c r="D49" s="257"/>
      <c r="E49" s="45" t="s">
        <v>2</v>
      </c>
      <c r="F49" s="74">
        <f>IF($C$3="National Currency",IF(D.Other_DATA!S9=0,0,D.Other_DATA!S9),IF($C$3="Current Exchange rate",IF(D.Other_DATA!S9=0,0,D.Other_DATA!S9/ECO!O12),IF($C$3="Constant Exchange rate",IF(D.Other_DATA!S9=0,0,D.Other_DATA!S9/ECO!O47))))</f>
        <v>0</v>
      </c>
      <c r="G49" s="74">
        <f>IF($C$3="National Currency",IF(D.Other_DATA!T9=0,0,D.Other_DATA!T9),IF($C$3="Current Exchange rate",IF(D.Other_DATA!T9=0,0,D.Other_DATA!T9/ECO!P12),IF($C$3="Constant Exchange rate",IF(D.Other_DATA!T9=0,0,D.Other_DATA!T9/ECO!P47))))</f>
        <v>0</v>
      </c>
      <c r="H49" s="74">
        <f>IF($C$3="National Currency",IF(D.Other_DATA!U9=0,0,D.Other_DATA!U9),IF($C$3="Current Exchange rate",IF(D.Other_DATA!U9=0,0,D.Other_DATA!U9/ECO!Q12),IF($C$3="Constant Exchange rate",IF(D.Other_DATA!U9=0,0,D.Other_DATA!U9/ECO!Q47))))</f>
        <v>0</v>
      </c>
      <c r="I49" s="74">
        <f>IF($C$3="National Currency",IF(D.Other_DATA!V9=0,0,D.Other_DATA!V9),IF($C$3="Current Exchange rate",IF(D.Other_DATA!V9=0,0,D.Other_DATA!V9/ECO!R12),IF($C$3="Constant Exchange rate",IF(D.Other_DATA!V9=0,0,D.Other_DATA!V9/ECO!R47))))</f>
        <v>474.32787370446874</v>
      </c>
      <c r="J49" s="74">
        <f>IF($C$3="National Currency",IF(D.Other_DATA!W9=0,0,D.Other_DATA!W9),IF($C$3="Current Exchange rate",IF(D.Other_DATA!W9=0,0,D.Other_DATA!W9/ECO!S12),IF($C$3="Constant Exchange rate",IF(D.Other_DATA!W9=0,0,D.Other_DATA!W9/ECO!S47))))</f>
        <v>615.44782652055289</v>
      </c>
      <c r="K49" s="74">
        <f>IF($C$3="National Currency",IF(D.Other_DATA!X9=0,0,D.Other_DATA!X9),IF($C$3="Current Exchange rate",IF(D.Other_DATA!X9=0,0,D.Other_DATA!X9/ECO!T12),IF($C$3="Constant Exchange rate",IF(D.Other_DATA!X9=0,0,D.Other_DATA!X9/ECO!T47))))</f>
        <v>653.67885204011691</v>
      </c>
      <c r="L49" s="74">
        <f>IF($C$3="National Currency",IF(D.Other_DATA!Y9=0,0,D.Other_DATA!Y9),IF($C$3="Current Exchange rate",IF(D.Other_DATA!Y9=0,0,D.Other_DATA!Y9/ECO!U12),IF($C$3="Constant Exchange rate",IF(D.Other_DATA!Y9=0,0,D.Other_DATA!Y9/ECO!U47))))</f>
        <v>705.03141031235339</v>
      </c>
      <c r="M49" s="74">
        <f>IF($C$3="National Currency",IF(D.Other_DATA!Z9=0,0,D.Other_DATA!Z9),IF($C$3="Current Exchange rate",IF(D.Other_DATA!Z9=0,0,D.Other_DATA!Z9/ECO!V12),IF($C$3="Constant Exchange rate",IF(D.Other_DATA!Z9=0,0,D.Other_DATA!Z9/ECO!V47))))</f>
        <v>742.8907909089445</v>
      </c>
      <c r="N49" s="74">
        <f>IF($C$3="National Currency",IF(D.Other_DATA!AA9=0,0,D.Other_DATA!AA9),IF($C$3="Current Exchange rate",IF(D.Other_DATA!AA9=0,0,D.Other_DATA!AA9/ECO!W12),IF($C$3="Constant Exchange rate",IF(D.Other_DATA!AA9=0,0,D.Other_DATA!AA9/ECO!W47))))</f>
        <v>93.05654974946313</v>
      </c>
      <c r="O49" s="74">
        <f>IF($C$3="National Currency",IF(D.Other_DATA!AB9=0,0,D.Other_DATA!AB9),IF($C$3="Current Exchange rate",IF(D.Other_DATA!AB9=0,0,D.Other_DATA!AB9/ECO!X12),IF($C$3="Constant Exchange rate",IF(D.Other_DATA!AB9=0,0,D.Other_DATA!AB9/ECO!X47))))</f>
        <v>0</v>
      </c>
      <c r="P49" s="48">
        <f t="shared" si="15"/>
        <v>0</v>
      </c>
      <c r="Q49" s="94" t="str">
        <f t="shared" si="16"/>
        <v>-</v>
      </c>
      <c r="R49" s="94" t="str">
        <f t="shared" si="17"/>
        <v>-</v>
      </c>
    </row>
    <row r="50" spans="3:18" ht="15" x14ac:dyDescent="0.25">
      <c r="C50" s="256"/>
      <c r="D50" s="257"/>
      <c r="E50" s="45" t="s">
        <v>3</v>
      </c>
      <c r="F50" s="74">
        <f>IF($C$3="National Currency",IF(D.Other_DATA!S10=0,0,D.Other_DATA!S10),IF($C$3="Current Exchange rate",IF(D.Other_DATA!S10=0,0,D.Other_DATA!S10/ECO!O13),IF($C$3="Constant Exchange rate",IF(D.Other_DATA!S10=0,0,D.Other_DATA!S10/ECO!O48))))</f>
        <v>22967.317032601466</v>
      </c>
      <c r="G50" s="74">
        <f>IF($C$3="National Currency",IF(D.Other_DATA!T10=0,0,D.Other_DATA!T10),IF($C$3="Current Exchange rate",IF(D.Other_DATA!T10=0,0,D.Other_DATA!T10/ECO!P13),IF($C$3="Constant Exchange rate",IF(D.Other_DATA!T10=0,0,D.Other_DATA!T10/ECO!P48))))</f>
        <v>24320.259481037931</v>
      </c>
      <c r="H50" s="74">
        <f>IF($C$3="National Currency",IF(D.Other_DATA!U10=0,0,D.Other_DATA!U10),IF($C$3="Current Exchange rate",IF(D.Other_DATA!U10=0,0,D.Other_DATA!U10/ECO!Q13),IF($C$3="Constant Exchange rate",IF(D.Other_DATA!U10=0,0,D.Other_DATA!U10/ECO!Q48))))</f>
        <v>25510.370924817034</v>
      </c>
      <c r="I50" s="74">
        <f>IF($C$3="National Currency",IF(D.Other_DATA!V10=0,0,D.Other_DATA!V10),IF($C$3="Current Exchange rate",IF(D.Other_DATA!V10=0,0,D.Other_DATA!V10/ECO!R13),IF($C$3="Constant Exchange rate",IF(D.Other_DATA!V10=0,0,D.Other_DATA!V10/ECO!R48))))</f>
        <v>26459.470226214238</v>
      </c>
      <c r="J50" s="74">
        <f>IF($C$3="National Currency",IF(D.Other_DATA!W10=0,0,D.Other_DATA!W10),IF($C$3="Current Exchange rate",IF(D.Other_DATA!W10=0,0,D.Other_DATA!W10/ECO!S13),IF($C$3="Constant Exchange rate",IF(D.Other_DATA!W10=0,0,D.Other_DATA!W10/ECO!S48))))</f>
        <v>30956.748715901529</v>
      </c>
      <c r="K50" s="74">
        <f>IF($C$3="National Currency",IF(D.Other_DATA!X10=0,0,D.Other_DATA!X10),IF($C$3="Current Exchange rate",IF(D.Other_DATA!X10=0,0,D.Other_DATA!X10/ECO!T13),IF($C$3="Constant Exchange rate",IF(D.Other_DATA!X10=0,0,D.Other_DATA!X10/ECO!T48))))</f>
        <v>31872.97175399202</v>
      </c>
      <c r="L50" s="74">
        <f>IF($C$3="National Currency",IF(D.Other_DATA!Y10=0,0,D.Other_DATA!Y10),IF($C$3="Current Exchange rate",IF(D.Other_DATA!Y10=0,0,D.Other_DATA!Y10/ECO!U13),IF($C$3="Constant Exchange rate",IF(D.Other_DATA!Y10=0,0,D.Other_DATA!Y10/ECO!U48))))</f>
        <v>32341.775950598807</v>
      </c>
      <c r="M50" s="74">
        <f>IF($C$3="National Currency",IF(D.Other_DATA!Z10=0,0,D.Other_DATA!Z10),IF($C$3="Current Exchange rate",IF(D.Other_DATA!Z10=0,0,D.Other_DATA!Z10/ECO!V13),IF($C$3="Constant Exchange rate",IF(D.Other_DATA!Z10=0,0,D.Other_DATA!Z10/ECO!V48))))</f>
        <v>32739.576532767802</v>
      </c>
      <c r="N50" s="74">
        <f>IF($C$3="National Currency",IF(D.Other_DATA!AA10=0,0,D.Other_DATA!AA10),IF($C$3="Current Exchange rate",IF(D.Other_DATA!AA10=0,0,D.Other_DATA!AA10/ECO!W13),IF($C$3="Constant Exchange rate",IF(D.Other_DATA!AA10=0,0,D.Other_DATA!AA10/ECO!W48))))</f>
        <v>32688.350192947441</v>
      </c>
      <c r="O50" s="74">
        <f>IF($C$3="National Currency",IF(D.Other_DATA!AB10=0,0,D.Other_DATA!AB10),IF($C$3="Current Exchange rate",IF(D.Other_DATA!AB10=0,0,D.Other_DATA!AB10/ECO!X13),IF($C$3="Constant Exchange rate",IF(D.Other_DATA!AB10=0,0,D.Other_DATA!AB10/ECO!X48))))</f>
        <v>32531.968844810384</v>
      </c>
      <c r="P50" s="48">
        <f t="shared" si="15"/>
        <v>0.11248026268968013</v>
      </c>
      <c r="Q50" s="94">
        <f t="shared" si="16"/>
        <v>-4.7840085906445395E-3</v>
      </c>
      <c r="R50" s="94">
        <f t="shared" si="17"/>
        <v>0.41644619607210376</v>
      </c>
    </row>
    <row r="51" spans="3:18" ht="15" x14ac:dyDescent="0.25">
      <c r="C51" s="256"/>
      <c r="D51" s="257"/>
      <c r="E51" s="45" t="s">
        <v>4</v>
      </c>
      <c r="F51" s="74">
        <f>IF($C$3="National Currency",IF(D.Other_DATA!S11=0,0,D.Other_DATA!S11),IF($C$3="Current Exchange rate",IF(D.Other_DATA!S11=0,0,D.Other_DATA!S11/ECO!O14),IF($C$3="Constant Exchange rate",IF(D.Other_DATA!S11=0,0,D.Other_DATA!S11/ECO!O49))))</f>
        <v>0</v>
      </c>
      <c r="G51" s="74">
        <f>IF($C$3="National Currency",IF(D.Other_DATA!T11=0,0,D.Other_DATA!T11),IF($C$3="Current Exchange rate",IF(D.Other_DATA!T11=0,0,D.Other_DATA!T11/ECO!P14),IF($C$3="Constant Exchange rate",IF(D.Other_DATA!T11=0,0,D.Other_DATA!T11/ECO!P49))))</f>
        <v>0</v>
      </c>
      <c r="H51" s="74">
        <f>IF($C$3="National Currency",IF(D.Other_DATA!U11=0,0,D.Other_DATA!U11),IF($C$3="Current Exchange rate",IF(D.Other_DATA!U11=0,0,D.Other_DATA!U11/ECO!Q14),IF($C$3="Constant Exchange rate",IF(D.Other_DATA!U11=0,0,D.Other_DATA!U11/ECO!Q49))))</f>
        <v>0</v>
      </c>
      <c r="I51" s="74">
        <f>IF($C$3="National Currency",IF(D.Other_DATA!V11=0,0,D.Other_DATA!V11),IF($C$3="Current Exchange rate",IF(D.Other_DATA!V11=0,0,D.Other_DATA!V11/ECO!R14),IF($C$3="Constant Exchange rate",IF(D.Other_DATA!V11=0,0,D.Other_DATA!V11/ECO!R49))))</f>
        <v>0</v>
      </c>
      <c r="J51" s="74">
        <f>IF($C$3="National Currency",IF(D.Other_DATA!W11=0,0,D.Other_DATA!W11),IF($C$3="Current Exchange rate",IF(D.Other_DATA!W11=0,0,D.Other_DATA!W11/ECO!S14),IF($C$3="Constant Exchange rate",IF(D.Other_DATA!W11=0,0,D.Other_DATA!W11/ECO!S49))))</f>
        <v>0</v>
      </c>
      <c r="K51" s="74">
        <f>IF($C$3="National Currency",IF(D.Other_DATA!X11=0,0,D.Other_DATA!X11),IF($C$3="Current Exchange rate",IF(D.Other_DATA!X11=0,0,D.Other_DATA!X11/ECO!T14),IF($C$3="Constant Exchange rate",IF(D.Other_DATA!X11=0,0,D.Other_DATA!X11/ECO!T49))))</f>
        <v>0</v>
      </c>
      <c r="L51" s="74">
        <f>IF($C$3="National Currency",IF(D.Other_DATA!Y11=0,0,D.Other_DATA!Y11),IF($C$3="Current Exchange rate",IF(D.Other_DATA!Y11=0,0,D.Other_DATA!Y11/ECO!U14),IF($C$3="Constant Exchange rate",IF(D.Other_DATA!Y11=0,0,D.Other_DATA!Y11/ECO!U49))))</f>
        <v>0</v>
      </c>
      <c r="M51" s="74">
        <f>IF($C$3="National Currency",IF(D.Other_DATA!Z11=0,0,D.Other_DATA!Z11),IF($C$3="Current Exchange rate",IF(D.Other_DATA!Z11=0,0,D.Other_DATA!Z11/ECO!V14),IF($C$3="Constant Exchange rate",IF(D.Other_DATA!Z11=0,0,D.Other_DATA!Z11/ECO!V49))))</f>
        <v>0</v>
      </c>
      <c r="N51" s="74">
        <f>IF($C$3="National Currency",IF(D.Other_DATA!AA11=0,0,D.Other_DATA!AA11),IF($C$3="Current Exchange rate",IF(D.Other_DATA!AA11=0,0,D.Other_DATA!AA11/ECO!W14),IF($C$3="Constant Exchange rate",IF(D.Other_DATA!AA11=0,0,D.Other_DATA!AA11/ECO!W49))))</f>
        <v>0</v>
      </c>
      <c r="O51" s="74">
        <f>IF($C$3="National Currency",IF(D.Other_DATA!AB11=0,0,D.Other_DATA!AB11),IF($C$3="Current Exchange rate",IF(D.Other_DATA!AB11=0,0,D.Other_DATA!AB11/ECO!X14),IF($C$3="Constant Exchange rate",IF(D.Other_DATA!AB11=0,0,D.Other_DATA!AB11/ECO!X49))))</f>
        <v>0</v>
      </c>
      <c r="P51" s="48">
        <f t="shared" si="15"/>
        <v>0</v>
      </c>
      <c r="Q51" s="94" t="str">
        <f t="shared" si="16"/>
        <v>-</v>
      </c>
      <c r="R51" s="94" t="str">
        <f t="shared" si="17"/>
        <v>-</v>
      </c>
    </row>
    <row r="52" spans="3:18" ht="15" x14ac:dyDescent="0.25">
      <c r="C52" s="256"/>
      <c r="D52" s="257"/>
      <c r="E52" s="45" t="s">
        <v>5</v>
      </c>
      <c r="F52" s="74">
        <f>IF($C$3="National Currency",IF(D.Other_DATA!S12=0,0,D.Other_DATA!S12),IF($C$3="Current Exchange rate",IF(D.Other_DATA!S12=0,0,D.Other_DATA!S12/ECO!O15),IF($C$3="Constant Exchange rate",IF(D.Other_DATA!S12=0,0,D.Other_DATA!S12/ECO!O50))))</f>
        <v>0</v>
      </c>
      <c r="G52" s="74">
        <f>IF($C$3="National Currency",IF(D.Other_DATA!T12=0,0,D.Other_DATA!T12),IF($C$3="Current Exchange rate",IF(D.Other_DATA!T12=0,0,D.Other_DATA!T12/ECO!P15),IF($C$3="Constant Exchange rate",IF(D.Other_DATA!T12=0,0,D.Other_DATA!T12/ECO!P50))))</f>
        <v>0</v>
      </c>
      <c r="H52" s="74">
        <f>IF($C$3="National Currency",IF(D.Other_DATA!U12=0,0,D.Other_DATA!U12),IF($C$3="Current Exchange rate",IF(D.Other_DATA!U12=0,0,D.Other_DATA!U12/ECO!Q15),IF($C$3="Constant Exchange rate",IF(D.Other_DATA!U12=0,0,D.Other_DATA!U12/ECO!Q50))))</f>
        <v>0</v>
      </c>
      <c r="I52" s="74">
        <f>IF($C$3="National Currency",IF(D.Other_DATA!V12=0,0,D.Other_DATA!V12),IF($C$3="Current Exchange rate",IF(D.Other_DATA!V12=0,0,D.Other_DATA!V12/ECO!R15),IF($C$3="Constant Exchange rate",IF(D.Other_DATA!V12=0,0,D.Other_DATA!V12/ECO!R50))))</f>
        <v>0</v>
      </c>
      <c r="J52" s="74">
        <f>IF($C$3="National Currency",IF(D.Other_DATA!W12=0,0,D.Other_DATA!W12),IF($C$3="Current Exchange rate",IF(D.Other_DATA!W12=0,0,D.Other_DATA!W12/ECO!S15),IF($C$3="Constant Exchange rate",IF(D.Other_DATA!W12=0,0,D.Other_DATA!W12/ECO!S50))))</f>
        <v>3183.8831800973499</v>
      </c>
      <c r="K52" s="74">
        <f>IF($C$3="National Currency",IF(D.Other_DATA!X12=0,0,D.Other_DATA!X12),IF($C$3="Current Exchange rate",IF(D.Other_DATA!X12=0,0,D.Other_DATA!X12/ECO!T15),IF($C$3="Constant Exchange rate",IF(D.Other_DATA!X12=0,0,D.Other_DATA!X12/ECO!T50))))</f>
        <v>3270.885163151253</v>
      </c>
      <c r="L52" s="74">
        <f>IF($C$3="National Currency",IF(D.Other_DATA!Y12=0,0,D.Other_DATA!Y12),IF($C$3="Current Exchange rate",IF(D.Other_DATA!Y12=0,0,D.Other_DATA!Y12/ECO!U15),IF($C$3="Constant Exchange rate",IF(D.Other_DATA!Y12=0,0,D.Other_DATA!Y12/ECO!U50))))</f>
        <v>3382.1885703984135</v>
      </c>
      <c r="M52" s="74">
        <f>IF($C$3="National Currency",IF(D.Other_DATA!Z12=0,0,D.Other_DATA!Z12),IF($C$3="Current Exchange rate",IF(D.Other_DATA!Z12=0,0,D.Other_DATA!Z12/ECO!V15),IF($C$3="Constant Exchange rate",IF(D.Other_DATA!Z12=0,0,D.Other_DATA!Z12/ECO!V50))))</f>
        <v>3436.7766360194701</v>
      </c>
      <c r="N52" s="74">
        <f>IF($C$3="National Currency",IF(D.Other_DATA!AA12=0,0,D.Other_DATA!AA12),IF($C$3="Current Exchange rate",IF(D.Other_DATA!AA12=0,0,D.Other_DATA!AA12/ECO!W15),IF($C$3="Constant Exchange rate",IF(D.Other_DATA!AA12=0,0,D.Other_DATA!AA12/ECO!W50))))</f>
        <v>3545.6282675319994</v>
      </c>
      <c r="O52" s="74">
        <f>IF($C$3="National Currency",IF(D.Other_DATA!AB12=0,0,D.Other_DATA!AB12),IF($C$3="Current Exchange rate",IF(D.Other_DATA!AB12=0,0,D.Other_DATA!AB12/ECO!X15),IF($C$3="Constant Exchange rate",IF(D.Other_DATA!AB12=0,0,D.Other_DATA!AB12/ECO!X50))))</f>
        <v>3692.8069226608977</v>
      </c>
      <c r="P52" s="48">
        <f t="shared" si="15"/>
        <v>1.2767991224405344E-2</v>
      </c>
      <c r="Q52" s="94">
        <f t="shared" si="16"/>
        <v>4.1509894445687312E-2</v>
      </c>
      <c r="R52" s="94" t="str">
        <f t="shared" si="17"/>
        <v>-</v>
      </c>
    </row>
    <row r="53" spans="3:18" ht="15" x14ac:dyDescent="0.25">
      <c r="C53" s="256"/>
      <c r="D53" s="257"/>
      <c r="E53" s="45" t="s">
        <v>6</v>
      </c>
      <c r="F53" s="74">
        <f>IF($C$3="National Currency",IF(D.Other_DATA!S13=0,0,D.Other_DATA!S13),IF($C$3="Current Exchange rate",IF(D.Other_DATA!S13=0,0,D.Other_DATA!S13/ECO!O16),IF($C$3="Constant Exchange rate",IF(D.Other_DATA!S13=0,0,D.Other_DATA!S13/ECO!O51))))</f>
        <v>0</v>
      </c>
      <c r="G53" s="74">
        <f>IF($C$3="National Currency",IF(D.Other_DATA!T13=0,0,D.Other_DATA!T13),IF($C$3="Current Exchange rate",IF(D.Other_DATA!T13=0,0,D.Other_DATA!T13/ECO!P16),IF($C$3="Constant Exchange rate",IF(D.Other_DATA!T13=0,0,D.Other_DATA!T13/ECO!P51))))</f>
        <v>0</v>
      </c>
      <c r="H53" s="74">
        <f>IF($C$3="National Currency",IF(D.Other_DATA!U13=0,0,D.Other_DATA!U13),IF($C$3="Current Exchange rate",IF(D.Other_DATA!U13=0,0,D.Other_DATA!U13/ECO!Q16),IF($C$3="Constant Exchange rate",IF(D.Other_DATA!U13=0,0,D.Other_DATA!U13/ECO!Q51))))</f>
        <v>0</v>
      </c>
      <c r="I53" s="74">
        <f>IF($C$3="National Currency",IF(D.Other_DATA!V13=0,0,D.Other_DATA!V13),IF($C$3="Current Exchange rate",IF(D.Other_DATA!V13=0,0,D.Other_DATA!V13/ECO!R16),IF($C$3="Constant Exchange rate",IF(D.Other_DATA!V13=0,0,D.Other_DATA!V13/ECO!R51))))</f>
        <v>0</v>
      </c>
      <c r="J53" s="74">
        <f>IF($C$3="National Currency",IF(D.Other_DATA!W13=0,0,D.Other_DATA!W13),IF($C$3="Current Exchange rate",IF(D.Other_DATA!W13=0,0,D.Other_DATA!W13/ECO!S16),IF($C$3="Constant Exchange rate",IF(D.Other_DATA!W13=0,0,D.Other_DATA!W13/ECO!S51))))</f>
        <v>0</v>
      </c>
      <c r="K53" s="74">
        <f>IF($C$3="National Currency",IF(D.Other_DATA!X13=0,0,D.Other_DATA!X13),IF($C$3="Current Exchange rate",IF(D.Other_DATA!X13=0,0,D.Other_DATA!X13/ECO!T16),IF($C$3="Constant Exchange rate",IF(D.Other_DATA!X13=0,0,D.Other_DATA!X13/ECO!T51))))</f>
        <v>0</v>
      </c>
      <c r="L53" s="74">
        <f>IF($C$3="National Currency",IF(D.Other_DATA!Y13=0,0,D.Other_DATA!Y13),IF($C$3="Current Exchange rate",IF(D.Other_DATA!Y13=0,0,D.Other_DATA!Y13/ECO!U16),IF($C$3="Constant Exchange rate",IF(D.Other_DATA!Y13=0,0,D.Other_DATA!Y13/ECO!U51))))</f>
        <v>0</v>
      </c>
      <c r="M53" s="74">
        <f>IF($C$3="National Currency",IF(D.Other_DATA!Z13=0,0,D.Other_DATA!Z13),IF($C$3="Current Exchange rate",IF(D.Other_DATA!Z13=0,0,D.Other_DATA!Z13/ECO!V16),IF($C$3="Constant Exchange rate",IF(D.Other_DATA!Z13=0,0,D.Other_DATA!Z13/ECO!V51))))</f>
        <v>0</v>
      </c>
      <c r="N53" s="74">
        <f>IF($C$3="National Currency",IF(D.Other_DATA!AA13=0,0,D.Other_DATA!AA13),IF($C$3="Current Exchange rate",IF(D.Other_DATA!AA13=0,0,D.Other_DATA!AA13/ECO!W16),IF($C$3="Constant Exchange rate",IF(D.Other_DATA!AA13=0,0,D.Other_DATA!AA13/ECO!W51))))</f>
        <v>0</v>
      </c>
      <c r="O53" s="74">
        <f>IF($C$3="National Currency",IF(D.Other_DATA!AB13=0,0,D.Other_DATA!AB13),IF($C$3="Current Exchange rate",IF(D.Other_DATA!AB13=0,0,D.Other_DATA!AB13/ECO!X16),IF($C$3="Constant Exchange rate",IF(D.Other_DATA!AB13=0,0,D.Other_DATA!AB13/ECO!X51))))</f>
        <v>0</v>
      </c>
      <c r="P53" s="48">
        <f t="shared" si="15"/>
        <v>0</v>
      </c>
      <c r="Q53" s="94" t="str">
        <f t="shared" si="16"/>
        <v>-</v>
      </c>
      <c r="R53" s="94" t="str">
        <f t="shared" si="17"/>
        <v>-</v>
      </c>
    </row>
    <row r="54" spans="3:18" ht="15" x14ac:dyDescent="0.25">
      <c r="C54" s="256"/>
      <c r="D54" s="257"/>
      <c r="E54" s="45" t="s">
        <v>7</v>
      </c>
      <c r="F54" s="74">
        <f>IF($C$3="National Currency",IF(D.Other_DATA!S14=0,0,D.Other_DATA!S14),IF($C$3="Current Exchange rate",IF(D.Other_DATA!S14=0,0,D.Other_DATA!S14/ECO!O17),IF($C$3="Constant Exchange rate",IF(D.Other_DATA!S14=0,0,D.Other_DATA!S14/ECO!O52))))</f>
        <v>0</v>
      </c>
      <c r="G54" s="74">
        <f>IF($C$3="National Currency",IF(D.Other_DATA!T14=0,0,D.Other_DATA!T14),IF($C$3="Current Exchange rate",IF(D.Other_DATA!T14=0,0,D.Other_DATA!T14/ECO!P17),IF($C$3="Constant Exchange rate",IF(D.Other_DATA!T14=0,0,D.Other_DATA!T14/ECO!P52))))</f>
        <v>0</v>
      </c>
      <c r="H54" s="74" t="s">
        <v>45</v>
      </c>
      <c r="I54" s="74">
        <f>IF($C$3="National Currency",IF(D.Other_DATA!V14=0,0,D.Other_DATA!V14),IF($C$3="Current Exchange rate",IF(D.Other_DATA!V14=0,0,D.Other_DATA!V14/ECO!R17),IF($C$3="Constant Exchange rate",IF(D.Other_DATA!V14=0,0,D.Other_DATA!V14/ECO!R52))))</f>
        <v>0</v>
      </c>
      <c r="J54" s="74">
        <f>IF($C$3="National Currency",IF(D.Other_DATA!W14=0,0,D.Other_DATA!W14),IF($C$3="Current Exchange rate",IF(D.Other_DATA!W14=0,0,D.Other_DATA!W14/ECO!S17),IF($C$3="Constant Exchange rate",IF(D.Other_DATA!W14=0,0,D.Other_DATA!W14/ECO!S52))))</f>
        <v>0</v>
      </c>
      <c r="K54" s="74">
        <f>IF($C$3="National Currency",IF(D.Other_DATA!X14=0,0,D.Other_DATA!X14),IF($C$3="Current Exchange rate",IF(D.Other_DATA!X14=0,0,D.Other_DATA!X14/ECO!T17),IF($C$3="Constant Exchange rate",IF(D.Other_DATA!X14=0,0,D.Other_DATA!X14/ECO!T52))))</f>
        <v>0</v>
      </c>
      <c r="L54" s="74">
        <f>IF($C$3="National Currency",IF(D.Other_DATA!Y14=0,0,D.Other_DATA!Y14),IF($C$3="Current Exchange rate",IF(D.Other_DATA!Y14=0,0,D.Other_DATA!Y14/ECO!U17),IF($C$3="Constant Exchange rate",IF(D.Other_DATA!Y14=0,0,D.Other_DATA!Y14/ECO!U52))))</f>
        <v>0</v>
      </c>
      <c r="M54" s="74">
        <f>IF($C$3="National Currency",IF(D.Other_DATA!Z14=0,0,D.Other_DATA!Z14),IF($C$3="Current Exchange rate",IF(D.Other_DATA!Z14=0,0,D.Other_DATA!Z14/ECO!V17),IF($C$3="Constant Exchange rate",IF(D.Other_DATA!Z14=0,0,D.Other_DATA!Z14/ECO!V52))))</f>
        <v>0</v>
      </c>
      <c r="N54" s="74">
        <f>IF($C$3="National Currency",IF(D.Other_DATA!AA14=0,0,D.Other_DATA!AA14),IF($C$3="Current Exchange rate",IF(D.Other_DATA!AA14=0,0,D.Other_DATA!AA14/ECO!W17),IF($C$3="Constant Exchange rate",IF(D.Other_DATA!AA14=0,0,D.Other_DATA!AA14/ECO!W52))))</f>
        <v>0</v>
      </c>
      <c r="O54" s="74">
        <f>IF($C$3="National Currency",IF(D.Other_DATA!AB14=0,0,D.Other_DATA!AB14),IF($C$3="Current Exchange rate",IF(D.Other_DATA!AB14=0,0,D.Other_DATA!AB14/ECO!X17),IF($C$3="Constant Exchange rate",IF(D.Other_DATA!AB14=0,0,D.Other_DATA!AB14/ECO!X52))))</f>
        <v>0</v>
      </c>
      <c r="P54" s="48">
        <f t="shared" si="15"/>
        <v>0</v>
      </c>
      <c r="Q54" s="94" t="str">
        <f t="shared" si="16"/>
        <v>-</v>
      </c>
      <c r="R54" s="94" t="str">
        <f t="shared" si="17"/>
        <v>-</v>
      </c>
    </row>
    <row r="55" spans="3:18" ht="15" x14ac:dyDescent="0.25">
      <c r="C55" s="256"/>
      <c r="D55" s="257"/>
      <c r="E55" s="45" t="s">
        <v>8</v>
      </c>
      <c r="F55" s="74">
        <f>IF($C$3="National Currency",IF(D.Other_DATA!S15=0,0,D.Other_DATA!S15),IF($C$3="Current Exchange rate",IF(D.Other_DATA!S15=0,0,D.Other_DATA!S15/ECO!O18),IF($C$3="Constant Exchange rate",IF(D.Other_DATA!S15=0,0,D.Other_DATA!S15/ECO!O53))))</f>
        <v>0</v>
      </c>
      <c r="G55" s="74">
        <f>IF($C$3="National Currency",IF(D.Other_DATA!T15=0,0,D.Other_DATA!T15),IF($C$3="Current Exchange rate",IF(D.Other_DATA!T15=0,0,D.Other_DATA!T15/ECO!P18),IF($C$3="Constant Exchange rate",IF(D.Other_DATA!T15=0,0,D.Other_DATA!T15/ECO!P53))))</f>
        <v>0</v>
      </c>
      <c r="H55" s="74">
        <f>IF($C$3="National Currency",IF(D.Other_DATA!U15=0,0,D.Other_DATA!U15),IF($C$3="Current Exchange rate",IF(D.Other_DATA!U15=0,0,D.Other_DATA!U15/ECO!Q18),IF($C$3="Constant Exchange rate",IF(D.Other_DATA!U15=0,0,D.Other_DATA!U15/ECO!Q53))))</f>
        <v>0</v>
      </c>
      <c r="I55" s="74">
        <f>IF($C$3="National Currency",IF(D.Other_DATA!V15=0,0,D.Other_DATA!V15),IF($C$3="Current Exchange rate",IF(D.Other_DATA!V15=0,0,D.Other_DATA!V15/ECO!R18),IF($C$3="Constant Exchange rate",IF(D.Other_DATA!V15=0,0,D.Other_DATA!V15/ECO!R53))))</f>
        <v>0</v>
      </c>
      <c r="J55" s="74">
        <f>IF($C$3="National Currency",IF(D.Other_DATA!W15=0,0,D.Other_DATA!W15),IF($C$3="Current Exchange rate",IF(D.Other_DATA!W15=0,0,D.Other_DATA!W15/ECO!S18),IF($C$3="Constant Exchange rate",IF(D.Other_DATA!W15=0,0,D.Other_DATA!W15/ECO!S53))))</f>
        <v>0</v>
      </c>
      <c r="K55" s="74">
        <f>IF($C$3="National Currency",IF(D.Other_DATA!X15=0,0,D.Other_DATA!X15),IF($C$3="Current Exchange rate",IF(D.Other_DATA!X15=0,0,D.Other_DATA!X15/ECO!T18),IF($C$3="Constant Exchange rate",IF(D.Other_DATA!X15=0,0,D.Other_DATA!X15/ECO!T53))))</f>
        <v>0</v>
      </c>
      <c r="L55" s="74">
        <f>IF($C$3="National Currency",IF(D.Other_DATA!Y15=0,0,D.Other_DATA!Y15),IF($C$3="Current Exchange rate",IF(D.Other_DATA!Y15=0,0,D.Other_DATA!Y15/ECO!U18),IF($C$3="Constant Exchange rate",IF(D.Other_DATA!Y15=0,0,D.Other_DATA!Y15/ECO!U53))))</f>
        <v>0</v>
      </c>
      <c r="M55" s="74">
        <f>IF($C$3="National Currency",IF(D.Other_DATA!Z15=0,0,D.Other_DATA!Z15),IF($C$3="Current Exchange rate",IF(D.Other_DATA!Z15=0,0,D.Other_DATA!Z15/ECO!V18),IF($C$3="Constant Exchange rate",IF(D.Other_DATA!Z15=0,0,D.Other_DATA!Z15/ECO!V53))))</f>
        <v>0</v>
      </c>
      <c r="N55" s="74">
        <f>IF($C$3="National Currency",IF(D.Other_DATA!AA15=0,0,D.Other_DATA!AA15),IF($C$3="Current Exchange rate",IF(D.Other_DATA!AA15=0,0,D.Other_DATA!AA15/ECO!W18),IF($C$3="Constant Exchange rate",IF(D.Other_DATA!AA15=0,0,D.Other_DATA!AA15/ECO!W53))))</f>
        <v>0</v>
      </c>
      <c r="O55" s="74">
        <f>IF($C$3="National Currency",IF(D.Other_DATA!AB15=0,0,D.Other_DATA!AB15),IF($C$3="Current Exchange rate",IF(D.Other_DATA!AB15=0,0,D.Other_DATA!AB15/ECO!X18),IF($C$3="Constant Exchange rate",IF(D.Other_DATA!AB15=0,0,D.Other_DATA!AB15/ECO!X53))))</f>
        <v>0</v>
      </c>
      <c r="P55" s="48">
        <f t="shared" si="15"/>
        <v>0</v>
      </c>
      <c r="Q55" s="94" t="str">
        <f t="shared" si="16"/>
        <v>-</v>
      </c>
      <c r="R55" s="94" t="str">
        <f t="shared" si="17"/>
        <v>-</v>
      </c>
    </row>
    <row r="56" spans="3:18" ht="15" x14ac:dyDescent="0.25">
      <c r="C56" s="256"/>
      <c r="D56" s="257"/>
      <c r="E56" s="45" t="s">
        <v>9</v>
      </c>
      <c r="F56" s="74">
        <f>IF($C$3="National Currency",IF(D.Other_DATA!S16=0,0,D.Other_DATA!S16),IF($C$3="Current Exchange rate",IF(D.Other_DATA!S16=0,0,D.Other_DATA!S16/ECO!O19),IF($C$3="Constant Exchange rate",IF(D.Other_DATA!S16=0,0,D.Other_DATA!S16/ECO!O54))))</f>
        <v>0</v>
      </c>
      <c r="G56" s="74">
        <f>IF($C$3="National Currency",IF(D.Other_DATA!T16=0,0,D.Other_DATA!T16),IF($C$3="Current Exchange rate",IF(D.Other_DATA!T16=0,0,D.Other_DATA!T16/ECO!P19),IF($C$3="Constant Exchange rate",IF(D.Other_DATA!T16=0,0,D.Other_DATA!T16/ECO!P54))))</f>
        <v>0</v>
      </c>
      <c r="H56" s="74">
        <f>IF($C$3="National Currency",IF(D.Other_DATA!U16=0,0,D.Other_DATA!U16),IF($C$3="Current Exchange rate",IF(D.Other_DATA!U16=0,0,D.Other_DATA!U16/ECO!Q19),IF($C$3="Constant Exchange rate",IF(D.Other_DATA!U16=0,0,D.Other_DATA!U16/ECO!Q54))))</f>
        <v>0</v>
      </c>
      <c r="I56" s="74">
        <f>IF($C$3="National Currency",IF(D.Other_DATA!V16=0,0,D.Other_DATA!V16),IF($C$3="Current Exchange rate",IF(D.Other_DATA!V16=0,0,D.Other_DATA!V16/ECO!R19),IF($C$3="Constant Exchange rate",IF(D.Other_DATA!V16=0,0,D.Other_DATA!V16/ECO!R54))))</f>
        <v>0</v>
      </c>
      <c r="J56" s="74">
        <f>IF($C$3="National Currency",IF(D.Other_DATA!W16=0,0,D.Other_DATA!W16),IF($C$3="Current Exchange rate",IF(D.Other_DATA!W16=0,0,D.Other_DATA!W16/ECO!S19),IF($C$3="Constant Exchange rate",IF(D.Other_DATA!W16=0,0,D.Other_DATA!W16/ECO!S54))))</f>
        <v>30709.647939645394</v>
      </c>
      <c r="K56" s="74">
        <f>IF($C$3="National Currency",IF(D.Other_DATA!X16=0,0,D.Other_DATA!X16),IF($C$3="Current Exchange rate",IF(D.Other_DATA!X16=0,0,D.Other_DATA!X16/ECO!T19),IF($C$3="Constant Exchange rate",IF(D.Other_DATA!X16=0,0,D.Other_DATA!X16/ECO!T54))))</f>
        <v>39099.185166508236</v>
      </c>
      <c r="L56" s="74">
        <f>IF($C$3="National Currency",IF(D.Other_DATA!Y16=0,0,D.Other_DATA!Y16),IF($C$3="Current Exchange rate",IF(D.Other_DATA!Y16=0,0,D.Other_DATA!Y16/ECO!U19),IF($C$3="Constant Exchange rate",IF(D.Other_DATA!Y16=0,0,D.Other_DATA!Y16/ECO!U54))))</f>
        <v>28063.719161915218</v>
      </c>
      <c r="M56" s="74">
        <f>IF($C$3="National Currency",IF(D.Other_DATA!Z16=0,0,D.Other_DATA!Z16),IF($C$3="Current Exchange rate",IF(D.Other_DATA!Z16=0,0,D.Other_DATA!Z16/ECO!V19),IF($C$3="Constant Exchange rate",IF(D.Other_DATA!Z16=0,0,D.Other_DATA!Z16/ECO!V54))))</f>
        <v>31898.220102334271</v>
      </c>
      <c r="N56" s="74">
        <f>IF($C$3="National Currency",IF(D.Other_DATA!AA16=0,0,D.Other_DATA!AA16),IF($C$3="Current Exchange rate",IF(D.Other_DATA!AA16=0,0,D.Other_DATA!AA16/ECO!W19),IF($C$3="Constant Exchange rate",IF(D.Other_DATA!AA16=0,0,D.Other_DATA!AA16/ECO!W54))))</f>
        <v>31203.951972363175</v>
      </c>
      <c r="O56" s="74">
        <f>IF($C$3="National Currency",IF(D.Other_DATA!AB16=0,0,D.Other_DATA!AB16),IF($C$3="Current Exchange rate",IF(D.Other_DATA!AB16=0,0,D.Other_DATA!AB16/ECO!X19),IF($C$3="Constant Exchange rate",IF(D.Other_DATA!AB16=0,0,D.Other_DATA!AB16/ECO!X54))))</f>
        <v>30496.115265784218</v>
      </c>
      <c r="P56" s="48">
        <f t="shared" si="15"/>
        <v>0.10544123758612822</v>
      </c>
      <c r="Q56" s="94">
        <f t="shared" si="16"/>
        <v>-2.2684200616828187E-2</v>
      </c>
      <c r="R56" s="94" t="str">
        <f t="shared" si="17"/>
        <v>-</v>
      </c>
    </row>
    <row r="57" spans="3:18" ht="15" x14ac:dyDescent="0.25">
      <c r="C57" s="256"/>
      <c r="D57" s="257"/>
      <c r="E57" s="45" t="s">
        <v>10</v>
      </c>
      <c r="F57" s="74">
        <f>IF($C$3="National Currency",IF(D.Other_DATA!S17=0,0,D.Other_DATA!S17),IF($C$3="Current Exchange rate",IF(D.Other_DATA!S17=0,0,D.Other_DATA!S17/ECO!O20),IF($C$3="Constant Exchange rate",IF(D.Other_DATA!S17=0,0,D.Other_DATA!S17/ECO!O55))))</f>
        <v>7398</v>
      </c>
      <c r="G57" s="74">
        <f>IF($C$3="National Currency",IF(D.Other_DATA!T17=0,0,D.Other_DATA!T17),IF($C$3="Current Exchange rate",IF(D.Other_DATA!T17=0,0,D.Other_DATA!T17/ECO!P20),IF($C$3="Constant Exchange rate",IF(D.Other_DATA!T17=0,0,D.Other_DATA!T17/ECO!P55))))</f>
        <v>7889</v>
      </c>
      <c r="H57" s="74">
        <f>IF($C$3="National Currency",IF(D.Other_DATA!U17=0,0,D.Other_DATA!U17),IF($C$3="Current Exchange rate",IF(D.Other_DATA!U17=0,0,D.Other_DATA!U17/ECO!Q20),IF($C$3="Constant Exchange rate",IF(D.Other_DATA!U17=0,0,D.Other_DATA!U17/ECO!Q55))))</f>
        <v>8383</v>
      </c>
      <c r="I57" s="74">
        <f>IF($C$3="National Currency",IF(D.Other_DATA!V17=0,0,D.Other_DATA!V17),IF($C$3="Current Exchange rate",IF(D.Other_DATA!V17=0,0,D.Other_DATA!V17/ECO!R20),IF($C$3="Constant Exchange rate",IF(D.Other_DATA!V17=0,0,D.Other_DATA!V17/ECO!R55))))</f>
        <v>8823</v>
      </c>
      <c r="J57" s="74">
        <f>IF($C$3="National Currency",IF(D.Other_DATA!W17=0,0,D.Other_DATA!W17),IF($C$3="Current Exchange rate",IF(D.Other_DATA!W17=0,0,D.Other_DATA!W17/ECO!S20),IF($C$3="Constant Exchange rate",IF(D.Other_DATA!W17=0,0,D.Other_DATA!W17/ECO!S55))))</f>
        <v>9172</v>
      </c>
      <c r="K57" s="74">
        <f>IF($C$3="National Currency",IF(D.Other_DATA!X17=0,0,D.Other_DATA!X17),IF($C$3="Current Exchange rate",IF(D.Other_DATA!X17=0,0,D.Other_DATA!X17/ECO!T20),IF($C$3="Constant Exchange rate",IF(D.Other_DATA!X17=0,0,D.Other_DATA!X17/ECO!T55))))</f>
        <v>9524</v>
      </c>
      <c r="L57" s="74">
        <f>IF($C$3="National Currency",IF(D.Other_DATA!Y17=0,0,D.Other_DATA!Y17),IF($C$3="Current Exchange rate",IF(D.Other_DATA!Y17=0,0,D.Other_DATA!Y17/ECO!U20),IF($C$3="Constant Exchange rate",IF(D.Other_DATA!Y17=0,0,D.Other_DATA!Y17/ECO!U55))))</f>
        <v>9695</v>
      </c>
      <c r="M57" s="74">
        <f>IF($C$3="National Currency",IF(D.Other_DATA!Z17=0,0,D.Other_DATA!Z17),IF($C$3="Current Exchange rate",IF(D.Other_DATA!Z17=0,0,D.Other_DATA!Z17/ECO!V20),IF($C$3="Constant Exchange rate",IF(D.Other_DATA!Z17=0,0,D.Other_DATA!Z17/ECO!V55))))</f>
        <v>9903</v>
      </c>
      <c r="N57" s="74">
        <f>IF($C$3="National Currency",IF(D.Other_DATA!AA17=0,0,D.Other_DATA!AA17),IF($C$3="Current Exchange rate",IF(D.Other_DATA!AA17=0,0,D.Other_DATA!AA17/ECO!W20),IF($C$3="Constant Exchange rate",IF(D.Other_DATA!AA17=0,0,D.Other_DATA!AA17/ECO!W55))))</f>
        <v>10168</v>
      </c>
      <c r="O57" s="74">
        <f>IF($C$3="National Currency",IF(D.Other_DATA!AB17=0,0,D.Other_DATA!AB17),IF($C$3="Current Exchange rate",IF(D.Other_DATA!AB17=0,0,D.Other_DATA!AB17/ECO!X20),IF($C$3="Constant Exchange rate",IF(D.Other_DATA!AB17=0,0,D.Other_DATA!AB17/ECO!X55))))</f>
        <v>10869</v>
      </c>
      <c r="P57" s="48">
        <f t="shared" si="15"/>
        <v>3.7579895056648514E-2</v>
      </c>
      <c r="Q57" s="94">
        <f t="shared" si="16"/>
        <v>6.8941778127458608E-2</v>
      </c>
      <c r="R57" s="94">
        <f t="shared" si="17"/>
        <v>0.46918085969180856</v>
      </c>
    </row>
    <row r="58" spans="3:18" ht="15" x14ac:dyDescent="0.25">
      <c r="C58" s="256"/>
      <c r="D58" s="257"/>
      <c r="E58" s="45" t="s">
        <v>11</v>
      </c>
      <c r="F58" s="74">
        <f>IF($C$3="National Currency",IF(D.Other_DATA!S18=0,0,D.Other_DATA!S18),IF($C$3="Current Exchange rate",IF(D.Other_DATA!S18=0,0,D.Other_DATA!S18/ECO!O21),IF($C$3="Constant Exchange rate",IF(D.Other_DATA!S18=0,0,D.Other_DATA!S18/ECO!O56))))</f>
        <v>0</v>
      </c>
      <c r="G58" s="74">
        <f>IF($C$3="National Currency",IF(D.Other_DATA!T18=0,0,D.Other_DATA!T18),IF($C$3="Current Exchange rate",IF(D.Other_DATA!T18=0,0,D.Other_DATA!T18/ECO!P21),IF($C$3="Constant Exchange rate",IF(D.Other_DATA!T18=0,0,D.Other_DATA!T18/ECO!P56))))</f>
        <v>0</v>
      </c>
      <c r="H58" s="74">
        <f>IF($C$3="National Currency",IF(D.Other_DATA!U18=0,0,D.Other_DATA!U18),IF($C$3="Current Exchange rate",IF(D.Other_DATA!U18=0,0,D.Other_DATA!U18/ECO!Q21),IF($C$3="Constant Exchange rate",IF(D.Other_DATA!U18=0,0,D.Other_DATA!U18/ECO!Q56))))</f>
        <v>0</v>
      </c>
      <c r="I58" s="74">
        <f>IF($C$3="National Currency",IF(D.Other_DATA!V18=0,0,D.Other_DATA!V18),IF($C$3="Current Exchange rate",IF(D.Other_DATA!V18=0,0,D.Other_DATA!V18/ECO!R21),IF($C$3="Constant Exchange rate",IF(D.Other_DATA!V18=0,0,D.Other_DATA!V18/ECO!R56))))</f>
        <v>0</v>
      </c>
      <c r="J58" s="74">
        <f>IF($C$3="National Currency",IF(D.Other_DATA!W18=0,0,D.Other_DATA!W18),IF($C$3="Current Exchange rate",IF(D.Other_DATA!W18=0,0,D.Other_DATA!W18/ECO!S21),IF($C$3="Constant Exchange rate",IF(D.Other_DATA!W18=0,0,D.Other_DATA!W18/ECO!S56))))</f>
        <v>0</v>
      </c>
      <c r="K58" s="74">
        <f>IF($C$3="National Currency",IF(D.Other_DATA!X18=0,0,D.Other_DATA!X18),IF($C$3="Current Exchange rate",IF(D.Other_DATA!X18=0,0,D.Other_DATA!X18/ECO!T21),IF($C$3="Constant Exchange rate",IF(D.Other_DATA!X18=0,0,D.Other_DATA!X18/ECO!T56))))</f>
        <v>0</v>
      </c>
      <c r="L58" s="74">
        <f>IF($C$3="National Currency",IF(D.Other_DATA!Y18=0,0,D.Other_DATA!Y18),IF($C$3="Current Exchange rate",IF(D.Other_DATA!Y18=0,0,D.Other_DATA!Y18/ECO!U21),IF($C$3="Constant Exchange rate",IF(D.Other_DATA!Y18=0,0,D.Other_DATA!Y18/ECO!U56))))</f>
        <v>0</v>
      </c>
      <c r="M58" s="74">
        <f>IF($C$3="National Currency",IF(D.Other_DATA!Z18=0,0,D.Other_DATA!Z18),IF($C$3="Current Exchange rate",IF(D.Other_DATA!Z18=0,0,D.Other_DATA!Z18/ECO!V21),IF($C$3="Constant Exchange rate",IF(D.Other_DATA!Z18=0,0,D.Other_DATA!Z18/ECO!V56))))</f>
        <v>0</v>
      </c>
      <c r="N58" s="74">
        <f>IF($C$3="National Currency",IF(D.Other_DATA!AA18=0,0,D.Other_DATA!AA18),IF($C$3="Current Exchange rate",IF(D.Other_DATA!AA18=0,0,D.Other_DATA!AA18/ECO!W21),IF($C$3="Constant Exchange rate",IF(D.Other_DATA!AA18=0,0,D.Other_DATA!AA18/ECO!W56))))</f>
        <v>108198</v>
      </c>
      <c r="O58" s="74">
        <f>IF($C$3="National Currency",IF(D.Other_DATA!AB18=0,0,D.Other_DATA!AB18),IF($C$3="Current Exchange rate",IF(D.Other_DATA!AB18=0,0,D.Other_DATA!AB18/ECO!X21),IF($C$3="Constant Exchange rate",IF(D.Other_DATA!AB18=0,0,D.Other_DATA!AB18/ECO!X56))))</f>
        <v>110873</v>
      </c>
      <c r="P58" s="48">
        <f>O58/$O$79</f>
        <v>0.38334673885507325</v>
      </c>
      <c r="Q58" s="94">
        <f t="shared" si="16"/>
        <v>2.4723192665298876E-2</v>
      </c>
      <c r="R58" s="94" t="str">
        <f t="shared" si="17"/>
        <v>-</v>
      </c>
    </row>
    <row r="59" spans="3:18" ht="15" x14ac:dyDescent="0.25">
      <c r="C59" s="256"/>
      <c r="D59" s="257"/>
      <c r="E59" s="45" t="s">
        <v>12</v>
      </c>
      <c r="F59" s="74">
        <f>IF($C$3="National Currency",IF(D.Other_DATA!S19=0,0,D.Other_DATA!S19),IF($C$3="Current Exchange rate",IF(D.Other_DATA!S19=0,0,D.Other_DATA!S19/ECO!O22),IF($C$3="Constant Exchange rate",IF(D.Other_DATA!S19=0,0,D.Other_DATA!S19/ECO!O57))))</f>
        <v>0</v>
      </c>
      <c r="G59" s="74">
        <f>IF($C$3="National Currency",IF(D.Other_DATA!T19=0,0,D.Other_DATA!T19),IF($C$3="Current Exchange rate",IF(D.Other_DATA!T19=0,0,D.Other_DATA!T19/ECO!P22),IF($C$3="Constant Exchange rate",IF(D.Other_DATA!T19=0,0,D.Other_DATA!T19/ECO!P57))))</f>
        <v>0</v>
      </c>
      <c r="H59" s="74">
        <f>IF($C$3="National Currency",IF(D.Other_DATA!U19=0,0,D.Other_DATA!U19),IF($C$3="Current Exchange rate",IF(D.Other_DATA!U19=0,0,D.Other_DATA!U19/ECO!Q22),IF($C$3="Constant Exchange rate",IF(D.Other_DATA!U19=0,0,D.Other_DATA!U19/ECO!Q57))))</f>
        <v>0</v>
      </c>
      <c r="I59" s="74">
        <f>IF($C$3="National Currency",IF(D.Other_DATA!V19=0,0,D.Other_DATA!V19),IF($C$3="Current Exchange rate",IF(D.Other_DATA!V19=0,0,D.Other_DATA!V19/ECO!R22),IF($C$3="Constant Exchange rate",IF(D.Other_DATA!V19=0,0,D.Other_DATA!V19/ECO!R57))))</f>
        <v>0</v>
      </c>
      <c r="J59" s="74">
        <f>IF($C$3="National Currency",IF(D.Other_DATA!W19=0,0,D.Other_DATA!W19),IF($C$3="Current Exchange rate",IF(D.Other_DATA!W19=0,0,D.Other_DATA!W19/ECO!S22),IF($C$3="Constant Exchange rate",IF(D.Other_DATA!W19=0,0,D.Other_DATA!W19/ECO!S57))))</f>
        <v>0</v>
      </c>
      <c r="K59" s="74">
        <f>IF($C$3="National Currency",IF(D.Other_DATA!X19=0,0,D.Other_DATA!X19),IF($C$3="Current Exchange rate",IF(D.Other_DATA!X19=0,0,D.Other_DATA!X19/ECO!T22),IF($C$3="Constant Exchange rate",IF(D.Other_DATA!X19=0,0,D.Other_DATA!X19/ECO!T57))))</f>
        <v>0</v>
      </c>
      <c r="L59" s="74">
        <f>IF($C$3="National Currency",IF(D.Other_DATA!Y19=0,0,D.Other_DATA!Y19),IF($C$3="Current Exchange rate",IF(D.Other_DATA!Y19=0,0,D.Other_DATA!Y19/ECO!U22),IF($C$3="Constant Exchange rate",IF(D.Other_DATA!Y19=0,0,D.Other_DATA!Y19/ECO!U57))))</f>
        <v>0</v>
      </c>
      <c r="M59" s="74">
        <f>IF($C$3="National Currency",IF(D.Other_DATA!Z19=0,0,D.Other_DATA!Z19),IF($C$3="Current Exchange rate",IF(D.Other_DATA!Z19=0,0,D.Other_DATA!Z19/ECO!V22),IF($C$3="Constant Exchange rate",IF(D.Other_DATA!Z19=0,0,D.Other_DATA!Z19/ECO!V57))))</f>
        <v>0</v>
      </c>
      <c r="N59" s="74">
        <f>IF($C$3="National Currency",IF(D.Other_DATA!AA19=0,0,D.Other_DATA!AA19),IF($C$3="Current Exchange rate",IF(D.Other_DATA!AA19=0,0,D.Other_DATA!AA19/ECO!W22),IF($C$3="Constant Exchange rate",IF(D.Other_DATA!AA19=0,0,D.Other_DATA!AA19/ECO!W57))))</f>
        <v>0</v>
      </c>
      <c r="O59" s="74">
        <f>IF($C$3="National Currency",IF(D.Other_DATA!AB19=0,0,D.Other_DATA!AB19),IF($C$3="Current Exchange rate",IF(D.Other_DATA!AB19=0,0,D.Other_DATA!AB19/ECO!X22),IF($C$3="Constant Exchange rate",IF(D.Other_DATA!AB19=0,0,D.Other_DATA!AB19/ECO!X57))))</f>
        <v>0</v>
      </c>
      <c r="P59" s="48">
        <f t="shared" si="15"/>
        <v>0</v>
      </c>
      <c r="Q59" s="94" t="str">
        <f t="shared" si="16"/>
        <v>-</v>
      </c>
      <c r="R59" s="94" t="str">
        <f t="shared" si="17"/>
        <v>-</v>
      </c>
    </row>
    <row r="60" spans="3:18" ht="15" x14ac:dyDescent="0.25">
      <c r="C60" s="256"/>
      <c r="D60" s="257"/>
      <c r="E60" s="45" t="s">
        <v>13</v>
      </c>
      <c r="F60" s="74">
        <f>IF($C$3="National Currency",IF(D.Other_DATA!S20=0,0,D.Other_DATA!S20),IF($C$3="Current Exchange rate",IF(D.Other_DATA!S20=0,0,D.Other_DATA!S20/ECO!O23),IF($C$3="Constant Exchange rate",IF(D.Other_DATA!S20=0,0,D.Other_DATA!S20/ECO!O58))))</f>
        <v>883.52050143640633</v>
      </c>
      <c r="G60" s="74">
        <f>IF($C$3="National Currency",IF(D.Other_DATA!T20=0,0,D.Other_DATA!T20),IF($C$3="Current Exchange rate",IF(D.Other_DATA!T20=0,0,D.Other_DATA!T20/ECO!P23),IF($C$3="Constant Exchange rate",IF(D.Other_DATA!T20=0,0,D.Other_DATA!T20/ECO!P58))))</f>
        <v>883.52050143640633</v>
      </c>
      <c r="H60" s="74">
        <f>IF($C$3="National Currency",IF(D.Other_DATA!U20=0,0,D.Other_DATA!U20),IF($C$3="Current Exchange rate",IF(D.Other_DATA!U20=0,0,D.Other_DATA!U20/ECO!Q23),IF($C$3="Constant Exchange rate",IF(D.Other_DATA!U20=0,0,D.Other_DATA!U20/ECO!Q58))))</f>
        <v>941.107338730739</v>
      </c>
      <c r="I60" s="74">
        <f>IF($C$3="National Currency",IF(D.Other_DATA!V20=0,0,D.Other_DATA!V20),IF($C$3="Current Exchange rate",IF(D.Other_DATA!V20=0,0,D.Other_DATA!V20/ECO!R23),IF($C$3="Constant Exchange rate",IF(D.Other_DATA!V20=0,0,D.Other_DATA!V20/ECO!R58))))</f>
        <v>1066.9887699138155</v>
      </c>
      <c r="J60" s="74">
        <f>IF($C$3="National Currency",IF(D.Other_DATA!W20=0,0,D.Other_DATA!W20),IF($C$3="Current Exchange rate",IF(D.Other_DATA!W20=0,0,D.Other_DATA!W20/ECO!S23),IF($C$3="Constant Exchange rate",IF(D.Other_DATA!W20=0,0,D.Other_DATA!W20/ECO!S58))))</f>
        <v>1162.9668320710368</v>
      </c>
      <c r="K60" s="74">
        <f>IF($C$3="National Currency",IF(D.Other_DATA!X20=0,0,D.Other_DATA!X20),IF($C$3="Current Exchange rate",IF(D.Other_DATA!X20=0,0,D.Other_DATA!X20/ECO!T23),IF($C$3="Constant Exchange rate",IF(D.Other_DATA!X20=0,0,D.Other_DATA!X20/ECO!T58))))</f>
        <v>1185.2964220423087</v>
      </c>
      <c r="L60" s="74">
        <f>IF($C$3="National Currency",IF(D.Other_DATA!Y20=0,0,D.Other_DATA!Y20),IF($C$3="Current Exchange rate",IF(D.Other_DATA!Y20=0,0,D.Other_DATA!Y20/ECO!U23),IF($C$3="Constant Exchange rate",IF(D.Other_DATA!Y20=0,0,D.Other_DATA!Y20/ECO!U58))))</f>
        <v>1212.0658135283363</v>
      </c>
      <c r="M60" s="74">
        <f>IF($C$3="National Currency",IF(D.Other_DATA!Z20=0,0,D.Other_DATA!Z20),IF($C$3="Current Exchange rate",IF(D.Other_DATA!Z20=0,0,D.Other_DATA!Z20/ECO!V23),IF($C$3="Constant Exchange rate",IF(D.Other_DATA!Z20=0,0,D.Other_DATA!Z20/ECO!V58))))</f>
        <v>1222.2512405327761</v>
      </c>
      <c r="N60" s="74">
        <f>IF($C$3="National Currency",IF(D.Other_DATA!AA20=0,0,D.Other_DATA!AA20),IF($C$3="Current Exchange rate",IF(D.Other_DATA!AA20=0,0,D.Other_DATA!AA20/ECO!W23),IF($C$3="Constant Exchange rate",IF(D.Other_DATA!AA20=0,0,D.Other_DATA!AA20/ECO!W58))))</f>
        <v>1221.8594933402976</v>
      </c>
      <c r="O60" s="74">
        <f>IF($C$3="National Currency",IF(D.Other_DATA!AB20=0,0,D.Other_DATA!AB20),IF($C$3="Current Exchange rate",IF(D.Other_DATA!AB20=0,0,D.Other_DATA!AB20/ECO!X23),IF($C$3="Constant Exchange rate",IF(D.Other_DATA!AB20=0,0,D.Other_DATA!AB20/ECO!X58))))</f>
        <v>1186.0799164272655</v>
      </c>
      <c r="P60" s="48">
        <f t="shared" si="15"/>
        <v>4.1009070556753228E-3</v>
      </c>
      <c r="Q60" s="94">
        <f t="shared" si="16"/>
        <v>-2.9282889815111623E-2</v>
      </c>
      <c r="R60" s="94">
        <f t="shared" si="17"/>
        <v>0.34244753177652965</v>
      </c>
    </row>
    <row r="61" spans="3:18" ht="15" x14ac:dyDescent="0.25">
      <c r="C61" s="256"/>
      <c r="D61" s="257"/>
      <c r="E61" s="45" t="s">
        <v>14</v>
      </c>
      <c r="F61" s="74">
        <f>IF($C$3="National Currency",IF(D.Other_DATA!S21=0,0,D.Other_DATA!S21),IF($C$3="Current Exchange rate",IF(D.Other_DATA!S21=0,0,D.Other_DATA!S21/ECO!O24),IF($C$3="Constant Exchange rate",IF(D.Other_DATA!S21=0,0,D.Other_DATA!S21/ECO!O59))))</f>
        <v>0</v>
      </c>
      <c r="G61" s="74">
        <f>IF($C$3="National Currency",IF(D.Other_DATA!T21=0,0,D.Other_DATA!T21),IF($C$3="Current Exchange rate",IF(D.Other_DATA!T21=0,0,D.Other_DATA!T21/ECO!P24),IF($C$3="Constant Exchange rate",IF(D.Other_DATA!T21=0,0,D.Other_DATA!T21/ECO!P59))))</f>
        <v>0</v>
      </c>
      <c r="H61" s="74">
        <f>IF($C$3="National Currency",IF(D.Other_DATA!U21=0,0,D.Other_DATA!U21),IF($C$3="Current Exchange rate",IF(D.Other_DATA!U21=0,0,D.Other_DATA!U21/ECO!Q24),IF($C$3="Constant Exchange rate",IF(D.Other_DATA!U21=0,0,D.Other_DATA!U21/ECO!Q59))))</f>
        <v>0</v>
      </c>
      <c r="I61" s="74">
        <f>IF($C$3="National Currency",IF(D.Other_DATA!V21=0,0,D.Other_DATA!V21),IF($C$3="Current Exchange rate",IF(D.Other_DATA!V21=0,0,D.Other_DATA!V21/ECO!R24),IF($C$3="Constant Exchange rate",IF(D.Other_DATA!V21=0,0,D.Other_DATA!V21/ECO!R59))))</f>
        <v>0</v>
      </c>
      <c r="J61" s="74">
        <f>IF($C$3="National Currency",IF(D.Other_DATA!W21=0,0,D.Other_DATA!W21),IF($C$3="Current Exchange rate",IF(D.Other_DATA!W21=0,0,D.Other_DATA!W21/ECO!S24),IF($C$3="Constant Exchange rate",IF(D.Other_DATA!W21=0,0,D.Other_DATA!W21/ECO!S59))))</f>
        <v>0</v>
      </c>
      <c r="K61" s="74">
        <f>IF($C$3="National Currency",IF(D.Other_DATA!X21=0,0,D.Other_DATA!X21),IF($C$3="Current Exchange rate",IF(D.Other_DATA!X21=0,0,D.Other_DATA!X21/ECO!T24),IF($C$3="Constant Exchange rate",IF(D.Other_DATA!X21=0,0,D.Other_DATA!X21/ECO!T59))))</f>
        <v>0</v>
      </c>
      <c r="L61" s="74">
        <f>IF($C$3="National Currency",IF(D.Other_DATA!Y21=0,0,D.Other_DATA!Y21),IF($C$3="Current Exchange rate",IF(D.Other_DATA!Y21=0,0,D.Other_DATA!Y21/ECO!U24),IF($C$3="Constant Exchange rate",IF(D.Other_DATA!Y21=0,0,D.Other_DATA!Y21/ECO!U59))))</f>
        <v>0</v>
      </c>
      <c r="M61" s="74">
        <f>IF($C$3="National Currency",IF(D.Other_DATA!Z21=0,0,D.Other_DATA!Z21),IF($C$3="Current Exchange rate",IF(D.Other_DATA!Z21=0,0,D.Other_DATA!Z21/ECO!V24),IF($C$3="Constant Exchange rate",IF(D.Other_DATA!Z21=0,0,D.Other_DATA!Z21/ECO!V59))))</f>
        <v>0</v>
      </c>
      <c r="N61" s="74">
        <f>IF($C$3="National Currency",IF(D.Other_DATA!AA21=0,0,D.Other_DATA!AA21),IF($C$3="Current Exchange rate",IF(D.Other_DATA!AA21=0,0,D.Other_DATA!AA21/ECO!W24),IF($C$3="Constant Exchange rate",IF(D.Other_DATA!AA21=0,0,D.Other_DATA!AA21/ECO!W59))))</f>
        <v>0</v>
      </c>
      <c r="O61" s="74">
        <f>IF($C$3="National Currency",IF(D.Other_DATA!AB21=0,0,D.Other_DATA!AB21),IF($C$3="Current Exchange rate",IF(D.Other_DATA!AB21=0,0,D.Other_DATA!AB21/ECO!X24),IF($C$3="Constant Exchange rate",IF(D.Other_DATA!AB21=0,0,D.Other_DATA!AB21/ECO!X59))))</f>
        <v>0</v>
      </c>
      <c r="P61" s="48">
        <f t="shared" si="15"/>
        <v>0</v>
      </c>
      <c r="Q61" s="94" t="str">
        <f t="shared" si="16"/>
        <v>-</v>
      </c>
      <c r="R61" s="94" t="str">
        <f t="shared" si="17"/>
        <v>-</v>
      </c>
    </row>
    <row r="62" spans="3:18" ht="15" x14ac:dyDescent="0.25">
      <c r="C62" s="256"/>
      <c r="D62" s="257"/>
      <c r="E62" s="45" t="s">
        <v>15</v>
      </c>
      <c r="F62" s="74">
        <f>IF($C$3="National Currency",IF(D.Other_DATA!S22=0,0,D.Other_DATA!S22),IF($C$3="Current Exchange rate",IF(D.Other_DATA!S22=0,0,D.Other_DATA!S22/ECO!O25),IF($C$3="Constant Exchange rate",IF(D.Other_DATA!S22=0,0,D.Other_DATA!S22/ECO!O60))))</f>
        <v>0</v>
      </c>
      <c r="G62" s="74">
        <f>IF($C$3="National Currency",IF(D.Other_DATA!T22=0,0,D.Other_DATA!T22),IF($C$3="Current Exchange rate",IF(D.Other_DATA!T22=0,0,D.Other_DATA!T22/ECO!P25),IF($C$3="Constant Exchange rate",IF(D.Other_DATA!T22=0,0,D.Other_DATA!T22/ECO!P60))))</f>
        <v>0</v>
      </c>
      <c r="H62" s="74">
        <f>IF($C$3="National Currency",IF(D.Other_DATA!U22=0,0,D.Other_DATA!U22),IF($C$3="Current Exchange rate",IF(D.Other_DATA!U22=0,0,D.Other_DATA!U22/ECO!Q25),IF($C$3="Constant Exchange rate",IF(D.Other_DATA!U22=0,0,D.Other_DATA!U22/ECO!Q60))))</f>
        <v>0</v>
      </c>
      <c r="I62" s="74">
        <f>IF($C$3="National Currency",IF(D.Other_DATA!V22=0,0,D.Other_DATA!V22),IF($C$3="Current Exchange rate",IF(D.Other_DATA!V22=0,0,D.Other_DATA!V22/ECO!R25),IF($C$3="Constant Exchange rate",IF(D.Other_DATA!V22=0,0,D.Other_DATA!V22/ECO!R60))))</f>
        <v>0</v>
      </c>
      <c r="J62" s="74">
        <f>IF($C$3="National Currency",IF(D.Other_DATA!W22=0,0,D.Other_DATA!W22),IF($C$3="Current Exchange rate",IF(D.Other_DATA!W22=0,0,D.Other_DATA!W22/ECO!S25),IF($C$3="Constant Exchange rate",IF(D.Other_DATA!W22=0,0,D.Other_DATA!W22/ECO!S60))))</f>
        <v>0</v>
      </c>
      <c r="K62" s="74">
        <f>IF($C$3="National Currency",IF(D.Other_DATA!X22=0,0,D.Other_DATA!X22),IF($C$3="Current Exchange rate",IF(D.Other_DATA!X22=0,0,D.Other_DATA!X22/ECO!T25),IF($C$3="Constant Exchange rate",IF(D.Other_DATA!X22=0,0,D.Other_DATA!X22/ECO!T60))))</f>
        <v>0</v>
      </c>
      <c r="L62" s="74">
        <f>IF($C$3="National Currency",IF(D.Other_DATA!Y22=0,0,D.Other_DATA!Y22),IF($C$3="Current Exchange rate",IF(D.Other_DATA!Y22=0,0,D.Other_DATA!Y22/ECO!U25),IF($C$3="Constant Exchange rate",IF(D.Other_DATA!Y22=0,0,D.Other_DATA!Y22/ECO!U60))))</f>
        <v>0</v>
      </c>
      <c r="M62" s="74">
        <f>IF($C$3="National Currency",IF(D.Other_DATA!Z22=0,0,D.Other_DATA!Z22),IF($C$3="Current Exchange rate",IF(D.Other_DATA!Z22=0,0,D.Other_DATA!Z22/ECO!V25),IF($C$3="Constant Exchange rate",IF(D.Other_DATA!Z22=0,0,D.Other_DATA!Z22/ECO!V60))))</f>
        <v>0</v>
      </c>
      <c r="N62" s="74">
        <f>IF($C$3="National Currency",IF(D.Other_DATA!AA22=0,0,D.Other_DATA!AA22),IF($C$3="Current Exchange rate",IF(D.Other_DATA!AA22=0,0,D.Other_DATA!AA22/ECO!W25),IF($C$3="Constant Exchange rate",IF(D.Other_DATA!AA22=0,0,D.Other_DATA!AA22/ECO!W60))))</f>
        <v>0</v>
      </c>
      <c r="O62" s="74">
        <f>IF($C$3="National Currency",IF(D.Other_DATA!AB22=0,0,D.Other_DATA!AB22),IF($C$3="Current Exchange rate",IF(D.Other_DATA!AB22=0,0,D.Other_DATA!AB22/ECO!X25),IF($C$3="Constant Exchange rate",IF(D.Other_DATA!AB22=0,0,D.Other_DATA!AB22/ECO!X60))))</f>
        <v>0</v>
      </c>
      <c r="P62" s="48">
        <f t="shared" si="15"/>
        <v>0</v>
      </c>
      <c r="Q62" s="94" t="str">
        <f t="shared" si="16"/>
        <v>-</v>
      </c>
      <c r="R62" s="94" t="str">
        <f t="shared" si="17"/>
        <v>-</v>
      </c>
    </row>
    <row r="63" spans="3:18" ht="15" x14ac:dyDescent="0.25">
      <c r="C63" s="256"/>
      <c r="D63" s="257"/>
      <c r="E63" s="45" t="s">
        <v>16</v>
      </c>
      <c r="F63" s="74">
        <f>IF($C$3="National Currency",IF(D.Other_DATA!S23=0,0,D.Other_DATA!S23),IF($C$3="Current Exchange rate",IF(D.Other_DATA!S23=0,0,D.Other_DATA!S23/ECO!O26),IF($C$3="Constant Exchange rate",IF(D.Other_DATA!S23=0,0,D.Other_DATA!S23/ECO!O61))))</f>
        <v>0</v>
      </c>
      <c r="G63" s="74">
        <f>IF($C$3="National Currency",IF(D.Other_DATA!T23=0,0,D.Other_DATA!T23),IF($C$3="Current Exchange rate",IF(D.Other_DATA!T23=0,0,D.Other_DATA!T23/ECO!P26),IF($C$3="Constant Exchange rate",IF(D.Other_DATA!T23=0,0,D.Other_DATA!T23/ECO!P61))))</f>
        <v>0</v>
      </c>
      <c r="H63" s="74">
        <f>IF($C$3="National Currency",IF(D.Other_DATA!U23=0,0,D.Other_DATA!U23),IF($C$3="Current Exchange rate",IF(D.Other_DATA!U23=0,0,D.Other_DATA!U23/ECO!Q26),IF($C$3="Constant Exchange rate",IF(D.Other_DATA!U23=0,0,D.Other_DATA!U23/ECO!Q61))))</f>
        <v>0</v>
      </c>
      <c r="I63" s="74">
        <f>IF($C$3="National Currency",IF(D.Other_DATA!V23=0,0,D.Other_DATA!V23),IF($C$3="Current Exchange rate",IF(D.Other_DATA!V23=0,0,D.Other_DATA!V23/ECO!R26),IF($C$3="Constant Exchange rate",IF(D.Other_DATA!V23=0,0,D.Other_DATA!V23/ECO!R61))))</f>
        <v>0</v>
      </c>
      <c r="J63" s="74">
        <f>IF($C$3="National Currency",IF(D.Other_DATA!W23=0,0,D.Other_DATA!W23),IF($C$3="Current Exchange rate",IF(D.Other_DATA!W23=0,0,D.Other_DATA!W23/ECO!S26),IF($C$3="Constant Exchange rate",IF(D.Other_DATA!W23=0,0,D.Other_DATA!W23/ECO!S61))))</f>
        <v>0</v>
      </c>
      <c r="K63" s="74">
        <f>IF($C$3="National Currency",IF(D.Other_DATA!X23=0,0,D.Other_DATA!X23),IF($C$3="Current Exchange rate",IF(D.Other_DATA!X23=0,0,D.Other_DATA!X23/ECO!T26),IF($C$3="Constant Exchange rate",IF(D.Other_DATA!X23=0,0,D.Other_DATA!X23/ECO!T61))))</f>
        <v>0</v>
      </c>
      <c r="L63" s="74">
        <f>IF($C$3="National Currency",IF(D.Other_DATA!Y23=0,0,D.Other_DATA!Y23),IF($C$3="Current Exchange rate",IF(D.Other_DATA!Y23=0,0,D.Other_DATA!Y23/ECO!U26),IF($C$3="Constant Exchange rate",IF(D.Other_DATA!Y23=0,0,D.Other_DATA!Y23/ECO!U61))))</f>
        <v>0</v>
      </c>
      <c r="M63" s="74">
        <f>IF($C$3="National Currency",IF(D.Other_DATA!Z23=0,0,D.Other_DATA!Z23),IF($C$3="Current Exchange rate",IF(D.Other_DATA!Z23=0,0,D.Other_DATA!Z23/ECO!V26),IF($C$3="Constant Exchange rate",IF(D.Other_DATA!Z23=0,0,D.Other_DATA!Z23/ECO!V61))))</f>
        <v>0</v>
      </c>
      <c r="N63" s="74">
        <f>IF($C$3="National Currency",IF(D.Other_DATA!AA23=0,0,D.Other_DATA!AA23),IF($C$3="Current Exchange rate",IF(D.Other_DATA!AA23=0,0,D.Other_DATA!AA23/ECO!W26),IF($C$3="Constant Exchange rate",IF(D.Other_DATA!AA23=0,0,D.Other_DATA!AA23/ECO!W61))))</f>
        <v>0</v>
      </c>
      <c r="O63" s="74">
        <f>IF($C$3="National Currency",IF(D.Other_DATA!AB23=0,0,D.Other_DATA!AB23),IF($C$3="Current Exchange rate",IF(D.Other_DATA!AB23=0,0,D.Other_DATA!AB23/ECO!X26),IF($C$3="Constant Exchange rate",IF(D.Other_DATA!AB23=0,0,D.Other_DATA!AB23/ECO!X61))))</f>
        <v>0</v>
      </c>
      <c r="P63" s="48">
        <f t="shared" si="15"/>
        <v>0</v>
      </c>
      <c r="Q63" s="94" t="str">
        <f t="shared" si="16"/>
        <v>-</v>
      </c>
      <c r="R63" s="94" t="str">
        <f t="shared" si="17"/>
        <v>-</v>
      </c>
    </row>
    <row r="64" spans="3:18" ht="15" x14ac:dyDescent="0.25">
      <c r="C64" s="256"/>
      <c r="D64" s="257"/>
      <c r="E64" s="45" t="s">
        <v>17</v>
      </c>
      <c r="F64" s="74">
        <f>IF($C$3="National Currency",IF(D.Other_DATA!S24=0,0,D.Other_DATA!S24),IF($C$3="Current Exchange rate",IF(D.Other_DATA!S24=0,0,D.Other_DATA!S24/ECO!O27),IF($C$3="Constant Exchange rate",IF(D.Other_DATA!S24=0,0,D.Other_DATA!S24/ECO!O62))))</f>
        <v>59380</v>
      </c>
      <c r="G64" s="74">
        <f>IF($C$3="National Currency",IF(D.Other_DATA!T24=0,0,D.Other_DATA!T24),IF($C$3="Current Exchange rate",IF(D.Other_DATA!T24=0,0,D.Other_DATA!T24/ECO!P27),IF($C$3="Constant Exchange rate",IF(D.Other_DATA!T24=0,0,D.Other_DATA!T24/ECO!P62))))</f>
        <v>61103</v>
      </c>
      <c r="H64" s="74">
        <f>IF($C$3="National Currency",IF(D.Other_DATA!U24=0,0,D.Other_DATA!U24),IF($C$3="Current Exchange rate",IF(D.Other_DATA!U24=0,0,D.Other_DATA!U24/ECO!Q27),IF($C$3="Constant Exchange rate",IF(D.Other_DATA!U24=0,0,D.Other_DATA!U24/ECO!Q62))))</f>
        <v>63328</v>
      </c>
      <c r="I64" s="74">
        <f>IF($C$3="National Currency",IF(D.Other_DATA!V24=0,0,D.Other_DATA!V24),IF($C$3="Current Exchange rate",IF(D.Other_DATA!V24=0,0,D.Other_DATA!V24/ECO!R27),IF($C$3="Constant Exchange rate",IF(D.Other_DATA!V24=0,0,D.Other_DATA!V24/ECO!R62))))</f>
        <v>64229</v>
      </c>
      <c r="J64" s="74">
        <f>IF($C$3="National Currency",IF(D.Other_DATA!W24=0,0,D.Other_DATA!W24),IF($C$3="Current Exchange rate",IF(D.Other_DATA!W24=0,0,D.Other_DATA!W24/ECO!S27),IF($C$3="Constant Exchange rate",IF(D.Other_DATA!W24=0,0,D.Other_DATA!W24/ECO!S62))))</f>
        <v>64152</v>
      </c>
      <c r="K64" s="74">
        <f>IF($C$3="National Currency",IF(D.Other_DATA!X24=0,0,D.Other_DATA!X24),IF($C$3="Current Exchange rate",IF(D.Other_DATA!X24=0,0,D.Other_DATA!X24/ECO!T27),IF($C$3="Constant Exchange rate",IF(D.Other_DATA!X24=0,0,D.Other_DATA!X24/ECO!T62))))</f>
        <v>64508</v>
      </c>
      <c r="L64" s="74">
        <f>IF($C$3="National Currency",IF(D.Other_DATA!Y24=0,0,D.Other_DATA!Y24),IF($C$3="Current Exchange rate",IF(D.Other_DATA!Y24=0,0,D.Other_DATA!Y24/ECO!U27),IF($C$3="Constant Exchange rate",IF(D.Other_DATA!Y24=0,0,D.Other_DATA!Y24/ECO!U62))))</f>
        <v>61544</v>
      </c>
      <c r="M64" s="74">
        <f>IF($C$3="National Currency",IF(D.Other_DATA!Z24=0,0,D.Other_DATA!Z24),IF($C$3="Current Exchange rate",IF(D.Other_DATA!Z24=0,0,D.Other_DATA!Z24/ECO!V27),IF($C$3="Constant Exchange rate",IF(D.Other_DATA!Z24=0,0,D.Other_DATA!Z24/ECO!V62))))</f>
        <v>62281</v>
      </c>
      <c r="N64" s="74">
        <f>IF($C$3="National Currency",IF(D.Other_DATA!AA24=0,0,D.Other_DATA!AA24),IF($C$3="Current Exchange rate",IF(D.Other_DATA!AA24=0,0,D.Other_DATA!AA24/ECO!W27),IF($C$3="Constant Exchange rate",IF(D.Other_DATA!AA24=0,0,D.Other_DATA!AA24/ECO!W62))))</f>
        <v>62370</v>
      </c>
      <c r="O64" s="74">
        <f>IF($C$3="National Currency",IF(D.Other_DATA!AB24=0,0,D.Other_DATA!AB24),IF($C$3="Current Exchange rate",IF(D.Other_DATA!AB24=0,0,D.Other_DATA!AB24/ECO!X27),IF($C$3="Constant Exchange rate",IF(D.Other_DATA!AB24=0,0,D.Other_DATA!AB24/ECO!X62))))</f>
        <v>60135</v>
      </c>
      <c r="P64" s="48">
        <f t="shared" si="15"/>
        <v>0.20791857477519171</v>
      </c>
      <c r="Q64" s="94">
        <f t="shared" si="16"/>
        <v>-3.5834535834535886E-2</v>
      </c>
      <c r="R64" s="94">
        <f t="shared" si="17"/>
        <v>1.2714718760525434E-2</v>
      </c>
    </row>
    <row r="65" spans="3:18" ht="15" x14ac:dyDescent="0.25">
      <c r="C65" s="256"/>
      <c r="D65" s="257"/>
      <c r="E65" s="45" t="s">
        <v>18</v>
      </c>
      <c r="F65" s="74">
        <f>IF($C$3="National Currency",IF(D.Other_DATA!S25=0,0,D.Other_DATA!S25),IF($C$3="Current Exchange rate",IF(D.Other_DATA!S25=0,0,D.Other_DATA!S25/ECO!O28),IF($C$3="Constant Exchange rate",IF(D.Other_DATA!S25=0,0,D.Other_DATA!S25/ECO!O63))))</f>
        <v>0</v>
      </c>
      <c r="G65" s="74">
        <f>IF($C$3="National Currency",IF(D.Other_DATA!T25=0,0,D.Other_DATA!T25),IF($C$3="Current Exchange rate",IF(D.Other_DATA!T25=0,0,D.Other_DATA!T25/ECO!P28),IF($C$3="Constant Exchange rate",IF(D.Other_DATA!T25=0,0,D.Other_DATA!T25/ECO!P63))))</f>
        <v>0</v>
      </c>
      <c r="H65" s="74">
        <f>IF($C$3="National Currency",IF(D.Other_DATA!U25=0,0,D.Other_DATA!U25),IF($C$3="Current Exchange rate",IF(D.Other_DATA!U25=0,0,D.Other_DATA!U25/ECO!Q28),IF($C$3="Constant Exchange rate",IF(D.Other_DATA!U25=0,0,D.Other_DATA!U25/ECO!Q63))))</f>
        <v>0</v>
      </c>
      <c r="I65" s="74">
        <f>IF($C$3="National Currency",IF(D.Other_DATA!V25=0,0,D.Other_DATA!V25),IF($C$3="Current Exchange rate",IF(D.Other_DATA!V25=0,0,D.Other_DATA!V25/ECO!R28),IF($C$3="Constant Exchange rate",IF(D.Other_DATA!V25=0,0,D.Other_DATA!V25/ECO!R63))))</f>
        <v>0</v>
      </c>
      <c r="J65" s="74">
        <f>IF($C$3="National Currency",IF(D.Other_DATA!W25=0,0,D.Other_DATA!W25),IF($C$3="Current Exchange rate",IF(D.Other_DATA!W25=0,0,D.Other_DATA!W25/ECO!S28),IF($C$3="Constant Exchange rate",IF(D.Other_DATA!W25=0,0,D.Other_DATA!W25/ECO!S63))))</f>
        <v>0</v>
      </c>
      <c r="K65" s="74">
        <f>IF($C$3="National Currency",IF(D.Other_DATA!X25=0,0,D.Other_DATA!X25),IF($C$3="Current Exchange rate",IF(D.Other_DATA!X25=0,0,D.Other_DATA!X25/ECO!T28),IF($C$3="Constant Exchange rate",IF(D.Other_DATA!X25=0,0,D.Other_DATA!X25/ECO!T63))))</f>
        <v>0</v>
      </c>
      <c r="L65" s="74">
        <f>IF($C$3="National Currency",IF(D.Other_DATA!Y25=0,0,D.Other_DATA!Y25),IF($C$3="Current Exchange rate",IF(D.Other_DATA!Y25=0,0,D.Other_DATA!Y25/ECO!U28),IF($C$3="Constant Exchange rate",IF(D.Other_DATA!Y25=0,0,D.Other_DATA!Y25/ECO!U63))))</f>
        <v>0</v>
      </c>
      <c r="M65" s="74">
        <f>IF($C$3="National Currency",IF(D.Other_DATA!Z25=0,0,D.Other_DATA!Z25),IF($C$3="Current Exchange rate",IF(D.Other_DATA!Z25=0,0,D.Other_DATA!Z25/ECO!V28),IF($C$3="Constant Exchange rate",IF(D.Other_DATA!Z25=0,0,D.Other_DATA!Z25/ECO!V63))))</f>
        <v>0</v>
      </c>
      <c r="N65" s="74">
        <f>IF($C$3="National Currency",IF(D.Other_DATA!AA25=0,0,D.Other_DATA!AA25),IF($C$3="Current Exchange rate",IF(D.Other_DATA!AA25=0,0,D.Other_DATA!AA25/ECO!W28),IF($C$3="Constant Exchange rate",IF(D.Other_DATA!AA25=0,0,D.Other_DATA!AA25/ECO!W63))))</f>
        <v>0</v>
      </c>
      <c r="O65" s="74">
        <f>IF($C$3="National Currency",IF(D.Other_DATA!AB25=0,0,D.Other_DATA!AB25),IF($C$3="Current Exchange rate",IF(D.Other_DATA!AB25=0,0,D.Other_DATA!AB25/ECO!X28),IF($C$3="Constant Exchange rate",IF(D.Other_DATA!AB25=0,0,D.Other_DATA!AB25/ECO!X63))))</f>
        <v>0</v>
      </c>
      <c r="P65" s="48">
        <f t="shared" si="15"/>
        <v>0</v>
      </c>
      <c r="Q65" s="94" t="str">
        <f t="shared" si="16"/>
        <v>-</v>
      </c>
      <c r="R65" s="94" t="str">
        <f t="shared" si="17"/>
        <v>-</v>
      </c>
    </row>
    <row r="66" spans="3:18" ht="15" x14ac:dyDescent="0.25">
      <c r="C66" s="256"/>
      <c r="D66" s="257"/>
      <c r="E66" s="45" t="s">
        <v>19</v>
      </c>
      <c r="F66" s="74">
        <f>IF($C$3="National Currency",IF(D.Other_DATA!S26=0,0,D.Other_DATA!S26),IF($C$3="Current Exchange rate",IF(D.Other_DATA!S26=0,0,D.Other_DATA!S26/ECO!O29),IF($C$3="Constant Exchange rate",IF(D.Other_DATA!S26=0,0,D.Other_DATA!S26/ECO!O64))))</f>
        <v>0</v>
      </c>
      <c r="G66" s="74">
        <f>IF($C$3="National Currency",IF(D.Other_DATA!T26=0,0,D.Other_DATA!T26),IF($C$3="Current Exchange rate",IF(D.Other_DATA!T26=0,0,D.Other_DATA!T26/ECO!P29),IF($C$3="Constant Exchange rate",IF(D.Other_DATA!T26=0,0,D.Other_DATA!T26/ECO!P64))))</f>
        <v>0</v>
      </c>
      <c r="H66" s="74">
        <f>IF($C$3="National Currency",IF(D.Other_DATA!U26=0,0,D.Other_DATA!U26),IF($C$3="Current Exchange rate",IF(D.Other_DATA!U26=0,0,D.Other_DATA!U26/ECO!Q29),IF($C$3="Constant Exchange rate",IF(D.Other_DATA!U26=0,0,D.Other_DATA!U26/ECO!Q64))))</f>
        <v>0</v>
      </c>
      <c r="I66" s="74">
        <f>IF($C$3="National Currency",IF(D.Other_DATA!V26=0,0,D.Other_DATA!V26),IF($C$3="Current Exchange rate",IF(D.Other_DATA!V26=0,0,D.Other_DATA!V26/ECO!R29),IF($C$3="Constant Exchange rate",IF(D.Other_DATA!V26=0,0,D.Other_DATA!V26/ECO!R64))))</f>
        <v>0</v>
      </c>
      <c r="J66" s="74">
        <f>IF($C$3="National Currency",IF(D.Other_DATA!W26=0,0,D.Other_DATA!W26),IF($C$3="Current Exchange rate",IF(D.Other_DATA!W26=0,0,D.Other_DATA!W26/ECO!S29),IF($C$3="Constant Exchange rate",IF(D.Other_DATA!W26=0,0,D.Other_DATA!W26/ECO!S64))))</f>
        <v>0</v>
      </c>
      <c r="K66" s="74">
        <f>IF($C$3="National Currency",IF(D.Other_DATA!X26=0,0,D.Other_DATA!X26),IF($C$3="Current Exchange rate",IF(D.Other_DATA!X26=0,0,D.Other_DATA!X26/ECO!T29),IF($C$3="Constant Exchange rate",IF(D.Other_DATA!X26=0,0,D.Other_DATA!X26/ECO!T64))))</f>
        <v>0</v>
      </c>
      <c r="L66" s="74">
        <f>IF($C$3="National Currency",IF(D.Other_DATA!Y26=0,0,D.Other_DATA!Y26),IF($C$3="Current Exchange rate",IF(D.Other_DATA!Y26=0,0,D.Other_DATA!Y26/ECO!U29),IF($C$3="Constant Exchange rate",IF(D.Other_DATA!Y26=0,0,D.Other_DATA!Y26/ECO!U64))))</f>
        <v>0</v>
      </c>
      <c r="M66" s="74">
        <f>IF($C$3="National Currency",IF(D.Other_DATA!Z26=0,0,D.Other_DATA!Z26),IF($C$3="Current Exchange rate",IF(D.Other_DATA!Z26=0,0,D.Other_DATA!Z26/ECO!V29),IF($C$3="Constant Exchange rate",IF(D.Other_DATA!Z26=0,0,D.Other_DATA!Z26/ECO!V64))))</f>
        <v>0</v>
      </c>
      <c r="N66" s="74">
        <f>IF($C$3="National Currency",IF(D.Other_DATA!AA26=0,0,D.Other_DATA!AA26),IF($C$3="Current Exchange rate",IF(D.Other_DATA!AA26=0,0,D.Other_DATA!AA26/ECO!W29),IF($C$3="Constant Exchange rate",IF(D.Other_DATA!AA26=0,0,D.Other_DATA!AA26/ECO!W64))))</f>
        <v>0</v>
      </c>
      <c r="O66" s="74">
        <f>IF($C$3="National Currency",IF(D.Other_DATA!AB26=0,0,D.Other_DATA!AB26),IF($C$3="Current Exchange rate",IF(D.Other_DATA!AB26=0,0,D.Other_DATA!AB26/ECO!X29),IF($C$3="Constant Exchange rate",IF(D.Other_DATA!AB26=0,0,D.Other_DATA!AB26/ECO!X64))))</f>
        <v>0</v>
      </c>
      <c r="P66" s="48">
        <f t="shared" si="15"/>
        <v>0</v>
      </c>
      <c r="Q66" s="94" t="str">
        <f t="shared" si="16"/>
        <v>-</v>
      </c>
      <c r="R66" s="94" t="str">
        <f t="shared" si="17"/>
        <v>-</v>
      </c>
    </row>
    <row r="67" spans="3:18" ht="15" x14ac:dyDescent="0.25">
      <c r="C67" s="256"/>
      <c r="D67" s="257"/>
      <c r="E67" s="45" t="s">
        <v>20</v>
      </c>
      <c r="F67" s="74">
        <f>IF($C$3="National Currency",IF(D.Other_DATA!S27=0,0,D.Other_DATA!S27),IF($C$3="Current Exchange rate",IF(D.Other_DATA!S27=0,0,D.Other_DATA!S27/ECO!O30),IF($C$3="Constant Exchange rate",IF(D.Other_DATA!S27=0,0,D.Other_DATA!S27/ECO!O65))))</f>
        <v>88.944223107569726</v>
      </c>
      <c r="G67" s="74">
        <f>IF($C$3="National Currency",IF(D.Other_DATA!T27=0,0,D.Other_DATA!T27),IF($C$3="Current Exchange rate",IF(D.Other_DATA!T27=0,0,D.Other_DATA!T27/ECO!P30),IF($C$3="Constant Exchange rate",IF(D.Other_DATA!T27=0,0,D.Other_DATA!T27/ECO!P65))))</f>
        <v>116.83266932270917</v>
      </c>
      <c r="H67" s="74">
        <f>IF($C$3="National Currency",IF(D.Other_DATA!U27=0,0,D.Other_DATA!U27),IF($C$3="Current Exchange rate",IF(D.Other_DATA!U27=0,0,D.Other_DATA!U27/ECO!Q30),IF($C$3="Constant Exchange rate",IF(D.Other_DATA!U27=0,0,D.Other_DATA!U27/ECO!Q65))))</f>
        <v>0</v>
      </c>
      <c r="I67" s="74">
        <f>IF($C$3="National Currency",IF(D.Other_DATA!V27=0,0,D.Other_DATA!V27),IF($C$3="Current Exchange rate",IF(D.Other_DATA!V27=0,0,D.Other_DATA!V27/ECO!R30),IF($C$3="Constant Exchange rate",IF(D.Other_DATA!V27=0,0,D.Other_DATA!V27/ECO!R65))))</f>
        <v>0</v>
      </c>
      <c r="J67" s="74">
        <f>IF($C$3="National Currency",IF(D.Other_DATA!W27=0,0,D.Other_DATA!W27),IF($C$3="Current Exchange rate",IF(D.Other_DATA!W27=0,0,D.Other_DATA!W27/ECO!S30),IF($C$3="Constant Exchange rate",IF(D.Other_DATA!W27=0,0,D.Other_DATA!W27/ECO!S65))))</f>
        <v>0</v>
      </c>
      <c r="K67" s="74">
        <f>IF($C$3="National Currency",IF(D.Other_DATA!X27=0,0,D.Other_DATA!X27),IF($C$3="Current Exchange rate",IF(D.Other_DATA!X27=0,0,D.Other_DATA!X27/ECO!T30),IF($C$3="Constant Exchange rate",IF(D.Other_DATA!X27=0,0,D.Other_DATA!X27/ECO!T65))))</f>
        <v>0</v>
      </c>
      <c r="L67" s="74">
        <f>IF($C$3="National Currency",IF(D.Other_DATA!Y27=0,0,D.Other_DATA!Y27),IF($C$3="Current Exchange rate",IF(D.Other_DATA!Y27=0,0,D.Other_DATA!Y27/ECO!U30),IF($C$3="Constant Exchange rate",IF(D.Other_DATA!Y27=0,0,D.Other_DATA!Y27/ECO!U65))))</f>
        <v>0</v>
      </c>
      <c r="M67" s="74">
        <f>IF($C$3="National Currency",IF(D.Other_DATA!Z27=0,0,D.Other_DATA!Z27),IF($C$3="Current Exchange rate",IF(D.Other_DATA!Z27=0,0,D.Other_DATA!Z27/ECO!V30),IF($C$3="Constant Exchange rate",IF(D.Other_DATA!Z27=0,0,D.Other_DATA!Z27/ECO!V65))))</f>
        <v>0</v>
      </c>
      <c r="N67" s="74">
        <f>IF($C$3="National Currency",IF(D.Other_DATA!AA27=0,0,D.Other_DATA!AA27),IF($C$3="Current Exchange rate",IF(D.Other_DATA!AA27=0,0,D.Other_DATA!AA27/ECO!W30),IF($C$3="Constant Exchange rate",IF(D.Other_DATA!AA27=0,0,D.Other_DATA!AA27/ECO!W65))))</f>
        <v>0</v>
      </c>
      <c r="O67" s="74">
        <f>IF($C$3="National Currency",IF(D.Other_DATA!AB27=0,0,D.Other_DATA!AB27),IF($C$3="Current Exchange rate",IF(D.Other_DATA!AB27=0,0,D.Other_DATA!AB27/ECO!X30),IF($C$3="Constant Exchange rate",IF(D.Other_DATA!AB27=0,0,D.Other_DATA!AB27/ECO!X65))))</f>
        <v>0</v>
      </c>
      <c r="P67" s="48">
        <f t="shared" si="15"/>
        <v>0</v>
      </c>
      <c r="Q67" s="94" t="str">
        <f t="shared" si="16"/>
        <v>-</v>
      </c>
      <c r="R67" s="94" t="str">
        <f t="shared" si="17"/>
        <v>-</v>
      </c>
    </row>
    <row r="68" spans="3:18" ht="15" x14ac:dyDescent="0.25">
      <c r="C68" s="256"/>
      <c r="D68" s="257"/>
      <c r="E68" s="45" t="s">
        <v>21</v>
      </c>
      <c r="F68" s="74">
        <f>IF($C$3="National Currency",IF(D.Other_DATA!S28=0,0,D.Other_DATA!S28),IF($C$3="Current Exchange rate",IF(D.Other_DATA!S28=0,0,D.Other_DATA!S28/ECO!O31),IF($C$3="Constant Exchange rate",IF(D.Other_DATA!S28=0,0,D.Other_DATA!S28/ECO!O66))))</f>
        <v>146.93687398089915</v>
      </c>
      <c r="G68" s="74">
        <f>IF($C$3="National Currency",IF(D.Other_DATA!T28=0,0,D.Other_DATA!T28),IF($C$3="Current Exchange rate",IF(D.Other_DATA!T28=0,0,D.Other_DATA!T28/ECO!P31),IF($C$3="Constant Exchange rate",IF(D.Other_DATA!T28=0,0,D.Other_DATA!T28/ECO!P66))))</f>
        <v>159.39902166317262</v>
      </c>
      <c r="H68" s="74">
        <f>IF($C$3="National Currency",IF(D.Other_DATA!U28=0,0,D.Other_DATA!U28),IF($C$3="Current Exchange rate",IF(D.Other_DATA!U28=0,0,D.Other_DATA!U28/ECO!Q31),IF($C$3="Constant Exchange rate",IF(D.Other_DATA!U28=0,0,D.Other_DATA!U28/ECO!Q66))))</f>
        <v>171.06918238993708</v>
      </c>
      <c r="I68" s="74">
        <f>IF($C$3="National Currency",IF(D.Other_DATA!V28=0,0,D.Other_DATA!V28),IF($C$3="Current Exchange rate",IF(D.Other_DATA!V28=0,0,D.Other_DATA!V28/ECO!R31),IF($C$3="Constant Exchange rate",IF(D.Other_DATA!V28=0,0,D.Other_DATA!V28/ECO!R66))))</f>
        <v>169.32215234102026</v>
      </c>
      <c r="J68" s="74">
        <f>IF($C$3="National Currency",IF(D.Other_DATA!W28=0,0,D.Other_DATA!W28),IF($C$3="Current Exchange rate",IF(D.Other_DATA!W28=0,0,D.Other_DATA!W28/ECO!S31),IF($C$3="Constant Exchange rate",IF(D.Other_DATA!W28=0,0,D.Other_DATA!W28/ECO!S66))))</f>
        <v>66.75</v>
      </c>
      <c r="K68" s="74">
        <f>IF($C$3="National Currency",IF(D.Other_DATA!X28=0,0,D.Other_DATA!X28),IF($C$3="Current Exchange rate",IF(D.Other_DATA!X28=0,0,D.Other_DATA!X28/ECO!T31),IF($C$3="Constant Exchange rate",IF(D.Other_DATA!X28=0,0,D.Other_DATA!X28/ECO!T66))))</f>
        <v>124.03</v>
      </c>
      <c r="L68" s="74">
        <f>IF($C$3="National Currency",IF(D.Other_DATA!Y28=0,0,D.Other_DATA!Y28),IF($C$3="Current Exchange rate",IF(D.Other_DATA!Y28=0,0,D.Other_DATA!Y28/ECO!U31),IF($C$3="Constant Exchange rate",IF(D.Other_DATA!Y28=0,0,D.Other_DATA!Y28/ECO!U66))))</f>
        <v>134.69999999999999</v>
      </c>
      <c r="M68" s="74">
        <f>IF($C$3="National Currency",IF(D.Other_DATA!Z28=0,0,D.Other_DATA!Z28),IF($C$3="Current Exchange rate",IF(D.Other_DATA!Z28=0,0,D.Other_DATA!Z28/ECO!V31),IF($C$3="Constant Exchange rate",IF(D.Other_DATA!Z28=0,0,D.Other_DATA!Z28/ECO!V66))))</f>
        <v>133.40747499999998</v>
      </c>
      <c r="N68" s="74">
        <f>IF($C$3="National Currency",IF(D.Other_DATA!AA28=0,0,D.Other_DATA!AA28),IF($C$3="Current Exchange rate",IF(D.Other_DATA!AA28=0,0,D.Other_DATA!AA28/ECO!W31),IF($C$3="Constant Exchange rate",IF(D.Other_DATA!AA28=0,0,D.Other_DATA!AA28/ECO!W66))))</f>
        <v>136.400049</v>
      </c>
      <c r="O68" s="74">
        <f>IF($C$3="National Currency",IF(D.Other_DATA!AB28=0,0,D.Other_DATA!AB28),IF($C$3="Current Exchange rate",IF(D.Other_DATA!AB28=0,0,D.Other_DATA!AB28/ECO!X31),IF($C$3="Constant Exchange rate",IF(D.Other_DATA!AB28=0,0,D.Other_DATA!AB28/ECO!X66))))</f>
        <v>0</v>
      </c>
      <c r="P68" s="48">
        <f t="shared" si="15"/>
        <v>0</v>
      </c>
      <c r="Q68" s="94" t="str">
        <f t="shared" si="16"/>
        <v>-</v>
      </c>
      <c r="R68" s="94" t="str">
        <f t="shared" si="17"/>
        <v>-</v>
      </c>
    </row>
    <row r="69" spans="3:18" ht="15" x14ac:dyDescent="0.25">
      <c r="C69" s="256"/>
      <c r="D69" s="257"/>
      <c r="E69" s="45" t="s">
        <v>22</v>
      </c>
      <c r="F69" s="74">
        <f>IF($C$3="National Currency",IF(D.Other_DATA!S29=0,0,D.Other_DATA!S29),IF($C$3="Current Exchange rate",IF(D.Other_DATA!S29=0,0,D.Other_DATA!S29/ECO!O32),IF($C$3="Constant Exchange rate",IF(D.Other_DATA!S29=0,0,D.Other_DATA!S29/ECO!O67))))</f>
        <v>0</v>
      </c>
      <c r="G69" s="74">
        <f>IF($C$3="National Currency",IF(D.Other_DATA!T29=0,0,D.Other_DATA!T29),IF($C$3="Current Exchange rate",IF(D.Other_DATA!T29=0,0,D.Other_DATA!T29/ECO!P32),IF($C$3="Constant Exchange rate",IF(D.Other_DATA!T29=0,0,D.Other_DATA!T29/ECO!P67))))</f>
        <v>0</v>
      </c>
      <c r="H69" s="74">
        <f>IF($C$3="National Currency",IF(D.Other_DATA!U29=0,0,D.Other_DATA!U29),IF($C$3="Current Exchange rate",IF(D.Other_DATA!U29=0,0,D.Other_DATA!U29/ECO!Q32),IF($C$3="Constant Exchange rate",IF(D.Other_DATA!U29=0,0,D.Other_DATA!U29/ECO!Q67))))</f>
        <v>0</v>
      </c>
      <c r="I69" s="74">
        <f>IF($C$3="National Currency",IF(D.Other_DATA!V29=0,0,D.Other_DATA!V29),IF($C$3="Current Exchange rate",IF(D.Other_DATA!V29=0,0,D.Other_DATA!V29/ECO!R32),IF($C$3="Constant Exchange rate",IF(D.Other_DATA!V29=0,0,D.Other_DATA!V29/ECO!R67))))</f>
        <v>0</v>
      </c>
      <c r="J69" s="74">
        <f>IF($C$3="National Currency",IF(D.Other_DATA!W29=0,0,D.Other_DATA!W29),IF($C$3="Current Exchange rate",IF(D.Other_DATA!W29=0,0,D.Other_DATA!W29/ECO!S32),IF($C$3="Constant Exchange rate",IF(D.Other_DATA!W29=0,0,D.Other_DATA!W29/ECO!S67))))</f>
        <v>0</v>
      </c>
      <c r="K69" s="74">
        <f>IF($C$3="National Currency",IF(D.Other_DATA!X29=0,0,D.Other_DATA!X29),IF($C$3="Current Exchange rate",IF(D.Other_DATA!X29=0,0,D.Other_DATA!X29/ECO!T32),IF($C$3="Constant Exchange rate",IF(D.Other_DATA!X29=0,0,D.Other_DATA!X29/ECO!T67))))</f>
        <v>0</v>
      </c>
      <c r="L69" s="74">
        <f>IF($C$3="National Currency",IF(D.Other_DATA!Y29=0,0,D.Other_DATA!Y29),IF($C$3="Current Exchange rate",IF(D.Other_DATA!Y29=0,0,D.Other_DATA!Y29/ECO!U32),IF($C$3="Constant Exchange rate",IF(D.Other_DATA!Y29=0,0,D.Other_DATA!Y29/ECO!U67))))</f>
        <v>0</v>
      </c>
      <c r="M69" s="74">
        <f>IF($C$3="National Currency",IF(D.Other_DATA!Z29=0,0,D.Other_DATA!Z29),IF($C$3="Current Exchange rate",IF(D.Other_DATA!Z29=0,0,D.Other_DATA!Z29/ECO!V32),IF($C$3="Constant Exchange rate",IF(D.Other_DATA!Z29=0,0,D.Other_DATA!Z29/ECO!V67))))</f>
        <v>0</v>
      </c>
      <c r="N69" s="74">
        <f>IF($C$3="National Currency",IF(D.Other_DATA!AA29=0,0,D.Other_DATA!AA29),IF($C$3="Current Exchange rate",IF(D.Other_DATA!AA29=0,0,D.Other_DATA!AA29/ECO!W32),IF($C$3="Constant Exchange rate",IF(D.Other_DATA!AA29=0,0,D.Other_DATA!AA29/ECO!W67))))</f>
        <v>0</v>
      </c>
      <c r="O69" s="74">
        <f>IF($C$3="National Currency",IF(D.Other_DATA!AB29=0,0,D.Other_DATA!AB29),IF($C$3="Current Exchange rate",IF(D.Other_DATA!AB29=0,0,D.Other_DATA!AB29/ECO!X32),IF($C$3="Constant Exchange rate",IF(D.Other_DATA!AB29=0,0,D.Other_DATA!AB29/ECO!X67))))</f>
        <v>0</v>
      </c>
      <c r="P69" s="48">
        <f t="shared" si="15"/>
        <v>0</v>
      </c>
      <c r="Q69" s="94" t="str">
        <f t="shared" si="16"/>
        <v>-</v>
      </c>
      <c r="R69" s="94" t="str">
        <f t="shared" si="17"/>
        <v>-</v>
      </c>
    </row>
    <row r="70" spans="3:18" ht="15" x14ac:dyDescent="0.25">
      <c r="C70" s="256"/>
      <c r="D70" s="257"/>
      <c r="E70" s="45" t="s">
        <v>23</v>
      </c>
      <c r="F70" s="74">
        <f>IF($C$3="National Currency",IF(D.Other_DATA!S30=0,0,D.Other_DATA!S30),IF($C$3="Current Exchange rate",IF(D.Other_DATA!S30=0,0,D.Other_DATA!S30/ECO!O33),IF($C$3="Constant Exchange rate",IF(D.Other_DATA!S30=0,0,D.Other_DATA!S30/ECO!O68))))</f>
        <v>0</v>
      </c>
      <c r="G70" s="74">
        <f>IF($C$3="National Currency",IF(D.Other_DATA!T30=0,0,D.Other_DATA!T30),IF($C$3="Current Exchange rate",IF(D.Other_DATA!T30=0,0,D.Other_DATA!T30/ECO!P33),IF($C$3="Constant Exchange rate",IF(D.Other_DATA!T30=0,0,D.Other_DATA!T30/ECO!P68))))</f>
        <v>0</v>
      </c>
      <c r="H70" s="74">
        <f>IF($C$3="National Currency",IF(D.Other_DATA!U30=0,0,D.Other_DATA!U30),IF($C$3="Current Exchange rate",IF(D.Other_DATA!U30=0,0,D.Other_DATA!U30/ECO!Q33),IF($C$3="Constant Exchange rate",IF(D.Other_DATA!U30=0,0,D.Other_DATA!U30/ECO!Q68))))</f>
        <v>0</v>
      </c>
      <c r="I70" s="74">
        <f>IF($C$3="National Currency",IF(D.Other_DATA!V30=0,0,D.Other_DATA!V30),IF($C$3="Current Exchange rate",IF(D.Other_DATA!V30=0,0,D.Other_DATA!V30/ECO!R33),IF($C$3="Constant Exchange rate",IF(D.Other_DATA!V30=0,0,D.Other_DATA!V30/ECO!R68))))</f>
        <v>0</v>
      </c>
      <c r="J70" s="74">
        <f>IF($C$3="National Currency",IF(D.Other_DATA!W30=0,0,D.Other_DATA!W30),IF($C$3="Current Exchange rate",IF(D.Other_DATA!W30=0,0,D.Other_DATA!W30/ECO!S33),IF($C$3="Constant Exchange rate",IF(D.Other_DATA!W30=0,0,D.Other_DATA!W30/ECO!S68))))</f>
        <v>0</v>
      </c>
      <c r="K70" s="74">
        <f>IF($C$3="National Currency",IF(D.Other_DATA!X30=0,0,D.Other_DATA!X30),IF($C$3="Current Exchange rate",IF(D.Other_DATA!X30=0,0,D.Other_DATA!X30/ECO!T33),IF($C$3="Constant Exchange rate",IF(D.Other_DATA!X30=0,0,D.Other_DATA!X30/ECO!T68))))</f>
        <v>0</v>
      </c>
      <c r="L70" s="74">
        <f>IF($C$3="National Currency",IF(D.Other_DATA!Y30=0,0,D.Other_DATA!Y30),IF($C$3="Current Exchange rate",IF(D.Other_DATA!Y30=0,0,D.Other_DATA!Y30/ECO!U33),IF($C$3="Constant Exchange rate",IF(D.Other_DATA!Y30=0,0,D.Other_DATA!Y30/ECO!U68))))</f>
        <v>0</v>
      </c>
      <c r="M70" s="74">
        <f>IF($C$3="National Currency",IF(D.Other_DATA!Z30=0,0,D.Other_DATA!Z30),IF($C$3="Current Exchange rate",IF(D.Other_DATA!Z30=0,0,D.Other_DATA!Z30/ECO!V33),IF($C$3="Constant Exchange rate",IF(D.Other_DATA!Z30=0,0,D.Other_DATA!Z30/ECO!V68))))</f>
        <v>0</v>
      </c>
      <c r="N70" s="74">
        <f>IF($C$3="National Currency",IF(D.Other_DATA!AA30=0,0,D.Other_DATA!AA30),IF($C$3="Current Exchange rate",IF(D.Other_DATA!AA30=0,0,D.Other_DATA!AA30/ECO!W33),IF($C$3="Constant Exchange rate",IF(D.Other_DATA!AA30=0,0,D.Other_DATA!AA30/ECO!W68))))</f>
        <v>0</v>
      </c>
      <c r="O70" s="74">
        <f>IF($C$3="National Currency",IF(D.Other_DATA!AB30=0,0,D.Other_DATA!AB30),IF($C$3="Current Exchange rate",IF(D.Other_DATA!AB30=0,0,D.Other_DATA!AB30/ECO!X33),IF($C$3="Constant Exchange rate",IF(D.Other_DATA!AB30=0,0,D.Other_DATA!AB30/ECO!X68))))</f>
        <v>0</v>
      </c>
      <c r="P70" s="48">
        <f t="shared" si="15"/>
        <v>0</v>
      </c>
      <c r="Q70" s="94" t="str">
        <f t="shared" si="16"/>
        <v>-</v>
      </c>
      <c r="R70" s="94" t="str">
        <f t="shared" si="17"/>
        <v>-</v>
      </c>
    </row>
    <row r="71" spans="3:18" ht="15" x14ac:dyDescent="0.25">
      <c r="C71" s="256"/>
      <c r="D71" s="257"/>
      <c r="E71" s="45" t="s">
        <v>24</v>
      </c>
      <c r="F71" s="74">
        <f>IF($C$3="National Currency",IF(D.Other_DATA!S31=0,0,D.Other_DATA!S31),IF($C$3="Current Exchange rate",IF(D.Other_DATA!S31=0,0,D.Other_DATA!S31/ECO!O34),IF($C$3="Constant Exchange rate",IF(D.Other_DATA!S31=0,0,D.Other_DATA!S31/ECO!O69))))</f>
        <v>0</v>
      </c>
      <c r="G71" s="74">
        <f>IF($C$3="National Currency",IF(D.Other_DATA!T31=0,0,D.Other_DATA!T31),IF($C$3="Current Exchange rate",IF(D.Other_DATA!T31=0,0,D.Other_DATA!T31/ECO!P34),IF($C$3="Constant Exchange rate",IF(D.Other_DATA!T31=0,0,D.Other_DATA!T31/ECO!P69))))</f>
        <v>0</v>
      </c>
      <c r="H71" s="74">
        <f>IF($C$3="National Currency",IF(D.Other_DATA!U31=0,0,D.Other_DATA!U31),IF($C$3="Current Exchange rate",IF(D.Other_DATA!U31=0,0,D.Other_DATA!U31/ECO!Q34),IF($C$3="Constant Exchange rate",IF(D.Other_DATA!U31=0,0,D.Other_DATA!U31/ECO!Q69))))</f>
        <v>0</v>
      </c>
      <c r="I71" s="74">
        <f>IF($C$3="National Currency",IF(D.Other_DATA!V31=0,0,D.Other_DATA!V31),IF($C$3="Current Exchange rate",IF(D.Other_DATA!V31=0,0,D.Other_DATA!V31/ECO!R34),IF($C$3="Constant Exchange rate",IF(D.Other_DATA!V31=0,0,D.Other_DATA!V31/ECO!R69))))</f>
        <v>0</v>
      </c>
      <c r="J71" s="74">
        <f>IF($C$3="National Currency",IF(D.Other_DATA!W31=0,0,D.Other_DATA!W31),IF($C$3="Current Exchange rate",IF(D.Other_DATA!W31=0,0,D.Other_DATA!W31/ECO!S34),IF($C$3="Constant Exchange rate",IF(D.Other_DATA!W31=0,0,D.Other_DATA!W31/ECO!S69))))</f>
        <v>0</v>
      </c>
      <c r="K71" s="74">
        <f>IF($C$3="National Currency",IF(D.Other_DATA!X31=0,0,D.Other_DATA!X31),IF($C$3="Current Exchange rate",IF(D.Other_DATA!X31=0,0,D.Other_DATA!X31/ECO!T34),IF($C$3="Constant Exchange rate",IF(D.Other_DATA!X31=0,0,D.Other_DATA!X31/ECO!T69))))</f>
        <v>0</v>
      </c>
      <c r="L71" s="74">
        <f>IF($C$3="National Currency",IF(D.Other_DATA!Y31=0,0,D.Other_DATA!Y31),IF($C$3="Current Exchange rate",IF(D.Other_DATA!Y31=0,0,D.Other_DATA!Y31/ECO!U34),IF($C$3="Constant Exchange rate",IF(D.Other_DATA!Y31=0,0,D.Other_DATA!Y31/ECO!U69))))</f>
        <v>0</v>
      </c>
      <c r="M71" s="74">
        <f>IF($C$3="National Currency",IF(D.Other_DATA!Z31=0,0,D.Other_DATA!Z31),IF($C$3="Current Exchange rate",IF(D.Other_DATA!Z31=0,0,D.Other_DATA!Z31/ECO!V34),IF($C$3="Constant Exchange rate",IF(D.Other_DATA!Z31=0,0,D.Other_DATA!Z31/ECO!V69))))</f>
        <v>0</v>
      </c>
      <c r="N71" s="74">
        <f>IF($C$3="National Currency",IF(D.Other_DATA!AA31=0,0,D.Other_DATA!AA31),IF($C$3="Current Exchange rate",IF(D.Other_DATA!AA31=0,0,D.Other_DATA!AA31/ECO!W34),IF($C$3="Constant Exchange rate",IF(D.Other_DATA!AA31=0,0,D.Other_DATA!AA31/ECO!W69))))</f>
        <v>9258.8692314892814</v>
      </c>
      <c r="O71" s="74"/>
      <c r="P71" s="48">
        <f t="shared" si="15"/>
        <v>0</v>
      </c>
      <c r="Q71" s="94" t="str">
        <f t="shared" si="16"/>
        <v>-</v>
      </c>
      <c r="R71" s="94" t="str">
        <f t="shared" si="17"/>
        <v>-</v>
      </c>
    </row>
    <row r="72" spans="3:18" ht="15" x14ac:dyDescent="0.25">
      <c r="C72" s="256"/>
      <c r="D72" s="257"/>
      <c r="E72" s="45" t="s">
        <v>25</v>
      </c>
      <c r="F72" s="74">
        <f>IF($C$3="National Currency",IF(D.Other_DATA!S32=0,0,D.Other_DATA!S32),IF($C$3="Current Exchange rate",IF(D.Other_DATA!S32=0,0,D.Other_DATA!S32/ECO!O35),IF($C$3="Constant Exchange rate",IF(D.Other_DATA!S32=0,0,D.Other_DATA!S32/ECO!O70))))</f>
        <v>5308.0652210776407</v>
      </c>
      <c r="G72" s="74">
        <f>IF($C$3="National Currency",IF(D.Other_DATA!T32=0,0,D.Other_DATA!T32),IF($C$3="Current Exchange rate",IF(D.Other_DATA!T32=0,0,D.Other_DATA!T32/ECO!P35),IF($C$3="Constant Exchange rate",IF(D.Other_DATA!T32=0,0,D.Other_DATA!T32/ECO!P70))))</f>
        <v>5737.5699065343215</v>
      </c>
      <c r="H72" s="74">
        <f>IF($C$3="National Currency",IF(D.Other_DATA!U32=0,0,D.Other_DATA!U32),IF($C$3="Current Exchange rate",IF(D.Other_DATA!U32=0,0,D.Other_DATA!U32/ECO!Q35),IF($C$3="Constant Exchange rate",IF(D.Other_DATA!U32=0,0,D.Other_DATA!U32/ECO!Q70))))</f>
        <v>6123.4409999999998</v>
      </c>
      <c r="I72" s="74">
        <f>IF($C$3="National Currency",IF(D.Other_DATA!V32=0,0,D.Other_DATA!V32),IF($C$3="Current Exchange rate",IF(D.Other_DATA!V32=0,0,D.Other_DATA!V32/ECO!R35),IF($C$3="Constant Exchange rate",IF(D.Other_DATA!V32=0,0,D.Other_DATA!V32/ECO!R70))))</f>
        <v>6347.1130000000003</v>
      </c>
      <c r="J72" s="74">
        <f>IF($C$3="National Currency",IF(D.Other_DATA!W32=0,0,D.Other_DATA!W32),IF($C$3="Current Exchange rate",IF(D.Other_DATA!W32=0,0,D.Other_DATA!W32/ECO!S35),IF($C$3="Constant Exchange rate",IF(D.Other_DATA!W32=0,0,D.Other_DATA!W32/ECO!S70))))</f>
        <v>6514.576</v>
      </c>
      <c r="K72" s="74">
        <f>IF($C$3="National Currency",IF(D.Other_DATA!X32=0,0,D.Other_DATA!X32),IF($C$3="Current Exchange rate",IF(D.Other_DATA!X32=0,0,D.Other_DATA!X32/ECO!T35),IF($C$3="Constant Exchange rate",IF(D.Other_DATA!X32=0,0,D.Other_DATA!X32/ECO!T70))))</f>
        <v>6718.5230000000001</v>
      </c>
      <c r="L72" s="74">
        <f>IF($C$3="National Currency",IF(D.Other_DATA!Y32=0,0,D.Other_DATA!Y32),IF($C$3="Current Exchange rate",IF(D.Other_DATA!Y32=0,0,D.Other_DATA!Y32/ECO!U35),IF($C$3="Constant Exchange rate",IF(D.Other_DATA!Y32=0,0,D.Other_DATA!Y32/ECO!U70))))</f>
        <v>6431.9565268447859</v>
      </c>
      <c r="M72" s="74">
        <f>IF($C$3="National Currency",IF(D.Other_DATA!Z32=0,0,D.Other_DATA!Z32),IF($C$3="Current Exchange rate",IF(D.Other_DATA!Z32=0,0,D.Other_DATA!Z32/ECO!V35),IF($C$3="Constant Exchange rate",IF(D.Other_DATA!Z32=0,0,D.Other_DATA!Z32/ECO!V70))))</f>
        <v>6085.9381658450038</v>
      </c>
      <c r="N72" s="74">
        <f>IF($C$3="National Currency",IF(D.Other_DATA!AA32=0,0,D.Other_DATA!AA32),IF($C$3="Current Exchange rate",IF(D.Other_DATA!AA32=0,0,D.Other_DATA!AA32/ECO!W35),IF($C$3="Constant Exchange rate",IF(D.Other_DATA!AA32=0,0,D.Other_DATA!AA32/ECO!W70))))</f>
        <v>6003.9199229030964</v>
      </c>
      <c r="O72" s="74">
        <f>IF($C$3="National Currency",IF(D.Other_DATA!AB32=0,0,D.Other_DATA!AB32),IF($C$3="Current Exchange rate",IF(D.Other_DATA!AB32=0,0,D.Other_DATA!AB32/ECO!X35),IF($C$3="Constant Exchange rate",IF(D.Other_DATA!AB32=0,0,D.Other_DATA!AB32/ECO!X70))))</f>
        <v>5900.0389384244882</v>
      </c>
      <c r="P72" s="48">
        <f t="shared" si="15"/>
        <v>2.0399562437770927E-2</v>
      </c>
      <c r="Q72" s="94">
        <f t="shared" si="16"/>
        <v>-1.7302193535648991E-2</v>
      </c>
      <c r="R72" s="94">
        <f t="shared" si="17"/>
        <v>0.11152344454928631</v>
      </c>
    </row>
    <row r="73" spans="3:18" ht="15" x14ac:dyDescent="0.25">
      <c r="C73" s="256"/>
      <c r="D73" s="257"/>
      <c r="E73" s="45" t="s">
        <v>26</v>
      </c>
      <c r="F73" s="74">
        <f>IF($C$3="National Currency",IF(D.Other_DATA!S33=0,0,D.Other_DATA!S33),IF($C$3="Current Exchange rate",IF(D.Other_DATA!S33=0,0,D.Other_DATA!S33/ECO!O36),IF($C$3="Constant Exchange rate",IF(D.Other_DATA!S33=0,0,D.Other_DATA!S33/ECO!O71))))</f>
        <v>237.98937216994017</v>
      </c>
      <c r="G73" s="74">
        <f>IF($C$3="National Currency",IF(D.Other_DATA!T33=0,0,D.Other_DATA!T33),IF($C$3="Current Exchange rate",IF(D.Other_DATA!T33=0,0,D.Other_DATA!T33/ECO!P36),IF($C$3="Constant Exchange rate",IF(D.Other_DATA!T33=0,0,D.Other_DATA!T33/ECO!P71))))</f>
        <v>484.41309138277995</v>
      </c>
      <c r="H73" s="74">
        <f>IF($C$3="National Currency",IF(D.Other_DATA!U33=0,0,D.Other_DATA!U33),IF($C$3="Current Exchange rate",IF(D.Other_DATA!U33=0,0,D.Other_DATA!U33/ECO!Q36),IF($C$3="Constant Exchange rate",IF(D.Other_DATA!U33=0,0,D.Other_DATA!U33/ECO!Q71))))</f>
        <v>730.8368105956198</v>
      </c>
      <c r="I73" s="74">
        <f>IF($C$3="National Currency",IF(D.Other_DATA!V33=0,0,D.Other_DATA!V33),IF($C$3="Current Exchange rate",IF(D.Other_DATA!V33=0,0,D.Other_DATA!V33/ECO!R36),IF($C$3="Constant Exchange rate",IF(D.Other_DATA!V33=0,0,D.Other_DATA!V33/ECO!R71))))</f>
        <v>977.26052980845952</v>
      </c>
      <c r="J73" s="74">
        <f>IF($C$3="National Currency",IF(D.Other_DATA!W33=0,0,D.Other_DATA!W33),IF($C$3="Current Exchange rate",IF(D.Other_DATA!W33=0,0,D.Other_DATA!W33/ECO!S36),IF($C$3="Constant Exchange rate",IF(D.Other_DATA!W33=0,0,D.Other_DATA!W33/ECO!S71))))</f>
        <v>1223.6842490212996</v>
      </c>
      <c r="K73" s="74">
        <f>IF($C$3="National Currency",IF(D.Other_DATA!X33=0,0,D.Other_DATA!X33),IF($C$3="Current Exchange rate",IF(D.Other_DATA!X33=0,0,D.Other_DATA!X33/ECO!T36),IF($C$3="Constant Exchange rate",IF(D.Other_DATA!X33=0,0,D.Other_DATA!X33/ECO!T71))))</f>
        <v>1470.1079682341392</v>
      </c>
      <c r="L73" s="74">
        <f>IF($C$3="National Currency",IF(D.Other_DATA!Y33=0,0,D.Other_DATA!Y33),IF($C$3="Current Exchange rate",IF(D.Other_DATA!Y33=0,0,D.Other_DATA!Y33/ECO!U36),IF($C$3="Constant Exchange rate",IF(D.Other_DATA!Y33=0,0,D.Other_DATA!Y33/ECO!U71))))</f>
        <v>1235.1896136343357</v>
      </c>
      <c r="M73" s="74">
        <f>IF($C$3="National Currency",IF(D.Other_DATA!Z33=0,0,D.Other_DATA!Z33),IF($C$3="Current Exchange rate",IF(D.Other_DATA!Z33=0,0,D.Other_DATA!Z33/ECO!V36),IF($C$3="Constant Exchange rate",IF(D.Other_DATA!Z33=0,0,D.Other_DATA!Z33/ECO!V71))))</f>
        <v>1474.0073168555368</v>
      </c>
      <c r="N73" s="74">
        <f>IF($C$3="National Currency",IF(D.Other_DATA!AA33=0,0,D.Other_DATA!AA33),IF($C$3="Current Exchange rate",IF(D.Other_DATA!AA33=0,0,D.Other_DATA!AA33/ECO!W36),IF($C$3="Constant Exchange rate",IF(D.Other_DATA!AA33=0,0,D.Other_DATA!AA33/ECO!W71))))</f>
        <v>1480.6594092977602</v>
      </c>
      <c r="O73" s="74">
        <f>IF($C$3="National Currency",IF(D.Other_DATA!AB33=0,0,D.Other_DATA!AB33),IF($C$3="Current Exchange rate",IF(D.Other_DATA!AB33=0,0,D.Other_DATA!AB33/ECO!X36),IF($C$3="Constant Exchange rate",IF(D.Other_DATA!AB33=0,0,D.Other_DATA!AB33/ECO!X71))))</f>
        <v>1480.6594092977602</v>
      </c>
      <c r="P73" s="48">
        <f t="shared" si="15"/>
        <v>5.1194245299520666E-3</v>
      </c>
      <c r="Q73" s="94">
        <f t="shared" si="16"/>
        <v>0</v>
      </c>
      <c r="R73" s="94">
        <f t="shared" si="17"/>
        <v>5.2215358433756922</v>
      </c>
    </row>
    <row r="74" spans="3:18" ht="15" x14ac:dyDescent="0.25">
      <c r="C74" s="256"/>
      <c r="D74" s="257"/>
      <c r="E74" s="45" t="s">
        <v>27</v>
      </c>
      <c r="F74" s="74">
        <f>IF($C$3="National Currency",IF(D.Other_DATA!S34=0,0,D.Other_DATA!S34),IF($C$3="Current Exchange rate",IF(D.Other_DATA!S34=0,0,D.Other_DATA!S34/ECO!O37),IF($C$3="Constant Exchange rate",IF(D.Other_DATA!S34=0,0,D.Other_DATA!S34/ECO!O72))))</f>
        <v>0</v>
      </c>
      <c r="G74" s="74">
        <f>IF($C$3="National Currency",IF(D.Other_DATA!T34=0,0,D.Other_DATA!T34),IF($C$3="Current Exchange rate",IF(D.Other_DATA!T34=0,0,D.Other_DATA!T34/ECO!P37),IF($C$3="Constant Exchange rate",IF(D.Other_DATA!T34=0,0,D.Other_DATA!T34/ECO!P72))))</f>
        <v>0</v>
      </c>
      <c r="H74" s="74">
        <f>IF($C$3="National Currency",IF(D.Other_DATA!U34=0,0,D.Other_DATA!U34),IF($C$3="Current Exchange rate",IF(D.Other_DATA!U34=0,0,D.Other_DATA!U34/ECO!Q37),IF($C$3="Constant Exchange rate",IF(D.Other_DATA!U34=0,0,D.Other_DATA!U34/ECO!Q72))))</f>
        <v>0</v>
      </c>
      <c r="I74" s="74">
        <f>IF($C$3="National Currency",IF(D.Other_DATA!V34=0,0,D.Other_DATA!V34),IF($C$3="Current Exchange rate",IF(D.Other_DATA!V34=0,0,D.Other_DATA!V34/ECO!R37),IF($C$3="Constant Exchange rate",IF(D.Other_DATA!V34=0,0,D.Other_DATA!V34/ECO!R72))))</f>
        <v>0</v>
      </c>
      <c r="J74" s="74">
        <f>IF($C$3="National Currency",IF(D.Other_DATA!W34=0,0,D.Other_DATA!W34),IF($C$3="Current Exchange rate",IF(D.Other_DATA!W34=0,0,D.Other_DATA!W34/ECO!S37),IF($C$3="Constant Exchange rate",IF(D.Other_DATA!W34=0,0,D.Other_DATA!W34/ECO!S72))))</f>
        <v>0</v>
      </c>
      <c r="K74" s="74">
        <f>IF($C$3="National Currency",IF(D.Other_DATA!X34=0,0,D.Other_DATA!X34),IF($C$3="Current Exchange rate",IF(D.Other_DATA!X34=0,0,D.Other_DATA!X34/ECO!T37),IF($C$3="Constant Exchange rate",IF(D.Other_DATA!X34=0,0,D.Other_DATA!X34/ECO!T72))))</f>
        <v>0</v>
      </c>
      <c r="L74" s="74">
        <f>IF($C$3="National Currency",IF(D.Other_DATA!Y34=0,0,D.Other_DATA!Y34),IF($C$3="Current Exchange rate",IF(D.Other_DATA!Y34=0,0,D.Other_DATA!Y34/ECO!U37),IF($C$3="Constant Exchange rate",IF(D.Other_DATA!Y34=0,0,D.Other_DATA!Y34/ECO!U72))))</f>
        <v>0</v>
      </c>
      <c r="M74" s="74">
        <f>IF($C$3="National Currency",IF(D.Other_DATA!Z34=0,0,D.Other_DATA!Z34),IF($C$3="Current Exchange rate",IF(D.Other_DATA!Z34=0,0,D.Other_DATA!Z34/ECO!V37),IF($C$3="Constant Exchange rate",IF(D.Other_DATA!Z34=0,0,D.Other_DATA!Z34/ECO!V72))))</f>
        <v>0</v>
      </c>
      <c r="N74" s="74">
        <f>IF($C$3="National Currency",IF(D.Other_DATA!AA34=0,0,D.Other_DATA!AA34),IF($C$3="Current Exchange rate",IF(D.Other_DATA!AA34=0,0,D.Other_DATA!AA34/ECO!W37),IF($C$3="Constant Exchange rate",IF(D.Other_DATA!AA34=0,0,D.Other_DATA!AA34/ECO!W72))))</f>
        <v>0</v>
      </c>
      <c r="O74" s="74">
        <f>IF($C$3="National Currency",IF(D.Other_DATA!AB34=0,0,D.Other_DATA!AB34),IF($C$3="Current Exchange rate",IF(D.Other_DATA!AB34=0,0,D.Other_DATA!AB34/ECO!X37),IF($C$3="Constant Exchange rate",IF(D.Other_DATA!AB34=0,0,D.Other_DATA!AB34/ECO!X72))))</f>
        <v>0</v>
      </c>
      <c r="P74" s="48">
        <f t="shared" si="15"/>
        <v>0</v>
      </c>
      <c r="Q74" s="94" t="str">
        <f t="shared" si="16"/>
        <v>-</v>
      </c>
      <c r="R74" s="94" t="str">
        <f t="shared" si="17"/>
        <v>-</v>
      </c>
    </row>
    <row r="75" spans="3:18" ht="15" x14ac:dyDescent="0.25">
      <c r="C75" s="256"/>
      <c r="D75" s="257"/>
      <c r="E75" s="45" t="s">
        <v>28</v>
      </c>
      <c r="F75" s="74">
        <f>IF($C$3="National Currency",IF(D.Other_DATA!S35=0,0,D.Other_DATA!S35),IF($C$3="Current Exchange rate",IF(D.Other_DATA!S35=0,0,D.Other_DATA!S35/ECO!O38),IF($C$3="Constant Exchange rate",IF(D.Other_DATA!S35=0,0,D.Other_DATA!S35/ECO!O73))))</f>
        <v>638.1488900016692</v>
      </c>
      <c r="G75" s="74">
        <f>IF($C$3="National Currency",IF(D.Other_DATA!T35=0,0,D.Other_DATA!T35),IF($C$3="Current Exchange rate",IF(D.Other_DATA!T35=0,0,D.Other_DATA!T35/ECO!P38),IF($C$3="Constant Exchange rate",IF(D.Other_DATA!T35=0,0,D.Other_DATA!T35/ECO!P73))))</f>
        <v>609.25554999165422</v>
      </c>
      <c r="H75" s="74">
        <f>IF($C$3="National Currency",IF(D.Other_DATA!U35=0,0,D.Other_DATA!U35),IF($C$3="Current Exchange rate",IF(D.Other_DATA!U35=0,0,D.Other_DATA!U35/ECO!Q38),IF($C$3="Constant Exchange rate",IF(D.Other_DATA!U35=0,0,D.Other_DATA!U35/ECO!Q73))))</f>
        <v>1060.2653980971459</v>
      </c>
      <c r="I75" s="74">
        <f>IF($C$3="National Currency",IF(D.Other_DATA!V35=0,0,D.Other_DATA!V35),IF($C$3="Current Exchange rate",IF(D.Other_DATA!V35=0,0,D.Other_DATA!V35/ECO!R38),IF($C$3="Constant Exchange rate",IF(D.Other_DATA!V35=0,0,D.Other_DATA!V35/ECO!R73))))</f>
        <v>854</v>
      </c>
      <c r="J75" s="74">
        <f>IF($C$3="National Currency",IF(D.Other_DATA!W35=0,0,D.Other_DATA!W35),IF($C$3="Current Exchange rate",IF(D.Other_DATA!W35=0,0,D.Other_DATA!W35/ECO!S38),IF($C$3="Constant Exchange rate",IF(D.Other_DATA!W35=0,0,D.Other_DATA!W35/ECO!S73))))</f>
        <v>944</v>
      </c>
      <c r="K75" s="74">
        <f>IF($C$3="National Currency",IF(D.Other_DATA!X35=0,0,D.Other_DATA!X35),IF($C$3="Current Exchange rate",IF(D.Other_DATA!X35=0,0,D.Other_DATA!X35/ECO!T38),IF($C$3="Constant Exchange rate",IF(D.Other_DATA!X35=0,0,D.Other_DATA!X35/ECO!T73))))</f>
        <v>929</v>
      </c>
      <c r="L75" s="74">
        <f>IF($C$3="National Currency",IF(D.Other_DATA!Y35=0,0,D.Other_DATA!Y35),IF($C$3="Current Exchange rate",IF(D.Other_DATA!Y35=0,0,D.Other_DATA!Y35/ECO!U38),IF($C$3="Constant Exchange rate",IF(D.Other_DATA!Y35=0,0,D.Other_DATA!Y35/ECO!U73))))</f>
        <v>1015</v>
      </c>
      <c r="M75" s="74">
        <f>IF($C$3="National Currency",IF(D.Other_DATA!Z35=0,0,D.Other_DATA!Z35),IF($C$3="Current Exchange rate",IF(D.Other_DATA!Z35=0,0,D.Other_DATA!Z35/ECO!V38),IF($C$3="Constant Exchange rate",IF(D.Other_DATA!Z35=0,0,D.Other_DATA!Z35/ECO!V73))))</f>
        <v>1004</v>
      </c>
      <c r="N75" s="74">
        <f>IF($C$3="National Currency",IF(D.Other_DATA!AA35=0,0,D.Other_DATA!AA35),IF($C$3="Current Exchange rate",IF(D.Other_DATA!AA35=0,0,D.Other_DATA!AA35/ECO!W38),IF($C$3="Constant Exchange rate",IF(D.Other_DATA!AA35=0,0,D.Other_DATA!AA35/ECO!W73))))</f>
        <v>1032</v>
      </c>
      <c r="O75" s="74">
        <f>IF($C$3="National Currency",IF(D.Other_DATA!AB35=0,0,D.Other_DATA!AB35),IF($C$3="Current Exchange rate",IF(D.Other_DATA!AB35=0,0,D.Other_DATA!AB35/ECO!X38),IF($C$3="Constant Exchange rate",IF(D.Other_DATA!AB35=0,0,D.Other_DATA!AB35/ECO!X73))))</f>
        <v>1006</v>
      </c>
      <c r="P75" s="48">
        <f t="shared" si="15"/>
        <v>3.4782753175994488E-3</v>
      </c>
      <c r="Q75" s="94">
        <f t="shared" si="16"/>
        <v>-2.5193798449612448E-2</v>
      </c>
      <c r="R75" s="94">
        <f t="shared" si="17"/>
        <v>0.57643461543491625</v>
      </c>
    </row>
    <row r="76" spans="3:18" ht="15" x14ac:dyDescent="0.25">
      <c r="C76" s="256"/>
      <c r="D76" s="257"/>
      <c r="E76" s="45" t="s">
        <v>29</v>
      </c>
      <c r="F76" s="74">
        <f>IF($C$3="National Currency",IF(D.Other_DATA!S36=0,0,D.Other_DATA!S36),IF($C$3="Current Exchange rate",IF(D.Other_DATA!S36=0,0,D.Other_DATA!S36/ECO!O39),IF($C$3="Constant Exchange rate",IF(D.Other_DATA!S36=0,0,D.Other_DATA!S36/ECO!O74))))</f>
        <v>0</v>
      </c>
      <c r="G76" s="74">
        <f>IF($C$3="National Currency",IF(D.Other_DATA!T36=0,0,D.Other_DATA!T36),IF($C$3="Current Exchange rate",IF(D.Other_DATA!T36=0,0,D.Other_DATA!T36/ECO!P39),IF($C$3="Constant Exchange rate",IF(D.Other_DATA!T36=0,0,D.Other_DATA!T36/ECO!P74))))</f>
        <v>0</v>
      </c>
      <c r="H76" s="74">
        <f>IF($C$3="National Currency",IF(D.Other_DATA!U36=0,0,D.Other_DATA!U36),IF($C$3="Current Exchange rate",IF(D.Other_DATA!U36=0,0,D.Other_DATA!U36/ECO!Q39),IF($C$3="Constant Exchange rate",IF(D.Other_DATA!U36=0,0,D.Other_DATA!U36/ECO!Q74))))</f>
        <v>0</v>
      </c>
      <c r="I76" s="74">
        <f>IF($C$3="National Currency",IF(D.Other_DATA!V36=0,0,D.Other_DATA!V36),IF($C$3="Current Exchange rate",IF(D.Other_DATA!V36=0,0,D.Other_DATA!V36/ECO!R39),IF($C$3="Constant Exchange rate",IF(D.Other_DATA!V36=0,0,D.Other_DATA!V36/ECO!R74))))</f>
        <v>0</v>
      </c>
      <c r="J76" s="74">
        <f>IF($C$3="National Currency",IF(D.Other_DATA!W36=0,0,D.Other_DATA!W36),IF($C$3="Current Exchange rate",IF(D.Other_DATA!W36=0,0,D.Other_DATA!W36/ECO!S39),IF($C$3="Constant Exchange rate",IF(D.Other_DATA!W36=0,0,D.Other_DATA!W36/ECO!S74))))</f>
        <v>0</v>
      </c>
      <c r="K76" s="74">
        <f>IF($C$3="National Currency",IF(D.Other_DATA!X36=0,0,D.Other_DATA!X36),IF($C$3="Current Exchange rate",IF(D.Other_DATA!X36=0,0,D.Other_DATA!X36/ECO!T39),IF($C$3="Constant Exchange rate",IF(D.Other_DATA!X36=0,0,D.Other_DATA!X36/ECO!T74))))</f>
        <v>0</v>
      </c>
      <c r="L76" s="74">
        <f>IF($C$3="National Currency",IF(D.Other_DATA!Y36=0,0,D.Other_DATA!Y36),IF($C$3="Current Exchange rate",IF(D.Other_DATA!Y36=0,0,D.Other_DATA!Y36/ECO!U39),IF($C$3="Constant Exchange rate",IF(D.Other_DATA!Y36=0,0,D.Other_DATA!Y36/ECO!U74))))</f>
        <v>0</v>
      </c>
      <c r="M76" s="74">
        <f>IF($C$3="National Currency",IF(D.Other_DATA!Z36=0,0,D.Other_DATA!Z36),IF($C$3="Current Exchange rate",IF(D.Other_DATA!Z36=0,0,D.Other_DATA!Z36/ECO!V39),IF($C$3="Constant Exchange rate",IF(D.Other_DATA!Z36=0,0,D.Other_DATA!Z36/ECO!V74))))</f>
        <v>0</v>
      </c>
      <c r="N76" s="74">
        <f>IF($C$3="National Currency",IF(D.Other_DATA!AA36=0,0,D.Other_DATA!AA36),IF($C$3="Current Exchange rate",IF(D.Other_DATA!AA36=0,0,D.Other_DATA!AA36/ECO!W39),IF($C$3="Constant Exchange rate",IF(D.Other_DATA!AA36=0,0,D.Other_DATA!AA36/ECO!W74))))</f>
        <v>0</v>
      </c>
      <c r="O76" s="74">
        <f>IF($C$3="National Currency",IF(D.Other_DATA!AB36=0,0,D.Other_DATA!AB36),IF($C$3="Current Exchange rate",IF(D.Other_DATA!AB36=0,0,D.Other_DATA!AB36/ECO!X39),IF($C$3="Constant Exchange rate",IF(D.Other_DATA!AB36=0,0,D.Other_DATA!AB36/ECO!X74))))</f>
        <v>0</v>
      </c>
      <c r="P76" s="48">
        <f t="shared" si="15"/>
        <v>0</v>
      </c>
      <c r="Q76" s="94" t="str">
        <f t="shared" si="16"/>
        <v>-</v>
      </c>
      <c r="R76" s="94" t="str">
        <f t="shared" si="17"/>
        <v>-</v>
      </c>
    </row>
    <row r="77" spans="3:18" ht="15" x14ac:dyDescent="0.25">
      <c r="C77" s="256"/>
      <c r="D77" s="257"/>
      <c r="E77" s="45" t="s">
        <v>30</v>
      </c>
      <c r="F77" s="74">
        <f>IF($C$3="National Currency",IF(D.Other_DATA!S37=0,0,D.Other_DATA!S37),IF($C$3="Current Exchange rate",IF(D.Other_DATA!S37=0,0,D.Other_DATA!S37/ECO!O40),IF($C$3="Constant Exchange rate",IF(D.Other_DATA!S37=0,0,D.Other_DATA!S37/ECO!O75))))</f>
        <v>1078.5889830508477</v>
      </c>
      <c r="G77" s="74">
        <f>IF($C$3="National Currency",IF(D.Other_DATA!T37=0,0,D.Other_DATA!T37),IF($C$3="Current Exchange rate",IF(D.Other_DATA!T37=0,0,D.Other_DATA!T37/ECO!P40),IF($C$3="Constant Exchange rate",IF(D.Other_DATA!T37=0,0,D.Other_DATA!T37/ECO!P75))))</f>
        <v>1304.3785310734463</v>
      </c>
      <c r="H77" s="74">
        <f>IF($C$3="National Currency",IF(D.Other_DATA!U37=0,0,D.Other_DATA!U37),IF($C$3="Current Exchange rate",IF(D.Other_DATA!U37=0,0,D.Other_DATA!U37/ECO!Q40),IF($C$3="Constant Exchange rate",IF(D.Other_DATA!U37=0,0,D.Other_DATA!U37/ECO!Q75))))</f>
        <v>1723.1638418079096</v>
      </c>
      <c r="I77" s="74">
        <f>IF($C$3="National Currency",IF(D.Other_DATA!V37=0,0,D.Other_DATA!V37),IF($C$3="Current Exchange rate",IF(D.Other_DATA!V37=0,0,D.Other_DATA!V37/ECO!R40),IF($C$3="Constant Exchange rate",IF(D.Other_DATA!V37=0,0,D.Other_DATA!V37/ECO!R75))))</f>
        <v>2109.1101694915255</v>
      </c>
      <c r="J77" s="74">
        <f>IF($C$3="National Currency",IF(D.Other_DATA!W37=0,0,D.Other_DATA!W37),IF($C$3="Current Exchange rate",IF(D.Other_DATA!W37=0,0,D.Other_DATA!W37/ECO!S40),IF($C$3="Constant Exchange rate",IF(D.Other_DATA!W37=0,0,D.Other_DATA!W37/ECO!S75))))</f>
        <v>2793.4322033898306</v>
      </c>
      <c r="K77" s="74">
        <f>IF($C$3="National Currency",IF(D.Other_DATA!X37=0,0,D.Other_DATA!X37),IF($C$3="Current Exchange rate",IF(D.Other_DATA!X37=0,0,D.Other_DATA!X37/ECO!T40),IF($C$3="Constant Exchange rate",IF(D.Other_DATA!X37=0,0,D.Other_DATA!X37/ECO!T75))))</f>
        <v>3097.1045197740114</v>
      </c>
      <c r="L77" s="74">
        <f>IF($C$3="National Currency",IF(D.Other_DATA!Y37=0,0,D.Other_DATA!Y37),IF($C$3="Current Exchange rate",IF(D.Other_DATA!Y37=0,0,D.Other_DATA!Y37/ECO!U40),IF($C$3="Constant Exchange rate",IF(D.Other_DATA!Y37=0,0,D.Other_DATA!Y37/ECO!U75))))</f>
        <v>3491.8785310734465</v>
      </c>
      <c r="M77" s="74">
        <f>IF($C$3="National Currency",IF(D.Other_DATA!Z37=0,0,D.Other_DATA!Z37),IF($C$3="Current Exchange rate",IF(D.Other_DATA!Z37=0,0,D.Other_DATA!Z37/ECO!V40),IF($C$3="Constant Exchange rate",IF(D.Other_DATA!Z37=0,0,D.Other_DATA!Z37/ECO!V75))))</f>
        <v>4006.7090395480227</v>
      </c>
      <c r="N77" s="74">
        <f>IF($C$3="National Currency",IF(D.Other_DATA!AA37=0,0,D.Other_DATA!AA37),IF($C$3="Current Exchange rate",IF(D.Other_DATA!AA37=0,0,D.Other_DATA!AA37/ECO!W40),IF($C$3="Constant Exchange rate",IF(D.Other_DATA!AA37=0,0,D.Other_DATA!AA37/ECO!W75))))</f>
        <v>5043.4322033898306</v>
      </c>
      <c r="O77" s="74">
        <f>IF($C$3="National Currency",IF(D.Other_DATA!AB37=0,0,D.Other_DATA!AB37),IF($C$3="Current Exchange rate",IF(D.Other_DATA!AB37=0,0,D.Other_DATA!AB37/ECO!X40),IF($C$3="Constant Exchange rate",IF(D.Other_DATA!AB37=0,0,D.Other_DATA!AB37/ECO!X75))))</f>
        <v>6453.036723163842</v>
      </c>
      <c r="P77" s="48">
        <f t="shared" si="15"/>
        <v>2.2311568944079145E-2</v>
      </c>
      <c r="Q77" s="94">
        <f t="shared" si="16"/>
        <v>0.27949310368970104</v>
      </c>
      <c r="R77" s="94">
        <f t="shared" si="17"/>
        <v>4.9828505803119523</v>
      </c>
    </row>
    <row r="78" spans="3:18" ht="15" x14ac:dyDescent="0.25">
      <c r="C78" s="256"/>
      <c r="D78" s="257"/>
      <c r="E78" s="45" t="s">
        <v>41</v>
      </c>
      <c r="F78" s="75">
        <f>IF($C$3="National Currency",IF(D.Other_DATA!S38=0,0,D.Other_DATA!S38),IF($C$3="Current Exchange rate",IF(D.Other_DATA!S38=0,0,D.Other_DATA!S38/ECO!O41),IF($C$3="Constant Exchange rate",IF(D.Other_DATA!S38=0,0,D.Other_DATA!S38/ECO!O76))))</f>
        <v>0</v>
      </c>
      <c r="G78" s="75">
        <f>IF($C$3="National Currency",IF(D.Other_DATA!T38=0,0,D.Other_DATA!T38),IF($C$3="Current Exchange rate",IF(D.Other_DATA!T38=0,0,D.Other_DATA!T38/ECO!P41),IF($C$3="Constant Exchange rate",IF(D.Other_DATA!T38=0,0,D.Other_DATA!T38/ECO!P76))))</f>
        <v>0</v>
      </c>
      <c r="H78" s="75">
        <f>IF($C$3="National Currency",IF(D.Other_DATA!U38=0,0,D.Other_DATA!U38),IF($C$3="Current Exchange rate",IF(D.Other_DATA!U38=0,0,D.Other_DATA!U38/ECO!Q41),IF($C$3="Constant Exchange rate",IF(D.Other_DATA!U38=0,0,D.Other_DATA!U38/ECO!Q76))))</f>
        <v>0</v>
      </c>
      <c r="I78" s="75">
        <f>IF($C$3="National Currency",IF(D.Other_DATA!V38=0,0,D.Other_DATA!V38),IF($C$3="Current Exchange rate",IF(D.Other_DATA!V38=0,0,D.Other_DATA!V38/ECO!R41),IF($C$3="Constant Exchange rate",IF(D.Other_DATA!V38=0,0,D.Other_DATA!V38/ECO!R76))))</f>
        <v>0</v>
      </c>
      <c r="J78" s="75">
        <f>IF($C$3="National Currency",IF(D.Other_DATA!W38=0,0,D.Other_DATA!W38),IF($C$3="Current Exchange rate",IF(D.Other_DATA!W38=0,0,D.Other_DATA!W38/ECO!S41),IF($C$3="Constant Exchange rate",IF(D.Other_DATA!W38=0,0,D.Other_DATA!W38/ECO!S76))))</f>
        <v>0</v>
      </c>
      <c r="K78" s="75">
        <f>IF($C$3="National Currency",IF(D.Other_DATA!X38=0,0,D.Other_DATA!X38),IF($C$3="Current Exchange rate",IF(D.Other_DATA!X38=0,0,D.Other_DATA!X38/ECO!T41),IF($C$3="Constant Exchange rate",IF(D.Other_DATA!X38=0,0,D.Other_DATA!X38/ECO!T76))))</f>
        <v>0</v>
      </c>
      <c r="L78" s="75">
        <f>IF($C$3="National Currency",IF(D.Other_DATA!Y38=0,0,D.Other_DATA!Y38),IF($C$3="Current Exchange rate",IF(D.Other_DATA!Y38=0,0,D.Other_DATA!Y38/ECO!U41),IF($C$3="Constant Exchange rate",IF(D.Other_DATA!Y38=0,0,D.Other_DATA!Y38/ECO!U76))))</f>
        <v>0</v>
      </c>
      <c r="M78" s="75">
        <f>IF($C$3="National Currency",IF(D.Other_DATA!Z38=0,0,D.Other_DATA!Z38),IF($C$3="Current Exchange rate",IF(D.Other_DATA!Z38=0,0,D.Other_DATA!Z38/ECO!V41),IF($C$3="Constant Exchange rate",IF(D.Other_DATA!Z38=0,0,D.Other_DATA!Z38/ECO!V76))))</f>
        <v>0</v>
      </c>
      <c r="N78" s="75">
        <f>IF($C$3="National Currency",IF(D.Other_DATA!AA38=0,0,D.Other_DATA!AA38),IF($C$3="Current Exchange rate",IF(D.Other_DATA!AA38=0,0,D.Other_DATA!AA38/ECO!W41),IF($C$3="Constant Exchange rate",IF(D.Other_DATA!AA38=0,0,D.Other_DATA!AA38/ECO!W76))))</f>
        <v>0</v>
      </c>
      <c r="O78" s="75">
        <f>IF($C$3="National Currency",IF(D.Other_DATA!AB38=0,0,D.Other_DATA!AB38),IF($C$3="Current Exchange rate",IF(D.Other_DATA!AB38=0,0,D.Other_DATA!AB38/ECO!X41),IF($C$3="Constant Exchange rate",IF(D.Other_DATA!AB38=0,0,D.Other_DATA!AB38/ECO!X76))))</f>
        <v>0</v>
      </c>
      <c r="P78" s="48">
        <f t="shared" si="15"/>
        <v>0</v>
      </c>
      <c r="Q78" s="94" t="str">
        <f t="shared" si="16"/>
        <v>-</v>
      </c>
      <c r="R78" s="94" t="str">
        <f t="shared" si="17"/>
        <v>-</v>
      </c>
    </row>
    <row r="79" spans="3:18" ht="15.75" thickBot="1" x14ac:dyDescent="0.3">
      <c r="C79" s="258"/>
      <c r="D79" s="259"/>
      <c r="E79" s="55" t="s">
        <v>85</v>
      </c>
      <c r="F79" s="64">
        <f t="shared" ref="F79:O79" si="18">SUM(F47:F78)</f>
        <v>118836.71109742644</v>
      </c>
      <c r="G79" s="64">
        <f t="shared" si="18"/>
        <v>123391.62875244244</v>
      </c>
      <c r="H79" s="64">
        <f t="shared" si="18"/>
        <v>129372.6475662484</v>
      </c>
      <c r="I79" s="64">
        <f t="shared" si="18"/>
        <v>133773.69559038352</v>
      </c>
      <c r="J79" s="64">
        <f t="shared" si="18"/>
        <v>173894.85412527696</v>
      </c>
      <c r="K79" s="64">
        <f t="shared" si="18"/>
        <v>185234.10606195204</v>
      </c>
      <c r="L79" s="64">
        <f t="shared" si="18"/>
        <v>172582.73461927572</v>
      </c>
      <c r="M79" s="64">
        <f t="shared" si="18"/>
        <v>178413.26145178181</v>
      </c>
      <c r="N79" s="64">
        <f t="shared" si="18"/>
        <v>296470.77968202229</v>
      </c>
      <c r="O79" s="64">
        <f t="shared" si="18"/>
        <v>289223.79861933889</v>
      </c>
      <c r="P79" s="48">
        <f t="shared" si="15"/>
        <v>1</v>
      </c>
    </row>
    <row r="80" spans="3:18" ht="16.5" thickTop="1" thickBot="1" x14ac:dyDescent="0.3">
      <c r="C80" s="260"/>
      <c r="D80" s="261"/>
      <c r="E80" s="57" t="s">
        <v>86</v>
      </c>
      <c r="F80" s="64">
        <v>118600.8203125</v>
      </c>
      <c r="G80" s="64">
        <v>123115.3984375</v>
      </c>
      <c r="H80" s="64">
        <v>129201.578125</v>
      </c>
      <c r="I80" s="64">
        <v>133130.046875</v>
      </c>
      <c r="J80" s="64">
        <v>139319.125</v>
      </c>
      <c r="K80" s="64">
        <v>142086.328125</v>
      </c>
      <c r="L80" s="64">
        <v>140297.09375</v>
      </c>
      <c r="M80" s="64">
        <v>142201.953125</v>
      </c>
      <c r="N80" s="64">
        <v>144034.875</v>
      </c>
      <c r="O80" s="64">
        <v>144161.875</v>
      </c>
      <c r="P80" s="48">
        <f>O80/$O$79</f>
        <v>0.4984440273870348</v>
      </c>
      <c r="Q80" s="94">
        <f>IF(OR(O80=0, N80=0),"-",O80/N80-1)</f>
        <v>8.8173090024201706E-4</v>
      </c>
      <c r="R80" s="94">
        <f>IF(OR(O80=0, F80=0),"-",O80/F80-1)</f>
        <v>0.21552173602298419</v>
      </c>
    </row>
    <row r="81" spans="3:18" ht="15.75" thickTop="1" x14ac:dyDescent="0.25">
      <c r="E81" s="57" t="s">
        <v>87</v>
      </c>
      <c r="F81" s="88"/>
      <c r="G81" s="88">
        <f t="shared" ref="G81" si="19">G80/F80-1</f>
        <v>3.8065319557694322E-2</v>
      </c>
      <c r="H81" s="88">
        <f t="shared" ref="H81" si="20">H80/G80-1</f>
        <v>4.9434756047917805E-2</v>
      </c>
      <c r="I81" s="88">
        <f t="shared" ref="I81" si="21">I80/H80-1</f>
        <v>3.040573348259934E-2</v>
      </c>
      <c r="J81" s="88">
        <f t="shared" ref="J81" si="22">J80/I80-1</f>
        <v>4.6488965265753412E-2</v>
      </c>
      <c r="K81" s="88">
        <f t="shared" ref="K81" si="23">K80/J80-1</f>
        <v>1.9862334945040638E-2</v>
      </c>
      <c r="L81" s="88">
        <f t="shared" ref="L81" si="24">L80/K80-1</f>
        <v>-1.2592586483239465E-2</v>
      </c>
      <c r="M81" s="88">
        <f t="shared" ref="M81" si="25">M80/L80-1</f>
        <v>1.3577325973653576E-2</v>
      </c>
      <c r="N81" s="88">
        <f t="shared" ref="N81" si="26">N80/M80-1</f>
        <v>1.2889568917445304E-2</v>
      </c>
      <c r="O81" s="89">
        <f t="shared" ref="O81" si="27">O80/N80-1</f>
        <v>8.8173090024201706E-4</v>
      </c>
    </row>
    <row r="84" spans="3:18" ht="18.75" x14ac:dyDescent="0.15">
      <c r="C84" s="264" t="s">
        <v>216</v>
      </c>
      <c r="D84" s="265"/>
      <c r="E84" s="269" t="s">
        <v>94</v>
      </c>
      <c r="F84" s="270"/>
      <c r="G84" s="270"/>
      <c r="H84" s="270"/>
      <c r="I84" s="270"/>
      <c r="J84" s="270"/>
      <c r="K84" s="270"/>
      <c r="L84" s="270"/>
      <c r="M84" s="270"/>
      <c r="N84" s="270"/>
      <c r="O84" s="271"/>
    </row>
    <row r="85" spans="3:18" ht="15" x14ac:dyDescent="0.15">
      <c r="C85" s="262" t="s">
        <v>93</v>
      </c>
      <c r="D85" s="263"/>
      <c r="E85" s="43">
        <v>3</v>
      </c>
      <c r="F85" s="44">
        <v>2004</v>
      </c>
      <c r="G85" s="44">
        <f t="shared" ref="G85:O85" si="28">F85+1</f>
        <v>2005</v>
      </c>
      <c r="H85" s="44">
        <f t="shared" si="28"/>
        <v>2006</v>
      </c>
      <c r="I85" s="44">
        <f t="shared" si="28"/>
        <v>2007</v>
      </c>
      <c r="J85" s="44">
        <f t="shared" si="28"/>
        <v>2008</v>
      </c>
      <c r="K85" s="44">
        <f t="shared" si="28"/>
        <v>2009</v>
      </c>
      <c r="L85" s="44">
        <f t="shared" si="28"/>
        <v>2010</v>
      </c>
      <c r="M85" s="44">
        <f t="shared" si="28"/>
        <v>2011</v>
      </c>
      <c r="N85" s="44">
        <f t="shared" si="28"/>
        <v>2012</v>
      </c>
      <c r="O85" s="120">
        <f t="shared" si="28"/>
        <v>2013</v>
      </c>
      <c r="P85" s="46" t="s">
        <v>91</v>
      </c>
      <c r="Q85" s="47" t="s">
        <v>88</v>
      </c>
      <c r="R85" s="46" t="s">
        <v>89</v>
      </c>
    </row>
    <row r="86" spans="3:18" ht="15" x14ac:dyDescent="0.25">
      <c r="C86" s="256"/>
      <c r="D86" s="257"/>
      <c r="E86" s="45" t="s">
        <v>0</v>
      </c>
      <c r="F86" s="73">
        <f>IF($C$3="National Currency",IF(D.Other_DATA!E44=0,0,D.Other_DATA!E44),IF($C$3="Current Exchange rate",IF(D.Other_DATA!E44=0,0,D.Other_DATA!E44/ECO!O10),IF($C$3="Constant Exchange rate",IF(D.Other_DATA!E44=0,0,D.Other_DATA!E44/ECO!O45))))</f>
        <v>0</v>
      </c>
      <c r="G86" s="73">
        <f>IF($C$3="National Currency",IF(D.Other_DATA!F44=0,0,D.Other_DATA!F44),IF($C$3="Current Exchange rate",IF(D.Other_DATA!F44=0,0,D.Other_DATA!F44/ECO!P10),IF($C$3="Constant Exchange rate",IF(D.Other_DATA!F44=0,0,D.Other_DATA!F44/ECO!P45))))</f>
        <v>0</v>
      </c>
      <c r="H86" s="73">
        <f>IF($C$3="National Currency",IF(D.Other_DATA!G44=0,0,D.Other_DATA!G44),IF($C$3="Current Exchange rate",IF(D.Other_DATA!G44=0,0,D.Other_DATA!G44/ECO!Q10),IF($C$3="Constant Exchange rate",IF(D.Other_DATA!G44=0,0,D.Other_DATA!G44/ECO!Q45))))</f>
        <v>0</v>
      </c>
      <c r="I86" s="73">
        <f>IF($C$3="National Currency",IF(D.Other_DATA!H44=0,0,D.Other_DATA!H44),IF($C$3="Current Exchange rate",IF(D.Other_DATA!H44=0,0,D.Other_DATA!H44/ECO!R10),IF($C$3="Constant Exchange rate",IF(D.Other_DATA!H44=0,0,D.Other_DATA!H44/ECO!R45))))</f>
        <v>0</v>
      </c>
      <c r="J86" s="73">
        <f>IF($C$3="National Currency",IF(D.Other_DATA!I44=0,0,D.Other_DATA!I44),IF($C$3="Current Exchange rate",IF(D.Other_DATA!I44=0,0,D.Other_DATA!I44/ECO!S10),IF($C$3="Constant Exchange rate",IF(D.Other_DATA!I44=0,0,D.Other_DATA!I44/ECO!S45))))</f>
        <v>0</v>
      </c>
      <c r="K86" s="73">
        <f>IF($C$3="National Currency",IF(D.Other_DATA!J44=0,0,D.Other_DATA!J44),IF($C$3="Current Exchange rate",IF(D.Other_DATA!J44=0,0,D.Other_DATA!J44/ECO!T10),IF($C$3="Constant Exchange rate",IF(D.Other_DATA!J44=0,0,D.Other_DATA!J44/ECO!T45))))</f>
        <v>0</v>
      </c>
      <c r="L86" s="73">
        <f>IF($C$3="National Currency",IF(D.Other_DATA!K44=0,0,D.Other_DATA!K44),IF($C$3="Current Exchange rate",IF(D.Other_DATA!K44=0,0,D.Other_DATA!K44/ECO!U10),IF($C$3="Constant Exchange rate",IF(D.Other_DATA!K44=0,0,D.Other_DATA!K44/ECO!U45))))</f>
        <v>0</v>
      </c>
      <c r="M86" s="73">
        <f>IF($C$3="National Currency",IF(D.Other_DATA!L44=0,0,D.Other_DATA!L44),IF($C$3="Current Exchange rate",IF(D.Other_DATA!L44=0,0,D.Other_DATA!L44/ECO!V10),IF($C$3="Constant Exchange rate",IF(D.Other_DATA!L44=0,0,D.Other_DATA!L44/ECO!V45))))</f>
        <v>0</v>
      </c>
      <c r="N86" s="73">
        <f>IF($C$3="National Currency",IF(D.Other_DATA!M44=0,0,D.Other_DATA!M44),IF($C$3="Current Exchange rate",IF(D.Other_DATA!M44=0,0,D.Other_DATA!M44/ECO!W10),IF($C$3="Constant Exchange rate",IF(D.Other_DATA!M44=0,0,D.Other_DATA!M44/ECO!W45))))</f>
        <v>0</v>
      </c>
      <c r="O86" s="73">
        <f>IF($C$3="National Currency",IF(D.Other_DATA!N44=0,0,D.Other_DATA!N44),IF($C$3="Current Exchange rate",IF(D.Other_DATA!N44=0,0,D.Other_DATA!N44/ECO!X10),IF($C$3="Constant Exchange rate",IF(D.Other_DATA!N44=0,0,D.Other_DATA!N44/ECO!X45))))</f>
        <v>0</v>
      </c>
      <c r="P86" s="48">
        <f>O86/$O$118</f>
        <v>0</v>
      </c>
      <c r="Q86" s="94" t="str">
        <f>IF(OR(O86=0, N86=0),"-",O86/N86-1)</f>
        <v>-</v>
      </c>
      <c r="R86" s="94" t="str">
        <f>IF(OR(O86=0,F86=0),"-",O86/F86-1)</f>
        <v>-</v>
      </c>
    </row>
    <row r="87" spans="3:18" ht="15" x14ac:dyDescent="0.25">
      <c r="C87" s="256"/>
      <c r="D87" s="257"/>
      <c r="E87" s="45" t="s">
        <v>1</v>
      </c>
      <c r="F87" s="74">
        <f>IF($C$3="National Currency",IF(D.Other_DATA!E45=0,0,D.Other_DATA!E45),IF($C$3="Current Exchange rate",IF(D.Other_DATA!E45=0,0,D.Other_DATA!E45/ECO!O11),IF($C$3="Constant Exchange rate",IF(D.Other_DATA!E45=0,0,D.Other_DATA!E45/ECO!O46))))</f>
        <v>6937.9</v>
      </c>
      <c r="G87" s="74">
        <f>IF($C$3="National Currency",IF(D.Other_DATA!F45=0,0,D.Other_DATA!F45),IF($C$3="Current Exchange rate",IF(D.Other_DATA!F45=0,0,D.Other_DATA!F45/ECO!P11),IF($C$3="Constant Exchange rate",IF(D.Other_DATA!F45=0,0,D.Other_DATA!F45/ECO!P46))))</f>
        <v>6935</v>
      </c>
      <c r="H87" s="74">
        <f>IF($C$3="National Currency",IF(D.Other_DATA!G45=0,0,D.Other_DATA!G45),IF($C$3="Current Exchange rate",IF(D.Other_DATA!G45=0,0,D.Other_DATA!G45/ECO!Q11),IF($C$3="Constant Exchange rate",IF(D.Other_DATA!G45=0,0,D.Other_DATA!G45/ECO!Q46))))</f>
        <v>7011.5736461300012</v>
      </c>
      <c r="I87" s="74">
        <f>IF($C$3="National Currency",IF(D.Other_DATA!H45=0,0,D.Other_DATA!H45),IF($C$3="Current Exchange rate",IF(D.Other_DATA!H45=0,0,D.Other_DATA!H45/ECO!R11),IF($C$3="Constant Exchange rate",IF(D.Other_DATA!H45=0,0,D.Other_DATA!H45/ECO!R46))))</f>
        <v>7305.955727309999</v>
      </c>
      <c r="J87" s="74">
        <f>IF($C$3="National Currency",IF(D.Other_DATA!I45=0,0,D.Other_DATA!I45),IF($C$3="Current Exchange rate",IF(D.Other_DATA!I45=0,0,D.Other_DATA!I45/ECO!S11),IF($C$3="Constant Exchange rate",IF(D.Other_DATA!I45=0,0,D.Other_DATA!I45/ECO!S46))))</f>
        <v>7201.6908495999987</v>
      </c>
      <c r="K87" s="74">
        <f>IF($C$3="National Currency",IF(D.Other_DATA!J45=0,0,D.Other_DATA!J45),IF($C$3="Current Exchange rate",IF(D.Other_DATA!J45=0,0,D.Other_DATA!J45/ECO!T11),IF($C$3="Constant Exchange rate",IF(D.Other_DATA!J45=0,0,D.Other_DATA!J45/ECO!T46))))</f>
        <v>7189.011250829999</v>
      </c>
      <c r="L87" s="74">
        <f>IF($C$3="National Currency",IF(D.Other_DATA!K45=0,0,D.Other_DATA!K45),IF($C$3="Current Exchange rate",IF(D.Other_DATA!K45=0,0,D.Other_DATA!K45/ECO!U11),IF($C$3="Constant Exchange rate",IF(D.Other_DATA!K45=0,0,D.Other_DATA!K45/ECO!U46))))</f>
        <v>7212.6839106900006</v>
      </c>
      <c r="M87" s="74">
        <f>IF($C$3="National Currency",IF(D.Other_DATA!L45=0,0,D.Other_DATA!L45),IF($C$3="Current Exchange rate",IF(D.Other_DATA!L45=0,0,D.Other_DATA!L45/ECO!V11),IF($C$3="Constant Exchange rate",IF(D.Other_DATA!L45=0,0,D.Other_DATA!L45/ECO!V46))))</f>
        <v>7224.6771573000015</v>
      </c>
      <c r="N87" s="74">
        <f>IF($C$3="National Currency",IF(D.Other_DATA!M45=0,0,D.Other_DATA!M45),IF($C$3="Current Exchange rate",IF(D.Other_DATA!M45=0,0,D.Other_DATA!M45/ECO!W11),IF($C$3="Constant Exchange rate",IF(D.Other_DATA!M45=0,0,D.Other_DATA!M45/ECO!W46))))</f>
        <v>7473.6847117199995</v>
      </c>
      <c r="O87" s="74">
        <f>IF($C$3="National Currency",IF(D.Other_DATA!N45=0,0,D.Other_DATA!N45),IF($C$3="Current Exchange rate",IF(D.Other_DATA!N45=0,0,D.Other_DATA!N45/ECO!X11),IF($C$3="Constant Exchange rate",IF(D.Other_DATA!N45=0,0,D.Other_DATA!N45/ECO!X46))))</f>
        <v>7562.4458281800007</v>
      </c>
      <c r="P87" s="48">
        <f t="shared" ref="P87:P118" si="29">O87/$O$118</f>
        <v>6.1484367476956507E-2</v>
      </c>
      <c r="Q87" s="94">
        <f t="shared" ref="Q87:Q117" si="30">IF(OR(O87=0, N87=0),"-",O87/N87-1)</f>
        <v>1.1876486617211635E-2</v>
      </c>
      <c r="R87" s="94">
        <f t="shared" ref="R87:R117" si="31">IF(OR(O87=0,F87=0),"-",O87/F87-1)</f>
        <v>9.0019433572118501E-2</v>
      </c>
    </row>
    <row r="88" spans="3:18" ht="15" x14ac:dyDescent="0.25">
      <c r="C88" s="256"/>
      <c r="D88" s="257"/>
      <c r="E88" s="45" t="s">
        <v>2</v>
      </c>
      <c r="F88" s="74">
        <f>IF($C$3="National Currency",IF(D.Other_DATA!E46=0,0,D.Other_DATA!E46),IF($C$3="Current Exchange rate",IF(D.Other_DATA!E46=0,0,D.Other_DATA!E46/ECO!O12),IF($C$3="Constant Exchange rate",IF(D.Other_DATA!E46=0,0,D.Other_DATA!E46/ECO!O47))))</f>
        <v>0</v>
      </c>
      <c r="G88" s="74">
        <f>IF($C$3="National Currency",IF(D.Other_DATA!F46=0,0,D.Other_DATA!F46),IF($C$3="Current Exchange rate",IF(D.Other_DATA!F46=0,0,D.Other_DATA!F46/ECO!P12),IF($C$3="Constant Exchange rate",IF(D.Other_DATA!F46=0,0,D.Other_DATA!F46/ECO!P47))))</f>
        <v>0</v>
      </c>
      <c r="H88" s="74">
        <f>IF($C$3="National Currency",IF(D.Other_DATA!G46=0,0,D.Other_DATA!G46),IF($C$3="Current Exchange rate",IF(D.Other_DATA!G46=0,0,D.Other_DATA!G46/ECO!Q12),IF($C$3="Constant Exchange rate",IF(D.Other_DATA!G46=0,0,D.Other_DATA!G46/ECO!Q47))))</f>
        <v>0</v>
      </c>
      <c r="I88" s="74">
        <f>IF($C$3="National Currency",IF(D.Other_DATA!H46=0,0,D.Other_DATA!H46),IF($C$3="Current Exchange rate",IF(D.Other_DATA!H46=0,0,D.Other_DATA!H46/ECO!R12),IF($C$3="Constant Exchange rate",IF(D.Other_DATA!H46=0,0,D.Other_DATA!H46/ECO!R47))))</f>
        <v>363.76613150628901</v>
      </c>
      <c r="J88" s="74">
        <f>IF($C$3="National Currency",IF(D.Other_DATA!I46=0,0,D.Other_DATA!I46),IF($C$3="Current Exchange rate",IF(D.Other_DATA!I46=0,0,D.Other_DATA!I46/ECO!S12),IF($C$3="Constant Exchange rate",IF(D.Other_DATA!I46=0,0,D.Other_DATA!I46/ECO!S47))))</f>
        <v>493.93884855302178</v>
      </c>
      <c r="K88" s="74">
        <f>IF($C$3="National Currency",IF(D.Other_DATA!J46=0,0,D.Other_DATA!J46),IF($C$3="Current Exchange rate",IF(D.Other_DATA!J46=0,0,D.Other_DATA!J46/ECO!T12),IF($C$3="Constant Exchange rate",IF(D.Other_DATA!J46=0,0,D.Other_DATA!J46/ECO!T47))))</f>
        <v>540.79144084262202</v>
      </c>
      <c r="L88" s="74">
        <f>IF($C$3="National Currency",IF(D.Other_DATA!K46=0,0,D.Other_DATA!K46),IF($C$3="Current Exchange rate",IF(D.Other_DATA!K46=0,0,D.Other_DATA!K46/ECO!U12),IF($C$3="Constant Exchange rate",IF(D.Other_DATA!K46=0,0,D.Other_DATA!K46/ECO!U47))))</f>
        <v>580.22469066366705</v>
      </c>
      <c r="M88" s="74">
        <f>IF($C$3="National Currency",IF(D.Other_DATA!L46=0,0,D.Other_DATA!L46),IF($C$3="Current Exchange rate",IF(D.Other_DATA!L46=0,0,D.Other_DATA!L46/ECO!V12),IF($C$3="Constant Exchange rate",IF(D.Other_DATA!L46=0,0,D.Other_DATA!L46/ECO!V47))))</f>
        <v>610.08283055527158</v>
      </c>
      <c r="N88" s="74">
        <f>IF($C$3="National Currency",IF(D.Other_DATA!M46=0,0,D.Other_DATA!M46),IF($C$3="Current Exchange rate",IF(D.Other_DATA!M46=0,0,D.Other_DATA!M46/ECO!W12),IF($C$3="Constant Exchange rate",IF(D.Other_DATA!M46=0,0,D.Other_DATA!M46/ECO!W47))))</f>
        <v>636.56815625319564</v>
      </c>
      <c r="O88" s="74">
        <f>IF($C$3="National Currency",IF(D.Other_DATA!N46=0,0,D.Other_DATA!N46),IF($C$3="Current Exchange rate",IF(D.Other_DATA!N46=0,0,D.Other_DATA!N46/ECO!X12),IF($C$3="Constant Exchange rate",IF(D.Other_DATA!N46=0,0,D.Other_DATA!N46/ECO!X47))))</f>
        <v>636.56815625319564</v>
      </c>
      <c r="P88" s="48">
        <f t="shared" si="29"/>
        <v>5.1754407677680452E-3</v>
      </c>
      <c r="Q88" s="94">
        <f t="shared" si="30"/>
        <v>0</v>
      </c>
      <c r="R88" s="94" t="str">
        <f t="shared" si="31"/>
        <v>-</v>
      </c>
    </row>
    <row r="89" spans="3:18" ht="15" x14ac:dyDescent="0.25">
      <c r="C89" s="256"/>
      <c r="D89" s="257"/>
      <c r="E89" s="45" t="s">
        <v>3</v>
      </c>
      <c r="F89" s="74">
        <f>IF($C$3="National Currency",IF(D.Other_DATA!E47=0,0,D.Other_DATA!E47),IF($C$3="Current Exchange rate",IF(D.Other_DATA!E47=0,0,D.Other_DATA!E47/ECO!O13),IF($C$3="Constant Exchange rate",IF(D.Other_DATA!E47=0,0,D.Other_DATA!E47/ECO!O48))))</f>
        <v>8465.5247837658026</v>
      </c>
      <c r="G89" s="74">
        <f>IF($C$3="National Currency",IF(D.Other_DATA!F47=0,0,D.Other_DATA!F47),IF($C$3="Current Exchange rate",IF(D.Other_DATA!F47=0,0,D.Other_DATA!F47/ECO!P13),IF($C$3="Constant Exchange rate",IF(D.Other_DATA!F47=0,0,D.Other_DATA!F47/ECO!P48))))</f>
        <v>8987.5623752495012</v>
      </c>
      <c r="H89" s="74">
        <f>IF($C$3="National Currency",IF(D.Other_DATA!G47=0,0,D.Other_DATA!G47),IF($C$3="Current Exchange rate",IF(D.Other_DATA!G47=0,0,D.Other_DATA!G47/ECO!Q13),IF($C$3="Constant Exchange rate",IF(D.Other_DATA!G47=0,0,D.Other_DATA!G47/ECO!Q48))))</f>
        <v>9466.189288090487</v>
      </c>
      <c r="I89" s="74">
        <f>IF($C$3="National Currency",IF(D.Other_DATA!H47=0,0,D.Other_DATA!H47),IF($C$3="Current Exchange rate",IF(D.Other_DATA!H47=0,0,D.Other_DATA!H47/ECO!R13),IF($C$3="Constant Exchange rate",IF(D.Other_DATA!H47=0,0,D.Other_DATA!H47/ECO!R48))))</f>
        <v>9895.4865269461097</v>
      </c>
      <c r="J89" s="74">
        <f>IF($C$3="National Currency",IF(D.Other_DATA!I47=0,0,D.Other_DATA!I47),IF($C$3="Current Exchange rate",IF(D.Other_DATA!I47=0,0,D.Other_DATA!I47/ECO!S13),IF($C$3="Constant Exchange rate",IF(D.Other_DATA!I47=0,0,D.Other_DATA!I47/ECO!S48))))</f>
        <v>10610.499623253494</v>
      </c>
      <c r="K89" s="74">
        <f>IF($C$3="National Currency",IF(D.Other_DATA!J47=0,0,D.Other_DATA!J47),IF($C$3="Current Exchange rate",IF(D.Other_DATA!J47=0,0,D.Other_DATA!J47/ECO!T13),IF($C$3="Constant Exchange rate",IF(D.Other_DATA!J47=0,0,D.Other_DATA!J47/ECO!T48))))</f>
        <v>10866.566923652696</v>
      </c>
      <c r="L89" s="74">
        <f>IF($C$3="National Currency",IF(D.Other_DATA!K47=0,0,D.Other_DATA!K47),IF($C$3="Current Exchange rate",IF(D.Other_DATA!K47=0,0,D.Other_DATA!K47/ECO!U13),IF($C$3="Constant Exchange rate",IF(D.Other_DATA!K47=0,0,D.Other_DATA!K47/ECO!U48))))</f>
        <v>10736.683593646041</v>
      </c>
      <c r="M89" s="74">
        <f>IF($C$3="National Currency",IF(D.Other_DATA!L47=0,0,D.Other_DATA!L47),IF($C$3="Current Exchange rate",IF(D.Other_DATA!L47=0,0,D.Other_DATA!L47/ECO!V13),IF($C$3="Constant Exchange rate",IF(D.Other_DATA!L47=0,0,D.Other_DATA!L47/ECO!V48))))</f>
        <v>10481.523457252162</v>
      </c>
      <c r="N89" s="74">
        <f>IF($C$3="National Currency",IF(D.Other_DATA!M47=0,0,D.Other_DATA!M47),IF($C$3="Current Exchange rate",IF(D.Other_DATA!M47=0,0,D.Other_DATA!M47/ECO!W13),IF($C$3="Constant Exchange rate",IF(D.Other_DATA!M47=0,0,D.Other_DATA!M47/ECO!W48))))</f>
        <v>10112.860733532934</v>
      </c>
      <c r="O89" s="74">
        <f>IF($C$3="National Currency",IF(D.Other_DATA!N47=0,0,D.Other_DATA!N47),IF($C$3="Current Exchange rate",IF(D.Other_DATA!N47=0,0,D.Other_DATA!N47/ECO!X13),IF($C$3="Constant Exchange rate",IF(D.Other_DATA!N47=0,0,D.Other_DATA!N47/ECO!X48))))</f>
        <v>9695.9388734198274</v>
      </c>
      <c r="P89" s="48">
        <f t="shared" si="29"/>
        <v>7.8830140707391111E-2</v>
      </c>
      <c r="Q89" s="94">
        <f t="shared" si="30"/>
        <v>-4.1226896236259636E-2</v>
      </c>
      <c r="R89" s="94">
        <f t="shared" si="31"/>
        <v>0.14534410105485374</v>
      </c>
    </row>
    <row r="90" spans="3:18" ht="15" x14ac:dyDescent="0.25">
      <c r="C90" s="256"/>
      <c r="D90" s="257"/>
      <c r="E90" s="45" t="s">
        <v>4</v>
      </c>
      <c r="F90" s="74">
        <f>IF($C$3="National Currency",IF(D.Other_DATA!E48=0,0,D.Other_DATA!E48),IF($C$3="Current Exchange rate",IF(D.Other_DATA!E48=0,0,D.Other_DATA!E48/ECO!O14),IF($C$3="Constant Exchange rate",IF(D.Other_DATA!E48=0,0,D.Other_DATA!E48/ECO!O49))))</f>
        <v>141.47316623097032</v>
      </c>
      <c r="G90" s="74">
        <f>IF($C$3="National Currency",IF(D.Other_DATA!F48=0,0,D.Other_DATA!F48),IF($C$3="Current Exchange rate",IF(D.Other_DATA!F48=0,0,D.Other_DATA!F48/ECO!P14),IF($C$3="Constant Exchange rate",IF(D.Other_DATA!F48=0,0,D.Other_DATA!F48/ECO!P49))))</f>
        <v>154.11690330958362</v>
      </c>
      <c r="H90" s="74">
        <f>IF($C$3="National Currency",IF(D.Other_DATA!G48=0,0,D.Other_DATA!G48),IF($C$3="Current Exchange rate",IF(D.Other_DATA!G48=0,0,D.Other_DATA!G48/ECO!Q14),IF($C$3="Constant Exchange rate",IF(D.Other_DATA!G48=0,0,D.Other_DATA!G48/ECO!Q49))))</f>
        <v>169.15269875442104</v>
      </c>
      <c r="I90" s="74">
        <f>IF($C$3="National Currency",IF(D.Other_DATA!H48=0,0,D.Other_DATA!H48),IF($C$3="Current Exchange rate",IF(D.Other_DATA!H48=0,0,D.Other_DATA!H48/ECO!R14),IF($C$3="Constant Exchange rate",IF(D.Other_DATA!H48=0,0,D.Other_DATA!H48/ECO!R49))))</f>
        <v>181.96729714490749</v>
      </c>
      <c r="J90" s="74">
        <f>IF($C$3="National Currency",IF(D.Other_DATA!I48=0,0,D.Other_DATA!I48),IF($C$3="Current Exchange rate",IF(D.Other_DATA!I48=0,0,D.Other_DATA!I48/ECO!S14),IF($C$3="Constant Exchange rate",IF(D.Other_DATA!I48=0,0,D.Other_DATA!I48/ECO!S49))))</f>
        <v>0</v>
      </c>
      <c r="K90" s="74">
        <f>IF($C$3="National Currency",IF(D.Other_DATA!J48=0,0,D.Other_DATA!J48),IF($C$3="Current Exchange rate",IF(D.Other_DATA!J48=0,0,D.Other_DATA!J48/ECO!T14),IF($C$3="Constant Exchange rate",IF(D.Other_DATA!J48=0,0,D.Other_DATA!J48/ECO!T49))))</f>
        <v>0</v>
      </c>
      <c r="L90" s="74">
        <f>IF($C$3="National Currency",IF(D.Other_DATA!K48=0,0,D.Other_DATA!K48),IF($C$3="Current Exchange rate",IF(D.Other_DATA!K48=0,0,D.Other_DATA!K48/ECO!U14),IF($C$3="Constant Exchange rate",IF(D.Other_DATA!K48=0,0,D.Other_DATA!K48/ECO!U49))))</f>
        <v>0</v>
      </c>
      <c r="M90" s="74">
        <f>IF($C$3="National Currency",IF(D.Other_DATA!L48=0,0,D.Other_DATA!L48),IF($C$3="Current Exchange rate",IF(D.Other_DATA!L48=0,0,D.Other_DATA!L48/ECO!V14),IF($C$3="Constant Exchange rate",IF(D.Other_DATA!L48=0,0,D.Other_DATA!L48/ECO!V49))))</f>
        <v>0</v>
      </c>
      <c r="N90" s="74">
        <f>IF($C$3="National Currency",IF(D.Other_DATA!M48=0,0,D.Other_DATA!M48),IF($C$3="Current Exchange rate",IF(D.Other_DATA!M48=0,0,D.Other_DATA!M48/ECO!W14),IF($C$3="Constant Exchange rate",IF(D.Other_DATA!M48=0,0,D.Other_DATA!M48/ECO!W49))))</f>
        <v>0</v>
      </c>
      <c r="O90" s="74">
        <f>IF($C$3="National Currency",IF(D.Other_DATA!N48=0,0,D.Other_DATA!N48),IF($C$3="Current Exchange rate",IF(D.Other_DATA!N48=0,0,D.Other_DATA!N48/ECO!X14),IF($C$3="Constant Exchange rate",IF(D.Other_DATA!N48=0,0,D.Other_DATA!N48/ECO!X49))))</f>
        <v>0</v>
      </c>
      <c r="P90" s="48">
        <f t="shared" si="29"/>
        <v>0</v>
      </c>
      <c r="Q90" s="94" t="str">
        <f t="shared" si="30"/>
        <v>-</v>
      </c>
      <c r="R90" s="94" t="str">
        <f t="shared" si="31"/>
        <v>-</v>
      </c>
    </row>
    <row r="91" spans="3:18" ht="15" x14ac:dyDescent="0.25">
      <c r="C91" s="256"/>
      <c r="D91" s="257"/>
      <c r="E91" s="45" t="s">
        <v>5</v>
      </c>
      <c r="F91" s="74">
        <f>IF($C$3="National Currency",IF(D.Other_DATA!E49=0,0,D.Other_DATA!E49),IF($C$3="Current Exchange rate",IF(D.Other_DATA!E49=0,0,D.Other_DATA!E49/ECO!O15),IF($C$3="Constant Exchange rate",IF(D.Other_DATA!E49=0,0,D.Other_DATA!E49/ECO!O50))))</f>
        <v>0</v>
      </c>
      <c r="G91" s="74">
        <f>IF($C$3="National Currency",IF(D.Other_DATA!F49=0,0,D.Other_DATA!F49),IF($C$3="Current Exchange rate",IF(D.Other_DATA!F49=0,0,D.Other_DATA!F49/ECO!P15),IF($C$3="Constant Exchange rate",IF(D.Other_DATA!F49=0,0,D.Other_DATA!F49/ECO!P50))))</f>
        <v>0</v>
      </c>
      <c r="H91" s="74">
        <f>IF($C$3="National Currency",IF(D.Other_DATA!G49=0,0,D.Other_DATA!G49),IF($C$3="Current Exchange rate",IF(D.Other_DATA!G49=0,0,D.Other_DATA!G49/ECO!Q15),IF($C$3="Constant Exchange rate",IF(D.Other_DATA!G49=0,0,D.Other_DATA!G49/ECO!Q50))))</f>
        <v>0</v>
      </c>
      <c r="I91" s="74">
        <f>IF($C$3="National Currency",IF(D.Other_DATA!H49=0,0,D.Other_DATA!H49),IF($C$3="Current Exchange rate",IF(D.Other_DATA!H49=0,0,D.Other_DATA!H49/ECO!R15),IF($C$3="Constant Exchange rate",IF(D.Other_DATA!H49=0,0,D.Other_DATA!H49/ECO!R50))))</f>
        <v>0</v>
      </c>
      <c r="J91" s="74">
        <f>IF($C$3="National Currency",IF(D.Other_DATA!I49=0,0,D.Other_DATA!I49),IF($C$3="Current Exchange rate",IF(D.Other_DATA!I49=0,0,D.Other_DATA!I49/ECO!S15),IF($C$3="Constant Exchange rate",IF(D.Other_DATA!I49=0,0,D.Other_DATA!I49/ECO!S50))))</f>
        <v>1916.423291869479</v>
      </c>
      <c r="K91" s="74">
        <f>IF($C$3="National Currency",IF(D.Other_DATA!J49=0,0,D.Other_DATA!J49),IF($C$3="Current Exchange rate",IF(D.Other_DATA!J49=0,0,D.Other_DATA!J49/ECO!T15),IF($C$3="Constant Exchange rate",IF(D.Other_DATA!J49=0,0,D.Other_DATA!J49/ECO!T50))))</f>
        <v>1942.022714981071</v>
      </c>
      <c r="L91" s="74">
        <f>IF($C$3="National Currency",IF(D.Other_DATA!K49=0,0,D.Other_DATA!K49),IF($C$3="Current Exchange rate",IF(D.Other_DATA!K49=0,0,D.Other_DATA!K49/ECO!U15),IF($C$3="Constant Exchange rate",IF(D.Other_DATA!K49=0,0,D.Other_DATA!K49/ECO!U50))))</f>
        <v>1910.4020191094285</v>
      </c>
      <c r="M91" s="74">
        <f>IF($C$3="National Currency",IF(D.Other_DATA!L49=0,0,D.Other_DATA!L49),IF($C$3="Current Exchange rate",IF(D.Other_DATA!L49=0,0,D.Other_DATA!L49/ECO!V15),IF($C$3="Constant Exchange rate",IF(D.Other_DATA!L49=0,0,D.Other_DATA!L49/ECO!V50))))</f>
        <v>1894.4294213088156</v>
      </c>
      <c r="N91" s="74">
        <f>IF($C$3="National Currency",IF(D.Other_DATA!M49=0,0,D.Other_DATA!M49),IF($C$3="Current Exchange rate",IF(D.Other_DATA!M49=0,0,D.Other_DATA!M49/ECO!W15),IF($C$3="Constant Exchange rate",IF(D.Other_DATA!M49=0,0,D.Other_DATA!M49/ECO!W50))))</f>
        <v>1838.9039120245177</v>
      </c>
      <c r="O91" s="74">
        <f>IF($C$3="National Currency",IF(D.Other_DATA!N49=0,0,D.Other_DATA!N49),IF($C$3="Current Exchange rate",IF(D.Other_DATA!N49=0,0,D.Other_DATA!N49/ECO!X15),IF($C$3="Constant Exchange rate",IF(D.Other_DATA!N49=0,0,D.Other_DATA!N49/ECO!X50))))</f>
        <v>1749.7746529655669</v>
      </c>
      <c r="P91" s="48">
        <f t="shared" si="29"/>
        <v>1.4226057311235033E-2</v>
      </c>
      <c r="Q91" s="94">
        <f t="shared" si="30"/>
        <v>-4.8468687502450924E-2</v>
      </c>
      <c r="R91" s="94" t="str">
        <f t="shared" si="31"/>
        <v>-</v>
      </c>
    </row>
    <row r="92" spans="3:18" ht="15" x14ac:dyDescent="0.25">
      <c r="C92" s="256"/>
      <c r="D92" s="257"/>
      <c r="E92" s="45" t="s">
        <v>6</v>
      </c>
      <c r="F92" s="74">
        <f>IF($C$3="National Currency",IF(D.Other_DATA!E50=0,0,D.Other_DATA!E50),IF($C$3="Current Exchange rate",IF(D.Other_DATA!E50=0,0,D.Other_DATA!E50/ECO!O16),IF($C$3="Constant Exchange rate",IF(D.Other_DATA!E50=0,0,D.Other_DATA!E50/ECO!O51))))</f>
        <v>0</v>
      </c>
      <c r="G92" s="74">
        <f>IF($C$3="National Currency",IF(D.Other_DATA!F50=0,0,D.Other_DATA!F50),IF($C$3="Current Exchange rate",IF(D.Other_DATA!F50=0,0,D.Other_DATA!F50/ECO!P16),IF($C$3="Constant Exchange rate",IF(D.Other_DATA!F50=0,0,D.Other_DATA!F50/ECO!P51))))</f>
        <v>0</v>
      </c>
      <c r="H92" s="74">
        <f>IF($C$3="National Currency",IF(D.Other_DATA!G50=0,0,D.Other_DATA!G50),IF($C$3="Current Exchange rate",IF(D.Other_DATA!G50=0,0,D.Other_DATA!G50/ECO!Q16),IF($C$3="Constant Exchange rate",IF(D.Other_DATA!G50=0,0,D.Other_DATA!G50/ECO!Q51))))</f>
        <v>0</v>
      </c>
      <c r="I92" s="74">
        <f>IF($C$3="National Currency",IF(D.Other_DATA!H50=0,0,D.Other_DATA!H50),IF($C$3="Current Exchange rate",IF(D.Other_DATA!H50=0,0,D.Other_DATA!H50/ECO!R16),IF($C$3="Constant Exchange rate",IF(D.Other_DATA!H50=0,0,D.Other_DATA!H50/ECO!R51))))</f>
        <v>0</v>
      </c>
      <c r="J92" s="74">
        <f>IF($C$3="National Currency",IF(D.Other_DATA!I50=0,0,D.Other_DATA!I50),IF($C$3="Current Exchange rate",IF(D.Other_DATA!I50=0,0,D.Other_DATA!I50/ECO!S16),IF($C$3="Constant Exchange rate",IF(D.Other_DATA!I50=0,0,D.Other_DATA!I50/ECO!S51))))</f>
        <v>0</v>
      </c>
      <c r="K92" s="74">
        <f>IF($C$3="National Currency",IF(D.Other_DATA!J50=0,0,D.Other_DATA!J50),IF($C$3="Current Exchange rate",IF(D.Other_DATA!J50=0,0,D.Other_DATA!J50/ECO!T16),IF($C$3="Constant Exchange rate",IF(D.Other_DATA!J50=0,0,D.Other_DATA!J50/ECO!T51))))</f>
        <v>0</v>
      </c>
      <c r="L92" s="74">
        <f>IF($C$3="National Currency",IF(D.Other_DATA!K50=0,0,D.Other_DATA!K50),IF($C$3="Current Exchange rate",IF(D.Other_DATA!K50=0,0,D.Other_DATA!K50/ECO!U16),IF($C$3="Constant Exchange rate",IF(D.Other_DATA!K50=0,0,D.Other_DATA!K50/ECO!U51))))</f>
        <v>0</v>
      </c>
      <c r="M92" s="74">
        <f>IF($C$3="National Currency",IF(D.Other_DATA!L50=0,0,D.Other_DATA!L50),IF($C$3="Current Exchange rate",IF(D.Other_DATA!L50=0,0,D.Other_DATA!L50/ECO!V16),IF($C$3="Constant Exchange rate",IF(D.Other_DATA!L50=0,0,D.Other_DATA!L50/ECO!V51))))</f>
        <v>0</v>
      </c>
      <c r="N92" s="74">
        <f>IF($C$3="National Currency",IF(D.Other_DATA!M50=0,0,D.Other_DATA!M50),IF($C$3="Current Exchange rate",IF(D.Other_DATA!M50=0,0,D.Other_DATA!M50/ECO!W16),IF($C$3="Constant Exchange rate",IF(D.Other_DATA!M50=0,0,D.Other_DATA!M50/ECO!W51))))</f>
        <v>0</v>
      </c>
      <c r="O92" s="74">
        <f>IF($C$3="National Currency",IF(D.Other_DATA!N50=0,0,D.Other_DATA!N50),IF($C$3="Current Exchange rate",IF(D.Other_DATA!N50=0,0,D.Other_DATA!N50/ECO!X16),IF($C$3="Constant Exchange rate",IF(D.Other_DATA!N50=0,0,D.Other_DATA!N50/ECO!X51))))</f>
        <v>0</v>
      </c>
      <c r="P92" s="48">
        <f t="shared" si="29"/>
        <v>0</v>
      </c>
      <c r="Q92" s="94" t="str">
        <f t="shared" si="30"/>
        <v>-</v>
      </c>
      <c r="R92" s="94" t="str">
        <f t="shared" si="31"/>
        <v>-</v>
      </c>
    </row>
    <row r="93" spans="3:18" ht="15" x14ac:dyDescent="0.25">
      <c r="C93" s="256"/>
      <c r="D93" s="257"/>
      <c r="E93" s="45" t="s">
        <v>7</v>
      </c>
      <c r="F93" s="74">
        <f>IF($C$3="National Currency",IF(D.Other_DATA!E51=0,0,D.Other_DATA!E51),IF($C$3="Current Exchange rate",IF(D.Other_DATA!E51=0,0,D.Other_DATA!E51/ECO!O17),IF($C$3="Constant Exchange rate",IF(D.Other_DATA!E51=0,0,D.Other_DATA!E51/ECO!O52))))</f>
        <v>0</v>
      </c>
      <c r="G93" s="74">
        <f>IF($C$3="National Currency",IF(D.Other_DATA!F51=0,0,D.Other_DATA!F51),IF($C$3="Current Exchange rate",IF(D.Other_DATA!F51=0,0,D.Other_DATA!F51/ECO!P17),IF($C$3="Constant Exchange rate",IF(D.Other_DATA!F51=0,0,D.Other_DATA!F51/ECO!P52))))</f>
        <v>0</v>
      </c>
      <c r="H93" s="74">
        <f>IF($C$3="National Currency",IF(D.Other_DATA!G51=0,0,D.Other_DATA!G51),IF($C$3="Current Exchange rate",IF(D.Other_DATA!G51=0,0,D.Other_DATA!G51/ECO!Q17),IF($C$3="Constant Exchange rate",IF(D.Other_DATA!G51=0,0,D.Other_DATA!G51/ECO!Q52))))</f>
        <v>0</v>
      </c>
      <c r="I93" s="74">
        <f>IF($C$3="National Currency",IF(D.Other_DATA!H51=0,0,D.Other_DATA!H51),IF($C$3="Current Exchange rate",IF(D.Other_DATA!H51=0,0,D.Other_DATA!H51/ECO!R17),IF($C$3="Constant Exchange rate",IF(D.Other_DATA!H51=0,0,D.Other_DATA!H51/ECO!R52))))</f>
        <v>0</v>
      </c>
      <c r="J93" s="74">
        <f>IF($C$3="National Currency",IF(D.Other_DATA!I51=0,0,D.Other_DATA!I51),IF($C$3="Current Exchange rate",IF(D.Other_DATA!I51=0,0,D.Other_DATA!I51/ECO!S17),IF($C$3="Constant Exchange rate",IF(D.Other_DATA!I51=0,0,D.Other_DATA!I51/ECO!S52))))</f>
        <v>0</v>
      </c>
      <c r="K93" s="74">
        <f>IF($C$3="National Currency",IF(D.Other_DATA!J51=0,0,D.Other_DATA!J51),IF($C$3="Current Exchange rate",IF(D.Other_DATA!J51=0,0,D.Other_DATA!J51/ECO!T17),IF($C$3="Constant Exchange rate",IF(D.Other_DATA!J51=0,0,D.Other_DATA!J51/ECO!T52))))</f>
        <v>0</v>
      </c>
      <c r="L93" s="74">
        <f>IF($C$3="National Currency",IF(D.Other_DATA!K51=0,0,D.Other_DATA!K51),IF($C$3="Current Exchange rate",IF(D.Other_DATA!K51=0,0,D.Other_DATA!K51/ECO!U17),IF($C$3="Constant Exchange rate",IF(D.Other_DATA!K51=0,0,D.Other_DATA!K51/ECO!U52))))</f>
        <v>0</v>
      </c>
      <c r="M93" s="74">
        <f>IF($C$3="National Currency",IF(D.Other_DATA!L51=0,0,D.Other_DATA!L51),IF($C$3="Current Exchange rate",IF(D.Other_DATA!L51=0,0,D.Other_DATA!L51/ECO!V17),IF($C$3="Constant Exchange rate",IF(D.Other_DATA!L51=0,0,D.Other_DATA!L51/ECO!V52))))</f>
        <v>0</v>
      </c>
      <c r="N93" s="74">
        <f>IF($C$3="National Currency",IF(D.Other_DATA!M51=0,0,D.Other_DATA!M51),IF($C$3="Current Exchange rate",IF(D.Other_DATA!M51=0,0,D.Other_DATA!M51/ECO!W17),IF($C$3="Constant Exchange rate",IF(D.Other_DATA!M51=0,0,D.Other_DATA!M51/ECO!W52))))</f>
        <v>0</v>
      </c>
      <c r="O93" s="74">
        <f>IF($C$3="National Currency",IF(D.Other_DATA!N51=0,0,D.Other_DATA!N51),IF($C$3="Current Exchange rate",IF(D.Other_DATA!N51=0,0,D.Other_DATA!N51/ECO!X17),IF($C$3="Constant Exchange rate",IF(D.Other_DATA!N51=0,0,D.Other_DATA!N51/ECO!X52))))</f>
        <v>0</v>
      </c>
      <c r="P93" s="48">
        <f t="shared" si="29"/>
        <v>0</v>
      </c>
      <c r="Q93" s="94" t="str">
        <f t="shared" si="30"/>
        <v>-</v>
      </c>
      <c r="R93" s="94" t="str">
        <f t="shared" si="31"/>
        <v>-</v>
      </c>
    </row>
    <row r="94" spans="3:18" ht="15" x14ac:dyDescent="0.25">
      <c r="C94" s="256"/>
      <c r="D94" s="257"/>
      <c r="E94" s="45" t="s">
        <v>8</v>
      </c>
      <c r="F94" s="74">
        <f>IF($C$3="National Currency",IF(D.Other_DATA!E52=0,0,D.Other_DATA!E52),IF($C$3="Current Exchange rate",IF(D.Other_DATA!E52=0,0,D.Other_DATA!E52/ECO!O18),IF($C$3="Constant Exchange rate",IF(D.Other_DATA!E52=0,0,D.Other_DATA!E52/ECO!O53))))</f>
        <v>0</v>
      </c>
      <c r="G94" s="74">
        <f>IF($C$3="National Currency",IF(D.Other_DATA!F52=0,0,D.Other_DATA!F52),IF($C$3="Current Exchange rate",IF(D.Other_DATA!F52=0,0,D.Other_DATA!F52/ECO!P18),IF($C$3="Constant Exchange rate",IF(D.Other_DATA!F52=0,0,D.Other_DATA!F52/ECO!P53))))</f>
        <v>0</v>
      </c>
      <c r="H94" s="74">
        <f>IF($C$3="National Currency",IF(D.Other_DATA!G52=0,0,D.Other_DATA!G52),IF($C$3="Current Exchange rate",IF(D.Other_DATA!G52=0,0,D.Other_DATA!G52/ECO!Q18),IF($C$3="Constant Exchange rate",IF(D.Other_DATA!G52=0,0,D.Other_DATA!G52/ECO!Q53))))</f>
        <v>0</v>
      </c>
      <c r="I94" s="74">
        <f>IF($C$3="National Currency",IF(D.Other_DATA!H52=0,0,D.Other_DATA!H52),IF($C$3="Current Exchange rate",IF(D.Other_DATA!H52=0,0,D.Other_DATA!H52/ECO!R18),IF($C$3="Constant Exchange rate",IF(D.Other_DATA!H52=0,0,D.Other_DATA!H52/ECO!R53))))</f>
        <v>0</v>
      </c>
      <c r="J94" s="74">
        <f>IF($C$3="National Currency",IF(D.Other_DATA!I52=0,0,D.Other_DATA!I52),IF($C$3="Current Exchange rate",IF(D.Other_DATA!I52=0,0,D.Other_DATA!I52/ECO!S18),IF($C$3="Constant Exchange rate",IF(D.Other_DATA!I52=0,0,D.Other_DATA!I52/ECO!S53))))</f>
        <v>0</v>
      </c>
      <c r="K94" s="74">
        <f>IF($C$3="National Currency",IF(D.Other_DATA!J52=0,0,D.Other_DATA!J52),IF($C$3="Current Exchange rate",IF(D.Other_DATA!J52=0,0,D.Other_DATA!J52/ECO!T18),IF($C$3="Constant Exchange rate",IF(D.Other_DATA!J52=0,0,D.Other_DATA!J52/ECO!T53))))</f>
        <v>0</v>
      </c>
      <c r="L94" s="74">
        <f>IF($C$3="National Currency",IF(D.Other_DATA!K52=0,0,D.Other_DATA!K52),IF($C$3="Current Exchange rate",IF(D.Other_DATA!K52=0,0,D.Other_DATA!K52/ECO!U18),IF($C$3="Constant Exchange rate",IF(D.Other_DATA!K52=0,0,D.Other_DATA!K52/ECO!U53))))</f>
        <v>0</v>
      </c>
      <c r="M94" s="74">
        <f>IF($C$3="National Currency",IF(D.Other_DATA!L52=0,0,D.Other_DATA!L52),IF($C$3="Current Exchange rate",IF(D.Other_DATA!L52=0,0,D.Other_DATA!L52/ECO!V18),IF($C$3="Constant Exchange rate",IF(D.Other_DATA!L52=0,0,D.Other_DATA!L52/ECO!V53))))</f>
        <v>0</v>
      </c>
      <c r="N94" s="74">
        <f>IF($C$3="National Currency",IF(D.Other_DATA!M52=0,0,D.Other_DATA!M52),IF($C$3="Current Exchange rate",IF(D.Other_DATA!M52=0,0,D.Other_DATA!M52/ECO!W18),IF($C$3="Constant Exchange rate",IF(D.Other_DATA!M52=0,0,D.Other_DATA!M52/ECO!W53))))</f>
        <v>0</v>
      </c>
      <c r="O94" s="74">
        <f>IF($C$3="National Currency",IF(D.Other_DATA!N52=0,0,D.Other_DATA!N52),IF($C$3="Current Exchange rate",IF(D.Other_DATA!N52=0,0,D.Other_DATA!N52/ECO!X18),IF($C$3="Constant Exchange rate",IF(D.Other_DATA!N52=0,0,D.Other_DATA!N52/ECO!X53))))</f>
        <v>0</v>
      </c>
      <c r="P94" s="48">
        <f t="shared" si="29"/>
        <v>0</v>
      </c>
      <c r="Q94" s="94" t="str">
        <f t="shared" si="30"/>
        <v>-</v>
      </c>
      <c r="R94" s="94" t="str">
        <f t="shared" si="31"/>
        <v>-</v>
      </c>
    </row>
    <row r="95" spans="3:18" ht="15" x14ac:dyDescent="0.25">
      <c r="C95" s="256"/>
      <c r="D95" s="257"/>
      <c r="E95" s="45" t="s">
        <v>9</v>
      </c>
      <c r="F95" s="74">
        <f>IF($C$3="National Currency",IF(D.Other_DATA!E53=0,0,D.Other_DATA!E53),IF($C$3="Current Exchange rate",IF(D.Other_DATA!E53=0,0,D.Other_DATA!E53/ECO!O19),IF($C$3="Constant Exchange rate",IF(D.Other_DATA!E53=0,0,D.Other_DATA!E53/ECO!O54))))</f>
        <v>0</v>
      </c>
      <c r="G95" s="74">
        <f>IF($C$3="National Currency",IF(D.Other_DATA!F53=0,0,D.Other_DATA!F53),IF($C$3="Current Exchange rate",IF(D.Other_DATA!F53=0,0,D.Other_DATA!F53/ECO!P19),IF($C$3="Constant Exchange rate",IF(D.Other_DATA!F53=0,0,D.Other_DATA!F53/ECO!P54))))</f>
        <v>0</v>
      </c>
      <c r="H95" s="74">
        <f>IF($C$3="National Currency",IF(D.Other_DATA!G53=0,0,D.Other_DATA!G53),IF($C$3="Current Exchange rate",IF(D.Other_DATA!G53=0,0,D.Other_DATA!G53/ECO!Q19),IF($C$3="Constant Exchange rate",IF(D.Other_DATA!G53=0,0,D.Other_DATA!G53/ECO!Q54))))</f>
        <v>0</v>
      </c>
      <c r="I95" s="74">
        <f>IF($C$3="National Currency",IF(D.Other_DATA!H53=0,0,D.Other_DATA!H53),IF($C$3="Current Exchange rate",IF(D.Other_DATA!H53=0,0,D.Other_DATA!H53/ECO!R19),IF($C$3="Constant Exchange rate",IF(D.Other_DATA!H53=0,0,D.Other_DATA!H53/ECO!R54))))</f>
        <v>0</v>
      </c>
      <c r="J95" s="74">
        <f>IF($C$3="National Currency",IF(D.Other_DATA!I53=0,0,D.Other_DATA!I53),IF($C$3="Current Exchange rate",IF(D.Other_DATA!I53=0,0,D.Other_DATA!I53/ECO!S19),IF($C$3="Constant Exchange rate",IF(D.Other_DATA!I53=0,0,D.Other_DATA!I53/ECO!S54))))</f>
        <v>0</v>
      </c>
      <c r="K95" s="74">
        <f>IF($C$3="National Currency",IF(D.Other_DATA!J53=0,0,D.Other_DATA!J53),IF($C$3="Current Exchange rate",IF(D.Other_DATA!J53=0,0,D.Other_DATA!J53/ECO!T19),IF($C$3="Constant Exchange rate",IF(D.Other_DATA!J53=0,0,D.Other_DATA!J53/ECO!T54))))</f>
        <v>13199.041379109298</v>
      </c>
      <c r="L95" s="74">
        <f>IF($C$3="National Currency",IF(D.Other_DATA!K53=0,0,D.Other_DATA!K53),IF($C$3="Current Exchange rate",IF(D.Other_DATA!K53=0,0,D.Other_DATA!K53/ECO!U19),IF($C$3="Constant Exchange rate",IF(D.Other_DATA!K53=0,0,D.Other_DATA!K53/ECO!U54))))</f>
        <v>11201.012465783197</v>
      </c>
      <c r="M95" s="74">
        <f>IF($C$3="National Currency",IF(D.Other_DATA!L53=0,0,D.Other_DATA!L53),IF($C$3="Current Exchange rate",IF(D.Other_DATA!L53=0,0,D.Other_DATA!L53/ECO!V19),IF($C$3="Constant Exchange rate",IF(D.Other_DATA!L53=0,0,D.Other_DATA!L53/ECO!V54))))</f>
        <v>11782.045813652299</v>
      </c>
      <c r="N95" s="74">
        <f>IF($C$3="National Currency",IF(D.Other_DATA!M53=0,0,D.Other_DATA!M53),IF($C$3="Current Exchange rate",IF(D.Other_DATA!M53=0,0,D.Other_DATA!M53/ECO!W19),IF($C$3="Constant Exchange rate",IF(D.Other_DATA!M53=0,0,D.Other_DATA!M53/ECO!W54))))</f>
        <v>11186.1557191662</v>
      </c>
      <c r="O95" s="74">
        <f>IF($C$3="National Currency",IF(D.Other_DATA!N53=0,0,D.Other_DATA!N53),IF($C$3="Current Exchange rate",IF(D.Other_DATA!N53=0,0,D.Other_DATA!N53/ECO!X19),IF($C$3="Constant Exchange rate",IF(D.Other_DATA!N53=0,0,D.Other_DATA!N53/ECO!X54))))</f>
        <v>10851.359980449201</v>
      </c>
      <c r="P95" s="48">
        <f t="shared" si="29"/>
        <v>8.8223971426879738E-2</v>
      </c>
      <c r="Q95" s="94">
        <f t="shared" si="30"/>
        <v>-2.9929472387315803E-2</v>
      </c>
      <c r="R95" s="94" t="str">
        <f t="shared" si="31"/>
        <v>-</v>
      </c>
    </row>
    <row r="96" spans="3:18" ht="15" x14ac:dyDescent="0.25">
      <c r="C96" s="256"/>
      <c r="D96" s="257"/>
      <c r="E96" s="45" t="s">
        <v>10</v>
      </c>
      <c r="F96" s="74">
        <f>IF($C$3="National Currency",IF(D.Other_DATA!E54=0,0,D.Other_DATA!E54),IF($C$3="Current Exchange rate",IF(D.Other_DATA!E54=0,0,D.Other_DATA!E54/ECO!O20),IF($C$3="Constant Exchange rate",IF(D.Other_DATA!E54=0,0,D.Other_DATA!E54/ECO!O55))))</f>
        <v>2772</v>
      </c>
      <c r="G96" s="74">
        <f>IF($C$3="National Currency",IF(D.Other_DATA!F54=0,0,D.Other_DATA!F54),IF($C$3="Current Exchange rate",IF(D.Other_DATA!F54=0,0,D.Other_DATA!F54/ECO!P20),IF($C$3="Constant Exchange rate",IF(D.Other_DATA!F54=0,0,D.Other_DATA!F54/ECO!P55))))</f>
        <v>3016</v>
      </c>
      <c r="H96" s="74">
        <f>IF($C$3="National Currency",IF(D.Other_DATA!G54=0,0,D.Other_DATA!G54),IF($C$3="Current Exchange rate",IF(D.Other_DATA!G54=0,0,D.Other_DATA!G54/ECO!Q20),IF($C$3="Constant Exchange rate",IF(D.Other_DATA!G54=0,0,D.Other_DATA!G54/ECO!Q55))))</f>
        <v>3234</v>
      </c>
      <c r="I96" s="74">
        <f>IF($C$3="National Currency",IF(D.Other_DATA!H54=0,0,D.Other_DATA!H54),IF($C$3="Current Exchange rate",IF(D.Other_DATA!H54=0,0,D.Other_DATA!H54/ECO!R20),IF($C$3="Constant Exchange rate",IF(D.Other_DATA!H54=0,0,D.Other_DATA!H54/ECO!R55))))</f>
        <v>3362</v>
      </c>
      <c r="J96" s="74">
        <f>IF($C$3="National Currency",IF(D.Other_DATA!I54=0,0,D.Other_DATA!I54),IF($C$3="Current Exchange rate",IF(D.Other_DATA!I54=0,0,D.Other_DATA!I54/ECO!S20),IF($C$3="Constant Exchange rate",IF(D.Other_DATA!I54=0,0,D.Other_DATA!I54/ECO!S55))))</f>
        <v>3615</v>
      </c>
      <c r="K96" s="74">
        <f>IF($C$3="National Currency",IF(D.Other_DATA!J54=0,0,D.Other_DATA!J54),IF($C$3="Current Exchange rate",IF(D.Other_DATA!J54=0,0,D.Other_DATA!J54/ECO!T20),IF($C$3="Constant Exchange rate",IF(D.Other_DATA!J54=0,0,D.Other_DATA!J54/ECO!T55))))</f>
        <v>3823</v>
      </c>
      <c r="L96" s="74">
        <f>IF($C$3="National Currency",IF(D.Other_DATA!K54=0,0,D.Other_DATA!K54),IF($C$3="Current Exchange rate",IF(D.Other_DATA!K54=0,0,D.Other_DATA!K54/ECO!U20),IF($C$3="Constant Exchange rate",IF(D.Other_DATA!K54=0,0,D.Other_DATA!K54/ECO!U55))))</f>
        <v>3974</v>
      </c>
      <c r="M96" s="74">
        <f>IF($C$3="National Currency",IF(D.Other_DATA!L54=0,0,D.Other_DATA!L54),IF($C$3="Current Exchange rate",IF(D.Other_DATA!L54=0,0,D.Other_DATA!L54/ECO!V20),IF($C$3="Constant Exchange rate",IF(D.Other_DATA!L54=0,0,D.Other_DATA!L54/ECO!V55))))</f>
        <v>4036</v>
      </c>
      <c r="N96" s="74">
        <f>IF($C$3="National Currency",IF(D.Other_DATA!M54=0,0,D.Other_DATA!M54),IF($C$3="Current Exchange rate",IF(D.Other_DATA!M54=0,0,D.Other_DATA!M54/ECO!W20),IF($C$3="Constant Exchange rate",IF(D.Other_DATA!M54=0,0,D.Other_DATA!M54/ECO!W55))))</f>
        <v>4148</v>
      </c>
      <c r="O96" s="74">
        <f>IF($C$3="National Currency",IF(D.Other_DATA!N54=0,0,D.Other_DATA!N54),IF($C$3="Current Exchange rate",IF(D.Other_DATA!N54=0,0,D.Other_DATA!N54/ECO!X20),IF($C$3="Constant Exchange rate",IF(D.Other_DATA!N54=0,0,D.Other_DATA!N54/ECO!X55))))</f>
        <v>4385</v>
      </c>
      <c r="P96" s="48">
        <f t="shared" si="29"/>
        <v>3.5651025807260449E-2</v>
      </c>
      <c r="Q96" s="94">
        <f t="shared" si="30"/>
        <v>5.7135969141755005E-2</v>
      </c>
      <c r="R96" s="94">
        <f t="shared" si="31"/>
        <v>0.5818903318903319</v>
      </c>
    </row>
    <row r="97" spans="3:18" ht="15" x14ac:dyDescent="0.25">
      <c r="C97" s="256"/>
      <c r="D97" s="257"/>
      <c r="E97" s="45" t="s">
        <v>11</v>
      </c>
      <c r="F97" s="74">
        <f>IF($C$3="National Currency",IF(D.Other_DATA!E55=0,0,D.Other_DATA!E55),IF($C$3="Current Exchange rate",IF(D.Other_DATA!E55=0,0,D.Other_DATA!E55/ECO!O21),IF($C$3="Constant Exchange rate",IF(D.Other_DATA!E55=0,0,D.Other_DATA!E55/ECO!O56))))</f>
        <v>29940</v>
      </c>
      <c r="G97" s="74">
        <f>IF($C$3="National Currency",IF(D.Other_DATA!F55=0,0,D.Other_DATA!F55),IF($C$3="Current Exchange rate",IF(D.Other_DATA!F55=0,0,D.Other_DATA!F55/ECO!P21),IF($C$3="Constant Exchange rate",IF(D.Other_DATA!F55=0,0,D.Other_DATA!F55/ECO!P56))))</f>
        <v>31723</v>
      </c>
      <c r="H97" s="74">
        <f>IF($C$3="National Currency",IF(D.Other_DATA!G55=0,0,D.Other_DATA!G55),IF($C$3="Current Exchange rate",IF(D.Other_DATA!G55=0,0,D.Other_DATA!G55/ECO!Q21),IF($C$3="Constant Exchange rate",IF(D.Other_DATA!G55=0,0,D.Other_DATA!G55/ECO!Q56))))</f>
        <v>32967</v>
      </c>
      <c r="I97" s="74">
        <f>IF($C$3="National Currency",IF(D.Other_DATA!H55=0,0,D.Other_DATA!H55),IF($C$3="Current Exchange rate",IF(D.Other_DATA!H55=0,0,D.Other_DATA!H55/ECO!R21),IF($C$3="Constant Exchange rate",IF(D.Other_DATA!H55=0,0,D.Other_DATA!H55/ECO!R56))))</f>
        <v>34181</v>
      </c>
      <c r="J97" s="74">
        <f>IF($C$3="National Currency",IF(D.Other_DATA!I55=0,0,D.Other_DATA!I55),IF($C$3="Current Exchange rate",IF(D.Other_DATA!I55=0,0,D.Other_DATA!I55/ECO!S21),IF($C$3="Constant Exchange rate",IF(D.Other_DATA!I55=0,0,D.Other_DATA!I55/ECO!S56))))</f>
        <v>35363</v>
      </c>
      <c r="K97" s="74">
        <f>IF($C$3="National Currency",IF(D.Other_DATA!J55=0,0,D.Other_DATA!J55),IF($C$3="Current Exchange rate",IF(D.Other_DATA!J55=0,0,D.Other_DATA!J55/ECO!T21),IF($C$3="Constant Exchange rate",IF(D.Other_DATA!J55=0,0,D.Other_DATA!J55/ECO!T56))))</f>
        <v>36832</v>
      </c>
      <c r="L97" s="74">
        <f>IF($C$3="National Currency",IF(D.Other_DATA!K55=0,0,D.Other_DATA!K55),IF($C$3="Current Exchange rate",IF(D.Other_DATA!K55=0,0,D.Other_DATA!K55/ECO!U21),IF($C$3="Constant Exchange rate",IF(D.Other_DATA!K55=0,0,D.Other_DATA!K55/ECO!U56))))</f>
        <v>37728</v>
      </c>
      <c r="M97" s="74">
        <f>IF($C$3="National Currency",IF(D.Other_DATA!L55=0,0,D.Other_DATA!L55),IF($C$3="Current Exchange rate",IF(D.Other_DATA!L55=0,0,D.Other_DATA!L55/ECO!V21),IF($C$3="Constant Exchange rate",IF(D.Other_DATA!L55=0,0,D.Other_DATA!L55/ECO!V56))))</f>
        <v>38831</v>
      </c>
      <c r="N97" s="74">
        <f>IF($C$3="National Currency",IF(D.Other_DATA!M55=0,0,D.Other_DATA!M55),IF($C$3="Current Exchange rate",IF(D.Other_DATA!M55=0,0,D.Other_DATA!M55/ECO!W21),IF($C$3="Constant Exchange rate",IF(D.Other_DATA!M55=0,0,D.Other_DATA!M55/ECO!W56))))</f>
        <v>40301</v>
      </c>
      <c r="O97" s="74">
        <f>IF($C$3="National Currency",IF(D.Other_DATA!N55=0,0,D.Other_DATA!N55),IF($C$3="Current Exchange rate",IF(D.Other_DATA!N55=0,0,D.Other_DATA!N55/ECO!X21),IF($C$3="Constant Exchange rate",IF(D.Other_DATA!N55=0,0,D.Other_DATA!N55/ECO!X56))))</f>
        <v>42029</v>
      </c>
      <c r="P97" s="48">
        <f>O97/$O$118</f>
        <v>0.34170512283998844</v>
      </c>
      <c r="Q97" s="94">
        <f t="shared" si="30"/>
        <v>4.2877347956626455E-2</v>
      </c>
      <c r="R97" s="94">
        <f t="shared" si="31"/>
        <v>0.4037742150968604</v>
      </c>
    </row>
    <row r="98" spans="3:18" ht="15" x14ac:dyDescent="0.25">
      <c r="C98" s="256"/>
      <c r="D98" s="257"/>
      <c r="E98" s="45" t="s">
        <v>12</v>
      </c>
      <c r="F98" s="74">
        <f>IF($C$3="National Currency",IF(D.Other_DATA!E56=0,0,D.Other_DATA!E56),IF($C$3="Current Exchange rate",IF(D.Other_DATA!E56=0,0,D.Other_DATA!E56/ECO!O22),IF($C$3="Constant Exchange rate",IF(D.Other_DATA!E56=0,0,D.Other_DATA!E56/ECO!O57))))</f>
        <v>1709</v>
      </c>
      <c r="G98" s="74">
        <f>IF($C$3="National Currency",IF(D.Other_DATA!F56=0,0,D.Other_DATA!F56),IF($C$3="Current Exchange rate",IF(D.Other_DATA!F56=0,0,D.Other_DATA!F56/ECO!P22),IF($C$3="Constant Exchange rate",IF(D.Other_DATA!F56=0,0,D.Other_DATA!F56/ECO!P57))))</f>
        <v>1829</v>
      </c>
      <c r="H98" s="74">
        <f>IF($C$3="National Currency",IF(D.Other_DATA!G56=0,0,D.Other_DATA!G56),IF($C$3="Current Exchange rate",IF(D.Other_DATA!G56=0,0,D.Other_DATA!G56/ECO!Q22),IF($C$3="Constant Exchange rate",IF(D.Other_DATA!G56=0,0,D.Other_DATA!G56/ECO!Q57))))</f>
        <v>1961</v>
      </c>
      <c r="I98" s="74">
        <f>IF($C$3="National Currency",IF(D.Other_DATA!H56=0,0,D.Other_DATA!H56),IF($C$3="Current Exchange rate",IF(D.Other_DATA!H56=0,0,D.Other_DATA!H56/ECO!R22),IF($C$3="Constant Exchange rate",IF(D.Other_DATA!H56=0,0,D.Other_DATA!H56/ECO!R57))))</f>
        <v>2049</v>
      </c>
      <c r="J98" s="74">
        <f>IF($C$3="National Currency",IF(D.Other_DATA!I56=0,0,D.Other_DATA!I56),IF($C$3="Current Exchange rate",IF(D.Other_DATA!I56=0,0,D.Other_DATA!I56/ECO!S22),IF($C$3="Constant Exchange rate",IF(D.Other_DATA!I56=0,0,D.Other_DATA!I56/ECO!S57))))</f>
        <v>2090</v>
      </c>
      <c r="K98" s="74">
        <f>IF($C$3="National Currency",IF(D.Other_DATA!J56=0,0,D.Other_DATA!J56),IF($C$3="Current Exchange rate",IF(D.Other_DATA!J56=0,0,D.Other_DATA!J56/ECO!T22),IF($C$3="Constant Exchange rate",IF(D.Other_DATA!J56=0,0,D.Other_DATA!J56/ECO!T57))))</f>
        <v>2459</v>
      </c>
      <c r="L98" s="74">
        <f>IF($C$3="National Currency",IF(D.Other_DATA!K56=0,0,D.Other_DATA!K56),IF($C$3="Current Exchange rate",IF(D.Other_DATA!K56=0,0,D.Other_DATA!K56/ECO!U22),IF($C$3="Constant Exchange rate",IF(D.Other_DATA!K56=0,0,D.Other_DATA!K56/ECO!U57))))</f>
        <v>2377</v>
      </c>
      <c r="M98" s="74">
        <f>IF($C$3="National Currency",IF(D.Other_DATA!L56=0,0,D.Other_DATA!L56),IF($C$3="Current Exchange rate",IF(D.Other_DATA!L56=0,0,D.Other_DATA!L56/ECO!V22),IF($C$3="Constant Exchange rate",IF(D.Other_DATA!L56=0,0,D.Other_DATA!L56/ECO!V57))))</f>
        <v>2438</v>
      </c>
      <c r="N98" s="74">
        <f>IF($C$3="National Currency",IF(D.Other_DATA!M56=0,0,D.Other_DATA!M56),IF($C$3="Current Exchange rate",IF(D.Other_DATA!M56=0,0,D.Other_DATA!M56/ECO!W22),IF($C$3="Constant Exchange rate",IF(D.Other_DATA!M56=0,0,D.Other_DATA!M56/ECO!W57))))</f>
        <v>3043</v>
      </c>
      <c r="O98" s="74">
        <f>IF($C$3="National Currency",IF(D.Other_DATA!N56=0,0,D.Other_DATA!N56),IF($C$3="Current Exchange rate",IF(D.Other_DATA!N56=0,0,D.Other_DATA!N56/ECO!X22),IF($C$3="Constant Exchange rate",IF(D.Other_DATA!N56=0,0,D.Other_DATA!N56/ECO!X57))))</f>
        <v>2395</v>
      </c>
      <c r="P98" s="48">
        <f t="shared" si="29"/>
        <v>1.9471882966565282E-2</v>
      </c>
      <c r="Q98" s="94">
        <f t="shared" si="30"/>
        <v>-0.21294774893197499</v>
      </c>
      <c r="R98" s="94">
        <f t="shared" si="31"/>
        <v>0.40140433001755405</v>
      </c>
    </row>
    <row r="99" spans="3:18" ht="15" x14ac:dyDescent="0.25">
      <c r="C99" s="256"/>
      <c r="D99" s="257"/>
      <c r="E99" s="45" t="s">
        <v>13</v>
      </c>
      <c r="F99" s="74">
        <f>IF($C$3="National Currency",IF(D.Other_DATA!E57=0,0,D.Other_DATA!E57),IF($C$3="Current Exchange rate",IF(D.Other_DATA!E57=0,0,D.Other_DATA!E57/ECO!O23),IF($C$3="Constant Exchange rate",IF(D.Other_DATA!E57=0,0,D.Other_DATA!E57/ECO!O58))))</f>
        <v>0</v>
      </c>
      <c r="G99" s="74">
        <f>IF($C$3="National Currency",IF(D.Other_DATA!F57=0,0,D.Other_DATA!F57),IF($C$3="Current Exchange rate",IF(D.Other_DATA!F57=0,0,D.Other_DATA!F57/ECO!P23),IF($C$3="Constant Exchange rate",IF(D.Other_DATA!F57=0,0,D.Other_DATA!F57/ECO!P58))))</f>
        <v>0</v>
      </c>
      <c r="H99" s="74">
        <f>IF($C$3="National Currency",IF(D.Other_DATA!G57=0,0,D.Other_DATA!G57),IF($C$3="Current Exchange rate",IF(D.Other_DATA!G57=0,0,D.Other_DATA!G57/ECO!Q23),IF($C$3="Constant Exchange rate",IF(D.Other_DATA!G57=0,0,D.Other_DATA!G57/ECO!Q58))))</f>
        <v>0</v>
      </c>
      <c r="I99" s="74">
        <f>IF($C$3="National Currency",IF(D.Other_DATA!H57=0,0,D.Other_DATA!H57),IF($C$3="Current Exchange rate",IF(D.Other_DATA!H57=0,0,D.Other_DATA!H57/ECO!R23),IF($C$3="Constant Exchange rate",IF(D.Other_DATA!H57=0,0,D.Other_DATA!H57/ECO!R58))))</f>
        <v>529.38103943588396</v>
      </c>
      <c r="J99" s="74">
        <f>IF($C$3="National Currency",IF(D.Other_DATA!I57=0,0,D.Other_DATA!I57),IF($C$3="Current Exchange rate",IF(D.Other_DATA!I57=0,0,D.Other_DATA!I57/ECO!S23),IF($C$3="Constant Exchange rate",IF(D.Other_DATA!I57=0,0,D.Other_DATA!I57/ECO!S58))))</f>
        <v>575.21546095586314</v>
      </c>
      <c r="K99" s="74">
        <f>IF($C$3="National Currency",IF(D.Other_DATA!J57=0,0,D.Other_DATA!J57),IF($C$3="Current Exchange rate",IF(D.Other_DATA!J57=0,0,D.Other_DATA!J57/ECO!T23),IF($C$3="Constant Exchange rate",IF(D.Other_DATA!J57=0,0,D.Other_DATA!J57/ECO!T58))))</f>
        <v>863.54139462000524</v>
      </c>
      <c r="L99" s="74">
        <f>IF($C$3="National Currency",IF(D.Other_DATA!K57=0,0,D.Other_DATA!K57),IF($C$3="Current Exchange rate",IF(D.Other_DATA!K57=0,0,D.Other_DATA!K57/ECO!U23),IF($C$3="Constant Exchange rate",IF(D.Other_DATA!K57=0,0,D.Other_DATA!K57/ECO!U58))))</f>
        <v>879.6030295116218</v>
      </c>
      <c r="M99" s="74">
        <f>IF($C$3="National Currency",IF(D.Other_DATA!L57=0,0,D.Other_DATA!L57),IF($C$3="Current Exchange rate",IF(D.Other_DATA!L57=0,0,D.Other_DATA!L57/ECO!V23),IF($C$3="Constant Exchange rate",IF(D.Other_DATA!L57=0,0,D.Other_DATA!L57/ECO!V58))))</f>
        <v>866.80595455732566</v>
      </c>
      <c r="N99" s="74">
        <f>IF($C$3="National Currency",IF(D.Other_DATA!M57=0,0,D.Other_DATA!M57),IF($C$3="Current Exchange rate",IF(D.Other_DATA!M57=0,0,D.Other_DATA!M57/ECO!W23),IF($C$3="Constant Exchange rate",IF(D.Other_DATA!M57=0,0,D.Other_DATA!M57/ECO!W58))))</f>
        <v>849.8302428832593</v>
      </c>
      <c r="O99" s="74">
        <f>IF($C$3="National Currency",IF(D.Other_DATA!N57=0,0,D.Other_DATA!N57),IF($C$3="Current Exchange rate",IF(D.Other_DATA!N57=0,0,D.Other_DATA!N57/ECO!X23),IF($C$3="Constant Exchange rate",IF(D.Other_DATA!N57=0,0,D.Other_DATA!N57/ECO!X58))))</f>
        <v>822.66910420475313</v>
      </c>
      <c r="P99" s="48">
        <f t="shared" si="29"/>
        <v>6.6884828882188109E-3</v>
      </c>
      <c r="Q99" s="94">
        <f t="shared" si="30"/>
        <v>-3.1960663798402011E-2</v>
      </c>
      <c r="R99" s="94" t="str">
        <f t="shared" si="31"/>
        <v>-</v>
      </c>
    </row>
    <row r="100" spans="3:18" ht="15" x14ac:dyDescent="0.25">
      <c r="C100" s="256"/>
      <c r="D100" s="257"/>
      <c r="E100" s="45" t="s">
        <v>14</v>
      </c>
      <c r="F100" s="74">
        <f>IF($C$3="National Currency",IF(D.Other_DATA!E58=0,0,D.Other_DATA!E58),IF($C$3="Current Exchange rate",IF(D.Other_DATA!E58=0,0,D.Other_DATA!E58/ECO!O24),IF($C$3="Constant Exchange rate",IF(D.Other_DATA!E58=0,0,D.Other_DATA!E58/ECO!O59))))</f>
        <v>0</v>
      </c>
      <c r="G100" s="74">
        <f>IF($C$3="National Currency",IF(D.Other_DATA!F58=0,0,D.Other_DATA!F58),IF($C$3="Current Exchange rate",IF(D.Other_DATA!F58=0,0,D.Other_DATA!F58/ECO!P24),IF($C$3="Constant Exchange rate",IF(D.Other_DATA!F58=0,0,D.Other_DATA!F58/ECO!P59))))</f>
        <v>0</v>
      </c>
      <c r="H100" s="74">
        <f>IF($C$3="National Currency",IF(D.Other_DATA!G58=0,0,D.Other_DATA!G58),IF($C$3="Current Exchange rate",IF(D.Other_DATA!G58=0,0,D.Other_DATA!G58/ECO!Q24),IF($C$3="Constant Exchange rate",IF(D.Other_DATA!G58=0,0,D.Other_DATA!G58/ECO!Q59))))</f>
        <v>0</v>
      </c>
      <c r="I100" s="74">
        <f>IF($C$3="National Currency",IF(D.Other_DATA!H58=0,0,D.Other_DATA!H58),IF($C$3="Current Exchange rate",IF(D.Other_DATA!H58=0,0,D.Other_DATA!H58/ECO!R24),IF($C$3="Constant Exchange rate",IF(D.Other_DATA!H58=0,0,D.Other_DATA!H58/ECO!R59))))</f>
        <v>0</v>
      </c>
      <c r="J100" s="74">
        <f>IF($C$3="National Currency",IF(D.Other_DATA!I58=0,0,D.Other_DATA!I58),IF($C$3="Current Exchange rate",IF(D.Other_DATA!I58=0,0,D.Other_DATA!I58/ECO!S24),IF($C$3="Constant Exchange rate",IF(D.Other_DATA!I58=0,0,D.Other_DATA!I58/ECO!S59))))</f>
        <v>0</v>
      </c>
      <c r="K100" s="74">
        <f>IF($C$3="National Currency",IF(D.Other_DATA!J58=0,0,D.Other_DATA!J58),IF($C$3="Current Exchange rate",IF(D.Other_DATA!J58=0,0,D.Other_DATA!J58/ECO!T24),IF($C$3="Constant Exchange rate",IF(D.Other_DATA!J58=0,0,D.Other_DATA!J58/ECO!T59))))</f>
        <v>0</v>
      </c>
      <c r="L100" s="74">
        <f>IF($C$3="National Currency",IF(D.Other_DATA!K58=0,0,D.Other_DATA!K58),IF($C$3="Current Exchange rate",IF(D.Other_DATA!K58=0,0,D.Other_DATA!K58/ECO!U24),IF($C$3="Constant Exchange rate",IF(D.Other_DATA!K58=0,0,D.Other_DATA!K58/ECO!U59))))</f>
        <v>0</v>
      </c>
      <c r="M100" s="74">
        <f>IF($C$3="National Currency",IF(D.Other_DATA!L58=0,0,D.Other_DATA!L58),IF($C$3="Current Exchange rate",IF(D.Other_DATA!L58=0,0,D.Other_DATA!L58/ECO!V24),IF($C$3="Constant Exchange rate",IF(D.Other_DATA!L58=0,0,D.Other_DATA!L58/ECO!V59))))</f>
        <v>0</v>
      </c>
      <c r="N100" s="74">
        <f>IF($C$3="National Currency",IF(D.Other_DATA!M58=0,0,D.Other_DATA!M58),IF($C$3="Current Exchange rate",IF(D.Other_DATA!M58=0,0,D.Other_DATA!M58/ECO!W24),IF($C$3="Constant Exchange rate",IF(D.Other_DATA!M58=0,0,D.Other_DATA!M58/ECO!W59))))</f>
        <v>0</v>
      </c>
      <c r="O100" s="74">
        <f>IF($C$3="National Currency",IF(D.Other_DATA!N58=0,0,D.Other_DATA!N58),IF($C$3="Current Exchange rate",IF(D.Other_DATA!N58=0,0,D.Other_DATA!N58/ECO!X24),IF($C$3="Constant Exchange rate",IF(D.Other_DATA!N58=0,0,D.Other_DATA!N58/ECO!X59))))</f>
        <v>0</v>
      </c>
      <c r="P100" s="48">
        <f t="shared" si="29"/>
        <v>0</v>
      </c>
      <c r="Q100" s="94" t="str">
        <f t="shared" si="30"/>
        <v>-</v>
      </c>
      <c r="R100" s="94" t="str">
        <f t="shared" si="31"/>
        <v>-</v>
      </c>
    </row>
    <row r="101" spans="3:18" ht="15" x14ac:dyDescent="0.25">
      <c r="C101" s="256"/>
      <c r="D101" s="257"/>
      <c r="E101" s="45" t="s">
        <v>15</v>
      </c>
      <c r="F101" s="74">
        <f>IF($C$3="National Currency",IF(D.Other_DATA!E59=0,0,D.Other_DATA!E59),IF($C$3="Current Exchange rate",IF(D.Other_DATA!E59=0,0,D.Other_DATA!E59/ECO!O25),IF($C$3="Constant Exchange rate",IF(D.Other_DATA!E59=0,0,D.Other_DATA!E59/ECO!O60))))</f>
        <v>0</v>
      </c>
      <c r="G101" s="74">
        <f>IF($C$3="National Currency",IF(D.Other_DATA!F59=0,0,D.Other_DATA!F59),IF($C$3="Current Exchange rate",IF(D.Other_DATA!F59=0,0,D.Other_DATA!F59/ECO!P25),IF($C$3="Constant Exchange rate",IF(D.Other_DATA!F59=0,0,D.Other_DATA!F59/ECO!P60))))</f>
        <v>0</v>
      </c>
      <c r="H101" s="74">
        <f>IF($C$3="National Currency",IF(D.Other_DATA!G59=0,0,D.Other_DATA!G59),IF($C$3="Current Exchange rate",IF(D.Other_DATA!G59=0,0,D.Other_DATA!G59/ECO!Q25),IF($C$3="Constant Exchange rate",IF(D.Other_DATA!G59=0,0,D.Other_DATA!G59/ECO!Q60))))</f>
        <v>0</v>
      </c>
      <c r="I101" s="74">
        <f>IF($C$3="National Currency",IF(D.Other_DATA!H59=0,0,D.Other_DATA!H59),IF($C$3="Current Exchange rate",IF(D.Other_DATA!H59=0,0,D.Other_DATA!H59/ECO!R25),IF($C$3="Constant Exchange rate",IF(D.Other_DATA!H59=0,0,D.Other_DATA!H59/ECO!R60))))</f>
        <v>0</v>
      </c>
      <c r="J101" s="74">
        <f>IF($C$3="National Currency",IF(D.Other_DATA!I59=0,0,D.Other_DATA!I59),IF($C$3="Current Exchange rate",IF(D.Other_DATA!I59=0,0,D.Other_DATA!I59/ECO!S25),IF($C$3="Constant Exchange rate",IF(D.Other_DATA!I59=0,0,D.Other_DATA!I59/ECO!S60))))</f>
        <v>0</v>
      </c>
      <c r="K101" s="74">
        <f>IF($C$3="National Currency",IF(D.Other_DATA!J59=0,0,D.Other_DATA!J59),IF($C$3="Current Exchange rate",IF(D.Other_DATA!J59=0,0,D.Other_DATA!J59/ECO!T25),IF($C$3="Constant Exchange rate",IF(D.Other_DATA!J59=0,0,D.Other_DATA!J59/ECO!T60))))</f>
        <v>0</v>
      </c>
      <c r="L101" s="74">
        <f>IF($C$3="National Currency",IF(D.Other_DATA!K59=0,0,D.Other_DATA!K59),IF($C$3="Current Exchange rate",IF(D.Other_DATA!K59=0,0,D.Other_DATA!K59/ECO!U25),IF($C$3="Constant Exchange rate",IF(D.Other_DATA!K59=0,0,D.Other_DATA!K59/ECO!U60))))</f>
        <v>0</v>
      </c>
      <c r="M101" s="74">
        <f>IF($C$3="National Currency",IF(D.Other_DATA!L59=0,0,D.Other_DATA!L59),IF($C$3="Current Exchange rate",IF(D.Other_DATA!L59=0,0,D.Other_DATA!L59/ECO!V25),IF($C$3="Constant Exchange rate",IF(D.Other_DATA!L59=0,0,D.Other_DATA!L59/ECO!V60))))</f>
        <v>0</v>
      </c>
      <c r="N101" s="74">
        <f>IF($C$3="National Currency",IF(D.Other_DATA!M59=0,0,D.Other_DATA!M59),IF($C$3="Current Exchange rate",IF(D.Other_DATA!M59=0,0,D.Other_DATA!M59/ECO!W25),IF($C$3="Constant Exchange rate",IF(D.Other_DATA!M59=0,0,D.Other_DATA!M59/ECO!W60))))</f>
        <v>0</v>
      </c>
      <c r="O101" s="74">
        <f>IF($C$3="National Currency",IF(D.Other_DATA!N59=0,0,D.Other_DATA!N59),IF($C$3="Current Exchange rate",IF(D.Other_DATA!N59=0,0,D.Other_DATA!N59/ECO!X25),IF($C$3="Constant Exchange rate",IF(D.Other_DATA!N59=0,0,D.Other_DATA!N59/ECO!X60))))</f>
        <v>0</v>
      </c>
      <c r="P101" s="48">
        <f t="shared" si="29"/>
        <v>0</v>
      </c>
      <c r="Q101" s="94" t="str">
        <f t="shared" si="30"/>
        <v>-</v>
      </c>
      <c r="R101" s="94" t="str">
        <f t="shared" si="31"/>
        <v>-</v>
      </c>
    </row>
    <row r="102" spans="3:18" ht="15" x14ac:dyDescent="0.25">
      <c r="C102" s="256"/>
      <c r="D102" s="257"/>
      <c r="E102" s="45" t="s">
        <v>16</v>
      </c>
      <c r="F102" s="74">
        <f>IF($C$3="National Currency",IF(D.Other_DATA!E60=0,0,D.Other_DATA!E60),IF($C$3="Current Exchange rate",IF(D.Other_DATA!E60=0,0,D.Other_DATA!E60/ECO!O26),IF($C$3="Constant Exchange rate",IF(D.Other_DATA!E60=0,0,D.Other_DATA!E60/ECO!O61))))</f>
        <v>0</v>
      </c>
      <c r="G102" s="74">
        <f>IF($C$3="National Currency",IF(D.Other_DATA!F60=0,0,D.Other_DATA!F60),IF($C$3="Current Exchange rate",IF(D.Other_DATA!F60=0,0,D.Other_DATA!F60/ECO!P26),IF($C$3="Constant Exchange rate",IF(D.Other_DATA!F60=0,0,D.Other_DATA!F60/ECO!P61))))</f>
        <v>0</v>
      </c>
      <c r="H102" s="74">
        <f>IF($C$3="National Currency",IF(D.Other_DATA!G60=0,0,D.Other_DATA!G60),IF($C$3="Current Exchange rate",IF(D.Other_DATA!G60=0,0,D.Other_DATA!G60/ECO!Q26),IF($C$3="Constant Exchange rate",IF(D.Other_DATA!G60=0,0,D.Other_DATA!G60/ECO!Q61))))</f>
        <v>0</v>
      </c>
      <c r="I102" s="74">
        <f>IF($C$3="National Currency",IF(D.Other_DATA!H60=0,0,D.Other_DATA!H60),IF($C$3="Current Exchange rate",IF(D.Other_DATA!H60=0,0,D.Other_DATA!H60/ECO!R26),IF($C$3="Constant Exchange rate",IF(D.Other_DATA!H60=0,0,D.Other_DATA!H60/ECO!R61))))</f>
        <v>0</v>
      </c>
      <c r="J102" s="74">
        <f>IF($C$3="National Currency",IF(D.Other_DATA!I60=0,0,D.Other_DATA!I60),IF($C$3="Current Exchange rate",IF(D.Other_DATA!I60=0,0,D.Other_DATA!I60/ECO!S26),IF($C$3="Constant Exchange rate",IF(D.Other_DATA!I60=0,0,D.Other_DATA!I60/ECO!S61))))</f>
        <v>0</v>
      </c>
      <c r="K102" s="74">
        <f>IF($C$3="National Currency",IF(D.Other_DATA!J60=0,0,D.Other_DATA!J60),IF($C$3="Current Exchange rate",IF(D.Other_DATA!J60=0,0,D.Other_DATA!J60/ECO!T26),IF($C$3="Constant Exchange rate",IF(D.Other_DATA!J60=0,0,D.Other_DATA!J60/ECO!T61))))</f>
        <v>0</v>
      </c>
      <c r="L102" s="74">
        <f>IF($C$3="National Currency",IF(D.Other_DATA!K60=0,0,D.Other_DATA!K60),IF($C$3="Current Exchange rate",IF(D.Other_DATA!K60=0,0,D.Other_DATA!K60/ECO!U26),IF($C$3="Constant Exchange rate",IF(D.Other_DATA!K60=0,0,D.Other_DATA!K60/ECO!U61))))</f>
        <v>225.3439771547248</v>
      </c>
      <c r="M102" s="74">
        <f>IF($C$3="National Currency",IF(D.Other_DATA!L60=0,0,D.Other_DATA!L60),IF($C$3="Current Exchange rate",IF(D.Other_DATA!L60=0,0,D.Other_DATA!L60/ECO!V26),IF($C$3="Constant Exchange rate",IF(D.Other_DATA!L60=0,0,D.Other_DATA!L60/ECO!V61))))</f>
        <v>228.11526479750776</v>
      </c>
      <c r="N102" s="74">
        <f>IF($C$3="National Currency",IF(D.Other_DATA!M60=0,0,D.Other_DATA!M60),IF($C$3="Current Exchange rate",IF(D.Other_DATA!M60=0,0,D.Other_DATA!M60/ECO!W26),IF($C$3="Constant Exchange rate",IF(D.Other_DATA!M60=0,0,D.Other_DATA!M60/ECO!W61))))</f>
        <v>232.67133956386292</v>
      </c>
      <c r="O102" s="74">
        <f>IF($C$3="National Currency",IF(D.Other_DATA!N60=0,0,D.Other_DATA!N60),IF($C$3="Current Exchange rate",IF(D.Other_DATA!N60=0,0,D.Other_DATA!N60/ECO!X26),IF($C$3="Constant Exchange rate",IF(D.Other_DATA!N60=0,0,D.Other_DATA!N60/ECO!X61))))</f>
        <v>234.44963655244027</v>
      </c>
      <c r="P102" s="48">
        <f t="shared" si="29"/>
        <v>1.9061277179552747E-3</v>
      </c>
      <c r="Q102" s="94">
        <f t="shared" si="30"/>
        <v>7.6429567642957164E-3</v>
      </c>
      <c r="R102" s="94" t="str">
        <f t="shared" si="31"/>
        <v>-</v>
      </c>
    </row>
    <row r="103" spans="3:18" ht="15" x14ac:dyDescent="0.25">
      <c r="C103" s="256"/>
      <c r="D103" s="257"/>
      <c r="E103" s="45" t="s">
        <v>17</v>
      </c>
      <c r="F103" s="74">
        <f>IF($C$3="National Currency",IF(D.Other_DATA!E61=0,0,D.Other_DATA!E61),IF($C$3="Current Exchange rate",IF(D.Other_DATA!E61=0,0,D.Other_DATA!E61/ECO!O27),IF($C$3="Constant Exchange rate",IF(D.Other_DATA!E61=0,0,D.Other_DATA!E61/ECO!O62))))</f>
        <v>34615</v>
      </c>
      <c r="G103" s="74">
        <f>IF($C$3="National Currency",IF(D.Other_DATA!F61=0,0,D.Other_DATA!F61),IF($C$3="Current Exchange rate",IF(D.Other_DATA!F61=0,0,D.Other_DATA!F61/ECO!P27),IF($C$3="Constant Exchange rate",IF(D.Other_DATA!F61=0,0,D.Other_DATA!F61/ECO!P62))))</f>
        <v>35108</v>
      </c>
      <c r="H103" s="74">
        <f>IF($C$3="National Currency",IF(D.Other_DATA!G61=0,0,D.Other_DATA!G61),IF($C$3="Current Exchange rate",IF(D.Other_DATA!G61=0,0,D.Other_DATA!G61/ECO!Q27),IF($C$3="Constant Exchange rate",IF(D.Other_DATA!G61=0,0,D.Other_DATA!G61/ECO!Q62))))</f>
        <v>35269</v>
      </c>
      <c r="I103" s="74">
        <f>IF($C$3="National Currency",IF(D.Other_DATA!H61=0,0,D.Other_DATA!H61),IF($C$3="Current Exchange rate",IF(D.Other_DATA!H61=0,0,D.Other_DATA!H61/ECO!R27),IF($C$3="Constant Exchange rate",IF(D.Other_DATA!H61=0,0,D.Other_DATA!H61/ECO!R62))))</f>
        <v>35906</v>
      </c>
      <c r="J103" s="74">
        <f>IF($C$3="National Currency",IF(D.Other_DATA!I61=0,0,D.Other_DATA!I61),IF($C$3="Current Exchange rate",IF(D.Other_DATA!I61=0,0,D.Other_DATA!I61/ECO!S27),IF($C$3="Constant Exchange rate",IF(D.Other_DATA!I61=0,0,D.Other_DATA!I61/ECO!S62))))</f>
        <v>34435</v>
      </c>
      <c r="K103" s="74">
        <f>IF($C$3="National Currency",IF(D.Other_DATA!J61=0,0,D.Other_DATA!J61),IF($C$3="Current Exchange rate",IF(D.Other_DATA!J61=0,0,D.Other_DATA!J61/ECO!T27),IF($C$3="Constant Exchange rate",IF(D.Other_DATA!J61=0,0,D.Other_DATA!J61/ECO!T62))))</f>
        <v>33928</v>
      </c>
      <c r="L103" s="74">
        <f>IF($C$3="National Currency",IF(D.Other_DATA!K61=0,0,D.Other_DATA!K61),IF($C$3="Current Exchange rate",IF(D.Other_DATA!K61=0,0,D.Other_DATA!K61/ECO!U27),IF($C$3="Constant Exchange rate",IF(D.Other_DATA!K61=0,0,D.Other_DATA!K61/ECO!U62))))</f>
        <v>32056</v>
      </c>
      <c r="M103" s="74">
        <f>IF($C$3="National Currency",IF(D.Other_DATA!L61=0,0,D.Other_DATA!L61),IF($C$3="Current Exchange rate",IF(D.Other_DATA!L61=0,0,D.Other_DATA!L61/ECO!V27),IF($C$3="Constant Exchange rate",IF(D.Other_DATA!L61=0,0,D.Other_DATA!L61/ECO!V62))))</f>
        <v>32648</v>
      </c>
      <c r="N103" s="74">
        <f>IF($C$3="National Currency",IF(D.Other_DATA!M61=0,0,D.Other_DATA!M61),IF($C$3="Current Exchange rate",IF(D.Other_DATA!M61=0,0,D.Other_DATA!M61/ECO!W27),IF($C$3="Constant Exchange rate",IF(D.Other_DATA!M61=0,0,D.Other_DATA!M61/ECO!W62))))</f>
        <v>32199</v>
      </c>
      <c r="O103" s="74">
        <f>IF($C$3="National Currency",IF(D.Other_DATA!N61=0,0,D.Other_DATA!N61),IF($C$3="Current Exchange rate",IF(D.Other_DATA!N61=0,0,D.Other_DATA!N61/ECO!X27),IF($C$3="Constant Exchange rate",IF(D.Other_DATA!N61=0,0,D.Other_DATA!N61/ECO!X62))))</f>
        <v>30728</v>
      </c>
      <c r="P103" s="48">
        <f t="shared" si="29"/>
        <v>0.24982547799441254</v>
      </c>
      <c r="Q103" s="94">
        <f t="shared" si="30"/>
        <v>-4.5684648591571175E-2</v>
      </c>
      <c r="R103" s="94">
        <f t="shared" si="31"/>
        <v>-0.11229235880398669</v>
      </c>
    </row>
    <row r="104" spans="3:18" ht="15" x14ac:dyDescent="0.25">
      <c r="C104" s="256"/>
      <c r="D104" s="257"/>
      <c r="E104" s="45" t="s">
        <v>18</v>
      </c>
      <c r="F104" s="74">
        <f>IF($C$3="National Currency",IF(D.Other_DATA!E62=0,0,D.Other_DATA!E62),IF($C$3="Current Exchange rate",IF(D.Other_DATA!E62=0,0,D.Other_DATA!E62/ECO!O28),IF($C$3="Constant Exchange rate",IF(D.Other_DATA!E62=0,0,D.Other_DATA!E62/ECO!O63))))</f>
        <v>0</v>
      </c>
      <c r="G104" s="74">
        <f>IF($C$3="National Currency",IF(D.Other_DATA!F62=0,0,D.Other_DATA!F62),IF($C$3="Current Exchange rate",IF(D.Other_DATA!F62=0,0,D.Other_DATA!F62/ECO!P28),IF($C$3="Constant Exchange rate",IF(D.Other_DATA!F62=0,0,D.Other_DATA!F62/ECO!P63))))</f>
        <v>0</v>
      </c>
      <c r="H104" s="74">
        <f>IF($C$3="National Currency",IF(D.Other_DATA!G62=0,0,D.Other_DATA!G62),IF($C$3="Current Exchange rate",IF(D.Other_DATA!G62=0,0,D.Other_DATA!G62/ECO!Q28),IF($C$3="Constant Exchange rate",IF(D.Other_DATA!G62=0,0,D.Other_DATA!G62/ECO!Q63))))</f>
        <v>0</v>
      </c>
      <c r="I104" s="74">
        <f>IF($C$3="National Currency",IF(D.Other_DATA!H62=0,0,D.Other_DATA!H62),IF($C$3="Current Exchange rate",IF(D.Other_DATA!H62=0,0,D.Other_DATA!H62/ECO!R28),IF($C$3="Constant Exchange rate",IF(D.Other_DATA!H62=0,0,D.Other_DATA!H62/ECO!R63))))</f>
        <v>0</v>
      </c>
      <c r="J104" s="74">
        <f>IF($C$3="National Currency",IF(D.Other_DATA!I62=0,0,D.Other_DATA!I62),IF($C$3="Current Exchange rate",IF(D.Other_DATA!I62=0,0,D.Other_DATA!I62/ECO!S28),IF($C$3="Constant Exchange rate",IF(D.Other_DATA!I62=0,0,D.Other_DATA!I62/ECO!S63))))</f>
        <v>0</v>
      </c>
      <c r="K104" s="74">
        <f>IF($C$3="National Currency",IF(D.Other_DATA!J62=0,0,D.Other_DATA!J62),IF($C$3="Current Exchange rate",IF(D.Other_DATA!J62=0,0,D.Other_DATA!J62/ECO!T28),IF($C$3="Constant Exchange rate",IF(D.Other_DATA!J62=0,0,D.Other_DATA!J62/ECO!T63))))</f>
        <v>0</v>
      </c>
      <c r="L104" s="74">
        <f>IF($C$3="National Currency",IF(D.Other_DATA!K62=0,0,D.Other_DATA!K62),IF($C$3="Current Exchange rate",IF(D.Other_DATA!K62=0,0,D.Other_DATA!K62/ECO!U28),IF($C$3="Constant Exchange rate",IF(D.Other_DATA!K62=0,0,D.Other_DATA!K62/ECO!U63))))</f>
        <v>0</v>
      </c>
      <c r="M104" s="74">
        <f>IF($C$3="National Currency",IF(D.Other_DATA!L62=0,0,D.Other_DATA!L62),IF($C$3="Current Exchange rate",IF(D.Other_DATA!L62=0,0,D.Other_DATA!L62/ECO!V28),IF($C$3="Constant Exchange rate",IF(D.Other_DATA!L62=0,0,D.Other_DATA!L62/ECO!V63))))</f>
        <v>0</v>
      </c>
      <c r="N104" s="74">
        <f>IF($C$3="National Currency",IF(D.Other_DATA!M62=0,0,D.Other_DATA!M62),IF($C$3="Current Exchange rate",IF(D.Other_DATA!M62=0,0,D.Other_DATA!M62/ECO!W28),IF($C$3="Constant Exchange rate",IF(D.Other_DATA!M62=0,0,D.Other_DATA!M62/ECO!W63))))</f>
        <v>0</v>
      </c>
      <c r="O104" s="74">
        <f>IF($C$3="National Currency",IF(D.Other_DATA!N62=0,0,D.Other_DATA!N62),IF($C$3="Current Exchange rate",IF(D.Other_DATA!N62=0,0,D.Other_DATA!N62/ECO!X28),IF($C$3="Constant Exchange rate",IF(D.Other_DATA!N62=0,0,D.Other_DATA!N62/ECO!X63))))</f>
        <v>0</v>
      </c>
      <c r="P104" s="48">
        <f t="shared" si="29"/>
        <v>0</v>
      </c>
      <c r="Q104" s="94" t="str">
        <f t="shared" si="30"/>
        <v>-</v>
      </c>
      <c r="R104" s="94" t="str">
        <f t="shared" si="31"/>
        <v>-</v>
      </c>
    </row>
    <row r="105" spans="3:18" ht="15" x14ac:dyDescent="0.25">
      <c r="C105" s="256"/>
      <c r="D105" s="257"/>
      <c r="E105" s="45" t="s">
        <v>19</v>
      </c>
      <c r="F105" s="74">
        <f>IF($C$3="National Currency",IF(D.Other_DATA!E63=0,0,D.Other_DATA!E63),IF($C$3="Current Exchange rate",IF(D.Other_DATA!E63=0,0,D.Other_DATA!E63/ECO!O29),IF($C$3="Constant Exchange rate",IF(D.Other_DATA!E63=0,0,D.Other_DATA!E63/ECO!O64))))</f>
        <v>0</v>
      </c>
      <c r="G105" s="74">
        <f>IF($C$3="National Currency",IF(D.Other_DATA!F63=0,0,D.Other_DATA!F63),IF($C$3="Current Exchange rate",IF(D.Other_DATA!F63=0,0,D.Other_DATA!F63/ECO!P29),IF($C$3="Constant Exchange rate",IF(D.Other_DATA!F63=0,0,D.Other_DATA!F63/ECO!P64))))</f>
        <v>0</v>
      </c>
      <c r="H105" s="74">
        <f>IF($C$3="National Currency",IF(D.Other_DATA!G63=0,0,D.Other_DATA!G63),IF($C$3="Current Exchange rate",IF(D.Other_DATA!G63=0,0,D.Other_DATA!G63/ECO!Q29),IF($C$3="Constant Exchange rate",IF(D.Other_DATA!G63=0,0,D.Other_DATA!G63/ECO!Q64))))</f>
        <v>0</v>
      </c>
      <c r="I105" s="74">
        <f>IF($C$3="National Currency",IF(D.Other_DATA!H63=0,0,D.Other_DATA!H63),IF($C$3="Current Exchange rate",IF(D.Other_DATA!H63=0,0,D.Other_DATA!H63/ECO!R29),IF($C$3="Constant Exchange rate",IF(D.Other_DATA!H63=0,0,D.Other_DATA!H63/ECO!R64))))</f>
        <v>0</v>
      </c>
      <c r="J105" s="74">
        <f>IF($C$3="National Currency",IF(D.Other_DATA!I63=0,0,D.Other_DATA!I63),IF($C$3="Current Exchange rate",IF(D.Other_DATA!I63=0,0,D.Other_DATA!I63/ECO!S29),IF($C$3="Constant Exchange rate",IF(D.Other_DATA!I63=0,0,D.Other_DATA!I63/ECO!S64))))</f>
        <v>0</v>
      </c>
      <c r="K105" s="74">
        <f>IF($C$3="National Currency",IF(D.Other_DATA!J63=0,0,D.Other_DATA!J63),IF($C$3="Current Exchange rate",IF(D.Other_DATA!J63=0,0,D.Other_DATA!J63/ECO!T29),IF($C$3="Constant Exchange rate",IF(D.Other_DATA!J63=0,0,D.Other_DATA!J63/ECO!T64))))</f>
        <v>0</v>
      </c>
      <c r="L105" s="74">
        <f>IF($C$3="National Currency",IF(D.Other_DATA!K63=0,0,D.Other_DATA!K63),IF($C$3="Current Exchange rate",IF(D.Other_DATA!K63=0,0,D.Other_DATA!K63/ECO!U29),IF($C$3="Constant Exchange rate",IF(D.Other_DATA!K63=0,0,D.Other_DATA!K63/ECO!U64))))</f>
        <v>0</v>
      </c>
      <c r="M105" s="74">
        <f>IF($C$3="National Currency",IF(D.Other_DATA!L63=0,0,D.Other_DATA!L63),IF($C$3="Current Exchange rate",IF(D.Other_DATA!L63=0,0,D.Other_DATA!L63/ECO!V29),IF($C$3="Constant Exchange rate",IF(D.Other_DATA!L63=0,0,D.Other_DATA!L63/ECO!V64))))</f>
        <v>0</v>
      </c>
      <c r="N105" s="74">
        <f>IF($C$3="National Currency",IF(D.Other_DATA!M63=0,0,D.Other_DATA!M63),IF($C$3="Current Exchange rate",IF(D.Other_DATA!M63=0,0,D.Other_DATA!M63/ECO!W29),IF($C$3="Constant Exchange rate",IF(D.Other_DATA!M63=0,0,D.Other_DATA!M63/ECO!W64))))</f>
        <v>0</v>
      </c>
      <c r="O105" s="74">
        <f>IF($C$3="National Currency",IF(D.Other_DATA!N63=0,0,D.Other_DATA!N63),IF($C$3="Current Exchange rate",IF(D.Other_DATA!N63=0,0,D.Other_DATA!N63/ECO!X29),IF($C$3="Constant Exchange rate",IF(D.Other_DATA!N63=0,0,D.Other_DATA!N63/ECO!X64))))</f>
        <v>0</v>
      </c>
      <c r="P105" s="48">
        <f t="shared" si="29"/>
        <v>0</v>
      </c>
      <c r="Q105" s="94" t="str">
        <f t="shared" si="30"/>
        <v>-</v>
      </c>
      <c r="R105" s="94" t="str">
        <f t="shared" si="31"/>
        <v>-</v>
      </c>
    </row>
    <row r="106" spans="3:18" ht="15" x14ac:dyDescent="0.25">
      <c r="C106" s="256"/>
      <c r="D106" s="257"/>
      <c r="E106" s="45" t="s">
        <v>20</v>
      </c>
      <c r="F106" s="74">
        <f>IF($C$3="National Currency",IF(D.Other_DATA!E64=0,0,D.Other_DATA!E64),IF($C$3="Current Exchange rate",IF(D.Other_DATA!E64=0,0,D.Other_DATA!E64/ECO!O30),IF($C$3="Constant Exchange rate",IF(D.Other_DATA!E64=0,0,D.Other_DATA!E64/ECO!O65))))</f>
        <v>53.67103016505407</v>
      </c>
      <c r="G106" s="74">
        <f>IF($C$3="National Currency",IF(D.Other_DATA!F64=0,0,D.Other_DATA!F64),IF($C$3="Current Exchange rate",IF(D.Other_DATA!F64=0,0,D.Other_DATA!F64/ECO!P30),IF($C$3="Constant Exchange rate",IF(D.Other_DATA!F64=0,0,D.Other_DATA!F64/ECO!P65))))</f>
        <v>67.529880478087648</v>
      </c>
      <c r="H106" s="74">
        <f>IF($C$3="National Currency",IF(D.Other_DATA!G64=0,0,D.Other_DATA!G64),IF($C$3="Current Exchange rate",IF(D.Other_DATA!G64=0,0,D.Other_DATA!G64/ECO!Q30),IF($C$3="Constant Exchange rate",IF(D.Other_DATA!G64=0,0,D.Other_DATA!G64/ECO!Q65))))</f>
        <v>111.61070005691519</v>
      </c>
      <c r="I106" s="74">
        <f>IF($C$3="National Currency",IF(D.Other_DATA!H64=0,0,D.Other_DATA!H64),IF($C$3="Current Exchange rate",IF(D.Other_DATA!H64=0,0,D.Other_DATA!H64/ECO!R30),IF($C$3="Constant Exchange rate",IF(D.Other_DATA!H64=0,0,D.Other_DATA!H64/ECO!R65))))</f>
        <v>0</v>
      </c>
      <c r="J106" s="74">
        <f>IF($C$3="National Currency",IF(D.Other_DATA!I64=0,0,D.Other_DATA!I64),IF($C$3="Current Exchange rate",IF(D.Other_DATA!I64=0,0,D.Other_DATA!I64/ECO!S30),IF($C$3="Constant Exchange rate",IF(D.Other_DATA!I64=0,0,D.Other_DATA!I64/ECO!S65))))</f>
        <v>0</v>
      </c>
      <c r="K106" s="74">
        <f>IF($C$3="National Currency",IF(D.Other_DATA!J64=0,0,D.Other_DATA!J64),IF($C$3="Current Exchange rate",IF(D.Other_DATA!J64=0,0,D.Other_DATA!J64/ECO!T30),IF($C$3="Constant Exchange rate",IF(D.Other_DATA!J64=0,0,D.Other_DATA!J64/ECO!T65))))</f>
        <v>0</v>
      </c>
      <c r="L106" s="74">
        <f>IF($C$3="National Currency",IF(D.Other_DATA!K64=0,0,D.Other_DATA!K64),IF($C$3="Current Exchange rate",IF(D.Other_DATA!K64=0,0,D.Other_DATA!K64/ECO!U30),IF($C$3="Constant Exchange rate",IF(D.Other_DATA!K64=0,0,D.Other_DATA!K64/ECO!U65))))</f>
        <v>0</v>
      </c>
      <c r="M106" s="74">
        <f>IF($C$3="National Currency",IF(D.Other_DATA!L64=0,0,D.Other_DATA!L64),IF($C$3="Current Exchange rate",IF(D.Other_DATA!L64=0,0,D.Other_DATA!L64/ECO!V30),IF($C$3="Constant Exchange rate",IF(D.Other_DATA!L64=0,0,D.Other_DATA!L64/ECO!V65))))</f>
        <v>0</v>
      </c>
      <c r="N106" s="74">
        <f>IF($C$3="National Currency",IF(D.Other_DATA!M64=0,0,D.Other_DATA!M64),IF($C$3="Current Exchange rate",IF(D.Other_DATA!M64=0,0,D.Other_DATA!M64/ECO!W30),IF($C$3="Constant Exchange rate",IF(D.Other_DATA!M64=0,0,D.Other_DATA!M64/ECO!W65))))</f>
        <v>0</v>
      </c>
      <c r="O106" s="74">
        <f>IF($C$3="National Currency",IF(D.Other_DATA!N64=0,0,D.Other_DATA!N64),IF($C$3="Current Exchange rate",IF(D.Other_DATA!N64=0,0,D.Other_DATA!N64/ECO!X30),IF($C$3="Constant Exchange rate",IF(D.Other_DATA!N64=0,0,D.Other_DATA!N64/ECO!X65))))</f>
        <v>0</v>
      </c>
      <c r="P106" s="48">
        <f t="shared" si="29"/>
        <v>0</v>
      </c>
      <c r="Q106" s="94" t="str">
        <f t="shared" si="30"/>
        <v>-</v>
      </c>
      <c r="R106" s="94" t="str">
        <f t="shared" si="31"/>
        <v>-</v>
      </c>
    </row>
    <row r="107" spans="3:18" ht="15" x14ac:dyDescent="0.25">
      <c r="C107" s="256"/>
      <c r="D107" s="257"/>
      <c r="E107" s="45" t="s">
        <v>21</v>
      </c>
      <c r="F107" s="74">
        <f>IF($C$3="National Currency",IF(D.Other_DATA!E65=0,0,D.Other_DATA!E65),IF($C$3="Current Exchange rate",IF(D.Other_DATA!E65=0,0,D.Other_DATA!E65/ECO!O31),IF($C$3="Constant Exchange rate",IF(D.Other_DATA!E65=0,0,D.Other_DATA!E65/ECO!O66))))</f>
        <v>79.781038900535748</v>
      </c>
      <c r="G107" s="74">
        <f>IF($C$3="National Currency",IF(D.Other_DATA!F65=0,0,D.Other_DATA!F65),IF($C$3="Current Exchange rate",IF(D.Other_DATA!F65=0,0,D.Other_DATA!F65/ECO!P31),IF($C$3="Constant Exchange rate",IF(D.Other_DATA!F65=0,0,D.Other_DATA!F65/ECO!P66))))</f>
        <v>84.672723037502905</v>
      </c>
      <c r="H107" s="74">
        <f>IF($C$3="National Currency",IF(D.Other_DATA!G65=0,0,D.Other_DATA!G65),IF($C$3="Current Exchange rate",IF(D.Other_DATA!G65=0,0,D.Other_DATA!G65/ECO!Q31),IF($C$3="Constant Exchange rate",IF(D.Other_DATA!G65=0,0,D.Other_DATA!G65/ECO!Q66))))</f>
        <v>93.361285814116002</v>
      </c>
      <c r="I107" s="74">
        <f>IF($C$3="National Currency",IF(D.Other_DATA!H65=0,0,D.Other_DATA!H65),IF($C$3="Current Exchange rate",IF(D.Other_DATA!H65=0,0,D.Other_DATA!H65/ECO!R31),IF($C$3="Constant Exchange rate",IF(D.Other_DATA!H65=0,0,D.Other_DATA!H65/ECO!R66))))</f>
        <v>97.134870719776387</v>
      </c>
      <c r="J107" s="74">
        <f>IF($C$3="National Currency",IF(D.Other_DATA!I65=0,0,D.Other_DATA!I65),IF($C$3="Current Exchange rate",IF(D.Other_DATA!I65=0,0,D.Other_DATA!I65/ECO!S31),IF($C$3="Constant Exchange rate",IF(D.Other_DATA!I65=0,0,D.Other_DATA!I65/ECO!S66))))</f>
        <v>38.200000000000003</v>
      </c>
      <c r="K107" s="74">
        <f>IF($C$3="National Currency",IF(D.Other_DATA!J65=0,0,D.Other_DATA!J65),IF($C$3="Current Exchange rate",IF(D.Other_DATA!J65=0,0,D.Other_DATA!J65/ECO!T31),IF($C$3="Constant Exchange rate",IF(D.Other_DATA!J65=0,0,D.Other_DATA!J65/ECO!T66))))</f>
        <v>40.5</v>
      </c>
      <c r="L107" s="74">
        <f>IF($C$3="National Currency",IF(D.Other_DATA!K65=0,0,D.Other_DATA!K65),IF($C$3="Current Exchange rate",IF(D.Other_DATA!K65=0,0,D.Other_DATA!K65/ECO!U31),IF($C$3="Constant Exchange rate",IF(D.Other_DATA!K65=0,0,D.Other_DATA!K65/ECO!U66))))</f>
        <v>41.6</v>
      </c>
      <c r="M107" s="74">
        <f>IF($C$3="National Currency",IF(D.Other_DATA!L65=0,0,D.Other_DATA!L65),IF($C$3="Current Exchange rate",IF(D.Other_DATA!L65=0,0,D.Other_DATA!L65/ECO!V31),IF($C$3="Constant Exchange rate",IF(D.Other_DATA!L65=0,0,D.Other_DATA!L65/ECO!V66))))</f>
        <v>44.9</v>
      </c>
      <c r="N107" s="74">
        <f>IF($C$3="National Currency",IF(D.Other_DATA!M65=0,0,D.Other_DATA!M65),IF($C$3="Current Exchange rate",IF(D.Other_DATA!M65=0,0,D.Other_DATA!M65/ECO!W31),IF($C$3="Constant Exchange rate",IF(D.Other_DATA!M65=0,0,D.Other_DATA!M65/ECO!W66))))</f>
        <v>43.2</v>
      </c>
      <c r="O107" s="74">
        <f>IF($C$3="National Currency",IF(D.Other_DATA!N65=0,0,D.Other_DATA!N65),IF($C$3="Current Exchange rate",IF(D.Other_DATA!N65=0,0,D.Other_DATA!N65/ECO!X31),IF($C$3="Constant Exchange rate",IF(D.Other_DATA!N65=0,0,D.Other_DATA!N65/ECO!X66))))</f>
        <v>48.9</v>
      </c>
      <c r="P107" s="48">
        <f t="shared" si="29"/>
        <v>3.9756788186431831E-4</v>
      </c>
      <c r="Q107" s="94">
        <f t="shared" si="30"/>
        <v>0.13194444444444442</v>
      </c>
      <c r="R107" s="94">
        <f t="shared" si="31"/>
        <v>-0.38707240875912408</v>
      </c>
    </row>
    <row r="108" spans="3:18" ht="15" x14ac:dyDescent="0.25">
      <c r="C108" s="256"/>
      <c r="D108" s="257"/>
      <c r="E108" s="45" t="s">
        <v>22</v>
      </c>
      <c r="F108" s="74">
        <f>IF($C$3="National Currency",IF(D.Other_DATA!E66=0,0,D.Other_DATA!E66),IF($C$3="Current Exchange rate",IF(D.Other_DATA!E66=0,0,D.Other_DATA!E66/ECO!O32),IF($C$3="Constant Exchange rate",IF(D.Other_DATA!E66=0,0,D.Other_DATA!E66/ECO!O67))))</f>
        <v>0</v>
      </c>
      <c r="G108" s="74">
        <f>IF($C$3="National Currency",IF(D.Other_DATA!F66=0,0,D.Other_DATA!F66),IF($C$3="Current Exchange rate",IF(D.Other_DATA!F66=0,0,D.Other_DATA!F66/ECO!P32),IF($C$3="Constant Exchange rate",IF(D.Other_DATA!F66=0,0,D.Other_DATA!F66/ECO!P67))))</f>
        <v>0</v>
      </c>
      <c r="H108" s="74">
        <f>IF($C$3="National Currency",IF(D.Other_DATA!G66=0,0,D.Other_DATA!G66),IF($C$3="Current Exchange rate",IF(D.Other_DATA!G66=0,0,D.Other_DATA!G66/ECO!Q32),IF($C$3="Constant Exchange rate",IF(D.Other_DATA!G66=0,0,D.Other_DATA!G66/ECO!Q67))))</f>
        <v>0</v>
      </c>
      <c r="I108" s="74">
        <f>IF($C$3="National Currency",IF(D.Other_DATA!H66=0,0,D.Other_DATA!H66),IF($C$3="Current Exchange rate",IF(D.Other_DATA!H66=0,0,D.Other_DATA!H66/ECO!R32),IF($C$3="Constant Exchange rate",IF(D.Other_DATA!H66=0,0,D.Other_DATA!H66/ECO!R67))))</f>
        <v>0</v>
      </c>
      <c r="J108" s="74">
        <f>IF($C$3="National Currency",IF(D.Other_DATA!I66=0,0,D.Other_DATA!I66),IF($C$3="Current Exchange rate",IF(D.Other_DATA!I66=0,0,D.Other_DATA!I66/ECO!S32),IF($C$3="Constant Exchange rate",IF(D.Other_DATA!I66=0,0,D.Other_DATA!I66/ECO!S67))))</f>
        <v>0</v>
      </c>
      <c r="K108" s="74">
        <f>IF($C$3="National Currency",IF(D.Other_DATA!J66=0,0,D.Other_DATA!J66),IF($C$3="Current Exchange rate",IF(D.Other_DATA!J66=0,0,D.Other_DATA!J66/ECO!T32),IF($C$3="Constant Exchange rate",IF(D.Other_DATA!J66=0,0,D.Other_DATA!J66/ECO!T67))))</f>
        <v>0</v>
      </c>
      <c r="L108" s="74">
        <f>IF($C$3="National Currency",IF(D.Other_DATA!K66=0,0,D.Other_DATA!K66),IF($C$3="Current Exchange rate",IF(D.Other_DATA!K66=0,0,D.Other_DATA!K66/ECO!U32),IF($C$3="Constant Exchange rate",IF(D.Other_DATA!K66=0,0,D.Other_DATA!K66/ECO!U67))))</f>
        <v>0</v>
      </c>
      <c r="M108" s="74">
        <f>IF($C$3="National Currency",IF(D.Other_DATA!L66=0,0,D.Other_DATA!L66),IF($C$3="Current Exchange rate",IF(D.Other_DATA!L66=0,0,D.Other_DATA!L66/ECO!V32),IF($C$3="Constant Exchange rate",IF(D.Other_DATA!L66=0,0,D.Other_DATA!L66/ECO!V67))))</f>
        <v>0</v>
      </c>
      <c r="N108" s="74">
        <f>IF($C$3="National Currency",IF(D.Other_DATA!M66=0,0,D.Other_DATA!M66),IF($C$3="Current Exchange rate",IF(D.Other_DATA!M66=0,0,D.Other_DATA!M66/ECO!W32),IF($C$3="Constant Exchange rate",IF(D.Other_DATA!M66=0,0,D.Other_DATA!M66/ECO!W67))))</f>
        <v>0</v>
      </c>
      <c r="O108" s="74">
        <f>IF($C$3="National Currency",IF(D.Other_DATA!N66=0,0,D.Other_DATA!N66),IF($C$3="Current Exchange rate",IF(D.Other_DATA!N66=0,0,D.Other_DATA!N66/ECO!X32),IF($C$3="Constant Exchange rate",IF(D.Other_DATA!N66=0,0,D.Other_DATA!N66/ECO!X67))))</f>
        <v>0</v>
      </c>
      <c r="P108" s="48">
        <f t="shared" si="29"/>
        <v>0</v>
      </c>
      <c r="Q108" s="94" t="str">
        <f t="shared" si="30"/>
        <v>-</v>
      </c>
      <c r="R108" s="94" t="str">
        <f t="shared" si="31"/>
        <v>-</v>
      </c>
    </row>
    <row r="109" spans="3:18" ht="15" x14ac:dyDescent="0.25">
      <c r="C109" s="256"/>
      <c r="D109" s="257"/>
      <c r="E109" s="45" t="s">
        <v>23</v>
      </c>
      <c r="F109" s="74">
        <f>IF($C$3="National Currency",IF(D.Other_DATA!E67=0,0,D.Other_DATA!E67),IF($C$3="Current Exchange rate",IF(D.Other_DATA!E67=0,0,D.Other_DATA!E67/ECO!O33),IF($C$3="Constant Exchange rate",IF(D.Other_DATA!E67=0,0,D.Other_DATA!E67/ECO!O68))))</f>
        <v>0</v>
      </c>
      <c r="G109" s="74">
        <f>IF($C$3="National Currency",IF(D.Other_DATA!F67=0,0,D.Other_DATA!F67),IF($C$3="Current Exchange rate",IF(D.Other_DATA!F67=0,0,D.Other_DATA!F67/ECO!P33),IF($C$3="Constant Exchange rate",IF(D.Other_DATA!F67=0,0,D.Other_DATA!F67/ECO!P68))))</f>
        <v>0</v>
      </c>
      <c r="H109" s="74">
        <f>IF($C$3="National Currency",IF(D.Other_DATA!G67=0,0,D.Other_DATA!G67),IF($C$3="Current Exchange rate",IF(D.Other_DATA!G67=0,0,D.Other_DATA!G67/ECO!Q33),IF($C$3="Constant Exchange rate",IF(D.Other_DATA!G67=0,0,D.Other_DATA!G67/ECO!Q68))))</f>
        <v>0</v>
      </c>
      <c r="I109" s="74">
        <f>IF($C$3="National Currency",IF(D.Other_DATA!H67=0,0,D.Other_DATA!H67),IF($C$3="Current Exchange rate",IF(D.Other_DATA!H67=0,0,D.Other_DATA!H67/ECO!R33),IF($C$3="Constant Exchange rate",IF(D.Other_DATA!H67=0,0,D.Other_DATA!H67/ECO!R68))))</f>
        <v>0</v>
      </c>
      <c r="J109" s="74">
        <f>IF($C$3="National Currency",IF(D.Other_DATA!I67=0,0,D.Other_DATA!I67),IF($C$3="Current Exchange rate",IF(D.Other_DATA!I67=0,0,D.Other_DATA!I67/ECO!S33),IF($C$3="Constant Exchange rate",IF(D.Other_DATA!I67=0,0,D.Other_DATA!I67/ECO!S68))))</f>
        <v>0</v>
      </c>
      <c r="K109" s="74">
        <f>IF($C$3="National Currency",IF(D.Other_DATA!J67=0,0,D.Other_DATA!J67),IF($C$3="Current Exchange rate",IF(D.Other_DATA!J67=0,0,D.Other_DATA!J67/ECO!T33),IF($C$3="Constant Exchange rate",IF(D.Other_DATA!J67=0,0,D.Other_DATA!J67/ECO!T68))))</f>
        <v>0</v>
      </c>
      <c r="L109" s="74">
        <f>IF($C$3="National Currency",IF(D.Other_DATA!K67=0,0,D.Other_DATA!K67),IF($C$3="Current Exchange rate",IF(D.Other_DATA!K67=0,0,D.Other_DATA!K67/ECO!U33),IF($C$3="Constant Exchange rate",IF(D.Other_DATA!K67=0,0,D.Other_DATA!K67/ECO!U68))))</f>
        <v>0</v>
      </c>
      <c r="M109" s="74">
        <f>IF($C$3="National Currency",IF(D.Other_DATA!L67=0,0,D.Other_DATA!L67),IF($C$3="Current Exchange rate",IF(D.Other_DATA!L67=0,0,D.Other_DATA!L67/ECO!V33),IF($C$3="Constant Exchange rate",IF(D.Other_DATA!L67=0,0,D.Other_DATA!L67/ECO!V68))))</f>
        <v>0</v>
      </c>
      <c r="N109" s="74">
        <f>IF($C$3="National Currency",IF(D.Other_DATA!M67=0,0,D.Other_DATA!M67),IF($C$3="Current Exchange rate",IF(D.Other_DATA!M67=0,0,D.Other_DATA!M67/ECO!W33),IF($C$3="Constant Exchange rate",IF(D.Other_DATA!M67=0,0,D.Other_DATA!M67/ECO!W68))))</f>
        <v>0</v>
      </c>
      <c r="O109" s="74">
        <f>IF($C$3="National Currency",IF(D.Other_DATA!N67=0,0,D.Other_DATA!N67),IF($C$3="Current Exchange rate",IF(D.Other_DATA!N67=0,0,D.Other_DATA!N67/ECO!X33),IF($C$3="Constant Exchange rate",IF(D.Other_DATA!N67=0,0,D.Other_DATA!N67/ECO!X68))))</f>
        <v>0</v>
      </c>
      <c r="P109" s="48">
        <f t="shared" si="29"/>
        <v>0</v>
      </c>
      <c r="Q109" s="94" t="str">
        <f t="shared" si="30"/>
        <v>-</v>
      </c>
      <c r="R109" s="94" t="str">
        <f t="shared" si="31"/>
        <v>-</v>
      </c>
    </row>
    <row r="110" spans="3:18" ht="15" x14ac:dyDescent="0.25">
      <c r="C110" s="256"/>
      <c r="D110" s="257"/>
      <c r="E110" s="45" t="s">
        <v>24</v>
      </c>
      <c r="F110" s="74">
        <f>IF($C$3="National Currency",IF(D.Other_DATA!E68=0,0,D.Other_DATA!E68),IF($C$3="Current Exchange rate",IF(D.Other_DATA!E68=0,0,D.Other_DATA!E68/ECO!O34),IF($C$3="Constant Exchange rate",IF(D.Other_DATA!E68=0,0,D.Other_DATA!E68/ECO!O69))))</f>
        <v>0</v>
      </c>
      <c r="G110" s="74">
        <f>IF($C$3="National Currency",IF(D.Other_DATA!F68=0,0,D.Other_DATA!F68),IF($C$3="Current Exchange rate",IF(D.Other_DATA!F68=0,0,D.Other_DATA!F68/ECO!P34),IF($C$3="Constant Exchange rate",IF(D.Other_DATA!F68=0,0,D.Other_DATA!F68/ECO!P69))))</f>
        <v>0</v>
      </c>
      <c r="H110" s="74">
        <f>IF($C$3="National Currency",IF(D.Other_DATA!G68=0,0,D.Other_DATA!G68),IF($C$3="Current Exchange rate",IF(D.Other_DATA!G68=0,0,D.Other_DATA!G68/ECO!Q34),IF($C$3="Constant Exchange rate",IF(D.Other_DATA!G68=0,0,D.Other_DATA!G68/ECO!Q69))))</f>
        <v>0</v>
      </c>
      <c r="I110" s="74">
        <f>IF($C$3="National Currency",IF(D.Other_DATA!H68=0,0,D.Other_DATA!H68),IF($C$3="Current Exchange rate",IF(D.Other_DATA!H68=0,0,D.Other_DATA!H68/ECO!R34),IF($C$3="Constant Exchange rate",IF(D.Other_DATA!H68=0,0,D.Other_DATA!H68/ECO!R69))))</f>
        <v>0</v>
      </c>
      <c r="J110" s="74">
        <f>IF($C$3="National Currency",IF(D.Other_DATA!I68=0,0,D.Other_DATA!I68),IF($C$3="Current Exchange rate",IF(D.Other_DATA!I68=0,0,D.Other_DATA!I68/ECO!S34),IF($C$3="Constant Exchange rate",IF(D.Other_DATA!I68=0,0,D.Other_DATA!I68/ECO!S69))))</f>
        <v>0</v>
      </c>
      <c r="K110" s="74">
        <f>IF($C$3="National Currency",IF(D.Other_DATA!J68=0,0,D.Other_DATA!J68),IF($C$3="Current Exchange rate",IF(D.Other_DATA!J68=0,0,D.Other_DATA!J68/ECO!T34),IF($C$3="Constant Exchange rate",IF(D.Other_DATA!J68=0,0,D.Other_DATA!J68/ECO!T69))))</f>
        <v>0</v>
      </c>
      <c r="L110" s="74">
        <f>IF($C$3="National Currency",IF(D.Other_DATA!K68=0,0,D.Other_DATA!K68),IF($C$3="Current Exchange rate",IF(D.Other_DATA!K68=0,0,D.Other_DATA!K68/ECO!U34),IF($C$3="Constant Exchange rate",IF(D.Other_DATA!K68=0,0,D.Other_DATA!K68/ECO!U69))))</f>
        <v>0</v>
      </c>
      <c r="M110" s="74">
        <f>IF($C$3="National Currency",IF(D.Other_DATA!L68=0,0,D.Other_DATA!L68),IF($C$3="Current Exchange rate",IF(D.Other_DATA!L68=0,0,D.Other_DATA!L68/ECO!V34),IF($C$3="Constant Exchange rate",IF(D.Other_DATA!L68=0,0,D.Other_DATA!L68/ECO!V69))))</f>
        <v>0</v>
      </c>
      <c r="N110" s="74">
        <f>IF($C$3="National Currency",IF(D.Other_DATA!M68=0,0,D.Other_DATA!M68),IF($C$3="Current Exchange rate",IF(D.Other_DATA!M68=0,0,D.Other_DATA!M68/ECO!W34),IF($C$3="Constant Exchange rate",IF(D.Other_DATA!M68=0,0,D.Other_DATA!M68/ECO!W69))))</f>
        <v>5819.0583169521669</v>
      </c>
      <c r="O110" s="74">
        <f>IF($C$3="National Currency",IF(D.Other_DATA!N68=0,0,D.Other_DATA!N68),IF($C$3="Current Exchange rate",IF(D.Other_DATA!N68=0,0,D.Other_DATA!N68/ECO!X34),IF($C$3="Constant Exchange rate",IF(D.Other_DATA!N68=0,0,D.Other_DATA!N68/ECO!X69))))</f>
        <v>5819.0583169521669</v>
      </c>
      <c r="P110" s="48">
        <f t="shared" si="29"/>
        <v>4.7310239049399141E-2</v>
      </c>
      <c r="Q110" s="94">
        <f t="shared" si="30"/>
        <v>0</v>
      </c>
      <c r="R110" s="94" t="str">
        <f t="shared" si="31"/>
        <v>-</v>
      </c>
    </row>
    <row r="111" spans="3:18" ht="15" x14ac:dyDescent="0.25">
      <c r="C111" s="256"/>
      <c r="D111" s="257"/>
      <c r="E111" s="45" t="s">
        <v>25</v>
      </c>
      <c r="F111" s="74">
        <f>IF($C$3="National Currency",IF(D.Other_DATA!E69=0,0,D.Other_DATA!E69),IF($C$3="Current Exchange rate",IF(D.Other_DATA!E69=0,0,D.Other_DATA!E69/ECO!O35),IF($C$3="Constant Exchange rate",IF(D.Other_DATA!E69=0,0,D.Other_DATA!E69/ECO!O70))))</f>
        <v>2779.2809999999999</v>
      </c>
      <c r="G111" s="74">
        <f>IF($C$3="National Currency",IF(D.Other_DATA!F69=0,0,D.Other_DATA!F69),IF($C$3="Current Exchange rate",IF(D.Other_DATA!F69=0,0,D.Other_DATA!F69/ECO!P35),IF($C$3="Constant Exchange rate",IF(D.Other_DATA!F69=0,0,D.Other_DATA!F69/ECO!P70))))</f>
        <v>2951.752</v>
      </c>
      <c r="H111" s="74">
        <f>IF($C$3="National Currency",IF(D.Other_DATA!G69=0,0,D.Other_DATA!G69),IF($C$3="Current Exchange rate",IF(D.Other_DATA!G69=0,0,D.Other_DATA!G69/ECO!Q35),IF($C$3="Constant Exchange rate",IF(D.Other_DATA!G69=0,0,D.Other_DATA!G69/ECO!Q70))))</f>
        <v>3048.942</v>
      </c>
      <c r="I111" s="74">
        <f>IF($C$3="National Currency",IF(D.Other_DATA!H69=0,0,D.Other_DATA!H69),IF($C$3="Current Exchange rate",IF(D.Other_DATA!H69=0,0,D.Other_DATA!H69/ECO!R35),IF($C$3="Constant Exchange rate",IF(D.Other_DATA!H69=0,0,D.Other_DATA!H69/ECO!R70))))</f>
        <v>3070.0529999999999</v>
      </c>
      <c r="J111" s="74">
        <f>IF($C$3="National Currency",IF(D.Other_DATA!I69=0,0,D.Other_DATA!I69),IF($C$3="Current Exchange rate",IF(D.Other_DATA!I69=0,0,D.Other_DATA!I69/ECO!S35),IF($C$3="Constant Exchange rate",IF(D.Other_DATA!I69=0,0,D.Other_DATA!I69/ECO!S70))))</f>
        <v>2931.6489999999999</v>
      </c>
      <c r="K111" s="74">
        <f>IF($C$3="National Currency",IF(D.Other_DATA!J69=0,0,D.Other_DATA!J69),IF($C$3="Current Exchange rate",IF(D.Other_DATA!J69=0,0,D.Other_DATA!J69/ECO!T35),IF($C$3="Constant Exchange rate",IF(D.Other_DATA!J69=0,0,D.Other_DATA!J69/ECO!T70))))</f>
        <v>3081.7240000000002</v>
      </c>
      <c r="L111" s="74">
        <f>IF($C$3="National Currency",IF(D.Other_DATA!K69=0,0,D.Other_DATA!K69),IF($C$3="Current Exchange rate",IF(D.Other_DATA!K69=0,0,D.Other_DATA!K69/ECO!U35),IF($C$3="Constant Exchange rate",IF(D.Other_DATA!K69=0,0,D.Other_DATA!K69/ECO!U70))))</f>
        <v>2446.1860000000001</v>
      </c>
      <c r="M111" s="74">
        <f>IF($C$3="National Currency",IF(D.Other_DATA!L69=0,0,D.Other_DATA!L69),IF($C$3="Current Exchange rate",IF(D.Other_DATA!L69=0,0,D.Other_DATA!L69/ECO!V35),IF($C$3="Constant Exchange rate",IF(D.Other_DATA!L69=0,0,D.Other_DATA!L69/ECO!V70))))</f>
        <v>2245.114</v>
      </c>
      <c r="N111" s="74">
        <f>IF($C$3="National Currency",IF(D.Other_DATA!M69=0,0,D.Other_DATA!M69),IF($C$3="Current Exchange rate",IF(D.Other_DATA!M69=0,0,D.Other_DATA!M69/ECO!W35),IF($C$3="Constant Exchange rate",IF(D.Other_DATA!M69=0,0,D.Other_DATA!M69/ECO!W70))))</f>
        <v>2037.55771003</v>
      </c>
      <c r="O111" s="74">
        <f>IF($C$3="National Currency",IF(D.Other_DATA!N69=0,0,D.Other_DATA!N69),IF($C$3="Current Exchange rate",IF(D.Other_DATA!N69=0,0,D.Other_DATA!N69/ECO!X35),IF($C$3="Constant Exchange rate",IF(D.Other_DATA!N69=0,0,D.Other_DATA!N69/ECO!X70))))</f>
        <v>1863.23924683</v>
      </c>
      <c r="P111" s="48">
        <f t="shared" si="29"/>
        <v>1.5148549708970773E-2</v>
      </c>
      <c r="Q111" s="94">
        <f t="shared" si="30"/>
        <v>-8.5552650774948336E-2</v>
      </c>
      <c r="R111" s="94">
        <f t="shared" si="31"/>
        <v>-0.32959666660909781</v>
      </c>
    </row>
    <row r="112" spans="3:18" ht="15" x14ac:dyDescent="0.25">
      <c r="C112" s="256"/>
      <c r="D112" s="257"/>
      <c r="E112" s="45" t="s">
        <v>26</v>
      </c>
      <c r="F112" s="74">
        <f>IF($C$3="National Currency",IF(D.Other_DATA!E70=0,0,D.Other_DATA!E70),IF($C$3="Current Exchange rate",IF(D.Other_DATA!E70=0,0,D.Other_DATA!E70/ECO!O36),IF($C$3="Constant Exchange rate",IF(D.Other_DATA!E70=0,0,D.Other_DATA!E70/ECO!O71))))</f>
        <v>157.77031794595254</v>
      </c>
      <c r="G112" s="74">
        <f>IF($C$3="National Currency",IF(D.Other_DATA!F70=0,0,D.Other_DATA!F70),IF($C$3="Current Exchange rate",IF(D.Other_DATA!F70=0,0,D.Other_DATA!F70/ECO!P36),IF($C$3="Constant Exchange rate",IF(D.Other_DATA!F70=0,0,D.Other_DATA!F70/ECO!P71))))</f>
        <v>149.45619368039902</v>
      </c>
      <c r="H112" s="74">
        <f>IF($C$3="National Currency",IF(D.Other_DATA!G70=0,0,D.Other_DATA!G70),IF($C$3="Current Exchange rate",IF(D.Other_DATA!G70=0,0,D.Other_DATA!G70/ECO!Q36),IF($C$3="Constant Exchange rate",IF(D.Other_DATA!G70=0,0,D.Other_DATA!G70/ECO!Q71))))</f>
        <v>141.14206941484554</v>
      </c>
      <c r="I112" s="74">
        <f>IF($C$3="National Currency",IF(D.Other_DATA!H70=0,0,D.Other_DATA!H70),IF($C$3="Current Exchange rate",IF(D.Other_DATA!H70=0,0,D.Other_DATA!H70/ECO!R36),IF($C$3="Constant Exchange rate",IF(D.Other_DATA!H70=0,0,D.Other_DATA!H70/ECO!R71))))</f>
        <v>132.82794514929205</v>
      </c>
      <c r="J112" s="74">
        <f>IF($C$3="National Currency",IF(D.Other_DATA!I70=0,0,D.Other_DATA!I70),IF($C$3="Current Exchange rate",IF(D.Other_DATA!I70=0,0,D.Other_DATA!I70/ECO!S36),IF($C$3="Constant Exchange rate",IF(D.Other_DATA!I70=0,0,D.Other_DATA!I70/ECO!S71))))</f>
        <v>124.51382088373857</v>
      </c>
      <c r="K112" s="74">
        <f>IF($C$3="National Currency",IF(D.Other_DATA!J70=0,0,D.Other_DATA!J70),IF($C$3="Current Exchange rate",IF(D.Other_DATA!J70=0,0,D.Other_DATA!J70/ECO!T36),IF($C$3="Constant Exchange rate",IF(D.Other_DATA!J70=0,0,D.Other_DATA!J70/ECO!T71))))</f>
        <v>116.19969661818506</v>
      </c>
      <c r="L112" s="74">
        <f>IF($C$3="National Currency",IF(D.Other_DATA!K70=0,0,D.Other_DATA!K70),IF($C$3="Current Exchange rate",IF(D.Other_DATA!K70=0,0,D.Other_DATA!K70/ECO!U36),IF($C$3="Constant Exchange rate",IF(D.Other_DATA!K70=0,0,D.Other_DATA!K70/ECO!U71))))</f>
        <v>95.368296600339065</v>
      </c>
      <c r="M112" s="74">
        <f>IF($C$3="National Currency",IF(D.Other_DATA!L70=0,0,D.Other_DATA!L70),IF($C$3="Current Exchange rate",IF(D.Other_DATA!L70=0,0,D.Other_DATA!L70/ECO!V36),IF($C$3="Constant Exchange rate",IF(D.Other_DATA!L70=0,0,D.Other_DATA!L70/ECO!V71))))</f>
        <v>113.38226108682073</v>
      </c>
      <c r="N112" s="74">
        <f>IF($C$3="National Currency",IF(D.Other_DATA!M70=0,0,D.Other_DATA!M70),IF($C$3="Current Exchange rate",IF(D.Other_DATA!M70=0,0,D.Other_DATA!M70/ECO!W36),IF($C$3="Constant Exchange rate",IF(D.Other_DATA!M70=0,0,D.Other_DATA!M70/ECO!W71))))</f>
        <v>107.81208173463014</v>
      </c>
      <c r="O112" s="74">
        <f>IF($C$3="National Currency",IF(D.Other_DATA!N70=0,0,D.Other_DATA!N70),IF($C$3="Current Exchange rate",IF(D.Other_DATA!N70=0,0,D.Other_DATA!N70/ECO!X36),IF($C$3="Constant Exchange rate",IF(D.Other_DATA!N70=0,0,D.Other_DATA!N70/ECO!X71))))</f>
        <v>107.81208173463014</v>
      </c>
      <c r="P112" s="48">
        <f t="shared" si="29"/>
        <v>8.7653621624989096E-4</v>
      </c>
      <c r="Q112" s="94">
        <f t="shared" si="30"/>
        <v>0</v>
      </c>
      <c r="R112" s="94">
        <f t="shared" si="31"/>
        <v>-0.31665167987071319</v>
      </c>
    </row>
    <row r="113" spans="3:23" ht="15" x14ac:dyDescent="0.25">
      <c r="C113" s="256"/>
      <c r="D113" s="257"/>
      <c r="E113" s="45" t="s">
        <v>27</v>
      </c>
      <c r="F113" s="74">
        <f>IF($C$3="National Currency",IF(D.Other_DATA!E71=0,0,D.Other_DATA!E71),IF($C$3="Current Exchange rate",IF(D.Other_DATA!E71=0,0,D.Other_DATA!E71/ECO!O37),IF($C$3="Constant Exchange rate",IF(D.Other_DATA!E71=0,0,D.Other_DATA!E71/ECO!O72))))</f>
        <v>0</v>
      </c>
      <c r="G113" s="74">
        <f>IF($C$3="National Currency",IF(D.Other_DATA!F71=0,0,D.Other_DATA!F71),IF($C$3="Current Exchange rate",IF(D.Other_DATA!F71=0,0,D.Other_DATA!F71/ECO!P37),IF($C$3="Constant Exchange rate",IF(D.Other_DATA!F71=0,0,D.Other_DATA!F71/ECO!P72))))</f>
        <v>0</v>
      </c>
      <c r="H113" s="74">
        <f>IF($C$3="National Currency",IF(D.Other_DATA!G71=0,0,D.Other_DATA!G71),IF($C$3="Current Exchange rate",IF(D.Other_DATA!G71=0,0,D.Other_DATA!G71/ECO!Q37),IF($C$3="Constant Exchange rate",IF(D.Other_DATA!G71=0,0,D.Other_DATA!G71/ECO!Q72))))</f>
        <v>0</v>
      </c>
      <c r="I113" s="74">
        <f>IF($C$3="National Currency",IF(D.Other_DATA!H71=0,0,D.Other_DATA!H71),IF($C$3="Current Exchange rate",IF(D.Other_DATA!H71=0,0,D.Other_DATA!H71/ECO!R37),IF($C$3="Constant Exchange rate",IF(D.Other_DATA!H71=0,0,D.Other_DATA!H71/ECO!R72))))</f>
        <v>0</v>
      </c>
      <c r="J113" s="74">
        <f>IF($C$3="National Currency",IF(D.Other_DATA!I71=0,0,D.Other_DATA!I71),IF($C$3="Current Exchange rate",IF(D.Other_DATA!I71=0,0,D.Other_DATA!I71/ECO!S37),IF($C$3="Constant Exchange rate",IF(D.Other_DATA!I71=0,0,D.Other_DATA!I71/ECO!S72))))</f>
        <v>0</v>
      </c>
      <c r="K113" s="74">
        <f>IF($C$3="National Currency",IF(D.Other_DATA!J71=0,0,D.Other_DATA!J71),IF($C$3="Current Exchange rate",IF(D.Other_DATA!J71=0,0,D.Other_DATA!J71/ECO!T37),IF($C$3="Constant Exchange rate",IF(D.Other_DATA!J71=0,0,D.Other_DATA!J71/ECO!T72))))</f>
        <v>0</v>
      </c>
      <c r="L113" s="74">
        <f>IF($C$3="National Currency",IF(D.Other_DATA!K71=0,0,D.Other_DATA!K71),IF($C$3="Current Exchange rate",IF(D.Other_DATA!K71=0,0,D.Other_DATA!K71/ECO!U37),IF($C$3="Constant Exchange rate",IF(D.Other_DATA!K71=0,0,D.Other_DATA!K71/ECO!U72))))</f>
        <v>0</v>
      </c>
      <c r="M113" s="74">
        <f>IF($C$3="National Currency",IF(D.Other_DATA!L71=0,0,D.Other_DATA!L71),IF($C$3="Current Exchange rate",IF(D.Other_DATA!L71=0,0,D.Other_DATA!L71/ECO!V37),IF($C$3="Constant Exchange rate",IF(D.Other_DATA!L71=0,0,D.Other_DATA!L71/ECO!V72))))</f>
        <v>0</v>
      </c>
      <c r="N113" s="74">
        <f>IF($C$3="National Currency",IF(D.Other_DATA!M71=0,0,D.Other_DATA!M71),IF($C$3="Current Exchange rate",IF(D.Other_DATA!M71=0,0,D.Other_DATA!M71/ECO!W37),IF($C$3="Constant Exchange rate",IF(D.Other_DATA!M71=0,0,D.Other_DATA!M71/ECO!W72))))</f>
        <v>0</v>
      </c>
      <c r="O113" s="74">
        <f>IF($C$3="National Currency",IF(D.Other_DATA!N71=0,0,D.Other_DATA!N71),IF($C$3="Current Exchange rate",IF(D.Other_DATA!N71=0,0,D.Other_DATA!N71/ECO!X37),IF($C$3="Constant Exchange rate",IF(D.Other_DATA!N71=0,0,D.Other_DATA!N71/ECO!X72))))</f>
        <v>0</v>
      </c>
      <c r="P113" s="48">
        <f t="shared" si="29"/>
        <v>0</v>
      </c>
      <c r="Q113" s="94" t="str">
        <f t="shared" si="30"/>
        <v>-</v>
      </c>
      <c r="R113" s="94" t="str">
        <f t="shared" si="31"/>
        <v>-</v>
      </c>
    </row>
    <row r="114" spans="3:23" ht="15" x14ac:dyDescent="0.25">
      <c r="C114" s="256"/>
      <c r="D114" s="257"/>
      <c r="E114" s="45" t="s">
        <v>28</v>
      </c>
      <c r="F114" s="74">
        <f>IF($C$3="National Currency",IF(D.Other_DATA!E72=0,0,D.Other_DATA!E72),IF($C$3="Current Exchange rate",IF(D.Other_DATA!E72=0,0,D.Other_DATA!E72/ECO!O38),IF($C$3="Constant Exchange rate",IF(D.Other_DATA!E72=0,0,D.Other_DATA!E72/ECO!O73))))</f>
        <v>344.13286596561511</v>
      </c>
      <c r="G114" s="74">
        <f>IF($C$3="National Currency",IF(D.Other_DATA!F72=0,0,D.Other_DATA!F72),IF($C$3="Current Exchange rate",IF(D.Other_DATA!F72=0,0,D.Other_DATA!F72/ECO!P38),IF($C$3="Constant Exchange rate",IF(D.Other_DATA!F72=0,0,D.Other_DATA!F72/ECO!P73))))</f>
        <v>360.9080287097313</v>
      </c>
      <c r="H114" s="74">
        <f>IF($C$3="National Currency",IF(D.Other_DATA!G72=0,0,D.Other_DATA!G72),IF($C$3="Current Exchange rate",IF(D.Other_DATA!G72=0,0,D.Other_DATA!G72/ECO!Q38),IF($C$3="Constant Exchange rate",IF(D.Other_DATA!G72=0,0,D.Other_DATA!G72/ECO!Q73))))</f>
        <v>386.0165247871808</v>
      </c>
      <c r="I114" s="74">
        <f>IF($C$3="National Currency",IF(D.Other_DATA!H72=0,0,D.Other_DATA!H72),IF($C$3="Current Exchange rate",IF(D.Other_DATA!H72=0,0,D.Other_DATA!H72/ECO!R38),IF($C$3="Constant Exchange rate",IF(D.Other_DATA!H72=0,0,D.Other_DATA!H72/ECO!R73))))</f>
        <v>466</v>
      </c>
      <c r="J114" s="74">
        <f>IF($C$3="National Currency",IF(D.Other_DATA!I72=0,0,D.Other_DATA!I72),IF($C$3="Current Exchange rate",IF(D.Other_DATA!I72=0,0,D.Other_DATA!I72/ECO!S38),IF($C$3="Constant Exchange rate",IF(D.Other_DATA!I72=0,0,D.Other_DATA!I72/ECO!S73))))</f>
        <v>472</v>
      </c>
      <c r="K114" s="74">
        <f>IF($C$3="National Currency",IF(D.Other_DATA!J72=0,0,D.Other_DATA!J72),IF($C$3="Current Exchange rate",IF(D.Other_DATA!J72=0,0,D.Other_DATA!J72/ECO!T38),IF($C$3="Constant Exchange rate",IF(D.Other_DATA!J72=0,0,D.Other_DATA!J72/ECO!T73))))</f>
        <v>495</v>
      </c>
      <c r="L114" s="74">
        <f>IF($C$3="National Currency",IF(D.Other_DATA!K72=0,0,D.Other_DATA!K72),IF($C$3="Current Exchange rate",IF(D.Other_DATA!K72=0,0,D.Other_DATA!K72/ECO!U38),IF($C$3="Constant Exchange rate",IF(D.Other_DATA!K72=0,0,D.Other_DATA!K72/ECO!U73))))</f>
        <v>568</v>
      </c>
      <c r="M114" s="74">
        <f>IF($C$3="National Currency",IF(D.Other_DATA!L72=0,0,D.Other_DATA!L72),IF($C$3="Current Exchange rate",IF(D.Other_DATA!L72=0,0,D.Other_DATA!L72/ECO!V38),IF($C$3="Constant Exchange rate",IF(D.Other_DATA!L72=0,0,D.Other_DATA!L72/ECO!V73))))</f>
        <v>523</v>
      </c>
      <c r="N114" s="74">
        <f>IF($C$3="National Currency",IF(D.Other_DATA!M72=0,0,D.Other_DATA!M72),IF($C$3="Current Exchange rate",IF(D.Other_DATA!M72=0,0,D.Other_DATA!M72/ECO!W38),IF($C$3="Constant Exchange rate",IF(D.Other_DATA!M72=0,0,D.Other_DATA!M72/ECO!W73))))</f>
        <v>531</v>
      </c>
      <c r="O114" s="74">
        <f>IF($C$3="National Currency",IF(D.Other_DATA!N72=0,0,D.Other_DATA!N72),IF($C$3="Current Exchange rate",IF(D.Other_DATA!N72=0,0,D.Other_DATA!N72/ECO!X38),IF($C$3="Constant Exchange rate",IF(D.Other_DATA!N72=0,0,D.Other_DATA!N72/ECO!X73))))</f>
        <v>517.79999999999995</v>
      </c>
      <c r="P114" s="48">
        <f t="shared" si="29"/>
        <v>4.2098292275939472E-3</v>
      </c>
      <c r="Q114" s="94">
        <f t="shared" si="30"/>
        <v>-2.4858757062147019E-2</v>
      </c>
      <c r="R114" s="94">
        <f t="shared" si="31"/>
        <v>0.50465140418101551</v>
      </c>
      <c r="W114" t="s">
        <v>45</v>
      </c>
    </row>
    <row r="115" spans="3:23" ht="15" x14ac:dyDescent="0.25">
      <c r="C115" s="256"/>
      <c r="D115" s="257"/>
      <c r="E115" s="45" t="s">
        <v>29</v>
      </c>
      <c r="F115" s="74">
        <f>IF($C$3="National Currency",IF(D.Other_DATA!E73=0,0,D.Other_DATA!E73),IF($C$3="Current Exchange rate",IF(D.Other_DATA!E73=0,0,D.Other_DATA!E73/ECO!O39),IF($C$3="Constant Exchange rate",IF(D.Other_DATA!E73=0,0,D.Other_DATA!E73/ECO!O74))))</f>
        <v>404.03638053508598</v>
      </c>
      <c r="G115" s="74">
        <f>IF($C$3="National Currency",IF(D.Other_DATA!F73=0,0,D.Other_DATA!F73),IF($C$3="Current Exchange rate",IF(D.Other_DATA!F73=0,0,D.Other_DATA!F73/ECO!P39),IF($C$3="Constant Exchange rate",IF(D.Other_DATA!F73=0,0,D.Other_DATA!F73/ECO!P74))))</f>
        <v>455.4537608710084</v>
      </c>
      <c r="H115" s="74">
        <f>IF($C$3="National Currency",IF(D.Other_DATA!G73=0,0,D.Other_DATA!G73),IF($C$3="Current Exchange rate",IF(D.Other_DATA!G73=0,0,D.Other_DATA!G73/ECO!Q39),IF($C$3="Constant Exchange rate",IF(D.Other_DATA!G73=0,0,D.Other_DATA!G73/ECO!Q74))))</f>
        <v>746.26568412666802</v>
      </c>
      <c r="I115" s="74">
        <f>IF($C$3="National Currency",IF(D.Other_DATA!H73=0,0,D.Other_DATA!H73),IF($C$3="Current Exchange rate",IF(D.Other_DATA!H73=0,0,D.Other_DATA!H73/ECO!R39),IF($C$3="Constant Exchange rate",IF(D.Other_DATA!H73=0,0,D.Other_DATA!H73/ECO!R74))))</f>
        <v>732.75575914492458</v>
      </c>
      <c r="J115" s="74">
        <f>IF($C$3="National Currency",IF(D.Other_DATA!I73=0,0,D.Other_DATA!I73),IF($C$3="Current Exchange rate",IF(D.Other_DATA!I73=0,0,D.Other_DATA!I73/ECO!S39),IF($C$3="Constant Exchange rate",IF(D.Other_DATA!I73=0,0,D.Other_DATA!I73/ECO!S74))))</f>
        <v>681.83628759211308</v>
      </c>
      <c r="K115" s="74">
        <f>IF($C$3="National Currency",IF(D.Other_DATA!J73=0,0,D.Other_DATA!J73),IF($C$3="Current Exchange rate",IF(D.Other_DATA!J73=0,0,D.Other_DATA!J73/ECO!T39),IF($C$3="Constant Exchange rate",IF(D.Other_DATA!J73=0,0,D.Other_DATA!J73/ECO!T74))))</f>
        <v>0</v>
      </c>
      <c r="L115" s="74">
        <f>IF($C$3="National Currency",IF(D.Other_DATA!K73=0,0,D.Other_DATA!K73),IF($C$3="Current Exchange rate",IF(D.Other_DATA!K73=0,0,D.Other_DATA!K73/ECO!U39),IF($C$3="Constant Exchange rate",IF(D.Other_DATA!K73=0,0,D.Other_DATA!K73/ECO!U74))))</f>
        <v>0</v>
      </c>
      <c r="M115" s="74">
        <f>IF($C$3="National Currency",IF(D.Other_DATA!L73=0,0,D.Other_DATA!L73),IF($C$3="Current Exchange rate",IF(D.Other_DATA!L73=0,0,D.Other_DATA!L73/ECO!V39),IF($C$3="Constant Exchange rate",IF(D.Other_DATA!L73=0,0,D.Other_DATA!L73/ECO!V74))))</f>
        <v>0</v>
      </c>
      <c r="N115" s="74">
        <f>IF($C$3="National Currency",IF(D.Other_DATA!M73=0,0,D.Other_DATA!M73),IF($C$3="Current Exchange rate",IF(D.Other_DATA!M73=0,0,D.Other_DATA!M73/ECO!W39),IF($C$3="Constant Exchange rate",IF(D.Other_DATA!M73=0,0,D.Other_DATA!M73/ECO!W74))))</f>
        <v>0</v>
      </c>
      <c r="O115" s="74">
        <f>IF($C$3="National Currency",IF(D.Other_DATA!N73=0,0,D.Other_DATA!N73),IF($C$3="Current Exchange rate",IF(D.Other_DATA!N73=0,0,D.Other_DATA!N73/ECO!X39),IF($C$3="Constant Exchange rate",IF(D.Other_DATA!N73=0,0,D.Other_DATA!N73/ECO!X74))))</f>
        <v>0</v>
      </c>
      <c r="P115" s="48">
        <f t="shared" si="29"/>
        <v>0</v>
      </c>
      <c r="Q115" s="94" t="str">
        <f t="shared" si="30"/>
        <v>-</v>
      </c>
      <c r="R115" s="94" t="str">
        <f t="shared" si="31"/>
        <v>-</v>
      </c>
    </row>
    <row r="116" spans="3:23" ht="15" x14ac:dyDescent="0.25">
      <c r="C116" s="256"/>
      <c r="D116" s="257"/>
      <c r="E116" s="45" t="s">
        <v>30</v>
      </c>
      <c r="F116" s="74">
        <f>IF($C$3="National Currency",IF(D.Other_DATA!E74=0,0,D.Other_DATA!E74),IF($C$3="Current Exchange rate",IF(D.Other_DATA!E74=0,0,D.Other_DATA!E74/ECO!O40),IF($C$3="Constant Exchange rate",IF(D.Other_DATA!E74=0,0,D.Other_DATA!E74/ECO!O75))))</f>
        <v>0</v>
      </c>
      <c r="G116" s="74">
        <f>IF($C$3="National Currency",IF(D.Other_DATA!F74=0,0,D.Other_DATA!F74),IF($C$3="Current Exchange rate",IF(D.Other_DATA!F74=0,0,D.Other_DATA!F74/ECO!P40),IF($C$3="Constant Exchange rate",IF(D.Other_DATA!F74=0,0,D.Other_DATA!F74/ECO!P75))))</f>
        <v>0</v>
      </c>
      <c r="H116" s="74">
        <f>IF($C$3="National Currency",IF(D.Other_DATA!G74=0,0,D.Other_DATA!G74),IF($C$3="Current Exchange rate",IF(D.Other_DATA!G74=0,0,D.Other_DATA!G74/ECO!Q40),IF($C$3="Constant Exchange rate",IF(D.Other_DATA!G74=0,0,D.Other_DATA!G74/ECO!Q75))))</f>
        <v>1037.0762711864406</v>
      </c>
      <c r="I116" s="74">
        <f>IF($C$3="National Currency",IF(D.Other_DATA!H74=0,0,D.Other_DATA!H74),IF($C$3="Current Exchange rate",IF(D.Other_DATA!H74=0,0,D.Other_DATA!H74/ECO!R40),IF($C$3="Constant Exchange rate",IF(D.Other_DATA!H74=0,0,D.Other_DATA!H74/ECO!R75))))</f>
        <v>1214.6892655367233</v>
      </c>
      <c r="J116" s="74">
        <f>IF($C$3="National Currency",IF(D.Other_DATA!I74=0,0,D.Other_DATA!I74),IF($C$3="Current Exchange rate",IF(D.Other_DATA!I74=0,0,D.Other_DATA!I74/ECO!S40),IF($C$3="Constant Exchange rate",IF(D.Other_DATA!I74=0,0,D.Other_DATA!I74/ECO!S75))))</f>
        <v>1557.2033898305085</v>
      </c>
      <c r="K116" s="74">
        <f>IF($C$3="National Currency",IF(D.Other_DATA!J74=0,0,D.Other_DATA!J74),IF($C$3="Current Exchange rate",IF(D.Other_DATA!J74=0,0,D.Other_DATA!J74/ECO!T40),IF($C$3="Constant Exchange rate",IF(D.Other_DATA!J74=0,0,D.Other_DATA!J74/ECO!T75))))</f>
        <v>1582.2740112994352</v>
      </c>
      <c r="L116" s="74">
        <f>IF($C$3="National Currency",IF(D.Other_DATA!K74=0,0,D.Other_DATA!K74),IF($C$3="Current Exchange rate",IF(D.Other_DATA!K74=0,0,D.Other_DATA!K74/ECO!U40),IF($C$3="Constant Exchange rate",IF(D.Other_DATA!K74=0,0,D.Other_DATA!K74/ECO!U75))))</f>
        <v>1891.2429378531074</v>
      </c>
      <c r="M116" s="74">
        <f>IF($C$3="National Currency",IF(D.Other_DATA!L74=0,0,D.Other_DATA!L74),IF($C$3="Current Exchange rate",IF(D.Other_DATA!L74=0,0,D.Other_DATA!L74/ECO!V40),IF($C$3="Constant Exchange rate",IF(D.Other_DATA!L74=0,0,D.Other_DATA!L74/ECO!V75))))</f>
        <v>2109.8163841807909</v>
      </c>
      <c r="N116" s="74">
        <f>IF($C$3="National Currency",IF(D.Other_DATA!M74=0,0,D.Other_DATA!M74),IF($C$3="Current Exchange rate",IF(D.Other_DATA!M74=0,0,D.Other_DATA!M74/ECO!W40),IF($C$3="Constant Exchange rate",IF(D.Other_DATA!M74=0,0,D.Other_DATA!M74/ECO!W75))))</f>
        <v>2762.0056497175142</v>
      </c>
      <c r="O116" s="74">
        <f>IF($C$3="National Currency",IF(D.Other_DATA!N74=0,0,D.Other_DATA!N74),IF($C$3="Current Exchange rate",IF(D.Other_DATA!N74=0,0,D.Other_DATA!N74/ECO!X40),IF($C$3="Constant Exchange rate",IF(D.Other_DATA!N74=0,0,D.Other_DATA!N74/ECO!X75))))</f>
        <v>3550.8474576271187</v>
      </c>
      <c r="P116" s="48">
        <f t="shared" si="29"/>
        <v>2.8869180011290661E-2</v>
      </c>
      <c r="Q116" s="94">
        <f t="shared" si="30"/>
        <v>0.28560470467911014</v>
      </c>
      <c r="R116" s="94" t="str">
        <f t="shared" si="31"/>
        <v>-</v>
      </c>
    </row>
    <row r="117" spans="3:23" ht="15" x14ac:dyDescent="0.25">
      <c r="C117" s="256"/>
      <c r="D117" s="257"/>
      <c r="E117" s="45" t="s">
        <v>41</v>
      </c>
      <c r="F117" s="75">
        <f>IF($C$3="National Currency",IF(D.Other_DATA!E75=0,0,D.Other_DATA!E75),IF($C$3="Current Exchange rate",IF(D.Other_DATA!E75=0,0,D.Other_DATA!E75/ECO!O41),IF($C$3="Constant Exchange rate",IF(D.Other_DATA!E75=0,0,D.Other_DATA!E75/ECO!O76))))</f>
        <v>0</v>
      </c>
      <c r="G117" s="75">
        <f>IF($C$3="National Currency",IF(D.Other_DATA!F75=0,0,D.Other_DATA!F75),IF($C$3="Current Exchange rate",IF(D.Other_DATA!F75=0,0,D.Other_DATA!F75/ECO!P41),IF($C$3="Constant Exchange rate",IF(D.Other_DATA!F75=0,0,D.Other_DATA!F75/ECO!P76))))</f>
        <v>0</v>
      </c>
      <c r="H117" s="75">
        <f>IF($C$3="National Currency",IF(D.Other_DATA!G75=0,0,D.Other_DATA!G75),IF($C$3="Current Exchange rate",IF(D.Other_DATA!G75=0,0,D.Other_DATA!G75/ECO!Q41),IF($C$3="Constant Exchange rate",IF(D.Other_DATA!G75=0,0,D.Other_DATA!G75/ECO!Q76))))</f>
        <v>0</v>
      </c>
      <c r="I117" s="75">
        <f>IF($C$3="National Currency",IF(D.Other_DATA!H75=0,0,D.Other_DATA!H75),IF($C$3="Current Exchange rate",IF(D.Other_DATA!H75=0,0,D.Other_DATA!H75/ECO!R41),IF($C$3="Constant Exchange rate",IF(D.Other_DATA!H75=0,0,D.Other_DATA!H75/ECO!R76))))</f>
        <v>0</v>
      </c>
      <c r="J117" s="75">
        <f>IF($C$3="National Currency",IF(D.Other_DATA!I75=0,0,D.Other_DATA!I75),IF($C$3="Current Exchange rate",IF(D.Other_DATA!I75=0,0,D.Other_DATA!I75/ECO!S41),IF($C$3="Constant Exchange rate",IF(D.Other_DATA!I75=0,0,D.Other_DATA!I75/ECO!S76))))</f>
        <v>0</v>
      </c>
      <c r="K117" s="75">
        <f>IF($C$3="National Currency",IF(D.Other_DATA!J75=0,0,D.Other_DATA!J75),IF($C$3="Current Exchange rate",IF(D.Other_DATA!J75=0,0,D.Other_DATA!J75/ECO!T41),IF($C$3="Constant Exchange rate",IF(D.Other_DATA!J75=0,0,D.Other_DATA!J75/ECO!T76))))</f>
        <v>0</v>
      </c>
      <c r="L117" s="75">
        <f>IF($C$3="National Currency",IF(D.Other_DATA!K75=0,0,D.Other_DATA!K75),IF($C$3="Current Exchange rate",IF(D.Other_DATA!K75=0,0,D.Other_DATA!K75/ECO!U41),IF($C$3="Constant Exchange rate",IF(D.Other_DATA!K75=0,0,D.Other_DATA!K75/ECO!U76))))</f>
        <v>0</v>
      </c>
      <c r="M117" s="75">
        <f>IF($C$3="National Currency",IF(D.Other_DATA!L75=0,0,D.Other_DATA!L75),IF($C$3="Current Exchange rate",IF(D.Other_DATA!L75=0,0,D.Other_DATA!L75/ECO!V41),IF($C$3="Constant Exchange rate",IF(D.Other_DATA!L75=0,0,D.Other_DATA!L75/ECO!V76))))</f>
        <v>0</v>
      </c>
      <c r="N117" s="75">
        <f>IF($C$3="National Currency",IF(D.Other_DATA!M75=0,0,D.Other_DATA!M75),IF($C$3="Current Exchange rate",IF(D.Other_DATA!M75=0,0,D.Other_DATA!M75/ECO!W41),IF($C$3="Constant Exchange rate",IF(D.Other_DATA!M75=0,0,D.Other_DATA!M75/ECO!W76))))</f>
        <v>0</v>
      </c>
      <c r="O117" s="75">
        <f>IF($C$3="National Currency",IF(D.Other_DATA!N75=0,0,D.Other_DATA!N75),IF($C$3="Current Exchange rate",IF(D.Other_DATA!N75=0,0,D.Other_DATA!N75/ECO!X41),IF($C$3="Constant Exchange rate",IF(D.Other_DATA!N75=0,0,D.Other_DATA!N75/ECO!X76))))</f>
        <v>0</v>
      </c>
      <c r="P117" s="48">
        <f t="shared" si="29"/>
        <v>0</v>
      </c>
      <c r="Q117" s="94" t="str">
        <f t="shared" si="30"/>
        <v>-</v>
      </c>
      <c r="R117" s="94" t="str">
        <f t="shared" si="31"/>
        <v>-</v>
      </c>
    </row>
    <row r="118" spans="3:23" ht="15.75" thickBot="1" x14ac:dyDescent="0.3">
      <c r="C118" s="258"/>
      <c r="D118" s="259"/>
      <c r="E118" s="55" t="s">
        <v>85</v>
      </c>
      <c r="F118" s="64">
        <f t="shared" ref="F118:O118" si="32">SUM(F86:F117)</f>
        <v>88399.570583509005</v>
      </c>
      <c r="G118" s="64">
        <f t="shared" si="32"/>
        <v>91822.451865335795</v>
      </c>
      <c r="H118" s="64">
        <f t="shared" si="32"/>
        <v>95642.330168361063</v>
      </c>
      <c r="I118" s="64">
        <f t="shared" si="32"/>
        <v>99488.017562893903</v>
      </c>
      <c r="J118" s="64">
        <f t="shared" si="32"/>
        <v>102106.17057253823</v>
      </c>
      <c r="K118" s="64">
        <f t="shared" si="32"/>
        <v>116958.67281195332</v>
      </c>
      <c r="L118" s="64">
        <f t="shared" si="32"/>
        <v>113923.35092101214</v>
      </c>
      <c r="M118" s="64">
        <f t="shared" si="32"/>
        <v>116076.89254469099</v>
      </c>
      <c r="N118" s="64">
        <f t="shared" si="32"/>
        <v>123322.30857357828</v>
      </c>
      <c r="O118" s="64">
        <f t="shared" si="32"/>
        <v>122997.86333516891</v>
      </c>
      <c r="P118" s="48">
        <f t="shared" si="29"/>
        <v>1</v>
      </c>
    </row>
    <row r="119" spans="3:23" ht="16.5" thickTop="1" thickBot="1" x14ac:dyDescent="0.3">
      <c r="C119" s="260"/>
      <c r="D119" s="261"/>
      <c r="E119" s="57" t="s">
        <v>86</v>
      </c>
      <c r="F119" s="64">
        <v>87800.390625</v>
      </c>
      <c r="G119" s="64">
        <v>91145.34375</v>
      </c>
      <c r="H119" s="64">
        <v>93578.2265625</v>
      </c>
      <c r="I119" s="64">
        <v>96465.453125</v>
      </c>
      <c r="J119" s="64">
        <v>96881.5546875</v>
      </c>
      <c r="K119" s="64">
        <v>98831.0078125</v>
      </c>
      <c r="L119" s="64">
        <v>97235.5234375</v>
      </c>
      <c r="M119" s="64">
        <v>98585.6015625</v>
      </c>
      <c r="N119" s="64">
        <v>99997.1171875</v>
      </c>
      <c r="O119" s="64">
        <v>99333.1328125</v>
      </c>
      <c r="P119" s="48">
        <f>O119/$O$118</f>
        <v>0.80760047466692519</v>
      </c>
      <c r="Q119" s="94">
        <f>IF(OR(O119=0, N119=0),"-",O119/N119-1)</f>
        <v>-6.6400351697638582E-3</v>
      </c>
      <c r="R119" s="94">
        <f>IF(OR(O119=0,F119=0),"-",O119/F119-1)</f>
        <v>0.13135183232563219</v>
      </c>
    </row>
    <row r="120" spans="3:23" ht="15.75" thickTop="1" x14ac:dyDescent="0.25">
      <c r="E120" s="57" t="s">
        <v>87</v>
      </c>
      <c r="F120" s="88"/>
      <c r="G120" s="88">
        <f t="shared" ref="G120:O120" si="33">G119/F119-1</f>
        <v>3.8097246506413329E-2</v>
      </c>
      <c r="H120" s="88">
        <f t="shared" si="33"/>
        <v>2.6692343376015781E-2</v>
      </c>
      <c r="I120" s="88">
        <f t="shared" si="33"/>
        <v>3.085361486917737E-2</v>
      </c>
      <c r="J120" s="88">
        <f t="shared" si="33"/>
        <v>4.3134775095163835E-3</v>
      </c>
      <c r="K120" s="88">
        <f t="shared" si="33"/>
        <v>2.0122025614557115E-2</v>
      </c>
      <c r="L120" s="88">
        <f t="shared" si="33"/>
        <v>-1.6143560713525407E-2</v>
      </c>
      <c r="M120" s="88">
        <f t="shared" si="33"/>
        <v>1.388461826780607E-2</v>
      </c>
      <c r="N120" s="88">
        <f t="shared" si="33"/>
        <v>1.4317665081194919E-2</v>
      </c>
      <c r="O120" s="89">
        <f t="shared" si="33"/>
        <v>-6.6400351697638582E-3</v>
      </c>
      <c r="R120" s="99"/>
    </row>
    <row r="123" spans="3:23" ht="18.75" hidden="1" x14ac:dyDescent="0.15">
      <c r="C123" s="264" t="s">
        <v>216</v>
      </c>
      <c r="D123" s="265"/>
      <c r="E123" s="269" t="s">
        <v>95</v>
      </c>
      <c r="F123" s="270"/>
      <c r="G123" s="270"/>
      <c r="H123" s="270"/>
      <c r="I123" s="270"/>
      <c r="J123" s="270"/>
      <c r="K123" s="270"/>
      <c r="L123" s="270"/>
      <c r="M123" s="270"/>
      <c r="N123" s="270"/>
      <c r="O123" s="271"/>
    </row>
    <row r="124" spans="3:23" ht="15" hidden="1" x14ac:dyDescent="0.15">
      <c r="C124" s="262" t="s">
        <v>93</v>
      </c>
      <c r="D124" s="263"/>
      <c r="E124" s="43">
        <v>3</v>
      </c>
      <c r="F124" s="44">
        <v>2004</v>
      </c>
      <c r="G124" s="44">
        <f t="shared" ref="G124:O124" si="34">F124+1</f>
        <v>2005</v>
      </c>
      <c r="H124" s="44">
        <f t="shared" si="34"/>
        <v>2006</v>
      </c>
      <c r="I124" s="44">
        <f t="shared" si="34"/>
        <v>2007</v>
      </c>
      <c r="J124" s="44">
        <f t="shared" si="34"/>
        <v>2008</v>
      </c>
      <c r="K124" s="44">
        <f t="shared" si="34"/>
        <v>2009</v>
      </c>
      <c r="L124" s="44">
        <f t="shared" si="34"/>
        <v>2010</v>
      </c>
      <c r="M124" s="44">
        <f t="shared" si="34"/>
        <v>2011</v>
      </c>
      <c r="N124" s="44">
        <f t="shared" si="34"/>
        <v>2012</v>
      </c>
      <c r="O124" s="120">
        <f t="shared" si="34"/>
        <v>2013</v>
      </c>
      <c r="P124" s="46" t="s">
        <v>91</v>
      </c>
      <c r="Q124" s="96" t="s">
        <v>88</v>
      </c>
      <c r="R124" s="97" t="s">
        <v>89</v>
      </c>
    </row>
    <row r="125" spans="3:23" ht="15" hidden="1" x14ac:dyDescent="0.25">
      <c r="C125" s="256"/>
      <c r="D125" s="257"/>
      <c r="E125" s="45" t="s">
        <v>0</v>
      </c>
      <c r="F125" s="73">
        <f>IF($C$3="National Currency",IF(D.Other_DATA!E81=0,0,D.Other_DATA!E81),IF($C$3="Current Exchange rate",IF(D.Other_DATA!E81=0,0,D.Other_DATA!E81/ECO!O10),IF($C$3="Constant Exchange rate",IF(D.Other_DATA!E81=0,0,D.Other_DATA!E81/ECO!O45))))</f>
        <v>0</v>
      </c>
      <c r="G125" s="73">
        <f>IF($C$3="National Currency",IF(D.Other_DATA!F81=0,0,D.Other_DATA!F81),IF($C$3="Current Exchange rate",IF(D.Other_DATA!F81=0,0,D.Other_DATA!F81/ECO!P10),IF($C$3="Constant Exchange rate",IF(D.Other_DATA!F81=0,0,D.Other_DATA!F81/ECO!P45))))</f>
        <v>0</v>
      </c>
      <c r="H125" s="73">
        <f>IF($C$3="National Currency",IF(D.Other_DATA!G81=0,0,D.Other_DATA!G81),IF($C$3="Current Exchange rate",IF(D.Other_DATA!G81=0,0,D.Other_DATA!G81/ECO!Q10),IF($C$3="Constant Exchange rate",IF(D.Other_DATA!G81=0,0,D.Other_DATA!G81/ECO!Q45))))</f>
        <v>0</v>
      </c>
      <c r="I125" s="73">
        <f>IF($C$3="National Currency",IF(D.Other_DATA!H81=0,0,D.Other_DATA!H81),IF($C$3="Current Exchange rate",IF(D.Other_DATA!H81=0,0,D.Other_DATA!H81/ECO!R10),IF($C$3="Constant Exchange rate",IF(D.Other_DATA!H81=0,0,D.Other_DATA!H81/ECO!R45))))</f>
        <v>0</v>
      </c>
      <c r="J125" s="73">
        <f>IF($C$3="National Currency",IF(D.Other_DATA!I81=0,0,D.Other_DATA!I81),IF($C$3="Current Exchange rate",IF(D.Other_DATA!I81=0,0,D.Other_DATA!I81/ECO!S10),IF($C$3="Constant Exchange rate",IF(D.Other_DATA!I81=0,0,D.Other_DATA!I81/ECO!S45))))</f>
        <v>0</v>
      </c>
      <c r="K125" s="73">
        <f>IF($C$3="National Currency",IF(D.Other_DATA!J81=0,0,D.Other_DATA!J81),IF($C$3="Current Exchange rate",IF(D.Other_DATA!J81=0,0,D.Other_DATA!J81/ECO!T10),IF($C$3="Constant Exchange rate",IF(D.Other_DATA!J81=0,0,D.Other_DATA!J81/ECO!T45))))</f>
        <v>0</v>
      </c>
      <c r="L125" s="73">
        <f>IF($C$3="National Currency",IF(D.Other_DATA!K81=0,0,D.Other_DATA!K81),IF($C$3="Current Exchange rate",IF(D.Other_DATA!K81=0,0,D.Other_DATA!K81/ECO!U10),IF($C$3="Constant Exchange rate",IF(D.Other_DATA!K81=0,0,D.Other_DATA!K81/ECO!U45))))</f>
        <v>0</v>
      </c>
      <c r="M125" s="73">
        <f>IF($C$3="National Currency",IF(D.Other_DATA!L81=0,0,D.Other_DATA!L81),IF($C$3="Current Exchange rate",IF(D.Other_DATA!L81=0,0,D.Other_DATA!L81/ECO!V10),IF($C$3="Constant Exchange rate",IF(D.Other_DATA!L81=0,0,D.Other_DATA!L81/ECO!V45))))</f>
        <v>0</v>
      </c>
      <c r="N125" s="73">
        <f>IF($C$3="National Currency",IF(D.Other_DATA!M81=0,0,D.Other_DATA!M81),IF($C$3="Current Exchange rate",IF(D.Other_DATA!M81=0,0,D.Other_DATA!M81/ECO!W10),IF($C$3="Constant Exchange rate",IF(D.Other_DATA!M81=0,0,D.Other_DATA!M81/ECO!W45))))</f>
        <v>0</v>
      </c>
      <c r="O125" s="73">
        <f>IF($C$3="National Currency",IF(D.Other_DATA!N81=0,0,D.Other_DATA!N81),IF($C$3="Current Exchange rate",IF(D.Other_DATA!N81=0,0,D.Other_DATA!N81/ECO!X10),IF($C$3="Constant Exchange rate",IF(D.Other_DATA!N81=0,0,D.Other_DATA!N81/ECO!X45))))</f>
        <v>0</v>
      </c>
      <c r="P125" s="48">
        <f>O125/$O$157</f>
        <v>0</v>
      </c>
      <c r="Q125" s="94" t="str">
        <f>IF(OR(O125=0, N125=0),"-",O125/N125-1)</f>
        <v>-</v>
      </c>
      <c r="R125" s="94" t="str">
        <f>IF(OR(O125=0, F125=0),"-",O125/F125-1)</f>
        <v>-</v>
      </c>
    </row>
    <row r="126" spans="3:23" ht="15" hidden="1" x14ac:dyDescent="0.25">
      <c r="C126" s="256"/>
      <c r="D126" s="257"/>
      <c r="E126" s="45" t="s">
        <v>1</v>
      </c>
      <c r="F126" s="74">
        <f>IF($C$3="National Currency",IF(D.Other_DATA!E82=0,0,D.Other_DATA!E82),IF($C$3="Current Exchange rate",IF(D.Other_DATA!E82=0,0,D.Other_DATA!E82/ECO!O11),IF($C$3="Constant Exchange rate",IF(D.Other_DATA!E82=0,0,D.Other_DATA!E82/ECO!O46))))</f>
        <v>1463.7</v>
      </c>
      <c r="G126" s="74">
        <f>IF($C$3="National Currency",IF(D.Other_DATA!F82=0,0,D.Other_DATA!F82),IF($C$3="Current Exchange rate",IF(D.Other_DATA!F82=0,0,D.Other_DATA!F82/ECO!P11),IF($C$3="Constant Exchange rate",IF(D.Other_DATA!F82=0,0,D.Other_DATA!F82/ECO!P46))))</f>
        <v>1585</v>
      </c>
      <c r="H126" s="74">
        <f>IF($C$3="National Currency",IF(D.Other_DATA!G82=0,0,D.Other_DATA!G82),IF($C$3="Current Exchange rate",IF(D.Other_DATA!G82=0,0,D.Other_DATA!G82/ECO!Q11),IF($C$3="Constant Exchange rate",IF(D.Other_DATA!G82=0,0,D.Other_DATA!G82/ECO!Q46))))</f>
        <v>1705.3986096900001</v>
      </c>
      <c r="I126" s="74">
        <f>IF($C$3="National Currency",IF(D.Other_DATA!H82=0,0,D.Other_DATA!H82),IF($C$3="Current Exchange rate",IF(D.Other_DATA!H82=0,0,D.Other_DATA!H82/ECO!R11),IF($C$3="Constant Exchange rate",IF(D.Other_DATA!H82=0,0,D.Other_DATA!H82/ECO!R46))))</f>
        <v>1836.1850460399999</v>
      </c>
      <c r="J126" s="74">
        <f>IF($C$3="National Currency",IF(D.Other_DATA!I82=0,0,D.Other_DATA!I82),IF($C$3="Current Exchange rate",IF(D.Other_DATA!I82=0,0,D.Other_DATA!I82/ECO!S11),IF($C$3="Constant Exchange rate",IF(D.Other_DATA!I82=0,0,D.Other_DATA!I82/ECO!S46))))</f>
        <v>2002.3693859300001</v>
      </c>
      <c r="K126" s="74">
        <f>IF($C$3="National Currency",IF(D.Other_DATA!J82=0,0,D.Other_DATA!J82),IF($C$3="Current Exchange rate",IF(D.Other_DATA!J82=0,0,D.Other_DATA!J82/ECO!T11),IF($C$3="Constant Exchange rate",IF(D.Other_DATA!J82=0,0,D.Other_DATA!J82/ECO!T46))))</f>
        <v>2147.6849207099999</v>
      </c>
      <c r="L126" s="74">
        <f>IF($C$3="National Currency",IF(D.Other_DATA!K82=0,0,D.Other_DATA!K82),IF($C$3="Current Exchange rate",IF(D.Other_DATA!K82=0,0,D.Other_DATA!K82/ECO!U11),IF($C$3="Constant Exchange rate",IF(D.Other_DATA!K82=0,0,D.Other_DATA!K82/ECO!U46))))</f>
        <v>2318.3704330300002</v>
      </c>
      <c r="M126" s="74">
        <f>IF($C$3="National Currency",IF(D.Other_DATA!L82=0,0,D.Other_DATA!L82),IF($C$3="Current Exchange rate",IF(D.Other_DATA!L82=0,0,D.Other_DATA!L82/ECO!V11),IF($C$3="Constant Exchange rate",IF(D.Other_DATA!L82=0,0,D.Other_DATA!L82/ECO!V46))))</f>
        <v>2454.1977443599994</v>
      </c>
      <c r="N126" s="74">
        <f>IF($C$3="National Currency",IF(D.Other_DATA!M82=0,0,D.Other_DATA!M82),IF($C$3="Current Exchange rate",IF(D.Other_DATA!M82=0,0,D.Other_DATA!M82/ECO!W11),IF($C$3="Constant Exchange rate",IF(D.Other_DATA!M82=0,0,D.Other_DATA!M82/ECO!W46))))</f>
        <v>2643.9823040299998</v>
      </c>
      <c r="O126" s="74">
        <f>IF($C$3="National Currency",IF(D.Other_DATA!N82=0,0,D.Other_DATA!N82),IF($C$3="Current Exchange rate",IF(D.Other_DATA!N82=0,0,D.Other_DATA!N82/ECO!X11),IF($C$3="Constant Exchange rate",IF(D.Other_DATA!N82=0,0,D.Other_DATA!N82/ECO!X46))))</f>
        <v>2828.5685048800001</v>
      </c>
      <c r="P126" s="48">
        <f t="shared" ref="P126:P158" si="35">O126/$O$157</f>
        <v>1.0867131988971789E-2</v>
      </c>
      <c r="Q126" s="94">
        <f t="shared" ref="Q126:Q156" si="36">IF(OR(O126=0, N126=0),"-",O126/N126-1)</f>
        <v>6.9813705095019385E-2</v>
      </c>
      <c r="R126" s="94">
        <f t="shared" ref="R126:R158" si="37">IF(OR(O126=0, F126=0),"-",O126/F126-1)</f>
        <v>0.93247831173054596</v>
      </c>
    </row>
    <row r="127" spans="3:23" ht="15" hidden="1" x14ac:dyDescent="0.25">
      <c r="C127" s="256"/>
      <c r="D127" s="257"/>
      <c r="E127" s="45" t="s">
        <v>2</v>
      </c>
      <c r="F127" s="74">
        <f>IF($C$3="National Currency",IF(D.Other_DATA!E83=0,0,D.Other_DATA!E83),IF($C$3="Current Exchange rate",IF(D.Other_DATA!E83=0,0,D.Other_DATA!E83/ECO!O12),IF($C$3="Constant Exchange rate",IF(D.Other_DATA!E83=0,0,D.Other_DATA!E83/ECO!O47))))</f>
        <v>0</v>
      </c>
      <c r="G127" s="74">
        <f>IF($C$3="National Currency",IF(D.Other_DATA!F83=0,0,D.Other_DATA!F83),IF($C$3="Current Exchange rate",IF(D.Other_DATA!F83=0,0,D.Other_DATA!F83/ECO!P12),IF($C$3="Constant Exchange rate",IF(D.Other_DATA!F83=0,0,D.Other_DATA!F83/ECO!P47))))</f>
        <v>0</v>
      </c>
      <c r="H127" s="74">
        <f>IF($C$3="National Currency",IF(D.Other_DATA!G83=0,0,D.Other_DATA!G83),IF($C$3="Current Exchange rate",IF(D.Other_DATA!G83=0,0,D.Other_DATA!G83/ECO!Q12),IF($C$3="Constant Exchange rate",IF(D.Other_DATA!G83=0,0,D.Other_DATA!G83/ECO!Q47))))</f>
        <v>0</v>
      </c>
      <c r="I127" s="74">
        <f>IF($C$3="National Currency",IF(D.Other_DATA!H83=0,0,D.Other_DATA!H83),IF($C$3="Current Exchange rate",IF(D.Other_DATA!H83=0,0,D.Other_DATA!H83/ECO!R12),IF($C$3="Constant Exchange rate",IF(D.Other_DATA!H83=0,0,D.Other_DATA!H83/ECO!R47))))</f>
        <v>6.2095351262910319E-3</v>
      </c>
      <c r="J127" s="74">
        <f>IF($C$3="National Currency",IF(D.Other_DATA!I83=0,0,D.Other_DATA!I83),IF($C$3="Current Exchange rate",IF(D.Other_DATA!I83=0,0,D.Other_DATA!I83/ECO!S12),IF($C$3="Constant Exchange rate",IF(D.Other_DATA!I83=0,0,D.Other_DATA!I83/ECO!S47))))</f>
        <v>7.8949233574313951E-3</v>
      </c>
      <c r="K127" s="74">
        <f>IF($C$3="National Currency",IF(D.Other_DATA!J83=0,0,D.Other_DATA!J83),IF($C$3="Current Exchange rate",IF(D.Other_DATA!J83=0,0,D.Other_DATA!J83/ECO!T12),IF($C$3="Constant Exchange rate",IF(D.Other_DATA!J83=0,0,D.Other_DATA!J83/ECO!T47))))</f>
        <v>9.7664280292129851E-3</v>
      </c>
      <c r="L127" s="74">
        <f>IF($C$3="National Currency",IF(D.Other_DATA!K83=0,0,D.Other_DATA!K83),IF($C$3="Current Exchange rate",IF(D.Other_DATA!K83=0,0,D.Other_DATA!K83/ECO!U12),IF($C$3="Constant Exchange rate",IF(D.Other_DATA!K83=0,0,D.Other_DATA!K83/ECO!U47))))</f>
        <v>1.0148129205126775E-2</v>
      </c>
      <c r="M127" s="74">
        <f>IF($C$3="National Currency",IF(D.Other_DATA!L83=0,0,D.Other_DATA!L83),IF($C$3="Current Exchange rate",IF(D.Other_DATA!L83=0,0,D.Other_DATA!L83/ECO!V12),IF($C$3="Constant Exchange rate",IF(D.Other_DATA!L83=0,0,D.Other_DATA!L83/ECO!V47))))</f>
        <v>2.7707915066161583E-2</v>
      </c>
      <c r="N127" s="74">
        <f>IF($C$3="National Currency",IF(D.Other_DATA!M83=0,0,D.Other_DATA!M83),IF($C$3="Current Exchange rate",IF(D.Other_DATA!M83=0,0,D.Other_DATA!M83/ECO!W12),IF($C$3="Constant Exchange rate",IF(D.Other_DATA!M83=0,0,D.Other_DATA!M83/ECO!W47))))</f>
        <v>696.39022394927906</v>
      </c>
      <c r="O127" s="74">
        <f>IF($C$3="National Currency",IF(D.Other_DATA!N83=0,0,D.Other_DATA!N83),IF($C$3="Current Exchange rate",IF(D.Other_DATA!N83=0,0,D.Other_DATA!N83/ECO!X12),IF($C$3="Constant Exchange rate",IF(D.Other_DATA!N83=0,0,D.Other_DATA!N83/ECO!X47))))</f>
        <v>0</v>
      </c>
      <c r="P127" s="48">
        <f t="shared" si="35"/>
        <v>0</v>
      </c>
      <c r="Q127" s="94" t="str">
        <f t="shared" si="36"/>
        <v>-</v>
      </c>
      <c r="R127" s="94" t="str">
        <f t="shared" si="37"/>
        <v>-</v>
      </c>
    </row>
    <row r="128" spans="3:23" ht="15" hidden="1" x14ac:dyDescent="0.25">
      <c r="C128" s="256"/>
      <c r="D128" s="257"/>
      <c r="E128" s="45" t="s">
        <v>3</v>
      </c>
      <c r="F128" s="74">
        <f>IF($C$3="National Currency",IF(D.Other_DATA!E84=0,0,D.Other_DATA!E84),IF($C$3="Current Exchange rate",IF(D.Other_DATA!E84=0,0,D.Other_DATA!E84/ECO!O13),IF($C$3="Constant Exchange rate",IF(D.Other_DATA!E84=0,0,D.Other_DATA!E84/ECO!O48))))</f>
        <v>6117.4151696606787</v>
      </c>
      <c r="G128" s="74">
        <f>IF($C$3="National Currency",IF(D.Other_DATA!F84=0,0,D.Other_DATA!F84),IF($C$3="Current Exchange rate",IF(D.Other_DATA!F84=0,0,D.Other_DATA!F84/ECO!P13),IF($C$3="Constant Exchange rate",IF(D.Other_DATA!F84=0,0,D.Other_DATA!F84/ECO!P48))))</f>
        <v>6527.7436793080506</v>
      </c>
      <c r="H128" s="74">
        <f>IF($C$3="National Currency",IF(D.Other_DATA!G84=0,0,D.Other_DATA!G84),IF($C$3="Current Exchange rate",IF(D.Other_DATA!G84=0,0,D.Other_DATA!G84/ECO!Q13),IF($C$3="Constant Exchange rate",IF(D.Other_DATA!G84=0,0,D.Other_DATA!G84/ECO!Q48))))</f>
        <v>6973.6751497005998</v>
      </c>
      <c r="I128" s="74">
        <f>IF($C$3="National Currency",IF(D.Other_DATA!H84=0,0,D.Other_DATA!H84),IF($C$3="Current Exchange rate",IF(D.Other_DATA!H84=0,0,D.Other_DATA!H84/ECO!R13),IF($C$3="Constant Exchange rate",IF(D.Other_DATA!H84=0,0,D.Other_DATA!H84/ECO!R48))))</f>
        <v>7235.3933799068527</v>
      </c>
      <c r="J128" s="74">
        <f>IF($C$3="National Currency",IF(D.Other_DATA!I84=0,0,D.Other_DATA!I84),IF($C$3="Current Exchange rate",IF(D.Other_DATA!I84=0,0,D.Other_DATA!I84/ECO!S13),IF($C$3="Constant Exchange rate",IF(D.Other_DATA!I84=0,0,D.Other_DATA!I84/ECO!S48))))</f>
        <v>7182.7799434464405</v>
      </c>
      <c r="K128" s="74">
        <f>IF($C$3="National Currency",IF(D.Other_DATA!J84=0,0,D.Other_DATA!J84),IF($C$3="Current Exchange rate",IF(D.Other_DATA!J84=0,0,D.Other_DATA!J84/ECO!T13),IF($C$3="Constant Exchange rate",IF(D.Other_DATA!J84=0,0,D.Other_DATA!J84/ECO!T48))))</f>
        <v>7140.8185986360622</v>
      </c>
      <c r="L128" s="74">
        <f>IF($C$3="National Currency",IF(D.Other_DATA!K84=0,0,D.Other_DATA!K84),IF($C$3="Current Exchange rate",IF(D.Other_DATA!K84=0,0,D.Other_DATA!K84/ECO!U13),IF($C$3="Constant Exchange rate",IF(D.Other_DATA!K84=0,0,D.Other_DATA!K84/ECO!U48))))</f>
        <v>7235.9079299733876</v>
      </c>
      <c r="M128" s="74">
        <f>IF($C$3="National Currency",IF(D.Other_DATA!L84=0,0,D.Other_DATA!L84),IF($C$3="Current Exchange rate",IF(D.Other_DATA!L84=0,0,D.Other_DATA!L84/ECO!V13),IF($C$3="Constant Exchange rate",IF(D.Other_DATA!L84=0,0,D.Other_DATA!L84/ECO!V48))))</f>
        <v>7464.9069760479042</v>
      </c>
      <c r="N128" s="74">
        <f>IF($C$3="National Currency",IF(D.Other_DATA!M84=0,0,D.Other_DATA!M84),IF($C$3="Current Exchange rate",IF(D.Other_DATA!M84=0,0,D.Other_DATA!M84/ECO!W13),IF($C$3="Constant Exchange rate",IF(D.Other_DATA!M84=0,0,D.Other_DATA!M84/ECO!W48))))</f>
        <v>8123.9721224218247</v>
      </c>
      <c r="O128" s="74">
        <f>IF($C$3="National Currency",IF(D.Other_DATA!N84=0,0,D.Other_DATA!N84),IF($C$3="Current Exchange rate",IF(D.Other_DATA!N84=0,0,D.Other_DATA!N84/ECO!X13),IF($C$3="Constant Exchange rate",IF(D.Other_DATA!N84=0,0,D.Other_DATA!N84/ECO!X48))))</f>
        <v>8576.5806944444466</v>
      </c>
      <c r="P128" s="48">
        <f t="shared" si="35"/>
        <v>3.2950531075982968E-2</v>
      </c>
      <c r="Q128" s="94">
        <f t="shared" si="36"/>
        <v>5.5712718507913372E-2</v>
      </c>
      <c r="R128" s="94">
        <f t="shared" si="37"/>
        <v>0.40199421758719267</v>
      </c>
    </row>
    <row r="129" spans="3:18" ht="15" hidden="1" x14ac:dyDescent="0.25">
      <c r="C129" s="256"/>
      <c r="D129" s="257"/>
      <c r="E129" s="45" t="s">
        <v>4</v>
      </c>
      <c r="F129" s="74">
        <f>IF($C$3="National Currency",IF(D.Other_DATA!E85=0,0,D.Other_DATA!E85),IF($C$3="Current Exchange rate",IF(D.Other_DATA!E85=0,0,D.Other_DATA!E85/ECO!O14),IF($C$3="Constant Exchange rate",IF(D.Other_DATA!E85=0,0,D.Other_DATA!E85/ECO!O49))))</f>
        <v>0</v>
      </c>
      <c r="G129" s="74">
        <f>IF($C$3="National Currency",IF(D.Other_DATA!F85=0,0,D.Other_DATA!F85),IF($C$3="Current Exchange rate",IF(D.Other_DATA!F85=0,0,D.Other_DATA!F85/ECO!P14),IF($C$3="Constant Exchange rate",IF(D.Other_DATA!F85=0,0,D.Other_DATA!F85/ECO!P49))))</f>
        <v>0</v>
      </c>
      <c r="H129" s="74">
        <f>IF($C$3="National Currency",IF(D.Other_DATA!G85=0,0,D.Other_DATA!G85),IF($C$3="Current Exchange rate",IF(D.Other_DATA!G85=0,0,D.Other_DATA!G85/ECO!Q14),IF($C$3="Constant Exchange rate",IF(D.Other_DATA!G85=0,0,D.Other_DATA!G85/ECO!Q49))))</f>
        <v>0</v>
      </c>
      <c r="I129" s="74">
        <f>IF($C$3="National Currency",IF(D.Other_DATA!H85=0,0,D.Other_DATA!H85),IF($C$3="Current Exchange rate",IF(D.Other_DATA!H85=0,0,D.Other_DATA!H85/ECO!R14),IF($C$3="Constant Exchange rate",IF(D.Other_DATA!H85=0,0,D.Other_DATA!H85/ECO!R49))))</f>
        <v>0</v>
      </c>
      <c r="J129" s="74">
        <f>IF($C$3="National Currency",IF(D.Other_DATA!I85=0,0,D.Other_DATA!I85),IF($C$3="Current Exchange rate",IF(D.Other_DATA!I85=0,0,D.Other_DATA!I85/ECO!S14),IF($C$3="Constant Exchange rate",IF(D.Other_DATA!I85=0,0,D.Other_DATA!I85/ECO!S49))))</f>
        <v>0</v>
      </c>
      <c r="K129" s="74">
        <f>IF($C$3="National Currency",IF(D.Other_DATA!J85=0,0,D.Other_DATA!J85),IF($C$3="Current Exchange rate",IF(D.Other_DATA!J85=0,0,D.Other_DATA!J85/ECO!T14),IF($C$3="Constant Exchange rate",IF(D.Other_DATA!J85=0,0,D.Other_DATA!J85/ECO!T49))))</f>
        <v>0</v>
      </c>
      <c r="L129" s="74">
        <f>IF($C$3="National Currency",IF(D.Other_DATA!K85=0,0,D.Other_DATA!K85),IF($C$3="Current Exchange rate",IF(D.Other_DATA!K85=0,0,D.Other_DATA!K85/ECO!U14),IF($C$3="Constant Exchange rate",IF(D.Other_DATA!K85=0,0,D.Other_DATA!K85/ECO!U49))))</f>
        <v>0</v>
      </c>
      <c r="M129" s="74">
        <f>IF($C$3="National Currency",IF(D.Other_DATA!L85=0,0,D.Other_DATA!L85),IF($C$3="Current Exchange rate",IF(D.Other_DATA!L85=0,0,D.Other_DATA!L85/ECO!V14),IF($C$3="Constant Exchange rate",IF(D.Other_DATA!L85=0,0,D.Other_DATA!L85/ECO!V49))))</f>
        <v>0</v>
      </c>
      <c r="N129" s="74">
        <f>IF($C$3="National Currency",IF(D.Other_DATA!M85=0,0,D.Other_DATA!M85),IF($C$3="Current Exchange rate",IF(D.Other_DATA!M85=0,0,D.Other_DATA!M85/ECO!W14),IF($C$3="Constant Exchange rate",IF(D.Other_DATA!M85=0,0,D.Other_DATA!M85/ECO!W49))))</f>
        <v>0</v>
      </c>
      <c r="O129" s="74">
        <f>IF($C$3="National Currency",IF(D.Other_DATA!N85=0,0,D.Other_DATA!N85),IF($C$3="Current Exchange rate",IF(D.Other_DATA!N85=0,0,D.Other_DATA!N85/ECO!X14),IF($C$3="Constant Exchange rate",IF(D.Other_DATA!N85=0,0,D.Other_DATA!N85/ECO!X49))))</f>
        <v>0</v>
      </c>
      <c r="P129" s="48">
        <f t="shared" si="35"/>
        <v>0</v>
      </c>
      <c r="Q129" s="94" t="str">
        <f t="shared" si="36"/>
        <v>-</v>
      </c>
      <c r="R129" s="94" t="str">
        <f t="shared" si="37"/>
        <v>-</v>
      </c>
    </row>
    <row r="130" spans="3:18" ht="15" hidden="1" x14ac:dyDescent="0.25">
      <c r="C130" s="256"/>
      <c r="D130" s="257"/>
      <c r="E130" s="45" t="s">
        <v>5</v>
      </c>
      <c r="F130" s="74">
        <f>IF($C$3="National Currency",IF(D.Other_DATA!E86=0,0,D.Other_DATA!E86),IF($C$3="Current Exchange rate",IF(D.Other_DATA!E86=0,0,D.Other_DATA!E86/ECO!O15),IF($C$3="Constant Exchange rate",IF(D.Other_DATA!E86=0,0,D.Other_DATA!E86/ECO!O50))))</f>
        <v>0</v>
      </c>
      <c r="G130" s="74">
        <f>IF($C$3="National Currency",IF(D.Other_DATA!F86=0,0,D.Other_DATA!F86),IF($C$3="Current Exchange rate",IF(D.Other_DATA!F86=0,0,D.Other_DATA!F86/ECO!P15),IF($C$3="Constant Exchange rate",IF(D.Other_DATA!F86=0,0,D.Other_DATA!F86/ECO!P50))))</f>
        <v>0</v>
      </c>
      <c r="H130" s="74">
        <f>IF($C$3="National Currency",IF(D.Other_DATA!G86=0,0,D.Other_DATA!G86),IF($C$3="Current Exchange rate",IF(D.Other_DATA!G86=0,0,D.Other_DATA!G86/ECO!Q15),IF($C$3="Constant Exchange rate",IF(D.Other_DATA!G86=0,0,D.Other_DATA!G86/ECO!Q50))))</f>
        <v>0</v>
      </c>
      <c r="I130" s="74">
        <f>IF($C$3="National Currency",IF(D.Other_DATA!H86=0,0,D.Other_DATA!H86),IF($C$3="Current Exchange rate",IF(D.Other_DATA!H86=0,0,D.Other_DATA!H86/ECO!R15),IF($C$3="Constant Exchange rate",IF(D.Other_DATA!H86=0,0,D.Other_DATA!H86/ECO!R50))))</f>
        <v>0</v>
      </c>
      <c r="J130" s="74">
        <f>IF($C$3="National Currency",IF(D.Other_DATA!I86=0,0,D.Other_DATA!I86),IF($C$3="Current Exchange rate",IF(D.Other_DATA!I86=0,0,D.Other_DATA!I86/ECO!S15),IF($C$3="Constant Exchange rate",IF(D.Other_DATA!I86=0,0,D.Other_DATA!I86/ECO!S50))))</f>
        <v>26.500811249323959</v>
      </c>
      <c r="K130" s="74">
        <f>IF($C$3="National Currency",IF(D.Other_DATA!J86=0,0,D.Other_DATA!J86),IF($C$3="Current Exchange rate",IF(D.Other_DATA!J86=0,0,D.Other_DATA!J86/ECO!T15),IF($C$3="Constant Exchange rate",IF(D.Other_DATA!J86=0,0,D.Other_DATA!J86/ECO!T50))))</f>
        <v>29.709753019650261</v>
      </c>
      <c r="L130" s="74">
        <f>IF($C$3="National Currency",IF(D.Other_DATA!K86=0,0,D.Other_DATA!K86),IF($C$3="Current Exchange rate",IF(D.Other_DATA!K86=0,0,D.Other_DATA!K86/ECO!U15),IF($C$3="Constant Exchange rate",IF(D.Other_DATA!K86=0,0,D.Other_DATA!K86/ECO!U50))))</f>
        <v>47.521182621236704</v>
      </c>
      <c r="M130" s="74">
        <f>IF($C$3="National Currency",IF(D.Other_DATA!L86=0,0,D.Other_DATA!L86),IF($C$3="Current Exchange rate",IF(D.Other_DATA!L86=0,0,D.Other_DATA!L86/ECO!V15),IF($C$3="Constant Exchange rate",IF(D.Other_DATA!L86=0,0,D.Other_DATA!L86/ECO!V50))))</f>
        <v>57.760951865873444</v>
      </c>
      <c r="N130" s="74">
        <f>IF($C$3="National Currency",IF(D.Other_DATA!M86=0,0,D.Other_DATA!M86),IF($C$3="Current Exchange rate",IF(D.Other_DATA!M86=0,0,D.Other_DATA!M86/ECO!W15),IF($C$3="Constant Exchange rate",IF(D.Other_DATA!M86=0,0,D.Other_DATA!M86/ECO!W50))))</f>
        <v>59.203172886244815</v>
      </c>
      <c r="O130" s="74">
        <f>IF($C$3="National Currency",IF(D.Other_DATA!N86=0,0,D.Other_DATA!N86),IF($C$3="Current Exchange rate",IF(D.Other_DATA!N86=0,0,D.Other_DATA!N86/ECO!X15),IF($C$3="Constant Exchange rate",IF(D.Other_DATA!N86=0,0,D.Other_DATA!N86/ECO!X50))))</f>
        <v>67.640165855417351</v>
      </c>
      <c r="P130" s="48">
        <f t="shared" si="35"/>
        <v>2.5986806005886268E-4</v>
      </c>
      <c r="Q130" s="94">
        <f t="shared" si="36"/>
        <v>0.14250913520097463</v>
      </c>
      <c r="R130" s="94" t="str">
        <f t="shared" si="37"/>
        <v>-</v>
      </c>
    </row>
    <row r="131" spans="3:18" ht="15" hidden="1" x14ac:dyDescent="0.25">
      <c r="C131" s="256"/>
      <c r="D131" s="257"/>
      <c r="E131" s="45" t="s">
        <v>6</v>
      </c>
      <c r="F131" s="74">
        <f>IF($C$3="National Currency",IF(D.Other_DATA!E87=0,0,D.Other_DATA!E87),IF($C$3="Current Exchange rate",IF(D.Other_DATA!E87=0,0,D.Other_DATA!E87/ECO!O16),IF($C$3="Constant Exchange rate",IF(D.Other_DATA!E87=0,0,D.Other_DATA!E87/ECO!O51))))</f>
        <v>105526</v>
      </c>
      <c r="G131" s="74">
        <f>IF($C$3="National Currency",IF(D.Other_DATA!F87=0,0,D.Other_DATA!F87),IF($C$3="Current Exchange rate",IF(D.Other_DATA!F87=0,0,D.Other_DATA!F87/ECO!P16),IF($C$3="Constant Exchange rate",IF(D.Other_DATA!F87=0,0,D.Other_DATA!F87/ECO!P51))))</f>
        <v>116171</v>
      </c>
      <c r="H131" s="74">
        <f>IF($C$3="National Currency",IF(D.Other_DATA!G87=0,0,D.Other_DATA!G87),IF($C$3="Current Exchange rate",IF(D.Other_DATA!G87=0,0,D.Other_DATA!G87/ECO!Q16),IF($C$3="Constant Exchange rate",IF(D.Other_DATA!G87=0,0,D.Other_DATA!G87/ECO!Q51))))</f>
        <v>127593</v>
      </c>
      <c r="I131" s="74">
        <f>IF($C$3="National Currency",IF(D.Other_DATA!H87=0,0,D.Other_DATA!H87),IF($C$3="Current Exchange rate",IF(D.Other_DATA!H87=0,0,D.Other_DATA!H87/ECO!R16),IF($C$3="Constant Exchange rate",IF(D.Other_DATA!H87=0,0,D.Other_DATA!H87/ECO!R51))))</f>
        <v>139322</v>
      </c>
      <c r="J131" s="74">
        <f>IF($C$3="National Currency",IF(D.Other_DATA!I87=0,0,D.Other_DATA!I87),IF($C$3="Current Exchange rate",IF(D.Other_DATA!I87=0,0,D.Other_DATA!I87/ECO!S16),IF($C$3="Constant Exchange rate",IF(D.Other_DATA!I87=0,0,D.Other_DATA!I87/ECO!S51))))</f>
        <v>149302</v>
      </c>
      <c r="K131" s="74">
        <f>IF($C$3="National Currency",IF(D.Other_DATA!J87=0,0,D.Other_DATA!J87),IF($C$3="Current Exchange rate",IF(D.Other_DATA!J87=0,0,D.Other_DATA!J87/ECO!T16),IF($C$3="Constant Exchange rate",IF(D.Other_DATA!J87=0,0,D.Other_DATA!J87/ECO!T51))))</f>
        <v>160522</v>
      </c>
      <c r="L131" s="74">
        <f>IF($C$3="National Currency",IF(D.Other_DATA!K87=0,0,D.Other_DATA!K87),IF($C$3="Current Exchange rate",IF(D.Other_DATA!K87=0,0,D.Other_DATA!K87/ECO!U16),IF($C$3="Constant Exchange rate",IF(D.Other_DATA!K87=0,0,D.Other_DATA!K87/ECO!U51))))</f>
        <v>172988</v>
      </c>
      <c r="M131" s="74">
        <f>IF($C$3="National Currency",IF(D.Other_DATA!L87=0,0,D.Other_DATA!L87),IF($C$3="Current Exchange rate",IF(D.Other_DATA!L87=0,0,D.Other_DATA!L87/ECO!V16),IF($C$3="Constant Exchange rate",IF(D.Other_DATA!L87=0,0,D.Other_DATA!L87/ECO!V51))))</f>
        <v>185932</v>
      </c>
      <c r="N131" s="74">
        <f>IF($C$3="National Currency",IF(D.Other_DATA!M87=0,0,D.Other_DATA!M87),IF($C$3="Current Exchange rate",IF(D.Other_DATA!M87=0,0,D.Other_DATA!M87/ECO!W16),IF($C$3="Constant Exchange rate",IF(D.Other_DATA!M87=0,0,D.Other_DATA!M87/ECO!W51))))</f>
        <v>200247</v>
      </c>
      <c r="O131" s="74">
        <f>IF($C$3="National Currency",IF(D.Other_DATA!N87=0,0,D.Other_DATA!N87),IF($C$3="Current Exchange rate",IF(D.Other_DATA!N87=0,0,D.Other_DATA!N87/ECO!X16),IF($C$3="Constant Exchange rate",IF(D.Other_DATA!N87=0,0,D.Other_DATA!N87/ECO!X51))))</f>
        <v>214134</v>
      </c>
      <c r="P131" s="48">
        <f t="shared" si="35"/>
        <v>0.8226855518301146</v>
      </c>
      <c r="Q131" s="94">
        <f t="shared" si="36"/>
        <v>6.9349353548367798E-2</v>
      </c>
      <c r="R131" s="94">
        <f t="shared" si="37"/>
        <v>1.0292060724371246</v>
      </c>
    </row>
    <row r="132" spans="3:18" ht="15" hidden="1" x14ac:dyDescent="0.25">
      <c r="C132" s="256"/>
      <c r="D132" s="257"/>
      <c r="E132" s="45" t="s">
        <v>7</v>
      </c>
      <c r="F132" s="74">
        <f>IF($C$3="National Currency",IF(D.Other_DATA!E88=0,0,D.Other_DATA!E88),IF($C$3="Current Exchange rate",IF(D.Other_DATA!E88=0,0,D.Other_DATA!E88/ECO!O17),IF($C$3="Constant Exchange rate",IF(D.Other_DATA!E88=0,0,D.Other_DATA!E88/ECO!O52))))</f>
        <v>0</v>
      </c>
      <c r="G132" s="74">
        <f>IF($C$3="National Currency",IF(D.Other_DATA!F88=0,0,D.Other_DATA!F88),IF($C$3="Current Exchange rate",IF(D.Other_DATA!F88=0,0,D.Other_DATA!F88/ECO!P17),IF($C$3="Constant Exchange rate",IF(D.Other_DATA!F88=0,0,D.Other_DATA!F88/ECO!P52))))</f>
        <v>0</v>
      </c>
      <c r="H132" s="74">
        <f>IF($C$3="National Currency",IF(D.Other_DATA!G88=0,0,D.Other_DATA!G88),IF($C$3="Current Exchange rate",IF(D.Other_DATA!G88=0,0,D.Other_DATA!G88/ECO!Q17),IF($C$3="Constant Exchange rate",IF(D.Other_DATA!G88=0,0,D.Other_DATA!G88/ECO!Q52))))</f>
        <v>0</v>
      </c>
      <c r="I132" s="74">
        <f>IF($C$3="National Currency",IF(D.Other_DATA!H88=0,0,D.Other_DATA!H88),IF($C$3="Current Exchange rate",IF(D.Other_DATA!H88=0,0,D.Other_DATA!H88/ECO!R17),IF($C$3="Constant Exchange rate",IF(D.Other_DATA!H88=0,0,D.Other_DATA!H88/ECO!R52))))</f>
        <v>0</v>
      </c>
      <c r="J132" s="74">
        <f>IF($C$3="National Currency",IF(D.Other_DATA!I88=0,0,D.Other_DATA!I88),IF($C$3="Current Exchange rate",IF(D.Other_DATA!I88=0,0,D.Other_DATA!I88/ECO!S17),IF($C$3="Constant Exchange rate",IF(D.Other_DATA!I88=0,0,D.Other_DATA!I88/ECO!S52))))</f>
        <v>0</v>
      </c>
      <c r="K132" s="74">
        <f>IF($C$3="National Currency",IF(D.Other_DATA!J88=0,0,D.Other_DATA!J88),IF($C$3="Current Exchange rate",IF(D.Other_DATA!J88=0,0,D.Other_DATA!J88/ECO!T17),IF($C$3="Constant Exchange rate",IF(D.Other_DATA!J88=0,0,D.Other_DATA!J88/ECO!T52))))</f>
        <v>0</v>
      </c>
      <c r="L132" s="74">
        <f>IF($C$3="National Currency",IF(D.Other_DATA!K88=0,0,D.Other_DATA!K88),IF($C$3="Current Exchange rate",IF(D.Other_DATA!K88=0,0,D.Other_DATA!K88/ECO!U17),IF($C$3="Constant Exchange rate",IF(D.Other_DATA!K88=0,0,D.Other_DATA!K88/ECO!U52))))</f>
        <v>0</v>
      </c>
      <c r="M132" s="74">
        <f>IF($C$3="National Currency",IF(D.Other_DATA!L88=0,0,D.Other_DATA!L88),IF($C$3="Current Exchange rate",IF(D.Other_DATA!L88=0,0,D.Other_DATA!L88/ECO!V17),IF($C$3="Constant Exchange rate",IF(D.Other_DATA!L88=0,0,D.Other_DATA!L88/ECO!V52))))</f>
        <v>0</v>
      </c>
      <c r="N132" s="74">
        <f>IF($C$3="National Currency",IF(D.Other_DATA!M88=0,0,D.Other_DATA!M88),IF($C$3="Current Exchange rate",IF(D.Other_DATA!M88=0,0,D.Other_DATA!M88/ECO!W17),IF($C$3="Constant Exchange rate",IF(D.Other_DATA!M88=0,0,D.Other_DATA!M88/ECO!W52))))</f>
        <v>0</v>
      </c>
      <c r="O132" s="74">
        <f>IF($C$3="National Currency",IF(D.Other_DATA!N88=0,0,D.Other_DATA!N88),IF($C$3="Current Exchange rate",IF(D.Other_DATA!N88=0,0,D.Other_DATA!N88/ECO!X17),IF($C$3="Constant Exchange rate",IF(D.Other_DATA!N88=0,0,D.Other_DATA!N88/ECO!X52))))</f>
        <v>0</v>
      </c>
      <c r="P132" s="48">
        <f t="shared" si="35"/>
        <v>0</v>
      </c>
      <c r="Q132" s="94" t="str">
        <f t="shared" si="36"/>
        <v>-</v>
      </c>
      <c r="R132" s="94" t="str">
        <f t="shared" si="37"/>
        <v>-</v>
      </c>
    </row>
    <row r="133" spans="3:18" ht="15" hidden="1" x14ac:dyDescent="0.25">
      <c r="C133" s="256"/>
      <c r="D133" s="257"/>
      <c r="E133" s="45" t="s">
        <v>8</v>
      </c>
      <c r="F133" s="74">
        <f>IF($C$3="National Currency",IF(D.Other_DATA!E89=0,0,D.Other_DATA!E89),IF($C$3="Current Exchange rate",IF(D.Other_DATA!E89=0,0,D.Other_DATA!E89/ECO!O18),IF($C$3="Constant Exchange rate",IF(D.Other_DATA!E89=0,0,D.Other_DATA!E89/ECO!O53))))</f>
        <v>0</v>
      </c>
      <c r="G133" s="74">
        <f>IF($C$3="National Currency",IF(D.Other_DATA!F89=0,0,D.Other_DATA!F89),IF($C$3="Current Exchange rate",IF(D.Other_DATA!F89=0,0,D.Other_DATA!F89/ECO!P18),IF($C$3="Constant Exchange rate",IF(D.Other_DATA!F89=0,0,D.Other_DATA!F89/ECO!P53))))</f>
        <v>0</v>
      </c>
      <c r="H133" s="74">
        <f>IF($C$3="National Currency",IF(D.Other_DATA!G89=0,0,D.Other_DATA!G89),IF($C$3="Current Exchange rate",IF(D.Other_DATA!G89=0,0,D.Other_DATA!G89/ECO!Q18),IF($C$3="Constant Exchange rate",IF(D.Other_DATA!G89=0,0,D.Other_DATA!G89/ECO!Q53))))</f>
        <v>0</v>
      </c>
      <c r="I133" s="74">
        <f>IF($C$3="National Currency",IF(D.Other_DATA!H89=0,0,D.Other_DATA!H89),IF($C$3="Current Exchange rate",IF(D.Other_DATA!H89=0,0,D.Other_DATA!H89/ECO!R18),IF($C$3="Constant Exchange rate",IF(D.Other_DATA!H89=0,0,D.Other_DATA!H89/ECO!R53))))</f>
        <v>0</v>
      </c>
      <c r="J133" s="74">
        <f>IF($C$3="National Currency",IF(D.Other_DATA!I89=0,0,D.Other_DATA!I89),IF($C$3="Current Exchange rate",IF(D.Other_DATA!I89=0,0,D.Other_DATA!I89/ECO!S18),IF($C$3="Constant Exchange rate",IF(D.Other_DATA!I89=0,0,D.Other_DATA!I89/ECO!S53))))</f>
        <v>0</v>
      </c>
      <c r="K133" s="74">
        <f>IF($C$3="National Currency",IF(D.Other_DATA!J89=0,0,D.Other_DATA!J89),IF($C$3="Current Exchange rate",IF(D.Other_DATA!J89=0,0,D.Other_DATA!J89/ECO!T18),IF($C$3="Constant Exchange rate",IF(D.Other_DATA!J89=0,0,D.Other_DATA!J89/ECO!T53))))</f>
        <v>0</v>
      </c>
      <c r="L133" s="74">
        <f>IF($C$3="National Currency",IF(D.Other_DATA!K89=0,0,D.Other_DATA!K89),IF($C$3="Current Exchange rate",IF(D.Other_DATA!K89=0,0,D.Other_DATA!K89/ECO!U18),IF($C$3="Constant Exchange rate",IF(D.Other_DATA!K89=0,0,D.Other_DATA!K89/ECO!U53))))</f>
        <v>0</v>
      </c>
      <c r="M133" s="74">
        <f>IF($C$3="National Currency",IF(D.Other_DATA!L89=0,0,D.Other_DATA!L89),IF($C$3="Current Exchange rate",IF(D.Other_DATA!L89=0,0,D.Other_DATA!L89/ECO!V18),IF($C$3="Constant Exchange rate",IF(D.Other_DATA!L89=0,0,D.Other_DATA!L89/ECO!V53))))</f>
        <v>0</v>
      </c>
      <c r="N133" s="74">
        <f>IF($C$3="National Currency",IF(D.Other_DATA!M89=0,0,D.Other_DATA!M89),IF($C$3="Current Exchange rate",IF(D.Other_DATA!M89=0,0,D.Other_DATA!M89/ECO!W18),IF($C$3="Constant Exchange rate",IF(D.Other_DATA!M89=0,0,D.Other_DATA!M89/ECO!W53))))</f>
        <v>0</v>
      </c>
      <c r="O133" s="74">
        <f>IF($C$3="National Currency",IF(D.Other_DATA!N89=0,0,D.Other_DATA!N89),IF($C$3="Current Exchange rate",IF(D.Other_DATA!N89=0,0,D.Other_DATA!N89/ECO!X18),IF($C$3="Constant Exchange rate",IF(D.Other_DATA!N89=0,0,D.Other_DATA!N89/ECO!X53))))</f>
        <v>0</v>
      </c>
      <c r="P133" s="48">
        <f t="shared" si="35"/>
        <v>0</v>
      </c>
      <c r="Q133" s="94" t="str">
        <f t="shared" si="36"/>
        <v>-</v>
      </c>
      <c r="R133" s="94" t="str">
        <f t="shared" si="37"/>
        <v>-</v>
      </c>
    </row>
    <row r="134" spans="3:18" ht="15" hidden="1" x14ac:dyDescent="0.25">
      <c r="C134" s="256"/>
      <c r="D134" s="257"/>
      <c r="E134" s="45" t="s">
        <v>9</v>
      </c>
      <c r="F134" s="74">
        <f>IF($C$3="National Currency",IF(D.Other_DATA!E90=0,0,D.Other_DATA!E90),IF($C$3="Current Exchange rate",IF(D.Other_DATA!E90=0,0,D.Other_DATA!E90/ECO!O19),IF($C$3="Constant Exchange rate",IF(D.Other_DATA!E90=0,0,D.Other_DATA!E90/ECO!O54))))</f>
        <v>0</v>
      </c>
      <c r="G134" s="74">
        <f>IF($C$3="National Currency",IF(D.Other_DATA!F90=0,0,D.Other_DATA!F90),IF($C$3="Current Exchange rate",IF(D.Other_DATA!F90=0,0,D.Other_DATA!F90/ECO!P19),IF($C$3="Constant Exchange rate",IF(D.Other_DATA!F90=0,0,D.Other_DATA!F90/ECO!P54))))</f>
        <v>0</v>
      </c>
      <c r="H134" s="74">
        <f>IF($C$3="National Currency",IF(D.Other_DATA!G90=0,0,D.Other_DATA!G90),IF($C$3="Current Exchange rate",IF(D.Other_DATA!G90=0,0,D.Other_DATA!G90/ECO!Q19),IF($C$3="Constant Exchange rate",IF(D.Other_DATA!G90=0,0,D.Other_DATA!G90/ECO!Q54))))</f>
        <v>0</v>
      </c>
      <c r="I134" s="74">
        <f>IF($C$3="National Currency",IF(D.Other_DATA!H90=0,0,D.Other_DATA!H90),IF($C$3="Current Exchange rate",IF(D.Other_DATA!H90=0,0,D.Other_DATA!H90/ECO!R19),IF($C$3="Constant Exchange rate",IF(D.Other_DATA!H90=0,0,D.Other_DATA!H90/ECO!R54))))</f>
        <v>0</v>
      </c>
      <c r="J134" s="74">
        <f>IF($C$3="National Currency",IF(D.Other_DATA!I90=0,0,D.Other_DATA!I90),IF($C$3="Current Exchange rate",IF(D.Other_DATA!I90=0,0,D.Other_DATA!I90/ECO!S19),IF($C$3="Constant Exchange rate",IF(D.Other_DATA!I90=0,0,D.Other_DATA!I90/ECO!S54))))</f>
        <v>1458.2194462945999</v>
      </c>
      <c r="K134" s="74">
        <f>IF($C$3="National Currency",IF(D.Other_DATA!J90=0,0,D.Other_DATA!J90),IF($C$3="Current Exchange rate",IF(D.Other_DATA!J90=0,0,D.Other_DATA!J90/ECO!T19),IF($C$3="Constant Exchange rate",IF(D.Other_DATA!J90=0,0,D.Other_DATA!J90/ECO!T54))))</f>
        <v>1458.2194462945999</v>
      </c>
      <c r="L134" s="74">
        <f>IF($C$3="National Currency",IF(D.Other_DATA!K90=0,0,D.Other_DATA!K90),IF($C$3="Current Exchange rate",IF(D.Other_DATA!K90=0,0,D.Other_DATA!K90/ECO!U19),IF($C$3="Constant Exchange rate",IF(D.Other_DATA!K90=0,0,D.Other_DATA!K90/ECO!U54))))</f>
        <v>1968.3527833494998</v>
      </c>
      <c r="M134" s="74">
        <f>IF($C$3="National Currency",IF(D.Other_DATA!L90=0,0,D.Other_DATA!L90),IF($C$3="Current Exchange rate",IF(D.Other_DATA!L90=0,0,D.Other_DATA!L90/ECO!V19),IF($C$3="Constant Exchange rate",IF(D.Other_DATA!L90=0,0,D.Other_DATA!L90/ECO!V54))))</f>
        <v>1624.0857028447003</v>
      </c>
      <c r="N134" s="74">
        <f>IF($C$3="National Currency",IF(D.Other_DATA!M90=0,0,D.Other_DATA!M90),IF($C$3="Current Exchange rate",IF(D.Other_DATA!M90=0,0,D.Other_DATA!M90/ECO!W19),IF($C$3="Constant Exchange rate",IF(D.Other_DATA!M90=0,0,D.Other_DATA!M90/ECO!W54))))</f>
        <v>1701.8328597488003</v>
      </c>
      <c r="O134" s="74">
        <f>IF($C$3="National Currency",IF(D.Other_DATA!N90=0,0,D.Other_DATA!N90),IF($C$3="Current Exchange rate",IF(D.Other_DATA!N90=0,0,D.Other_DATA!N90/ECO!X19),IF($C$3="Constant Exchange rate",IF(D.Other_DATA!N90=0,0,D.Other_DATA!N90/ECO!X54))))</f>
        <v>1738.4998876714003</v>
      </c>
      <c r="P134" s="48">
        <f t="shared" si="35"/>
        <v>6.6791763075716055E-3</v>
      </c>
      <c r="Q134" s="94">
        <f t="shared" si="36"/>
        <v>2.1545610494330347E-2</v>
      </c>
      <c r="R134" s="94" t="str">
        <f t="shared" si="37"/>
        <v>-</v>
      </c>
    </row>
    <row r="135" spans="3:18" ht="15" hidden="1" x14ac:dyDescent="0.25">
      <c r="C135" s="256"/>
      <c r="D135" s="257"/>
      <c r="E135" s="45" t="s">
        <v>10</v>
      </c>
      <c r="F135" s="74">
        <f>IF($C$3="National Currency",IF(D.Other_DATA!E91=0,0,D.Other_DATA!E91),IF($C$3="Current Exchange rate",IF(D.Other_DATA!E91=0,0,D.Other_DATA!E91/ECO!O20),IF($C$3="Constant Exchange rate",IF(D.Other_DATA!E91=0,0,D.Other_DATA!E91/ECO!O55))))</f>
        <v>103</v>
      </c>
      <c r="G135" s="74">
        <f>IF($C$3="National Currency",IF(D.Other_DATA!F91=0,0,D.Other_DATA!F91),IF($C$3="Current Exchange rate",IF(D.Other_DATA!F91=0,0,D.Other_DATA!F91/ECO!P20),IF($C$3="Constant Exchange rate",IF(D.Other_DATA!F91=0,0,D.Other_DATA!F91/ECO!P55))))</f>
        <v>142</v>
      </c>
      <c r="H135" s="74">
        <f>IF($C$3="National Currency",IF(D.Other_DATA!G91=0,0,D.Other_DATA!G91),IF($C$3="Current Exchange rate",IF(D.Other_DATA!G91=0,0,D.Other_DATA!G91/ECO!Q20),IF($C$3="Constant Exchange rate",IF(D.Other_DATA!G91=0,0,D.Other_DATA!G91/ECO!Q55))))</f>
        <v>150</v>
      </c>
      <c r="I135" s="74">
        <f>IF($C$3="National Currency",IF(D.Other_DATA!H91=0,0,D.Other_DATA!H91),IF($C$3="Current Exchange rate",IF(D.Other_DATA!H91=0,0,D.Other_DATA!H91/ECO!R20),IF($C$3="Constant Exchange rate",IF(D.Other_DATA!H91=0,0,D.Other_DATA!H91/ECO!R55))))</f>
        <v>146</v>
      </c>
      <c r="J135" s="74">
        <f>IF($C$3="National Currency",IF(D.Other_DATA!I91=0,0,D.Other_DATA!I91),IF($C$3="Current Exchange rate",IF(D.Other_DATA!I91=0,0,D.Other_DATA!I91/ECO!S20),IF($C$3="Constant Exchange rate",IF(D.Other_DATA!I91=0,0,D.Other_DATA!I91/ECO!S55))))</f>
        <v>169</v>
      </c>
      <c r="K135" s="74">
        <f>IF($C$3="National Currency",IF(D.Other_DATA!J91=0,0,D.Other_DATA!J91),IF($C$3="Current Exchange rate",IF(D.Other_DATA!J91=0,0,D.Other_DATA!J91/ECO!T20),IF($C$3="Constant Exchange rate",IF(D.Other_DATA!J91=0,0,D.Other_DATA!J91/ECO!T55))))</f>
        <v>189</v>
      </c>
      <c r="L135" s="74">
        <f>IF($C$3="National Currency",IF(D.Other_DATA!K91=0,0,D.Other_DATA!K91),IF($C$3="Current Exchange rate",IF(D.Other_DATA!K91=0,0,D.Other_DATA!K91/ECO!U20),IF($C$3="Constant Exchange rate",IF(D.Other_DATA!K91=0,0,D.Other_DATA!K91/ECO!U55))))</f>
        <v>207</v>
      </c>
      <c r="M135" s="74">
        <f>IF($C$3="National Currency",IF(D.Other_DATA!L91=0,0,D.Other_DATA!L91),IF($C$3="Current Exchange rate",IF(D.Other_DATA!L91=0,0,D.Other_DATA!L91/ECO!V20),IF($C$3="Constant Exchange rate",IF(D.Other_DATA!L91=0,0,D.Other_DATA!L91/ECO!V55))))</f>
        <v>210</v>
      </c>
      <c r="N135" s="74">
        <f>IF($C$3="National Currency",IF(D.Other_DATA!M91=0,0,D.Other_DATA!M91),IF($C$3="Current Exchange rate",IF(D.Other_DATA!M91=0,0,D.Other_DATA!M91/ECO!W20),IF($C$3="Constant Exchange rate",IF(D.Other_DATA!M91=0,0,D.Other_DATA!M91/ECO!W55))))</f>
        <v>215</v>
      </c>
      <c r="O135" s="74">
        <f>IF($C$3="National Currency",IF(D.Other_DATA!N91=0,0,D.Other_DATA!N91),IF($C$3="Current Exchange rate",IF(D.Other_DATA!N91=0,0,D.Other_DATA!N91/ECO!X20),IF($C$3="Constant Exchange rate",IF(D.Other_DATA!N91=0,0,D.Other_DATA!N91/ECO!X55))))</f>
        <v>260</v>
      </c>
      <c r="P135" s="48">
        <f t="shared" si="35"/>
        <v>9.9889902339576984E-4</v>
      </c>
      <c r="Q135" s="94">
        <f t="shared" si="36"/>
        <v>0.20930232558139528</v>
      </c>
      <c r="R135" s="94">
        <f t="shared" si="37"/>
        <v>1.5242718446601944</v>
      </c>
    </row>
    <row r="136" spans="3:18" ht="15" hidden="1" x14ac:dyDescent="0.25">
      <c r="C136" s="256"/>
      <c r="D136" s="257"/>
      <c r="E136" s="45" t="s">
        <v>11</v>
      </c>
      <c r="F136" s="74">
        <f>IF($C$3="National Currency",IF(D.Other_DATA!E92=0,0,D.Other_DATA!E92),IF($C$3="Current Exchange rate",IF(D.Other_DATA!E92=0,0,D.Other_DATA!E92/ECO!O21),IF($C$3="Constant Exchange rate",IF(D.Other_DATA!E92=0,0,D.Other_DATA!E92/ECO!O56))))</f>
        <v>0</v>
      </c>
      <c r="G136" s="74">
        <f>IF($C$3="National Currency",IF(D.Other_DATA!F92=0,0,D.Other_DATA!F92),IF($C$3="Current Exchange rate",IF(D.Other_DATA!F92=0,0,D.Other_DATA!F92/ECO!P21),IF($C$3="Constant Exchange rate",IF(D.Other_DATA!F92=0,0,D.Other_DATA!F92/ECO!P56))))</f>
        <v>0</v>
      </c>
      <c r="H136" s="74">
        <f>IF($C$3="National Currency",IF(D.Other_DATA!G92=0,0,D.Other_DATA!G92),IF($C$3="Current Exchange rate",IF(D.Other_DATA!G92=0,0,D.Other_DATA!G92/ECO!Q21),IF($C$3="Constant Exchange rate",IF(D.Other_DATA!G92=0,0,D.Other_DATA!G92/ECO!Q56))))</f>
        <v>0</v>
      </c>
      <c r="I136" s="74">
        <f>IF($C$3="National Currency",IF(D.Other_DATA!H92=0,0,D.Other_DATA!H92),IF($C$3="Current Exchange rate",IF(D.Other_DATA!H92=0,0,D.Other_DATA!H92/ECO!R21),IF($C$3="Constant Exchange rate",IF(D.Other_DATA!H92=0,0,D.Other_DATA!H92/ECO!R56))))</f>
        <v>0</v>
      </c>
      <c r="J136" s="74">
        <f>IF($C$3="National Currency",IF(D.Other_DATA!I92=0,0,D.Other_DATA!I92),IF($C$3="Current Exchange rate",IF(D.Other_DATA!I92=0,0,D.Other_DATA!I92/ECO!S21),IF($C$3="Constant Exchange rate",IF(D.Other_DATA!I92=0,0,D.Other_DATA!I92/ECO!S56))))</f>
        <v>0</v>
      </c>
      <c r="K136" s="74">
        <f>IF($C$3="National Currency",IF(D.Other_DATA!J92=0,0,D.Other_DATA!J92),IF($C$3="Current Exchange rate",IF(D.Other_DATA!J92=0,0,D.Other_DATA!J92/ECO!T21),IF($C$3="Constant Exchange rate",IF(D.Other_DATA!J92=0,0,D.Other_DATA!J92/ECO!T56))))</f>
        <v>0</v>
      </c>
      <c r="L136" s="74">
        <f>IF($C$3="National Currency",IF(D.Other_DATA!K92=0,0,D.Other_DATA!K92),IF($C$3="Current Exchange rate",IF(D.Other_DATA!K92=0,0,D.Other_DATA!K92/ECO!U21),IF($C$3="Constant Exchange rate",IF(D.Other_DATA!K92=0,0,D.Other_DATA!K92/ECO!U56))))</f>
        <v>0</v>
      </c>
      <c r="M136" s="74">
        <f>IF($C$3="National Currency",IF(D.Other_DATA!L92=0,0,D.Other_DATA!L92),IF($C$3="Current Exchange rate",IF(D.Other_DATA!L92=0,0,D.Other_DATA!L92/ECO!V21),IF($C$3="Constant Exchange rate",IF(D.Other_DATA!L92=0,0,D.Other_DATA!L92/ECO!V56))))</f>
        <v>0</v>
      </c>
      <c r="N136" s="74">
        <f>IF($C$3="National Currency",IF(D.Other_DATA!M92=0,0,D.Other_DATA!M92),IF($C$3="Current Exchange rate",IF(D.Other_DATA!M92=0,0,D.Other_DATA!M92/ECO!W21),IF($C$3="Constant Exchange rate",IF(D.Other_DATA!M92=0,0,D.Other_DATA!M92/ECO!W56))))</f>
        <v>28646</v>
      </c>
      <c r="O136" s="74">
        <f>IF($C$3="National Currency",IF(D.Other_DATA!N92=0,0,D.Other_DATA!N92),IF($C$3="Current Exchange rate",IF(D.Other_DATA!N92=0,0,D.Other_DATA!N92/ECO!X21),IF($C$3="Constant Exchange rate",IF(D.Other_DATA!N92=0,0,D.Other_DATA!N92/ECO!X56))))</f>
        <v>29974</v>
      </c>
      <c r="P136" s="48">
        <f t="shared" si="35"/>
        <v>0.11515768972024926</v>
      </c>
      <c r="Q136" s="94">
        <f t="shared" si="36"/>
        <v>4.6359003002164334E-2</v>
      </c>
      <c r="R136" s="94" t="str">
        <f t="shared" si="37"/>
        <v>-</v>
      </c>
    </row>
    <row r="137" spans="3:18" ht="15" hidden="1" x14ac:dyDescent="0.25">
      <c r="C137" s="256"/>
      <c r="D137" s="257"/>
      <c r="E137" s="45" t="s">
        <v>12</v>
      </c>
      <c r="F137" s="74">
        <f>IF($C$3="National Currency",IF(D.Other_DATA!E93=0,0,D.Other_DATA!E93),IF($C$3="Current Exchange rate",IF(D.Other_DATA!E93=0,0,D.Other_DATA!E93/ECO!O22),IF($C$3="Constant Exchange rate",IF(D.Other_DATA!E93=0,0,D.Other_DATA!E93/ECO!O57))))</f>
        <v>0</v>
      </c>
      <c r="G137" s="74">
        <f>IF($C$3="National Currency",IF(D.Other_DATA!F93=0,0,D.Other_DATA!F93),IF($C$3="Current Exchange rate",IF(D.Other_DATA!F93=0,0,D.Other_DATA!F93/ECO!P22),IF($C$3="Constant Exchange rate",IF(D.Other_DATA!F93=0,0,D.Other_DATA!F93/ECO!P57))))</f>
        <v>0</v>
      </c>
      <c r="H137" s="74">
        <f>IF($C$3="National Currency",IF(D.Other_DATA!G93=0,0,D.Other_DATA!G93),IF($C$3="Current Exchange rate",IF(D.Other_DATA!G93=0,0,D.Other_DATA!G93/ECO!Q22),IF($C$3="Constant Exchange rate",IF(D.Other_DATA!G93=0,0,D.Other_DATA!G93/ECO!Q57))))</f>
        <v>0</v>
      </c>
      <c r="I137" s="74">
        <f>IF($C$3="National Currency",IF(D.Other_DATA!H93=0,0,D.Other_DATA!H93),IF($C$3="Current Exchange rate",IF(D.Other_DATA!H93=0,0,D.Other_DATA!H93/ECO!R22),IF($C$3="Constant Exchange rate",IF(D.Other_DATA!H93=0,0,D.Other_DATA!H93/ECO!R57))))</f>
        <v>0</v>
      </c>
      <c r="J137" s="74">
        <f>IF($C$3="National Currency",IF(D.Other_DATA!I93=0,0,D.Other_DATA!I93),IF($C$3="Current Exchange rate",IF(D.Other_DATA!I93=0,0,D.Other_DATA!I93/ECO!S22),IF($C$3="Constant Exchange rate",IF(D.Other_DATA!I93=0,0,D.Other_DATA!I93/ECO!S57))))</f>
        <v>0</v>
      </c>
      <c r="K137" s="74">
        <f>IF($C$3="National Currency",IF(D.Other_DATA!J93=0,0,D.Other_DATA!J93),IF($C$3="Current Exchange rate",IF(D.Other_DATA!J93=0,0,D.Other_DATA!J93/ECO!T22),IF($C$3="Constant Exchange rate",IF(D.Other_DATA!J93=0,0,D.Other_DATA!J93/ECO!T57))))</f>
        <v>0</v>
      </c>
      <c r="L137" s="74">
        <f>IF($C$3="National Currency",IF(D.Other_DATA!K93=0,0,D.Other_DATA!K93),IF($C$3="Current Exchange rate",IF(D.Other_DATA!K93=0,0,D.Other_DATA!K93/ECO!U22),IF($C$3="Constant Exchange rate",IF(D.Other_DATA!K93=0,0,D.Other_DATA!K93/ECO!U57))))</f>
        <v>0</v>
      </c>
      <c r="M137" s="74">
        <f>IF($C$3="National Currency",IF(D.Other_DATA!L93=0,0,D.Other_DATA!L93),IF($C$3="Current Exchange rate",IF(D.Other_DATA!L93=0,0,D.Other_DATA!L93/ECO!V22),IF($C$3="Constant Exchange rate",IF(D.Other_DATA!L93=0,0,D.Other_DATA!L93/ECO!V57))))</f>
        <v>0</v>
      </c>
      <c r="N137" s="74">
        <f>IF($C$3="National Currency",IF(D.Other_DATA!M93=0,0,D.Other_DATA!M93),IF($C$3="Current Exchange rate",IF(D.Other_DATA!M93=0,0,D.Other_DATA!M93/ECO!W22),IF($C$3="Constant Exchange rate",IF(D.Other_DATA!M93=0,0,D.Other_DATA!M93/ECO!W57))))</f>
        <v>0</v>
      </c>
      <c r="O137" s="74">
        <f>IF($C$3="National Currency",IF(D.Other_DATA!N93=0,0,D.Other_DATA!N93),IF($C$3="Current Exchange rate",IF(D.Other_DATA!N93=0,0,D.Other_DATA!N93/ECO!X22),IF($C$3="Constant Exchange rate",IF(D.Other_DATA!N93=0,0,D.Other_DATA!N93/ECO!X57))))</f>
        <v>0</v>
      </c>
      <c r="P137" s="48">
        <f t="shared" si="35"/>
        <v>0</v>
      </c>
      <c r="Q137" s="94" t="str">
        <f t="shared" si="36"/>
        <v>-</v>
      </c>
      <c r="R137" s="94" t="str">
        <f t="shared" si="37"/>
        <v>-</v>
      </c>
    </row>
    <row r="138" spans="3:18" ht="15" hidden="1" x14ac:dyDescent="0.25">
      <c r="C138" s="256"/>
      <c r="D138" s="257"/>
      <c r="E138" s="45" t="s">
        <v>13</v>
      </c>
      <c r="F138" s="74">
        <f>IF($C$3="National Currency",IF(D.Other_DATA!E94=0,0,D.Other_DATA!E94),IF($C$3="Current Exchange rate",IF(D.Other_DATA!E94=0,0,D.Other_DATA!E94/ECO!O23),IF($C$3="Constant Exchange rate",IF(D.Other_DATA!E94=0,0,D.Other_DATA!E94/ECO!O58))))</f>
        <v>17.106294071559152</v>
      </c>
      <c r="G138" s="74">
        <f>IF($C$3="National Currency",IF(D.Other_DATA!F94=0,0,D.Other_DATA!F94),IF($C$3="Current Exchange rate",IF(D.Other_DATA!F94=0,0,D.Other_DATA!F94/ECO!P23),IF($C$3="Constant Exchange rate",IF(D.Other_DATA!F94=0,0,D.Other_DATA!F94/ECO!P58))))</f>
        <v>17.106294071559152</v>
      </c>
      <c r="H138" s="74">
        <f>IF($C$3="National Currency",IF(D.Other_DATA!G94=0,0,D.Other_DATA!G94),IF($C$3="Current Exchange rate",IF(D.Other_DATA!G94=0,0,D.Other_DATA!G94/ECO!Q23),IF($C$3="Constant Exchange rate",IF(D.Other_DATA!G94=0,0,D.Other_DATA!G94/ECO!Q58))))</f>
        <v>17.236876469051971</v>
      </c>
      <c r="I138" s="74">
        <f>IF($C$3="National Currency",IF(D.Other_DATA!H94=0,0,D.Other_DATA!H94),IF($C$3="Current Exchange rate",IF(D.Other_DATA!H94=0,0,D.Other_DATA!H94/ECO!R23),IF($C$3="Constant Exchange rate",IF(D.Other_DATA!H94=0,0,D.Other_DATA!H94/ECO!R58))))</f>
        <v>20.63201880386524</v>
      </c>
      <c r="J138" s="74">
        <f>IF($C$3="National Currency",IF(D.Other_DATA!I94=0,0,D.Other_DATA!I94),IF($C$3="Current Exchange rate",IF(D.Other_DATA!I94=0,0,D.Other_DATA!I94/ECO!S23),IF($C$3="Constant Exchange rate",IF(D.Other_DATA!I94=0,0,D.Other_DATA!I94/ECO!S58))))</f>
        <v>21.676677983807782</v>
      </c>
      <c r="K138" s="74">
        <f>IF($C$3="National Currency",IF(D.Other_DATA!J94=0,0,D.Other_DATA!J94),IF($C$3="Current Exchange rate",IF(D.Other_DATA!J94=0,0,D.Other_DATA!J94/ECO!T23),IF($C$3="Constant Exchange rate",IF(D.Other_DATA!J94=0,0,D.Other_DATA!J94/ECO!T58))))</f>
        <v>19.065030033951423</v>
      </c>
      <c r="L138" s="74">
        <f>IF($C$3="National Currency",IF(D.Other_DATA!K94=0,0,D.Other_DATA!K94),IF($C$3="Current Exchange rate",IF(D.Other_DATA!K94=0,0,D.Other_DATA!K94/ECO!U23),IF($C$3="Constant Exchange rate",IF(D.Other_DATA!K94=0,0,D.Other_DATA!K94/ECO!U58))))</f>
        <v>16.975711674066336</v>
      </c>
      <c r="M138" s="74">
        <f>IF($C$3="National Currency",IF(D.Other_DATA!L94=0,0,D.Other_DATA!L94),IF($C$3="Current Exchange rate",IF(D.Other_DATA!L94=0,0,D.Other_DATA!L94/ECO!V23),IF($C$3="Constant Exchange rate",IF(D.Other_DATA!L94=0,0,D.Other_DATA!L94/ECO!V58))))</f>
        <v>17.367458866544791</v>
      </c>
      <c r="N138" s="74">
        <f>IF($C$3="National Currency",IF(D.Other_DATA!M94=0,0,D.Other_DATA!M94),IF($C$3="Current Exchange rate",IF(D.Other_DATA!M94=0,0,D.Other_DATA!M94/ECO!W23),IF($C$3="Constant Exchange rate",IF(D.Other_DATA!M94=0,0,D.Other_DATA!M94/ECO!W58))))</f>
        <v>16.453382084095065</v>
      </c>
      <c r="O138" s="74">
        <f>IF($C$3="National Currency",IF(D.Other_DATA!N94=0,0,D.Other_DATA!N94),IF($C$3="Current Exchange rate",IF(D.Other_DATA!N94=0,0,D.Other_DATA!N94/ECO!X23),IF($C$3="Constant Exchange rate",IF(D.Other_DATA!N94=0,0,D.Other_DATA!N94/ECO!X58))))</f>
        <v>17.628623661530426</v>
      </c>
      <c r="P138" s="48">
        <f t="shared" si="35"/>
        <v>6.7727749843516554E-5</v>
      </c>
      <c r="Q138" s="94">
        <f t="shared" si="36"/>
        <v>7.1428571428571397E-2</v>
      </c>
      <c r="R138" s="94">
        <f t="shared" si="37"/>
        <v>3.0534351145038219E-2</v>
      </c>
    </row>
    <row r="139" spans="3:18" ht="15" hidden="1" x14ac:dyDescent="0.25">
      <c r="C139" s="256"/>
      <c r="D139" s="257"/>
      <c r="E139" s="45" t="s">
        <v>14</v>
      </c>
      <c r="F139" s="74">
        <f>IF($C$3="National Currency",IF(D.Other_DATA!E95=0,0,D.Other_DATA!E95),IF($C$3="Current Exchange rate",IF(D.Other_DATA!E95=0,0,D.Other_DATA!E95/ECO!O24),IF($C$3="Constant Exchange rate",IF(D.Other_DATA!E95=0,0,D.Other_DATA!E95/ECO!O59))))</f>
        <v>0</v>
      </c>
      <c r="G139" s="74">
        <f>IF($C$3="National Currency",IF(D.Other_DATA!F95=0,0,D.Other_DATA!F95),IF($C$3="Current Exchange rate",IF(D.Other_DATA!F95=0,0,D.Other_DATA!F95/ECO!P24),IF($C$3="Constant Exchange rate",IF(D.Other_DATA!F95=0,0,D.Other_DATA!F95/ECO!P59))))</f>
        <v>0</v>
      </c>
      <c r="H139" s="74">
        <f>IF($C$3="National Currency",IF(D.Other_DATA!G95=0,0,D.Other_DATA!G95),IF($C$3="Current Exchange rate",IF(D.Other_DATA!G95=0,0,D.Other_DATA!G95/ECO!Q24),IF($C$3="Constant Exchange rate",IF(D.Other_DATA!G95=0,0,D.Other_DATA!G95/ECO!Q59))))</f>
        <v>0</v>
      </c>
      <c r="I139" s="74">
        <f>IF($C$3="National Currency",IF(D.Other_DATA!H95=0,0,D.Other_DATA!H95),IF($C$3="Current Exchange rate",IF(D.Other_DATA!H95=0,0,D.Other_DATA!H95/ECO!R24),IF($C$3="Constant Exchange rate",IF(D.Other_DATA!H95=0,0,D.Other_DATA!H95/ECO!R59))))</f>
        <v>0</v>
      </c>
      <c r="J139" s="74">
        <f>IF($C$3="National Currency",IF(D.Other_DATA!I95=0,0,D.Other_DATA!I95),IF($C$3="Current Exchange rate",IF(D.Other_DATA!I95=0,0,D.Other_DATA!I95/ECO!S24),IF($C$3="Constant Exchange rate",IF(D.Other_DATA!I95=0,0,D.Other_DATA!I95/ECO!S59))))</f>
        <v>0</v>
      </c>
      <c r="K139" s="74">
        <f>IF($C$3="National Currency",IF(D.Other_DATA!J95=0,0,D.Other_DATA!J95),IF($C$3="Current Exchange rate",IF(D.Other_DATA!J95=0,0,D.Other_DATA!J95/ECO!T24),IF($C$3="Constant Exchange rate",IF(D.Other_DATA!J95=0,0,D.Other_DATA!J95/ECO!T59))))</f>
        <v>0</v>
      </c>
      <c r="L139" s="74">
        <f>IF($C$3="National Currency",IF(D.Other_DATA!K95=0,0,D.Other_DATA!K95),IF($C$3="Current Exchange rate",IF(D.Other_DATA!K95=0,0,D.Other_DATA!K95/ECO!U24),IF($C$3="Constant Exchange rate",IF(D.Other_DATA!K95=0,0,D.Other_DATA!K95/ECO!U59))))</f>
        <v>0</v>
      </c>
      <c r="M139" s="74">
        <f>IF($C$3="National Currency",IF(D.Other_DATA!L95=0,0,D.Other_DATA!L95),IF($C$3="Current Exchange rate",IF(D.Other_DATA!L95=0,0,D.Other_DATA!L95/ECO!V24),IF($C$3="Constant Exchange rate",IF(D.Other_DATA!L95=0,0,D.Other_DATA!L95/ECO!V59))))</f>
        <v>0</v>
      </c>
      <c r="N139" s="74">
        <f>IF($C$3="National Currency",IF(D.Other_DATA!M95=0,0,D.Other_DATA!M95),IF($C$3="Current Exchange rate",IF(D.Other_DATA!M95=0,0,D.Other_DATA!M95/ECO!W24),IF($C$3="Constant Exchange rate",IF(D.Other_DATA!M95=0,0,D.Other_DATA!M95/ECO!W59))))</f>
        <v>0</v>
      </c>
      <c r="O139" s="74">
        <f>IF($C$3="National Currency",IF(D.Other_DATA!N95=0,0,D.Other_DATA!N95),IF($C$3="Current Exchange rate",IF(D.Other_DATA!N95=0,0,D.Other_DATA!N95/ECO!X24),IF($C$3="Constant Exchange rate",IF(D.Other_DATA!N95=0,0,D.Other_DATA!N95/ECO!X59))))</f>
        <v>0</v>
      </c>
      <c r="P139" s="48">
        <f t="shared" si="35"/>
        <v>0</v>
      </c>
      <c r="Q139" s="94" t="str">
        <f t="shared" si="36"/>
        <v>-</v>
      </c>
      <c r="R139" s="94" t="str">
        <f t="shared" si="37"/>
        <v>-</v>
      </c>
    </row>
    <row r="140" spans="3:18" ht="15" hidden="1" x14ac:dyDescent="0.25">
      <c r="C140" s="256"/>
      <c r="D140" s="257"/>
      <c r="E140" s="45" t="s">
        <v>15</v>
      </c>
      <c r="F140" s="74">
        <f>IF($C$3="National Currency",IF(D.Other_DATA!E96=0,0,D.Other_DATA!E96),IF($C$3="Current Exchange rate",IF(D.Other_DATA!E96=0,0,D.Other_DATA!E96/ECO!O25),IF($C$3="Constant Exchange rate",IF(D.Other_DATA!E96=0,0,D.Other_DATA!E96/ECO!O60))))</f>
        <v>0</v>
      </c>
      <c r="G140" s="74">
        <f>IF($C$3="National Currency",IF(D.Other_DATA!F96=0,0,D.Other_DATA!F96),IF($C$3="Current Exchange rate",IF(D.Other_DATA!F96=0,0,D.Other_DATA!F96/ECO!P25),IF($C$3="Constant Exchange rate",IF(D.Other_DATA!F96=0,0,D.Other_DATA!F96/ECO!P60))))</f>
        <v>0</v>
      </c>
      <c r="H140" s="74">
        <f>IF($C$3="National Currency",IF(D.Other_DATA!G96=0,0,D.Other_DATA!G96),IF($C$3="Current Exchange rate",IF(D.Other_DATA!G96=0,0,D.Other_DATA!G96/ECO!Q25),IF($C$3="Constant Exchange rate",IF(D.Other_DATA!G96=0,0,D.Other_DATA!G96/ECO!Q60))))</f>
        <v>0</v>
      </c>
      <c r="I140" s="74">
        <f>IF($C$3="National Currency",IF(D.Other_DATA!H96=0,0,D.Other_DATA!H96),IF($C$3="Current Exchange rate",IF(D.Other_DATA!H96=0,0,D.Other_DATA!H96/ECO!R25),IF($C$3="Constant Exchange rate",IF(D.Other_DATA!H96=0,0,D.Other_DATA!H96/ECO!R60))))</f>
        <v>0</v>
      </c>
      <c r="J140" s="74">
        <f>IF($C$3="National Currency",IF(D.Other_DATA!I96=0,0,D.Other_DATA!I96),IF($C$3="Current Exchange rate",IF(D.Other_DATA!I96=0,0,D.Other_DATA!I96/ECO!S25),IF($C$3="Constant Exchange rate",IF(D.Other_DATA!I96=0,0,D.Other_DATA!I96/ECO!S60))))</f>
        <v>0</v>
      </c>
      <c r="K140" s="74">
        <f>IF($C$3="National Currency",IF(D.Other_DATA!J96=0,0,D.Other_DATA!J96),IF($C$3="Current Exchange rate",IF(D.Other_DATA!J96=0,0,D.Other_DATA!J96/ECO!T25),IF($C$3="Constant Exchange rate",IF(D.Other_DATA!J96=0,0,D.Other_DATA!J96/ECO!T60))))</f>
        <v>0</v>
      </c>
      <c r="L140" s="74">
        <f>IF($C$3="National Currency",IF(D.Other_DATA!K96=0,0,D.Other_DATA!K96),IF($C$3="Current Exchange rate",IF(D.Other_DATA!K96=0,0,D.Other_DATA!K96/ECO!U25),IF($C$3="Constant Exchange rate",IF(D.Other_DATA!K96=0,0,D.Other_DATA!K96/ECO!U60))))</f>
        <v>0</v>
      </c>
      <c r="M140" s="74">
        <f>IF($C$3="National Currency",IF(D.Other_DATA!L96=0,0,D.Other_DATA!L96),IF($C$3="Current Exchange rate",IF(D.Other_DATA!L96=0,0,D.Other_DATA!L96/ECO!V25),IF($C$3="Constant Exchange rate",IF(D.Other_DATA!L96=0,0,D.Other_DATA!L96/ECO!V60))))</f>
        <v>0</v>
      </c>
      <c r="N140" s="74">
        <f>IF($C$3="National Currency",IF(D.Other_DATA!M96=0,0,D.Other_DATA!M96),IF($C$3="Current Exchange rate",IF(D.Other_DATA!M96=0,0,D.Other_DATA!M96/ECO!W25),IF($C$3="Constant Exchange rate",IF(D.Other_DATA!M96=0,0,D.Other_DATA!M96/ECO!W60))))</f>
        <v>0</v>
      </c>
      <c r="O140" s="74">
        <f>IF($C$3="National Currency",IF(D.Other_DATA!N96=0,0,D.Other_DATA!N96),IF($C$3="Current Exchange rate",IF(D.Other_DATA!N96=0,0,D.Other_DATA!N96/ECO!X25),IF($C$3="Constant Exchange rate",IF(D.Other_DATA!N96=0,0,D.Other_DATA!N96/ECO!X60))))</f>
        <v>0</v>
      </c>
      <c r="P140" s="48">
        <f t="shared" si="35"/>
        <v>0</v>
      </c>
      <c r="Q140" s="94" t="str">
        <f t="shared" si="36"/>
        <v>-</v>
      </c>
      <c r="R140" s="94" t="str">
        <f t="shared" si="37"/>
        <v>-</v>
      </c>
    </row>
    <row r="141" spans="3:18" ht="15" hidden="1" x14ac:dyDescent="0.25">
      <c r="C141" s="256"/>
      <c r="D141" s="257"/>
      <c r="E141" s="45" t="s">
        <v>16</v>
      </c>
      <c r="F141" s="74">
        <f>IF($C$3="National Currency",IF(D.Other_DATA!E97=0,0,D.Other_DATA!E97),IF($C$3="Current Exchange rate",IF(D.Other_DATA!E97=0,0,D.Other_DATA!E97/ECO!O26),IF($C$3="Constant Exchange rate",IF(D.Other_DATA!E97=0,0,D.Other_DATA!E97/ECO!O61))))</f>
        <v>0</v>
      </c>
      <c r="G141" s="74">
        <f>IF($C$3="National Currency",IF(D.Other_DATA!F97=0,0,D.Other_DATA!F97),IF($C$3="Current Exchange rate",IF(D.Other_DATA!F97=0,0,D.Other_DATA!F97/ECO!P26),IF($C$3="Constant Exchange rate",IF(D.Other_DATA!F97=0,0,D.Other_DATA!F97/ECO!P61))))</f>
        <v>0</v>
      </c>
      <c r="H141" s="74">
        <f>IF($C$3="National Currency",IF(D.Other_DATA!G97=0,0,D.Other_DATA!G97),IF($C$3="Current Exchange rate",IF(D.Other_DATA!G97=0,0,D.Other_DATA!G97/ECO!Q26),IF($C$3="Constant Exchange rate",IF(D.Other_DATA!G97=0,0,D.Other_DATA!G97/ECO!Q61))))</f>
        <v>0</v>
      </c>
      <c r="I141" s="74">
        <f>IF($C$3="National Currency",IF(D.Other_DATA!H97=0,0,D.Other_DATA!H97),IF($C$3="Current Exchange rate",IF(D.Other_DATA!H97=0,0,D.Other_DATA!H97/ECO!R26),IF($C$3="Constant Exchange rate",IF(D.Other_DATA!H97=0,0,D.Other_DATA!H97/ECO!R61))))</f>
        <v>0</v>
      </c>
      <c r="J141" s="74">
        <f>IF($C$3="National Currency",IF(D.Other_DATA!I97=0,0,D.Other_DATA!I97),IF($C$3="Current Exchange rate",IF(D.Other_DATA!I97=0,0,D.Other_DATA!I97/ECO!S26),IF($C$3="Constant Exchange rate",IF(D.Other_DATA!I97=0,0,D.Other_DATA!I97/ECO!S61))))</f>
        <v>0</v>
      </c>
      <c r="K141" s="74">
        <f>IF($C$3="National Currency",IF(D.Other_DATA!J97=0,0,D.Other_DATA!J97),IF($C$3="Current Exchange rate",IF(D.Other_DATA!J97=0,0,D.Other_DATA!J97/ECO!T26),IF($C$3="Constant Exchange rate",IF(D.Other_DATA!J97=0,0,D.Other_DATA!J97/ECO!T61))))</f>
        <v>0</v>
      </c>
      <c r="L141" s="74">
        <f>IF($C$3="National Currency",IF(D.Other_DATA!K97=0,0,D.Other_DATA!K97),IF($C$3="Current Exchange rate",IF(D.Other_DATA!K97=0,0,D.Other_DATA!K97/ECO!U26),IF($C$3="Constant Exchange rate",IF(D.Other_DATA!K97=0,0,D.Other_DATA!K97/ECO!U61))))</f>
        <v>0</v>
      </c>
      <c r="M141" s="74">
        <f>IF($C$3="National Currency",IF(D.Other_DATA!L97=0,0,D.Other_DATA!L97),IF($C$3="Current Exchange rate",IF(D.Other_DATA!L97=0,0,D.Other_DATA!L97/ECO!V26),IF($C$3="Constant Exchange rate",IF(D.Other_DATA!L97=0,0,D.Other_DATA!L97/ECO!V61))))</f>
        <v>0</v>
      </c>
      <c r="N141" s="74">
        <f>IF($C$3="National Currency",IF(D.Other_DATA!M97=0,0,D.Other_DATA!M97),IF($C$3="Current Exchange rate",IF(D.Other_DATA!M97=0,0,D.Other_DATA!M97/ECO!W26),IF($C$3="Constant Exchange rate",IF(D.Other_DATA!M97=0,0,D.Other_DATA!M97/ECO!W61))))</f>
        <v>0</v>
      </c>
      <c r="O141" s="74">
        <f>IF($C$3="National Currency",IF(D.Other_DATA!N97=0,0,D.Other_DATA!N97),IF($C$3="Current Exchange rate",IF(D.Other_DATA!N97=0,0,D.Other_DATA!N97/ECO!X26),IF($C$3="Constant Exchange rate",IF(D.Other_DATA!N97=0,0,D.Other_DATA!N97/ECO!X61))))</f>
        <v>0</v>
      </c>
      <c r="P141" s="48">
        <f t="shared" si="35"/>
        <v>0</v>
      </c>
      <c r="Q141" s="94" t="str">
        <f t="shared" si="36"/>
        <v>-</v>
      </c>
      <c r="R141" s="94" t="str">
        <f t="shared" si="37"/>
        <v>-</v>
      </c>
    </row>
    <row r="142" spans="3:18" ht="15" hidden="1" x14ac:dyDescent="0.25">
      <c r="C142" s="256"/>
      <c r="D142" s="257"/>
      <c r="E142" s="45" t="s">
        <v>17</v>
      </c>
      <c r="F142" s="74">
        <f>IF($C$3="National Currency",IF(D.Other_DATA!E98=0,0,D.Other_DATA!E98),IF($C$3="Current Exchange rate",IF(D.Other_DATA!E98=0,0,D.Other_DATA!E98/ECO!O27),IF($C$3="Constant Exchange rate",IF(D.Other_DATA!E98=0,0,D.Other_DATA!E98/ECO!O62))))</f>
        <v>1225</v>
      </c>
      <c r="G142" s="74">
        <f>IF($C$3="National Currency",IF(D.Other_DATA!F98=0,0,D.Other_DATA!F98),IF($C$3="Current Exchange rate",IF(D.Other_DATA!F98=0,0,D.Other_DATA!F98/ECO!P27),IF($C$3="Constant Exchange rate",IF(D.Other_DATA!F98=0,0,D.Other_DATA!F98/ECO!P62))))</f>
        <v>1341</v>
      </c>
      <c r="H142" s="74">
        <f>IF($C$3="National Currency",IF(D.Other_DATA!G98=0,0,D.Other_DATA!G98),IF($C$3="Current Exchange rate",IF(D.Other_DATA!G98=0,0,D.Other_DATA!G98/ECO!Q27),IF($C$3="Constant Exchange rate",IF(D.Other_DATA!G98=0,0,D.Other_DATA!G98/ECO!Q62))))</f>
        <v>1458</v>
      </c>
      <c r="I142" s="74">
        <f>IF($C$3="National Currency",IF(D.Other_DATA!H98=0,0,D.Other_DATA!H98),IF($C$3="Current Exchange rate",IF(D.Other_DATA!H98=0,0,D.Other_DATA!H98/ECO!R27),IF($C$3="Constant Exchange rate",IF(D.Other_DATA!H98=0,0,D.Other_DATA!H98/ECO!R62))))</f>
        <v>1592</v>
      </c>
      <c r="J142" s="74">
        <f>IF($C$3="National Currency",IF(D.Other_DATA!I98=0,0,D.Other_DATA!I98),IF($C$3="Current Exchange rate",IF(D.Other_DATA!I98=0,0,D.Other_DATA!I98/ECO!S27),IF($C$3="Constant Exchange rate",IF(D.Other_DATA!I98=0,0,D.Other_DATA!I98/ECO!S62))))</f>
        <v>1708</v>
      </c>
      <c r="K142" s="74">
        <f>IF($C$3="National Currency",IF(D.Other_DATA!J98=0,0,D.Other_DATA!J98),IF($C$3="Current Exchange rate",IF(D.Other_DATA!J98=0,0,D.Other_DATA!J98/ECO!T27),IF($C$3="Constant Exchange rate",IF(D.Other_DATA!J98=0,0,D.Other_DATA!J98/ECO!T62))))</f>
        <v>1818</v>
      </c>
      <c r="L142" s="74">
        <f>IF($C$3="National Currency",IF(D.Other_DATA!K98=0,0,D.Other_DATA!K98),IF($C$3="Current Exchange rate",IF(D.Other_DATA!K98=0,0,D.Other_DATA!K98/ECO!U27),IF($C$3="Constant Exchange rate",IF(D.Other_DATA!K98=0,0,D.Other_DATA!K98/ECO!U62))))</f>
        <v>1864</v>
      </c>
      <c r="M142" s="74">
        <f>IF($C$3="National Currency",IF(D.Other_DATA!L98=0,0,D.Other_DATA!L98),IF($C$3="Current Exchange rate",IF(D.Other_DATA!L98=0,0,D.Other_DATA!L98/ECO!V27),IF($C$3="Constant Exchange rate",IF(D.Other_DATA!L98=0,0,D.Other_DATA!L98/ECO!V62))))</f>
        <v>1940</v>
      </c>
      <c r="N142" s="74">
        <f>IF($C$3="National Currency",IF(D.Other_DATA!M98=0,0,D.Other_DATA!M98),IF($C$3="Current Exchange rate",IF(D.Other_DATA!M98=0,0,D.Other_DATA!M98/ECO!W27),IF($C$3="Constant Exchange rate",IF(D.Other_DATA!M98=0,0,D.Other_DATA!M98/ECO!W62))))</f>
        <v>1976</v>
      </c>
      <c r="O142" s="74">
        <f>IF($C$3="National Currency",IF(D.Other_DATA!N98=0,0,D.Other_DATA!N98),IF($C$3="Current Exchange rate",IF(D.Other_DATA!N98=0,0,D.Other_DATA!N98/ECO!X27),IF($C$3="Constant Exchange rate",IF(D.Other_DATA!N98=0,0,D.Other_DATA!N98/ECO!X62))))</f>
        <v>1976</v>
      </c>
      <c r="P142" s="48">
        <f t="shared" si="35"/>
        <v>7.5916325778078511E-3</v>
      </c>
      <c r="Q142" s="94">
        <f t="shared" si="36"/>
        <v>0</v>
      </c>
      <c r="R142" s="94">
        <f t="shared" si="37"/>
        <v>0.61306122448979594</v>
      </c>
    </row>
    <row r="143" spans="3:18" ht="15" hidden="1" x14ac:dyDescent="0.25">
      <c r="C143" s="256"/>
      <c r="D143" s="257"/>
      <c r="E143" s="45" t="s">
        <v>18</v>
      </c>
      <c r="F143" s="74">
        <f>IF($C$3="National Currency",IF(D.Other_DATA!E99=0,0,D.Other_DATA!E99),IF($C$3="Current Exchange rate",IF(D.Other_DATA!E99=0,0,D.Other_DATA!E99/ECO!O28),IF($C$3="Constant Exchange rate",IF(D.Other_DATA!E99=0,0,D.Other_DATA!E99/ECO!O63))))</f>
        <v>0</v>
      </c>
      <c r="G143" s="74">
        <f>IF($C$3="National Currency",IF(D.Other_DATA!F99=0,0,D.Other_DATA!F99),IF($C$3="Current Exchange rate",IF(D.Other_DATA!F99=0,0,D.Other_DATA!F99/ECO!P28),IF($C$3="Constant Exchange rate",IF(D.Other_DATA!F99=0,0,D.Other_DATA!F99/ECO!P63))))</f>
        <v>0</v>
      </c>
      <c r="H143" s="74">
        <f>IF($C$3="National Currency",IF(D.Other_DATA!G99=0,0,D.Other_DATA!G99),IF($C$3="Current Exchange rate",IF(D.Other_DATA!G99=0,0,D.Other_DATA!G99/ECO!Q28),IF($C$3="Constant Exchange rate",IF(D.Other_DATA!G99=0,0,D.Other_DATA!G99/ECO!Q63))))</f>
        <v>0</v>
      </c>
      <c r="I143" s="74">
        <f>IF($C$3="National Currency",IF(D.Other_DATA!H99=0,0,D.Other_DATA!H99),IF($C$3="Current Exchange rate",IF(D.Other_DATA!H99=0,0,D.Other_DATA!H99/ECO!R28),IF($C$3="Constant Exchange rate",IF(D.Other_DATA!H99=0,0,D.Other_DATA!H99/ECO!R63))))</f>
        <v>0</v>
      </c>
      <c r="J143" s="74">
        <f>IF($C$3="National Currency",IF(D.Other_DATA!I99=0,0,D.Other_DATA!I99),IF($C$3="Current Exchange rate",IF(D.Other_DATA!I99=0,0,D.Other_DATA!I99/ECO!S28),IF($C$3="Constant Exchange rate",IF(D.Other_DATA!I99=0,0,D.Other_DATA!I99/ECO!S63))))</f>
        <v>0</v>
      </c>
      <c r="K143" s="74">
        <f>IF($C$3="National Currency",IF(D.Other_DATA!J99=0,0,D.Other_DATA!J99),IF($C$3="Current Exchange rate",IF(D.Other_DATA!J99=0,0,D.Other_DATA!J99/ECO!T28),IF($C$3="Constant Exchange rate",IF(D.Other_DATA!J99=0,0,D.Other_DATA!J99/ECO!T63))))</f>
        <v>0</v>
      </c>
      <c r="L143" s="74">
        <f>IF($C$3="National Currency",IF(D.Other_DATA!K99=0,0,D.Other_DATA!K99),IF($C$3="Current Exchange rate",IF(D.Other_DATA!K99=0,0,D.Other_DATA!K99/ECO!U28),IF($C$3="Constant Exchange rate",IF(D.Other_DATA!K99=0,0,D.Other_DATA!K99/ECO!U63))))</f>
        <v>0</v>
      </c>
      <c r="M143" s="74">
        <f>IF($C$3="National Currency",IF(D.Other_DATA!L99=0,0,D.Other_DATA!L99),IF($C$3="Current Exchange rate",IF(D.Other_DATA!L99=0,0,D.Other_DATA!L99/ECO!V28),IF($C$3="Constant Exchange rate",IF(D.Other_DATA!L99=0,0,D.Other_DATA!L99/ECO!V63))))</f>
        <v>0</v>
      </c>
      <c r="N143" s="74">
        <f>IF($C$3="National Currency",IF(D.Other_DATA!M99=0,0,D.Other_DATA!M99),IF($C$3="Current Exchange rate",IF(D.Other_DATA!M99=0,0,D.Other_DATA!M99/ECO!W28),IF($C$3="Constant Exchange rate",IF(D.Other_DATA!M99=0,0,D.Other_DATA!M99/ECO!W63))))</f>
        <v>0</v>
      </c>
      <c r="O143" s="74">
        <f>IF($C$3="National Currency",IF(D.Other_DATA!N99=0,0,D.Other_DATA!N99),IF($C$3="Current Exchange rate",IF(D.Other_DATA!N99=0,0,D.Other_DATA!N99/ECO!X28),IF($C$3="Constant Exchange rate",IF(D.Other_DATA!N99=0,0,D.Other_DATA!N99/ECO!X63))))</f>
        <v>0</v>
      </c>
      <c r="P143" s="48">
        <f t="shared" si="35"/>
        <v>0</v>
      </c>
      <c r="Q143" s="94" t="str">
        <f t="shared" si="36"/>
        <v>-</v>
      </c>
      <c r="R143" s="94" t="str">
        <f t="shared" si="37"/>
        <v>-</v>
      </c>
    </row>
    <row r="144" spans="3:18" ht="15" hidden="1" x14ac:dyDescent="0.25">
      <c r="C144" s="256"/>
      <c r="D144" s="257"/>
      <c r="E144" s="45" t="s">
        <v>19</v>
      </c>
      <c r="F144" s="74">
        <f>IF($C$3="National Currency",IF(D.Other_DATA!E100=0,0,D.Other_DATA!E100),IF($C$3="Current Exchange rate",IF(D.Other_DATA!E100=0,0,D.Other_DATA!E100/ECO!O29),IF($C$3="Constant Exchange rate",IF(D.Other_DATA!E100=0,0,D.Other_DATA!E100/ECO!O64))))</f>
        <v>0</v>
      </c>
      <c r="G144" s="74">
        <f>IF($C$3="National Currency",IF(D.Other_DATA!F100=0,0,D.Other_DATA!F100),IF($C$3="Current Exchange rate",IF(D.Other_DATA!F100=0,0,D.Other_DATA!F100/ECO!P29),IF($C$3="Constant Exchange rate",IF(D.Other_DATA!F100=0,0,D.Other_DATA!F100/ECO!P64))))</f>
        <v>0</v>
      </c>
      <c r="H144" s="74">
        <f>IF($C$3="National Currency",IF(D.Other_DATA!G100=0,0,D.Other_DATA!G100),IF($C$3="Current Exchange rate",IF(D.Other_DATA!G100=0,0,D.Other_DATA!G100/ECO!Q29),IF($C$3="Constant Exchange rate",IF(D.Other_DATA!G100=0,0,D.Other_DATA!G100/ECO!Q64))))</f>
        <v>0</v>
      </c>
      <c r="I144" s="74">
        <f>IF($C$3="National Currency",IF(D.Other_DATA!H100=0,0,D.Other_DATA!H100),IF($C$3="Current Exchange rate",IF(D.Other_DATA!H100=0,0,D.Other_DATA!H100/ECO!R29),IF($C$3="Constant Exchange rate",IF(D.Other_DATA!H100=0,0,D.Other_DATA!H100/ECO!R64))))</f>
        <v>0</v>
      </c>
      <c r="J144" s="74">
        <f>IF($C$3="National Currency",IF(D.Other_DATA!I100=0,0,D.Other_DATA!I100),IF($C$3="Current Exchange rate",IF(D.Other_DATA!I100=0,0,D.Other_DATA!I100/ECO!S29),IF($C$3="Constant Exchange rate",IF(D.Other_DATA!I100=0,0,D.Other_DATA!I100/ECO!S64))))</f>
        <v>0</v>
      </c>
      <c r="K144" s="74">
        <f>IF($C$3="National Currency",IF(D.Other_DATA!J100=0,0,D.Other_DATA!J100),IF($C$3="Current Exchange rate",IF(D.Other_DATA!J100=0,0,D.Other_DATA!J100/ECO!T29),IF($C$3="Constant Exchange rate",IF(D.Other_DATA!J100=0,0,D.Other_DATA!J100/ECO!T64))))</f>
        <v>0</v>
      </c>
      <c r="L144" s="74">
        <f>IF($C$3="National Currency",IF(D.Other_DATA!K100=0,0,D.Other_DATA!K100),IF($C$3="Current Exchange rate",IF(D.Other_DATA!K100=0,0,D.Other_DATA!K100/ECO!U29),IF($C$3="Constant Exchange rate",IF(D.Other_DATA!K100=0,0,D.Other_DATA!K100/ECO!U64))))</f>
        <v>0</v>
      </c>
      <c r="M144" s="74">
        <f>IF($C$3="National Currency",IF(D.Other_DATA!L100=0,0,D.Other_DATA!L100),IF($C$3="Current Exchange rate",IF(D.Other_DATA!L100=0,0,D.Other_DATA!L100/ECO!V29),IF($C$3="Constant Exchange rate",IF(D.Other_DATA!L100=0,0,D.Other_DATA!L100/ECO!V64))))</f>
        <v>0</v>
      </c>
      <c r="N144" s="74">
        <f>IF($C$3="National Currency",IF(D.Other_DATA!M100=0,0,D.Other_DATA!M100),IF($C$3="Current Exchange rate",IF(D.Other_DATA!M100=0,0,D.Other_DATA!M100/ECO!W29),IF($C$3="Constant Exchange rate",IF(D.Other_DATA!M100=0,0,D.Other_DATA!M100/ECO!W64))))</f>
        <v>0</v>
      </c>
      <c r="O144" s="74">
        <f>IF($C$3="National Currency",IF(D.Other_DATA!N100=0,0,D.Other_DATA!N100),IF($C$3="Current Exchange rate",IF(D.Other_DATA!N100=0,0,D.Other_DATA!N100/ECO!X29),IF($C$3="Constant Exchange rate",IF(D.Other_DATA!N100=0,0,D.Other_DATA!N100/ECO!X64))))</f>
        <v>0</v>
      </c>
      <c r="P144" s="48">
        <f t="shared" si="35"/>
        <v>0</v>
      </c>
      <c r="Q144" s="94" t="str">
        <f t="shared" si="36"/>
        <v>-</v>
      </c>
      <c r="R144" s="94" t="str">
        <f t="shared" si="37"/>
        <v>-</v>
      </c>
    </row>
    <row r="145" spans="3:18" ht="15" hidden="1" x14ac:dyDescent="0.25">
      <c r="C145" s="256"/>
      <c r="D145" s="257"/>
      <c r="E145" s="45" t="s">
        <v>20</v>
      </c>
      <c r="F145" s="74">
        <f>IF($C$3="National Currency",IF(D.Other_DATA!E101=0,0,D.Other_DATA!E101),IF($C$3="Current Exchange rate",IF(D.Other_DATA!E101=0,0,D.Other_DATA!E101/ECO!O30),IF($C$3="Constant Exchange rate",IF(D.Other_DATA!E101=0,0,D.Other_DATA!E101/ECO!O65))))</f>
        <v>13.73079112122937</v>
      </c>
      <c r="G145" s="74">
        <f>IF($C$3="National Currency",IF(D.Other_DATA!F101=0,0,D.Other_DATA!F101),IF($C$3="Current Exchange rate",IF(D.Other_DATA!F101=0,0,D.Other_DATA!F101/ECO!P30),IF($C$3="Constant Exchange rate",IF(D.Other_DATA!F101=0,0,D.Other_DATA!F101/ECO!P65))))</f>
        <v>15.865110984632897</v>
      </c>
      <c r="H145" s="74">
        <f>IF($C$3="National Currency",IF(D.Other_DATA!G101=0,0,D.Other_DATA!G101),IF($C$3="Current Exchange rate",IF(D.Other_DATA!G101=0,0,D.Other_DATA!G101/ECO!Q30),IF($C$3="Constant Exchange rate",IF(D.Other_DATA!G101=0,0,D.Other_DATA!G101/ECO!Q65))))</f>
        <v>0</v>
      </c>
      <c r="I145" s="74">
        <f>IF($C$3="National Currency",IF(D.Other_DATA!H101=0,0,D.Other_DATA!H101),IF($C$3="Current Exchange rate",IF(D.Other_DATA!H101=0,0,D.Other_DATA!H101/ECO!R30),IF($C$3="Constant Exchange rate",IF(D.Other_DATA!H101=0,0,D.Other_DATA!H101/ECO!R65))))</f>
        <v>0</v>
      </c>
      <c r="J145" s="74">
        <f>IF($C$3="National Currency",IF(D.Other_DATA!I101=0,0,D.Other_DATA!I101),IF($C$3="Current Exchange rate",IF(D.Other_DATA!I101=0,0,D.Other_DATA!I101/ECO!S30),IF($C$3="Constant Exchange rate",IF(D.Other_DATA!I101=0,0,D.Other_DATA!I101/ECO!S65))))</f>
        <v>0</v>
      </c>
      <c r="K145" s="74">
        <f>IF($C$3="National Currency",IF(D.Other_DATA!J101=0,0,D.Other_DATA!J101),IF($C$3="Current Exchange rate",IF(D.Other_DATA!J101=0,0,D.Other_DATA!J101/ECO!T30),IF($C$3="Constant Exchange rate",IF(D.Other_DATA!J101=0,0,D.Other_DATA!J101/ECO!T65))))</f>
        <v>0</v>
      </c>
      <c r="L145" s="74">
        <f>IF($C$3="National Currency",IF(D.Other_DATA!K101=0,0,D.Other_DATA!K101),IF($C$3="Current Exchange rate",IF(D.Other_DATA!K101=0,0,D.Other_DATA!K101/ECO!U30),IF($C$3="Constant Exchange rate",IF(D.Other_DATA!K101=0,0,D.Other_DATA!K101/ECO!U65))))</f>
        <v>0</v>
      </c>
      <c r="M145" s="74">
        <f>IF($C$3="National Currency",IF(D.Other_DATA!L101=0,0,D.Other_DATA!L101),IF($C$3="Current Exchange rate",IF(D.Other_DATA!L101=0,0,D.Other_DATA!L101/ECO!V30),IF($C$3="Constant Exchange rate",IF(D.Other_DATA!L101=0,0,D.Other_DATA!L101/ECO!V65))))</f>
        <v>0</v>
      </c>
      <c r="N145" s="74">
        <f>IF($C$3="National Currency",IF(D.Other_DATA!M101=0,0,D.Other_DATA!M101),IF($C$3="Current Exchange rate",IF(D.Other_DATA!M101=0,0,D.Other_DATA!M101/ECO!W30),IF($C$3="Constant Exchange rate",IF(D.Other_DATA!M101=0,0,D.Other_DATA!M101/ECO!W65))))</f>
        <v>0</v>
      </c>
      <c r="O145" s="74">
        <f>IF($C$3="National Currency",IF(D.Other_DATA!N101=0,0,D.Other_DATA!N101),IF($C$3="Current Exchange rate",IF(D.Other_DATA!N101=0,0,D.Other_DATA!N101/ECO!X30),IF($C$3="Constant Exchange rate",IF(D.Other_DATA!N101=0,0,D.Other_DATA!N101/ECO!X65))))</f>
        <v>0</v>
      </c>
      <c r="P145" s="48">
        <f t="shared" si="35"/>
        <v>0</v>
      </c>
      <c r="Q145" s="94" t="str">
        <f t="shared" si="36"/>
        <v>-</v>
      </c>
      <c r="R145" s="94" t="str">
        <f t="shared" si="37"/>
        <v>-</v>
      </c>
    </row>
    <row r="146" spans="3:18" ht="15" hidden="1" x14ac:dyDescent="0.25">
      <c r="C146" s="256"/>
      <c r="D146" s="257"/>
      <c r="E146" s="45" t="s">
        <v>21</v>
      </c>
      <c r="F146" s="74">
        <f>IF($C$3="National Currency",IF(D.Other_DATA!E102=0,0,D.Other_DATA!E102),IF($C$3="Current Exchange rate",IF(D.Other_DATA!E102=0,0,D.Other_DATA!E102/ECO!O31),IF($C$3="Constant Exchange rate",IF(D.Other_DATA!E102=0,0,D.Other_DATA!E102/ECO!O66))))</f>
        <v>0.69881201956673655</v>
      </c>
      <c r="G146" s="74">
        <f>IF($C$3="National Currency",IF(D.Other_DATA!F102=0,0,D.Other_DATA!F102),IF($C$3="Current Exchange rate",IF(D.Other_DATA!F102=0,0,D.Other_DATA!F102/ECO!P31),IF($C$3="Constant Exchange rate",IF(D.Other_DATA!F102=0,0,D.Other_DATA!F102/ECO!P66))))</f>
        <v>0.69881201956673655</v>
      </c>
      <c r="H146" s="74">
        <f>IF($C$3="National Currency",IF(D.Other_DATA!G102=0,0,D.Other_DATA!G102),IF($C$3="Current Exchange rate",IF(D.Other_DATA!G102=0,0,D.Other_DATA!G102/ECO!Q31),IF($C$3="Constant Exchange rate",IF(D.Other_DATA!G102=0,0,D.Other_DATA!G102/ECO!Q66))))</f>
        <v>0.69881201956673655</v>
      </c>
      <c r="I146" s="74">
        <f>IF($C$3="National Currency",IF(D.Other_DATA!H102=0,0,D.Other_DATA!H102),IF($C$3="Current Exchange rate",IF(D.Other_DATA!H102=0,0,D.Other_DATA!H102/ECO!R31),IF($C$3="Constant Exchange rate",IF(D.Other_DATA!H102=0,0,D.Other_DATA!H102/ECO!R66))))</f>
        <v>0.69881201956673655</v>
      </c>
      <c r="J146" s="74">
        <f>IF($C$3="National Currency",IF(D.Other_DATA!I102=0,0,D.Other_DATA!I102),IF($C$3="Current Exchange rate",IF(D.Other_DATA!I102=0,0,D.Other_DATA!I102/ECO!S31),IF($C$3="Constant Exchange rate",IF(D.Other_DATA!I102=0,0,D.Other_DATA!I102/ECO!S66))))</f>
        <v>0.2</v>
      </c>
      <c r="K146" s="74">
        <f>IF($C$3="National Currency",IF(D.Other_DATA!J102=0,0,D.Other_DATA!J102),IF($C$3="Current Exchange rate",IF(D.Other_DATA!J102=0,0,D.Other_DATA!J102/ECO!T31),IF($C$3="Constant Exchange rate",IF(D.Other_DATA!J102=0,0,D.Other_DATA!J102/ECO!T66))))</f>
        <v>0.1</v>
      </c>
      <c r="L146" s="74">
        <f>IF($C$3="National Currency",IF(D.Other_DATA!K102=0,0,D.Other_DATA!K102),IF($C$3="Current Exchange rate",IF(D.Other_DATA!K102=0,0,D.Other_DATA!K102/ECO!U31),IF($C$3="Constant Exchange rate",IF(D.Other_DATA!K102=0,0,D.Other_DATA!K102/ECO!U66))))</f>
        <v>0.3</v>
      </c>
      <c r="M146" s="74">
        <f>IF($C$3="National Currency",IF(D.Other_DATA!L102=0,0,D.Other_DATA!L102),IF($C$3="Current Exchange rate",IF(D.Other_DATA!L102=0,0,D.Other_DATA!L102/ECO!V31),IF($C$3="Constant Exchange rate",IF(D.Other_DATA!L102=0,0,D.Other_DATA!L102/ECO!V66))))</f>
        <v>0.3</v>
      </c>
      <c r="N146" s="74">
        <f>IF($C$3="National Currency",IF(D.Other_DATA!M102=0,0,D.Other_DATA!M102),IF($C$3="Current Exchange rate",IF(D.Other_DATA!M102=0,0,D.Other_DATA!M102/ECO!W31),IF($C$3="Constant Exchange rate",IF(D.Other_DATA!M102=0,0,D.Other_DATA!M102/ECO!W66))))</f>
        <v>0.5</v>
      </c>
      <c r="O146" s="74">
        <f>IF($C$3="National Currency",IF(D.Other_DATA!N102=0,0,D.Other_DATA!N102),IF($C$3="Current Exchange rate",IF(D.Other_DATA!N102=0,0,D.Other_DATA!N102/ECO!X31),IF($C$3="Constant Exchange rate",IF(D.Other_DATA!N102=0,0,D.Other_DATA!N102/ECO!X66))))</f>
        <v>0.1</v>
      </c>
      <c r="P146" s="48">
        <f t="shared" si="35"/>
        <v>3.8419193207529617E-7</v>
      </c>
      <c r="Q146" s="94">
        <f t="shared" si="36"/>
        <v>-0.8</v>
      </c>
      <c r="R146" s="94">
        <f t="shared" si="37"/>
        <v>-0.8569</v>
      </c>
    </row>
    <row r="147" spans="3:18" ht="15" hidden="1" x14ac:dyDescent="0.25">
      <c r="C147" s="256"/>
      <c r="D147" s="257"/>
      <c r="E147" s="45" t="s">
        <v>22</v>
      </c>
      <c r="F147" s="74">
        <f>IF($C$3="National Currency",IF(D.Other_DATA!E103=0,0,D.Other_DATA!E103),IF($C$3="Current Exchange rate",IF(D.Other_DATA!E103=0,0,D.Other_DATA!E103/ECO!O32),IF($C$3="Constant Exchange rate",IF(D.Other_DATA!E103=0,0,D.Other_DATA!E103/ECO!O67))))</f>
        <v>0</v>
      </c>
      <c r="G147" s="74">
        <f>IF($C$3="National Currency",IF(D.Other_DATA!F103=0,0,D.Other_DATA!F103),IF($C$3="Current Exchange rate",IF(D.Other_DATA!F103=0,0,D.Other_DATA!F103/ECO!P32),IF($C$3="Constant Exchange rate",IF(D.Other_DATA!F103=0,0,D.Other_DATA!F103/ECO!P67))))</f>
        <v>0</v>
      </c>
      <c r="H147" s="74">
        <f>IF($C$3="National Currency",IF(D.Other_DATA!G103=0,0,D.Other_DATA!G103),IF($C$3="Current Exchange rate",IF(D.Other_DATA!G103=0,0,D.Other_DATA!G103/ECO!Q32),IF($C$3="Constant Exchange rate",IF(D.Other_DATA!G103=0,0,D.Other_DATA!G103/ECO!Q67))))</f>
        <v>0</v>
      </c>
      <c r="I147" s="74">
        <f>IF($C$3="National Currency",IF(D.Other_DATA!H103=0,0,D.Other_DATA!H103),IF($C$3="Current Exchange rate",IF(D.Other_DATA!H103=0,0,D.Other_DATA!H103/ECO!R32),IF($C$3="Constant Exchange rate",IF(D.Other_DATA!H103=0,0,D.Other_DATA!H103/ECO!R67))))</f>
        <v>0</v>
      </c>
      <c r="J147" s="74">
        <f>IF($C$3="National Currency",IF(D.Other_DATA!I103=0,0,D.Other_DATA!I103),IF($C$3="Current Exchange rate",IF(D.Other_DATA!I103=0,0,D.Other_DATA!I103/ECO!S32),IF($C$3="Constant Exchange rate",IF(D.Other_DATA!I103=0,0,D.Other_DATA!I103/ECO!S67))))</f>
        <v>0</v>
      </c>
      <c r="K147" s="74">
        <f>IF($C$3="National Currency",IF(D.Other_DATA!J103=0,0,D.Other_DATA!J103),IF($C$3="Current Exchange rate",IF(D.Other_DATA!J103=0,0,D.Other_DATA!J103/ECO!T32),IF($C$3="Constant Exchange rate",IF(D.Other_DATA!J103=0,0,D.Other_DATA!J103/ECO!T67))))</f>
        <v>0</v>
      </c>
      <c r="L147" s="74">
        <f>IF($C$3="National Currency",IF(D.Other_DATA!K103=0,0,D.Other_DATA!K103),IF($C$3="Current Exchange rate",IF(D.Other_DATA!K103=0,0,D.Other_DATA!K103/ECO!U32),IF($C$3="Constant Exchange rate",IF(D.Other_DATA!K103=0,0,D.Other_DATA!K103/ECO!U67))))</f>
        <v>0</v>
      </c>
      <c r="M147" s="74">
        <f>IF($C$3="National Currency",IF(D.Other_DATA!L103=0,0,D.Other_DATA!L103),IF($C$3="Current Exchange rate",IF(D.Other_DATA!L103=0,0,D.Other_DATA!L103/ECO!V32),IF($C$3="Constant Exchange rate",IF(D.Other_DATA!L103=0,0,D.Other_DATA!L103/ECO!V67))))</f>
        <v>0</v>
      </c>
      <c r="N147" s="74">
        <f>IF($C$3="National Currency",IF(D.Other_DATA!M103=0,0,D.Other_DATA!M103),IF($C$3="Current Exchange rate",IF(D.Other_DATA!M103=0,0,D.Other_DATA!M103/ECO!W32),IF($C$3="Constant Exchange rate",IF(D.Other_DATA!M103=0,0,D.Other_DATA!M103/ECO!W67))))</f>
        <v>0</v>
      </c>
      <c r="O147" s="74">
        <f>IF($C$3="National Currency",IF(D.Other_DATA!N103=0,0,D.Other_DATA!N103),IF($C$3="Current Exchange rate",IF(D.Other_DATA!N103=0,0,D.Other_DATA!N103/ECO!X32),IF($C$3="Constant Exchange rate",IF(D.Other_DATA!N103=0,0,D.Other_DATA!N103/ECO!X67))))</f>
        <v>0</v>
      </c>
      <c r="P147" s="48">
        <f t="shared" si="35"/>
        <v>0</v>
      </c>
      <c r="Q147" s="94" t="str">
        <f t="shared" si="36"/>
        <v>-</v>
      </c>
      <c r="R147" s="94" t="str">
        <f t="shared" si="37"/>
        <v>-</v>
      </c>
    </row>
    <row r="148" spans="3:18" ht="15" hidden="1" x14ac:dyDescent="0.25">
      <c r="C148" s="256"/>
      <c r="D148" s="257"/>
      <c r="E148" s="45" t="s">
        <v>23</v>
      </c>
      <c r="F148" s="74">
        <f>IF($C$3="National Currency",IF(D.Other_DATA!E104=0,0,D.Other_DATA!E104),IF($C$3="Current Exchange rate",IF(D.Other_DATA!E104=0,0,D.Other_DATA!E104/ECO!O33),IF($C$3="Constant Exchange rate",IF(D.Other_DATA!E104=0,0,D.Other_DATA!E104/ECO!O68))))</f>
        <v>0</v>
      </c>
      <c r="G148" s="74">
        <f>IF($C$3="National Currency",IF(D.Other_DATA!F104=0,0,D.Other_DATA!F104),IF($C$3="Current Exchange rate",IF(D.Other_DATA!F104=0,0,D.Other_DATA!F104/ECO!P33),IF($C$3="Constant Exchange rate",IF(D.Other_DATA!F104=0,0,D.Other_DATA!F104/ECO!P68))))</f>
        <v>0</v>
      </c>
      <c r="H148" s="74">
        <f>IF($C$3="National Currency",IF(D.Other_DATA!G104=0,0,D.Other_DATA!G104),IF($C$3="Current Exchange rate",IF(D.Other_DATA!G104=0,0,D.Other_DATA!G104/ECO!Q33),IF($C$3="Constant Exchange rate",IF(D.Other_DATA!G104=0,0,D.Other_DATA!G104/ECO!Q68))))</f>
        <v>0</v>
      </c>
      <c r="I148" s="74">
        <f>IF($C$3="National Currency",IF(D.Other_DATA!H104=0,0,D.Other_DATA!H104),IF($C$3="Current Exchange rate",IF(D.Other_DATA!H104=0,0,D.Other_DATA!H104/ECO!R33),IF($C$3="Constant Exchange rate",IF(D.Other_DATA!H104=0,0,D.Other_DATA!H104/ECO!R68))))</f>
        <v>0</v>
      </c>
      <c r="J148" s="74">
        <f>IF($C$3="National Currency",IF(D.Other_DATA!I104=0,0,D.Other_DATA!I104),IF($C$3="Current Exchange rate",IF(D.Other_DATA!I104=0,0,D.Other_DATA!I104/ECO!S33),IF($C$3="Constant Exchange rate",IF(D.Other_DATA!I104=0,0,D.Other_DATA!I104/ECO!S68))))</f>
        <v>0</v>
      </c>
      <c r="K148" s="74">
        <f>IF($C$3="National Currency",IF(D.Other_DATA!J104=0,0,D.Other_DATA!J104),IF($C$3="Current Exchange rate",IF(D.Other_DATA!J104=0,0,D.Other_DATA!J104/ECO!T33),IF($C$3="Constant Exchange rate",IF(D.Other_DATA!J104=0,0,D.Other_DATA!J104/ECO!T68))))</f>
        <v>0</v>
      </c>
      <c r="L148" s="74">
        <f>IF($C$3="National Currency",IF(D.Other_DATA!K104=0,0,D.Other_DATA!K104),IF($C$3="Current Exchange rate",IF(D.Other_DATA!K104=0,0,D.Other_DATA!K104/ECO!U33),IF($C$3="Constant Exchange rate",IF(D.Other_DATA!K104=0,0,D.Other_DATA!K104/ECO!U68))))</f>
        <v>0</v>
      </c>
      <c r="M148" s="74">
        <f>IF($C$3="National Currency",IF(D.Other_DATA!L104=0,0,D.Other_DATA!L104),IF($C$3="Current Exchange rate",IF(D.Other_DATA!L104=0,0,D.Other_DATA!L104/ECO!V33),IF($C$3="Constant Exchange rate",IF(D.Other_DATA!L104=0,0,D.Other_DATA!L104/ECO!V68))))</f>
        <v>0</v>
      </c>
      <c r="N148" s="74">
        <f>IF($C$3="National Currency",IF(D.Other_DATA!M104=0,0,D.Other_DATA!M104),IF($C$3="Current Exchange rate",IF(D.Other_DATA!M104=0,0,D.Other_DATA!M104/ECO!W33),IF($C$3="Constant Exchange rate",IF(D.Other_DATA!M104=0,0,D.Other_DATA!M104/ECO!W68))))</f>
        <v>0</v>
      </c>
      <c r="O148" s="74">
        <f>IF($C$3="National Currency",IF(D.Other_DATA!N104=0,0,D.Other_DATA!N104),IF($C$3="Current Exchange rate",IF(D.Other_DATA!N104=0,0,D.Other_DATA!N104/ECO!X33),IF($C$3="Constant Exchange rate",IF(D.Other_DATA!N104=0,0,D.Other_DATA!N104/ECO!X68))))</f>
        <v>0</v>
      </c>
      <c r="P148" s="48">
        <f t="shared" si="35"/>
        <v>0</v>
      </c>
      <c r="Q148" s="94" t="str">
        <f t="shared" si="36"/>
        <v>-</v>
      </c>
      <c r="R148" s="94" t="str">
        <f t="shared" si="37"/>
        <v>-</v>
      </c>
    </row>
    <row r="149" spans="3:18" ht="15" hidden="1" x14ac:dyDescent="0.25">
      <c r="C149" s="256"/>
      <c r="D149" s="257"/>
      <c r="E149" s="45" t="s">
        <v>24</v>
      </c>
      <c r="F149" s="74">
        <f>IF($C$3="National Currency",IF(D.Other_DATA!E105=0,0,D.Other_DATA!E105),IF($C$3="Current Exchange rate",IF(D.Other_DATA!E105=0,0,D.Other_DATA!E105/ECO!O34),IF($C$3="Constant Exchange rate",IF(D.Other_DATA!E105=0,0,D.Other_DATA!E105/ECO!O69))))</f>
        <v>0</v>
      </c>
      <c r="G149" s="74">
        <f>IF($C$3="National Currency",IF(D.Other_DATA!F105=0,0,D.Other_DATA!F105),IF($C$3="Current Exchange rate",IF(D.Other_DATA!F105=0,0,D.Other_DATA!F105/ECO!P34),IF($C$3="Constant Exchange rate",IF(D.Other_DATA!F105=0,0,D.Other_DATA!F105/ECO!P69))))</f>
        <v>0</v>
      </c>
      <c r="H149" s="74">
        <f>IF($C$3="National Currency",IF(D.Other_DATA!G105=0,0,D.Other_DATA!G105),IF($C$3="Current Exchange rate",IF(D.Other_DATA!G105=0,0,D.Other_DATA!G105/ECO!Q34),IF($C$3="Constant Exchange rate",IF(D.Other_DATA!G105=0,0,D.Other_DATA!G105/ECO!Q69))))</f>
        <v>0</v>
      </c>
      <c r="I149" s="74">
        <f>IF($C$3="National Currency",IF(D.Other_DATA!H105=0,0,D.Other_DATA!H105),IF($C$3="Current Exchange rate",IF(D.Other_DATA!H105=0,0,D.Other_DATA!H105/ECO!R34),IF($C$3="Constant Exchange rate",IF(D.Other_DATA!H105=0,0,D.Other_DATA!H105/ECO!R69))))</f>
        <v>0</v>
      </c>
      <c r="J149" s="74">
        <f>IF($C$3="National Currency",IF(D.Other_DATA!I105=0,0,D.Other_DATA!I105),IF($C$3="Current Exchange rate",IF(D.Other_DATA!I105=0,0,D.Other_DATA!I105/ECO!S34),IF($C$3="Constant Exchange rate",IF(D.Other_DATA!I105=0,0,D.Other_DATA!I105/ECO!S69))))</f>
        <v>0</v>
      </c>
      <c r="K149" s="74">
        <f>IF($C$3="National Currency",IF(D.Other_DATA!J105=0,0,D.Other_DATA!J105),IF($C$3="Current Exchange rate",IF(D.Other_DATA!J105=0,0,D.Other_DATA!J105/ECO!T34),IF($C$3="Constant Exchange rate",IF(D.Other_DATA!J105=0,0,D.Other_DATA!J105/ECO!T69))))</f>
        <v>0</v>
      </c>
      <c r="L149" s="74">
        <f>IF($C$3="National Currency",IF(D.Other_DATA!K105=0,0,D.Other_DATA!K105),IF($C$3="Current Exchange rate",IF(D.Other_DATA!K105=0,0,D.Other_DATA!K105/ECO!U34),IF($C$3="Constant Exchange rate",IF(D.Other_DATA!K105=0,0,D.Other_DATA!K105/ECO!U69))))</f>
        <v>0</v>
      </c>
      <c r="M149" s="74">
        <f>IF($C$3="National Currency",IF(D.Other_DATA!L105=0,0,D.Other_DATA!L105),IF($C$3="Current Exchange rate",IF(D.Other_DATA!L105=0,0,D.Other_DATA!L105/ECO!V34),IF($C$3="Constant Exchange rate",IF(D.Other_DATA!L105=0,0,D.Other_DATA!L105/ECO!V69))))</f>
        <v>0</v>
      </c>
      <c r="N149" s="74">
        <f>IF($C$3="National Currency",IF(D.Other_DATA!M105=0,0,D.Other_DATA!M105),IF($C$3="Current Exchange rate",IF(D.Other_DATA!M105=0,0,D.Other_DATA!M105/ECO!W34),IF($C$3="Constant Exchange rate",IF(D.Other_DATA!M105=0,0,D.Other_DATA!M105/ECO!W69))))</f>
        <v>101.5632313020687</v>
      </c>
      <c r="O149" s="74">
        <f>IF($C$3="National Currency",IF(D.Other_DATA!N105=0,0,D.Other_DATA!N105),IF($C$3="Current Exchange rate",IF(D.Other_DATA!N105=0,0,D.Other_DATA!N105/ECO!X34),IF($C$3="Constant Exchange rate",IF(D.Other_DATA!N105=0,0,D.Other_DATA!N105/ECO!X69))))</f>
        <v>101.5632313020687</v>
      </c>
      <c r="P149" s="48">
        <f t="shared" si="35"/>
        <v>3.9019774061751968E-4</v>
      </c>
      <c r="Q149" s="94">
        <f t="shared" si="36"/>
        <v>0</v>
      </c>
      <c r="R149" s="94" t="str">
        <f t="shared" si="37"/>
        <v>-</v>
      </c>
    </row>
    <row r="150" spans="3:18" ht="15" hidden="1" x14ac:dyDescent="0.25">
      <c r="C150" s="256"/>
      <c r="D150" s="257"/>
      <c r="E150" s="45" t="s">
        <v>25</v>
      </c>
      <c r="F150" s="74">
        <f>IF($C$3="National Currency",IF(D.Other_DATA!E106=0,0,D.Other_DATA!E106),IF($C$3="Current Exchange rate",IF(D.Other_DATA!E106=0,0,D.Other_DATA!E106/ECO!O35),IF($C$3="Constant Exchange rate",IF(D.Other_DATA!E106=0,0,D.Other_DATA!E106/ECO!O70))))</f>
        <v>168.02077892235977</v>
      </c>
      <c r="G150" s="74">
        <f>IF($C$3="National Currency",IF(D.Other_DATA!F106=0,0,D.Other_DATA!F106),IF($C$3="Current Exchange rate",IF(D.Other_DATA!F106=0,0,D.Other_DATA!F106/ECO!P35),IF($C$3="Constant Exchange rate",IF(D.Other_DATA!F106=0,0,D.Other_DATA!F106/ECO!P70))))</f>
        <v>168.99009346567885</v>
      </c>
      <c r="H150" s="74">
        <f>IF($C$3="National Currency",IF(D.Other_DATA!G106=0,0,D.Other_DATA!G106),IF($C$3="Current Exchange rate",IF(D.Other_DATA!G106=0,0,D.Other_DATA!G106/ECO!Q35),IF($C$3="Constant Exchange rate",IF(D.Other_DATA!G106=0,0,D.Other_DATA!G106/ECO!Q70))))</f>
        <v>169.965</v>
      </c>
      <c r="I150" s="74">
        <f>IF($C$3="National Currency",IF(D.Other_DATA!H106=0,0,D.Other_DATA!H106),IF($C$3="Current Exchange rate",IF(D.Other_DATA!H106=0,0,D.Other_DATA!H106/ECO!R35),IF($C$3="Constant Exchange rate",IF(D.Other_DATA!H106=0,0,D.Other_DATA!H106/ECO!R70))))</f>
        <v>186.364</v>
      </c>
      <c r="J150" s="74">
        <f>IF($C$3="National Currency",IF(D.Other_DATA!I106=0,0,D.Other_DATA!I106),IF($C$3="Current Exchange rate",IF(D.Other_DATA!I106=0,0,D.Other_DATA!I106/ECO!S35),IF($C$3="Constant Exchange rate",IF(D.Other_DATA!I106=0,0,D.Other_DATA!I106/ECO!S70))))</f>
        <v>185.77500000000001</v>
      </c>
      <c r="K150" s="74">
        <f>IF($C$3="National Currency",IF(D.Other_DATA!J106=0,0,D.Other_DATA!J106),IF($C$3="Current Exchange rate",IF(D.Other_DATA!J106=0,0,D.Other_DATA!J106/ECO!T35),IF($C$3="Constant Exchange rate",IF(D.Other_DATA!J106=0,0,D.Other_DATA!J106/ECO!T70))))</f>
        <v>194.233</v>
      </c>
      <c r="L150" s="74">
        <f>IF($C$3="National Currency",IF(D.Other_DATA!K106=0,0,D.Other_DATA!K106),IF($C$3="Current Exchange rate",IF(D.Other_DATA!K106=0,0,D.Other_DATA!K106/ECO!U35),IF($C$3="Constant Exchange rate",IF(D.Other_DATA!K106=0,0,D.Other_DATA!K106/ECO!U70))))</f>
        <v>198.613</v>
      </c>
      <c r="M150" s="74">
        <f>IF($C$3="National Currency",IF(D.Other_DATA!L106=0,0,D.Other_DATA!L106),IF($C$3="Current Exchange rate",IF(D.Other_DATA!L106=0,0,D.Other_DATA!L106/ECO!V35),IF($C$3="Constant Exchange rate",IF(D.Other_DATA!L106=0,0,D.Other_DATA!L106/ECO!V70))))</f>
        <v>185.191</v>
      </c>
      <c r="N150" s="74">
        <f>IF($C$3="National Currency",IF(D.Other_DATA!M106=0,0,D.Other_DATA!M106),IF($C$3="Current Exchange rate",IF(D.Other_DATA!M106=0,0,D.Other_DATA!M106/ECO!W35),IF($C$3="Constant Exchange rate",IF(D.Other_DATA!M106=0,0,D.Other_DATA!M106/ECO!W70))))</f>
        <v>182.34899999999999</v>
      </c>
      <c r="O150" s="74">
        <f>IF($C$3="National Currency",IF(D.Other_DATA!N106=0,0,D.Other_DATA!N106),IF($C$3="Current Exchange rate",IF(D.Other_DATA!N106=0,0,D.Other_DATA!N106/ECO!X35),IF($C$3="Constant Exchange rate",IF(D.Other_DATA!N106=0,0,D.Other_DATA!N106/ECO!X70))))</f>
        <v>181.14814247999999</v>
      </c>
      <c r="P150" s="48">
        <f t="shared" si="35"/>
        <v>6.9595654851242218E-4</v>
      </c>
      <c r="Q150" s="94">
        <f t="shared" si="36"/>
        <v>-6.5854900218811352E-3</v>
      </c>
      <c r="R150" s="94">
        <f t="shared" si="37"/>
        <v>7.8129405433277954E-2</v>
      </c>
    </row>
    <row r="151" spans="3:18" ht="15" hidden="1" x14ac:dyDescent="0.25">
      <c r="C151" s="256"/>
      <c r="D151" s="257"/>
      <c r="E151" s="45" t="s">
        <v>26</v>
      </c>
      <c r="F151" s="74">
        <f>IF($C$3="National Currency",IF(D.Other_DATA!E107=0,0,D.Other_DATA!E107),IF($C$3="Current Exchange rate",IF(D.Other_DATA!E107=0,0,D.Other_DATA!E107/ECO!O36),IF($C$3="Constant Exchange rate",IF(D.Other_DATA!E107=0,0,D.Other_DATA!E107/ECO!O71))))</f>
        <v>0.30081511555277951</v>
      </c>
      <c r="G151" s="74">
        <f>IF($C$3="National Currency",IF(D.Other_DATA!F107=0,0,D.Other_DATA!F107),IF($C$3="Current Exchange rate",IF(D.Other_DATA!F107=0,0,D.Other_DATA!F107/ECO!P36),IF($C$3="Constant Exchange rate",IF(D.Other_DATA!F107=0,0,D.Other_DATA!F107/ECO!P71))))</f>
        <v>0.32095904345498349</v>
      </c>
      <c r="H151" s="74">
        <f>IF($C$3="National Currency",IF(D.Other_DATA!G107=0,0,D.Other_DATA!G107),IF($C$3="Current Exchange rate",IF(D.Other_DATA!G107=0,0,D.Other_DATA!G107/ECO!Q36),IF($C$3="Constant Exchange rate",IF(D.Other_DATA!G107=0,0,D.Other_DATA!G107/ECO!Q71))))</f>
        <v>0.34110297135718753</v>
      </c>
      <c r="I151" s="74">
        <f>IF($C$3="National Currency",IF(D.Other_DATA!H107=0,0,D.Other_DATA!H107),IF($C$3="Current Exchange rate",IF(D.Other_DATA!H107=0,0,D.Other_DATA!H107/ECO!R36),IF($C$3="Constant Exchange rate",IF(D.Other_DATA!H107=0,0,D.Other_DATA!H107/ECO!R71))))</f>
        <v>0.36124689925939152</v>
      </c>
      <c r="J151" s="74">
        <f>IF($C$3="National Currency",IF(D.Other_DATA!I107=0,0,D.Other_DATA!I107),IF($C$3="Current Exchange rate",IF(D.Other_DATA!I107=0,0,D.Other_DATA!I107/ECO!S36),IF($C$3="Constant Exchange rate",IF(D.Other_DATA!I107=0,0,D.Other_DATA!I107/ECO!S71))))</f>
        <v>0.3813908271615955</v>
      </c>
      <c r="K151" s="74">
        <f>IF($C$3="National Currency",IF(D.Other_DATA!J107=0,0,D.Other_DATA!J107),IF($C$3="Current Exchange rate",IF(D.Other_DATA!J107=0,0,D.Other_DATA!J107/ECO!T36),IF($C$3="Constant Exchange rate",IF(D.Other_DATA!J107=0,0,D.Other_DATA!J107/ECO!T71))))</f>
        <v>0.40153475506379943</v>
      </c>
      <c r="L151" s="74">
        <f>IF($C$3="National Currency",IF(D.Other_DATA!K107=0,0,D.Other_DATA!K107),IF($C$3="Current Exchange rate",IF(D.Other_DATA!K107=0,0,D.Other_DATA!K107/ECO!U36),IF($C$3="Constant Exchange rate",IF(D.Other_DATA!K107=0,0,D.Other_DATA!K107/ECO!U71))))</f>
        <v>0.32167395377888819</v>
      </c>
      <c r="M151" s="74">
        <f>IF($C$3="National Currency",IF(D.Other_DATA!L107=0,0,D.Other_DATA!L107),IF($C$3="Current Exchange rate",IF(D.Other_DATA!L107=0,0,D.Other_DATA!L107/ECO!V36),IF($C$3="Constant Exchange rate",IF(D.Other_DATA!L107=0,0,D.Other_DATA!L107/ECO!V71))))</f>
        <v>0.2944588203801195</v>
      </c>
      <c r="N151" s="74">
        <f>IF($C$3="National Currency",IF(D.Other_DATA!M107=0,0,D.Other_DATA!M107),IF($C$3="Current Exchange rate",IF(D.Other_DATA!M107=0,0,D.Other_DATA!M107/ECO!W36),IF($C$3="Constant Exchange rate",IF(D.Other_DATA!M107=0,0,D.Other_DATA!M107/ECO!W71))))</f>
        <v>0.5576871598108325</v>
      </c>
      <c r="O151" s="74">
        <f>IF($C$3="National Currency",IF(D.Other_DATA!N107=0,0,D.Other_DATA!N107),IF($C$3="Current Exchange rate",IF(D.Other_DATA!N107=0,0,D.Other_DATA!N107/ECO!X36),IF($C$3="Constant Exchange rate",IF(D.Other_DATA!N107=0,0,D.Other_DATA!N107/ECO!X71))))</f>
        <v>0.5576871598108325</v>
      </c>
      <c r="P151" s="48">
        <f t="shared" si="35"/>
        <v>2.1425890742130817E-6</v>
      </c>
      <c r="Q151" s="94">
        <f t="shared" si="36"/>
        <v>0</v>
      </c>
      <c r="R151" s="94">
        <f t="shared" si="37"/>
        <v>0.85392000261031931</v>
      </c>
    </row>
    <row r="152" spans="3:18" ht="15" hidden="1" x14ac:dyDescent="0.25">
      <c r="C152" s="256"/>
      <c r="D152" s="257"/>
      <c r="E152" s="45" t="s">
        <v>27</v>
      </c>
      <c r="F152" s="74">
        <f>IF($C$3="National Currency",IF(D.Other_DATA!E108=0,0,D.Other_DATA!E108),IF($C$3="Current Exchange rate",IF(D.Other_DATA!E108=0,0,D.Other_DATA!E108/ECO!O37),IF($C$3="Constant Exchange rate",IF(D.Other_DATA!E108=0,0,D.Other_DATA!E108/ECO!O72))))</f>
        <v>0</v>
      </c>
      <c r="G152" s="74">
        <f>IF($C$3="National Currency",IF(D.Other_DATA!F108=0,0,D.Other_DATA!F108),IF($C$3="Current Exchange rate",IF(D.Other_DATA!F108=0,0,D.Other_DATA!F108/ECO!P37),IF($C$3="Constant Exchange rate",IF(D.Other_DATA!F108=0,0,D.Other_DATA!F108/ECO!P72))))</f>
        <v>0</v>
      </c>
      <c r="H152" s="74">
        <f>IF($C$3="National Currency",IF(D.Other_DATA!G108=0,0,D.Other_DATA!G108),IF($C$3="Current Exchange rate",IF(D.Other_DATA!G108=0,0,D.Other_DATA!G108/ECO!Q37),IF($C$3="Constant Exchange rate",IF(D.Other_DATA!G108=0,0,D.Other_DATA!G108/ECO!Q72))))</f>
        <v>0</v>
      </c>
      <c r="I152" s="74">
        <f>IF($C$3="National Currency",IF(D.Other_DATA!H108=0,0,D.Other_DATA!H108),IF($C$3="Current Exchange rate",IF(D.Other_DATA!H108=0,0,D.Other_DATA!H108/ECO!R37),IF($C$3="Constant Exchange rate",IF(D.Other_DATA!H108=0,0,D.Other_DATA!H108/ECO!R72))))</f>
        <v>0</v>
      </c>
      <c r="J152" s="74">
        <f>IF($C$3="National Currency",IF(D.Other_DATA!I108=0,0,D.Other_DATA!I108),IF($C$3="Current Exchange rate",IF(D.Other_DATA!I108=0,0,D.Other_DATA!I108/ECO!S37),IF($C$3="Constant Exchange rate",IF(D.Other_DATA!I108=0,0,D.Other_DATA!I108/ECO!S72))))</f>
        <v>0</v>
      </c>
      <c r="K152" s="74">
        <f>IF($C$3="National Currency",IF(D.Other_DATA!J108=0,0,D.Other_DATA!J108),IF($C$3="Current Exchange rate",IF(D.Other_DATA!J108=0,0,D.Other_DATA!J108/ECO!T37),IF($C$3="Constant Exchange rate",IF(D.Other_DATA!J108=0,0,D.Other_DATA!J108/ECO!T72))))</f>
        <v>0</v>
      </c>
      <c r="L152" s="74">
        <f>IF($C$3="National Currency",IF(D.Other_DATA!K108=0,0,D.Other_DATA!K108),IF($C$3="Current Exchange rate",IF(D.Other_DATA!K108=0,0,D.Other_DATA!K108/ECO!U37),IF($C$3="Constant Exchange rate",IF(D.Other_DATA!K108=0,0,D.Other_DATA!K108/ECO!U72))))</f>
        <v>0</v>
      </c>
      <c r="M152" s="74">
        <f>IF($C$3="National Currency",IF(D.Other_DATA!L108=0,0,D.Other_DATA!L108),IF($C$3="Current Exchange rate",IF(D.Other_DATA!L108=0,0,D.Other_DATA!L108/ECO!V37),IF($C$3="Constant Exchange rate",IF(D.Other_DATA!L108=0,0,D.Other_DATA!L108/ECO!V72))))</f>
        <v>0</v>
      </c>
      <c r="N152" s="74">
        <f>IF($C$3="National Currency",IF(D.Other_DATA!M108=0,0,D.Other_DATA!M108),IF($C$3="Current Exchange rate",IF(D.Other_DATA!M108=0,0,D.Other_DATA!M108/ECO!W37),IF($C$3="Constant Exchange rate",IF(D.Other_DATA!M108=0,0,D.Other_DATA!M108/ECO!W72))))</f>
        <v>0</v>
      </c>
      <c r="O152" s="74">
        <f>IF($C$3="National Currency",IF(D.Other_DATA!N108=0,0,D.Other_DATA!N108),IF($C$3="Current Exchange rate",IF(D.Other_DATA!N108=0,0,D.Other_DATA!N108/ECO!X37),IF($C$3="Constant Exchange rate",IF(D.Other_DATA!N108=0,0,D.Other_DATA!N108/ECO!X72))))</f>
        <v>0</v>
      </c>
      <c r="P152" s="48">
        <f t="shared" si="35"/>
        <v>0</v>
      </c>
      <c r="Q152" s="94" t="str">
        <f t="shared" si="36"/>
        <v>-</v>
      </c>
      <c r="R152" s="94" t="str">
        <f t="shared" si="37"/>
        <v>-</v>
      </c>
    </row>
    <row r="153" spans="3:18" ht="15" hidden="1" x14ac:dyDescent="0.25">
      <c r="C153" s="256"/>
      <c r="D153" s="257"/>
      <c r="E153" s="45" t="s">
        <v>28</v>
      </c>
      <c r="F153" s="74">
        <f>IF($C$3="National Currency",IF(D.Other_DATA!E109=0,0,D.Other_DATA!E109),IF($C$3="Current Exchange rate",IF(D.Other_DATA!E109=0,0,D.Other_DATA!E109/ECO!O38),IF($C$3="Constant Exchange rate",IF(D.Other_DATA!E109=0,0,D.Other_DATA!E109/ECO!O73))))</f>
        <v>3.4217993657152399</v>
      </c>
      <c r="G153" s="74">
        <f>IF($C$3="National Currency",IF(D.Other_DATA!F109=0,0,D.Other_DATA!F109),IF($C$3="Current Exchange rate",IF(D.Other_DATA!F109=0,0,D.Other_DATA!F109/ECO!P38),IF($C$3="Constant Exchange rate",IF(D.Other_DATA!F109=0,0,D.Other_DATA!F109/ECO!P73))))</f>
        <v>3.4009347354364881</v>
      </c>
      <c r="H153" s="74">
        <f>IF($C$3="National Currency",IF(D.Other_DATA!G109=0,0,D.Other_DATA!G109),IF($C$3="Current Exchange rate",IF(D.Other_DATA!G109=0,0,D.Other_DATA!G109/ECO!Q38),IF($C$3="Constant Exchange rate",IF(D.Other_DATA!G109=0,0,D.Other_DATA!G109/ECO!Q73))))</f>
        <v>8.9384076114171265</v>
      </c>
      <c r="I153" s="74">
        <f>IF($C$3="National Currency",IF(D.Other_DATA!H109=0,0,D.Other_DATA!H109),IF($C$3="Current Exchange rate",IF(D.Other_DATA!H109=0,0,D.Other_DATA!H109/ECO!R38),IF($C$3="Constant Exchange rate",IF(D.Other_DATA!H109=0,0,D.Other_DATA!H109/ECO!R73))))</f>
        <v>12</v>
      </c>
      <c r="J153" s="74">
        <f>IF($C$3="National Currency",IF(D.Other_DATA!I109=0,0,D.Other_DATA!I109),IF($C$3="Current Exchange rate",IF(D.Other_DATA!I109=0,0,D.Other_DATA!I109/ECO!S38),IF($C$3="Constant Exchange rate",IF(D.Other_DATA!I109=0,0,D.Other_DATA!I109/ECO!S73))))</f>
        <v>12</v>
      </c>
      <c r="K153" s="74">
        <f>IF($C$3="National Currency",IF(D.Other_DATA!J109=0,0,D.Other_DATA!J109),IF($C$3="Current Exchange rate",IF(D.Other_DATA!J109=0,0,D.Other_DATA!J109/ECO!T38),IF($C$3="Constant Exchange rate",IF(D.Other_DATA!J109=0,0,D.Other_DATA!J109/ECO!T73))))</f>
        <v>13</v>
      </c>
      <c r="L153" s="74">
        <f>IF($C$3="National Currency",IF(D.Other_DATA!K109=0,0,D.Other_DATA!K109),IF($C$3="Current Exchange rate",IF(D.Other_DATA!K109=0,0,D.Other_DATA!K109/ECO!U38),IF($C$3="Constant Exchange rate",IF(D.Other_DATA!K109=0,0,D.Other_DATA!K109/ECO!U73))))</f>
        <v>15</v>
      </c>
      <c r="M153" s="74">
        <f>IF($C$3="National Currency",IF(D.Other_DATA!L109=0,0,D.Other_DATA!L109),IF($C$3="Current Exchange rate",IF(D.Other_DATA!L109=0,0,D.Other_DATA!L109/ECO!V38),IF($C$3="Constant Exchange rate",IF(D.Other_DATA!L109=0,0,D.Other_DATA!L109/ECO!V73))))</f>
        <v>13</v>
      </c>
      <c r="N153" s="74">
        <f>IF($C$3="National Currency",IF(D.Other_DATA!M109=0,0,D.Other_DATA!M109),IF($C$3="Current Exchange rate",IF(D.Other_DATA!M109=0,0,D.Other_DATA!M109/ECO!W38),IF($C$3="Constant Exchange rate",IF(D.Other_DATA!M109=0,0,D.Other_DATA!M109/ECO!W73))))</f>
        <v>17</v>
      </c>
      <c r="O153" s="74">
        <f>IF($C$3="National Currency",IF(D.Other_DATA!N109=0,0,D.Other_DATA!N109),IF($C$3="Current Exchange rate",IF(D.Other_DATA!N109=0,0,D.Other_DATA!N109/ECO!X38),IF($C$3="Constant Exchange rate",IF(D.Other_DATA!N109=0,0,D.Other_DATA!N109/ECO!X73))))</f>
        <v>17.5</v>
      </c>
      <c r="P153" s="48">
        <f t="shared" si="35"/>
        <v>6.7233588113176822E-5</v>
      </c>
      <c r="Q153" s="94">
        <f t="shared" si="36"/>
        <v>2.9411764705882248E-2</v>
      </c>
      <c r="R153" s="94">
        <f t="shared" si="37"/>
        <v>4.1142682926829259</v>
      </c>
    </row>
    <row r="154" spans="3:18" ht="15" hidden="1" x14ac:dyDescent="0.25">
      <c r="C154" s="256"/>
      <c r="D154" s="257"/>
      <c r="E154" s="45" t="s">
        <v>29</v>
      </c>
      <c r="F154" s="74">
        <f>IF($C$3="National Currency",IF(D.Other_DATA!E110=0,0,D.Other_DATA!E110),IF($C$3="Current Exchange rate",IF(D.Other_DATA!E110=0,0,D.Other_DATA!E110/ECO!O39),IF($C$3="Constant Exchange rate",IF(D.Other_DATA!E110=0,0,D.Other_DATA!E110/ECO!O74))))</f>
        <v>0</v>
      </c>
      <c r="G154" s="74">
        <f>IF($C$3="National Currency",IF(D.Other_DATA!F110=0,0,D.Other_DATA!F110),IF($C$3="Current Exchange rate",IF(D.Other_DATA!F110=0,0,D.Other_DATA!F110/ECO!P39),IF($C$3="Constant Exchange rate",IF(D.Other_DATA!F110=0,0,D.Other_DATA!F110/ECO!P74))))</f>
        <v>0</v>
      </c>
      <c r="H154" s="74">
        <f>IF($C$3="National Currency",IF(D.Other_DATA!G110=0,0,D.Other_DATA!G110),IF($C$3="Current Exchange rate",IF(D.Other_DATA!G110=0,0,D.Other_DATA!G110/ECO!Q39),IF($C$3="Constant Exchange rate",IF(D.Other_DATA!G110=0,0,D.Other_DATA!G110/ECO!Q74))))</f>
        <v>0</v>
      </c>
      <c r="I154" s="74">
        <f>IF($C$3="National Currency",IF(D.Other_DATA!H110=0,0,D.Other_DATA!H110),IF($C$3="Current Exchange rate",IF(D.Other_DATA!H110=0,0,D.Other_DATA!H110/ECO!R39),IF($C$3="Constant Exchange rate",IF(D.Other_DATA!H110=0,0,D.Other_DATA!H110/ECO!R74))))</f>
        <v>0</v>
      </c>
      <c r="J154" s="74">
        <f>IF($C$3="National Currency",IF(D.Other_DATA!I110=0,0,D.Other_DATA!I110),IF($C$3="Current Exchange rate",IF(D.Other_DATA!I110=0,0,D.Other_DATA!I110/ECO!S39),IF($C$3="Constant Exchange rate",IF(D.Other_DATA!I110=0,0,D.Other_DATA!I110/ECO!S74))))</f>
        <v>0</v>
      </c>
      <c r="K154" s="74">
        <f>IF($C$3="National Currency",IF(D.Other_DATA!J110=0,0,D.Other_DATA!J110),IF($C$3="Current Exchange rate",IF(D.Other_DATA!J110=0,0,D.Other_DATA!J110/ECO!T39),IF($C$3="Constant Exchange rate",IF(D.Other_DATA!J110=0,0,D.Other_DATA!J110/ECO!T74))))</f>
        <v>0</v>
      </c>
      <c r="L154" s="74">
        <f>IF($C$3="National Currency",IF(D.Other_DATA!K110=0,0,D.Other_DATA!K110),IF($C$3="Current Exchange rate",IF(D.Other_DATA!K110=0,0,D.Other_DATA!K110/ECO!U39),IF($C$3="Constant Exchange rate",IF(D.Other_DATA!K110=0,0,D.Other_DATA!K110/ECO!U74))))</f>
        <v>0</v>
      </c>
      <c r="M154" s="74">
        <f>IF($C$3="National Currency",IF(D.Other_DATA!L110=0,0,D.Other_DATA!L110),IF($C$3="Current Exchange rate",IF(D.Other_DATA!L110=0,0,D.Other_DATA!L110/ECO!V39),IF($C$3="Constant Exchange rate",IF(D.Other_DATA!L110=0,0,D.Other_DATA!L110/ECO!V74))))</f>
        <v>0</v>
      </c>
      <c r="N154" s="74">
        <f>IF($C$3="National Currency",IF(D.Other_DATA!M110=0,0,D.Other_DATA!M110),IF($C$3="Current Exchange rate",IF(D.Other_DATA!M110=0,0,D.Other_DATA!M110/ECO!W39),IF($C$3="Constant Exchange rate",IF(D.Other_DATA!M110=0,0,D.Other_DATA!M110/ECO!W74))))</f>
        <v>0</v>
      </c>
      <c r="O154" s="74">
        <f>IF($C$3="National Currency",IF(D.Other_DATA!N110=0,0,D.Other_DATA!N110),IF($C$3="Current Exchange rate",IF(D.Other_DATA!N110=0,0,D.Other_DATA!N110/ECO!X39),IF($C$3="Constant Exchange rate",IF(D.Other_DATA!N110=0,0,D.Other_DATA!N110/ECO!X74))))</f>
        <v>0</v>
      </c>
      <c r="P154" s="48">
        <f t="shared" si="35"/>
        <v>0</v>
      </c>
      <c r="Q154" s="94" t="str">
        <f t="shared" si="36"/>
        <v>-</v>
      </c>
      <c r="R154" s="94" t="str">
        <f t="shared" si="37"/>
        <v>-</v>
      </c>
    </row>
    <row r="155" spans="3:18" ht="15" hidden="1" x14ac:dyDescent="0.25">
      <c r="C155" s="256"/>
      <c r="D155" s="257"/>
      <c r="E155" s="45" t="s">
        <v>30</v>
      </c>
      <c r="F155" s="74">
        <f>IF($C$3="National Currency",IF(D.Other_DATA!E111=0,0,D.Other_DATA!E111),IF($C$3="Current Exchange rate",IF(D.Other_DATA!E111=0,0,D.Other_DATA!E111/ECO!O40),IF($C$3="Constant Exchange rate",IF(D.Other_DATA!E111=0,0,D.Other_DATA!E111/ECO!O75))))</f>
        <v>107.41278248587571</v>
      </c>
      <c r="G155" s="74">
        <f>IF($C$3="National Currency",IF(D.Other_DATA!F111=0,0,D.Other_DATA!F111),IF($C$3="Current Exchange rate",IF(D.Other_DATA!F111=0,0,D.Other_DATA!F111/ECO!P40),IF($C$3="Constant Exchange rate",IF(D.Other_DATA!F111=0,0,D.Other_DATA!F111/ECO!P75))))</f>
        <v>129.94350282485877</v>
      </c>
      <c r="H155" s="74">
        <f>IF($C$3="National Currency",IF(D.Other_DATA!G111=0,0,D.Other_DATA!G111),IF($C$3="Current Exchange rate",IF(D.Other_DATA!G111=0,0,D.Other_DATA!G111/ECO!Q40),IF($C$3="Constant Exchange rate",IF(D.Other_DATA!G111=0,0,D.Other_DATA!G111/ECO!Q75))))</f>
        <v>159.25141242937855</v>
      </c>
      <c r="I155" s="74">
        <f>IF($C$3="National Currency",IF(D.Other_DATA!H111=0,0,D.Other_DATA!H111),IF($C$3="Current Exchange rate",IF(D.Other_DATA!H111=0,0,D.Other_DATA!H111/ECO!R40),IF($C$3="Constant Exchange rate",IF(D.Other_DATA!H111=0,0,D.Other_DATA!H111/ECO!R75))))</f>
        <v>194.56214689265539</v>
      </c>
      <c r="J155" s="74">
        <f>IF($C$3="National Currency",IF(D.Other_DATA!I111=0,0,D.Other_DATA!I111),IF($C$3="Current Exchange rate",IF(D.Other_DATA!I111=0,0,D.Other_DATA!I111/ECO!S40),IF($C$3="Constant Exchange rate",IF(D.Other_DATA!I111=0,0,D.Other_DATA!I111/ECO!S75))))</f>
        <v>233.4039548022599</v>
      </c>
      <c r="K155" s="74">
        <f>IF($C$3="National Currency",IF(D.Other_DATA!J111=0,0,D.Other_DATA!J111),IF($C$3="Current Exchange rate",IF(D.Other_DATA!J111=0,0,D.Other_DATA!J111/ECO!T40),IF($C$3="Constant Exchange rate",IF(D.Other_DATA!J111=0,0,D.Other_DATA!J111/ECO!T75))))</f>
        <v>270.48022598870057</v>
      </c>
      <c r="L155" s="74">
        <f>IF($C$3="National Currency",IF(D.Other_DATA!K111=0,0,D.Other_DATA!K111),IF($C$3="Current Exchange rate",IF(D.Other_DATA!K111=0,0,D.Other_DATA!K111/ECO!U40),IF($C$3="Constant Exchange rate",IF(D.Other_DATA!K111=0,0,D.Other_DATA!K111/ECO!U75))))</f>
        <v>301.90677966101697</v>
      </c>
      <c r="M155" s="74">
        <f>IF($C$3="National Currency",IF(D.Other_DATA!L111=0,0,D.Other_DATA!L111),IF($C$3="Current Exchange rate",IF(D.Other_DATA!L111=0,0,D.Other_DATA!L111/ECO!V40),IF($C$3="Constant Exchange rate",IF(D.Other_DATA!L111=0,0,D.Other_DATA!L111/ECO!V75))))</f>
        <v>344.27966101694915</v>
      </c>
      <c r="N155" s="74">
        <f>IF($C$3="National Currency",IF(D.Other_DATA!M111=0,0,D.Other_DATA!M111),IF($C$3="Current Exchange rate",IF(D.Other_DATA!M111=0,0,D.Other_DATA!M111/ECO!W40),IF($C$3="Constant Exchange rate",IF(D.Other_DATA!M111=0,0,D.Other_DATA!M111/ECO!W75))))</f>
        <v>367.23163841807911</v>
      </c>
      <c r="O155" s="74">
        <f>IF($C$3="National Currency",IF(D.Other_DATA!N111=0,0,D.Other_DATA!N111),IF($C$3="Current Exchange rate",IF(D.Other_DATA!N111=0,0,D.Other_DATA!N111/ECO!X40),IF($C$3="Constant Exchange rate",IF(D.Other_DATA!N111=0,0,D.Other_DATA!N111/ECO!X75))))</f>
        <v>412.78248587570624</v>
      </c>
      <c r="P155" s="48">
        <f t="shared" si="35"/>
        <v>1.5858770077543122E-3</v>
      </c>
      <c r="Q155" s="94">
        <f t="shared" si="36"/>
        <v>0.12403846153846154</v>
      </c>
      <c r="R155" s="94">
        <f t="shared" si="37"/>
        <v>2.8429549660906073</v>
      </c>
    </row>
    <row r="156" spans="3:18" ht="15" hidden="1" x14ac:dyDescent="0.25">
      <c r="C156" s="256"/>
      <c r="D156" s="257"/>
      <c r="E156" s="45" t="s">
        <v>41</v>
      </c>
      <c r="F156" s="75">
        <f>IF($C$3="National Currency",IF(D.Other_DATA!E112=0,0,D.Other_DATA!E112),IF($C$3="Current Exchange rate",IF(D.Other_DATA!E112=0,0,D.Other_DATA!E112/ECO!O41),IF($C$3="Constant Exchange rate",IF(D.Other_DATA!E112=0,0,D.Other_DATA!E112/ECO!O76))))</f>
        <v>0</v>
      </c>
      <c r="G156" s="75">
        <f>IF($C$3="National Currency",IF(D.Other_DATA!F112=0,0,D.Other_DATA!F112),IF($C$3="Current Exchange rate",IF(D.Other_DATA!F112=0,0,D.Other_DATA!F112/ECO!P41),IF($C$3="Constant Exchange rate",IF(D.Other_DATA!F112=0,0,D.Other_DATA!F112/ECO!P76))))</f>
        <v>0</v>
      </c>
      <c r="H156" s="75">
        <f>IF($C$3="National Currency",IF(D.Other_DATA!G112=0,0,D.Other_DATA!G112),IF($C$3="Current Exchange rate",IF(D.Other_DATA!G112=0,0,D.Other_DATA!G112/ECO!Q41),IF($C$3="Constant Exchange rate",IF(D.Other_DATA!G112=0,0,D.Other_DATA!G112/ECO!Q76))))</f>
        <v>0</v>
      </c>
      <c r="I156" s="75">
        <f>IF($C$3="National Currency",IF(D.Other_DATA!H112=0,0,D.Other_DATA!H112),IF($C$3="Current Exchange rate",IF(D.Other_DATA!H112=0,0,D.Other_DATA!H112/ECO!R41),IF($C$3="Constant Exchange rate",IF(D.Other_DATA!H112=0,0,D.Other_DATA!H112/ECO!R76))))</f>
        <v>0</v>
      </c>
      <c r="J156" s="75">
        <f>IF($C$3="National Currency",IF(D.Other_DATA!I112=0,0,D.Other_DATA!I112),IF($C$3="Current Exchange rate",IF(D.Other_DATA!I112=0,0,D.Other_DATA!I112/ECO!S41),IF($C$3="Constant Exchange rate",IF(D.Other_DATA!I112=0,0,D.Other_DATA!I112/ECO!S76))))</f>
        <v>0</v>
      </c>
      <c r="K156" s="75">
        <f>IF($C$3="National Currency",IF(D.Other_DATA!J112=0,0,D.Other_DATA!J112),IF($C$3="Current Exchange rate",IF(D.Other_DATA!J112=0,0,D.Other_DATA!J112/ECO!T41),IF($C$3="Constant Exchange rate",IF(D.Other_DATA!J112=0,0,D.Other_DATA!J112/ECO!T76))))</f>
        <v>0</v>
      </c>
      <c r="L156" s="75">
        <f>IF($C$3="National Currency",IF(D.Other_DATA!K112=0,0,D.Other_DATA!K112),IF($C$3="Current Exchange rate",IF(D.Other_DATA!K112=0,0,D.Other_DATA!K112/ECO!U41),IF($C$3="Constant Exchange rate",IF(D.Other_DATA!K112=0,0,D.Other_DATA!K112/ECO!U76))))</f>
        <v>0</v>
      </c>
      <c r="M156" s="75">
        <f>IF($C$3="National Currency",IF(D.Other_DATA!L112=0,0,D.Other_DATA!L112),IF($C$3="Current Exchange rate",IF(D.Other_DATA!L112=0,0,D.Other_DATA!L112/ECO!V41),IF($C$3="Constant Exchange rate",IF(D.Other_DATA!L112=0,0,D.Other_DATA!L112/ECO!V76))))</f>
        <v>0</v>
      </c>
      <c r="N156" s="75">
        <f>IF($C$3="National Currency",IF(D.Other_DATA!M112=0,0,D.Other_DATA!M112),IF($C$3="Current Exchange rate",IF(D.Other_DATA!M112=0,0,D.Other_DATA!M112/ECO!W41),IF($C$3="Constant Exchange rate",IF(D.Other_DATA!M112=0,0,D.Other_DATA!M112/ECO!W76))))</f>
        <v>0</v>
      </c>
      <c r="O156" s="75">
        <f>IF($C$3="National Currency",IF(D.Other_DATA!N112=0,0,D.Other_DATA!N112),IF($C$3="Current Exchange rate",IF(D.Other_DATA!N112=0,0,D.Other_DATA!N112/ECO!X41),IF($C$3="Constant Exchange rate",IF(D.Other_DATA!N112=0,0,D.Other_DATA!N112/ECO!X76))))</f>
        <v>0</v>
      </c>
      <c r="P156" s="48">
        <f t="shared" si="35"/>
        <v>0</v>
      </c>
      <c r="Q156" s="94" t="str">
        <f t="shared" si="36"/>
        <v>-</v>
      </c>
      <c r="R156" s="94" t="str">
        <f t="shared" si="37"/>
        <v>-</v>
      </c>
    </row>
    <row r="157" spans="3:18" ht="15.75" hidden="1" thickBot="1" x14ac:dyDescent="0.3">
      <c r="C157" s="258"/>
      <c r="D157" s="259"/>
      <c r="E157" s="55" t="s">
        <v>85</v>
      </c>
      <c r="F157" s="64">
        <f t="shared" ref="F157:O157" si="38">SUM(F125:F156)</f>
        <v>114745.80724276254</v>
      </c>
      <c r="G157" s="64">
        <f t="shared" si="38"/>
        <v>126103.06938645324</v>
      </c>
      <c r="H157" s="64">
        <f t="shared" si="38"/>
        <v>138236.50537089136</v>
      </c>
      <c r="I157" s="64">
        <f t="shared" si="38"/>
        <v>150546.20286009731</v>
      </c>
      <c r="J157" s="64">
        <f t="shared" si="38"/>
        <v>162302.31450545695</v>
      </c>
      <c r="K157" s="64">
        <f t="shared" si="38"/>
        <v>173802.72227586608</v>
      </c>
      <c r="L157" s="64">
        <f t="shared" si="38"/>
        <v>187162.27964239221</v>
      </c>
      <c r="M157" s="64">
        <f t="shared" si="38"/>
        <v>200243.41166173737</v>
      </c>
      <c r="N157" s="64">
        <f t="shared" si="38"/>
        <v>244995.03562200017</v>
      </c>
      <c r="O157" s="64">
        <f t="shared" si="38"/>
        <v>260286.56942333039</v>
      </c>
      <c r="P157" s="48">
        <f t="shared" si="35"/>
        <v>1</v>
      </c>
    </row>
    <row r="158" spans="3:18" ht="16.5" hidden="1" thickTop="1" thickBot="1" x14ac:dyDescent="0.3">
      <c r="C158" s="260"/>
      <c r="D158" s="261"/>
      <c r="E158" s="57" t="s">
        <v>86</v>
      </c>
      <c r="F158" s="64">
        <v>114732.0859375</v>
      </c>
      <c r="G158" s="64">
        <v>126087.203125</v>
      </c>
      <c r="H158" s="64">
        <v>138236.515625</v>
      </c>
      <c r="I158" s="64">
        <v>150546.1875</v>
      </c>
      <c r="J158" s="64">
        <v>160817.59375</v>
      </c>
      <c r="K158" s="64">
        <v>172314.78125</v>
      </c>
      <c r="L158" s="64">
        <v>185146.390625</v>
      </c>
      <c r="M158" s="64">
        <v>198561.546875</v>
      </c>
      <c r="N158" s="64">
        <v>213790.046875</v>
      </c>
      <c r="O158" s="64">
        <v>228404.859375</v>
      </c>
      <c r="P158" s="48">
        <f t="shared" si="35"/>
        <v>0.87751304218667558</v>
      </c>
      <c r="Q158" s="94">
        <f>IF(OR(O158=0, N158=0),"-",O158/N158-1)</f>
        <v>6.8360584197565855E-2</v>
      </c>
      <c r="R158" s="94">
        <f t="shared" si="37"/>
        <v>0.99076707713152667</v>
      </c>
    </row>
    <row r="159" spans="3:18" ht="15.75" hidden="1" thickTop="1" x14ac:dyDescent="0.25">
      <c r="E159" s="57" t="s">
        <v>87</v>
      </c>
      <c r="F159" s="88"/>
      <c r="G159" s="88">
        <f t="shared" ref="G159:O159" si="39">G158/F158-1</f>
        <v>9.8970720306485793E-2</v>
      </c>
      <c r="H159" s="88">
        <f t="shared" si="39"/>
        <v>9.6356427923581123E-2</v>
      </c>
      <c r="I159" s="88">
        <f t="shared" si="39"/>
        <v>8.9047903293461017E-2</v>
      </c>
      <c r="J159" s="88">
        <f t="shared" si="39"/>
        <v>6.8227607889439268E-2</v>
      </c>
      <c r="K159" s="88">
        <f t="shared" si="39"/>
        <v>7.1492100036473882E-2</v>
      </c>
      <c r="L159" s="88">
        <f t="shared" si="39"/>
        <v>7.4466097927974539E-2</v>
      </c>
      <c r="M159" s="88">
        <f t="shared" si="39"/>
        <v>7.245702281699562E-2</v>
      </c>
      <c r="N159" s="88">
        <f t="shared" si="39"/>
        <v>7.6694104370504057E-2</v>
      </c>
      <c r="O159" s="89">
        <f t="shared" si="39"/>
        <v>6.8360584197565855E-2</v>
      </c>
      <c r="R159" s="99"/>
    </row>
    <row r="160" spans="3:18" hidden="1" x14ac:dyDescent="0.15"/>
    <row r="161" spans="3:18" hidden="1" x14ac:dyDescent="0.15"/>
    <row r="162" spans="3:18" ht="18.75" x14ac:dyDescent="0.15">
      <c r="C162" s="264" t="s">
        <v>224</v>
      </c>
      <c r="D162" s="265"/>
      <c r="E162" s="269" t="s">
        <v>96</v>
      </c>
      <c r="F162" s="270"/>
      <c r="G162" s="270"/>
      <c r="H162" s="270"/>
      <c r="I162" s="270"/>
      <c r="J162" s="270"/>
      <c r="K162" s="270"/>
      <c r="L162" s="270"/>
      <c r="M162" s="270"/>
      <c r="N162" s="270"/>
      <c r="O162" s="271"/>
    </row>
    <row r="163" spans="3:18" ht="15" x14ac:dyDescent="0.15">
      <c r="C163" s="262" t="s">
        <v>93</v>
      </c>
      <c r="D163" s="263"/>
      <c r="E163" s="43">
        <v>4</v>
      </c>
      <c r="F163" s="44">
        <v>2004</v>
      </c>
      <c r="G163" s="44">
        <f t="shared" ref="G163:O163" si="40">F163+1</f>
        <v>2005</v>
      </c>
      <c r="H163" s="44">
        <f t="shared" si="40"/>
        <v>2006</v>
      </c>
      <c r="I163" s="44">
        <f t="shared" si="40"/>
        <v>2007</v>
      </c>
      <c r="J163" s="44">
        <f t="shared" si="40"/>
        <v>2008</v>
      </c>
      <c r="K163" s="44">
        <f t="shared" si="40"/>
        <v>2009</v>
      </c>
      <c r="L163" s="44">
        <f t="shared" si="40"/>
        <v>2010</v>
      </c>
      <c r="M163" s="44">
        <f t="shared" si="40"/>
        <v>2011</v>
      </c>
      <c r="N163" s="44">
        <f t="shared" si="40"/>
        <v>2012</v>
      </c>
      <c r="O163" s="120">
        <f t="shared" si="40"/>
        <v>2013</v>
      </c>
      <c r="P163" s="46" t="s">
        <v>91</v>
      </c>
      <c r="Q163" s="47" t="s">
        <v>88</v>
      </c>
      <c r="R163" s="46" t="s">
        <v>89</v>
      </c>
    </row>
    <row r="164" spans="3:18" ht="15" x14ac:dyDescent="0.25">
      <c r="C164" s="256"/>
      <c r="D164" s="257"/>
      <c r="E164" s="45" t="s">
        <v>0</v>
      </c>
      <c r="F164" s="73">
        <f>IF($C$3="National Currency",IF(D.Other_DATA!E117=0,0,D.Other_DATA!E117),IF($C$3="Current Exchange rate",IF(D.Other_DATA!E117=0,0,D.Other_DATA!E117/ECO!O10),IF($C$3="Constant Exchange rate",IF(D.Other_DATA!E117=0,0,D.Other_DATA!E117/ECO!O45))))</f>
        <v>0</v>
      </c>
      <c r="G164" s="73">
        <f>IF($C$3="National Currency",IF(D.Other_DATA!F117=0,0,D.Other_DATA!F117),IF($C$3="Current Exchange rate",IF(D.Other_DATA!F117=0,0,D.Other_DATA!F117/ECO!P10),IF($C$3="Constant Exchange rate",IF(D.Other_DATA!F117=0,0,D.Other_DATA!F117/ECO!P45))))</f>
        <v>0</v>
      </c>
      <c r="H164" s="73">
        <f>IF($C$3="National Currency",IF(D.Other_DATA!G117=0,0,D.Other_DATA!G117),IF($C$3="Current Exchange rate",IF(D.Other_DATA!G117=0,0,D.Other_DATA!G117/ECO!Q10),IF($C$3="Constant Exchange rate",IF(D.Other_DATA!G117=0,0,D.Other_DATA!G117/ECO!Q45))))</f>
        <v>0</v>
      </c>
      <c r="I164" s="73">
        <f>IF($C$3="National Currency",IF(D.Other_DATA!H117=0,0,D.Other_DATA!H117),IF($C$3="Current Exchange rate",IF(D.Other_DATA!H117=0,0,D.Other_DATA!H117/ECO!R10),IF($C$3="Constant Exchange rate",IF(D.Other_DATA!H117=0,0,D.Other_DATA!H117/ECO!R45))))</f>
        <v>0</v>
      </c>
      <c r="J164" s="73">
        <f>IF($C$3="National Currency",IF(D.Other_DATA!I117=0,0,D.Other_DATA!I117),IF($C$3="Current Exchange rate",IF(D.Other_DATA!I117=0,0,D.Other_DATA!I117/ECO!S10),IF($C$3="Constant Exchange rate",IF(D.Other_DATA!I117=0,0,D.Other_DATA!I117/ECO!S45))))</f>
        <v>0</v>
      </c>
      <c r="K164" s="73">
        <f>IF($C$3="National Currency",IF(D.Other_DATA!J117=0,0,D.Other_DATA!J117),IF($C$3="Current Exchange rate",IF(D.Other_DATA!J117=0,0,D.Other_DATA!J117/ECO!T10),IF($C$3="Constant Exchange rate",IF(D.Other_DATA!J117=0,0,D.Other_DATA!J117/ECO!T45))))</f>
        <v>0</v>
      </c>
      <c r="L164" s="73">
        <f>IF($C$3="National Currency",IF(D.Other_DATA!K117=0,0,D.Other_DATA!K117),IF($C$3="Current Exchange rate",IF(D.Other_DATA!K117=0,0,D.Other_DATA!K117/ECO!U10),IF($C$3="Constant Exchange rate",IF(D.Other_DATA!K117=0,0,D.Other_DATA!K117/ECO!U45))))</f>
        <v>0</v>
      </c>
      <c r="M164" s="73">
        <f>IF($C$3="National Currency",IF(D.Other_DATA!L117=0,0,D.Other_DATA!L117),IF($C$3="Current Exchange rate",IF(D.Other_DATA!L117=0,0,D.Other_DATA!L117/ECO!V10),IF($C$3="Constant Exchange rate",IF(D.Other_DATA!L117=0,0,D.Other_DATA!L117/ECO!V45))))</f>
        <v>0</v>
      </c>
      <c r="N164" s="73">
        <f>IF($C$3="National Currency",IF(D.Other_DATA!M117=0,0,D.Other_DATA!M117),IF($C$3="Current Exchange rate",IF(D.Other_DATA!M117=0,0,D.Other_DATA!M117/ECO!W10),IF($C$3="Constant Exchange rate",IF(D.Other_DATA!M117=0,0,D.Other_DATA!M117/ECO!W45))))</f>
        <v>0</v>
      </c>
      <c r="O164" s="73">
        <f>IF($C$3="National Currency",IF(D.Other_DATA!N117=0,0,D.Other_DATA!N117),IF($C$3="Current Exchange rate",IF(D.Other_DATA!N117=0,0,D.Other_DATA!N117/ECO!X10),IF($C$3="Constant Exchange rate",IF(D.Other_DATA!N117=0,0,D.Other_DATA!N117/ECO!X45))))</f>
        <v>0</v>
      </c>
      <c r="P164" s="48">
        <f>O164/$O$196</f>
        <v>0</v>
      </c>
      <c r="Q164" s="94" t="str">
        <f>IF(OR(O164=0, N164=0),"-",O164/N164-1)</f>
        <v>-</v>
      </c>
      <c r="R164" s="94" t="str">
        <f>IF(OR(O164=0, F164=0),"-",O164/F164-1)</f>
        <v>-</v>
      </c>
    </row>
    <row r="165" spans="3:18" ht="15" x14ac:dyDescent="0.25">
      <c r="C165" s="256"/>
      <c r="D165" s="257"/>
      <c r="E165" s="45" t="s">
        <v>1</v>
      </c>
      <c r="F165" s="74">
        <f>IF($C$3="National Currency",IF(D.Other_DATA!E118=0,0,D.Other_DATA!E118),IF($C$3="Current Exchange rate",IF(D.Other_DATA!E118=0,0,D.Other_DATA!E118/ECO!O11),IF($C$3="Constant Exchange rate",IF(D.Other_DATA!E118=0,0,D.Other_DATA!E118/ECO!O46))))</f>
        <v>7881</v>
      </c>
      <c r="G165" s="74">
        <f>IF($C$3="National Currency",IF(D.Other_DATA!F118=0,0,D.Other_DATA!F118),IF($C$3="Current Exchange rate",IF(D.Other_DATA!F118=0,0,D.Other_DATA!F118/ECO!P11),IF($C$3="Constant Exchange rate",IF(D.Other_DATA!F118=0,0,D.Other_DATA!F118/ECO!P46))))</f>
        <v>8164</v>
      </c>
      <c r="H165" s="74">
        <f>IF($C$3="National Currency",IF(D.Other_DATA!G118=0,0,D.Other_DATA!G118),IF($C$3="Current Exchange rate",IF(D.Other_DATA!G118=0,0,D.Other_DATA!G118/ECO!Q11),IF($C$3="Constant Exchange rate",IF(D.Other_DATA!G118=0,0,D.Other_DATA!G118/ECO!Q46))))</f>
        <v>8396.66037899</v>
      </c>
      <c r="I165" s="74">
        <f>IF($C$3="National Currency",IF(D.Other_DATA!H118=0,0,D.Other_DATA!H118),IF($C$3="Current Exchange rate",IF(D.Other_DATA!H118=0,0,D.Other_DATA!H118/ECO!R11),IF($C$3="Constant Exchange rate",IF(D.Other_DATA!H118=0,0,D.Other_DATA!H118/ECO!R46))))</f>
        <v>8798.2844647400016</v>
      </c>
      <c r="J165" s="74">
        <f>IF($C$3="National Currency",IF(D.Other_DATA!I118=0,0,D.Other_DATA!I118),IF($C$3="Current Exchange rate",IF(D.Other_DATA!I118=0,0,D.Other_DATA!I118/ECO!S11),IF($C$3="Constant Exchange rate",IF(D.Other_DATA!I118=0,0,D.Other_DATA!I118/ECO!S46))))</f>
        <v>8642.6483961699996</v>
      </c>
      <c r="K165" s="74">
        <f>IF($C$3="National Currency",IF(D.Other_DATA!J118=0,0,D.Other_DATA!J118),IF($C$3="Current Exchange rate",IF(D.Other_DATA!J118=0,0,D.Other_DATA!J118/ECO!T11),IF($C$3="Constant Exchange rate",IF(D.Other_DATA!J118=0,0,D.Other_DATA!J118/ECO!T46))))</f>
        <v>8856.7587337700006</v>
      </c>
      <c r="L165" s="74">
        <f>IF($C$3="National Currency",IF(D.Other_DATA!K118=0,0,D.Other_DATA!K118),IF($C$3="Current Exchange rate",IF(D.Other_DATA!K118=0,0,D.Other_DATA!K118/ECO!U11),IF($C$3="Constant Exchange rate",IF(D.Other_DATA!K118=0,0,D.Other_DATA!K118/ECO!U46))))</f>
        <v>9043.3029486599989</v>
      </c>
      <c r="M165" s="74">
        <f>IF($C$3="National Currency",IF(D.Other_DATA!L118=0,0,D.Other_DATA!L118),IF($C$3="Current Exchange rate",IF(D.Other_DATA!L118=0,0,D.Other_DATA!L118/ECO!V11),IF($C$3="Constant Exchange rate",IF(D.Other_DATA!L118=0,0,D.Other_DATA!L118/ECO!V46))))</f>
        <v>9142.0262200500001</v>
      </c>
      <c r="N165" s="74">
        <f>IF($C$3="National Currency",IF(D.Other_DATA!M118=0,0,D.Other_DATA!M118),IF($C$3="Current Exchange rate",IF(D.Other_DATA!M118=0,0,D.Other_DATA!M118/ECO!W11),IF($C$3="Constant Exchange rate",IF(D.Other_DATA!M118=0,0,D.Other_DATA!M118/ECO!W46))))</f>
        <v>9326.2962305000001</v>
      </c>
      <c r="O165" s="74">
        <f>IF($C$3="National Currency",IF(D.Other_DATA!N118=0,0,D.Other_DATA!N118),IF($C$3="Current Exchange rate",IF(D.Other_DATA!N118=0,0,D.Other_DATA!N118/ECO!X11),IF($C$3="Constant Exchange rate",IF(D.Other_DATA!N118=0,0,D.Other_DATA!N118/ECO!X46))))</f>
        <v>9488.8481982099984</v>
      </c>
      <c r="P165" s="48">
        <f>O165/$O$196</f>
        <v>0.32081863574908454</v>
      </c>
      <c r="Q165" s="94">
        <f t="shared" ref="Q165:Q195" si="41">IF(OR(O165=0, N165=0),"-",O165/N165-1)</f>
        <v>1.7429423609599759E-2</v>
      </c>
      <c r="R165" s="94">
        <f t="shared" ref="R165:R195" si="42">IF(OR(O165=0, F165=0),"-",O165/F165-1)</f>
        <v>0.2040157591942644</v>
      </c>
    </row>
    <row r="166" spans="3:18" ht="15" x14ac:dyDescent="0.25">
      <c r="C166" s="256"/>
      <c r="D166" s="257"/>
      <c r="E166" s="45" t="s">
        <v>2</v>
      </c>
      <c r="F166" s="74">
        <f>IF($C$3="National Currency",IF(D.Other_DATA!E119=0,0,D.Other_DATA!E119),IF($C$3="Current Exchange rate",IF(D.Other_DATA!E119=0,0,D.Other_DATA!E119/ECO!O12),IF($C$3="Constant Exchange rate",IF(D.Other_DATA!E119=0,0,D.Other_DATA!E119/ECO!O47))))</f>
        <v>0</v>
      </c>
      <c r="G166" s="74">
        <f>IF($C$3="National Currency",IF(D.Other_DATA!F119=0,0,D.Other_DATA!F119),IF($C$3="Current Exchange rate",IF(D.Other_DATA!F119=0,0,D.Other_DATA!F119/ECO!P12),IF($C$3="Constant Exchange rate",IF(D.Other_DATA!F119=0,0,D.Other_DATA!F119/ECO!P47))))</f>
        <v>0</v>
      </c>
      <c r="H166" s="74">
        <f>IF($C$3="National Currency",IF(D.Other_DATA!G119=0,0,D.Other_DATA!G119),IF($C$3="Current Exchange rate",IF(D.Other_DATA!G119=0,0,D.Other_DATA!G119/ECO!Q12),IF($C$3="Constant Exchange rate",IF(D.Other_DATA!G119=0,0,D.Other_DATA!G119/ECO!Q47))))</f>
        <v>0</v>
      </c>
      <c r="I166" s="74">
        <f>IF($C$3="National Currency",IF(D.Other_DATA!H119=0,0,D.Other_DATA!H119),IF($C$3="Current Exchange rate",IF(D.Other_DATA!H119=0,0,D.Other_DATA!H119/ECO!R12),IF($C$3="Constant Exchange rate",IF(D.Other_DATA!H119=0,0,D.Other_DATA!H119/ECO!R47))))</f>
        <v>9.3304018815829846</v>
      </c>
      <c r="J166" s="74">
        <f>IF($C$3="National Currency",IF(D.Other_DATA!I119=0,0,D.Other_DATA!I119),IF($C$3="Current Exchange rate",IF(D.Other_DATA!I119=0,0,D.Other_DATA!I119/ECO!S12),IF($C$3="Constant Exchange rate",IF(D.Other_DATA!I119=0,0,D.Other_DATA!I119/ECO!S47))))</f>
        <v>11.446620308825032</v>
      </c>
      <c r="K166" s="74">
        <f>IF($C$3="National Currency",IF(D.Other_DATA!J119=0,0,D.Other_DATA!J119),IF($C$3="Current Exchange rate",IF(D.Other_DATA!J119=0,0,D.Other_DATA!J119/ECO!T12),IF($C$3="Constant Exchange rate",IF(D.Other_DATA!J119=0,0,D.Other_DATA!J119/ECO!T47))))</f>
        <v>10.841701605481132</v>
      </c>
      <c r="L166" s="74">
        <f>IF($C$3="National Currency",IF(D.Other_DATA!K119=0,0,D.Other_DATA!K119),IF($C$3="Current Exchange rate",IF(D.Other_DATA!K119=0,0,D.Other_DATA!K119/ECO!U12),IF($C$3="Constant Exchange rate",IF(D.Other_DATA!K119=0,0,D.Other_DATA!K119/ECO!U47))))</f>
        <v>12.677676654054608</v>
      </c>
      <c r="M166" s="74">
        <f>IF($C$3="National Currency",IF(D.Other_DATA!L119=0,0,D.Other_DATA!L119),IF($C$3="Current Exchange rate",IF(D.Other_DATA!L119=0,0,D.Other_DATA!L119/ECO!V12),IF($C$3="Constant Exchange rate",IF(D.Other_DATA!L119=0,0,D.Other_DATA!L119/ECO!V47))))</f>
        <v>12.725227528377136</v>
      </c>
      <c r="N166" s="74">
        <f>IF($C$3="National Currency",IF(D.Other_DATA!M119=0,0,D.Other_DATA!M119),IF($C$3="Current Exchange rate",IF(D.Other_DATA!M119=0,0,D.Other_DATA!M119/ECO!W12),IF($C$3="Constant Exchange rate",IF(D.Other_DATA!M119=0,0,D.Other_DATA!M119/ECO!W47))))</f>
        <v>14.316392269148174</v>
      </c>
      <c r="O166" s="74">
        <f>IF($C$3="National Currency",IF(D.Other_DATA!N119=0,0,D.Other_DATA!N119),IF($C$3="Current Exchange rate",IF(D.Other_DATA!N119=0,0,D.Other_DATA!N119/ECO!X12),IF($C$3="Constant Exchange rate",IF(D.Other_DATA!N119=0,0,D.Other_DATA!N119/ECO!X47))))</f>
        <v>0</v>
      </c>
      <c r="P166" s="48">
        <f t="shared" ref="P166:P197" si="43">O166/$O$196</f>
        <v>0</v>
      </c>
      <c r="Q166" s="94" t="str">
        <f t="shared" si="41"/>
        <v>-</v>
      </c>
      <c r="R166" s="94" t="str">
        <f t="shared" si="42"/>
        <v>-</v>
      </c>
    </row>
    <row r="167" spans="3:18" ht="15" x14ac:dyDescent="0.25">
      <c r="C167" s="256"/>
      <c r="D167" s="257"/>
      <c r="E167" s="45" t="s">
        <v>3</v>
      </c>
      <c r="F167" s="74">
        <f>IF($C$3="National Currency",IF(D.Other_DATA!E120=0,0,D.Other_DATA!E120),IF($C$3="Current Exchange rate",IF(D.Other_DATA!E120=0,0,D.Other_DATA!E120/ECO!O13),IF($C$3="Constant Exchange rate",IF(D.Other_DATA!E120=0,0,D.Other_DATA!E120/ECO!O48))))</f>
        <v>7638.1628409846981</v>
      </c>
      <c r="G167" s="74">
        <f>IF($C$3="National Currency",IF(D.Other_DATA!F120=0,0,D.Other_DATA!F120),IF($C$3="Current Exchange rate",IF(D.Other_DATA!F120=0,0,D.Other_DATA!F120/ECO!P13),IF($C$3="Constant Exchange rate",IF(D.Other_DATA!F120=0,0,D.Other_DATA!F120/ECO!P48))))</f>
        <v>808.85728542914183</v>
      </c>
      <c r="H167" s="74">
        <f>IF($C$3="National Currency",IF(D.Other_DATA!G120=0,0,D.Other_DATA!G120),IF($C$3="Current Exchange rate",IF(D.Other_DATA!G120=0,0,D.Other_DATA!G120/ECO!Q13),IF($C$3="Constant Exchange rate",IF(D.Other_DATA!G120=0,0,D.Other_DATA!G120/ECO!Q48))))</f>
        <v>8579.4527611443773</v>
      </c>
      <c r="I167" s="74">
        <f>IF($C$3="National Currency",IF(D.Other_DATA!H120=0,0,D.Other_DATA!H120),IF($C$3="Current Exchange rate",IF(D.Other_DATA!H120=0,0,D.Other_DATA!H120/ECO!R13),IF($C$3="Constant Exchange rate",IF(D.Other_DATA!H120=0,0,D.Other_DATA!H120/ECO!R48))))</f>
        <v>9091.2641383898863</v>
      </c>
      <c r="J167" s="74">
        <f>IF($C$3="National Currency",IF(D.Other_DATA!I120=0,0,D.Other_DATA!I120),IF($C$3="Current Exchange rate",IF(D.Other_DATA!I120=0,0,D.Other_DATA!I120/ECO!S13),IF($C$3="Constant Exchange rate",IF(D.Other_DATA!I120=0,0,D.Other_DATA!I120/ECO!S48))))</f>
        <v>9850.7815768463079</v>
      </c>
      <c r="K167" s="74">
        <f>IF($C$3="National Currency",IF(D.Other_DATA!J120=0,0,D.Other_DATA!J120),IF($C$3="Current Exchange rate",IF(D.Other_DATA!J120=0,0,D.Other_DATA!J120/ECO!T13),IF($C$3="Constant Exchange rate",IF(D.Other_DATA!J120=0,0,D.Other_DATA!J120/ECO!T48))))</f>
        <v>10317.808562874252</v>
      </c>
      <c r="L167" s="74">
        <f>IF($C$3="National Currency",IF(D.Other_DATA!K120=0,0,D.Other_DATA!K120),IF($C$3="Current Exchange rate",IF(D.Other_DATA!K120=0,0,D.Other_DATA!K120/ECO!U13),IF($C$3="Constant Exchange rate",IF(D.Other_DATA!K120=0,0,D.Other_DATA!K120/ECO!U48))))</f>
        <v>10680.877305389222</v>
      </c>
      <c r="M167" s="74">
        <f>IF($C$3="National Currency",IF(D.Other_DATA!L120=0,0,D.Other_DATA!L120),IF($C$3="Current Exchange rate",IF(D.Other_DATA!L120=0,0,D.Other_DATA!L120/ECO!V13),IF($C$3="Constant Exchange rate",IF(D.Other_DATA!L120=0,0,D.Other_DATA!L120/ECO!V48))))</f>
        <v>11046.282018463075</v>
      </c>
      <c r="N167" s="74">
        <f>IF($C$3="National Currency",IF(D.Other_DATA!M120=0,0,D.Other_DATA!M120),IF($C$3="Current Exchange rate",IF(D.Other_DATA!M120=0,0,D.Other_DATA!M120/ECO!W13),IF($C$3="Constant Exchange rate",IF(D.Other_DATA!M120=0,0,D.Other_DATA!M120/ECO!W48))))</f>
        <v>11332.384313872257</v>
      </c>
      <c r="O167" s="74">
        <f>IF($C$3="National Currency",IF(D.Other_DATA!N120=0,0,D.Other_DATA!N120),IF($C$3="Current Exchange rate",IF(D.Other_DATA!N120=0,0,D.Other_DATA!N120/ECO!X13),IF($C$3="Constant Exchange rate",IF(D.Other_DATA!N120=0,0,D.Other_DATA!N120/ECO!X48))))</f>
        <v>11574.741833000668</v>
      </c>
      <c r="P167" s="48">
        <f t="shared" si="43"/>
        <v>0.39134284862009239</v>
      </c>
      <c r="Q167" s="94">
        <f t="shared" si="41"/>
        <v>2.1386277804904097E-2</v>
      </c>
      <c r="R167" s="94">
        <f t="shared" si="42"/>
        <v>0.51538296236539427</v>
      </c>
    </row>
    <row r="168" spans="3:18" ht="15" x14ac:dyDescent="0.25">
      <c r="C168" s="256"/>
      <c r="D168" s="257"/>
      <c r="E168" s="45" t="s">
        <v>4</v>
      </c>
      <c r="F168" s="74">
        <f>IF($C$3="National Currency",IF(D.Other_DATA!E121=0,0,D.Other_DATA!E121),IF($C$3="Current Exchange rate",IF(D.Other_DATA!E121=0,0,D.Other_DATA!E121/ECO!O14),IF($C$3="Constant Exchange rate",IF(D.Other_DATA!E121=0,0,D.Other_DATA!E121/ECO!O49))))</f>
        <v>0</v>
      </c>
      <c r="G168" s="74">
        <f>IF($C$3="National Currency",IF(D.Other_DATA!F121=0,0,D.Other_DATA!F121),IF($C$3="Current Exchange rate",IF(D.Other_DATA!F121=0,0,D.Other_DATA!F121/ECO!P14),IF($C$3="Constant Exchange rate",IF(D.Other_DATA!F121=0,0,D.Other_DATA!F121/ECO!P49))))</f>
        <v>0</v>
      </c>
      <c r="H168" s="74">
        <f>IF($C$3="National Currency",IF(D.Other_DATA!G121=0,0,D.Other_DATA!G121),IF($C$3="Current Exchange rate",IF(D.Other_DATA!G121=0,0,D.Other_DATA!G121/ECO!Q14),IF($C$3="Constant Exchange rate",IF(D.Other_DATA!G121=0,0,D.Other_DATA!G121/ECO!Q49))))</f>
        <v>0</v>
      </c>
      <c r="I168" s="74">
        <f>IF($C$3="National Currency",IF(D.Other_DATA!H121=0,0,D.Other_DATA!H121),IF($C$3="Current Exchange rate",IF(D.Other_DATA!H121=0,0,D.Other_DATA!H121/ECO!R14),IF($C$3="Constant Exchange rate",IF(D.Other_DATA!H121=0,0,D.Other_DATA!H121/ECO!R49))))</f>
        <v>0</v>
      </c>
      <c r="J168" s="74">
        <f>IF($C$3="National Currency",IF(D.Other_DATA!I121=0,0,D.Other_DATA!I121),IF($C$3="Current Exchange rate",IF(D.Other_DATA!I121=0,0,D.Other_DATA!I121/ECO!S14),IF($C$3="Constant Exchange rate",IF(D.Other_DATA!I121=0,0,D.Other_DATA!I121/ECO!S49))))</f>
        <v>0</v>
      </c>
      <c r="K168" s="74">
        <f>IF($C$3="National Currency",IF(D.Other_DATA!J121=0,0,D.Other_DATA!J121),IF($C$3="Current Exchange rate",IF(D.Other_DATA!J121=0,0,D.Other_DATA!J121/ECO!T14),IF($C$3="Constant Exchange rate",IF(D.Other_DATA!J121=0,0,D.Other_DATA!J121/ECO!T49))))</f>
        <v>0</v>
      </c>
      <c r="L168" s="74">
        <f>IF($C$3="National Currency",IF(D.Other_DATA!K121=0,0,D.Other_DATA!K121),IF($C$3="Current Exchange rate",IF(D.Other_DATA!K121=0,0,D.Other_DATA!K121/ECO!U14),IF($C$3="Constant Exchange rate",IF(D.Other_DATA!K121=0,0,D.Other_DATA!K121/ECO!U49))))</f>
        <v>0</v>
      </c>
      <c r="M168" s="74">
        <f>IF($C$3="National Currency",IF(D.Other_DATA!L121=0,0,D.Other_DATA!L121),IF($C$3="Current Exchange rate",IF(D.Other_DATA!L121=0,0,D.Other_DATA!L121/ECO!V14),IF($C$3="Constant Exchange rate",IF(D.Other_DATA!L121=0,0,D.Other_DATA!L121/ECO!V49))))</f>
        <v>0</v>
      </c>
      <c r="N168" s="74">
        <f>IF($C$3="National Currency",IF(D.Other_DATA!M121=0,0,D.Other_DATA!M121),IF($C$3="Current Exchange rate",IF(D.Other_DATA!M121=0,0,D.Other_DATA!M121/ECO!W14),IF($C$3="Constant Exchange rate",IF(D.Other_DATA!M121=0,0,D.Other_DATA!M121/ECO!W49))))</f>
        <v>0</v>
      </c>
      <c r="O168" s="74">
        <f>IF($C$3="National Currency",IF(D.Other_DATA!N121=0,0,D.Other_DATA!N121),IF($C$3="Current Exchange rate",IF(D.Other_DATA!N121=0,0,D.Other_DATA!N121/ECO!X14),IF($C$3="Constant Exchange rate",IF(D.Other_DATA!N121=0,0,D.Other_DATA!N121/ECO!X49))))</f>
        <v>0</v>
      </c>
      <c r="P168" s="48">
        <f t="shared" si="43"/>
        <v>0</v>
      </c>
      <c r="Q168" s="94" t="str">
        <f t="shared" si="41"/>
        <v>-</v>
      </c>
      <c r="R168" s="94" t="str">
        <f t="shared" si="42"/>
        <v>-</v>
      </c>
    </row>
    <row r="169" spans="3:18" ht="15" x14ac:dyDescent="0.25">
      <c r="C169" s="256"/>
      <c r="D169" s="257"/>
      <c r="E169" s="45" t="s">
        <v>5</v>
      </c>
      <c r="F169" s="74">
        <f>IF($C$3="National Currency",IF(D.Other_DATA!E122=0,0,D.Other_DATA!E122),IF($C$3="Current Exchange rate",IF(D.Other_DATA!E122=0,0,D.Other_DATA!E122/ECO!O15),IF($C$3="Constant Exchange rate",IF(D.Other_DATA!E122=0,0,D.Other_DATA!E122/ECO!O50))))</f>
        <v>0</v>
      </c>
      <c r="G169" s="74">
        <f>IF($C$3="National Currency",IF(D.Other_DATA!F122=0,0,D.Other_DATA!F122),IF($C$3="Current Exchange rate",IF(D.Other_DATA!F122=0,0,D.Other_DATA!F122/ECO!P15),IF($C$3="Constant Exchange rate",IF(D.Other_DATA!F122=0,0,D.Other_DATA!F122/ECO!P50))))</f>
        <v>0</v>
      </c>
      <c r="H169" s="74">
        <f>IF($C$3="National Currency",IF(D.Other_DATA!G122=0,0,D.Other_DATA!G122),IF($C$3="Current Exchange rate",IF(D.Other_DATA!G122=0,0,D.Other_DATA!G122/ECO!Q15),IF($C$3="Constant Exchange rate",IF(D.Other_DATA!G122=0,0,D.Other_DATA!G122/ECO!Q50))))</f>
        <v>0</v>
      </c>
      <c r="I169" s="74">
        <f>IF($C$3="National Currency",IF(D.Other_DATA!H122=0,0,D.Other_DATA!H122),IF($C$3="Current Exchange rate",IF(D.Other_DATA!H122=0,0,D.Other_DATA!H122/ECO!R15),IF($C$3="Constant Exchange rate",IF(D.Other_DATA!H122=0,0,D.Other_DATA!H122/ECO!R50))))</f>
        <v>0</v>
      </c>
      <c r="J169" s="74">
        <f>IF($C$3="National Currency",IF(D.Other_DATA!I122=0,0,D.Other_DATA!I122),IF($C$3="Current Exchange rate",IF(D.Other_DATA!I122=0,0,D.Other_DATA!I122/ECO!S15),IF($C$3="Constant Exchange rate",IF(D.Other_DATA!I122=0,0,D.Other_DATA!I122/ECO!S50))))</f>
        <v>68.180998738056616</v>
      </c>
      <c r="K169" s="74">
        <f>IF($C$3="National Currency",IF(D.Other_DATA!J122=0,0,D.Other_DATA!J122),IF($C$3="Current Exchange rate",IF(D.Other_DATA!J122=0,0,D.Other_DATA!J122/ECO!T15),IF($C$3="Constant Exchange rate",IF(D.Other_DATA!J122=0,0,D.Other_DATA!J122/ECO!T50))))</f>
        <v>67.171444023796653</v>
      </c>
      <c r="L169" s="74">
        <f>IF($C$3="National Currency",IF(D.Other_DATA!K122=0,0,D.Other_DATA!K122),IF($C$3="Current Exchange rate",IF(D.Other_DATA!K122=0,0,D.Other_DATA!K122/ECO!U15),IF($C$3="Constant Exchange rate",IF(D.Other_DATA!K122=0,0,D.Other_DATA!K122/ECO!U50))))</f>
        <v>67.027221921759505</v>
      </c>
      <c r="M169" s="74">
        <f>IF($C$3="National Currency",IF(D.Other_DATA!L122=0,0,D.Other_DATA!L122),IF($C$3="Current Exchange rate",IF(D.Other_DATA!L122=0,0,D.Other_DATA!L122/ECO!V15),IF($C$3="Constant Exchange rate",IF(D.Other_DATA!L122=0,0,D.Other_DATA!L122/ECO!V50))))</f>
        <v>69.406886605372279</v>
      </c>
      <c r="N169" s="74">
        <f>IF($C$3="National Currency",IF(D.Other_DATA!M122=0,0,D.Other_DATA!M122),IF($C$3="Current Exchange rate",IF(D.Other_DATA!M122=0,0,D.Other_DATA!M122/ECO!W15),IF($C$3="Constant Exchange rate",IF(D.Other_DATA!M122=0,0,D.Other_DATA!M122/ECO!W50))))</f>
        <v>70.704885523706508</v>
      </c>
      <c r="O169" s="74">
        <f>IF($C$3="National Currency",IF(D.Other_DATA!N122=0,0,D.Other_DATA!N122),IF($C$3="Current Exchange rate",IF(D.Other_DATA!N122=0,0,D.Other_DATA!N122/ECO!X15),IF($C$3="Constant Exchange rate",IF(D.Other_DATA!N122=0,0,D.Other_DATA!N122/ECO!X50))))</f>
        <v>73.949882819542097</v>
      </c>
      <c r="P169" s="48">
        <f t="shared" si="43"/>
        <v>2.5002508233239111E-3</v>
      </c>
      <c r="Q169" s="94">
        <f t="shared" si="41"/>
        <v>4.5894951555328856E-2</v>
      </c>
      <c r="R169" s="94" t="str">
        <f t="shared" si="42"/>
        <v>-</v>
      </c>
    </row>
    <row r="170" spans="3:18" ht="15" x14ac:dyDescent="0.25">
      <c r="C170" s="256"/>
      <c r="D170" s="257"/>
      <c r="E170" s="45" t="s">
        <v>6</v>
      </c>
      <c r="F170" s="74">
        <f>IF($C$3="National Currency",IF(D.Other_DATA!E123=0,0,D.Other_DATA!E123),IF($C$3="Current Exchange rate",IF(D.Other_DATA!E123=0,0,D.Other_DATA!E123/ECO!O16),IF($C$3="Constant Exchange rate",IF(D.Other_DATA!E123=0,0,D.Other_DATA!E123/ECO!O51))))</f>
        <v>0</v>
      </c>
      <c r="G170" s="74">
        <f>IF($C$3="National Currency",IF(D.Other_DATA!F123=0,0,D.Other_DATA!F123),IF($C$3="Current Exchange rate",IF(D.Other_DATA!F123=0,0,D.Other_DATA!F123/ECO!P16),IF($C$3="Constant Exchange rate",IF(D.Other_DATA!F123=0,0,D.Other_DATA!F123/ECO!P51))))</f>
        <v>0</v>
      </c>
      <c r="H170" s="74">
        <f>IF($C$3="National Currency",IF(D.Other_DATA!G123=0,0,D.Other_DATA!G123),IF($C$3="Current Exchange rate",IF(D.Other_DATA!G123=0,0,D.Other_DATA!G123/ECO!Q16),IF($C$3="Constant Exchange rate",IF(D.Other_DATA!G123=0,0,D.Other_DATA!G123/ECO!Q51))))</f>
        <v>0</v>
      </c>
      <c r="I170" s="74">
        <f>IF($C$3="National Currency",IF(D.Other_DATA!H123=0,0,D.Other_DATA!H123),IF($C$3="Current Exchange rate",IF(D.Other_DATA!H123=0,0,D.Other_DATA!H123/ECO!R16),IF($C$3="Constant Exchange rate",IF(D.Other_DATA!H123=0,0,D.Other_DATA!H123/ECO!R51))))</f>
        <v>0</v>
      </c>
      <c r="J170" s="74">
        <f>IF($C$3="National Currency",IF(D.Other_DATA!I123=0,0,D.Other_DATA!I123),IF($C$3="Current Exchange rate",IF(D.Other_DATA!I123=0,0,D.Other_DATA!I123/ECO!S16),IF($C$3="Constant Exchange rate",IF(D.Other_DATA!I123=0,0,D.Other_DATA!I123/ECO!S51))))</f>
        <v>0</v>
      </c>
      <c r="K170" s="74">
        <f>IF($C$3="National Currency",IF(D.Other_DATA!J123=0,0,D.Other_DATA!J123),IF($C$3="Current Exchange rate",IF(D.Other_DATA!J123=0,0,D.Other_DATA!J123/ECO!T16),IF($C$3="Constant Exchange rate",IF(D.Other_DATA!J123=0,0,D.Other_DATA!J123/ECO!T51))))</f>
        <v>0</v>
      </c>
      <c r="L170" s="74">
        <f>IF($C$3="National Currency",IF(D.Other_DATA!K123=0,0,D.Other_DATA!K123),IF($C$3="Current Exchange rate",IF(D.Other_DATA!K123=0,0,D.Other_DATA!K123/ECO!U16),IF($C$3="Constant Exchange rate",IF(D.Other_DATA!K123=0,0,D.Other_DATA!K123/ECO!U51))))</f>
        <v>0</v>
      </c>
      <c r="M170" s="74">
        <f>IF($C$3="National Currency",IF(D.Other_DATA!L123=0,0,D.Other_DATA!L123),IF($C$3="Current Exchange rate",IF(D.Other_DATA!L123=0,0,D.Other_DATA!L123/ECO!V16),IF($C$3="Constant Exchange rate",IF(D.Other_DATA!L123=0,0,D.Other_DATA!L123/ECO!V51))))</f>
        <v>0</v>
      </c>
      <c r="N170" s="74">
        <f>IF($C$3="National Currency",IF(D.Other_DATA!M123=0,0,D.Other_DATA!M123),IF($C$3="Current Exchange rate",IF(D.Other_DATA!M123=0,0,D.Other_DATA!M123/ECO!W16),IF($C$3="Constant Exchange rate",IF(D.Other_DATA!M123=0,0,D.Other_DATA!M123/ECO!W51))))</f>
        <v>0</v>
      </c>
      <c r="O170" s="74">
        <f>IF($C$3="National Currency",IF(D.Other_DATA!N123=0,0,D.Other_DATA!N123),IF($C$3="Current Exchange rate",IF(D.Other_DATA!N123=0,0,D.Other_DATA!N123/ECO!X16),IF($C$3="Constant Exchange rate",IF(D.Other_DATA!N123=0,0,D.Other_DATA!N123/ECO!X51))))</f>
        <v>0</v>
      </c>
      <c r="P170" s="48">
        <f t="shared" si="43"/>
        <v>0</v>
      </c>
      <c r="Q170" s="94" t="str">
        <f t="shared" si="41"/>
        <v>-</v>
      </c>
      <c r="R170" s="94" t="str">
        <f t="shared" si="42"/>
        <v>-</v>
      </c>
    </row>
    <row r="171" spans="3:18" ht="15" x14ac:dyDescent="0.25">
      <c r="C171" s="256"/>
      <c r="D171" s="257"/>
      <c r="E171" s="45" t="s">
        <v>7</v>
      </c>
      <c r="F171" s="74">
        <f>IF($C$3="National Currency",IF(D.Other_DATA!E124=0,0,D.Other_DATA!E124),IF($C$3="Current Exchange rate",IF(D.Other_DATA!E124=0,0,D.Other_DATA!E124/ECO!O17),IF($C$3="Constant Exchange rate",IF(D.Other_DATA!E124=0,0,D.Other_DATA!E124/ECO!O52))))</f>
        <v>0</v>
      </c>
      <c r="G171" s="74">
        <f>IF($C$3="National Currency",IF(D.Other_DATA!F124=0,0,D.Other_DATA!F124),IF($C$3="Current Exchange rate",IF(D.Other_DATA!F124=0,0,D.Other_DATA!F124/ECO!P17),IF($C$3="Constant Exchange rate",IF(D.Other_DATA!F124=0,0,D.Other_DATA!F124/ECO!P52))))</f>
        <v>0</v>
      </c>
      <c r="H171" s="74">
        <f>IF($C$3="National Currency",IF(D.Other_DATA!G124=0,0,D.Other_DATA!G124),IF($C$3="Current Exchange rate",IF(D.Other_DATA!G124=0,0,D.Other_DATA!G124/ECO!Q17),IF($C$3="Constant Exchange rate",IF(D.Other_DATA!G124=0,0,D.Other_DATA!G124/ECO!Q52))))</f>
        <v>0</v>
      </c>
      <c r="I171" s="74">
        <f>IF($C$3="National Currency",IF(D.Other_DATA!H124=0,0,D.Other_DATA!H124),IF($C$3="Current Exchange rate",IF(D.Other_DATA!H124=0,0,D.Other_DATA!H124/ECO!R17),IF($C$3="Constant Exchange rate",IF(D.Other_DATA!H124=0,0,D.Other_DATA!H124/ECO!R52))))</f>
        <v>0</v>
      </c>
      <c r="J171" s="74">
        <f>IF($C$3="National Currency",IF(D.Other_DATA!I124=0,0,D.Other_DATA!I124),IF($C$3="Current Exchange rate",IF(D.Other_DATA!I124=0,0,D.Other_DATA!I124/ECO!S17),IF($C$3="Constant Exchange rate",IF(D.Other_DATA!I124=0,0,D.Other_DATA!I124/ECO!S52))))</f>
        <v>0</v>
      </c>
      <c r="K171" s="74">
        <f>IF($C$3="National Currency",IF(D.Other_DATA!J124=0,0,D.Other_DATA!J124),IF($C$3="Current Exchange rate",IF(D.Other_DATA!J124=0,0,D.Other_DATA!J124/ECO!T17),IF($C$3="Constant Exchange rate",IF(D.Other_DATA!J124=0,0,D.Other_DATA!J124/ECO!T52))))</f>
        <v>0</v>
      </c>
      <c r="L171" s="74">
        <f>IF($C$3="National Currency",IF(D.Other_DATA!K124=0,0,D.Other_DATA!K124),IF($C$3="Current Exchange rate",IF(D.Other_DATA!K124=0,0,D.Other_DATA!K124/ECO!U17),IF($C$3="Constant Exchange rate",IF(D.Other_DATA!K124=0,0,D.Other_DATA!K124/ECO!U52))))</f>
        <v>0</v>
      </c>
      <c r="M171" s="74">
        <f>IF($C$3="National Currency",IF(D.Other_DATA!L124=0,0,D.Other_DATA!L124),IF($C$3="Current Exchange rate",IF(D.Other_DATA!L124=0,0,D.Other_DATA!L124/ECO!V17),IF($C$3="Constant Exchange rate",IF(D.Other_DATA!L124=0,0,D.Other_DATA!L124/ECO!V52))))</f>
        <v>0</v>
      </c>
      <c r="N171" s="74">
        <f>IF($C$3="National Currency",IF(D.Other_DATA!M124=0,0,D.Other_DATA!M124),IF($C$3="Current Exchange rate",IF(D.Other_DATA!M124=0,0,D.Other_DATA!M124/ECO!W17),IF($C$3="Constant Exchange rate",IF(D.Other_DATA!M124=0,0,D.Other_DATA!M124/ECO!W52))))</f>
        <v>0</v>
      </c>
      <c r="O171" s="74">
        <f>IF($C$3="National Currency",IF(D.Other_DATA!N124=0,0,D.Other_DATA!N124),IF($C$3="Current Exchange rate",IF(D.Other_DATA!N124=0,0,D.Other_DATA!N124/ECO!X17),IF($C$3="Constant Exchange rate",IF(D.Other_DATA!N124=0,0,D.Other_DATA!N124/ECO!X52))))</f>
        <v>0</v>
      </c>
      <c r="P171" s="48">
        <f t="shared" si="43"/>
        <v>0</v>
      </c>
      <c r="Q171" s="94" t="str">
        <f t="shared" si="41"/>
        <v>-</v>
      </c>
      <c r="R171" s="94" t="str">
        <f t="shared" si="42"/>
        <v>-</v>
      </c>
    </row>
    <row r="172" spans="3:18" ht="15" x14ac:dyDescent="0.25">
      <c r="C172" s="256"/>
      <c r="D172" s="257"/>
      <c r="E172" s="45" t="s">
        <v>8</v>
      </c>
      <c r="F172" s="74">
        <f>IF($C$3="National Currency",IF(D.Other_DATA!E125=0,0,D.Other_DATA!E125),IF($C$3="Current Exchange rate",IF(D.Other_DATA!E125=0,0,D.Other_DATA!E125/ECO!O18),IF($C$3="Constant Exchange rate",IF(D.Other_DATA!E125=0,0,D.Other_DATA!E125/ECO!O53))))</f>
        <v>0</v>
      </c>
      <c r="G172" s="74">
        <f>IF($C$3="National Currency",IF(D.Other_DATA!F125=0,0,D.Other_DATA!F125),IF($C$3="Current Exchange rate",IF(D.Other_DATA!F125=0,0,D.Other_DATA!F125/ECO!P18),IF($C$3="Constant Exchange rate",IF(D.Other_DATA!F125=0,0,D.Other_DATA!F125/ECO!P53))))</f>
        <v>0</v>
      </c>
      <c r="H172" s="74">
        <f>IF($C$3="National Currency",IF(D.Other_DATA!G125=0,0,D.Other_DATA!G125),IF($C$3="Current Exchange rate",IF(D.Other_DATA!G125=0,0,D.Other_DATA!G125/ECO!Q18),IF($C$3="Constant Exchange rate",IF(D.Other_DATA!G125=0,0,D.Other_DATA!G125/ECO!Q53))))</f>
        <v>0</v>
      </c>
      <c r="I172" s="74">
        <f>IF($C$3="National Currency",IF(D.Other_DATA!H125=0,0,D.Other_DATA!H125),IF($C$3="Current Exchange rate",IF(D.Other_DATA!H125=0,0,D.Other_DATA!H125/ECO!R18),IF($C$3="Constant Exchange rate",IF(D.Other_DATA!H125=0,0,D.Other_DATA!H125/ECO!R53))))</f>
        <v>0</v>
      </c>
      <c r="J172" s="74">
        <f>IF($C$3="National Currency",IF(D.Other_DATA!I125=0,0,D.Other_DATA!I125),IF($C$3="Current Exchange rate",IF(D.Other_DATA!I125=0,0,D.Other_DATA!I125/ECO!S18),IF($C$3="Constant Exchange rate",IF(D.Other_DATA!I125=0,0,D.Other_DATA!I125/ECO!S53))))</f>
        <v>0</v>
      </c>
      <c r="K172" s="74">
        <f>IF($C$3="National Currency",IF(D.Other_DATA!J125=0,0,D.Other_DATA!J125),IF($C$3="Current Exchange rate",IF(D.Other_DATA!J125=0,0,D.Other_DATA!J125/ECO!T18),IF($C$3="Constant Exchange rate",IF(D.Other_DATA!J125=0,0,D.Other_DATA!J125/ECO!T53))))</f>
        <v>0</v>
      </c>
      <c r="L172" s="74">
        <f>IF($C$3="National Currency",IF(D.Other_DATA!K125=0,0,D.Other_DATA!K125),IF($C$3="Current Exchange rate",IF(D.Other_DATA!K125=0,0,D.Other_DATA!K125/ECO!U18),IF($C$3="Constant Exchange rate",IF(D.Other_DATA!K125=0,0,D.Other_DATA!K125/ECO!U53))))</f>
        <v>0</v>
      </c>
      <c r="M172" s="74">
        <f>IF($C$3="National Currency",IF(D.Other_DATA!L125=0,0,D.Other_DATA!L125),IF($C$3="Current Exchange rate",IF(D.Other_DATA!L125=0,0,D.Other_DATA!L125/ECO!V18),IF($C$3="Constant Exchange rate",IF(D.Other_DATA!L125=0,0,D.Other_DATA!L125/ECO!V53))))</f>
        <v>0</v>
      </c>
      <c r="N172" s="74">
        <f>IF($C$3="National Currency",IF(D.Other_DATA!M125=0,0,D.Other_DATA!M125),IF($C$3="Current Exchange rate",IF(D.Other_DATA!M125=0,0,D.Other_DATA!M125/ECO!W18),IF($C$3="Constant Exchange rate",IF(D.Other_DATA!M125=0,0,D.Other_DATA!M125/ECO!W53))))</f>
        <v>0</v>
      </c>
      <c r="O172" s="74">
        <f>IF($C$3="National Currency",IF(D.Other_DATA!N125=0,0,D.Other_DATA!N125),IF($C$3="Current Exchange rate",IF(D.Other_DATA!N125=0,0,D.Other_DATA!N125/ECO!X18),IF($C$3="Constant Exchange rate",IF(D.Other_DATA!N125=0,0,D.Other_DATA!N125/ECO!X53))))</f>
        <v>0</v>
      </c>
      <c r="P172" s="48">
        <f t="shared" si="43"/>
        <v>0</v>
      </c>
      <c r="Q172" s="94" t="str">
        <f t="shared" si="41"/>
        <v>-</v>
      </c>
      <c r="R172" s="94" t="str">
        <f t="shared" si="42"/>
        <v>-</v>
      </c>
    </row>
    <row r="173" spans="3:18" ht="15" x14ac:dyDescent="0.25">
      <c r="C173" s="256"/>
      <c r="D173" s="257"/>
      <c r="E173" s="45" t="s">
        <v>9</v>
      </c>
      <c r="F173" s="74">
        <f>IF($C$3="National Currency",IF(D.Other_DATA!E126=0,0,D.Other_DATA!E126),IF($C$3="Current Exchange rate",IF(D.Other_DATA!E126=0,0,D.Other_DATA!E126/ECO!O19),IF($C$3="Constant Exchange rate",IF(D.Other_DATA!E126=0,0,D.Other_DATA!E126/ECO!O54))))</f>
        <v>0</v>
      </c>
      <c r="G173" s="74">
        <f>IF($C$3="National Currency",IF(D.Other_DATA!F126=0,0,D.Other_DATA!F126),IF($C$3="Current Exchange rate",IF(D.Other_DATA!F126=0,0,D.Other_DATA!F126/ECO!P19),IF($C$3="Constant Exchange rate",IF(D.Other_DATA!F126=0,0,D.Other_DATA!F126/ECO!P54))))</f>
        <v>0</v>
      </c>
      <c r="H173" s="74">
        <f>IF($C$3="National Currency",IF(D.Other_DATA!G126=0,0,D.Other_DATA!G126),IF($C$3="Current Exchange rate",IF(D.Other_DATA!G126=0,0,D.Other_DATA!G126/ECO!Q19),IF($C$3="Constant Exchange rate",IF(D.Other_DATA!G126=0,0,D.Other_DATA!G126/ECO!Q54))))</f>
        <v>0</v>
      </c>
      <c r="I173" s="74">
        <f>IF($C$3="National Currency",IF(D.Other_DATA!H126=0,0,D.Other_DATA!H126),IF($C$3="Current Exchange rate",IF(D.Other_DATA!H126=0,0,D.Other_DATA!H126/ECO!R19),IF($C$3="Constant Exchange rate",IF(D.Other_DATA!H126=0,0,D.Other_DATA!H126/ECO!R54))))</f>
        <v>0</v>
      </c>
      <c r="J173" s="74">
        <f>IF($C$3="National Currency",IF(D.Other_DATA!I126=0,0,D.Other_DATA!I126),IF($C$3="Current Exchange rate",IF(D.Other_DATA!I126=0,0,D.Other_DATA!I126/ECO!S19),IF($C$3="Constant Exchange rate",IF(D.Other_DATA!I126=0,0,D.Other_DATA!I126/ECO!S54))))</f>
        <v>0</v>
      </c>
      <c r="K173" s="74">
        <f>IF($C$3="National Currency",IF(D.Other_DATA!J126=0,0,D.Other_DATA!J126),IF($C$3="Current Exchange rate",IF(D.Other_DATA!J126=0,0,D.Other_DATA!J126/ECO!T19),IF($C$3="Constant Exchange rate",IF(D.Other_DATA!J126=0,0,D.Other_DATA!J126/ECO!T54))))</f>
        <v>975.45641935079993</v>
      </c>
      <c r="L173" s="74">
        <f>IF($C$3="National Currency",IF(D.Other_DATA!K126=0,0,D.Other_DATA!K126),IF($C$3="Current Exchange rate",IF(D.Other_DATA!K126=0,0,D.Other_DATA!K126/ECO!U19),IF($C$3="Constant Exchange rate",IF(D.Other_DATA!K126=0,0,D.Other_DATA!K126/ECO!U54))))</f>
        <v>912.96272235549986</v>
      </c>
      <c r="M173" s="74">
        <f>IF($C$3="National Currency",IF(D.Other_DATA!L126=0,0,D.Other_DATA!L126),IF($C$3="Current Exchange rate",IF(D.Other_DATA!L126=0,0,D.Other_DATA!L126/ECO!V19),IF($C$3="Constant Exchange rate",IF(D.Other_DATA!L126=0,0,D.Other_DATA!L126/ECO!V54))))</f>
        <v>893.87468291169989</v>
      </c>
      <c r="N173" s="74">
        <f>IF($C$3="National Currency",IF(D.Other_DATA!M126=0,0,D.Other_DATA!M126),IF($C$3="Current Exchange rate",IF(D.Other_DATA!M126=0,0,D.Other_DATA!M126/ECO!W19),IF($C$3="Constant Exchange rate",IF(D.Other_DATA!M126=0,0,D.Other_DATA!M126/ECO!W54))))</f>
        <v>837.31665094959988</v>
      </c>
      <c r="O173" s="74">
        <f>IF($C$3="National Currency",IF(D.Other_DATA!N126=0,0,D.Other_DATA!N126),IF($C$3="Current Exchange rate",IF(D.Other_DATA!N126=0,0,D.Other_DATA!N126/ECO!X19),IF($C$3="Constant Exchange rate",IF(D.Other_DATA!N126=0,0,D.Other_DATA!N126/ECO!X54))))</f>
        <v>819.98454127000002</v>
      </c>
      <c r="P173" s="48">
        <f t="shared" si="43"/>
        <v>2.7723735944601351E-2</v>
      </c>
      <c r="Q173" s="94">
        <f t="shared" si="41"/>
        <v>-2.0699587975401612E-2</v>
      </c>
      <c r="R173" s="94" t="str">
        <f t="shared" si="42"/>
        <v>-</v>
      </c>
    </row>
    <row r="174" spans="3:18" ht="15" x14ac:dyDescent="0.25">
      <c r="C174" s="256"/>
      <c r="D174" s="257"/>
      <c r="E174" s="45" t="s">
        <v>10</v>
      </c>
      <c r="F174" s="74">
        <f>IF($C$3="National Currency",IF(D.Other_DATA!E127=0,0,D.Other_DATA!E127),IF($C$3="Current Exchange rate",IF(D.Other_DATA!E127=0,0,D.Other_DATA!E127/ECO!O20),IF($C$3="Constant Exchange rate",IF(D.Other_DATA!E127=0,0,D.Other_DATA!E127/ECO!O55))))</f>
        <v>2644</v>
      </c>
      <c r="G174" s="74">
        <f>IF($C$3="National Currency",IF(D.Other_DATA!F127=0,0,D.Other_DATA!F127),IF($C$3="Current Exchange rate",IF(D.Other_DATA!F127=0,0,D.Other_DATA!F127/ECO!P20),IF($C$3="Constant Exchange rate",IF(D.Other_DATA!F127=0,0,D.Other_DATA!F127/ECO!P55))))</f>
        <v>2829</v>
      </c>
      <c r="H174" s="74">
        <f>IF($C$3="National Currency",IF(D.Other_DATA!G127=0,0,D.Other_DATA!G127),IF($C$3="Current Exchange rate",IF(D.Other_DATA!G127=0,0,D.Other_DATA!G127/ECO!Q20),IF($C$3="Constant Exchange rate",IF(D.Other_DATA!G127=0,0,D.Other_DATA!G127/ECO!Q55))))</f>
        <v>2929</v>
      </c>
      <c r="I174" s="74">
        <f>IF($C$3="National Currency",IF(D.Other_DATA!H127=0,0,D.Other_DATA!H127),IF($C$3="Current Exchange rate",IF(D.Other_DATA!H127=0,0,D.Other_DATA!H127/ECO!R20),IF($C$3="Constant Exchange rate",IF(D.Other_DATA!H127=0,0,D.Other_DATA!H127/ECO!R55))))</f>
        <v>3086</v>
      </c>
      <c r="J174" s="74">
        <f>IF($C$3="National Currency",IF(D.Other_DATA!I127=0,0,D.Other_DATA!I127),IF($C$3="Current Exchange rate",IF(D.Other_DATA!I127=0,0,D.Other_DATA!I127/ECO!S20),IF($C$3="Constant Exchange rate",IF(D.Other_DATA!I127=0,0,D.Other_DATA!I127/ECO!S55))))</f>
        <v>3196</v>
      </c>
      <c r="K174" s="74">
        <f>IF($C$3="National Currency",IF(D.Other_DATA!J127=0,0,D.Other_DATA!J127),IF($C$3="Current Exchange rate",IF(D.Other_DATA!J127=0,0,D.Other_DATA!J127/ECO!T20),IF($C$3="Constant Exchange rate",IF(D.Other_DATA!J127=0,0,D.Other_DATA!J127/ECO!T55))))</f>
        <v>3565</v>
      </c>
      <c r="L174" s="74">
        <f>IF($C$3="National Currency",IF(D.Other_DATA!K127=0,0,D.Other_DATA!K127),IF($C$3="Current Exchange rate",IF(D.Other_DATA!K127=0,0,D.Other_DATA!K127/ECO!U20),IF($C$3="Constant Exchange rate",IF(D.Other_DATA!K127=0,0,D.Other_DATA!K127/ECO!U55))))</f>
        <v>3302</v>
      </c>
      <c r="M174" s="74">
        <f>IF($C$3="National Currency",IF(D.Other_DATA!L127=0,0,D.Other_DATA!L127),IF($C$3="Current Exchange rate",IF(D.Other_DATA!L127=0,0,D.Other_DATA!L127/ECO!V20),IF($C$3="Constant Exchange rate",IF(D.Other_DATA!L127=0,0,D.Other_DATA!L127/ECO!V55))))</f>
        <v>3500</v>
      </c>
      <c r="N174" s="74">
        <f>IF($C$3="National Currency",IF(D.Other_DATA!M127=0,0,D.Other_DATA!M127),IF($C$3="Current Exchange rate",IF(D.Other_DATA!M127=0,0,D.Other_DATA!M127/ECO!W20),IF($C$3="Constant Exchange rate",IF(D.Other_DATA!M127=0,0,D.Other_DATA!M127/ECO!W55))))</f>
        <v>3666</v>
      </c>
      <c r="O174" s="74">
        <f>IF($C$3="National Currency",IF(D.Other_DATA!N127=0,0,D.Other_DATA!N127),IF($C$3="Current Exchange rate",IF(D.Other_DATA!N127=0,0,D.Other_DATA!N127/ECO!X20),IF($C$3="Constant Exchange rate",IF(D.Other_DATA!N127=0,0,D.Other_DATA!N127/ECO!X55))))</f>
        <v>3802</v>
      </c>
      <c r="P174" s="48">
        <f t="shared" si="43"/>
        <v>0.12854589172878925</v>
      </c>
      <c r="Q174" s="94">
        <f t="shared" si="41"/>
        <v>3.7097654118930734E-2</v>
      </c>
      <c r="R174" s="94">
        <f t="shared" si="42"/>
        <v>0.43797276853252654</v>
      </c>
    </row>
    <row r="175" spans="3:18" ht="15" x14ac:dyDescent="0.25">
      <c r="C175" s="256"/>
      <c r="D175" s="257"/>
      <c r="E175" s="45" t="s">
        <v>11</v>
      </c>
      <c r="F175" s="74">
        <f>IF($C$3="National Currency",IF(D.Other_DATA!E128=0,0,D.Other_DATA!E128),IF($C$3="Current Exchange rate",IF(D.Other_DATA!E128=0,0,D.Other_DATA!E128/ECO!O21),IF($C$3="Constant Exchange rate",IF(D.Other_DATA!E128=0,0,D.Other_DATA!E128/ECO!O56))))</f>
        <v>0</v>
      </c>
      <c r="G175" s="74">
        <f>IF($C$3="National Currency",IF(D.Other_DATA!F128=0,0,D.Other_DATA!F128),IF($C$3="Current Exchange rate",IF(D.Other_DATA!F128=0,0,D.Other_DATA!F128/ECO!P21),IF($C$3="Constant Exchange rate",IF(D.Other_DATA!F128=0,0,D.Other_DATA!F128/ECO!P56))))</f>
        <v>0</v>
      </c>
      <c r="H175" s="74">
        <f>IF($C$3="National Currency",IF(D.Other_DATA!G128=0,0,D.Other_DATA!G128),IF($C$3="Current Exchange rate",IF(D.Other_DATA!G128=0,0,D.Other_DATA!G128/ECO!Q21),IF($C$3="Constant Exchange rate",IF(D.Other_DATA!G128=0,0,D.Other_DATA!G128/ECO!Q56))))</f>
        <v>0</v>
      </c>
      <c r="I175" s="74">
        <f>IF($C$3="National Currency",IF(D.Other_DATA!H128=0,0,D.Other_DATA!H128),IF($C$3="Current Exchange rate",IF(D.Other_DATA!H128=0,0,D.Other_DATA!H128/ECO!R21),IF($C$3="Constant Exchange rate",IF(D.Other_DATA!H128=0,0,D.Other_DATA!H128/ECO!R56))))</f>
        <v>0</v>
      </c>
      <c r="J175" s="74">
        <f>IF($C$3="National Currency",IF(D.Other_DATA!I128=0,0,D.Other_DATA!I128),IF($C$3="Current Exchange rate",IF(D.Other_DATA!I128=0,0,D.Other_DATA!I128/ECO!S21),IF($C$3="Constant Exchange rate",IF(D.Other_DATA!I128=0,0,D.Other_DATA!I128/ECO!S56))))</f>
        <v>0</v>
      </c>
      <c r="K175" s="74">
        <f>IF($C$3="National Currency",IF(D.Other_DATA!J128=0,0,D.Other_DATA!J128),IF($C$3="Current Exchange rate",IF(D.Other_DATA!J128=0,0,D.Other_DATA!J128/ECO!T21),IF($C$3="Constant Exchange rate",IF(D.Other_DATA!J128=0,0,D.Other_DATA!J128/ECO!T56))))</f>
        <v>0</v>
      </c>
      <c r="L175" s="74">
        <f>IF($C$3="National Currency",IF(D.Other_DATA!K128=0,0,D.Other_DATA!K128),IF($C$3="Current Exchange rate",IF(D.Other_DATA!K128=0,0,D.Other_DATA!K128/ECO!U21),IF($C$3="Constant Exchange rate",IF(D.Other_DATA!K128=0,0,D.Other_DATA!K128/ECO!U56))))</f>
        <v>0</v>
      </c>
      <c r="M175" s="74">
        <f>IF($C$3="National Currency",IF(D.Other_DATA!L128=0,0,D.Other_DATA!L128),IF($C$3="Current Exchange rate",IF(D.Other_DATA!L128=0,0,D.Other_DATA!L128/ECO!V21),IF($C$3="Constant Exchange rate",IF(D.Other_DATA!L128=0,0,D.Other_DATA!L128/ECO!V56))))</f>
        <v>0</v>
      </c>
      <c r="N175" s="74">
        <f>IF($C$3="National Currency",IF(D.Other_DATA!M128=0,0,D.Other_DATA!M128),IF($C$3="Current Exchange rate",IF(D.Other_DATA!M128=0,0,D.Other_DATA!M128/ECO!W21),IF($C$3="Constant Exchange rate",IF(D.Other_DATA!M128=0,0,D.Other_DATA!M128/ECO!W56))))</f>
        <v>0</v>
      </c>
      <c r="O175" s="74">
        <f>IF($C$3="National Currency",IF(D.Other_DATA!N128=0,0,D.Other_DATA!N128),IF($C$3="Current Exchange rate",IF(D.Other_DATA!N128=0,0,D.Other_DATA!N128/ECO!X21),IF($C$3="Constant Exchange rate",IF(D.Other_DATA!N128=0,0,D.Other_DATA!N128/ECO!X56))))</f>
        <v>0</v>
      </c>
      <c r="P175" s="48">
        <f t="shared" si="43"/>
        <v>0</v>
      </c>
      <c r="Q175" s="94" t="str">
        <f t="shared" si="41"/>
        <v>-</v>
      </c>
      <c r="R175" s="94" t="str">
        <f t="shared" si="42"/>
        <v>-</v>
      </c>
    </row>
    <row r="176" spans="3:18" ht="15" x14ac:dyDescent="0.25">
      <c r="C176" s="256"/>
      <c r="D176" s="257"/>
      <c r="E176" s="45" t="s">
        <v>12</v>
      </c>
      <c r="F176" s="74">
        <f>IF($C$3="National Currency",IF(D.Other_DATA!E129=0,0,D.Other_DATA!E129),IF($C$3="Current Exchange rate",IF(D.Other_DATA!E129=0,0,D.Other_DATA!E129/ECO!O22),IF($C$3="Constant Exchange rate",IF(D.Other_DATA!E129=0,0,D.Other_DATA!E129/ECO!O57))))</f>
        <v>0</v>
      </c>
      <c r="G176" s="74">
        <f>IF($C$3="National Currency",IF(D.Other_DATA!F129=0,0,D.Other_DATA!F129),IF($C$3="Current Exchange rate",IF(D.Other_DATA!F129=0,0,D.Other_DATA!F129/ECO!P22),IF($C$3="Constant Exchange rate",IF(D.Other_DATA!F129=0,0,D.Other_DATA!F129/ECO!P57))))</f>
        <v>0</v>
      </c>
      <c r="H176" s="74">
        <f>IF($C$3="National Currency",IF(D.Other_DATA!G129=0,0,D.Other_DATA!G129),IF($C$3="Current Exchange rate",IF(D.Other_DATA!G129=0,0,D.Other_DATA!G129/ECO!Q22),IF($C$3="Constant Exchange rate",IF(D.Other_DATA!G129=0,0,D.Other_DATA!G129/ECO!Q57))))</f>
        <v>0</v>
      </c>
      <c r="I176" s="74">
        <f>IF($C$3="National Currency",IF(D.Other_DATA!H129=0,0,D.Other_DATA!H129),IF($C$3="Current Exchange rate",IF(D.Other_DATA!H129=0,0,D.Other_DATA!H129/ECO!R22),IF($C$3="Constant Exchange rate",IF(D.Other_DATA!H129=0,0,D.Other_DATA!H129/ECO!R57))))</f>
        <v>0</v>
      </c>
      <c r="J176" s="74">
        <f>IF($C$3="National Currency",IF(D.Other_DATA!I129=0,0,D.Other_DATA!I129),IF($C$3="Current Exchange rate",IF(D.Other_DATA!I129=0,0,D.Other_DATA!I129/ECO!S22),IF($C$3="Constant Exchange rate",IF(D.Other_DATA!I129=0,0,D.Other_DATA!I129/ECO!S57))))</f>
        <v>0</v>
      </c>
      <c r="K176" s="74">
        <f>IF($C$3="National Currency",IF(D.Other_DATA!J129=0,0,D.Other_DATA!J129),IF($C$3="Current Exchange rate",IF(D.Other_DATA!J129=0,0,D.Other_DATA!J129/ECO!T22),IF($C$3="Constant Exchange rate",IF(D.Other_DATA!J129=0,0,D.Other_DATA!J129/ECO!T57))))</f>
        <v>0</v>
      </c>
      <c r="L176" s="74">
        <f>IF($C$3="National Currency",IF(D.Other_DATA!K129=0,0,D.Other_DATA!K129),IF($C$3="Current Exchange rate",IF(D.Other_DATA!K129=0,0,D.Other_DATA!K129/ECO!U22),IF($C$3="Constant Exchange rate",IF(D.Other_DATA!K129=0,0,D.Other_DATA!K129/ECO!U57))))</f>
        <v>0</v>
      </c>
      <c r="M176" s="74">
        <f>IF($C$3="National Currency",IF(D.Other_DATA!L129=0,0,D.Other_DATA!L129),IF($C$3="Current Exchange rate",IF(D.Other_DATA!L129=0,0,D.Other_DATA!L129/ECO!V22),IF($C$3="Constant Exchange rate",IF(D.Other_DATA!L129=0,0,D.Other_DATA!L129/ECO!V57))))</f>
        <v>0</v>
      </c>
      <c r="N176" s="74">
        <f>IF($C$3="National Currency",IF(D.Other_DATA!M129=0,0,D.Other_DATA!M129),IF($C$3="Current Exchange rate",IF(D.Other_DATA!M129=0,0,D.Other_DATA!M129/ECO!W22),IF($C$3="Constant Exchange rate",IF(D.Other_DATA!M129=0,0,D.Other_DATA!M129/ECO!W57))))</f>
        <v>0</v>
      </c>
      <c r="O176" s="74">
        <f>IF($C$3="National Currency",IF(D.Other_DATA!N129=0,0,D.Other_DATA!N129),IF($C$3="Current Exchange rate",IF(D.Other_DATA!N129=0,0,D.Other_DATA!N129/ECO!X22),IF($C$3="Constant Exchange rate",IF(D.Other_DATA!N129=0,0,D.Other_DATA!N129/ECO!X57))))</f>
        <v>0</v>
      </c>
      <c r="P176" s="48">
        <f t="shared" si="43"/>
        <v>0</v>
      </c>
      <c r="Q176" s="94" t="str">
        <f t="shared" si="41"/>
        <v>-</v>
      </c>
      <c r="R176" s="94" t="str">
        <f t="shared" si="42"/>
        <v>-</v>
      </c>
    </row>
    <row r="177" spans="3:18" ht="15" x14ac:dyDescent="0.25">
      <c r="C177" s="256"/>
      <c r="D177" s="257"/>
      <c r="E177" s="45" t="s">
        <v>13</v>
      </c>
      <c r="F177" s="74">
        <f>IF($C$3="National Currency",IF(D.Other_DATA!E130=0,0,D.Other_DATA!E130),IF($C$3="Current Exchange rate",IF(D.Other_DATA!E130=0,0,D.Other_DATA!E130/ECO!O23),IF($C$3="Constant Exchange rate",IF(D.Other_DATA!E130=0,0,D.Other_DATA!E130/ECO!O58))))</f>
        <v>0</v>
      </c>
      <c r="G177" s="74">
        <f>IF($C$3="National Currency",IF(D.Other_DATA!F130=0,0,D.Other_DATA!F130),IF($C$3="Current Exchange rate",IF(D.Other_DATA!F130=0,0,D.Other_DATA!F130/ECO!P23),IF($C$3="Constant Exchange rate",IF(D.Other_DATA!F130=0,0,D.Other_DATA!F130/ECO!P58))))</f>
        <v>64.377121963959254</v>
      </c>
      <c r="H177" s="74">
        <f>IF($C$3="National Currency",IF(D.Other_DATA!G130=0,0,D.Other_DATA!G130),IF($C$3="Current Exchange rate",IF(D.Other_DATA!G130=0,0,D.Other_DATA!G130/ECO!Q23),IF($C$3="Constant Exchange rate",IF(D.Other_DATA!G130=0,0,D.Other_DATA!G130/ECO!Q58))))</f>
        <v>70.122747453643242</v>
      </c>
      <c r="I177" s="74">
        <f>IF($C$3="National Currency",IF(D.Other_DATA!H130=0,0,D.Other_DATA!H130),IF($C$3="Current Exchange rate",IF(D.Other_DATA!H130=0,0,D.Other_DATA!H130/ECO!R23),IF($C$3="Constant Exchange rate",IF(D.Other_DATA!H130=0,0,D.Other_DATA!H130/ECO!R58))))</f>
        <v>70.645077043614521</v>
      </c>
      <c r="J177" s="74">
        <f>IF($C$3="National Currency",IF(D.Other_DATA!I130=0,0,D.Other_DATA!I130),IF($C$3="Current Exchange rate",IF(D.Other_DATA!I130=0,0,D.Other_DATA!I130/ECO!S23),IF($C$3="Constant Exchange rate",IF(D.Other_DATA!I130=0,0,D.Other_DATA!I130/ECO!S58))))</f>
        <v>71.950901018542694</v>
      </c>
      <c r="K177" s="74">
        <f>IF($C$3="National Currency",IF(D.Other_DATA!J130=0,0,D.Other_DATA!J130),IF($C$3="Current Exchange rate",IF(D.Other_DATA!J130=0,0,D.Other_DATA!J130/ECO!T23),IF($C$3="Constant Exchange rate",IF(D.Other_DATA!J130=0,0,D.Other_DATA!J130/ECO!T58))))</f>
        <v>74.301384173413425</v>
      </c>
      <c r="L177" s="74">
        <f>IF($C$3="National Currency",IF(D.Other_DATA!K130=0,0,D.Other_DATA!K130),IF($C$3="Current Exchange rate",IF(D.Other_DATA!K130=0,0,D.Other_DATA!K130/ECO!U23),IF($C$3="Constant Exchange rate",IF(D.Other_DATA!K130=0,0,D.Other_DATA!K130/ECO!U58))))</f>
        <v>73.779054583442147</v>
      </c>
      <c r="M177" s="74">
        <f>IF($C$3="National Currency",IF(D.Other_DATA!L130=0,0,D.Other_DATA!L130),IF($C$3="Current Exchange rate",IF(D.Other_DATA!L130=0,0,D.Other_DATA!L130/ECO!V23),IF($C$3="Constant Exchange rate",IF(D.Other_DATA!L130=0,0,D.Other_DATA!L130/ECO!V58))))</f>
        <v>71.950901018542694</v>
      </c>
      <c r="N177" s="74">
        <f>IF($C$3="National Currency",IF(D.Other_DATA!M130=0,0,D.Other_DATA!M130),IF($C$3="Current Exchange rate",IF(D.Other_DATA!M130=0,0,D.Other_DATA!M130/ECO!W23),IF($C$3="Constant Exchange rate",IF(D.Other_DATA!M130=0,0,D.Other_DATA!M130/ECO!W58))))</f>
        <v>68.816923478715069</v>
      </c>
      <c r="O177" s="74">
        <f>IF($C$3="National Currency",IF(D.Other_DATA!N130=0,0,D.Other_DATA!N130),IF($C$3="Current Exchange rate",IF(D.Other_DATA!N130=0,0,D.Other_DATA!N130/ECO!X23),IF($C$3="Constant Exchange rate",IF(D.Other_DATA!N130=0,0,D.Other_DATA!N130/ECO!X58))))</f>
        <v>67.51109950378688</v>
      </c>
      <c r="P177" s="48">
        <f t="shared" si="43"/>
        <v>2.2825550992386389E-3</v>
      </c>
      <c r="Q177" s="94">
        <f t="shared" si="41"/>
        <v>-1.8975332068311368E-2</v>
      </c>
      <c r="R177" s="94" t="str">
        <f t="shared" si="42"/>
        <v>-</v>
      </c>
    </row>
    <row r="178" spans="3:18" ht="15" x14ac:dyDescent="0.25">
      <c r="C178" s="256"/>
      <c r="D178" s="257"/>
      <c r="E178" s="45" t="s">
        <v>14</v>
      </c>
      <c r="F178" s="74">
        <f>IF($C$3="National Currency",IF(D.Other_DATA!E131=0,0,D.Other_DATA!E131),IF($C$3="Current Exchange rate",IF(D.Other_DATA!E131=0,0,D.Other_DATA!E131/ECO!O24),IF($C$3="Constant Exchange rate",IF(D.Other_DATA!E131=0,0,D.Other_DATA!E131/ECO!O59))))</f>
        <v>0</v>
      </c>
      <c r="G178" s="74">
        <f>IF($C$3="National Currency",IF(D.Other_DATA!F131=0,0,D.Other_DATA!F131),IF($C$3="Current Exchange rate",IF(D.Other_DATA!F131=0,0,D.Other_DATA!F131/ECO!P24),IF($C$3="Constant Exchange rate",IF(D.Other_DATA!F131=0,0,D.Other_DATA!F131/ECO!P59))))</f>
        <v>0</v>
      </c>
      <c r="H178" s="74">
        <f>IF($C$3="National Currency",IF(D.Other_DATA!G131=0,0,D.Other_DATA!G131),IF($C$3="Current Exchange rate",IF(D.Other_DATA!G131=0,0,D.Other_DATA!G131/ECO!Q24),IF($C$3="Constant Exchange rate",IF(D.Other_DATA!G131=0,0,D.Other_DATA!G131/ECO!Q59))))</f>
        <v>0</v>
      </c>
      <c r="I178" s="74">
        <f>IF($C$3="National Currency",IF(D.Other_DATA!H131=0,0,D.Other_DATA!H131),IF($C$3="Current Exchange rate",IF(D.Other_DATA!H131=0,0,D.Other_DATA!H131/ECO!R24),IF($C$3="Constant Exchange rate",IF(D.Other_DATA!H131=0,0,D.Other_DATA!H131/ECO!R59))))</f>
        <v>0</v>
      </c>
      <c r="J178" s="74">
        <f>IF($C$3="National Currency",IF(D.Other_DATA!I131=0,0,D.Other_DATA!I131),IF($C$3="Current Exchange rate",IF(D.Other_DATA!I131=0,0,D.Other_DATA!I131/ECO!S24),IF($C$3="Constant Exchange rate",IF(D.Other_DATA!I131=0,0,D.Other_DATA!I131/ECO!S59))))</f>
        <v>0</v>
      </c>
      <c r="K178" s="74">
        <f>IF($C$3="National Currency",IF(D.Other_DATA!J131=0,0,D.Other_DATA!J131),IF($C$3="Current Exchange rate",IF(D.Other_DATA!J131=0,0,D.Other_DATA!J131/ECO!T24),IF($C$3="Constant Exchange rate",IF(D.Other_DATA!J131=0,0,D.Other_DATA!J131/ECO!T59))))</f>
        <v>0</v>
      </c>
      <c r="L178" s="74">
        <f>IF($C$3="National Currency",IF(D.Other_DATA!K131=0,0,D.Other_DATA!K131),IF($C$3="Current Exchange rate",IF(D.Other_DATA!K131=0,0,D.Other_DATA!K131/ECO!U24),IF($C$3="Constant Exchange rate",IF(D.Other_DATA!K131=0,0,D.Other_DATA!K131/ECO!U59))))</f>
        <v>0</v>
      </c>
      <c r="M178" s="74">
        <f>IF($C$3="National Currency",IF(D.Other_DATA!L131=0,0,D.Other_DATA!L131),IF($C$3="Current Exchange rate",IF(D.Other_DATA!L131=0,0,D.Other_DATA!L131/ECO!V24),IF($C$3="Constant Exchange rate",IF(D.Other_DATA!L131=0,0,D.Other_DATA!L131/ECO!V59))))</f>
        <v>0</v>
      </c>
      <c r="N178" s="74">
        <f>IF($C$3="National Currency",IF(D.Other_DATA!M131=0,0,D.Other_DATA!M131),IF($C$3="Current Exchange rate",IF(D.Other_DATA!M131=0,0,D.Other_DATA!M131/ECO!W24),IF($C$3="Constant Exchange rate",IF(D.Other_DATA!M131=0,0,D.Other_DATA!M131/ECO!W59))))</f>
        <v>0</v>
      </c>
      <c r="O178" s="74">
        <f>IF($C$3="National Currency",IF(D.Other_DATA!N131=0,0,D.Other_DATA!N131),IF($C$3="Current Exchange rate",IF(D.Other_DATA!N131=0,0,D.Other_DATA!N131/ECO!X24),IF($C$3="Constant Exchange rate",IF(D.Other_DATA!N131=0,0,D.Other_DATA!N131/ECO!X59))))</f>
        <v>0</v>
      </c>
      <c r="P178" s="48">
        <f t="shared" si="43"/>
        <v>0</v>
      </c>
      <c r="Q178" s="94" t="str">
        <f t="shared" si="41"/>
        <v>-</v>
      </c>
      <c r="R178" s="94" t="str">
        <f t="shared" si="42"/>
        <v>-</v>
      </c>
    </row>
    <row r="179" spans="3:18" ht="15" x14ac:dyDescent="0.25">
      <c r="C179" s="256"/>
      <c r="D179" s="257"/>
      <c r="E179" s="45" t="s">
        <v>15</v>
      </c>
      <c r="F179" s="74">
        <f>IF($C$3="National Currency",IF(D.Other_DATA!E132=0,0,D.Other_DATA!E132),IF($C$3="Current Exchange rate",IF(D.Other_DATA!E132=0,0,D.Other_DATA!E132/ECO!O25),IF($C$3="Constant Exchange rate",IF(D.Other_DATA!E132=0,0,D.Other_DATA!E132/ECO!O60))))</f>
        <v>0</v>
      </c>
      <c r="G179" s="74">
        <f>IF($C$3="National Currency",IF(D.Other_DATA!F132=0,0,D.Other_DATA!F132),IF($C$3="Current Exchange rate",IF(D.Other_DATA!F132=0,0,D.Other_DATA!F132/ECO!P25),IF($C$3="Constant Exchange rate",IF(D.Other_DATA!F132=0,0,D.Other_DATA!F132/ECO!P60))))</f>
        <v>0</v>
      </c>
      <c r="H179" s="74">
        <f>IF($C$3="National Currency",IF(D.Other_DATA!G132=0,0,D.Other_DATA!G132),IF($C$3="Current Exchange rate",IF(D.Other_DATA!G132=0,0,D.Other_DATA!G132/ECO!Q25),IF($C$3="Constant Exchange rate",IF(D.Other_DATA!G132=0,0,D.Other_DATA!G132/ECO!Q60))))</f>
        <v>0</v>
      </c>
      <c r="I179" s="74">
        <f>IF($C$3="National Currency",IF(D.Other_DATA!H132=0,0,D.Other_DATA!H132),IF($C$3="Current Exchange rate",IF(D.Other_DATA!H132=0,0,D.Other_DATA!H132/ECO!R25),IF($C$3="Constant Exchange rate",IF(D.Other_DATA!H132=0,0,D.Other_DATA!H132/ECO!R60))))</f>
        <v>0</v>
      </c>
      <c r="J179" s="74">
        <f>IF($C$3="National Currency",IF(D.Other_DATA!I132=0,0,D.Other_DATA!I132),IF($C$3="Current Exchange rate",IF(D.Other_DATA!I132=0,0,D.Other_DATA!I132/ECO!S25),IF($C$3="Constant Exchange rate",IF(D.Other_DATA!I132=0,0,D.Other_DATA!I132/ECO!S60))))</f>
        <v>0</v>
      </c>
      <c r="K179" s="74">
        <f>IF($C$3="National Currency",IF(D.Other_DATA!J132=0,0,D.Other_DATA!J132),IF($C$3="Current Exchange rate",IF(D.Other_DATA!J132=0,0,D.Other_DATA!J132/ECO!T25),IF($C$3="Constant Exchange rate",IF(D.Other_DATA!J132=0,0,D.Other_DATA!J132/ECO!T60))))</f>
        <v>0</v>
      </c>
      <c r="L179" s="74">
        <f>IF($C$3="National Currency",IF(D.Other_DATA!K132=0,0,D.Other_DATA!K132),IF($C$3="Current Exchange rate",IF(D.Other_DATA!K132=0,0,D.Other_DATA!K132/ECO!U25),IF($C$3="Constant Exchange rate",IF(D.Other_DATA!K132=0,0,D.Other_DATA!K132/ECO!U60))))</f>
        <v>0</v>
      </c>
      <c r="M179" s="74">
        <f>IF($C$3="National Currency",IF(D.Other_DATA!L132=0,0,D.Other_DATA!L132),IF($C$3="Current Exchange rate",IF(D.Other_DATA!L132=0,0,D.Other_DATA!L132/ECO!V25),IF($C$3="Constant Exchange rate",IF(D.Other_DATA!L132=0,0,D.Other_DATA!L132/ECO!V60))))</f>
        <v>0</v>
      </c>
      <c r="N179" s="74">
        <f>IF($C$3="National Currency",IF(D.Other_DATA!M132=0,0,D.Other_DATA!M132),IF($C$3="Current Exchange rate",IF(D.Other_DATA!M132=0,0,D.Other_DATA!M132/ECO!W25),IF($C$3="Constant Exchange rate",IF(D.Other_DATA!M132=0,0,D.Other_DATA!M132/ECO!W60))))</f>
        <v>0</v>
      </c>
      <c r="O179" s="74">
        <f>IF($C$3="National Currency",IF(D.Other_DATA!N132=0,0,D.Other_DATA!N132),IF($C$3="Current Exchange rate",IF(D.Other_DATA!N132=0,0,D.Other_DATA!N132/ECO!X25),IF($C$3="Constant Exchange rate",IF(D.Other_DATA!N132=0,0,D.Other_DATA!N132/ECO!X60))))</f>
        <v>0</v>
      </c>
      <c r="P179" s="48">
        <f t="shared" si="43"/>
        <v>0</v>
      </c>
      <c r="Q179" s="94" t="str">
        <f t="shared" si="41"/>
        <v>-</v>
      </c>
      <c r="R179" s="94" t="str">
        <f t="shared" si="42"/>
        <v>-</v>
      </c>
    </row>
    <row r="180" spans="3:18" ht="15" x14ac:dyDescent="0.25">
      <c r="C180" s="256"/>
      <c r="D180" s="257"/>
      <c r="E180" s="45" t="s">
        <v>16</v>
      </c>
      <c r="F180" s="74">
        <f>IF($C$3="National Currency",IF(D.Other_DATA!E133=0,0,D.Other_DATA!E133),IF($C$3="Current Exchange rate",IF(D.Other_DATA!E133=0,0,D.Other_DATA!E133/ECO!O26),IF($C$3="Constant Exchange rate",IF(D.Other_DATA!E133=0,0,D.Other_DATA!E133/ECO!O61))))</f>
        <v>0</v>
      </c>
      <c r="G180" s="74">
        <f>IF($C$3="National Currency",IF(D.Other_DATA!F133=0,0,D.Other_DATA!F133),IF($C$3="Current Exchange rate",IF(D.Other_DATA!F133=0,0,D.Other_DATA!F133/ECO!P26),IF($C$3="Constant Exchange rate",IF(D.Other_DATA!F133=0,0,D.Other_DATA!F133/ECO!P61))))</f>
        <v>0</v>
      </c>
      <c r="H180" s="74">
        <f>IF($C$3="National Currency",IF(D.Other_DATA!G133=0,0,D.Other_DATA!G133),IF($C$3="Current Exchange rate",IF(D.Other_DATA!G133=0,0,D.Other_DATA!G133/ECO!Q26),IF($C$3="Constant Exchange rate",IF(D.Other_DATA!G133=0,0,D.Other_DATA!G133/ECO!Q61))))</f>
        <v>0</v>
      </c>
      <c r="I180" s="74">
        <f>IF($C$3="National Currency",IF(D.Other_DATA!H133=0,0,D.Other_DATA!H133),IF($C$3="Current Exchange rate",IF(D.Other_DATA!H133=0,0,D.Other_DATA!H133/ECO!R26),IF($C$3="Constant Exchange rate",IF(D.Other_DATA!H133=0,0,D.Other_DATA!H133/ECO!R61))))</f>
        <v>52.258566978193144</v>
      </c>
      <c r="J180" s="74">
        <f>IF($C$3="National Currency",IF(D.Other_DATA!I133=0,0,D.Other_DATA!I133),IF($C$3="Current Exchange rate",IF(D.Other_DATA!I133=0,0,D.Other_DATA!I133/ECO!S26),IF($C$3="Constant Exchange rate",IF(D.Other_DATA!I133=0,0,D.Other_DATA!I133/ECO!S61))))</f>
        <v>59.086188992731046</v>
      </c>
      <c r="K180" s="74">
        <f>IF($C$3="National Currency",IF(D.Other_DATA!J133=0,0,D.Other_DATA!J133),IF($C$3="Current Exchange rate",IF(D.Other_DATA!J133=0,0,D.Other_DATA!J133/ECO!T26),IF($C$3="Constant Exchange rate",IF(D.Other_DATA!J133=0,0,D.Other_DATA!J133/ECO!T61))))</f>
        <v>61.124091381100719</v>
      </c>
      <c r="L180" s="74">
        <f>IF($C$3="National Currency",IF(D.Other_DATA!K133=0,0,D.Other_DATA!K133),IF($C$3="Current Exchange rate",IF(D.Other_DATA!K133=0,0,D.Other_DATA!K133/ECO!U26),IF($C$3="Constant Exchange rate",IF(D.Other_DATA!K133=0,0,D.Other_DATA!K133/ECO!U61))))</f>
        <v>67.497403946002066</v>
      </c>
      <c r="M180" s="74">
        <f>IF($C$3="National Currency",IF(D.Other_DATA!L133=0,0,D.Other_DATA!L133),IF($C$3="Current Exchange rate",IF(D.Other_DATA!L133=0,0,D.Other_DATA!L133/ECO!V26),IF($C$3="Constant Exchange rate",IF(D.Other_DATA!L133=0,0,D.Other_DATA!L133/ECO!V61))))</f>
        <v>73.916147455867076</v>
      </c>
      <c r="N180" s="74">
        <f>IF($C$3="National Currency",IF(D.Other_DATA!M133=0,0,D.Other_DATA!M133),IF($C$3="Current Exchange rate",IF(D.Other_DATA!M133=0,0,D.Other_DATA!M133/ECO!W26),IF($C$3="Constant Exchange rate",IF(D.Other_DATA!M133=0,0,D.Other_DATA!M133/ECO!W61))))</f>
        <v>73.753894080996872</v>
      </c>
      <c r="O180" s="74">
        <f>IF($C$3="National Currency",IF(D.Other_DATA!N133=0,0,D.Other_DATA!N133),IF($C$3="Current Exchange rate",IF(D.Other_DATA!N133=0,0,D.Other_DATA!N133/ECO!X26),IF($C$3="Constant Exchange rate",IF(D.Other_DATA!N133=0,0,D.Other_DATA!N133/ECO!X61))))</f>
        <v>76.194184839044652</v>
      </c>
      <c r="P180" s="48">
        <f t="shared" si="43"/>
        <v>2.576130835003469E-3</v>
      </c>
      <c r="Q180" s="94">
        <f t="shared" si="41"/>
        <v>3.3086941217881138E-2</v>
      </c>
      <c r="R180" s="94" t="str">
        <f t="shared" si="42"/>
        <v>-</v>
      </c>
    </row>
    <row r="181" spans="3:18" ht="15" x14ac:dyDescent="0.25">
      <c r="C181" s="256"/>
      <c r="D181" s="257"/>
      <c r="E181" s="45" t="s">
        <v>17</v>
      </c>
      <c r="F181" s="74">
        <f>IF($C$3="National Currency",IF(D.Other_DATA!E134=0,0,D.Other_DATA!E134),IF($C$3="Current Exchange rate",IF(D.Other_DATA!E134=0,0,D.Other_DATA!E134/ECO!O27),IF($C$3="Constant Exchange rate",IF(D.Other_DATA!E134=0,0,D.Other_DATA!E134/ECO!O62))))</f>
        <v>3108</v>
      </c>
      <c r="G181" s="74">
        <f>IF($C$3="National Currency",IF(D.Other_DATA!F134=0,0,D.Other_DATA!F134),IF($C$3="Current Exchange rate",IF(D.Other_DATA!F134=0,0,D.Other_DATA!F134/ECO!P27),IF($C$3="Constant Exchange rate",IF(D.Other_DATA!F134=0,0,D.Other_DATA!F134/ECO!P62))))</f>
        <v>3118</v>
      </c>
      <c r="H181" s="74">
        <f>IF($C$3="National Currency",IF(D.Other_DATA!G134=0,0,D.Other_DATA!G134),IF($C$3="Current Exchange rate",IF(D.Other_DATA!G134=0,0,D.Other_DATA!G134/ECO!Q27),IF($C$3="Constant Exchange rate",IF(D.Other_DATA!G134=0,0,D.Other_DATA!G134/ECO!Q62))))</f>
        <v>3204</v>
      </c>
      <c r="I181" s="74">
        <f>IF($C$3="National Currency",IF(D.Other_DATA!H134=0,0,D.Other_DATA!H134),IF($C$3="Current Exchange rate",IF(D.Other_DATA!H134=0,0,D.Other_DATA!H134/ECO!R27),IF($C$3="Constant Exchange rate",IF(D.Other_DATA!H134=0,0,D.Other_DATA!H134/ECO!R62))))</f>
        <v>3267</v>
      </c>
      <c r="J181" s="74">
        <f>IF($C$3="National Currency",IF(D.Other_DATA!I134=0,0,D.Other_DATA!I134),IF($C$3="Current Exchange rate",IF(D.Other_DATA!I134=0,0,D.Other_DATA!I134/ECO!S27),IF($C$3="Constant Exchange rate",IF(D.Other_DATA!I134=0,0,D.Other_DATA!I134/ECO!S62))))</f>
        <v>3266</v>
      </c>
      <c r="K181" s="74">
        <f>IF($C$3="National Currency",IF(D.Other_DATA!J134=0,0,D.Other_DATA!J134),IF($C$3="Current Exchange rate",IF(D.Other_DATA!J134=0,0,D.Other_DATA!J134/ECO!T27),IF($C$3="Constant Exchange rate",IF(D.Other_DATA!J134=0,0,D.Other_DATA!J134/ECO!T62))))</f>
        <v>3394</v>
      </c>
      <c r="L181" s="74">
        <f>IF($C$3="National Currency",IF(D.Other_DATA!K134=0,0,D.Other_DATA!K134),IF($C$3="Current Exchange rate",IF(D.Other_DATA!K134=0,0,D.Other_DATA!K134/ECO!U27),IF($C$3="Constant Exchange rate",IF(D.Other_DATA!K134=0,0,D.Other_DATA!K134/ECO!U62))))</f>
        <v>3330</v>
      </c>
      <c r="M181" s="74">
        <f>IF($C$3="National Currency",IF(D.Other_DATA!L134=0,0,D.Other_DATA!L134),IF($C$3="Current Exchange rate",IF(D.Other_DATA!L134=0,0,D.Other_DATA!L134/ECO!V27),IF($C$3="Constant Exchange rate",IF(D.Other_DATA!L134=0,0,D.Other_DATA!L134/ECO!V62))))</f>
        <v>3356</v>
      </c>
      <c r="N181" s="74">
        <f>IF($C$3="National Currency",IF(D.Other_DATA!M134=0,0,D.Other_DATA!M134),IF($C$3="Current Exchange rate",IF(D.Other_DATA!M134=0,0,D.Other_DATA!M134/ECO!W27),IF($C$3="Constant Exchange rate",IF(D.Other_DATA!M134=0,0,D.Other_DATA!M134/ECO!W62))))</f>
        <v>3345</v>
      </c>
      <c r="O181" s="74">
        <f>IF($C$3="National Currency",IF(D.Other_DATA!N134=0,0,D.Other_DATA!N134),IF($C$3="Current Exchange rate",IF(D.Other_DATA!N134=0,0,D.Other_DATA!N134/ECO!X27),IF($C$3="Constant Exchange rate",IF(D.Other_DATA!N134=0,0,D.Other_DATA!N134/ECO!X62))))</f>
        <v>3291</v>
      </c>
      <c r="P181" s="48">
        <f t="shared" si="43"/>
        <v>0.1112689452076395</v>
      </c>
      <c r="Q181" s="94">
        <f t="shared" si="41"/>
        <v>-1.6143497757847514E-2</v>
      </c>
      <c r="R181" s="94">
        <f t="shared" si="42"/>
        <v>5.8880308880308929E-2</v>
      </c>
    </row>
    <row r="182" spans="3:18" ht="15" x14ac:dyDescent="0.25">
      <c r="C182" s="256"/>
      <c r="D182" s="257"/>
      <c r="E182" s="45" t="s">
        <v>18</v>
      </c>
      <c r="F182" s="74">
        <f>IF($C$3="National Currency",IF(D.Other_DATA!E135=0,0,D.Other_DATA!E135),IF($C$3="Current Exchange rate",IF(D.Other_DATA!E135=0,0,D.Other_DATA!E135/ECO!O28),IF($C$3="Constant Exchange rate",IF(D.Other_DATA!E135=0,0,D.Other_DATA!E135/ECO!O63))))</f>
        <v>0</v>
      </c>
      <c r="G182" s="74">
        <f>IF($C$3="National Currency",IF(D.Other_DATA!F135=0,0,D.Other_DATA!F135),IF($C$3="Current Exchange rate",IF(D.Other_DATA!F135=0,0,D.Other_DATA!F135/ECO!P28),IF($C$3="Constant Exchange rate",IF(D.Other_DATA!F135=0,0,D.Other_DATA!F135/ECO!P63))))</f>
        <v>0</v>
      </c>
      <c r="H182" s="74">
        <f>IF($C$3="National Currency",IF(D.Other_DATA!G135=0,0,D.Other_DATA!G135),IF($C$3="Current Exchange rate",IF(D.Other_DATA!G135=0,0,D.Other_DATA!G135/ECO!Q28),IF($C$3="Constant Exchange rate",IF(D.Other_DATA!G135=0,0,D.Other_DATA!G135/ECO!Q63))))</f>
        <v>0</v>
      </c>
      <c r="I182" s="74">
        <f>IF($C$3="National Currency",IF(D.Other_DATA!H135=0,0,D.Other_DATA!H135),IF($C$3="Current Exchange rate",IF(D.Other_DATA!H135=0,0,D.Other_DATA!H135/ECO!R28),IF($C$3="Constant Exchange rate",IF(D.Other_DATA!H135=0,0,D.Other_DATA!H135/ECO!R63))))</f>
        <v>0</v>
      </c>
      <c r="J182" s="74">
        <f>IF($C$3="National Currency",IF(D.Other_DATA!I135=0,0,D.Other_DATA!I135),IF($C$3="Current Exchange rate",IF(D.Other_DATA!I135=0,0,D.Other_DATA!I135/ECO!S28),IF($C$3="Constant Exchange rate",IF(D.Other_DATA!I135=0,0,D.Other_DATA!I135/ECO!S63))))</f>
        <v>0</v>
      </c>
      <c r="K182" s="74">
        <f>IF($C$3="National Currency",IF(D.Other_DATA!J135=0,0,D.Other_DATA!J135),IF($C$3="Current Exchange rate",IF(D.Other_DATA!J135=0,0,D.Other_DATA!J135/ECO!T28),IF($C$3="Constant Exchange rate",IF(D.Other_DATA!J135=0,0,D.Other_DATA!J135/ECO!T63))))</f>
        <v>0</v>
      </c>
      <c r="L182" s="74">
        <f>IF($C$3="National Currency",IF(D.Other_DATA!K135=0,0,D.Other_DATA!K135),IF($C$3="Current Exchange rate",IF(D.Other_DATA!K135=0,0,D.Other_DATA!K135/ECO!U28),IF($C$3="Constant Exchange rate",IF(D.Other_DATA!K135=0,0,D.Other_DATA!K135/ECO!U63))))</f>
        <v>0</v>
      </c>
      <c r="M182" s="74">
        <f>IF($C$3="National Currency",IF(D.Other_DATA!L135=0,0,D.Other_DATA!L135),IF($C$3="Current Exchange rate",IF(D.Other_DATA!L135=0,0,D.Other_DATA!L135/ECO!V28),IF($C$3="Constant Exchange rate",IF(D.Other_DATA!L135=0,0,D.Other_DATA!L135/ECO!V63))))</f>
        <v>0</v>
      </c>
      <c r="N182" s="74">
        <f>IF($C$3="National Currency",IF(D.Other_DATA!M135=0,0,D.Other_DATA!M135),IF($C$3="Current Exchange rate",IF(D.Other_DATA!M135=0,0,D.Other_DATA!M135/ECO!W28),IF($C$3="Constant Exchange rate",IF(D.Other_DATA!M135=0,0,D.Other_DATA!M135/ECO!W63))))</f>
        <v>0</v>
      </c>
      <c r="O182" s="74">
        <f>IF($C$3="National Currency",IF(D.Other_DATA!N135=0,0,D.Other_DATA!N135),IF($C$3="Current Exchange rate",IF(D.Other_DATA!N135=0,0,D.Other_DATA!N135/ECO!X28),IF($C$3="Constant Exchange rate",IF(D.Other_DATA!N135=0,0,D.Other_DATA!N135/ECO!X63))))</f>
        <v>0</v>
      </c>
      <c r="P182" s="48">
        <f t="shared" si="43"/>
        <v>0</v>
      </c>
      <c r="Q182" s="94" t="str">
        <f t="shared" si="41"/>
        <v>-</v>
      </c>
      <c r="R182" s="94" t="str">
        <f t="shared" si="42"/>
        <v>-</v>
      </c>
    </row>
    <row r="183" spans="3:18" ht="15" x14ac:dyDescent="0.25">
      <c r="C183" s="256"/>
      <c r="D183" s="257"/>
      <c r="E183" s="45" t="s">
        <v>19</v>
      </c>
      <c r="F183" s="74">
        <f>IF($C$3="National Currency",IF(D.Other_DATA!E136=0,0,D.Other_DATA!E136),IF($C$3="Current Exchange rate",IF(D.Other_DATA!E136=0,0,D.Other_DATA!E136/ECO!O29),IF($C$3="Constant Exchange rate",IF(D.Other_DATA!E136=0,0,D.Other_DATA!E136/ECO!O64))))</f>
        <v>0</v>
      </c>
      <c r="G183" s="74">
        <f>IF($C$3="National Currency",IF(D.Other_DATA!F136=0,0,D.Other_DATA!F136),IF($C$3="Current Exchange rate",IF(D.Other_DATA!F136=0,0,D.Other_DATA!F136/ECO!P29),IF($C$3="Constant Exchange rate",IF(D.Other_DATA!F136=0,0,D.Other_DATA!F136/ECO!P64))))</f>
        <v>0</v>
      </c>
      <c r="H183" s="74">
        <f>IF($C$3="National Currency",IF(D.Other_DATA!G136=0,0,D.Other_DATA!G136),IF($C$3="Current Exchange rate",IF(D.Other_DATA!G136=0,0,D.Other_DATA!G136/ECO!Q29),IF($C$3="Constant Exchange rate",IF(D.Other_DATA!G136=0,0,D.Other_DATA!G136/ECO!Q64))))</f>
        <v>0</v>
      </c>
      <c r="I183" s="74">
        <f>IF($C$3="National Currency",IF(D.Other_DATA!H136=0,0,D.Other_DATA!H136),IF($C$3="Current Exchange rate",IF(D.Other_DATA!H136=0,0,D.Other_DATA!H136/ECO!R29),IF($C$3="Constant Exchange rate",IF(D.Other_DATA!H136=0,0,D.Other_DATA!H136/ECO!R64))))</f>
        <v>0</v>
      </c>
      <c r="J183" s="74">
        <f>IF($C$3="National Currency",IF(D.Other_DATA!I136=0,0,D.Other_DATA!I136),IF($C$3="Current Exchange rate",IF(D.Other_DATA!I136=0,0,D.Other_DATA!I136/ECO!S29),IF($C$3="Constant Exchange rate",IF(D.Other_DATA!I136=0,0,D.Other_DATA!I136/ECO!S64))))</f>
        <v>0</v>
      </c>
      <c r="K183" s="74">
        <f>IF($C$3="National Currency",IF(D.Other_DATA!J136=0,0,D.Other_DATA!J136),IF($C$3="Current Exchange rate",IF(D.Other_DATA!J136=0,0,D.Other_DATA!J136/ECO!T29),IF($C$3="Constant Exchange rate",IF(D.Other_DATA!J136=0,0,D.Other_DATA!J136/ECO!T64))))</f>
        <v>0</v>
      </c>
      <c r="L183" s="74">
        <f>IF($C$3="National Currency",IF(D.Other_DATA!K136=0,0,D.Other_DATA!K136),IF($C$3="Current Exchange rate",IF(D.Other_DATA!K136=0,0,D.Other_DATA!K136/ECO!U29),IF($C$3="Constant Exchange rate",IF(D.Other_DATA!K136=0,0,D.Other_DATA!K136/ECO!U64))))</f>
        <v>0</v>
      </c>
      <c r="M183" s="74">
        <f>IF($C$3="National Currency",IF(D.Other_DATA!L136=0,0,D.Other_DATA!L136),IF($C$3="Current Exchange rate",IF(D.Other_DATA!L136=0,0,D.Other_DATA!L136/ECO!V29),IF($C$3="Constant Exchange rate",IF(D.Other_DATA!L136=0,0,D.Other_DATA!L136/ECO!V64))))</f>
        <v>0</v>
      </c>
      <c r="N183" s="74">
        <f>IF($C$3="National Currency",IF(D.Other_DATA!M136=0,0,D.Other_DATA!M136),IF($C$3="Current Exchange rate",IF(D.Other_DATA!M136=0,0,D.Other_DATA!M136/ECO!W29),IF($C$3="Constant Exchange rate",IF(D.Other_DATA!M136=0,0,D.Other_DATA!M136/ECO!W64))))</f>
        <v>0</v>
      </c>
      <c r="O183" s="74">
        <f>IF($C$3="National Currency",IF(D.Other_DATA!N136=0,0,D.Other_DATA!N136),IF($C$3="Current Exchange rate",IF(D.Other_DATA!N136=0,0,D.Other_DATA!N136/ECO!X29),IF($C$3="Constant Exchange rate",IF(D.Other_DATA!N136=0,0,D.Other_DATA!N136/ECO!X64))))</f>
        <v>0</v>
      </c>
      <c r="P183" s="48">
        <f t="shared" si="43"/>
        <v>0</v>
      </c>
      <c r="Q183" s="94" t="str">
        <f t="shared" si="41"/>
        <v>-</v>
      </c>
      <c r="R183" s="94" t="str">
        <f t="shared" si="42"/>
        <v>-</v>
      </c>
    </row>
    <row r="184" spans="3:18" ht="15" x14ac:dyDescent="0.25">
      <c r="C184" s="256"/>
      <c r="D184" s="257"/>
      <c r="E184" s="45" t="s">
        <v>20</v>
      </c>
      <c r="F184" s="74">
        <f>IF($C$3="National Currency",IF(D.Other_DATA!E137=0,0,D.Other_DATA!E137),IF($C$3="Current Exchange rate",IF(D.Other_DATA!E137=0,0,D.Other_DATA!E137/ECO!O30),IF($C$3="Constant Exchange rate",IF(D.Other_DATA!E137=0,0,D.Other_DATA!E137/ECO!O65))))</f>
        <v>2.0204894706886738</v>
      </c>
      <c r="G184" s="74">
        <f>IF($C$3="National Currency",IF(D.Other_DATA!F137=0,0,D.Other_DATA!F137),IF($C$3="Current Exchange rate",IF(D.Other_DATA!F137=0,0,D.Other_DATA!F137/ECO!P30),IF($C$3="Constant Exchange rate",IF(D.Other_DATA!F137=0,0,D.Other_DATA!F137/ECO!P65))))</f>
        <v>2.5184974388161638</v>
      </c>
      <c r="H184" s="74">
        <f>IF($C$3="National Currency",IF(D.Other_DATA!G137=0,0,D.Other_DATA!G137),IF($C$3="Current Exchange rate",IF(D.Other_DATA!G137=0,0,D.Other_DATA!G137/ECO!Q30),IF($C$3="Constant Exchange rate",IF(D.Other_DATA!G137=0,0,D.Other_DATA!G137/ECO!Q65))))</f>
        <v>0</v>
      </c>
      <c r="I184" s="74">
        <f>IF($C$3="National Currency",IF(D.Other_DATA!H137=0,0,D.Other_DATA!H137),IF($C$3="Current Exchange rate",IF(D.Other_DATA!H137=0,0,D.Other_DATA!H137/ECO!R30),IF($C$3="Constant Exchange rate",IF(D.Other_DATA!H137=0,0,D.Other_DATA!H137/ECO!R65))))</f>
        <v>0</v>
      </c>
      <c r="J184" s="74">
        <f>IF($C$3="National Currency",IF(D.Other_DATA!I137=0,0,D.Other_DATA!I137),IF($C$3="Current Exchange rate",IF(D.Other_DATA!I137=0,0,D.Other_DATA!I137/ECO!S30),IF($C$3="Constant Exchange rate",IF(D.Other_DATA!I137=0,0,D.Other_DATA!I137/ECO!S65))))</f>
        <v>0</v>
      </c>
      <c r="K184" s="74">
        <f>IF($C$3="National Currency",IF(D.Other_DATA!J137=0,0,D.Other_DATA!J137),IF($C$3="Current Exchange rate",IF(D.Other_DATA!J137=0,0,D.Other_DATA!J137/ECO!T30),IF($C$3="Constant Exchange rate",IF(D.Other_DATA!J137=0,0,D.Other_DATA!J137/ECO!T65))))</f>
        <v>0</v>
      </c>
      <c r="L184" s="74">
        <f>IF($C$3="National Currency",IF(D.Other_DATA!K137=0,0,D.Other_DATA!K137),IF($C$3="Current Exchange rate",IF(D.Other_DATA!K137=0,0,D.Other_DATA!K137/ECO!U30),IF($C$3="Constant Exchange rate",IF(D.Other_DATA!K137=0,0,D.Other_DATA!K137/ECO!U65))))</f>
        <v>0</v>
      </c>
      <c r="M184" s="74">
        <f>IF($C$3="National Currency",IF(D.Other_DATA!L137=0,0,D.Other_DATA!L137),IF($C$3="Current Exchange rate",IF(D.Other_DATA!L137=0,0,D.Other_DATA!L137/ECO!V30),IF($C$3="Constant Exchange rate",IF(D.Other_DATA!L137=0,0,D.Other_DATA!L137/ECO!V65))))</f>
        <v>0</v>
      </c>
      <c r="N184" s="74">
        <f>IF($C$3="National Currency",IF(D.Other_DATA!M137=0,0,D.Other_DATA!M137),IF($C$3="Current Exchange rate",IF(D.Other_DATA!M137=0,0,D.Other_DATA!M137/ECO!W30),IF($C$3="Constant Exchange rate",IF(D.Other_DATA!M137=0,0,D.Other_DATA!M137/ECO!W65))))</f>
        <v>0</v>
      </c>
      <c r="O184" s="74">
        <f>IF($C$3="National Currency",IF(D.Other_DATA!N137=0,0,D.Other_DATA!N137),IF($C$3="Current Exchange rate",IF(D.Other_DATA!N137=0,0,D.Other_DATA!N137/ECO!X30),IF($C$3="Constant Exchange rate",IF(D.Other_DATA!N137=0,0,D.Other_DATA!N137/ECO!X65))))</f>
        <v>0</v>
      </c>
      <c r="P184" s="48">
        <f t="shared" si="43"/>
        <v>0</v>
      </c>
      <c r="Q184" s="94" t="str">
        <f t="shared" si="41"/>
        <v>-</v>
      </c>
      <c r="R184" s="94" t="str">
        <f t="shared" si="42"/>
        <v>-</v>
      </c>
    </row>
    <row r="185" spans="3:18" ht="15" x14ac:dyDescent="0.25">
      <c r="C185" s="256"/>
      <c r="D185" s="257"/>
      <c r="E185" s="45" t="s">
        <v>21</v>
      </c>
      <c r="F185" s="74">
        <f>IF($C$3="National Currency",IF(D.Other_DATA!E138=0,0,D.Other_DATA!E138),IF($C$3="Current Exchange rate",IF(D.Other_DATA!E138=0,0,D.Other_DATA!E138/ECO!O31),IF($C$3="Constant Exchange rate",IF(D.Other_DATA!E138=0,0,D.Other_DATA!E138/ECO!O66))))</f>
        <v>4.565571861169345</v>
      </c>
      <c r="G185" s="74">
        <f>IF($C$3="National Currency",IF(D.Other_DATA!F138=0,0,D.Other_DATA!F138),IF($C$3="Current Exchange rate",IF(D.Other_DATA!F138=0,0,D.Other_DATA!F138/ECO!P31),IF($C$3="Constant Exchange rate",IF(D.Other_DATA!F138=0,0,D.Other_DATA!F138/ECO!P66))))</f>
        <v>6.2893081761006293</v>
      </c>
      <c r="H185" s="74">
        <f>IF($C$3="National Currency",IF(D.Other_DATA!G138=0,0,D.Other_DATA!G138),IF($C$3="Current Exchange rate",IF(D.Other_DATA!G138=0,0,D.Other_DATA!G138/ECO!Q31),IF($C$3="Constant Exchange rate",IF(D.Other_DATA!G138=0,0,D.Other_DATA!G138/ECO!Q66))))</f>
        <v>5.683671092476124</v>
      </c>
      <c r="I185" s="74">
        <f>IF($C$3="National Currency",IF(D.Other_DATA!H138=0,0,D.Other_DATA!H138),IF($C$3="Current Exchange rate",IF(D.Other_DATA!H138=0,0,D.Other_DATA!H138/ECO!R31),IF($C$3="Constant Exchange rate",IF(D.Other_DATA!H138=0,0,D.Other_DATA!H138/ECO!R66))))</f>
        <v>5.1712089447938503</v>
      </c>
      <c r="J185" s="74">
        <f>IF($C$3="National Currency",IF(D.Other_DATA!I138=0,0,D.Other_DATA!I138),IF($C$3="Current Exchange rate",IF(D.Other_DATA!I138=0,0,D.Other_DATA!I138/ECO!S31),IF($C$3="Constant Exchange rate",IF(D.Other_DATA!I138=0,0,D.Other_DATA!I138/ECO!S66))))</f>
        <v>2.6</v>
      </c>
      <c r="K185" s="74">
        <f>IF($C$3="National Currency",IF(D.Other_DATA!J138=0,0,D.Other_DATA!J138),IF($C$3="Current Exchange rate",IF(D.Other_DATA!J138=0,0,D.Other_DATA!J138/ECO!T31),IF($C$3="Constant Exchange rate",IF(D.Other_DATA!J138=0,0,D.Other_DATA!J138/ECO!T66))))</f>
        <v>3</v>
      </c>
      <c r="L185" s="74">
        <f>IF($C$3="National Currency",IF(D.Other_DATA!K138=0,0,D.Other_DATA!K138),IF($C$3="Current Exchange rate",IF(D.Other_DATA!K138=0,0,D.Other_DATA!K138/ECO!U31),IF($C$3="Constant Exchange rate",IF(D.Other_DATA!K138=0,0,D.Other_DATA!K138/ECO!U66))))</f>
        <v>2.9</v>
      </c>
      <c r="M185" s="74">
        <f>IF($C$3="National Currency",IF(D.Other_DATA!L138=0,0,D.Other_DATA!L138),IF($C$3="Current Exchange rate",IF(D.Other_DATA!L138=0,0,D.Other_DATA!L138/ECO!V31),IF($C$3="Constant Exchange rate",IF(D.Other_DATA!L138=0,0,D.Other_DATA!L138/ECO!V66))))</f>
        <v>2.7</v>
      </c>
      <c r="N185" s="74">
        <f>IF($C$3="National Currency",IF(D.Other_DATA!M138=0,0,D.Other_DATA!M138),IF($C$3="Current Exchange rate",IF(D.Other_DATA!M138=0,0,D.Other_DATA!M138/ECO!W31),IF($C$3="Constant Exchange rate",IF(D.Other_DATA!M138=0,0,D.Other_DATA!M138/ECO!W66))))</f>
        <v>2.5</v>
      </c>
      <c r="O185" s="223">
        <f>IF($C$3="National Currency",IF(D.Other_DATA!N138=0,0,D.Other_DATA!N138),IF($C$3="Current Exchange rate",IF(D.Other_DATA!N138=0,0,D.Other_DATA!N138/ECO!X31),IF($C$3="Constant Exchange rate",IF(D.Other_DATA!N138=0,0,D.Other_DATA!N138/ECO!X66))))</f>
        <v>2.5</v>
      </c>
      <c r="P185" s="48">
        <f t="shared" si="43"/>
        <v>8.4525178674900865E-5</v>
      </c>
      <c r="Q185" s="94">
        <f t="shared" si="41"/>
        <v>0</v>
      </c>
      <c r="R185" s="94">
        <f t="shared" si="42"/>
        <v>-0.45242346938775502</v>
      </c>
    </row>
    <row r="186" spans="3:18" ht="15" x14ac:dyDescent="0.25">
      <c r="C186" s="256"/>
      <c r="D186" s="257"/>
      <c r="E186" s="45" t="s">
        <v>22</v>
      </c>
      <c r="F186" s="74">
        <f>IF($C$3="National Currency",IF(D.Other_DATA!E139=0,0,D.Other_DATA!E139),IF($C$3="Current Exchange rate",IF(D.Other_DATA!E139=0,0,D.Other_DATA!E139/ECO!O32),IF($C$3="Constant Exchange rate",IF(D.Other_DATA!E139=0,0,D.Other_DATA!E139/ECO!O67))))</f>
        <v>0</v>
      </c>
      <c r="G186" s="74">
        <f>IF($C$3="National Currency",IF(D.Other_DATA!F139=0,0,D.Other_DATA!F139),IF($C$3="Current Exchange rate",IF(D.Other_DATA!F139=0,0,D.Other_DATA!F139/ECO!P32),IF($C$3="Constant Exchange rate",IF(D.Other_DATA!F139=0,0,D.Other_DATA!F139/ECO!P67))))</f>
        <v>0</v>
      </c>
      <c r="H186" s="74">
        <f>IF($C$3="National Currency",IF(D.Other_DATA!G139=0,0,D.Other_DATA!G139),IF($C$3="Current Exchange rate",IF(D.Other_DATA!G139=0,0,D.Other_DATA!G139/ECO!Q32),IF($C$3="Constant Exchange rate",IF(D.Other_DATA!G139=0,0,D.Other_DATA!G139/ECO!Q67))))</f>
        <v>0</v>
      </c>
      <c r="I186" s="74">
        <f>IF($C$3="National Currency",IF(D.Other_DATA!H139=0,0,D.Other_DATA!H139),IF($C$3="Current Exchange rate",IF(D.Other_DATA!H139=0,0,D.Other_DATA!H139/ECO!R32),IF($C$3="Constant Exchange rate",IF(D.Other_DATA!H139=0,0,D.Other_DATA!H139/ECO!R67))))</f>
        <v>0</v>
      </c>
      <c r="J186" s="74">
        <f>IF($C$3="National Currency",IF(D.Other_DATA!I139=0,0,D.Other_DATA!I139),IF($C$3="Current Exchange rate",IF(D.Other_DATA!I139=0,0,D.Other_DATA!I139/ECO!S32),IF($C$3="Constant Exchange rate",IF(D.Other_DATA!I139=0,0,D.Other_DATA!I139/ECO!S67))))</f>
        <v>0</v>
      </c>
      <c r="K186" s="74">
        <f>IF($C$3="National Currency",IF(D.Other_DATA!J139=0,0,D.Other_DATA!J139),IF($C$3="Current Exchange rate",IF(D.Other_DATA!J139=0,0,D.Other_DATA!J139/ECO!T32),IF($C$3="Constant Exchange rate",IF(D.Other_DATA!J139=0,0,D.Other_DATA!J139/ECO!T67))))</f>
        <v>0</v>
      </c>
      <c r="L186" s="74">
        <f>IF($C$3="National Currency",IF(D.Other_DATA!K139=0,0,D.Other_DATA!K139),IF($C$3="Current Exchange rate",IF(D.Other_DATA!K139=0,0,D.Other_DATA!K139/ECO!U32),IF($C$3="Constant Exchange rate",IF(D.Other_DATA!K139=0,0,D.Other_DATA!K139/ECO!U67))))</f>
        <v>0</v>
      </c>
      <c r="M186" s="74">
        <f>IF($C$3="National Currency",IF(D.Other_DATA!L139=0,0,D.Other_DATA!L139),IF($C$3="Current Exchange rate",IF(D.Other_DATA!L139=0,0,D.Other_DATA!L139/ECO!V32),IF($C$3="Constant Exchange rate",IF(D.Other_DATA!L139=0,0,D.Other_DATA!L139/ECO!V67))))</f>
        <v>0</v>
      </c>
      <c r="N186" s="74">
        <f>IF($C$3="National Currency",IF(D.Other_DATA!M139=0,0,D.Other_DATA!M139),IF($C$3="Current Exchange rate",IF(D.Other_DATA!M139=0,0,D.Other_DATA!M139/ECO!W32),IF($C$3="Constant Exchange rate",IF(D.Other_DATA!M139=0,0,D.Other_DATA!M139/ECO!W67))))</f>
        <v>0</v>
      </c>
      <c r="O186" s="74">
        <f>IF($C$3="National Currency",IF(D.Other_DATA!N139=0,0,D.Other_DATA!N139),IF($C$3="Current Exchange rate",IF(D.Other_DATA!N139=0,0,D.Other_DATA!N139/ECO!X32),IF($C$3="Constant Exchange rate",IF(D.Other_DATA!N139=0,0,D.Other_DATA!N139/ECO!X67))))</f>
        <v>0</v>
      </c>
      <c r="P186" s="48">
        <f t="shared" si="43"/>
        <v>0</v>
      </c>
      <c r="Q186" s="94" t="str">
        <f t="shared" si="41"/>
        <v>-</v>
      </c>
      <c r="R186" s="94" t="str">
        <f t="shared" si="42"/>
        <v>-</v>
      </c>
    </row>
    <row r="187" spans="3:18" ht="15" x14ac:dyDescent="0.25">
      <c r="C187" s="256"/>
      <c r="D187" s="257"/>
      <c r="E187" s="45" t="s">
        <v>23</v>
      </c>
      <c r="F187" s="74">
        <f>IF($C$3="National Currency",IF(D.Other_DATA!E140=0,0,D.Other_DATA!E140),IF($C$3="Current Exchange rate",IF(D.Other_DATA!E140=0,0,D.Other_DATA!E140/ECO!O33),IF($C$3="Constant Exchange rate",IF(D.Other_DATA!E140=0,0,D.Other_DATA!E140/ECO!O68))))</f>
        <v>0</v>
      </c>
      <c r="G187" s="74">
        <f>IF($C$3="National Currency",IF(D.Other_DATA!F140=0,0,D.Other_DATA!F140),IF($C$3="Current Exchange rate",IF(D.Other_DATA!F140=0,0,D.Other_DATA!F140/ECO!P33),IF($C$3="Constant Exchange rate",IF(D.Other_DATA!F140=0,0,D.Other_DATA!F140/ECO!P68))))</f>
        <v>0</v>
      </c>
      <c r="H187" s="74">
        <f>IF($C$3="National Currency",IF(D.Other_DATA!G140=0,0,D.Other_DATA!G140),IF($C$3="Current Exchange rate",IF(D.Other_DATA!G140=0,0,D.Other_DATA!G140/ECO!Q33),IF($C$3="Constant Exchange rate",IF(D.Other_DATA!G140=0,0,D.Other_DATA!G140/ECO!Q68))))</f>
        <v>0</v>
      </c>
      <c r="I187" s="74">
        <f>IF($C$3="National Currency",IF(D.Other_DATA!H140=0,0,D.Other_DATA!H140),IF($C$3="Current Exchange rate",IF(D.Other_DATA!H140=0,0,D.Other_DATA!H140/ECO!R33),IF($C$3="Constant Exchange rate",IF(D.Other_DATA!H140=0,0,D.Other_DATA!H140/ECO!R68))))</f>
        <v>0</v>
      </c>
      <c r="J187" s="74">
        <f>IF($C$3="National Currency",IF(D.Other_DATA!I140=0,0,D.Other_DATA!I140),IF($C$3="Current Exchange rate",IF(D.Other_DATA!I140=0,0,D.Other_DATA!I140/ECO!S33),IF($C$3="Constant Exchange rate",IF(D.Other_DATA!I140=0,0,D.Other_DATA!I140/ECO!S68))))</f>
        <v>0</v>
      </c>
      <c r="K187" s="74">
        <f>IF($C$3="National Currency",IF(D.Other_DATA!J140=0,0,D.Other_DATA!J140),IF($C$3="Current Exchange rate",IF(D.Other_DATA!J140=0,0,D.Other_DATA!J140/ECO!T33),IF($C$3="Constant Exchange rate",IF(D.Other_DATA!J140=0,0,D.Other_DATA!J140/ECO!T68))))</f>
        <v>0</v>
      </c>
      <c r="L187" s="74">
        <f>IF($C$3="National Currency",IF(D.Other_DATA!K140=0,0,D.Other_DATA!K140),IF($C$3="Current Exchange rate",IF(D.Other_DATA!K140=0,0,D.Other_DATA!K140/ECO!U33),IF($C$3="Constant Exchange rate",IF(D.Other_DATA!K140=0,0,D.Other_DATA!K140/ECO!U68))))</f>
        <v>0</v>
      </c>
      <c r="M187" s="74">
        <f>IF($C$3="National Currency",IF(D.Other_DATA!L140=0,0,D.Other_DATA!L140),IF($C$3="Current Exchange rate",IF(D.Other_DATA!L140=0,0,D.Other_DATA!L140/ECO!V33),IF($C$3="Constant Exchange rate",IF(D.Other_DATA!L140=0,0,D.Other_DATA!L140/ECO!V68))))</f>
        <v>0</v>
      </c>
      <c r="N187" s="74">
        <f>IF($C$3="National Currency",IF(D.Other_DATA!M140=0,0,D.Other_DATA!M140),IF($C$3="Current Exchange rate",IF(D.Other_DATA!M140=0,0,D.Other_DATA!M140/ECO!W33),IF($C$3="Constant Exchange rate",IF(D.Other_DATA!M140=0,0,D.Other_DATA!M140/ECO!W68))))</f>
        <v>0</v>
      </c>
      <c r="O187" s="74">
        <f>IF($C$3="National Currency",IF(D.Other_DATA!N140=0,0,D.Other_DATA!N140),IF($C$3="Current Exchange rate",IF(D.Other_DATA!N140=0,0,D.Other_DATA!N140/ECO!X33),IF($C$3="Constant Exchange rate",IF(D.Other_DATA!N140=0,0,D.Other_DATA!N140/ECO!X68))))</f>
        <v>0</v>
      </c>
      <c r="P187" s="48">
        <f t="shared" si="43"/>
        <v>0</v>
      </c>
      <c r="Q187" s="94" t="str">
        <f t="shared" si="41"/>
        <v>-</v>
      </c>
      <c r="R187" s="94" t="str">
        <f t="shared" si="42"/>
        <v>-</v>
      </c>
    </row>
    <row r="188" spans="3:18" ht="15" x14ac:dyDescent="0.25">
      <c r="C188" s="256"/>
      <c r="D188" s="257"/>
      <c r="E188" s="45" t="s">
        <v>24</v>
      </c>
      <c r="F188" s="74">
        <f>IF($C$3="National Currency",IF(D.Other_DATA!E141=0,0,D.Other_DATA!E141),IF($C$3="Current Exchange rate",IF(D.Other_DATA!E141=0,0,D.Other_DATA!E141/ECO!O34),IF($C$3="Constant Exchange rate",IF(D.Other_DATA!E141=0,0,D.Other_DATA!E141/ECO!O69))))</f>
        <v>0</v>
      </c>
      <c r="G188" s="74">
        <f>IF($C$3="National Currency",IF(D.Other_DATA!F141=0,0,D.Other_DATA!F141),IF($C$3="Current Exchange rate",IF(D.Other_DATA!F141=0,0,D.Other_DATA!F141/ECO!P34),IF($C$3="Constant Exchange rate",IF(D.Other_DATA!F141=0,0,D.Other_DATA!F141/ECO!P69))))</f>
        <v>0</v>
      </c>
      <c r="H188" s="74">
        <f>IF($C$3="National Currency",IF(D.Other_DATA!G141=0,0,D.Other_DATA!G141),IF($C$3="Current Exchange rate",IF(D.Other_DATA!G141=0,0,D.Other_DATA!G141/ECO!Q34),IF($C$3="Constant Exchange rate",IF(D.Other_DATA!G141=0,0,D.Other_DATA!G141/ECO!Q69))))</f>
        <v>0</v>
      </c>
      <c r="I188" s="74">
        <f>IF($C$3="National Currency",IF(D.Other_DATA!H141=0,0,D.Other_DATA!H141),IF($C$3="Current Exchange rate",IF(D.Other_DATA!H141=0,0,D.Other_DATA!H141/ECO!R34),IF($C$3="Constant Exchange rate",IF(D.Other_DATA!H141=0,0,D.Other_DATA!H141/ECO!R69))))</f>
        <v>0</v>
      </c>
      <c r="J188" s="74">
        <f>IF($C$3="National Currency",IF(D.Other_DATA!I141=0,0,D.Other_DATA!I141),IF($C$3="Current Exchange rate",IF(D.Other_DATA!I141=0,0,D.Other_DATA!I141/ECO!S34),IF($C$3="Constant Exchange rate",IF(D.Other_DATA!I141=0,0,D.Other_DATA!I141/ECO!S69))))</f>
        <v>0</v>
      </c>
      <c r="K188" s="74">
        <f>IF($C$3="National Currency",IF(D.Other_DATA!J141=0,0,D.Other_DATA!J141),IF($C$3="Current Exchange rate",IF(D.Other_DATA!J141=0,0,D.Other_DATA!J141/ECO!T34),IF($C$3="Constant Exchange rate",IF(D.Other_DATA!J141=0,0,D.Other_DATA!J141/ECO!T69))))</f>
        <v>0</v>
      </c>
      <c r="L188" s="74">
        <f>IF($C$3="National Currency",IF(D.Other_DATA!K141=0,0,D.Other_DATA!K141),IF($C$3="Current Exchange rate",IF(D.Other_DATA!K141=0,0,D.Other_DATA!K141/ECO!U34),IF($C$3="Constant Exchange rate",IF(D.Other_DATA!K141=0,0,D.Other_DATA!K141/ECO!U69))))</f>
        <v>0</v>
      </c>
      <c r="M188" s="74">
        <f>IF($C$3="National Currency",IF(D.Other_DATA!L141=0,0,D.Other_DATA!L141),IF($C$3="Current Exchange rate",IF(D.Other_DATA!L141=0,0,D.Other_DATA!L141/ECO!V34),IF($C$3="Constant Exchange rate",IF(D.Other_DATA!L141=0,0,D.Other_DATA!L141/ECO!V69))))</f>
        <v>0</v>
      </c>
      <c r="N188" s="74">
        <f>IF($C$3="National Currency",IF(D.Other_DATA!M141=0,0,D.Other_DATA!M141),IF($C$3="Current Exchange rate",IF(D.Other_DATA!M141=0,0,D.Other_DATA!M141/ECO!W34),IF($C$3="Constant Exchange rate",IF(D.Other_DATA!M141=0,0,D.Other_DATA!M141/ECO!W69))))</f>
        <v>285.73434428531311</v>
      </c>
      <c r="O188" s="74">
        <f>IF($C$3="National Currency",IF(D.Other_DATA!N141=0,0,D.Other_DATA!N141),IF($C$3="Current Exchange rate",IF(D.Other_DATA!N141=0,0,D.Other_DATA!N141/ECO!X34),IF($C$3="Constant Exchange rate",IF(D.Other_DATA!N141=0,0,D.Other_DATA!N141/ECO!X69))))</f>
        <v>0</v>
      </c>
      <c r="P188" s="48">
        <f t="shared" si="43"/>
        <v>0</v>
      </c>
      <c r="Q188" s="94" t="str">
        <f t="shared" si="41"/>
        <v>-</v>
      </c>
      <c r="R188" s="94" t="str">
        <f t="shared" si="42"/>
        <v>-</v>
      </c>
    </row>
    <row r="189" spans="3:18" ht="15" x14ac:dyDescent="0.25">
      <c r="C189" s="256"/>
      <c r="D189" s="257"/>
      <c r="E189" s="45" t="s">
        <v>25</v>
      </c>
      <c r="F189" s="74">
        <f>IF($C$3="National Currency",IF(D.Other_DATA!E142=0,0,D.Other_DATA!E142),IF($C$3="Current Exchange rate",IF(D.Other_DATA!E142=0,0,D.Other_DATA!E142/ECO!O35),IF($C$3="Constant Exchange rate",IF(D.Other_DATA!E142=0,0,D.Other_DATA!E142/ECO!O70))))</f>
        <v>0</v>
      </c>
      <c r="G189" s="74">
        <f>IF($C$3="National Currency",IF(D.Other_DATA!F142=0,0,D.Other_DATA!F142),IF($C$3="Current Exchange rate",IF(D.Other_DATA!F142=0,0,D.Other_DATA!F142/ECO!P35),IF($C$3="Constant Exchange rate",IF(D.Other_DATA!F142=0,0,D.Other_DATA!F142/ECO!P70))))</f>
        <v>0</v>
      </c>
      <c r="H189" s="74">
        <f>IF($C$3="National Currency",IF(D.Other_DATA!G142=0,0,D.Other_DATA!G142),IF($C$3="Current Exchange rate",IF(D.Other_DATA!G142=0,0,D.Other_DATA!G142/ECO!Q35),IF($C$3="Constant Exchange rate",IF(D.Other_DATA!G142=0,0,D.Other_DATA!G142/ECO!Q70))))</f>
        <v>0</v>
      </c>
      <c r="I189" s="74">
        <f>IF($C$3="National Currency",IF(D.Other_DATA!H142=0,0,D.Other_DATA!H142),IF($C$3="Current Exchange rate",IF(D.Other_DATA!H142=0,0,D.Other_DATA!H142/ECO!R35),IF($C$3="Constant Exchange rate",IF(D.Other_DATA!H142=0,0,D.Other_DATA!H142/ECO!R70))))</f>
        <v>0</v>
      </c>
      <c r="J189" s="74">
        <f>IF($C$3="National Currency",IF(D.Other_DATA!I142=0,0,D.Other_DATA!I142),IF($C$3="Current Exchange rate",IF(D.Other_DATA!I142=0,0,D.Other_DATA!I142/ECO!S35),IF($C$3="Constant Exchange rate",IF(D.Other_DATA!I142=0,0,D.Other_DATA!I142/ECO!S70))))</f>
        <v>0</v>
      </c>
      <c r="K189" s="74">
        <f>IF($C$3="National Currency",IF(D.Other_DATA!J142=0,0,D.Other_DATA!J142),IF($C$3="Current Exchange rate",IF(D.Other_DATA!J142=0,0,D.Other_DATA!J142/ECO!T35),IF($C$3="Constant Exchange rate",IF(D.Other_DATA!J142=0,0,D.Other_DATA!J142/ECO!T70))))</f>
        <v>0</v>
      </c>
      <c r="L189" s="74">
        <f>IF($C$3="National Currency",IF(D.Other_DATA!K142=0,0,D.Other_DATA!K142),IF($C$3="Current Exchange rate",IF(D.Other_DATA!K142=0,0,D.Other_DATA!K142/ECO!U35),IF($C$3="Constant Exchange rate",IF(D.Other_DATA!K142=0,0,D.Other_DATA!K142/ECO!U70))))</f>
        <v>0</v>
      </c>
      <c r="M189" s="74">
        <f>IF($C$3="National Currency",IF(D.Other_DATA!L142=0,0,D.Other_DATA!L142),IF($C$3="Current Exchange rate",IF(D.Other_DATA!L142=0,0,D.Other_DATA!L142/ECO!V35),IF($C$3="Constant Exchange rate",IF(D.Other_DATA!L142=0,0,D.Other_DATA!L142/ECO!V70))))</f>
        <v>0</v>
      </c>
      <c r="N189" s="74">
        <f>IF($C$3="National Currency",IF(D.Other_DATA!M142=0,0,D.Other_DATA!M142),IF($C$3="Current Exchange rate",IF(D.Other_DATA!M142=0,0,D.Other_DATA!M142/ECO!W35),IF($C$3="Constant Exchange rate",IF(D.Other_DATA!M142=0,0,D.Other_DATA!M142/ECO!W70))))</f>
        <v>0</v>
      </c>
      <c r="O189" s="74">
        <f>IF($C$3="National Currency",IF(D.Other_DATA!N142=0,0,D.Other_DATA!N142),IF($C$3="Current Exchange rate",IF(D.Other_DATA!N142=0,0,D.Other_DATA!N142/ECO!X35),IF($C$3="Constant Exchange rate",IF(D.Other_DATA!N142=0,0,D.Other_DATA!N142/ECO!X70))))</f>
        <v>0</v>
      </c>
      <c r="P189" s="48">
        <f t="shared" si="43"/>
        <v>0</v>
      </c>
      <c r="Q189" s="94" t="str">
        <f t="shared" si="41"/>
        <v>-</v>
      </c>
      <c r="R189" s="94" t="str">
        <f t="shared" si="42"/>
        <v>-</v>
      </c>
    </row>
    <row r="190" spans="3:18" ht="15" x14ac:dyDescent="0.25">
      <c r="C190" s="256"/>
      <c r="D190" s="257"/>
      <c r="E190" s="45" t="s">
        <v>26</v>
      </c>
      <c r="F190" s="74">
        <f>IF($C$3="National Currency",IF(D.Other_DATA!E143=0,0,D.Other_DATA!E143),IF($C$3="Current Exchange rate",IF(D.Other_DATA!E143=0,0,D.Other_DATA!E143/ECO!O36),IF($C$3="Constant Exchange rate",IF(D.Other_DATA!E143=0,0,D.Other_DATA!E143/ECO!O71))))</f>
        <v>4.3143432949171361</v>
      </c>
      <c r="G190" s="74">
        <f>IF($C$3="National Currency",IF(D.Other_DATA!F143=0,0,D.Other_DATA!F143),IF($C$3="Current Exchange rate",IF(D.Other_DATA!F143=0,0,D.Other_DATA!F143/ECO!P36),IF($C$3="Constant Exchange rate",IF(D.Other_DATA!F143=0,0,D.Other_DATA!F143/ECO!P71))))</f>
        <v>5.2673040282777794</v>
      </c>
      <c r="H190" s="74">
        <f>IF($C$3="National Currency",IF(D.Other_DATA!G143=0,0,D.Other_DATA!G143),IF($C$3="Current Exchange rate",IF(D.Other_DATA!G143=0,0,D.Other_DATA!G143/ECO!Q36),IF($C$3="Constant Exchange rate",IF(D.Other_DATA!G143=0,0,D.Other_DATA!G143/ECO!Q71))))</f>
        <v>6.2202647616384228</v>
      </c>
      <c r="I190" s="74">
        <f>IF($C$3="National Currency",IF(D.Other_DATA!H143=0,0,D.Other_DATA!H143),IF($C$3="Current Exchange rate",IF(D.Other_DATA!H143=0,0,D.Other_DATA!H143/ECO!R36),IF($C$3="Constant Exchange rate",IF(D.Other_DATA!H143=0,0,D.Other_DATA!H143/ECO!R71))))</f>
        <v>7.173225494999067</v>
      </c>
      <c r="J190" s="74">
        <f>IF($C$3="National Currency",IF(D.Other_DATA!I143=0,0,D.Other_DATA!I143),IF($C$3="Current Exchange rate",IF(D.Other_DATA!I143=0,0,D.Other_DATA!I143/ECO!S36),IF($C$3="Constant Exchange rate",IF(D.Other_DATA!I143=0,0,D.Other_DATA!I143/ECO!S71))))</f>
        <v>8.1261862283597104</v>
      </c>
      <c r="K190" s="74">
        <f>IF($C$3="National Currency",IF(D.Other_DATA!J143=0,0,D.Other_DATA!J143),IF($C$3="Current Exchange rate",IF(D.Other_DATA!J143=0,0,D.Other_DATA!J143/ECO!T36),IF($C$3="Constant Exchange rate",IF(D.Other_DATA!J143=0,0,D.Other_DATA!J143/ECO!T71))))</f>
        <v>9.0791469617203546</v>
      </c>
      <c r="L190" s="74">
        <f>IF($C$3="National Currency",IF(D.Other_DATA!K143=0,0,D.Other_DATA!K143),IF($C$3="Current Exchange rate",IF(D.Other_DATA!K143=0,0,D.Other_DATA!K143/ECO!U36),IF($C$3="Constant Exchange rate",IF(D.Other_DATA!K143=0,0,D.Other_DATA!K143/ECO!U71))))</f>
        <v>6.915320781654323</v>
      </c>
      <c r="M190" s="74">
        <f>IF($C$3="National Currency",IF(D.Other_DATA!L143=0,0,D.Other_DATA!L143),IF($C$3="Current Exchange rate",IF(D.Other_DATA!L143=0,0,D.Other_DATA!L143/ECO!V36),IF($C$3="Constant Exchange rate",IF(D.Other_DATA!L143=0,0,D.Other_DATA!L143/ECO!V71))))</f>
        <v>6.915320781654323</v>
      </c>
      <c r="N190" s="74">
        <f>IF($C$3="National Currency",IF(D.Other_DATA!M143=0,0,D.Other_DATA!M143),IF($C$3="Current Exchange rate",IF(D.Other_DATA!M143=0,0,D.Other_DATA!M143/ECO!W36),IF($C$3="Constant Exchange rate",IF(D.Other_DATA!M143=0,0,D.Other_DATA!M143/ECO!W71))))</f>
        <v>43.499598465244937</v>
      </c>
      <c r="O190" s="74">
        <f>IF($C$3="National Currency",IF(D.Other_DATA!N143=0,0,D.Other_DATA!N143),IF($C$3="Current Exchange rate",IF(D.Other_DATA!N143=0,0,D.Other_DATA!N143/ECO!X36),IF($C$3="Constant Exchange rate",IF(D.Other_DATA!N143=0,0,D.Other_DATA!N143/ECO!X71))))</f>
        <v>44.452559198605577</v>
      </c>
      <c r="P190" s="48">
        <f t="shared" si="43"/>
        <v>1.5029442035274978E-3</v>
      </c>
      <c r="Q190" s="94">
        <f t="shared" si="41"/>
        <v>2.1907345515431276E-2</v>
      </c>
      <c r="R190" s="94">
        <f t="shared" si="42"/>
        <v>9.3034358093331466</v>
      </c>
    </row>
    <row r="191" spans="3:18" ht="15" x14ac:dyDescent="0.25">
      <c r="C191" s="256"/>
      <c r="D191" s="257"/>
      <c r="E191" s="45" t="s">
        <v>27</v>
      </c>
      <c r="F191" s="74">
        <f>IF($C$3="National Currency",IF(D.Other_DATA!E144=0,0,D.Other_DATA!E144),IF($C$3="Current Exchange rate",IF(D.Other_DATA!E144=0,0,D.Other_DATA!E144/ECO!O37),IF($C$3="Constant Exchange rate",IF(D.Other_DATA!E144=0,0,D.Other_DATA!E144/ECO!O72))))</f>
        <v>0</v>
      </c>
      <c r="G191" s="74">
        <f>IF($C$3="National Currency",IF(D.Other_DATA!F144=0,0,D.Other_DATA!F144),IF($C$3="Current Exchange rate",IF(D.Other_DATA!F144=0,0,D.Other_DATA!F144/ECO!P37),IF($C$3="Constant Exchange rate",IF(D.Other_DATA!F144=0,0,D.Other_DATA!F144/ECO!P72))))</f>
        <v>0</v>
      </c>
      <c r="H191" s="74">
        <f>IF($C$3="National Currency",IF(D.Other_DATA!G144=0,0,D.Other_DATA!G144),IF($C$3="Current Exchange rate",IF(D.Other_DATA!G144=0,0,D.Other_DATA!G144/ECO!Q37),IF($C$3="Constant Exchange rate",IF(D.Other_DATA!G144=0,0,D.Other_DATA!G144/ECO!Q72))))</f>
        <v>0</v>
      </c>
      <c r="I191" s="74">
        <f>IF($C$3="National Currency",IF(D.Other_DATA!H144=0,0,D.Other_DATA!H144),IF($C$3="Current Exchange rate",IF(D.Other_DATA!H144=0,0,D.Other_DATA!H144/ECO!R37),IF($C$3="Constant Exchange rate",IF(D.Other_DATA!H144=0,0,D.Other_DATA!H144/ECO!R72))))</f>
        <v>0</v>
      </c>
      <c r="J191" s="74">
        <f>IF($C$3="National Currency",IF(D.Other_DATA!I144=0,0,D.Other_DATA!I144),IF($C$3="Current Exchange rate",IF(D.Other_DATA!I144=0,0,D.Other_DATA!I144/ECO!S37),IF($C$3="Constant Exchange rate",IF(D.Other_DATA!I144=0,0,D.Other_DATA!I144/ECO!S72))))</f>
        <v>0</v>
      </c>
      <c r="K191" s="74">
        <f>IF($C$3="National Currency",IF(D.Other_DATA!J144=0,0,D.Other_DATA!J144),IF($C$3="Current Exchange rate",IF(D.Other_DATA!J144=0,0,D.Other_DATA!J144/ECO!T37),IF($C$3="Constant Exchange rate",IF(D.Other_DATA!J144=0,0,D.Other_DATA!J144/ECO!T72))))</f>
        <v>0</v>
      </c>
      <c r="L191" s="74">
        <f>IF($C$3="National Currency",IF(D.Other_DATA!K144=0,0,D.Other_DATA!K144),IF($C$3="Current Exchange rate",IF(D.Other_DATA!K144=0,0,D.Other_DATA!K144/ECO!U37),IF($C$3="Constant Exchange rate",IF(D.Other_DATA!K144=0,0,D.Other_DATA!K144/ECO!U72))))</f>
        <v>0</v>
      </c>
      <c r="M191" s="74">
        <f>IF($C$3="National Currency",IF(D.Other_DATA!L144=0,0,D.Other_DATA!L144),IF($C$3="Current Exchange rate",IF(D.Other_DATA!L144=0,0,D.Other_DATA!L144/ECO!V37),IF($C$3="Constant Exchange rate",IF(D.Other_DATA!L144=0,0,D.Other_DATA!L144/ECO!V72))))</f>
        <v>0</v>
      </c>
      <c r="N191" s="74">
        <f>IF($C$3="National Currency",IF(D.Other_DATA!M144=0,0,D.Other_DATA!M144),IF($C$3="Current Exchange rate",IF(D.Other_DATA!M144=0,0,D.Other_DATA!M144/ECO!W37),IF($C$3="Constant Exchange rate",IF(D.Other_DATA!M144=0,0,D.Other_DATA!M144/ECO!W72))))</f>
        <v>0</v>
      </c>
      <c r="O191" s="74">
        <f>IF($C$3="National Currency",IF(D.Other_DATA!N144=0,0,D.Other_DATA!N144),IF($C$3="Current Exchange rate",IF(D.Other_DATA!N144=0,0,D.Other_DATA!N144/ECO!X37),IF($C$3="Constant Exchange rate",IF(D.Other_DATA!N144=0,0,D.Other_DATA!N144/ECO!X72))))</f>
        <v>0</v>
      </c>
      <c r="P191" s="48">
        <f t="shared" si="43"/>
        <v>0</v>
      </c>
      <c r="Q191" s="94" t="str">
        <f t="shared" si="41"/>
        <v>-</v>
      </c>
      <c r="R191" s="94" t="str">
        <f t="shared" si="42"/>
        <v>-</v>
      </c>
    </row>
    <row r="192" spans="3:18" ht="15" x14ac:dyDescent="0.25">
      <c r="C192" s="256"/>
      <c r="D192" s="257"/>
      <c r="E192" s="45" t="s">
        <v>28</v>
      </c>
      <c r="F192" s="74">
        <f>IF($C$3="National Currency",IF(D.Other_DATA!E145=0,0,D.Other_DATA!E145),IF($C$3="Current Exchange rate",IF(D.Other_DATA!E145=0,0,D.Other_DATA!E145/ECO!O38),IF($C$3="Constant Exchange rate",IF(D.Other_DATA!E145=0,0,D.Other_DATA!E145/ECO!O73))))</f>
        <v>93.857452845935569</v>
      </c>
      <c r="G192" s="74">
        <f>IF($C$3="National Currency",IF(D.Other_DATA!F145=0,0,D.Other_DATA!F145),IF($C$3="Current Exchange rate",IF(D.Other_DATA!F145=0,0,D.Other_DATA!F145/ECO!P38),IF($C$3="Constant Exchange rate",IF(D.Other_DATA!F145=0,0,D.Other_DATA!F145/ECO!P73))))</f>
        <v>99.202971123351702</v>
      </c>
      <c r="H192" s="74">
        <f>IF($C$3="National Currency",IF(D.Other_DATA!G145=0,0,D.Other_DATA!G145),IF($C$3="Current Exchange rate",IF(D.Other_DATA!G145=0,0,D.Other_DATA!G145/ECO!Q38),IF($C$3="Constant Exchange rate",IF(D.Other_DATA!G145=0,0,D.Other_DATA!G145/ECO!Q73))))</f>
        <v>98.213987648138882</v>
      </c>
      <c r="I192" s="74">
        <f>IF($C$3="National Currency",IF(D.Other_DATA!H145=0,0,D.Other_DATA!H145),IF($C$3="Current Exchange rate",IF(D.Other_DATA!H145=0,0,D.Other_DATA!H145/ECO!R38),IF($C$3="Constant Exchange rate",IF(D.Other_DATA!H145=0,0,D.Other_DATA!H145/ECO!R73))))</f>
        <v>103</v>
      </c>
      <c r="J192" s="74">
        <f>IF($C$3="National Currency",IF(D.Other_DATA!I145=0,0,D.Other_DATA!I145),IF($C$3="Current Exchange rate",IF(D.Other_DATA!I145=0,0,D.Other_DATA!I145/ECO!S38),IF($C$3="Constant Exchange rate",IF(D.Other_DATA!I145=0,0,D.Other_DATA!I145/ECO!S73))))</f>
        <v>108</v>
      </c>
      <c r="K192" s="74">
        <f>IF($C$3="National Currency",IF(D.Other_DATA!J145=0,0,D.Other_DATA!J145),IF($C$3="Current Exchange rate",IF(D.Other_DATA!J145=0,0,D.Other_DATA!J145/ECO!T38),IF($C$3="Constant Exchange rate",IF(D.Other_DATA!J145=0,0,D.Other_DATA!J145/ECO!T73))))</f>
        <v>98</v>
      </c>
      <c r="L192" s="74">
        <f>IF($C$3="National Currency",IF(D.Other_DATA!K145=0,0,D.Other_DATA!K145),IF($C$3="Current Exchange rate",IF(D.Other_DATA!K145=0,0,D.Other_DATA!K145/ECO!U38),IF($C$3="Constant Exchange rate",IF(D.Other_DATA!K145=0,0,D.Other_DATA!K145/ECO!U73))))</f>
        <v>106</v>
      </c>
      <c r="M192" s="74">
        <f>IF($C$3="National Currency",IF(D.Other_DATA!L145=0,0,D.Other_DATA!L145),IF($C$3="Current Exchange rate",IF(D.Other_DATA!L145=0,0,D.Other_DATA!L145/ECO!V38),IF($C$3="Constant Exchange rate",IF(D.Other_DATA!L145=0,0,D.Other_DATA!L145/ECO!V73))))</f>
        <v>99</v>
      </c>
      <c r="N192" s="74">
        <f>IF($C$3="National Currency",IF(D.Other_DATA!M145=0,0,D.Other_DATA!M145),IF($C$3="Current Exchange rate",IF(D.Other_DATA!M145=0,0,D.Other_DATA!M145/ECO!W38),IF($C$3="Constant Exchange rate",IF(D.Other_DATA!M145=0,0,D.Other_DATA!M145/ECO!W73))))</f>
        <v>98</v>
      </c>
      <c r="O192" s="74">
        <f>IF($C$3="National Currency",IF(D.Other_DATA!N145=0,0,D.Other_DATA!N145),IF($C$3="Current Exchange rate",IF(D.Other_DATA!N145=0,0,D.Other_DATA!N145/ECO!X38),IF($C$3="Constant Exchange rate",IF(D.Other_DATA!N145=0,0,D.Other_DATA!N145/ECO!X73))))</f>
        <v>91.1</v>
      </c>
      <c r="P192" s="48">
        <f t="shared" si="43"/>
        <v>3.0800975109133875E-3</v>
      </c>
      <c r="Q192" s="94">
        <f t="shared" si="41"/>
        <v>-7.040816326530619E-2</v>
      </c>
      <c r="R192" s="94">
        <f t="shared" si="42"/>
        <v>-2.9379157033612047E-2</v>
      </c>
    </row>
    <row r="193" spans="3:18" ht="15" x14ac:dyDescent="0.25">
      <c r="C193" s="256"/>
      <c r="D193" s="257"/>
      <c r="E193" s="45" t="s">
        <v>29</v>
      </c>
      <c r="F193" s="74">
        <f>IF($C$3="National Currency",IF(D.Other_DATA!E146=0,0,D.Other_DATA!E146),IF($C$3="Current Exchange rate",IF(D.Other_DATA!E146=0,0,D.Other_DATA!E146/ECO!O39),IF($C$3="Constant Exchange rate",IF(D.Other_DATA!E146=0,0,D.Other_DATA!E146/ECO!O74))))</f>
        <v>9.7590121489743069</v>
      </c>
      <c r="G193" s="74">
        <f>IF($C$3="National Currency",IF(D.Other_DATA!F146=0,0,D.Other_DATA!F146),IF($C$3="Current Exchange rate",IF(D.Other_DATA!F146=0,0,D.Other_DATA!F146/ECO!P39),IF($C$3="Constant Exchange rate",IF(D.Other_DATA!F146=0,0,D.Other_DATA!F146/ECO!P74))))</f>
        <v>9.692624311226183</v>
      </c>
      <c r="H193" s="74">
        <f>IF($C$3="National Currency",IF(D.Other_DATA!G146=0,0,D.Other_DATA!G146),IF($C$3="Current Exchange rate",IF(D.Other_DATA!G146=0,0,D.Other_DATA!G146/ECO!Q39),IF($C$3="Constant Exchange rate",IF(D.Other_DATA!G146=0,0,D.Other_DATA!G146/ECO!Q74))))</f>
        <v>12.71327092876585</v>
      </c>
      <c r="I193" s="74">
        <f>IF($C$3="National Currency",IF(D.Other_DATA!H146=0,0,D.Other_DATA!H146),IF($C$3="Current Exchange rate",IF(D.Other_DATA!H146=0,0,D.Other_DATA!H146/ECO!R39),IF($C$3="Constant Exchange rate",IF(D.Other_DATA!H146=0,0,D.Other_DATA!H146/ECO!R74))))</f>
        <v>15.733917546305516</v>
      </c>
      <c r="J193" s="74">
        <f>IF($C$3="National Currency",IF(D.Other_DATA!I146=0,0,D.Other_DATA!I146),IF($C$3="Current Exchange rate",IF(D.Other_DATA!I146=0,0,D.Other_DATA!I146/ECO!S39),IF($C$3="Constant Exchange rate",IF(D.Other_DATA!I146=0,0,D.Other_DATA!I146/ECO!S74))))</f>
        <v>16.430989842660825</v>
      </c>
      <c r="K193" s="74">
        <f>IF($C$3="National Currency",IF(D.Other_DATA!J146=0,0,D.Other_DATA!J146),IF($C$3="Current Exchange rate",IF(D.Other_DATA!J146=0,0,D.Other_DATA!J146/ECO!T39),IF($C$3="Constant Exchange rate",IF(D.Other_DATA!J146=0,0,D.Other_DATA!J146/ECO!T74))))</f>
        <v>0</v>
      </c>
      <c r="L193" s="74">
        <f>IF($C$3="National Currency",IF(D.Other_DATA!K146=0,0,D.Other_DATA!K146),IF($C$3="Current Exchange rate",IF(D.Other_DATA!K146=0,0,D.Other_DATA!K146/ECO!U39),IF($C$3="Constant Exchange rate",IF(D.Other_DATA!K146=0,0,D.Other_DATA!K146/ECO!U74))))</f>
        <v>0</v>
      </c>
      <c r="M193" s="74">
        <f>IF($C$3="National Currency",IF(D.Other_DATA!L146=0,0,D.Other_DATA!L146),IF($C$3="Current Exchange rate",IF(D.Other_DATA!L146=0,0,D.Other_DATA!L146/ECO!V39),IF($C$3="Constant Exchange rate",IF(D.Other_DATA!L146=0,0,D.Other_DATA!L146/ECO!V74))))</f>
        <v>0</v>
      </c>
      <c r="N193" s="74">
        <f>IF($C$3="National Currency",IF(D.Other_DATA!M146=0,0,D.Other_DATA!M146),IF($C$3="Current Exchange rate",IF(D.Other_DATA!M146=0,0,D.Other_DATA!M146/ECO!W39),IF($C$3="Constant Exchange rate",IF(D.Other_DATA!M146=0,0,D.Other_DATA!M146/ECO!W74))))</f>
        <v>0</v>
      </c>
      <c r="O193" s="74">
        <f>IF($C$3="National Currency",IF(D.Other_DATA!N146=0,0,D.Other_DATA!N146),IF($C$3="Current Exchange rate",IF(D.Other_DATA!N146=0,0,D.Other_DATA!N146/ECO!X39),IF($C$3="Constant Exchange rate",IF(D.Other_DATA!N146=0,0,D.Other_DATA!N146/ECO!X74))))</f>
        <v>0</v>
      </c>
      <c r="P193" s="48">
        <f t="shared" si="43"/>
        <v>0</v>
      </c>
      <c r="Q193" s="94" t="str">
        <f t="shared" si="41"/>
        <v>-</v>
      </c>
      <c r="R193" s="94" t="str">
        <f t="shared" si="42"/>
        <v>-</v>
      </c>
    </row>
    <row r="194" spans="3:18" ht="15" x14ac:dyDescent="0.25">
      <c r="C194" s="256"/>
      <c r="D194" s="257"/>
      <c r="E194" s="45" t="s">
        <v>30</v>
      </c>
      <c r="F194" s="74">
        <f>IF($C$3="National Currency",IF(D.Other_DATA!E147=0,0,D.Other_DATA!E147),IF($C$3="Current Exchange rate",IF(D.Other_DATA!E147=0,0,D.Other_DATA!E147/ECO!O40),IF($C$3="Constant Exchange rate",IF(D.Other_DATA!E147=0,0,D.Other_DATA!E147/ECO!O75))))</f>
        <v>36.016949152542374</v>
      </c>
      <c r="G194" s="74">
        <f>IF($C$3="National Currency",IF(D.Other_DATA!F147=0,0,D.Other_DATA!F147),IF($C$3="Current Exchange rate",IF(D.Other_DATA!F147=0,0,D.Other_DATA!F147/ECO!P40),IF($C$3="Constant Exchange rate",IF(D.Other_DATA!F147=0,0,D.Other_DATA!F147/ECO!P75))))</f>
        <v>36.016949152542374</v>
      </c>
      <c r="H194" s="74">
        <f>IF($C$3="National Currency",IF(D.Other_DATA!G147=0,0,D.Other_DATA!G147),IF($C$3="Current Exchange rate",IF(D.Other_DATA!G147=0,0,D.Other_DATA!G147/ECO!Q40),IF($C$3="Constant Exchange rate",IF(D.Other_DATA!G147=0,0,D.Other_DATA!G147/ECO!Q75))))</f>
        <v>44.491525423728817</v>
      </c>
      <c r="I194" s="74">
        <f>IF($C$3="National Currency",IF(D.Other_DATA!H147=0,0,D.Other_DATA!H147),IF($C$3="Current Exchange rate",IF(D.Other_DATA!H147=0,0,D.Other_DATA!H147/ECO!R40),IF($C$3="Constant Exchange rate",IF(D.Other_DATA!H147=0,0,D.Other_DATA!H147/ECO!R75))))</f>
        <v>58.262711864406782</v>
      </c>
      <c r="J194" s="74">
        <f>IF($C$3="National Currency",IF(D.Other_DATA!I147=0,0,D.Other_DATA!I147),IF($C$3="Current Exchange rate",IF(D.Other_DATA!I147=0,0,D.Other_DATA!I147/ECO!S40),IF($C$3="Constant Exchange rate",IF(D.Other_DATA!I147=0,0,D.Other_DATA!I147/ECO!S75))))</f>
        <v>116.87853107344634</v>
      </c>
      <c r="K194" s="74">
        <f>IF($C$3="National Currency",IF(D.Other_DATA!J147=0,0,D.Other_DATA!J147),IF($C$3="Current Exchange rate",IF(D.Other_DATA!J147=0,0,D.Other_DATA!J147/ECO!T40),IF($C$3="Constant Exchange rate",IF(D.Other_DATA!J147=0,0,D.Other_DATA!J147/ECO!T75))))</f>
        <v>138.06497175141243</v>
      </c>
      <c r="L194" s="74">
        <f>IF($C$3="National Currency",IF(D.Other_DATA!K147=0,0,D.Other_DATA!K147),IF($C$3="Current Exchange rate",IF(D.Other_DATA!K147=0,0,D.Other_DATA!K147/ECO!U40),IF($C$3="Constant Exchange rate",IF(D.Other_DATA!K147=0,0,D.Other_DATA!K147/ECO!U75))))</f>
        <v>151.12994350282486</v>
      </c>
      <c r="M194" s="74">
        <f>IF($C$3="National Currency",IF(D.Other_DATA!L147=0,0,D.Other_DATA!L147),IF($C$3="Current Exchange rate",IF(D.Other_DATA!L147=0,0,D.Other_DATA!L147/ECO!V40),IF($C$3="Constant Exchange rate",IF(D.Other_DATA!L147=0,0,D.Other_DATA!L147/ECO!V75))))</f>
        <v>170.9039548022599</v>
      </c>
      <c r="N194" s="74">
        <f>IF($C$3="National Currency",IF(D.Other_DATA!M147=0,0,D.Other_DATA!M147),IF($C$3="Current Exchange rate",IF(D.Other_DATA!M147=0,0,D.Other_DATA!M147/ECO!W40),IF($C$3="Constant Exchange rate",IF(D.Other_DATA!M147=0,0,D.Other_DATA!M147/ECO!W75))))</f>
        <v>204.4491525423729</v>
      </c>
      <c r="O194" s="74">
        <f>IF($C$3="National Currency",IF(D.Other_DATA!N147=0,0,D.Other_DATA!N147),IF($C$3="Current Exchange rate",IF(D.Other_DATA!N147=0,0,D.Other_DATA!N147/ECO!X40),IF($C$3="Constant Exchange rate",IF(D.Other_DATA!N147=0,0,D.Other_DATA!N147/ECO!X75))))</f>
        <v>244.70338983050848</v>
      </c>
      <c r="P194" s="48">
        <f t="shared" si="43"/>
        <v>8.2734390991110601E-3</v>
      </c>
      <c r="Q194" s="94">
        <f t="shared" si="41"/>
        <v>0.19689119170984459</v>
      </c>
      <c r="R194" s="94">
        <f t="shared" si="42"/>
        <v>5.7941176470588234</v>
      </c>
    </row>
    <row r="195" spans="3:18" ht="15" x14ac:dyDescent="0.25">
      <c r="C195" s="256"/>
      <c r="D195" s="257"/>
      <c r="E195" s="45" t="s">
        <v>41</v>
      </c>
      <c r="F195" s="75">
        <f>IF($C$3="National Currency",IF(D.Other_DATA!E148=0,0,D.Other_DATA!E148),IF($C$3="Current Exchange rate",IF(D.Other_DATA!E148=0,0,D.Other_DATA!E148/ECO!O41),IF($C$3="Constant Exchange rate",IF(D.Other_DATA!E148=0,0,D.Other_DATA!E148/ECO!O76))))</f>
        <v>0</v>
      </c>
      <c r="G195" s="75">
        <f>IF($C$3="National Currency",IF(D.Other_DATA!F148=0,0,D.Other_DATA!F148),IF($C$3="Current Exchange rate",IF(D.Other_DATA!F148=0,0,D.Other_DATA!F148/ECO!P41),IF($C$3="Constant Exchange rate",IF(D.Other_DATA!F148=0,0,D.Other_DATA!F148/ECO!P76))))</f>
        <v>0</v>
      </c>
      <c r="H195" s="75">
        <f>IF($C$3="National Currency",IF(D.Other_DATA!G148=0,0,D.Other_DATA!G148),IF($C$3="Current Exchange rate",IF(D.Other_DATA!G148=0,0,D.Other_DATA!G148/ECO!Q41),IF($C$3="Constant Exchange rate",IF(D.Other_DATA!G148=0,0,D.Other_DATA!G148/ECO!Q76))))</f>
        <v>0</v>
      </c>
      <c r="I195" s="75">
        <f>IF($C$3="National Currency",IF(D.Other_DATA!H148=0,0,D.Other_DATA!H148),IF($C$3="Current Exchange rate",IF(D.Other_DATA!H148=0,0,D.Other_DATA!H148/ECO!R41),IF($C$3="Constant Exchange rate",IF(D.Other_DATA!H148=0,0,D.Other_DATA!H148/ECO!R76))))</f>
        <v>0</v>
      </c>
      <c r="J195" s="75">
        <f>IF($C$3="National Currency",IF(D.Other_DATA!I148=0,0,D.Other_DATA!I148),IF($C$3="Current Exchange rate",IF(D.Other_DATA!I148=0,0,D.Other_DATA!I148/ECO!S41),IF($C$3="Constant Exchange rate",IF(D.Other_DATA!I148=0,0,D.Other_DATA!I148/ECO!S76))))</f>
        <v>0</v>
      </c>
      <c r="K195" s="75">
        <f>IF($C$3="National Currency",IF(D.Other_DATA!J148=0,0,D.Other_DATA!J148),IF($C$3="Current Exchange rate",IF(D.Other_DATA!J148=0,0,D.Other_DATA!J148/ECO!T41),IF($C$3="Constant Exchange rate",IF(D.Other_DATA!J148=0,0,D.Other_DATA!J148/ECO!T76))))</f>
        <v>0</v>
      </c>
      <c r="L195" s="75">
        <f>IF($C$3="National Currency",IF(D.Other_DATA!K148=0,0,D.Other_DATA!K148),IF($C$3="Current Exchange rate",IF(D.Other_DATA!K148=0,0,D.Other_DATA!K148/ECO!U41),IF($C$3="Constant Exchange rate",IF(D.Other_DATA!K148=0,0,D.Other_DATA!K148/ECO!U76))))</f>
        <v>0</v>
      </c>
      <c r="M195" s="75">
        <f>IF($C$3="National Currency",IF(D.Other_DATA!L148=0,0,D.Other_DATA!L148),IF($C$3="Current Exchange rate",IF(D.Other_DATA!L148=0,0,D.Other_DATA!L148/ECO!V41),IF($C$3="Constant Exchange rate",IF(D.Other_DATA!L148=0,0,D.Other_DATA!L148/ECO!V76))))</f>
        <v>0</v>
      </c>
      <c r="N195" s="75">
        <f>IF($C$3="National Currency",IF(D.Other_DATA!M148=0,0,D.Other_DATA!M148),IF($C$3="Current Exchange rate",IF(D.Other_DATA!M148=0,0,D.Other_DATA!M148/ECO!W41),IF($C$3="Constant Exchange rate",IF(D.Other_DATA!M148=0,0,D.Other_DATA!M148/ECO!W76))))</f>
        <v>0</v>
      </c>
      <c r="O195" s="75">
        <f>IF($C$3="National Currency",IF(D.Other_DATA!N148=0,0,D.Other_DATA!N148),IF($C$3="Current Exchange rate",IF(D.Other_DATA!N148=0,0,D.Other_DATA!N148/ECO!X41),IF($C$3="Constant Exchange rate",IF(D.Other_DATA!N148=0,0,D.Other_DATA!N148/ECO!X76))))</f>
        <v>0</v>
      </c>
      <c r="P195" s="48">
        <f t="shared" si="43"/>
        <v>0</v>
      </c>
      <c r="Q195" s="94" t="str">
        <f t="shared" si="41"/>
        <v>-</v>
      </c>
      <c r="R195" s="94" t="str">
        <f t="shared" si="42"/>
        <v>-</v>
      </c>
    </row>
    <row r="196" spans="3:18" ht="15.75" thickBot="1" x14ac:dyDescent="0.3">
      <c r="C196" s="258"/>
      <c r="D196" s="259"/>
      <c r="E196" s="55" t="s">
        <v>85</v>
      </c>
      <c r="F196" s="64">
        <f t="shared" ref="F196:N196" si="44">SUM(F164:F195)</f>
        <v>21421.696659758923</v>
      </c>
      <c r="G196" s="64">
        <f t="shared" si="44"/>
        <v>15143.222061623415</v>
      </c>
      <c r="H196" s="64">
        <f t="shared" si="44"/>
        <v>23346.558607442767</v>
      </c>
      <c r="I196" s="64">
        <f t="shared" si="44"/>
        <v>24564.123712883782</v>
      </c>
      <c r="J196" s="64">
        <f t="shared" si="44"/>
        <v>25418.130389218935</v>
      </c>
      <c r="K196" s="64">
        <f t="shared" si="44"/>
        <v>27570.606455891979</v>
      </c>
      <c r="L196" s="64">
        <f t="shared" si="44"/>
        <v>27757.06959779446</v>
      </c>
      <c r="M196" s="64">
        <f t="shared" si="44"/>
        <v>28445.701359616847</v>
      </c>
      <c r="N196" s="64">
        <f t="shared" si="44"/>
        <v>29368.772385967357</v>
      </c>
      <c r="O196" s="64">
        <f>SUM(O164:O195)</f>
        <v>29576.985688672157</v>
      </c>
      <c r="P196" s="48">
        <f t="shared" si="43"/>
        <v>1</v>
      </c>
    </row>
    <row r="197" spans="3:18" ht="16.5" thickTop="1" thickBot="1" x14ac:dyDescent="0.3">
      <c r="C197" s="260"/>
      <c r="D197" s="261"/>
      <c r="E197" s="57" t="s">
        <v>86</v>
      </c>
      <c r="F197" s="64">
        <v>21409.91796875</v>
      </c>
      <c r="G197" s="64">
        <v>15066.6337890625</v>
      </c>
      <c r="H197" s="64">
        <v>23263.724609375</v>
      </c>
      <c r="I197" s="64">
        <v>24416.15625</v>
      </c>
      <c r="J197" s="64">
        <v>25191.03515625</v>
      </c>
      <c r="K197" s="64">
        <v>26381.7109375</v>
      </c>
      <c r="L197" s="64">
        <v>26623.126953125</v>
      </c>
      <c r="M197" s="64">
        <v>27323.828125</v>
      </c>
      <c r="N197" s="64">
        <v>28018.12890625</v>
      </c>
      <c r="O197" s="64">
        <v>28539.345703125</v>
      </c>
      <c r="P197" s="48">
        <f t="shared" si="43"/>
        <v>0.96491731792856195</v>
      </c>
      <c r="Q197" s="94">
        <f>IF(OR(O197=0, N197=0),"-",O197/N197-1)</f>
        <v>1.8602840989811131E-2</v>
      </c>
      <c r="R197" s="94">
        <f>IF(OR(O197=0, F197=0),"-",O197/F197-1)</f>
        <v>0.33299649932247011</v>
      </c>
    </row>
    <row r="198" spans="3:18" ht="15.75" thickTop="1" x14ac:dyDescent="0.25">
      <c r="E198" s="57" t="s">
        <v>87</v>
      </c>
      <c r="F198" s="88"/>
      <c r="G198" s="88">
        <f t="shared" ref="G198:O198" si="45">G197/F197-1</f>
        <v>-0.29627783669914953</v>
      </c>
      <c r="H198" s="88">
        <f t="shared" si="45"/>
        <v>0.54405588767035074</v>
      </c>
      <c r="I198" s="88">
        <f t="shared" si="45"/>
        <v>4.9537709888492376E-2</v>
      </c>
      <c r="J198" s="88">
        <f t="shared" si="45"/>
        <v>3.1736318293343224E-2</v>
      </c>
      <c r="K198" s="88">
        <f t="shared" si="45"/>
        <v>4.726585366042757E-2</v>
      </c>
      <c r="L198" s="88">
        <f t="shared" si="45"/>
        <v>9.1508854826334307E-3</v>
      </c>
      <c r="M198" s="88">
        <f t="shared" si="45"/>
        <v>2.6319266444873923E-2</v>
      </c>
      <c r="N198" s="88">
        <f t="shared" si="45"/>
        <v>2.5410084490128604E-2</v>
      </c>
      <c r="O198" s="89">
        <f t="shared" si="45"/>
        <v>1.8602840989811131E-2</v>
      </c>
      <c r="R198" s="99"/>
    </row>
    <row r="201" spans="3:18" ht="18.75" x14ac:dyDescent="0.15">
      <c r="C201" s="264" t="s">
        <v>225</v>
      </c>
      <c r="D201" s="265"/>
      <c r="E201" s="269" t="s">
        <v>97</v>
      </c>
      <c r="F201" s="270"/>
      <c r="G201" s="270"/>
      <c r="H201" s="270"/>
      <c r="I201" s="270"/>
      <c r="J201" s="270"/>
      <c r="K201" s="270"/>
      <c r="L201" s="270"/>
      <c r="M201" s="270"/>
      <c r="N201" s="270"/>
      <c r="O201" s="271"/>
    </row>
    <row r="202" spans="3:18" ht="15" x14ac:dyDescent="0.15">
      <c r="C202" s="262" t="s">
        <v>93</v>
      </c>
      <c r="D202" s="263"/>
      <c r="E202" s="43">
        <v>5</v>
      </c>
      <c r="F202" s="44">
        <v>2004</v>
      </c>
      <c r="G202" s="44">
        <f t="shared" ref="G202:O202" si="46">F202+1</f>
        <v>2005</v>
      </c>
      <c r="H202" s="44">
        <f t="shared" si="46"/>
        <v>2006</v>
      </c>
      <c r="I202" s="44">
        <f t="shared" si="46"/>
        <v>2007</v>
      </c>
      <c r="J202" s="44">
        <f t="shared" si="46"/>
        <v>2008</v>
      </c>
      <c r="K202" s="44">
        <f t="shared" si="46"/>
        <v>2009</v>
      </c>
      <c r="L202" s="44">
        <f t="shared" si="46"/>
        <v>2010</v>
      </c>
      <c r="M202" s="44">
        <f t="shared" si="46"/>
        <v>2011</v>
      </c>
      <c r="N202" s="44">
        <f t="shared" si="46"/>
        <v>2012</v>
      </c>
      <c r="O202" s="120">
        <f t="shared" si="46"/>
        <v>2013</v>
      </c>
      <c r="P202" s="46" t="s">
        <v>91</v>
      </c>
      <c r="Q202" s="47" t="s">
        <v>88</v>
      </c>
      <c r="R202" s="46" t="s">
        <v>89</v>
      </c>
    </row>
    <row r="203" spans="3:18" ht="15" x14ac:dyDescent="0.25">
      <c r="C203" s="256"/>
      <c r="D203" s="257"/>
      <c r="E203" s="45" t="s">
        <v>0</v>
      </c>
      <c r="F203" s="73">
        <f>IF($C$3="National Currency",IF(D.Other_DATA!E154=0,0,D.Other_DATA!E154),IF($C$3="Current Exchange rate",IF(D.Other_DATA!E154=0,0,D.Other_DATA!E154/ECO!O10),IF($C$3="Constant Exchange rate",IF(D.Other_DATA!E154=0,0,D.Other_DATA!E154/ECO!O45))))</f>
        <v>0</v>
      </c>
      <c r="G203" s="73">
        <f>IF($C$3="National Currency",IF(D.Other_DATA!F154=0,0,D.Other_DATA!F154),IF($C$3="Current Exchange rate",IF(D.Other_DATA!F154=0,0,D.Other_DATA!F154/ECO!P10),IF($C$3="Constant Exchange rate",IF(D.Other_DATA!F154=0,0,D.Other_DATA!F154/ECO!P45))))</f>
        <v>0</v>
      </c>
      <c r="H203" s="73">
        <f>IF($C$3="National Currency",IF(D.Other_DATA!G154=0,0,D.Other_DATA!G154),IF($C$3="Current Exchange rate",IF(D.Other_DATA!G154=0,0,D.Other_DATA!G154/ECO!Q10),IF($C$3="Constant Exchange rate",IF(D.Other_DATA!G154=0,0,D.Other_DATA!G154/ECO!Q45))))</f>
        <v>0</v>
      </c>
      <c r="I203" s="73">
        <f>IF($C$3="National Currency",IF(D.Other_DATA!H154=0,0,D.Other_DATA!H154),IF($C$3="Current Exchange rate",IF(D.Other_DATA!H154=0,0,D.Other_DATA!H154/ECO!R10),IF($C$3="Constant Exchange rate",IF(D.Other_DATA!H154=0,0,D.Other_DATA!H154/ECO!R45))))</f>
        <v>0</v>
      </c>
      <c r="J203" s="73">
        <f>IF($C$3="National Currency",IF(D.Other_DATA!I154=0,0,D.Other_DATA!I154),IF($C$3="Current Exchange rate",IF(D.Other_DATA!I154=0,0,D.Other_DATA!I154/ECO!S10),IF($C$3="Constant Exchange rate",IF(D.Other_DATA!I154=0,0,D.Other_DATA!I154/ECO!S45))))</f>
        <v>0</v>
      </c>
      <c r="K203" s="73">
        <f>IF($C$3="National Currency",IF(D.Other_DATA!J154=0,0,D.Other_DATA!J154),IF($C$3="Current Exchange rate",IF(D.Other_DATA!J154=0,0,D.Other_DATA!J154/ECO!T10),IF($C$3="Constant Exchange rate",IF(D.Other_DATA!J154=0,0,D.Other_DATA!J154/ECO!T45))))</f>
        <v>0</v>
      </c>
      <c r="L203" s="73">
        <f>IF($C$3="National Currency",IF(D.Other_DATA!K154=0,0,D.Other_DATA!K154),IF($C$3="Current Exchange rate",IF(D.Other_DATA!K154=0,0,D.Other_DATA!K154/ECO!U10),IF($C$3="Constant Exchange rate",IF(D.Other_DATA!K154=0,0,D.Other_DATA!K154/ECO!U45))))</f>
        <v>0</v>
      </c>
      <c r="M203" s="73">
        <f>IF($C$3="National Currency",IF(D.Other_DATA!L154=0,0,D.Other_DATA!L154),IF($C$3="Current Exchange rate",IF(D.Other_DATA!L154=0,0,D.Other_DATA!L154/ECO!V10),IF($C$3="Constant Exchange rate",IF(D.Other_DATA!L154=0,0,D.Other_DATA!L154/ECO!V45))))</f>
        <v>0</v>
      </c>
      <c r="N203" s="73">
        <f>IF($C$3="National Currency",IF(D.Other_DATA!M154=0,0,D.Other_DATA!M154),IF($C$3="Current Exchange rate",IF(D.Other_DATA!M154=0,0,D.Other_DATA!M154/ECO!W10),IF($C$3="Constant Exchange rate",IF(D.Other_DATA!M154=0,0,D.Other_DATA!M154/ECO!W45))))</f>
        <v>0</v>
      </c>
      <c r="O203" s="73">
        <f>IF($C$3="National Currency",IF(D.Other_DATA!N154=0,0,D.Other_DATA!N154),IF($C$3="Current Exchange rate",IF(D.Other_DATA!N154=0,0,D.Other_DATA!N154/ECO!X10),IF($C$3="Constant Exchange rate",IF(D.Other_DATA!N154=0,0,D.Other_DATA!N154/ECO!X45))))</f>
        <v>0</v>
      </c>
      <c r="P203" s="48">
        <f>O203/$O$235</f>
        <v>0</v>
      </c>
      <c r="Q203" s="94" t="str">
        <f>IF(OR(O203=0, N203=0),"-",O203/N203-1)</f>
        <v>-</v>
      </c>
      <c r="R203" s="94" t="str">
        <f>IF(OR(O203=0, F203=0),"-",O203/F203-1)</f>
        <v>-</v>
      </c>
    </row>
    <row r="204" spans="3:18" ht="15" x14ac:dyDescent="0.25">
      <c r="C204" s="256"/>
      <c r="D204" s="257"/>
      <c r="E204" s="45" t="s">
        <v>1</v>
      </c>
      <c r="F204" s="74">
        <f>IF($C$3="National Currency",IF(D.Other_DATA!E155=0,0,D.Other_DATA!E155),IF($C$3="Current Exchange rate",IF(D.Other_DATA!E155=0,0,D.Other_DATA!E155/ECO!O11),IF($C$3="Constant Exchange rate",IF(D.Other_DATA!E155=0,0,D.Other_DATA!E155/ECO!O46))))</f>
        <v>1968.4</v>
      </c>
      <c r="G204" s="74">
        <f>IF($C$3="National Currency",IF(D.Other_DATA!F155=0,0,D.Other_DATA!F155),IF($C$3="Current Exchange rate",IF(D.Other_DATA!F155=0,0,D.Other_DATA!F155/ECO!P11),IF($C$3="Constant Exchange rate",IF(D.Other_DATA!F155=0,0,D.Other_DATA!F155/ECO!P46))))</f>
        <v>2003</v>
      </c>
      <c r="H204" s="74">
        <f>IF($C$3="National Currency",IF(D.Other_DATA!G155=0,0,D.Other_DATA!G155),IF($C$3="Current Exchange rate",IF(D.Other_DATA!G155=0,0,D.Other_DATA!G155/ECO!Q11),IF($C$3="Constant Exchange rate",IF(D.Other_DATA!G155=0,0,D.Other_DATA!G155/ECO!Q46))))</f>
        <v>2103.9541033200003</v>
      </c>
      <c r="I204" s="74">
        <f>IF($C$3="National Currency",IF(D.Other_DATA!H155=0,0,D.Other_DATA!H155),IF($C$3="Current Exchange rate",IF(D.Other_DATA!H155=0,0,D.Other_DATA!H155/ECO!R11),IF($C$3="Constant Exchange rate",IF(D.Other_DATA!H155=0,0,D.Other_DATA!H155/ECO!R46))))</f>
        <v>2116.0411957700003</v>
      </c>
      <c r="J204" s="74">
        <f>IF($C$3="National Currency",IF(D.Other_DATA!I155=0,0,D.Other_DATA!I155),IF($C$3="Current Exchange rate",IF(D.Other_DATA!I155=0,0,D.Other_DATA!I155/ECO!S11),IF($C$3="Constant Exchange rate",IF(D.Other_DATA!I155=0,0,D.Other_DATA!I155/ECO!S46))))</f>
        <v>2273.3908528599995</v>
      </c>
      <c r="K204" s="74">
        <f>IF($C$3="National Currency",IF(D.Other_DATA!J155=0,0,D.Other_DATA!J155),IF($C$3="Current Exchange rate",IF(D.Other_DATA!J155=0,0,D.Other_DATA!J155/ECO!T11),IF($C$3="Constant Exchange rate",IF(D.Other_DATA!J155=0,0,D.Other_DATA!J155/ECO!T46))))</f>
        <v>2364.1412534199999</v>
      </c>
      <c r="L204" s="74">
        <f>IF($C$3="National Currency",IF(D.Other_DATA!K155=0,0,D.Other_DATA!K155),IF($C$3="Current Exchange rate",IF(D.Other_DATA!K155=0,0,D.Other_DATA!K155/ECO!U11),IF($C$3="Constant Exchange rate",IF(D.Other_DATA!K155=0,0,D.Other_DATA!K155/ECO!U46))))</f>
        <v>2585.7626974699997</v>
      </c>
      <c r="M204" s="74">
        <f>IF($C$3="National Currency",IF(D.Other_DATA!L155=0,0,D.Other_DATA!L155),IF($C$3="Current Exchange rate",IF(D.Other_DATA!L155=0,0,D.Other_DATA!L155/ECO!V11),IF($C$3="Constant Exchange rate",IF(D.Other_DATA!L155=0,0,D.Other_DATA!L155/ECO!V46))))</f>
        <v>2573.9336606100001</v>
      </c>
      <c r="N204" s="74">
        <f>IF($C$3="National Currency",IF(D.Other_DATA!M155=0,0,D.Other_DATA!M155),IF($C$3="Current Exchange rate",IF(D.Other_DATA!M155=0,0,D.Other_DATA!M155/ECO!W11),IF($C$3="Constant Exchange rate",IF(D.Other_DATA!M155=0,0,D.Other_DATA!M155/ECO!W46))))</f>
        <v>2638.33023559</v>
      </c>
      <c r="O204" s="74">
        <f>IF($C$3="National Currency",IF(D.Other_DATA!N155=0,0,D.Other_DATA!N155),IF($C$3="Current Exchange rate",IF(D.Other_DATA!N155=0,0,D.Other_DATA!N155/ECO!X11),IF($C$3="Constant Exchange rate",IF(D.Other_DATA!N155=0,0,D.Other_DATA!N155/ECO!X46))))</f>
        <v>2827.7238657000007</v>
      </c>
      <c r="P204" s="48">
        <f t="shared" ref="P204:P235" si="47">O204/$O$235</f>
        <v>0.10731062946868264</v>
      </c>
      <c r="Q204" s="94">
        <f t="shared" ref="Q204:Q234" si="48">IF(OR(O204=0, N204=0),"-",O204/N204-1)</f>
        <v>7.1785414712365325E-2</v>
      </c>
      <c r="R204" s="94">
        <f t="shared" ref="R204:R234" si="49">IF(OR(O204=0, F204=0),"-",O204/F204-1)</f>
        <v>0.4365595741211139</v>
      </c>
    </row>
    <row r="205" spans="3:18" ht="15" x14ac:dyDescent="0.25">
      <c r="C205" s="256"/>
      <c r="D205" s="257"/>
      <c r="E205" s="45" t="s">
        <v>2</v>
      </c>
      <c r="F205" s="74">
        <f>IF($C$3="National Currency",IF(D.Other_DATA!E156=0,0,D.Other_DATA!E156),IF($C$3="Current Exchange rate",IF(D.Other_DATA!E156=0,0,D.Other_DATA!E156/ECO!O12),IF($C$3="Constant Exchange rate",IF(D.Other_DATA!E156=0,0,D.Other_DATA!E156/ECO!O47))))</f>
        <v>0</v>
      </c>
      <c r="G205" s="74">
        <f>IF($C$3="National Currency",IF(D.Other_DATA!F156=0,0,D.Other_DATA!F156),IF($C$3="Current Exchange rate",IF(D.Other_DATA!F156=0,0,D.Other_DATA!F156/ECO!P12),IF($C$3="Constant Exchange rate",IF(D.Other_DATA!F156=0,0,D.Other_DATA!F156/ECO!P47))))</f>
        <v>0</v>
      </c>
      <c r="H205" s="74">
        <f>IF($C$3="National Currency",IF(D.Other_DATA!G156=0,0,D.Other_DATA!G156),IF($C$3="Current Exchange rate",IF(D.Other_DATA!G156=0,0,D.Other_DATA!G156/ECO!Q12),IF($C$3="Constant Exchange rate",IF(D.Other_DATA!G156=0,0,D.Other_DATA!G156/ECO!Q47))))</f>
        <v>0</v>
      </c>
      <c r="I205" s="74">
        <f>IF($C$3="National Currency",IF(D.Other_DATA!H156=0,0,D.Other_DATA!H156),IF($C$3="Current Exchange rate",IF(D.Other_DATA!H156=0,0,D.Other_DATA!H156/ECO!R12),IF($C$3="Constant Exchange rate",IF(D.Other_DATA!H156=0,0,D.Other_DATA!H156/ECO!R47))))</f>
        <v>57.091267000715817</v>
      </c>
      <c r="J205" s="74">
        <f>IF($C$3="National Currency",IF(D.Other_DATA!I156=0,0,D.Other_DATA!I156),IF($C$3="Current Exchange rate",IF(D.Other_DATA!I156=0,0,D.Other_DATA!I156/ECO!S12),IF($C$3="Constant Exchange rate",IF(D.Other_DATA!I156=0,0,D.Other_DATA!I156/ECO!S47))))</f>
        <v>56.934400245423866</v>
      </c>
      <c r="K205" s="74">
        <f>IF($C$3="National Currency",IF(D.Other_DATA!J156=0,0,D.Other_DATA!J156),IF($C$3="Current Exchange rate",IF(D.Other_DATA!J156=0,0,D.Other_DATA!J156/ECO!T12),IF($C$3="Constant Exchange rate",IF(D.Other_DATA!J156=0,0,D.Other_DATA!J156/ECO!T47))))</f>
        <v>58.229062276306372</v>
      </c>
      <c r="L205" s="74">
        <f>IF($C$3="National Currency",IF(D.Other_DATA!K156=0,0,D.Other_DATA!K156),IF($C$3="Current Exchange rate",IF(D.Other_DATA!K156=0,0,D.Other_DATA!K156/ECO!U12),IF($C$3="Constant Exchange rate",IF(D.Other_DATA!K156=0,0,D.Other_DATA!K156/ECO!U47))))</f>
        <v>65.902341752735452</v>
      </c>
      <c r="M205" s="74">
        <f>IF($C$3="National Currency",IF(D.Other_DATA!L156=0,0,D.Other_DATA!L156),IF($C$3="Current Exchange rate",IF(D.Other_DATA!L156=0,0,D.Other_DATA!L156/ECO!V12),IF($C$3="Constant Exchange rate",IF(D.Other_DATA!L156=0,0,D.Other_DATA!L156/ECO!V47))))</f>
        <v>68.730442785560896</v>
      </c>
      <c r="N205" s="74">
        <f>IF($C$3="National Currency",IF(D.Other_DATA!M156=0,0,D.Other_DATA!M156),IF($C$3="Current Exchange rate",IF(D.Other_DATA!M156=0,0,D.Other_DATA!M156/ECO!W12),IF($C$3="Constant Exchange rate",IF(D.Other_DATA!M156=0,0,D.Other_DATA!M156/ECO!W47))))</f>
        <v>85.898353614889047</v>
      </c>
      <c r="O205" s="74">
        <f>IF($C$3="National Currency",IF(D.Other_DATA!N156=0,0,D.Other_DATA!N156),IF($C$3="Current Exchange rate",IF(D.Other_DATA!N156=0,0,D.Other_DATA!N156/ECO!X12),IF($C$3="Constant Exchange rate",IF(D.Other_DATA!N156=0,0,D.Other_DATA!N156/ECO!X47))))</f>
        <v>0</v>
      </c>
      <c r="P205" s="48">
        <f t="shared" si="47"/>
        <v>0</v>
      </c>
      <c r="Q205" s="94" t="str">
        <f t="shared" si="48"/>
        <v>-</v>
      </c>
      <c r="R205" s="94" t="str">
        <f t="shared" si="49"/>
        <v>-</v>
      </c>
    </row>
    <row r="206" spans="3:18" ht="15" x14ac:dyDescent="0.25">
      <c r="C206" s="256"/>
      <c r="D206" s="257"/>
      <c r="E206" s="45" t="s">
        <v>3</v>
      </c>
      <c r="F206" s="74">
        <f>IF($C$3="National Currency",IF(D.Other_DATA!E157=0,0,D.Other_DATA!E157),IF($C$3="Current Exchange rate",IF(D.Other_DATA!E157=0,0,D.Other_DATA!E157/ECO!O13),IF($C$3="Constant Exchange rate",IF(D.Other_DATA!E157=0,0,D.Other_DATA!E157/ECO!O48))))</f>
        <v>2125.4283100465736</v>
      </c>
      <c r="G206" s="74">
        <f>IF($C$3="National Currency",IF(D.Other_DATA!F157=0,0,D.Other_DATA!F157),IF($C$3="Current Exchange rate",IF(D.Other_DATA!F157=0,0,D.Other_DATA!F157/ECO!P13),IF($C$3="Constant Exchange rate",IF(D.Other_DATA!F157=0,0,D.Other_DATA!F157/ECO!P48))))</f>
        <v>2197.592315369262</v>
      </c>
      <c r="H206" s="74">
        <f>IF($C$3="National Currency",IF(D.Other_DATA!G157=0,0,D.Other_DATA!G157),IF($C$3="Current Exchange rate",IF(D.Other_DATA!G157=0,0,D.Other_DATA!G157/ECO!Q13),IF($C$3="Constant Exchange rate",IF(D.Other_DATA!G157=0,0,D.Other_DATA!G157/ECO!Q48))))</f>
        <v>2244.7837658017302</v>
      </c>
      <c r="I206" s="74">
        <f>IF($C$3="National Currency",IF(D.Other_DATA!H157=0,0,D.Other_DATA!H157),IF($C$3="Current Exchange rate",IF(D.Other_DATA!H157=0,0,D.Other_DATA!H157/ECO!R13),IF($C$3="Constant Exchange rate",IF(D.Other_DATA!H157=0,0,D.Other_DATA!H157/ECO!R48))))</f>
        <v>2330.8333333333335</v>
      </c>
      <c r="J206" s="74">
        <f>IF($C$3="National Currency",IF(D.Other_DATA!I157=0,0,D.Other_DATA!I157),IF($C$3="Current Exchange rate",IF(D.Other_DATA!I157=0,0,D.Other_DATA!I157/ECO!S13),IF($C$3="Constant Exchange rate",IF(D.Other_DATA!I157=0,0,D.Other_DATA!I157/ECO!S48))))</f>
        <v>2999.93129740519</v>
      </c>
      <c r="K206" s="74">
        <f>IF($C$3="National Currency",IF(D.Other_DATA!J157=0,0,D.Other_DATA!J157),IF($C$3="Current Exchange rate",IF(D.Other_DATA!J157=0,0,D.Other_DATA!J157/ECO!T13),IF($C$3="Constant Exchange rate",IF(D.Other_DATA!J157=0,0,D.Other_DATA!J157/ECO!T48))))</f>
        <v>2995.822028443114</v>
      </c>
      <c r="L206" s="74">
        <f>IF($C$3="National Currency",IF(D.Other_DATA!K157=0,0,D.Other_DATA!K157),IF($C$3="Current Exchange rate",IF(D.Other_DATA!K157=0,0,D.Other_DATA!K157/ECO!U13),IF($C$3="Constant Exchange rate",IF(D.Other_DATA!K157=0,0,D.Other_DATA!K157/ECO!U48))))</f>
        <v>3168.8394211576847</v>
      </c>
      <c r="M206" s="74">
        <f>IF($C$3="National Currency",IF(D.Other_DATA!L157=0,0,D.Other_DATA!L157),IF($C$3="Current Exchange rate",IF(D.Other_DATA!L157=0,0,D.Other_DATA!L157/ECO!V13),IF($C$3="Constant Exchange rate",IF(D.Other_DATA!L157=0,0,D.Other_DATA!L157/ECO!V48))))</f>
        <v>3471.6974467731211</v>
      </c>
      <c r="N206" s="74">
        <f>IF($C$3="National Currency",IF(D.Other_DATA!M157=0,0,D.Other_DATA!M157),IF($C$3="Current Exchange rate",IF(D.Other_DATA!M157=0,0,D.Other_DATA!M157/ECO!W13),IF($C$3="Constant Exchange rate",IF(D.Other_DATA!M157=0,0,D.Other_DATA!M157/ECO!W48))))</f>
        <v>3279.6761576846307</v>
      </c>
      <c r="O206" s="74">
        <f>IF($C$3="National Currency",IF(D.Other_DATA!N157=0,0,D.Other_DATA!N157),IF($C$3="Current Exchange rate",IF(D.Other_DATA!N157=0,0,D.Other_DATA!N157/ECO!X13),IF($C$3="Constant Exchange rate",IF(D.Other_DATA!N157=0,0,D.Other_DATA!N157/ECO!X48))))</f>
        <v>3316.5623328343318</v>
      </c>
      <c r="P206" s="48">
        <f t="shared" si="47"/>
        <v>0.12586179150150906</v>
      </c>
      <c r="Q206" s="94">
        <f t="shared" si="48"/>
        <v>1.1246895539753998E-2</v>
      </c>
      <c r="R206" s="94">
        <f t="shared" si="49"/>
        <v>0.56042070069239713</v>
      </c>
    </row>
    <row r="207" spans="3:18" ht="15" x14ac:dyDescent="0.25">
      <c r="C207" s="256"/>
      <c r="D207" s="257"/>
      <c r="E207" s="45" t="s">
        <v>4</v>
      </c>
      <c r="F207" s="74">
        <f>IF($C$3="National Currency",IF(D.Other_DATA!E158=0,0,D.Other_DATA!E158),IF($C$3="Current Exchange rate",IF(D.Other_DATA!E158=0,0,D.Other_DATA!E158/ECO!O14),IF($C$3="Constant Exchange rate",IF(D.Other_DATA!E158=0,0,D.Other_DATA!E158/ECO!O49))))</f>
        <v>51.600116185692073</v>
      </c>
      <c r="G207" s="74">
        <f>IF($C$3="National Currency",IF(D.Other_DATA!F158=0,0,D.Other_DATA!F158),IF($C$3="Current Exchange rate",IF(D.Other_DATA!F158=0,0,D.Other_DATA!F158/ECO!P14),IF($C$3="Constant Exchange rate",IF(D.Other_DATA!F158=0,0,D.Other_DATA!F158/ECO!P49))))</f>
        <v>68.857108684880487</v>
      </c>
      <c r="H207" s="74">
        <f>IF($C$3="National Currency",IF(D.Other_DATA!G158=0,0,D.Other_DATA!G158),IF($C$3="Current Exchange rate",IF(D.Other_DATA!G158=0,0,D.Other_DATA!G158/ECO!Q14),IF($C$3="Constant Exchange rate",IF(D.Other_DATA!G158=0,0,D.Other_DATA!G158/ECO!Q49))))</f>
        <v>65.098159823671139</v>
      </c>
      <c r="I207" s="74">
        <f>IF($C$3="National Currency",IF(D.Other_DATA!H158=0,0,D.Other_DATA!H158),IF($C$3="Current Exchange rate",IF(D.Other_DATA!H158=0,0,D.Other_DATA!H158/ECO!R14),IF($C$3="Constant Exchange rate",IF(D.Other_DATA!H158=0,0,D.Other_DATA!H158/ECO!R49))))</f>
        <v>64.585575888051665</v>
      </c>
      <c r="J207" s="74">
        <f>IF($C$3="National Currency",IF(D.Other_DATA!I158=0,0,D.Other_DATA!I158),IF($C$3="Current Exchange rate",IF(D.Other_DATA!I158=0,0,D.Other_DATA!I158/ECO!S14),IF($C$3="Constant Exchange rate",IF(D.Other_DATA!I158=0,0,D.Other_DATA!I158/ECO!S49))))</f>
        <v>85</v>
      </c>
      <c r="K207" s="74">
        <f>IF($C$3="National Currency",IF(D.Other_DATA!J158=0,0,D.Other_DATA!J158),IF($C$3="Current Exchange rate",IF(D.Other_DATA!J158=0,0,D.Other_DATA!J158/ECO!T14),IF($C$3="Constant Exchange rate",IF(D.Other_DATA!J158=0,0,D.Other_DATA!J158/ECO!T49))))</f>
        <v>69</v>
      </c>
      <c r="L207" s="74">
        <f>IF($C$3="National Currency",IF(D.Other_DATA!K158=0,0,D.Other_DATA!K158),IF($C$3="Current Exchange rate",IF(D.Other_DATA!K158=0,0,D.Other_DATA!K158/ECO!U14),IF($C$3="Constant Exchange rate",IF(D.Other_DATA!K158=0,0,D.Other_DATA!K158/ECO!U49))))</f>
        <v>0</v>
      </c>
      <c r="M207" s="74">
        <f>IF($C$3="National Currency",IF(D.Other_DATA!L158=0,0,D.Other_DATA!L158),IF($C$3="Current Exchange rate",IF(D.Other_DATA!L158=0,0,D.Other_DATA!L158/ECO!V14),IF($C$3="Constant Exchange rate",IF(D.Other_DATA!L158=0,0,D.Other_DATA!L158/ECO!V49))))</f>
        <v>0</v>
      </c>
      <c r="N207" s="74">
        <f>IF($C$3="National Currency",IF(D.Other_DATA!M158=0,0,D.Other_DATA!M158),IF($C$3="Current Exchange rate",IF(D.Other_DATA!M158=0,0,D.Other_DATA!M158/ECO!W14),IF($C$3="Constant Exchange rate",IF(D.Other_DATA!M158=0,0,D.Other_DATA!M158/ECO!W49))))</f>
        <v>0</v>
      </c>
      <c r="O207" s="74">
        <f>IF($C$3="National Currency",IF(D.Other_DATA!N158=0,0,D.Other_DATA!N158),IF($C$3="Current Exchange rate",IF(D.Other_DATA!N158=0,0,D.Other_DATA!N158/ECO!X14),IF($C$3="Constant Exchange rate",IF(D.Other_DATA!N158=0,0,D.Other_DATA!N158/ECO!X49))))</f>
        <v>0</v>
      </c>
      <c r="P207" s="48">
        <f t="shared" si="47"/>
        <v>0</v>
      </c>
      <c r="Q207" s="94" t="str">
        <f t="shared" si="48"/>
        <v>-</v>
      </c>
      <c r="R207" s="94" t="str">
        <f t="shared" si="49"/>
        <v>-</v>
      </c>
    </row>
    <row r="208" spans="3:18" ht="15" x14ac:dyDescent="0.25">
      <c r="C208" s="256"/>
      <c r="D208" s="257"/>
      <c r="E208" s="45" t="s">
        <v>5</v>
      </c>
      <c r="F208" s="74">
        <f>IF($C$3="National Currency",IF(D.Other_DATA!E159=0,0,D.Other_DATA!E159),IF($C$3="Current Exchange rate",IF(D.Other_DATA!E159=0,0,D.Other_DATA!E159/ECO!O15),IF($C$3="Constant Exchange rate",IF(D.Other_DATA!E159=0,0,D.Other_DATA!E159/ECO!O50))))</f>
        <v>0</v>
      </c>
      <c r="G208" s="74">
        <f>IF($C$3="National Currency",IF(D.Other_DATA!F159=0,0,D.Other_DATA!F159),IF($C$3="Current Exchange rate",IF(D.Other_DATA!F159=0,0,D.Other_DATA!F159/ECO!P15),IF($C$3="Constant Exchange rate",IF(D.Other_DATA!F159=0,0,D.Other_DATA!F159/ECO!P50))))</f>
        <v>0</v>
      </c>
      <c r="H208" s="74">
        <f>IF($C$3="National Currency",IF(D.Other_DATA!G159=0,0,D.Other_DATA!G159),IF($C$3="Current Exchange rate",IF(D.Other_DATA!G159=0,0,D.Other_DATA!G159/ECO!Q15),IF($C$3="Constant Exchange rate",IF(D.Other_DATA!G159=0,0,D.Other_DATA!G159/ECO!Q50))))</f>
        <v>0</v>
      </c>
      <c r="I208" s="74">
        <f>IF($C$3="National Currency",IF(D.Other_DATA!H159=0,0,D.Other_DATA!H159),IF($C$3="Current Exchange rate",IF(D.Other_DATA!H159=0,0,D.Other_DATA!H159/ECO!R15),IF($C$3="Constant Exchange rate",IF(D.Other_DATA!H159=0,0,D.Other_DATA!H159/ECO!R50))))</f>
        <v>0</v>
      </c>
      <c r="J208" s="74">
        <f>IF($C$3="National Currency",IF(D.Other_DATA!I159=0,0,D.Other_DATA!I159),IF($C$3="Current Exchange rate",IF(D.Other_DATA!I159=0,0,D.Other_DATA!I159/ECO!S15),IF($C$3="Constant Exchange rate",IF(D.Other_DATA!I159=0,0,D.Other_DATA!I159/ECO!S50))))</f>
        <v>481.23309897241751</v>
      </c>
      <c r="K208" s="74">
        <f>IF($C$3="National Currency",IF(D.Other_DATA!J159=0,0,D.Other_DATA!J159),IF($C$3="Current Exchange rate",IF(D.Other_DATA!J159=0,0,D.Other_DATA!J159/ECO!T15),IF($C$3="Constant Exchange rate",IF(D.Other_DATA!J159=0,0,D.Other_DATA!J159/ECO!T50))))</f>
        <v>487.14620515594015</v>
      </c>
      <c r="L208" s="74">
        <f>IF($C$3="National Currency",IF(D.Other_DATA!K159=0,0,D.Other_DATA!K159),IF($C$3="Current Exchange rate",IF(D.Other_DATA!K159=0,0,D.Other_DATA!K159/ECO!U15),IF($C$3="Constant Exchange rate",IF(D.Other_DATA!K159=0,0,D.Other_DATA!K159/ECO!U50))))</f>
        <v>570.83107986298899</v>
      </c>
      <c r="M208" s="74">
        <f>IF($C$3="National Currency",IF(D.Other_DATA!L159=0,0,D.Other_DATA!L159),IF($C$3="Current Exchange rate",IF(D.Other_DATA!L159=0,0,D.Other_DATA!L159/ECO!V15),IF($C$3="Constant Exchange rate",IF(D.Other_DATA!L159=0,0,D.Other_DATA!L159/ECO!V50))))</f>
        <v>534.52316567513969</v>
      </c>
      <c r="N208" s="74">
        <f>IF($C$3="National Currency",IF(D.Other_DATA!M159=0,0,D.Other_DATA!M159),IF($C$3="Current Exchange rate",IF(D.Other_DATA!M159=0,0,D.Other_DATA!M159/ECO!W15),IF($C$3="Constant Exchange rate",IF(D.Other_DATA!M159=0,0,D.Other_DATA!M159/ECO!W50))))</f>
        <v>548.76509825130699</v>
      </c>
      <c r="O208" s="74">
        <f>IF($C$3="National Currency",IF(D.Other_DATA!N159=0,0,D.Other_DATA!N159),IF($C$3="Current Exchange rate",IF(D.Other_DATA!N159=0,0,D.Other_DATA!N159/ECO!X15),IF($C$3="Constant Exchange rate",IF(D.Other_DATA!N159=0,0,D.Other_DATA!N159/ECO!X50))))</f>
        <v>690.17486929872007</v>
      </c>
      <c r="P208" s="48">
        <f t="shared" si="47"/>
        <v>2.6191772317760299E-2</v>
      </c>
      <c r="Q208" s="94">
        <f t="shared" si="48"/>
        <v>0.25768725361366629</v>
      </c>
      <c r="R208" s="94" t="str">
        <f t="shared" si="49"/>
        <v>-</v>
      </c>
    </row>
    <row r="209" spans="3:18" ht="15" x14ac:dyDescent="0.25">
      <c r="C209" s="256"/>
      <c r="D209" s="257"/>
      <c r="E209" s="45" t="s">
        <v>6</v>
      </c>
      <c r="F209" s="74">
        <f>IF($C$3="National Currency",IF(D.Other_DATA!E160=0,0,D.Other_DATA!E160),IF($C$3="Current Exchange rate",IF(D.Other_DATA!E160=0,0,D.Other_DATA!E160/ECO!O16),IF($C$3="Constant Exchange rate",IF(D.Other_DATA!E160=0,0,D.Other_DATA!E160/ECO!O51))))</f>
        <v>0</v>
      </c>
      <c r="G209" s="74">
        <f>IF($C$3="National Currency",IF(D.Other_DATA!F160=0,0,D.Other_DATA!F160),IF($C$3="Current Exchange rate",IF(D.Other_DATA!F160=0,0,D.Other_DATA!F160/ECO!P16),IF($C$3="Constant Exchange rate",IF(D.Other_DATA!F160=0,0,D.Other_DATA!F160/ECO!P51))))</f>
        <v>0</v>
      </c>
      <c r="H209" s="74">
        <f>IF($C$3="National Currency",IF(D.Other_DATA!G160=0,0,D.Other_DATA!G160),IF($C$3="Current Exchange rate",IF(D.Other_DATA!G160=0,0,D.Other_DATA!G160/ECO!Q16),IF($C$3="Constant Exchange rate",IF(D.Other_DATA!G160=0,0,D.Other_DATA!G160/ECO!Q51))))</f>
        <v>0</v>
      </c>
      <c r="I209" s="74">
        <f>IF($C$3="National Currency",IF(D.Other_DATA!H160=0,0,D.Other_DATA!H160),IF($C$3="Current Exchange rate",IF(D.Other_DATA!H160=0,0,D.Other_DATA!H160/ECO!R16),IF($C$3="Constant Exchange rate",IF(D.Other_DATA!H160=0,0,D.Other_DATA!H160/ECO!R51))))</f>
        <v>0</v>
      </c>
      <c r="J209" s="74">
        <f>IF($C$3="National Currency",IF(D.Other_DATA!I160=0,0,D.Other_DATA!I160),IF($C$3="Current Exchange rate",IF(D.Other_DATA!I160=0,0,D.Other_DATA!I160/ECO!S16),IF($C$3="Constant Exchange rate",IF(D.Other_DATA!I160=0,0,D.Other_DATA!I160/ECO!S51))))</f>
        <v>0</v>
      </c>
      <c r="K209" s="74">
        <f>IF($C$3="National Currency",IF(D.Other_DATA!J160=0,0,D.Other_DATA!J160),IF($C$3="Current Exchange rate",IF(D.Other_DATA!J160=0,0,D.Other_DATA!J160/ECO!T16),IF($C$3="Constant Exchange rate",IF(D.Other_DATA!J160=0,0,D.Other_DATA!J160/ECO!T51))))</f>
        <v>0</v>
      </c>
      <c r="L209" s="74">
        <f>IF($C$3="National Currency",IF(D.Other_DATA!K160=0,0,D.Other_DATA!K160),IF($C$3="Current Exchange rate",IF(D.Other_DATA!K160=0,0,D.Other_DATA!K160/ECO!U16),IF($C$3="Constant Exchange rate",IF(D.Other_DATA!K160=0,0,D.Other_DATA!K160/ECO!U51))))</f>
        <v>0</v>
      </c>
      <c r="M209" s="74">
        <f>IF($C$3="National Currency",IF(D.Other_DATA!L160=0,0,D.Other_DATA!L160),IF($C$3="Current Exchange rate",IF(D.Other_DATA!L160=0,0,D.Other_DATA!L160/ECO!V16),IF($C$3="Constant Exchange rate",IF(D.Other_DATA!L160=0,0,D.Other_DATA!L160/ECO!V51))))</f>
        <v>0</v>
      </c>
      <c r="N209" s="74">
        <f>IF($C$3="National Currency",IF(D.Other_DATA!M160=0,0,D.Other_DATA!M160),IF($C$3="Current Exchange rate",IF(D.Other_DATA!M160=0,0,D.Other_DATA!M160/ECO!W16),IF($C$3="Constant Exchange rate",IF(D.Other_DATA!M160=0,0,D.Other_DATA!M160/ECO!W51))))</f>
        <v>0</v>
      </c>
      <c r="O209" s="74">
        <f>IF($C$3="National Currency",IF(D.Other_DATA!N160=0,0,D.Other_DATA!N160),IF($C$3="Current Exchange rate",IF(D.Other_DATA!N160=0,0,D.Other_DATA!N160/ECO!X16),IF($C$3="Constant Exchange rate",IF(D.Other_DATA!N160=0,0,D.Other_DATA!N160/ECO!X51))))</f>
        <v>0</v>
      </c>
      <c r="P209" s="48">
        <f t="shared" si="47"/>
        <v>0</v>
      </c>
      <c r="Q209" s="94" t="str">
        <f t="shared" si="48"/>
        <v>-</v>
      </c>
      <c r="R209" s="94" t="str">
        <f t="shared" si="49"/>
        <v>-</v>
      </c>
    </row>
    <row r="210" spans="3:18" ht="15" x14ac:dyDescent="0.25">
      <c r="C210" s="256"/>
      <c r="D210" s="257"/>
      <c r="E210" s="45" t="s">
        <v>7</v>
      </c>
      <c r="F210" s="74">
        <f>IF($C$3="National Currency",IF(D.Other_DATA!E161=0,0,D.Other_DATA!E161),IF($C$3="Current Exchange rate",IF(D.Other_DATA!E161=0,0,D.Other_DATA!E161/ECO!O17),IF($C$3="Constant Exchange rate",IF(D.Other_DATA!E161=0,0,D.Other_DATA!E161/ECO!O52))))</f>
        <v>0</v>
      </c>
      <c r="G210" s="74">
        <f>IF($C$3="National Currency",IF(D.Other_DATA!F161=0,0,D.Other_DATA!F161),IF($C$3="Current Exchange rate",IF(D.Other_DATA!F161=0,0,D.Other_DATA!F161/ECO!P17),IF($C$3="Constant Exchange rate",IF(D.Other_DATA!F161=0,0,D.Other_DATA!F161/ECO!P52))))</f>
        <v>0</v>
      </c>
      <c r="H210" s="74">
        <f>IF($C$3="National Currency",IF(D.Other_DATA!G161=0,0,D.Other_DATA!G161),IF($C$3="Current Exchange rate",IF(D.Other_DATA!G161=0,0,D.Other_DATA!G161/ECO!Q17),IF($C$3="Constant Exchange rate",IF(D.Other_DATA!G161=0,0,D.Other_DATA!G161/ECO!Q52))))</f>
        <v>0</v>
      </c>
      <c r="I210" s="74">
        <f>IF($C$3="National Currency",IF(D.Other_DATA!H161=0,0,D.Other_DATA!H161),IF($C$3="Current Exchange rate",IF(D.Other_DATA!H161=0,0,D.Other_DATA!H161/ECO!R17),IF($C$3="Constant Exchange rate",IF(D.Other_DATA!H161=0,0,D.Other_DATA!H161/ECO!R52))))</f>
        <v>0</v>
      </c>
      <c r="J210" s="74">
        <f>IF($C$3="National Currency",IF(D.Other_DATA!I161=0,0,D.Other_DATA!I161),IF($C$3="Current Exchange rate",IF(D.Other_DATA!I161=0,0,D.Other_DATA!I161/ECO!S17),IF($C$3="Constant Exchange rate",IF(D.Other_DATA!I161=0,0,D.Other_DATA!I161/ECO!S52))))</f>
        <v>0</v>
      </c>
      <c r="K210" s="74">
        <f>IF($C$3="National Currency",IF(D.Other_DATA!J161=0,0,D.Other_DATA!J161),IF($C$3="Current Exchange rate",IF(D.Other_DATA!J161=0,0,D.Other_DATA!J161/ECO!T17),IF($C$3="Constant Exchange rate",IF(D.Other_DATA!J161=0,0,D.Other_DATA!J161/ECO!T52))))</f>
        <v>0</v>
      </c>
      <c r="L210" s="74">
        <f>IF($C$3="National Currency",IF(D.Other_DATA!K161=0,0,D.Other_DATA!K161),IF($C$3="Current Exchange rate",IF(D.Other_DATA!K161=0,0,D.Other_DATA!K161/ECO!U17),IF($C$3="Constant Exchange rate",IF(D.Other_DATA!K161=0,0,D.Other_DATA!K161/ECO!U52))))</f>
        <v>0</v>
      </c>
      <c r="M210" s="74">
        <f>IF($C$3="National Currency",IF(D.Other_DATA!L161=0,0,D.Other_DATA!L161),IF($C$3="Current Exchange rate",IF(D.Other_DATA!L161=0,0,D.Other_DATA!L161/ECO!V17),IF($C$3="Constant Exchange rate",IF(D.Other_DATA!L161=0,0,D.Other_DATA!L161/ECO!V52))))</f>
        <v>0</v>
      </c>
      <c r="N210" s="74">
        <f>IF($C$3="National Currency",IF(D.Other_DATA!M161=0,0,D.Other_DATA!M161),IF($C$3="Current Exchange rate",IF(D.Other_DATA!M161=0,0,D.Other_DATA!M161/ECO!W17),IF($C$3="Constant Exchange rate",IF(D.Other_DATA!M161=0,0,D.Other_DATA!M161/ECO!W52))))</f>
        <v>0</v>
      </c>
      <c r="O210" s="74">
        <f>IF($C$3="National Currency",IF(D.Other_DATA!N161=0,0,D.Other_DATA!N161),IF($C$3="Current Exchange rate",IF(D.Other_DATA!N161=0,0,D.Other_DATA!N161/ECO!X17),IF($C$3="Constant Exchange rate",IF(D.Other_DATA!N161=0,0,D.Other_DATA!N161/ECO!X52))))</f>
        <v>0</v>
      </c>
      <c r="P210" s="48">
        <f t="shared" si="47"/>
        <v>0</v>
      </c>
      <c r="Q210" s="94" t="str">
        <f t="shared" si="48"/>
        <v>-</v>
      </c>
      <c r="R210" s="94" t="str">
        <f t="shared" si="49"/>
        <v>-</v>
      </c>
    </row>
    <row r="211" spans="3:18" ht="15" x14ac:dyDescent="0.25">
      <c r="C211" s="256"/>
      <c r="D211" s="257"/>
      <c r="E211" s="45" t="s">
        <v>8</v>
      </c>
      <c r="F211" s="74">
        <f>IF($C$3="National Currency",IF(D.Other_DATA!E162=0,0,D.Other_DATA!E162),IF($C$3="Current Exchange rate",IF(D.Other_DATA!E162=0,0,D.Other_DATA!E162/ECO!O18),IF($C$3="Constant Exchange rate",IF(D.Other_DATA!E162=0,0,D.Other_DATA!E162/ECO!O53))))</f>
        <v>0</v>
      </c>
      <c r="G211" s="74">
        <f>IF($C$3="National Currency",IF(D.Other_DATA!F162=0,0,D.Other_DATA!F162),IF($C$3="Current Exchange rate",IF(D.Other_DATA!F162=0,0,D.Other_DATA!F162/ECO!P18),IF($C$3="Constant Exchange rate",IF(D.Other_DATA!F162=0,0,D.Other_DATA!F162/ECO!P53))))</f>
        <v>0</v>
      </c>
      <c r="H211" s="74">
        <f>IF($C$3="National Currency",IF(D.Other_DATA!G162=0,0,D.Other_DATA!G162),IF($C$3="Current Exchange rate",IF(D.Other_DATA!G162=0,0,D.Other_DATA!G162/ECO!Q18),IF($C$3="Constant Exchange rate",IF(D.Other_DATA!G162=0,0,D.Other_DATA!G162/ECO!Q53))))</f>
        <v>0</v>
      </c>
      <c r="I211" s="74">
        <f>IF($C$3="National Currency",IF(D.Other_DATA!H162=0,0,D.Other_DATA!H162),IF($C$3="Current Exchange rate",IF(D.Other_DATA!H162=0,0,D.Other_DATA!H162/ECO!R18),IF($C$3="Constant Exchange rate",IF(D.Other_DATA!H162=0,0,D.Other_DATA!H162/ECO!R53))))</f>
        <v>0</v>
      </c>
      <c r="J211" s="74">
        <f>IF($C$3="National Currency",IF(D.Other_DATA!I162=0,0,D.Other_DATA!I162),IF($C$3="Current Exchange rate",IF(D.Other_DATA!I162=0,0,D.Other_DATA!I162/ECO!S18),IF($C$3="Constant Exchange rate",IF(D.Other_DATA!I162=0,0,D.Other_DATA!I162/ECO!S53))))</f>
        <v>0</v>
      </c>
      <c r="K211" s="74">
        <f>IF($C$3="National Currency",IF(D.Other_DATA!J162=0,0,D.Other_DATA!J162),IF($C$3="Current Exchange rate",IF(D.Other_DATA!J162=0,0,D.Other_DATA!J162/ECO!T18),IF($C$3="Constant Exchange rate",IF(D.Other_DATA!J162=0,0,D.Other_DATA!J162/ECO!T53))))</f>
        <v>0</v>
      </c>
      <c r="L211" s="74">
        <f>IF($C$3="National Currency",IF(D.Other_DATA!K162=0,0,D.Other_DATA!K162),IF($C$3="Current Exchange rate",IF(D.Other_DATA!K162=0,0,D.Other_DATA!K162/ECO!U18),IF($C$3="Constant Exchange rate",IF(D.Other_DATA!K162=0,0,D.Other_DATA!K162/ECO!U53))))</f>
        <v>0</v>
      </c>
      <c r="M211" s="74">
        <f>IF($C$3="National Currency",IF(D.Other_DATA!L162=0,0,D.Other_DATA!L162),IF($C$3="Current Exchange rate",IF(D.Other_DATA!L162=0,0,D.Other_DATA!L162/ECO!V18),IF($C$3="Constant Exchange rate",IF(D.Other_DATA!L162=0,0,D.Other_DATA!L162/ECO!V53))))</f>
        <v>0</v>
      </c>
      <c r="N211" s="74">
        <f>IF($C$3="National Currency",IF(D.Other_DATA!M162=0,0,D.Other_DATA!M162),IF($C$3="Current Exchange rate",IF(D.Other_DATA!M162=0,0,D.Other_DATA!M162/ECO!W18),IF($C$3="Constant Exchange rate",IF(D.Other_DATA!M162=0,0,D.Other_DATA!M162/ECO!W53))))</f>
        <v>0</v>
      </c>
      <c r="O211" s="74">
        <f>IF($C$3="National Currency",IF(D.Other_DATA!N162=0,0,D.Other_DATA!N162),IF($C$3="Current Exchange rate",IF(D.Other_DATA!N162=0,0,D.Other_DATA!N162/ECO!X18),IF($C$3="Constant Exchange rate",IF(D.Other_DATA!N162=0,0,D.Other_DATA!N162/ECO!X53))))</f>
        <v>0</v>
      </c>
      <c r="P211" s="48">
        <f t="shared" si="47"/>
        <v>0</v>
      </c>
      <c r="Q211" s="94" t="str">
        <f t="shared" si="48"/>
        <v>-</v>
      </c>
      <c r="R211" s="94" t="str">
        <f t="shared" si="49"/>
        <v>-</v>
      </c>
    </row>
    <row r="212" spans="3:18" ht="15" x14ac:dyDescent="0.25">
      <c r="C212" s="256"/>
      <c r="D212" s="257"/>
      <c r="E212" s="45" t="s">
        <v>9</v>
      </c>
      <c r="F212" s="74">
        <f>IF($C$3="National Currency",IF(D.Other_DATA!E163=0,0,D.Other_DATA!E163),IF($C$3="Current Exchange rate",IF(D.Other_DATA!E163=0,0,D.Other_DATA!E163/ECO!O19),IF($C$3="Constant Exchange rate",IF(D.Other_DATA!E163=0,0,D.Other_DATA!E163/ECO!O54))))</f>
        <v>0</v>
      </c>
      <c r="G212" s="74">
        <f>IF($C$3="National Currency",IF(D.Other_DATA!F163=0,0,D.Other_DATA!F163),IF($C$3="Current Exchange rate",IF(D.Other_DATA!F163=0,0,D.Other_DATA!F163/ECO!P19),IF($C$3="Constant Exchange rate",IF(D.Other_DATA!F163=0,0,D.Other_DATA!F163/ECO!P54))))</f>
        <v>0</v>
      </c>
      <c r="H212" s="74">
        <f>IF($C$3="National Currency",IF(D.Other_DATA!G163=0,0,D.Other_DATA!G163),IF($C$3="Current Exchange rate",IF(D.Other_DATA!G163=0,0,D.Other_DATA!G163/ECO!Q19),IF($C$3="Constant Exchange rate",IF(D.Other_DATA!G163=0,0,D.Other_DATA!G163/ECO!Q54))))</f>
        <v>0</v>
      </c>
      <c r="I212" s="74">
        <f>IF($C$3="National Currency",IF(D.Other_DATA!H163=0,0,D.Other_DATA!H163),IF($C$3="Current Exchange rate",IF(D.Other_DATA!H163=0,0,D.Other_DATA!H163/ECO!R19),IF($C$3="Constant Exchange rate",IF(D.Other_DATA!H163=0,0,D.Other_DATA!H163/ECO!R54))))</f>
        <v>0</v>
      </c>
      <c r="J212" s="74">
        <f>IF($C$3="National Currency",IF(D.Other_DATA!I163=0,0,D.Other_DATA!I163),IF($C$3="Current Exchange rate",IF(D.Other_DATA!I163=0,0,D.Other_DATA!I163/ECO!S19),IF($C$3="Constant Exchange rate",IF(D.Other_DATA!I163=0,0,D.Other_DATA!I163/ECO!S54))))</f>
        <v>0</v>
      </c>
      <c r="K212" s="74">
        <f>IF($C$3="National Currency",IF(D.Other_DATA!J163=0,0,D.Other_DATA!J163),IF($C$3="Current Exchange rate",IF(D.Other_DATA!J163=0,0,D.Other_DATA!J163/ECO!T19),IF($C$3="Constant Exchange rate",IF(D.Other_DATA!J163=0,0,D.Other_DATA!J163/ECO!T54))))</f>
        <v>8527.0935584978015</v>
      </c>
      <c r="L212" s="74">
        <f>IF($C$3="National Currency",IF(D.Other_DATA!K163=0,0,D.Other_DATA!K163),IF($C$3="Current Exchange rate",IF(D.Other_DATA!K163=0,0,D.Other_DATA!K163/ECO!U19),IF($C$3="Constant Exchange rate",IF(D.Other_DATA!K163=0,0,D.Other_DATA!K163/ECO!U54))))</f>
        <v>7995.5017861340002</v>
      </c>
      <c r="M212" s="74">
        <f>IF($C$3="National Currency",IF(D.Other_DATA!L163=0,0,D.Other_DATA!L163),IF($C$3="Current Exchange rate",IF(D.Other_DATA!L163=0,0,D.Other_DATA!L163/ECO!V19),IF($C$3="Constant Exchange rate",IF(D.Other_DATA!L163=0,0,D.Other_DATA!L163/ECO!V54))))</f>
        <v>8351.9739793978006</v>
      </c>
      <c r="N212" s="74">
        <f>IF($C$3="National Currency",IF(D.Other_DATA!M163=0,0,D.Other_DATA!M163),IF($C$3="Current Exchange rate",IF(D.Other_DATA!M163=0,0,D.Other_DATA!M163/ECO!W19),IF($C$3="Constant Exchange rate",IF(D.Other_DATA!M163=0,0,D.Other_DATA!M163/ECO!W54))))</f>
        <v>8228.4548489331992</v>
      </c>
      <c r="O212" s="74">
        <f>IF($C$3="National Currency",IF(D.Other_DATA!N163=0,0,D.Other_DATA!N163),IF($C$3="Current Exchange rate",IF(D.Other_DATA!N163=0,0,D.Other_DATA!N163/ECO!X19),IF($C$3="Constant Exchange rate",IF(D.Other_DATA!N163=0,0,D.Other_DATA!N163/ECO!X54))))</f>
        <v>7670.9469954946017</v>
      </c>
      <c r="P212" s="48">
        <f>O212/$O$235</f>
        <v>0.29110839311166242</v>
      </c>
      <c r="Q212" s="94">
        <f t="shared" si="48"/>
        <v>-6.7753650433030832E-2</v>
      </c>
      <c r="R212" s="94" t="str">
        <f t="shared" si="49"/>
        <v>-</v>
      </c>
    </row>
    <row r="213" spans="3:18" ht="15" x14ac:dyDescent="0.25">
      <c r="C213" s="256"/>
      <c r="D213" s="257"/>
      <c r="E213" s="45" t="s">
        <v>10</v>
      </c>
      <c r="F213" s="74">
        <f>IF($C$3="National Currency",IF(D.Other_DATA!E164=0,0,D.Other_DATA!E164),IF($C$3="Current Exchange rate",IF(D.Other_DATA!E164=0,0,D.Other_DATA!E164/ECO!O20),IF($C$3="Constant Exchange rate",IF(D.Other_DATA!E164=0,0,D.Other_DATA!E164/ECO!O55))))</f>
        <v>609</v>
      </c>
      <c r="G213" s="74">
        <f>IF($C$3="National Currency",IF(D.Other_DATA!F164=0,0,D.Other_DATA!F164),IF($C$3="Current Exchange rate",IF(D.Other_DATA!F164=0,0,D.Other_DATA!F164/ECO!P20),IF($C$3="Constant Exchange rate",IF(D.Other_DATA!F164=0,0,D.Other_DATA!F164/ECO!P55))))</f>
        <v>687</v>
      </c>
      <c r="H213" s="74">
        <f>IF($C$3="National Currency",IF(D.Other_DATA!G164=0,0,D.Other_DATA!G164),IF($C$3="Current Exchange rate",IF(D.Other_DATA!G164=0,0,D.Other_DATA!G164/ECO!Q20),IF($C$3="Constant Exchange rate",IF(D.Other_DATA!G164=0,0,D.Other_DATA!G164/ECO!Q55))))</f>
        <v>758</v>
      </c>
      <c r="I213" s="74">
        <f>IF($C$3="National Currency",IF(D.Other_DATA!H164=0,0,D.Other_DATA!H164),IF($C$3="Current Exchange rate",IF(D.Other_DATA!H164=0,0,D.Other_DATA!H164/ECO!R20),IF($C$3="Constant Exchange rate",IF(D.Other_DATA!H164=0,0,D.Other_DATA!H164/ECO!R55))))</f>
        <v>750</v>
      </c>
      <c r="J213" s="74">
        <f>IF($C$3="National Currency",IF(D.Other_DATA!I164=0,0,D.Other_DATA!I164),IF($C$3="Current Exchange rate",IF(D.Other_DATA!I164=0,0,D.Other_DATA!I164/ECO!S20),IF($C$3="Constant Exchange rate",IF(D.Other_DATA!I164=0,0,D.Other_DATA!I164/ECO!S55))))</f>
        <v>827</v>
      </c>
      <c r="K213" s="74">
        <f>IF($C$3="National Currency",IF(D.Other_DATA!J164=0,0,D.Other_DATA!J164),IF($C$3="Current Exchange rate",IF(D.Other_DATA!J164=0,0,D.Other_DATA!J164/ECO!T20),IF($C$3="Constant Exchange rate",IF(D.Other_DATA!J164=0,0,D.Other_DATA!J164/ECO!T55))))</f>
        <v>883</v>
      </c>
      <c r="L213" s="74">
        <f>IF($C$3="National Currency",IF(D.Other_DATA!K164=0,0,D.Other_DATA!K164),IF($C$3="Current Exchange rate",IF(D.Other_DATA!K164=0,0,D.Other_DATA!K164/ECO!U20),IF($C$3="Constant Exchange rate",IF(D.Other_DATA!K164=0,0,D.Other_DATA!K164/ECO!U55))))</f>
        <v>912</v>
      </c>
      <c r="M213" s="74">
        <f>IF($C$3="National Currency",IF(D.Other_DATA!L164=0,0,D.Other_DATA!L164),IF($C$3="Current Exchange rate",IF(D.Other_DATA!L164=0,0,D.Other_DATA!L164/ECO!V20),IF($C$3="Constant Exchange rate",IF(D.Other_DATA!L164=0,0,D.Other_DATA!L164/ECO!V55))))</f>
        <v>938</v>
      </c>
      <c r="N213" s="74">
        <f>IF($C$3="National Currency",IF(D.Other_DATA!M164=0,0,D.Other_DATA!M164),IF($C$3="Current Exchange rate",IF(D.Other_DATA!M164=0,0,D.Other_DATA!M164/ECO!W20),IF($C$3="Constant Exchange rate",IF(D.Other_DATA!M164=0,0,D.Other_DATA!M164/ECO!W55))))</f>
        <v>886</v>
      </c>
      <c r="O213" s="74">
        <f>IF($C$3="National Currency",IF(D.Other_DATA!N164=0,0,D.Other_DATA!N164),IF($C$3="Current Exchange rate",IF(D.Other_DATA!N164=0,0,D.Other_DATA!N164/ECO!X20),IF($C$3="Constant Exchange rate",IF(D.Other_DATA!N164=0,0,D.Other_DATA!N164/ECO!X55))))</f>
        <v>1092</v>
      </c>
      <c r="P213" s="48">
        <f t="shared" si="47"/>
        <v>4.1440824120495524E-2</v>
      </c>
      <c r="Q213" s="94">
        <f t="shared" si="48"/>
        <v>0.23250564334085788</v>
      </c>
      <c r="R213" s="94">
        <f t="shared" si="49"/>
        <v>0.7931034482758621</v>
      </c>
    </row>
    <row r="214" spans="3:18" ht="15" x14ac:dyDescent="0.25">
      <c r="C214" s="256"/>
      <c r="D214" s="257"/>
      <c r="E214" s="45" t="s">
        <v>11</v>
      </c>
      <c r="F214" s="74">
        <f>IF($C$3="National Currency",IF(D.Other_DATA!E165=0,0,D.Other_DATA!E165),IF($C$3="Current Exchange rate",IF(D.Other_DATA!E165=0,0,D.Other_DATA!E165/ECO!O21),IF($C$3="Constant Exchange rate",IF(D.Other_DATA!E165=0,0,D.Other_DATA!E165/ECO!O56))))</f>
        <v>0</v>
      </c>
      <c r="G214" s="74">
        <f>IF($C$3="National Currency",IF(D.Other_DATA!F165=0,0,D.Other_DATA!F165),IF($C$3="Current Exchange rate",IF(D.Other_DATA!F165=0,0,D.Other_DATA!F165/ECO!P21),IF($C$3="Constant Exchange rate",IF(D.Other_DATA!F165=0,0,D.Other_DATA!F165/ECO!P56))))</f>
        <v>0</v>
      </c>
      <c r="H214" s="74">
        <f>IF($C$3="National Currency",IF(D.Other_DATA!G165=0,0,D.Other_DATA!G165),IF($C$3="Current Exchange rate",IF(D.Other_DATA!G165=0,0,D.Other_DATA!G165/ECO!Q21),IF($C$3="Constant Exchange rate",IF(D.Other_DATA!G165=0,0,D.Other_DATA!G165/ECO!Q56))))</f>
        <v>0</v>
      </c>
      <c r="I214" s="74">
        <f>IF($C$3="National Currency",IF(D.Other_DATA!H165=0,0,D.Other_DATA!H165),IF($C$3="Current Exchange rate",IF(D.Other_DATA!H165=0,0,D.Other_DATA!H165/ECO!R21),IF($C$3="Constant Exchange rate",IF(D.Other_DATA!H165=0,0,D.Other_DATA!H165/ECO!R56))))</f>
        <v>0</v>
      </c>
      <c r="J214" s="74">
        <f>IF($C$3="National Currency",IF(D.Other_DATA!I165=0,0,D.Other_DATA!I165),IF($C$3="Current Exchange rate",IF(D.Other_DATA!I165=0,0,D.Other_DATA!I165/ECO!S21),IF($C$3="Constant Exchange rate",IF(D.Other_DATA!I165=0,0,D.Other_DATA!I165/ECO!S56))))</f>
        <v>0</v>
      </c>
      <c r="K214" s="74">
        <f>IF($C$3="National Currency",IF(D.Other_DATA!J165=0,0,D.Other_DATA!J165),IF($C$3="Current Exchange rate",IF(D.Other_DATA!J165=0,0,D.Other_DATA!J165/ECO!T21),IF($C$3="Constant Exchange rate",IF(D.Other_DATA!J165=0,0,D.Other_DATA!J165/ECO!T56))))</f>
        <v>0</v>
      </c>
      <c r="L214" s="74">
        <f>IF($C$3="National Currency",IF(D.Other_DATA!K165=0,0,D.Other_DATA!K165),IF($C$3="Current Exchange rate",IF(D.Other_DATA!K165=0,0,D.Other_DATA!K165/ECO!U21),IF($C$3="Constant Exchange rate",IF(D.Other_DATA!K165=0,0,D.Other_DATA!K165/ECO!U56))))</f>
        <v>0</v>
      </c>
      <c r="M214" s="74">
        <f>IF($C$3="National Currency",IF(D.Other_DATA!L165=0,0,D.Other_DATA!L165),IF($C$3="Current Exchange rate",IF(D.Other_DATA!L165=0,0,D.Other_DATA!L165/ECO!V21),IF($C$3="Constant Exchange rate",IF(D.Other_DATA!L165=0,0,D.Other_DATA!L165/ECO!V56))))</f>
        <v>0</v>
      </c>
      <c r="N214" s="74">
        <f>IF($C$3="National Currency",IF(D.Other_DATA!M165=0,0,D.Other_DATA!M165),IF($C$3="Current Exchange rate",IF(D.Other_DATA!M165=0,0,D.Other_DATA!M165/ECO!W21),IF($C$3="Constant Exchange rate",IF(D.Other_DATA!M165=0,0,D.Other_DATA!M165/ECO!W56))))</f>
        <v>0</v>
      </c>
      <c r="O214" s="74">
        <f>IF($C$3="National Currency",IF(D.Other_DATA!N165=0,0,D.Other_DATA!N165),IF($C$3="Current Exchange rate",IF(D.Other_DATA!N165=0,0,D.Other_DATA!N165/ECO!X21),IF($C$3="Constant Exchange rate",IF(D.Other_DATA!N165=0,0,D.Other_DATA!N165/ECO!X56))))</f>
        <v>0</v>
      </c>
      <c r="P214" s="48">
        <f t="shared" si="47"/>
        <v>0</v>
      </c>
      <c r="Q214" s="94" t="str">
        <f t="shared" si="48"/>
        <v>-</v>
      </c>
      <c r="R214" s="94" t="str">
        <f t="shared" si="49"/>
        <v>-</v>
      </c>
    </row>
    <row r="215" spans="3:18" ht="15" x14ac:dyDescent="0.25">
      <c r="C215" s="256"/>
      <c r="D215" s="257"/>
      <c r="E215" s="45" t="s">
        <v>12</v>
      </c>
      <c r="F215" s="74">
        <f>IF($C$3="National Currency",IF(D.Other_DATA!E166=0,0,D.Other_DATA!E166),IF($C$3="Current Exchange rate",IF(D.Other_DATA!E166=0,0,D.Other_DATA!E166/ECO!O22),IF($C$3="Constant Exchange rate",IF(D.Other_DATA!E166=0,0,D.Other_DATA!E166/ECO!O57))))</f>
        <v>0</v>
      </c>
      <c r="G215" s="74">
        <f>IF($C$3="National Currency",IF(D.Other_DATA!F166=0,0,D.Other_DATA!F166),IF($C$3="Current Exchange rate",IF(D.Other_DATA!F166=0,0,D.Other_DATA!F166/ECO!P22),IF($C$3="Constant Exchange rate",IF(D.Other_DATA!F166=0,0,D.Other_DATA!F166/ECO!P57))))</f>
        <v>0</v>
      </c>
      <c r="H215" s="74">
        <f>IF($C$3="National Currency",IF(D.Other_DATA!G166=0,0,D.Other_DATA!G166),IF($C$3="Current Exchange rate",IF(D.Other_DATA!G166=0,0,D.Other_DATA!G166/ECO!Q22),IF($C$3="Constant Exchange rate",IF(D.Other_DATA!G166=0,0,D.Other_DATA!G166/ECO!Q57))))</f>
        <v>0</v>
      </c>
      <c r="I215" s="74">
        <f>IF($C$3="National Currency",IF(D.Other_DATA!H166=0,0,D.Other_DATA!H166),IF($C$3="Current Exchange rate",IF(D.Other_DATA!H166=0,0,D.Other_DATA!H166/ECO!R22),IF($C$3="Constant Exchange rate",IF(D.Other_DATA!H166=0,0,D.Other_DATA!H166/ECO!R57))))</f>
        <v>0</v>
      </c>
      <c r="J215" s="74">
        <f>IF($C$3="National Currency",IF(D.Other_DATA!I166=0,0,D.Other_DATA!I166),IF($C$3="Current Exchange rate",IF(D.Other_DATA!I166=0,0,D.Other_DATA!I166/ECO!S22),IF($C$3="Constant Exchange rate",IF(D.Other_DATA!I166=0,0,D.Other_DATA!I166/ECO!S57))))</f>
        <v>0</v>
      </c>
      <c r="K215" s="74">
        <f>IF($C$3="National Currency",IF(D.Other_DATA!J166=0,0,D.Other_DATA!J166),IF($C$3="Current Exchange rate",IF(D.Other_DATA!J166=0,0,D.Other_DATA!J166/ECO!T22),IF($C$3="Constant Exchange rate",IF(D.Other_DATA!J166=0,0,D.Other_DATA!J166/ECO!T57))))</f>
        <v>0</v>
      </c>
      <c r="L215" s="74">
        <f>IF($C$3="National Currency",IF(D.Other_DATA!K166=0,0,D.Other_DATA!K166),IF($C$3="Current Exchange rate",IF(D.Other_DATA!K166=0,0,D.Other_DATA!K166/ECO!U22),IF($C$3="Constant Exchange rate",IF(D.Other_DATA!K166=0,0,D.Other_DATA!K166/ECO!U57))))</f>
        <v>0</v>
      </c>
      <c r="M215" s="74">
        <f>IF($C$3="National Currency",IF(D.Other_DATA!L166=0,0,D.Other_DATA!L166),IF($C$3="Current Exchange rate",IF(D.Other_DATA!L166=0,0,D.Other_DATA!L166/ECO!V22),IF($C$3="Constant Exchange rate",IF(D.Other_DATA!L166=0,0,D.Other_DATA!L166/ECO!V57))))</f>
        <v>0</v>
      </c>
      <c r="N215" s="74">
        <f>IF($C$3="National Currency",IF(D.Other_DATA!M166=0,0,D.Other_DATA!M166),IF($C$3="Current Exchange rate",IF(D.Other_DATA!M166=0,0,D.Other_DATA!M166/ECO!W22),IF($C$3="Constant Exchange rate",IF(D.Other_DATA!M166=0,0,D.Other_DATA!M166/ECO!W57))))</f>
        <v>0</v>
      </c>
      <c r="O215" s="74">
        <f>IF($C$3="National Currency",IF(D.Other_DATA!N166=0,0,D.Other_DATA!N166),IF($C$3="Current Exchange rate",IF(D.Other_DATA!N166=0,0,D.Other_DATA!N166/ECO!X22),IF($C$3="Constant Exchange rate",IF(D.Other_DATA!N166=0,0,D.Other_DATA!N166/ECO!X57))))</f>
        <v>0</v>
      </c>
      <c r="P215" s="48">
        <f t="shared" si="47"/>
        <v>0</v>
      </c>
      <c r="Q215" s="94" t="str">
        <f t="shared" si="48"/>
        <v>-</v>
      </c>
      <c r="R215" s="94" t="str">
        <f t="shared" si="49"/>
        <v>-</v>
      </c>
    </row>
    <row r="216" spans="3:18" ht="15" x14ac:dyDescent="0.25">
      <c r="C216" s="256"/>
      <c r="D216" s="257"/>
      <c r="E216" s="45" t="s">
        <v>13</v>
      </c>
      <c r="F216" s="74">
        <f>IF($C$3="National Currency",IF(D.Other_DATA!E167=0,0,D.Other_DATA!E167),IF($C$3="Current Exchange rate",IF(D.Other_DATA!E167=0,0,D.Other_DATA!E167/ECO!O23),IF($C$3="Constant Exchange rate",IF(D.Other_DATA!E167=0,0,D.Other_DATA!E167/ECO!O58))))</f>
        <v>0</v>
      </c>
      <c r="G216" s="74">
        <f>IF($C$3="National Currency",IF(D.Other_DATA!F167=0,0,D.Other_DATA!F167),IF($C$3="Current Exchange rate",IF(D.Other_DATA!F167=0,0,D.Other_DATA!F167/ECO!P23),IF($C$3="Constant Exchange rate",IF(D.Other_DATA!F167=0,0,D.Other_DATA!F167/ECO!P58))))</f>
        <v>0</v>
      </c>
      <c r="H216" s="74">
        <f>IF($C$3="National Currency",IF(D.Other_DATA!G167=0,0,D.Other_DATA!G167),IF($C$3="Current Exchange rate",IF(D.Other_DATA!G167=0,0,D.Other_DATA!G167/ECO!Q23),IF($C$3="Constant Exchange rate",IF(D.Other_DATA!G167=0,0,D.Other_DATA!G167/ECO!Q58))))</f>
        <v>0</v>
      </c>
      <c r="I216" s="74">
        <f>IF($C$3="National Currency",IF(D.Other_DATA!H167=0,0,D.Other_DATA!H167),IF($C$3="Current Exchange rate",IF(D.Other_DATA!H167=0,0,D.Other_DATA!H167/ECO!R23),IF($C$3="Constant Exchange rate",IF(D.Other_DATA!H167=0,0,D.Other_DATA!H167/ECO!R58))))</f>
        <v>0</v>
      </c>
      <c r="J216" s="74">
        <f>IF($C$3="National Currency",IF(D.Other_DATA!I167=0,0,D.Other_DATA!I167),IF($C$3="Current Exchange rate",IF(D.Other_DATA!I167=0,0,D.Other_DATA!I167/ECO!S23),IF($C$3="Constant Exchange rate",IF(D.Other_DATA!I167=0,0,D.Other_DATA!I167/ECO!S58))))</f>
        <v>105.24941237921128</v>
      </c>
      <c r="K216" s="74">
        <f>IF($C$3="National Currency",IF(D.Other_DATA!J167=0,0,D.Other_DATA!J167),IF($C$3="Current Exchange rate",IF(D.Other_DATA!J167=0,0,D.Other_DATA!J167/ECO!T23),IF($C$3="Constant Exchange rate",IF(D.Other_DATA!J167=0,0,D.Other_DATA!J167/ECO!T58))))</f>
        <v>103.29067641681901</v>
      </c>
      <c r="L216" s="74">
        <f>IF($C$3="National Currency",IF(D.Other_DATA!K167=0,0,D.Other_DATA!K167),IF($C$3="Current Exchange rate",IF(D.Other_DATA!K167=0,0,D.Other_DATA!K167/ECO!U23),IF($C$3="Constant Exchange rate",IF(D.Other_DATA!K167=0,0,D.Other_DATA!K167/ECO!U58))))</f>
        <v>109.42804909898145</v>
      </c>
      <c r="M216" s="74">
        <f>IF($C$3="National Currency",IF(D.Other_DATA!L167=0,0,D.Other_DATA!L167),IF($C$3="Current Exchange rate",IF(D.Other_DATA!L167=0,0,D.Other_DATA!L167/ECO!V23),IF($C$3="Constant Exchange rate",IF(D.Other_DATA!L167=0,0,D.Other_DATA!L167/ECO!V58))))</f>
        <v>117.39357534604335</v>
      </c>
      <c r="N216" s="74">
        <f>IF($C$3="National Currency",IF(D.Other_DATA!M167=0,0,D.Other_DATA!M167),IF($C$3="Current Exchange rate",IF(D.Other_DATA!M167=0,0,D.Other_DATA!M167/ECO!W23),IF($C$3="Constant Exchange rate",IF(D.Other_DATA!M167=0,0,D.Other_DATA!M167/ECO!W58))))</f>
        <v>127.05667276051187</v>
      </c>
      <c r="O216" s="74">
        <f>IF($C$3="National Currency",IF(D.Other_DATA!N167=0,0,D.Other_DATA!N167),IF($C$3="Current Exchange rate",IF(D.Other_DATA!N167=0,0,D.Other_DATA!N167/ECO!X23),IF($C$3="Constant Exchange rate",IF(D.Other_DATA!N167=0,0,D.Other_DATA!N167/ECO!X58))))</f>
        <v>126.66492556803342</v>
      </c>
      <c r="P216" s="48">
        <f t="shared" si="47"/>
        <v>4.8068671270151374E-3</v>
      </c>
      <c r="Q216" s="94">
        <f t="shared" si="48"/>
        <v>-3.0832476875641834E-3</v>
      </c>
      <c r="R216" s="94" t="str">
        <f t="shared" si="49"/>
        <v>-</v>
      </c>
    </row>
    <row r="217" spans="3:18" ht="15" x14ac:dyDescent="0.25">
      <c r="C217" s="256"/>
      <c r="D217" s="257"/>
      <c r="E217" s="45" t="s">
        <v>14</v>
      </c>
      <c r="F217" s="74">
        <f>IF($C$3="National Currency",IF(D.Other_DATA!E168=0,0,D.Other_DATA!E168),IF($C$3="Current Exchange rate",IF(D.Other_DATA!E168=0,0,D.Other_DATA!E168/ECO!O24),IF($C$3="Constant Exchange rate",IF(D.Other_DATA!E168=0,0,D.Other_DATA!E168/ECO!O59))))</f>
        <v>0</v>
      </c>
      <c r="G217" s="74">
        <f>IF($C$3="National Currency",IF(D.Other_DATA!F168=0,0,D.Other_DATA!F168),IF($C$3="Current Exchange rate",IF(D.Other_DATA!F168=0,0,D.Other_DATA!F168/ECO!P24),IF($C$3="Constant Exchange rate",IF(D.Other_DATA!F168=0,0,D.Other_DATA!F168/ECO!P59))))</f>
        <v>0</v>
      </c>
      <c r="H217" s="74">
        <f>IF($C$3="National Currency",IF(D.Other_DATA!G168=0,0,D.Other_DATA!G168),IF($C$3="Current Exchange rate",IF(D.Other_DATA!G168=0,0,D.Other_DATA!G168/ECO!Q24),IF($C$3="Constant Exchange rate",IF(D.Other_DATA!G168=0,0,D.Other_DATA!G168/ECO!Q59))))</f>
        <v>0</v>
      </c>
      <c r="I217" s="74">
        <f>IF($C$3="National Currency",IF(D.Other_DATA!H168=0,0,D.Other_DATA!H168),IF($C$3="Current Exchange rate",IF(D.Other_DATA!H168=0,0,D.Other_DATA!H168/ECO!R24),IF($C$3="Constant Exchange rate",IF(D.Other_DATA!H168=0,0,D.Other_DATA!H168/ECO!R59))))</f>
        <v>0</v>
      </c>
      <c r="J217" s="74">
        <f>IF($C$3="National Currency",IF(D.Other_DATA!I168=0,0,D.Other_DATA!I168),IF($C$3="Current Exchange rate",IF(D.Other_DATA!I168=0,0,D.Other_DATA!I168/ECO!S24),IF($C$3="Constant Exchange rate",IF(D.Other_DATA!I168=0,0,D.Other_DATA!I168/ECO!S59))))</f>
        <v>0</v>
      </c>
      <c r="K217" s="74">
        <f>IF($C$3="National Currency",IF(D.Other_DATA!J168=0,0,D.Other_DATA!J168),IF($C$3="Current Exchange rate",IF(D.Other_DATA!J168=0,0,D.Other_DATA!J168/ECO!T24),IF($C$3="Constant Exchange rate",IF(D.Other_DATA!J168=0,0,D.Other_DATA!J168/ECO!T59))))</f>
        <v>0</v>
      </c>
      <c r="L217" s="74">
        <f>IF($C$3="National Currency",IF(D.Other_DATA!K168=0,0,D.Other_DATA!K168),IF($C$3="Current Exchange rate",IF(D.Other_DATA!K168=0,0,D.Other_DATA!K168/ECO!U24),IF($C$3="Constant Exchange rate",IF(D.Other_DATA!K168=0,0,D.Other_DATA!K168/ECO!U59))))</f>
        <v>0</v>
      </c>
      <c r="M217" s="74">
        <f>IF($C$3="National Currency",IF(D.Other_DATA!L168=0,0,D.Other_DATA!L168),IF($C$3="Current Exchange rate",IF(D.Other_DATA!L168=0,0,D.Other_DATA!L168/ECO!V24),IF($C$3="Constant Exchange rate",IF(D.Other_DATA!L168=0,0,D.Other_DATA!L168/ECO!V59))))</f>
        <v>0</v>
      </c>
      <c r="N217" s="74">
        <f>IF($C$3="National Currency",IF(D.Other_DATA!M168=0,0,D.Other_DATA!M168),IF($C$3="Current Exchange rate",IF(D.Other_DATA!M168=0,0,D.Other_DATA!M168/ECO!W24),IF($C$3="Constant Exchange rate",IF(D.Other_DATA!M168=0,0,D.Other_DATA!M168/ECO!W59))))</f>
        <v>0</v>
      </c>
      <c r="O217" s="74">
        <f>IF($C$3="National Currency",IF(D.Other_DATA!N168=0,0,D.Other_DATA!N168),IF($C$3="Current Exchange rate",IF(D.Other_DATA!N168=0,0,D.Other_DATA!N168/ECO!X24),IF($C$3="Constant Exchange rate",IF(D.Other_DATA!N168=0,0,D.Other_DATA!N168/ECO!X59))))</f>
        <v>0</v>
      </c>
      <c r="P217" s="48">
        <f t="shared" si="47"/>
        <v>0</v>
      </c>
      <c r="Q217" s="94" t="str">
        <f t="shared" si="48"/>
        <v>-</v>
      </c>
      <c r="R217" s="94" t="str">
        <f t="shared" si="49"/>
        <v>-</v>
      </c>
    </row>
    <row r="218" spans="3:18" ht="15" x14ac:dyDescent="0.25">
      <c r="C218" s="256"/>
      <c r="D218" s="257"/>
      <c r="E218" s="45" t="s">
        <v>15</v>
      </c>
      <c r="F218" s="74">
        <f>IF($C$3="National Currency",IF(D.Other_DATA!E169=0,0,D.Other_DATA!E169),IF($C$3="Current Exchange rate",IF(D.Other_DATA!E169=0,0,D.Other_DATA!E169/ECO!O25),IF($C$3="Constant Exchange rate",IF(D.Other_DATA!E169=0,0,D.Other_DATA!E169/ECO!O60))))</f>
        <v>0</v>
      </c>
      <c r="G218" s="74">
        <f>IF($C$3="National Currency",IF(D.Other_DATA!F169=0,0,D.Other_DATA!F169),IF($C$3="Current Exchange rate",IF(D.Other_DATA!F169=0,0,D.Other_DATA!F169/ECO!P25),IF($C$3="Constant Exchange rate",IF(D.Other_DATA!F169=0,0,D.Other_DATA!F169/ECO!P60))))</f>
        <v>0</v>
      </c>
      <c r="H218" s="74">
        <f>IF($C$3="National Currency",IF(D.Other_DATA!G169=0,0,D.Other_DATA!G169),IF($C$3="Current Exchange rate",IF(D.Other_DATA!G169=0,0,D.Other_DATA!G169/ECO!Q25),IF($C$3="Constant Exchange rate",IF(D.Other_DATA!G169=0,0,D.Other_DATA!G169/ECO!Q60))))</f>
        <v>0</v>
      </c>
      <c r="I218" s="74">
        <f>IF($C$3="National Currency",IF(D.Other_DATA!H169=0,0,D.Other_DATA!H169),IF($C$3="Current Exchange rate",IF(D.Other_DATA!H169=0,0,D.Other_DATA!H169/ECO!R25),IF($C$3="Constant Exchange rate",IF(D.Other_DATA!H169=0,0,D.Other_DATA!H169/ECO!R60))))</f>
        <v>0</v>
      </c>
      <c r="J218" s="74">
        <f>IF($C$3="National Currency",IF(D.Other_DATA!I169=0,0,D.Other_DATA!I169),IF($C$3="Current Exchange rate",IF(D.Other_DATA!I169=0,0,D.Other_DATA!I169/ECO!S25),IF($C$3="Constant Exchange rate",IF(D.Other_DATA!I169=0,0,D.Other_DATA!I169/ECO!S60))))</f>
        <v>0</v>
      </c>
      <c r="K218" s="74">
        <f>IF($C$3="National Currency",IF(D.Other_DATA!J169=0,0,D.Other_DATA!J169),IF($C$3="Current Exchange rate",IF(D.Other_DATA!J169=0,0,D.Other_DATA!J169/ECO!T25),IF($C$3="Constant Exchange rate",IF(D.Other_DATA!J169=0,0,D.Other_DATA!J169/ECO!T60))))</f>
        <v>0</v>
      </c>
      <c r="L218" s="74">
        <f>IF($C$3="National Currency",IF(D.Other_DATA!K169=0,0,D.Other_DATA!K169),IF($C$3="Current Exchange rate",IF(D.Other_DATA!K169=0,0,D.Other_DATA!K169/ECO!U25),IF($C$3="Constant Exchange rate",IF(D.Other_DATA!K169=0,0,D.Other_DATA!K169/ECO!U60))))</f>
        <v>0</v>
      </c>
      <c r="M218" s="74">
        <f>IF($C$3="National Currency",IF(D.Other_DATA!L169=0,0,D.Other_DATA!L169),IF($C$3="Current Exchange rate",IF(D.Other_DATA!L169=0,0,D.Other_DATA!L169/ECO!V25),IF($C$3="Constant Exchange rate",IF(D.Other_DATA!L169=0,0,D.Other_DATA!L169/ECO!V60))))</f>
        <v>0</v>
      </c>
      <c r="N218" s="74">
        <f>IF($C$3="National Currency",IF(D.Other_DATA!M169=0,0,D.Other_DATA!M169),IF($C$3="Current Exchange rate",IF(D.Other_DATA!M169=0,0,D.Other_DATA!M169/ECO!W25),IF($C$3="Constant Exchange rate",IF(D.Other_DATA!M169=0,0,D.Other_DATA!M169/ECO!W60))))</f>
        <v>0</v>
      </c>
      <c r="O218" s="74">
        <f>IF($C$3="National Currency",IF(D.Other_DATA!N169=0,0,D.Other_DATA!N169),IF($C$3="Current Exchange rate",IF(D.Other_DATA!N169=0,0,D.Other_DATA!N169/ECO!X25),IF($C$3="Constant Exchange rate",IF(D.Other_DATA!N169=0,0,D.Other_DATA!N169/ECO!X60))))</f>
        <v>0</v>
      </c>
      <c r="P218" s="48">
        <f t="shared" si="47"/>
        <v>0</v>
      </c>
      <c r="Q218" s="94" t="str">
        <f t="shared" si="48"/>
        <v>-</v>
      </c>
      <c r="R218" s="94" t="str">
        <f t="shared" si="49"/>
        <v>-</v>
      </c>
    </row>
    <row r="219" spans="3:18" ht="15" x14ac:dyDescent="0.25">
      <c r="C219" s="256"/>
      <c r="D219" s="257"/>
      <c r="E219" s="45" t="s">
        <v>16</v>
      </c>
      <c r="F219" s="74">
        <f>IF($C$3="National Currency",IF(D.Other_DATA!E170=0,0,D.Other_DATA!E170),IF($C$3="Current Exchange rate",IF(D.Other_DATA!E170=0,0,D.Other_DATA!E170/ECO!O26),IF($C$3="Constant Exchange rate",IF(D.Other_DATA!E170=0,0,D.Other_DATA!E170/ECO!O61))))</f>
        <v>0</v>
      </c>
      <c r="G219" s="74">
        <f>IF($C$3="National Currency",IF(D.Other_DATA!F170=0,0,D.Other_DATA!F170),IF($C$3="Current Exchange rate",IF(D.Other_DATA!F170=0,0,D.Other_DATA!F170/ECO!P26),IF($C$3="Constant Exchange rate",IF(D.Other_DATA!F170=0,0,D.Other_DATA!F170/ECO!P61))))</f>
        <v>0</v>
      </c>
      <c r="H219" s="74">
        <f>IF($C$3="National Currency",IF(D.Other_DATA!G170=0,0,D.Other_DATA!G170),IF($C$3="Current Exchange rate",IF(D.Other_DATA!G170=0,0,D.Other_DATA!G170/ECO!Q26),IF($C$3="Constant Exchange rate",IF(D.Other_DATA!G170=0,0,D.Other_DATA!G170/ECO!Q61))))</f>
        <v>0</v>
      </c>
      <c r="I219" s="74">
        <f>IF($C$3="National Currency",IF(D.Other_DATA!H170=0,0,D.Other_DATA!H170),IF($C$3="Current Exchange rate",IF(D.Other_DATA!H170=0,0,D.Other_DATA!H170/ECO!R26),IF($C$3="Constant Exchange rate",IF(D.Other_DATA!H170=0,0,D.Other_DATA!H170/ECO!R61))))</f>
        <v>0</v>
      </c>
      <c r="J219" s="74">
        <f>IF($C$3="National Currency",IF(D.Other_DATA!I170=0,0,D.Other_DATA!I170),IF($C$3="Current Exchange rate",IF(D.Other_DATA!I170=0,0,D.Other_DATA!I170/ECO!S26),IF($C$3="Constant Exchange rate",IF(D.Other_DATA!I170=0,0,D.Other_DATA!I170/ECO!S61))))</f>
        <v>36.104620976116301</v>
      </c>
      <c r="K219" s="74">
        <f>IF($C$3="National Currency",IF(D.Other_DATA!J170=0,0,D.Other_DATA!J170),IF($C$3="Current Exchange rate",IF(D.Other_DATA!J170=0,0,D.Other_DATA!J170/ECO!T26),IF($C$3="Constant Exchange rate",IF(D.Other_DATA!J170=0,0,D.Other_DATA!J170/ECO!T61))))</f>
        <v>47.916666666666664</v>
      </c>
      <c r="L219" s="74">
        <f>IF($C$3="National Currency",IF(D.Other_DATA!K170=0,0,D.Other_DATA!K170),IF($C$3="Current Exchange rate",IF(D.Other_DATA!K170=0,0,D.Other_DATA!K170/ECO!U26),IF($C$3="Constant Exchange rate",IF(D.Other_DATA!K170=0,0,D.Other_DATA!K170/ECO!U61))))</f>
        <v>54.283489096573206</v>
      </c>
      <c r="M219" s="74">
        <f>IF($C$3="National Currency",IF(D.Other_DATA!L170=0,0,D.Other_DATA!L170),IF($C$3="Current Exchange rate",IF(D.Other_DATA!L170=0,0,D.Other_DATA!L170/ECO!V26),IF($C$3="Constant Exchange rate",IF(D.Other_DATA!L170=0,0,D.Other_DATA!L170/ECO!V61))))</f>
        <v>59.534008307372787</v>
      </c>
      <c r="N219" s="74">
        <f>IF($C$3="National Currency",IF(D.Other_DATA!M170=0,0,D.Other_DATA!M170),IF($C$3="Current Exchange rate",IF(D.Other_DATA!M170=0,0,D.Other_DATA!M170/ECO!W26),IF($C$3="Constant Exchange rate",IF(D.Other_DATA!M170=0,0,D.Other_DATA!M170/ECO!W61))))</f>
        <v>63.75259605399792</v>
      </c>
      <c r="O219" s="74">
        <f>IF($C$3="National Currency",IF(D.Other_DATA!N170=0,0,D.Other_DATA!N170),IF($C$3="Current Exchange rate",IF(D.Other_DATA!N170=0,0,D.Other_DATA!N170/ECO!X26),IF($C$3="Constant Exchange rate",IF(D.Other_DATA!N170=0,0,D.Other_DATA!N170/ECO!X61))))</f>
        <v>69.827362409138104</v>
      </c>
      <c r="P219" s="48">
        <f t="shared" si="47"/>
        <v>2.649911579116477E-3</v>
      </c>
      <c r="Q219" s="94">
        <f t="shared" si="48"/>
        <v>9.52865723302454E-2</v>
      </c>
      <c r="R219" s="94" t="str">
        <f t="shared" si="49"/>
        <v>-</v>
      </c>
    </row>
    <row r="220" spans="3:18" ht="15" x14ac:dyDescent="0.25">
      <c r="C220" s="256"/>
      <c r="D220" s="257"/>
      <c r="E220" s="45" t="s">
        <v>17</v>
      </c>
      <c r="F220" s="74">
        <f>IF($C$3="National Currency",IF(D.Other_DATA!E171=0,0,D.Other_DATA!E171),IF($C$3="Current Exchange rate",IF(D.Other_DATA!E171=0,0,D.Other_DATA!E171/ECO!O27),IF($C$3="Constant Exchange rate",IF(D.Other_DATA!E171=0,0,D.Other_DATA!E171/ECO!O62))))</f>
        <v>5945.701</v>
      </c>
      <c r="G220" s="74">
        <f>IF($C$3="National Currency",IF(D.Other_DATA!F171=0,0,D.Other_DATA!F171),IF($C$3="Current Exchange rate",IF(D.Other_DATA!F171=0,0,D.Other_DATA!F171/ECO!P27),IF($C$3="Constant Exchange rate",IF(D.Other_DATA!F171=0,0,D.Other_DATA!F171/ECO!P62))))</f>
        <v>6178.8860000000004</v>
      </c>
      <c r="H220" s="74">
        <f>IF($C$3="National Currency",IF(D.Other_DATA!G171=0,0,D.Other_DATA!G171),IF($C$3="Current Exchange rate",IF(D.Other_DATA!G171=0,0,D.Other_DATA!G171/ECO!Q27),IF($C$3="Constant Exchange rate",IF(D.Other_DATA!G171=0,0,D.Other_DATA!G171/ECO!Q62))))</f>
        <v>6313.2169999999996</v>
      </c>
      <c r="I220" s="74">
        <f>IF($C$3="National Currency",IF(D.Other_DATA!H171=0,0,D.Other_DATA!H171),IF($C$3="Current Exchange rate",IF(D.Other_DATA!H171=0,0,D.Other_DATA!H171/ECO!R27),IF($C$3="Constant Exchange rate",IF(D.Other_DATA!H171=0,0,D.Other_DATA!H171/ECO!R62))))</f>
        <v>6483.4</v>
      </c>
      <c r="J220" s="74">
        <f>IF($C$3="National Currency",IF(D.Other_DATA!I171=0,0,D.Other_DATA!I171),IF($C$3="Current Exchange rate",IF(D.Other_DATA!I171=0,0,D.Other_DATA!I171/ECO!S27),IF($C$3="Constant Exchange rate",IF(D.Other_DATA!I171=0,0,D.Other_DATA!I171/ECO!S62))))</f>
        <v>6904.7250000000004</v>
      </c>
      <c r="K220" s="74">
        <f>IF($C$3="National Currency",IF(D.Other_DATA!J171=0,0,D.Other_DATA!J171),IF($C$3="Current Exchange rate",IF(D.Other_DATA!J171=0,0,D.Other_DATA!J171/ECO!T27),IF($C$3="Constant Exchange rate",IF(D.Other_DATA!J171=0,0,D.Other_DATA!J171/ECO!T62))))</f>
        <v>7062</v>
      </c>
      <c r="L220" s="74">
        <f>IF($C$3="National Currency",IF(D.Other_DATA!K171=0,0,D.Other_DATA!K171),IF($C$3="Current Exchange rate",IF(D.Other_DATA!K171=0,0,D.Other_DATA!K171/ECO!U27),IF($C$3="Constant Exchange rate",IF(D.Other_DATA!K171=0,0,D.Other_DATA!K171/ECO!U62))))</f>
        <v>6912</v>
      </c>
      <c r="M220" s="74">
        <f>IF($C$3="National Currency",IF(D.Other_DATA!L171=0,0,D.Other_DATA!L171),IF($C$3="Current Exchange rate",IF(D.Other_DATA!L171=0,0,D.Other_DATA!L171/ECO!V27),IF($C$3="Constant Exchange rate",IF(D.Other_DATA!L171=0,0,D.Other_DATA!L171/ECO!V62))))</f>
        <v>7011</v>
      </c>
      <c r="N220" s="74">
        <f>IF($C$3="National Currency",IF(D.Other_DATA!M171=0,0,D.Other_DATA!M171),IF($C$3="Current Exchange rate",IF(D.Other_DATA!M171=0,0,D.Other_DATA!M171/ECO!W27),IF($C$3="Constant Exchange rate",IF(D.Other_DATA!M171=0,0,D.Other_DATA!M171/ECO!W62))))</f>
        <v>7576</v>
      </c>
      <c r="O220" s="74">
        <f>IF($C$3="National Currency",IF(D.Other_DATA!N171=0,0,D.Other_DATA!N171),IF($C$3="Current Exchange rate",IF(D.Other_DATA!N171=0,0,D.Other_DATA!N171/ECO!X27),IF($C$3="Constant Exchange rate",IF(D.Other_DATA!N171=0,0,D.Other_DATA!N171/ECO!X62))))</f>
        <v>6892</v>
      </c>
      <c r="P220" s="48">
        <f t="shared" si="47"/>
        <v>0.26154776541983071</v>
      </c>
      <c r="Q220" s="94">
        <f t="shared" si="48"/>
        <v>-9.0285110876451968E-2</v>
      </c>
      <c r="R220" s="94">
        <f t="shared" si="49"/>
        <v>0.15915684290212373</v>
      </c>
    </row>
    <row r="221" spans="3:18" ht="15" x14ac:dyDescent="0.25">
      <c r="C221" s="256"/>
      <c r="D221" s="257"/>
      <c r="E221" s="45" t="s">
        <v>18</v>
      </c>
      <c r="F221" s="74">
        <f>IF($C$3="National Currency",IF(D.Other_DATA!E172=0,0,D.Other_DATA!E172),IF($C$3="Current Exchange rate",IF(D.Other_DATA!E172=0,0,D.Other_DATA!E172/ECO!O28),IF($C$3="Constant Exchange rate",IF(D.Other_DATA!E172=0,0,D.Other_DATA!E172/ECO!O63))))</f>
        <v>0</v>
      </c>
      <c r="G221" s="74">
        <f>IF($C$3="National Currency",IF(D.Other_DATA!F172=0,0,D.Other_DATA!F172),IF($C$3="Current Exchange rate",IF(D.Other_DATA!F172=0,0,D.Other_DATA!F172/ECO!P28),IF($C$3="Constant Exchange rate",IF(D.Other_DATA!F172=0,0,D.Other_DATA!F172/ECO!P63))))</f>
        <v>0</v>
      </c>
      <c r="H221" s="74">
        <f>IF($C$3="National Currency",IF(D.Other_DATA!G172=0,0,D.Other_DATA!G172),IF($C$3="Current Exchange rate",IF(D.Other_DATA!G172=0,0,D.Other_DATA!G172/ECO!Q28),IF($C$3="Constant Exchange rate",IF(D.Other_DATA!G172=0,0,D.Other_DATA!G172/ECO!Q63))))</f>
        <v>0</v>
      </c>
      <c r="I221" s="74">
        <f>IF($C$3="National Currency",IF(D.Other_DATA!H172=0,0,D.Other_DATA!H172),IF($C$3="Current Exchange rate",IF(D.Other_DATA!H172=0,0,D.Other_DATA!H172/ECO!R28),IF($C$3="Constant Exchange rate",IF(D.Other_DATA!H172=0,0,D.Other_DATA!H172/ECO!R63))))</f>
        <v>0</v>
      </c>
      <c r="J221" s="74">
        <f>IF($C$3="National Currency",IF(D.Other_DATA!I172=0,0,D.Other_DATA!I172),IF($C$3="Current Exchange rate",IF(D.Other_DATA!I172=0,0,D.Other_DATA!I172/ECO!S28),IF($C$3="Constant Exchange rate",IF(D.Other_DATA!I172=0,0,D.Other_DATA!I172/ECO!S63))))</f>
        <v>0</v>
      </c>
      <c r="K221" s="74">
        <f>IF($C$3="National Currency",IF(D.Other_DATA!J172=0,0,D.Other_DATA!J172),IF($C$3="Current Exchange rate",IF(D.Other_DATA!J172=0,0,D.Other_DATA!J172/ECO!T28),IF($C$3="Constant Exchange rate",IF(D.Other_DATA!J172=0,0,D.Other_DATA!J172/ECO!T63))))</f>
        <v>0</v>
      </c>
      <c r="L221" s="74">
        <f>IF($C$3="National Currency",IF(D.Other_DATA!K172=0,0,D.Other_DATA!K172),IF($C$3="Current Exchange rate",IF(D.Other_DATA!K172=0,0,D.Other_DATA!K172/ECO!U28),IF($C$3="Constant Exchange rate",IF(D.Other_DATA!K172=0,0,D.Other_DATA!K172/ECO!U63))))</f>
        <v>0</v>
      </c>
      <c r="M221" s="74">
        <f>IF($C$3="National Currency",IF(D.Other_DATA!L172=0,0,D.Other_DATA!L172),IF($C$3="Current Exchange rate",IF(D.Other_DATA!L172=0,0,D.Other_DATA!L172/ECO!V28),IF($C$3="Constant Exchange rate",IF(D.Other_DATA!L172=0,0,D.Other_DATA!L172/ECO!V63))))</f>
        <v>0</v>
      </c>
      <c r="N221" s="74">
        <f>IF($C$3="National Currency",IF(D.Other_DATA!M172=0,0,D.Other_DATA!M172),IF($C$3="Current Exchange rate",IF(D.Other_DATA!M172=0,0,D.Other_DATA!M172/ECO!W28),IF($C$3="Constant Exchange rate",IF(D.Other_DATA!M172=0,0,D.Other_DATA!M172/ECO!W63))))</f>
        <v>0</v>
      </c>
      <c r="O221" s="74">
        <f>IF($C$3="National Currency",IF(D.Other_DATA!N172=0,0,D.Other_DATA!N172),IF($C$3="Current Exchange rate",IF(D.Other_DATA!N172=0,0,D.Other_DATA!N172/ECO!X28),IF($C$3="Constant Exchange rate",IF(D.Other_DATA!N172=0,0,D.Other_DATA!N172/ECO!X63))))</f>
        <v>0</v>
      </c>
      <c r="P221" s="48">
        <f t="shared" si="47"/>
        <v>0</v>
      </c>
      <c r="Q221" s="94" t="str">
        <f t="shared" si="48"/>
        <v>-</v>
      </c>
      <c r="R221" s="94" t="str">
        <f t="shared" si="49"/>
        <v>-</v>
      </c>
    </row>
    <row r="222" spans="3:18" ht="15" x14ac:dyDescent="0.25">
      <c r="C222" s="256"/>
      <c r="D222" s="257"/>
      <c r="E222" s="45" t="s">
        <v>19</v>
      </c>
      <c r="F222" s="74">
        <f>IF($C$3="National Currency",IF(D.Other_DATA!E173=0,0,D.Other_DATA!E173),IF($C$3="Current Exchange rate",IF(D.Other_DATA!E173=0,0,D.Other_DATA!E173/ECO!O29),IF($C$3="Constant Exchange rate",IF(D.Other_DATA!E173=0,0,D.Other_DATA!E173/ECO!O64))))</f>
        <v>0</v>
      </c>
      <c r="G222" s="74">
        <f>IF($C$3="National Currency",IF(D.Other_DATA!F173=0,0,D.Other_DATA!F173),IF($C$3="Current Exchange rate",IF(D.Other_DATA!F173=0,0,D.Other_DATA!F173/ECO!P29),IF($C$3="Constant Exchange rate",IF(D.Other_DATA!F173=0,0,D.Other_DATA!F173/ECO!P64))))</f>
        <v>0</v>
      </c>
      <c r="H222" s="74">
        <f>IF($C$3="National Currency",IF(D.Other_DATA!G173=0,0,D.Other_DATA!G173),IF($C$3="Current Exchange rate",IF(D.Other_DATA!G173=0,0,D.Other_DATA!G173/ECO!Q29),IF($C$3="Constant Exchange rate",IF(D.Other_DATA!G173=0,0,D.Other_DATA!G173/ECO!Q64))))</f>
        <v>0</v>
      </c>
      <c r="I222" s="74">
        <f>IF($C$3="National Currency",IF(D.Other_DATA!H173=0,0,D.Other_DATA!H173),IF($C$3="Current Exchange rate",IF(D.Other_DATA!H173=0,0,D.Other_DATA!H173/ECO!R29),IF($C$3="Constant Exchange rate",IF(D.Other_DATA!H173=0,0,D.Other_DATA!H173/ECO!R64))))</f>
        <v>0</v>
      </c>
      <c r="J222" s="74">
        <f>IF($C$3="National Currency",IF(D.Other_DATA!I173=0,0,D.Other_DATA!I173),IF($C$3="Current Exchange rate",IF(D.Other_DATA!I173=0,0,D.Other_DATA!I173/ECO!S29),IF($C$3="Constant Exchange rate",IF(D.Other_DATA!I173=0,0,D.Other_DATA!I173/ECO!S64))))</f>
        <v>0</v>
      </c>
      <c r="K222" s="74">
        <f>IF($C$3="National Currency",IF(D.Other_DATA!J173=0,0,D.Other_DATA!J173),IF($C$3="Current Exchange rate",IF(D.Other_DATA!J173=0,0,D.Other_DATA!J173/ECO!T29),IF($C$3="Constant Exchange rate",IF(D.Other_DATA!J173=0,0,D.Other_DATA!J173/ECO!T64))))</f>
        <v>0</v>
      </c>
      <c r="L222" s="74">
        <f>IF($C$3="National Currency",IF(D.Other_DATA!K173=0,0,D.Other_DATA!K173),IF($C$3="Current Exchange rate",IF(D.Other_DATA!K173=0,0,D.Other_DATA!K173/ECO!U29),IF($C$3="Constant Exchange rate",IF(D.Other_DATA!K173=0,0,D.Other_DATA!K173/ECO!U64))))</f>
        <v>0</v>
      </c>
      <c r="M222" s="74">
        <f>IF($C$3="National Currency",IF(D.Other_DATA!L173=0,0,D.Other_DATA!L173),IF($C$3="Current Exchange rate",IF(D.Other_DATA!L173=0,0,D.Other_DATA!L173/ECO!V29),IF($C$3="Constant Exchange rate",IF(D.Other_DATA!L173=0,0,D.Other_DATA!L173/ECO!V64))))</f>
        <v>0</v>
      </c>
      <c r="N222" s="74">
        <f>IF($C$3="National Currency",IF(D.Other_DATA!M173=0,0,D.Other_DATA!M173),IF($C$3="Current Exchange rate",IF(D.Other_DATA!M173=0,0,D.Other_DATA!M173/ECO!W29),IF($C$3="Constant Exchange rate",IF(D.Other_DATA!M173=0,0,D.Other_DATA!M173/ECO!W64))))</f>
        <v>0</v>
      </c>
      <c r="O222" s="74">
        <f>IF($C$3="National Currency",IF(D.Other_DATA!N173=0,0,D.Other_DATA!N173),IF($C$3="Current Exchange rate",IF(D.Other_DATA!N173=0,0,D.Other_DATA!N173/ECO!X29),IF($C$3="Constant Exchange rate",IF(D.Other_DATA!N173=0,0,D.Other_DATA!N173/ECO!X64))))</f>
        <v>0</v>
      </c>
      <c r="P222" s="48">
        <f t="shared" si="47"/>
        <v>0</v>
      </c>
      <c r="Q222" s="94" t="str">
        <f t="shared" si="48"/>
        <v>-</v>
      </c>
      <c r="R222" s="94" t="str">
        <f t="shared" si="49"/>
        <v>-</v>
      </c>
    </row>
    <row r="223" spans="3:18" ht="15" x14ac:dyDescent="0.25">
      <c r="C223" s="256"/>
      <c r="D223" s="257"/>
      <c r="E223" s="45" t="s">
        <v>20</v>
      </c>
      <c r="F223" s="74">
        <f>IF($C$3="National Currency",IF(D.Other_DATA!E174=0,0,D.Other_DATA!E174),IF($C$3="Current Exchange rate",IF(D.Other_DATA!E174=0,0,D.Other_DATA!E174/ECO!O30),IF($C$3="Constant Exchange rate",IF(D.Other_DATA!E174=0,0,D.Other_DATA!E174/ECO!O65))))</f>
        <v>12.749003984063746</v>
      </c>
      <c r="G223" s="74">
        <f>IF($C$3="National Currency",IF(D.Other_DATA!F174=0,0,D.Other_DATA!F174),IF($C$3="Current Exchange rate",IF(D.Other_DATA!F174=0,0,D.Other_DATA!F174/ECO!P30),IF($C$3="Constant Exchange rate",IF(D.Other_DATA!F174=0,0,D.Other_DATA!F174/ECO!P65))))</f>
        <v>17.743312464428005</v>
      </c>
      <c r="H223" s="74">
        <f>IF($C$3="National Currency",IF(D.Other_DATA!G174=0,0,D.Other_DATA!G174),IF($C$3="Current Exchange rate",IF(D.Other_DATA!G174=0,0,D.Other_DATA!G174/ECO!Q30),IF($C$3="Constant Exchange rate",IF(D.Other_DATA!G174=0,0,D.Other_DATA!G174/ECO!Q65))))</f>
        <v>0</v>
      </c>
      <c r="I223" s="74">
        <f>IF($C$3="National Currency",IF(D.Other_DATA!H174=0,0,D.Other_DATA!H174),IF($C$3="Current Exchange rate",IF(D.Other_DATA!H174=0,0,D.Other_DATA!H174/ECO!R30),IF($C$3="Constant Exchange rate",IF(D.Other_DATA!H174=0,0,D.Other_DATA!H174/ECO!R65))))</f>
        <v>0</v>
      </c>
      <c r="J223" s="74">
        <f>IF($C$3="National Currency",IF(D.Other_DATA!I174=0,0,D.Other_DATA!I174),IF($C$3="Current Exchange rate",IF(D.Other_DATA!I174=0,0,D.Other_DATA!I174/ECO!S30),IF($C$3="Constant Exchange rate",IF(D.Other_DATA!I174=0,0,D.Other_DATA!I174/ECO!S65))))</f>
        <v>0</v>
      </c>
      <c r="K223" s="74">
        <f>IF($C$3="National Currency",IF(D.Other_DATA!J174=0,0,D.Other_DATA!J174),IF($C$3="Current Exchange rate",IF(D.Other_DATA!J174=0,0,D.Other_DATA!J174/ECO!T30),IF($C$3="Constant Exchange rate",IF(D.Other_DATA!J174=0,0,D.Other_DATA!J174/ECO!T65))))</f>
        <v>0</v>
      </c>
      <c r="L223" s="74">
        <f>IF($C$3="National Currency",IF(D.Other_DATA!K174=0,0,D.Other_DATA!K174),IF($C$3="Current Exchange rate",IF(D.Other_DATA!K174=0,0,D.Other_DATA!K174/ECO!U30),IF($C$3="Constant Exchange rate",IF(D.Other_DATA!K174=0,0,D.Other_DATA!K174/ECO!U65))))</f>
        <v>0</v>
      </c>
      <c r="M223" s="74">
        <f>IF($C$3="National Currency",IF(D.Other_DATA!L174=0,0,D.Other_DATA!L174),IF($C$3="Current Exchange rate",IF(D.Other_DATA!L174=0,0,D.Other_DATA!L174/ECO!V30),IF($C$3="Constant Exchange rate",IF(D.Other_DATA!L174=0,0,D.Other_DATA!L174/ECO!V65))))</f>
        <v>0</v>
      </c>
      <c r="N223" s="74">
        <f>IF($C$3="National Currency",IF(D.Other_DATA!M174=0,0,D.Other_DATA!M174),IF($C$3="Current Exchange rate",IF(D.Other_DATA!M174=0,0,D.Other_DATA!M174/ECO!W30),IF($C$3="Constant Exchange rate",IF(D.Other_DATA!M174=0,0,D.Other_DATA!M174/ECO!W65))))</f>
        <v>0</v>
      </c>
      <c r="O223" s="74">
        <f>IF($C$3="National Currency",IF(D.Other_DATA!N174=0,0,D.Other_DATA!N174),IF($C$3="Current Exchange rate",IF(D.Other_DATA!N174=0,0,D.Other_DATA!N174/ECO!X30),IF($C$3="Constant Exchange rate",IF(D.Other_DATA!N174=0,0,D.Other_DATA!N174/ECO!X65))))</f>
        <v>0</v>
      </c>
      <c r="P223" s="48">
        <f t="shared" si="47"/>
        <v>0</v>
      </c>
      <c r="Q223" s="94" t="str">
        <f t="shared" si="48"/>
        <v>-</v>
      </c>
      <c r="R223" s="94" t="str">
        <f t="shared" si="49"/>
        <v>-</v>
      </c>
    </row>
    <row r="224" spans="3:18" ht="15" x14ac:dyDescent="0.25">
      <c r="C224" s="256"/>
      <c r="D224" s="257"/>
      <c r="E224" s="45" t="s">
        <v>21</v>
      </c>
      <c r="F224" s="74">
        <f>IF($C$3="National Currency",IF(D.Other_DATA!E175=0,0,D.Other_DATA!E175),IF($C$3="Current Exchange rate",IF(D.Other_DATA!E175=0,0,D.Other_DATA!E175/ECO!O31),IF($C$3="Constant Exchange rate",IF(D.Other_DATA!E175=0,0,D.Other_DATA!E175/ECO!O66))))</f>
        <v>0</v>
      </c>
      <c r="G224" s="74">
        <f>IF($C$3="National Currency",IF(D.Other_DATA!F175=0,0,D.Other_DATA!F175),IF($C$3="Current Exchange rate",IF(D.Other_DATA!F175=0,0,D.Other_DATA!F175/ECO!P31),IF($C$3="Constant Exchange rate",IF(D.Other_DATA!F175=0,0,D.Other_DATA!F175/ECO!P66))))</f>
        <v>0</v>
      </c>
      <c r="H224" s="74">
        <f>IF($C$3="National Currency",IF(D.Other_DATA!G175=0,0,D.Other_DATA!G175),IF($C$3="Current Exchange rate",IF(D.Other_DATA!G175=0,0,D.Other_DATA!G175/ECO!Q31),IF($C$3="Constant Exchange rate",IF(D.Other_DATA!G175=0,0,D.Other_DATA!G175/ECO!Q66))))</f>
        <v>16.538551129746097</v>
      </c>
      <c r="I224" s="74">
        <f>IF($C$3="National Currency",IF(D.Other_DATA!H175=0,0,D.Other_DATA!H175),IF($C$3="Current Exchange rate",IF(D.Other_DATA!H175=0,0,D.Other_DATA!H175/ECO!R31),IF($C$3="Constant Exchange rate",IF(D.Other_DATA!H175=0,0,D.Other_DATA!H175/ECO!R66))))</f>
        <v>14.675052410901467</v>
      </c>
      <c r="J224" s="74">
        <f>IF($C$3="National Currency",IF(D.Other_DATA!I175=0,0,D.Other_DATA!I175),IF($C$3="Current Exchange rate",IF(D.Other_DATA!I175=0,0,D.Other_DATA!I175/ECO!S31),IF($C$3="Constant Exchange rate",IF(D.Other_DATA!I175=0,0,D.Other_DATA!I175/ECO!S66))))</f>
        <v>12.4</v>
      </c>
      <c r="K224" s="74">
        <f>IF($C$3="National Currency",IF(D.Other_DATA!J175=0,0,D.Other_DATA!J175),IF($C$3="Current Exchange rate",IF(D.Other_DATA!J175=0,0,D.Other_DATA!J175/ECO!T31),IF($C$3="Constant Exchange rate",IF(D.Other_DATA!J175=0,0,D.Other_DATA!J175/ECO!T66))))</f>
        <v>11.7</v>
      </c>
      <c r="L224" s="74">
        <f>IF($C$3="National Currency",IF(D.Other_DATA!K175=0,0,D.Other_DATA!K175),IF($C$3="Current Exchange rate",IF(D.Other_DATA!K175=0,0,D.Other_DATA!K175/ECO!U31),IF($C$3="Constant Exchange rate",IF(D.Other_DATA!K175=0,0,D.Other_DATA!K175/ECO!U66))))</f>
        <v>12.3</v>
      </c>
      <c r="M224" s="74">
        <f>IF($C$3="National Currency",IF(D.Other_DATA!L175=0,0,D.Other_DATA!L175),IF($C$3="Current Exchange rate",IF(D.Other_DATA!L175=0,0,D.Other_DATA!L175/ECO!V31),IF($C$3="Constant Exchange rate",IF(D.Other_DATA!L175=0,0,D.Other_DATA!L175/ECO!V66))))</f>
        <v>11.1</v>
      </c>
      <c r="N224" s="74">
        <f>IF($C$3="National Currency",IF(D.Other_DATA!M175=0,0,D.Other_DATA!M175),IF($C$3="Current Exchange rate",IF(D.Other_DATA!M175=0,0,D.Other_DATA!M175/ECO!W31),IF($C$3="Constant Exchange rate",IF(D.Other_DATA!M175=0,0,D.Other_DATA!M175/ECO!W66))))</f>
        <v>12.3</v>
      </c>
      <c r="O224" s="74">
        <f>IF($C$3="National Currency",IF(D.Other_DATA!N175=0,0,D.Other_DATA!N175),IF($C$3="Current Exchange rate",IF(D.Other_DATA!N175=0,0,D.Other_DATA!N175/ECO!X31),IF($C$3="Constant Exchange rate",IF(D.Other_DATA!N175=0,0,D.Other_DATA!N175/ECO!X66))))</f>
        <v>9.6999999999999993</v>
      </c>
      <c r="P224" s="48">
        <f t="shared" si="47"/>
        <v>3.6810988458681919E-4</v>
      </c>
      <c r="Q224" s="94">
        <f t="shared" si="48"/>
        <v>-0.21138211382113836</v>
      </c>
      <c r="R224" s="94" t="str">
        <f t="shared" si="49"/>
        <v>-</v>
      </c>
    </row>
    <row r="225" spans="3:18" ht="15" x14ac:dyDescent="0.25">
      <c r="C225" s="256"/>
      <c r="D225" s="257"/>
      <c r="E225" s="45" t="s">
        <v>22</v>
      </c>
      <c r="F225" s="74">
        <f>IF($C$3="National Currency",IF(D.Other_DATA!E176=0,0,D.Other_DATA!E176),IF($C$3="Current Exchange rate",IF(D.Other_DATA!E176=0,0,D.Other_DATA!E176/ECO!O32),IF($C$3="Constant Exchange rate",IF(D.Other_DATA!E176=0,0,D.Other_DATA!E176/ECO!O67))))</f>
        <v>0</v>
      </c>
      <c r="G225" s="74">
        <f>IF($C$3="National Currency",IF(D.Other_DATA!F176=0,0,D.Other_DATA!F176),IF($C$3="Current Exchange rate",IF(D.Other_DATA!F176=0,0,D.Other_DATA!F176/ECO!P32),IF($C$3="Constant Exchange rate",IF(D.Other_DATA!F176=0,0,D.Other_DATA!F176/ECO!P67))))</f>
        <v>0</v>
      </c>
      <c r="H225" s="74">
        <f>IF($C$3="National Currency",IF(D.Other_DATA!G176=0,0,D.Other_DATA!G176),IF($C$3="Current Exchange rate",IF(D.Other_DATA!G176=0,0,D.Other_DATA!G176/ECO!Q32),IF($C$3="Constant Exchange rate",IF(D.Other_DATA!G176=0,0,D.Other_DATA!G176/ECO!Q67))))</f>
        <v>0</v>
      </c>
      <c r="I225" s="74">
        <f>IF($C$3="National Currency",IF(D.Other_DATA!H176=0,0,D.Other_DATA!H176),IF($C$3="Current Exchange rate",IF(D.Other_DATA!H176=0,0,D.Other_DATA!H176/ECO!R32),IF($C$3="Constant Exchange rate",IF(D.Other_DATA!H176=0,0,D.Other_DATA!H176/ECO!R67))))</f>
        <v>0</v>
      </c>
      <c r="J225" s="74">
        <f>IF($C$3="National Currency",IF(D.Other_DATA!I176=0,0,D.Other_DATA!I176),IF($C$3="Current Exchange rate",IF(D.Other_DATA!I176=0,0,D.Other_DATA!I176/ECO!S32),IF($C$3="Constant Exchange rate",IF(D.Other_DATA!I176=0,0,D.Other_DATA!I176/ECO!S67))))</f>
        <v>0</v>
      </c>
      <c r="K225" s="74">
        <f>IF($C$3="National Currency",IF(D.Other_DATA!J176=0,0,D.Other_DATA!J176),IF($C$3="Current Exchange rate",IF(D.Other_DATA!J176=0,0,D.Other_DATA!J176/ECO!T32),IF($C$3="Constant Exchange rate",IF(D.Other_DATA!J176=0,0,D.Other_DATA!J176/ECO!T67))))</f>
        <v>0</v>
      </c>
      <c r="L225" s="74">
        <f>IF($C$3="National Currency",IF(D.Other_DATA!K176=0,0,D.Other_DATA!K176),IF($C$3="Current Exchange rate",IF(D.Other_DATA!K176=0,0,D.Other_DATA!K176/ECO!U32),IF($C$3="Constant Exchange rate",IF(D.Other_DATA!K176=0,0,D.Other_DATA!K176/ECO!U67))))</f>
        <v>0</v>
      </c>
      <c r="M225" s="74">
        <f>IF($C$3="National Currency",IF(D.Other_DATA!L176=0,0,D.Other_DATA!L176),IF($C$3="Current Exchange rate",IF(D.Other_DATA!L176=0,0,D.Other_DATA!L176/ECO!V32),IF($C$3="Constant Exchange rate",IF(D.Other_DATA!L176=0,0,D.Other_DATA!L176/ECO!V67))))</f>
        <v>0</v>
      </c>
      <c r="N225" s="74">
        <f>IF($C$3="National Currency",IF(D.Other_DATA!M176=0,0,D.Other_DATA!M176),IF($C$3="Current Exchange rate",IF(D.Other_DATA!M176=0,0,D.Other_DATA!M176/ECO!W32),IF($C$3="Constant Exchange rate",IF(D.Other_DATA!M176=0,0,D.Other_DATA!M176/ECO!W67))))</f>
        <v>0</v>
      </c>
      <c r="O225" s="74">
        <f>IF($C$3="National Currency",IF(D.Other_DATA!N176=0,0,D.Other_DATA!N176),IF($C$3="Current Exchange rate",IF(D.Other_DATA!N176=0,0,D.Other_DATA!N176/ECO!X32),IF($C$3="Constant Exchange rate",IF(D.Other_DATA!N176=0,0,D.Other_DATA!N176/ECO!X67))))</f>
        <v>0</v>
      </c>
      <c r="P225" s="48">
        <f t="shared" si="47"/>
        <v>0</v>
      </c>
      <c r="Q225" s="94" t="str">
        <f t="shared" si="48"/>
        <v>-</v>
      </c>
      <c r="R225" s="94" t="str">
        <f t="shared" si="49"/>
        <v>-</v>
      </c>
    </row>
    <row r="226" spans="3:18" ht="15" x14ac:dyDescent="0.25">
      <c r="C226" s="256"/>
      <c r="D226" s="257"/>
      <c r="E226" s="45" t="s">
        <v>23</v>
      </c>
      <c r="F226" s="74">
        <f>IF($C$3="National Currency",IF(D.Other_DATA!E177=0,0,D.Other_DATA!E177),IF($C$3="Current Exchange rate",IF(D.Other_DATA!E177=0,0,D.Other_DATA!E177/ECO!O33),IF($C$3="Constant Exchange rate",IF(D.Other_DATA!E177=0,0,D.Other_DATA!E177/ECO!O68))))</f>
        <v>0</v>
      </c>
      <c r="G226" s="74">
        <f>IF($C$3="National Currency",IF(D.Other_DATA!F177=0,0,D.Other_DATA!F177),IF($C$3="Current Exchange rate",IF(D.Other_DATA!F177=0,0,D.Other_DATA!F177/ECO!P33),IF($C$3="Constant Exchange rate",IF(D.Other_DATA!F177=0,0,D.Other_DATA!F177/ECO!P68))))</f>
        <v>0</v>
      </c>
      <c r="H226" s="74">
        <f>IF($C$3="National Currency",IF(D.Other_DATA!G177=0,0,D.Other_DATA!G177),IF($C$3="Current Exchange rate",IF(D.Other_DATA!G177=0,0,D.Other_DATA!G177/ECO!Q33),IF($C$3="Constant Exchange rate",IF(D.Other_DATA!G177=0,0,D.Other_DATA!G177/ECO!Q68))))</f>
        <v>0</v>
      </c>
      <c r="I226" s="74">
        <f>IF($C$3="National Currency",IF(D.Other_DATA!H177=0,0,D.Other_DATA!H177),IF($C$3="Current Exchange rate",IF(D.Other_DATA!H177=0,0,D.Other_DATA!H177/ECO!R33),IF($C$3="Constant Exchange rate",IF(D.Other_DATA!H177=0,0,D.Other_DATA!H177/ECO!R68))))</f>
        <v>0</v>
      </c>
      <c r="J226" s="74">
        <f>IF($C$3="National Currency",IF(D.Other_DATA!I177=0,0,D.Other_DATA!I177),IF($C$3="Current Exchange rate",IF(D.Other_DATA!I177=0,0,D.Other_DATA!I177/ECO!S33),IF($C$3="Constant Exchange rate",IF(D.Other_DATA!I177=0,0,D.Other_DATA!I177/ECO!S68))))</f>
        <v>0</v>
      </c>
      <c r="K226" s="74">
        <f>IF($C$3="National Currency",IF(D.Other_DATA!J177=0,0,D.Other_DATA!J177),IF($C$3="Current Exchange rate",IF(D.Other_DATA!J177=0,0,D.Other_DATA!J177/ECO!T33),IF($C$3="Constant Exchange rate",IF(D.Other_DATA!J177=0,0,D.Other_DATA!J177/ECO!T68))))</f>
        <v>0</v>
      </c>
      <c r="L226" s="74">
        <f>IF($C$3="National Currency",IF(D.Other_DATA!K177=0,0,D.Other_DATA!K177),IF($C$3="Current Exchange rate",IF(D.Other_DATA!K177=0,0,D.Other_DATA!K177/ECO!U33),IF($C$3="Constant Exchange rate",IF(D.Other_DATA!K177=0,0,D.Other_DATA!K177/ECO!U68))))</f>
        <v>0</v>
      </c>
      <c r="M226" s="74">
        <f>IF($C$3="National Currency",IF(D.Other_DATA!L177=0,0,D.Other_DATA!L177),IF($C$3="Current Exchange rate",IF(D.Other_DATA!L177=0,0,D.Other_DATA!L177/ECO!V33),IF($C$3="Constant Exchange rate",IF(D.Other_DATA!L177=0,0,D.Other_DATA!L177/ECO!V68))))</f>
        <v>0</v>
      </c>
      <c r="N226" s="74">
        <f>IF($C$3="National Currency",IF(D.Other_DATA!M177=0,0,D.Other_DATA!M177),IF($C$3="Current Exchange rate",IF(D.Other_DATA!M177=0,0,D.Other_DATA!M177/ECO!W33),IF($C$3="Constant Exchange rate",IF(D.Other_DATA!M177=0,0,D.Other_DATA!M177/ECO!W68))))</f>
        <v>0</v>
      </c>
      <c r="O226" s="74">
        <f>IF($C$3="National Currency",IF(D.Other_DATA!N177=0,0,D.Other_DATA!N177),IF($C$3="Current Exchange rate",IF(D.Other_DATA!N177=0,0,D.Other_DATA!N177/ECO!X33),IF($C$3="Constant Exchange rate",IF(D.Other_DATA!N177=0,0,D.Other_DATA!N177/ECO!X68))))</f>
        <v>0</v>
      </c>
      <c r="P226" s="48">
        <f t="shared" si="47"/>
        <v>0</v>
      </c>
      <c r="Q226" s="94" t="str">
        <f t="shared" si="48"/>
        <v>-</v>
      </c>
      <c r="R226" s="94" t="str">
        <f t="shared" si="49"/>
        <v>-</v>
      </c>
    </row>
    <row r="227" spans="3:18" ht="15" x14ac:dyDescent="0.25">
      <c r="C227" s="256"/>
      <c r="D227" s="257"/>
      <c r="E227" s="45" t="s">
        <v>24</v>
      </c>
      <c r="F227" s="74">
        <f>IF($C$3="National Currency",IF(D.Other_DATA!E178=0,0,D.Other_DATA!E178),IF($C$3="Current Exchange rate",IF(D.Other_DATA!E178=0,0,D.Other_DATA!E178/ECO!O34),IF($C$3="Constant Exchange rate",IF(D.Other_DATA!E178=0,0,D.Other_DATA!E178/ECO!O69))))</f>
        <v>0</v>
      </c>
      <c r="G227" s="74">
        <f>IF($C$3="National Currency",IF(D.Other_DATA!F178=0,0,D.Other_DATA!F178),IF($C$3="Current Exchange rate",IF(D.Other_DATA!F178=0,0,D.Other_DATA!F178/ECO!P34),IF($C$3="Constant Exchange rate",IF(D.Other_DATA!F178=0,0,D.Other_DATA!F178/ECO!P69))))</f>
        <v>0</v>
      </c>
      <c r="H227" s="74">
        <f>IF($C$3="National Currency",IF(D.Other_DATA!G178=0,0,D.Other_DATA!G178),IF($C$3="Current Exchange rate",IF(D.Other_DATA!G178=0,0,D.Other_DATA!G178/ECO!Q34),IF($C$3="Constant Exchange rate",IF(D.Other_DATA!G178=0,0,D.Other_DATA!G178/ECO!Q69))))</f>
        <v>0</v>
      </c>
      <c r="I227" s="74">
        <f>IF($C$3="National Currency",IF(D.Other_DATA!H178=0,0,D.Other_DATA!H178),IF($C$3="Current Exchange rate",IF(D.Other_DATA!H178=0,0,D.Other_DATA!H178/ECO!R34),IF($C$3="Constant Exchange rate",IF(D.Other_DATA!H178=0,0,D.Other_DATA!H178/ECO!R69))))</f>
        <v>0</v>
      </c>
      <c r="J227" s="74">
        <f>IF($C$3="National Currency",IF(D.Other_DATA!I178=0,0,D.Other_DATA!I178),IF($C$3="Current Exchange rate",IF(D.Other_DATA!I178=0,0,D.Other_DATA!I178/ECO!S34),IF($C$3="Constant Exchange rate",IF(D.Other_DATA!I178=0,0,D.Other_DATA!I178/ECO!S69))))</f>
        <v>0</v>
      </c>
      <c r="K227" s="74">
        <f>IF($C$3="National Currency",IF(D.Other_DATA!J178=0,0,D.Other_DATA!J178),IF($C$3="Current Exchange rate",IF(D.Other_DATA!J178=0,0,D.Other_DATA!J178/ECO!T34),IF($C$3="Constant Exchange rate",IF(D.Other_DATA!J178=0,0,D.Other_DATA!J178/ECO!T69))))</f>
        <v>0</v>
      </c>
      <c r="L227" s="74">
        <f>IF($C$3="National Currency",IF(D.Other_DATA!K178=0,0,D.Other_DATA!K178),IF($C$3="Current Exchange rate",IF(D.Other_DATA!K178=0,0,D.Other_DATA!K178/ECO!U34),IF($C$3="Constant Exchange rate",IF(D.Other_DATA!K178=0,0,D.Other_DATA!K178/ECO!U69))))</f>
        <v>0</v>
      </c>
      <c r="M227" s="74">
        <f>IF($C$3="National Currency",IF(D.Other_DATA!L178=0,0,D.Other_DATA!L178),IF($C$3="Current Exchange rate",IF(D.Other_DATA!L178=0,0,D.Other_DATA!L178/ECO!V34),IF($C$3="Constant Exchange rate",IF(D.Other_DATA!L178=0,0,D.Other_DATA!L178/ECO!V69))))</f>
        <v>0</v>
      </c>
      <c r="N227" s="74">
        <f>IF($C$3="National Currency",IF(D.Other_DATA!M178=0,0,D.Other_DATA!M178),IF($C$3="Current Exchange rate",IF(D.Other_DATA!M178=0,0,D.Other_DATA!M178/ECO!W34),IF($C$3="Constant Exchange rate",IF(D.Other_DATA!M178=0,0,D.Other_DATA!M178/ECO!W69))))</f>
        <v>1180.1460263970794</v>
      </c>
      <c r="O227" s="74">
        <f>IF($C$3="National Currency",IF(D.Other_DATA!N178=0,0,D.Other_DATA!N178),IF($C$3="Current Exchange rate",IF(D.Other_DATA!N178=0,0,D.Other_DATA!N178/ECO!X34),IF($C$3="Constant Exchange rate",IF(D.Other_DATA!N178=0,0,D.Other_DATA!N178/ECO!X69))))</f>
        <v>1180.1460263970794</v>
      </c>
      <c r="P227" s="48">
        <f t="shared" si="47"/>
        <v>4.4785919337383732E-2</v>
      </c>
      <c r="Q227" s="94">
        <f t="shared" si="48"/>
        <v>0</v>
      </c>
      <c r="R227" s="94" t="str">
        <f t="shared" si="49"/>
        <v>-</v>
      </c>
    </row>
    <row r="228" spans="3:18" ht="15" x14ac:dyDescent="0.25">
      <c r="C228" s="256"/>
      <c r="D228" s="257"/>
      <c r="E228" s="45" t="s">
        <v>25</v>
      </c>
      <c r="F228" s="74">
        <f>IF($C$3="National Currency",IF(D.Other_DATA!E179=0,0,D.Other_DATA!E179),IF($C$3="Current Exchange rate",IF(D.Other_DATA!E179=0,0,D.Other_DATA!E179/ECO!O35),IF($C$3="Constant Exchange rate",IF(D.Other_DATA!E179=0,0,D.Other_DATA!E179/ECO!O70))))</f>
        <v>0</v>
      </c>
      <c r="G228" s="74">
        <f>IF($C$3="National Currency",IF(D.Other_DATA!F179=0,0,D.Other_DATA!F179),IF($C$3="Current Exchange rate",IF(D.Other_DATA!F179=0,0,D.Other_DATA!F179/ECO!P35),IF($C$3="Constant Exchange rate",IF(D.Other_DATA!F179=0,0,D.Other_DATA!F179/ECO!P70))))</f>
        <v>0</v>
      </c>
      <c r="H228" s="74">
        <f>IF($C$3="National Currency",IF(D.Other_DATA!G179=0,0,D.Other_DATA!G179),IF($C$3="Current Exchange rate",IF(D.Other_DATA!G179=0,0,D.Other_DATA!G179/ECO!Q35),IF($C$3="Constant Exchange rate",IF(D.Other_DATA!G179=0,0,D.Other_DATA!G179/ECO!Q70))))</f>
        <v>0</v>
      </c>
      <c r="I228" s="74">
        <f>IF($C$3="National Currency",IF(D.Other_DATA!H179=0,0,D.Other_DATA!H179),IF($C$3="Current Exchange rate",IF(D.Other_DATA!H179=0,0,D.Other_DATA!H179/ECO!R35),IF($C$3="Constant Exchange rate",IF(D.Other_DATA!H179=0,0,D.Other_DATA!H179/ECO!R70))))</f>
        <v>539.101</v>
      </c>
      <c r="J228" s="74">
        <f>IF($C$3="National Currency",IF(D.Other_DATA!I179=0,0,D.Other_DATA!I179),IF($C$3="Current Exchange rate",IF(D.Other_DATA!I179=0,0,D.Other_DATA!I179/ECO!S35),IF($C$3="Constant Exchange rate",IF(D.Other_DATA!I179=0,0,D.Other_DATA!I179/ECO!S70))))</f>
        <v>562.34</v>
      </c>
      <c r="K228" s="74">
        <f>IF($C$3="National Currency",IF(D.Other_DATA!J179=0,0,D.Other_DATA!J179),IF($C$3="Current Exchange rate",IF(D.Other_DATA!J179=0,0,D.Other_DATA!J179/ECO!T35),IF($C$3="Constant Exchange rate",IF(D.Other_DATA!J179=0,0,D.Other_DATA!J179/ECO!T70))))</f>
        <v>569.19500000000005</v>
      </c>
      <c r="L228" s="74">
        <f>IF($C$3="National Currency",IF(D.Other_DATA!K179=0,0,D.Other_DATA!K179),IF($C$3="Current Exchange rate",IF(D.Other_DATA!K179=0,0,D.Other_DATA!K179/ECO!U35),IF($C$3="Constant Exchange rate",IF(D.Other_DATA!K179=0,0,D.Other_DATA!K179/ECO!U70))))</f>
        <v>616.37400000000002</v>
      </c>
      <c r="M228" s="74">
        <f>IF($C$3="National Currency",IF(D.Other_DATA!L179=0,0,D.Other_DATA!L179),IF($C$3="Current Exchange rate",IF(D.Other_DATA!L179=0,0,D.Other_DATA!L179/ECO!V35),IF($C$3="Constant Exchange rate",IF(D.Other_DATA!L179=0,0,D.Other_DATA!L179/ECO!V70))))</f>
        <v>575.59500000000003</v>
      </c>
      <c r="N228" s="74">
        <f>IF($C$3="National Currency",IF(D.Other_DATA!M179=0,0,D.Other_DATA!M179),IF($C$3="Current Exchange rate",IF(D.Other_DATA!M179=0,0,D.Other_DATA!M179/ECO!W35),IF($C$3="Constant Exchange rate",IF(D.Other_DATA!M179=0,0,D.Other_DATA!M179/ECO!W70))))</f>
        <v>576.07651033000002</v>
      </c>
      <c r="O228" s="74">
        <f>IF($C$3="National Currency",IF(D.Other_DATA!N179=0,0,D.Other_DATA!N179),IF($C$3="Current Exchange rate",IF(D.Other_DATA!N179=0,0,D.Other_DATA!N179/ECO!X35),IF($C$3="Constant Exchange rate",IF(D.Other_DATA!N179=0,0,D.Other_DATA!N179/ECO!X70))))</f>
        <v>596.47567604999995</v>
      </c>
      <c r="P228" s="48">
        <f t="shared" si="47"/>
        <v>2.263593734738252E-2</v>
      </c>
      <c r="Q228" s="94">
        <f t="shared" si="48"/>
        <v>3.5410514669856008E-2</v>
      </c>
      <c r="R228" s="94" t="str">
        <f t="shared" si="49"/>
        <v>-</v>
      </c>
    </row>
    <row r="229" spans="3:18" ht="15" x14ac:dyDescent="0.25">
      <c r="C229" s="256"/>
      <c r="D229" s="257"/>
      <c r="E229" s="45" t="s">
        <v>26</v>
      </c>
      <c r="F229" s="74">
        <f>IF($C$3="National Currency",IF(D.Other_DATA!E180=0,0,D.Other_DATA!E180),IF($C$3="Current Exchange rate",IF(D.Other_DATA!E180=0,0,D.Other_DATA!E180/ECO!O36),IF($C$3="Constant Exchange rate",IF(D.Other_DATA!E180=0,0,D.Other_DATA!E180/ECO!O71))))</f>
        <v>44.907533941224401</v>
      </c>
      <c r="G229" s="74">
        <f>IF($C$3="National Currency",IF(D.Other_DATA!F180=0,0,D.Other_DATA!F180),IF($C$3="Current Exchange rate",IF(D.Other_DATA!F180=0,0,D.Other_DATA!F180/ECO!P36),IF($C$3="Constant Exchange rate",IF(D.Other_DATA!F180=0,0,D.Other_DATA!F180/ECO!P71))))</f>
        <v>69.788791496693264</v>
      </c>
      <c r="H229" s="74">
        <f>IF($C$3="National Currency",IF(D.Other_DATA!G180=0,0,D.Other_DATA!G180),IF($C$3="Current Exchange rate",IF(D.Other_DATA!G180=0,0,D.Other_DATA!G180/ECO!Q36),IF($C$3="Constant Exchange rate",IF(D.Other_DATA!G180=0,0,D.Other_DATA!G180/ECO!Q71))))</f>
        <v>94.670049052162142</v>
      </c>
      <c r="I229" s="74">
        <f>IF($C$3="National Currency",IF(D.Other_DATA!H180=0,0,D.Other_DATA!H180),IF($C$3="Current Exchange rate",IF(D.Other_DATA!H180=0,0,D.Other_DATA!H180/ECO!R36),IF($C$3="Constant Exchange rate",IF(D.Other_DATA!H180=0,0,D.Other_DATA!H180/ECO!R71))))</f>
        <v>119.55130660763101</v>
      </c>
      <c r="J229" s="74">
        <f>IF($C$3="National Currency",IF(D.Other_DATA!I180=0,0,D.Other_DATA!I180),IF($C$3="Current Exchange rate",IF(D.Other_DATA!I180=0,0,D.Other_DATA!I180/ECO!S36),IF($C$3="Constant Exchange rate",IF(D.Other_DATA!I180=0,0,D.Other_DATA!I180/ECO!S71))))</f>
        <v>144.43256416309987</v>
      </c>
      <c r="K229" s="74">
        <f>IF($C$3="National Currency",IF(D.Other_DATA!J180=0,0,D.Other_DATA!J180),IF($C$3="Current Exchange rate",IF(D.Other_DATA!J180=0,0,D.Other_DATA!J180/ECO!T36),IF($C$3="Constant Exchange rate",IF(D.Other_DATA!J180=0,0,D.Other_DATA!J180/ECO!T71))))</f>
        <v>169.31382171856876</v>
      </c>
      <c r="L229" s="74">
        <f>IF($C$3="National Currency",IF(D.Other_DATA!K180=0,0,D.Other_DATA!K180),IF($C$3="Current Exchange rate",IF(D.Other_DATA!K180=0,0,D.Other_DATA!K180/ECO!U36),IF($C$3="Constant Exchange rate",IF(D.Other_DATA!K180=0,0,D.Other_DATA!K180/ECO!U71))))</f>
        <v>173.44070670116892</v>
      </c>
      <c r="M229" s="74">
        <f>IF($C$3="National Currency",IF(D.Other_DATA!L180=0,0,D.Other_DATA!L180),IF($C$3="Current Exchange rate",IF(D.Other_DATA!L180=0,0,D.Other_DATA!L180/ECO!V36),IF($C$3="Constant Exchange rate",IF(D.Other_DATA!L180=0,0,D.Other_DATA!L180/ECO!V71))))</f>
        <v>219.50566610154368</v>
      </c>
      <c r="N229" s="74">
        <f>IF($C$3="National Currency",IF(D.Other_DATA!M180=0,0,D.Other_DATA!M180),IF($C$3="Current Exchange rate",IF(D.Other_DATA!M180=0,0,D.Other_DATA!M180/ECO!W36),IF($C$3="Constant Exchange rate",IF(D.Other_DATA!M180=0,0,D.Other_DATA!M180/ECO!W71))))</f>
        <v>226.19791201927367</v>
      </c>
      <c r="O229" s="74">
        <f>IF($C$3="National Currency",IF(D.Other_DATA!N180=0,0,D.Other_DATA!N180),IF($C$3="Current Exchange rate",IF(D.Other_DATA!N180=0,0,D.Other_DATA!N180/ECO!X36),IF($C$3="Constant Exchange rate",IF(D.Other_DATA!N180=0,0,D.Other_DATA!N180/ECO!X71))))</f>
        <v>226.19791201927367</v>
      </c>
      <c r="P229" s="48">
        <f t="shared" si="47"/>
        <v>8.5840914729066308E-3</v>
      </c>
      <c r="Q229" s="94">
        <f t="shared" si="48"/>
        <v>0</v>
      </c>
      <c r="R229" s="94">
        <f t="shared" si="49"/>
        <v>4.0369702401232859</v>
      </c>
    </row>
    <row r="230" spans="3:18" ht="15" x14ac:dyDescent="0.25">
      <c r="C230" s="256"/>
      <c r="D230" s="257"/>
      <c r="E230" s="45" t="s">
        <v>27</v>
      </c>
      <c r="F230" s="74">
        <f>IF($C$3="National Currency",IF(D.Other_DATA!E181=0,0,D.Other_DATA!E181),IF($C$3="Current Exchange rate",IF(D.Other_DATA!E181=0,0,D.Other_DATA!E181/ECO!O37),IF($C$3="Constant Exchange rate",IF(D.Other_DATA!E181=0,0,D.Other_DATA!E181/ECO!O72))))</f>
        <v>0</v>
      </c>
      <c r="G230" s="74">
        <f>IF($C$3="National Currency",IF(D.Other_DATA!F181=0,0,D.Other_DATA!F181),IF($C$3="Current Exchange rate",IF(D.Other_DATA!F181=0,0,D.Other_DATA!F181/ECO!P37),IF($C$3="Constant Exchange rate",IF(D.Other_DATA!F181=0,0,D.Other_DATA!F181/ECO!P72))))</f>
        <v>0</v>
      </c>
      <c r="H230" s="74">
        <f>IF($C$3="National Currency",IF(D.Other_DATA!G181=0,0,D.Other_DATA!G181),IF($C$3="Current Exchange rate",IF(D.Other_DATA!G181=0,0,D.Other_DATA!G181/ECO!Q37),IF($C$3="Constant Exchange rate",IF(D.Other_DATA!G181=0,0,D.Other_DATA!G181/ECO!Q72))))</f>
        <v>0</v>
      </c>
      <c r="I230" s="74">
        <f>IF($C$3="National Currency",IF(D.Other_DATA!H181=0,0,D.Other_DATA!H181),IF($C$3="Current Exchange rate",IF(D.Other_DATA!H181=0,0,D.Other_DATA!H181/ECO!R37),IF($C$3="Constant Exchange rate",IF(D.Other_DATA!H181=0,0,D.Other_DATA!H181/ECO!R72))))</f>
        <v>0</v>
      </c>
      <c r="J230" s="74">
        <f>IF($C$3="National Currency",IF(D.Other_DATA!I181=0,0,D.Other_DATA!I181),IF($C$3="Current Exchange rate",IF(D.Other_DATA!I181=0,0,D.Other_DATA!I181/ECO!S37),IF($C$3="Constant Exchange rate",IF(D.Other_DATA!I181=0,0,D.Other_DATA!I181/ECO!S72))))</f>
        <v>0</v>
      </c>
      <c r="K230" s="74">
        <f>IF($C$3="National Currency",IF(D.Other_DATA!J181=0,0,D.Other_DATA!J181),IF($C$3="Current Exchange rate",IF(D.Other_DATA!J181=0,0,D.Other_DATA!J181/ECO!T37),IF($C$3="Constant Exchange rate",IF(D.Other_DATA!J181=0,0,D.Other_DATA!J181/ECO!T72))))</f>
        <v>0</v>
      </c>
      <c r="L230" s="74">
        <f>IF($C$3="National Currency",IF(D.Other_DATA!K181=0,0,D.Other_DATA!K181),IF($C$3="Current Exchange rate",IF(D.Other_DATA!K181=0,0,D.Other_DATA!K181/ECO!U37),IF($C$3="Constant Exchange rate",IF(D.Other_DATA!K181=0,0,D.Other_DATA!K181/ECO!U72))))</f>
        <v>0</v>
      </c>
      <c r="M230" s="74">
        <f>IF($C$3="National Currency",IF(D.Other_DATA!L181=0,0,D.Other_DATA!L181),IF($C$3="Current Exchange rate",IF(D.Other_DATA!L181=0,0,D.Other_DATA!L181/ECO!V37),IF($C$3="Constant Exchange rate",IF(D.Other_DATA!L181=0,0,D.Other_DATA!L181/ECO!V72))))</f>
        <v>0</v>
      </c>
      <c r="N230" s="74">
        <f>IF($C$3="National Currency",IF(D.Other_DATA!M181=0,0,D.Other_DATA!M181),IF($C$3="Current Exchange rate",IF(D.Other_DATA!M181=0,0,D.Other_DATA!M181/ECO!W37),IF($C$3="Constant Exchange rate",IF(D.Other_DATA!M181=0,0,D.Other_DATA!M181/ECO!W72))))</f>
        <v>0</v>
      </c>
      <c r="O230" s="74">
        <f>IF($C$3="National Currency",IF(D.Other_DATA!N181=0,0,D.Other_DATA!N181),IF($C$3="Current Exchange rate",IF(D.Other_DATA!N181=0,0,D.Other_DATA!N181/ECO!X37),IF($C$3="Constant Exchange rate",IF(D.Other_DATA!N181=0,0,D.Other_DATA!N181/ECO!X72))))</f>
        <v>0</v>
      </c>
      <c r="P230" s="48">
        <f t="shared" si="47"/>
        <v>0</v>
      </c>
      <c r="Q230" s="94" t="str">
        <f t="shared" si="48"/>
        <v>-</v>
      </c>
      <c r="R230" s="94" t="str">
        <f t="shared" si="49"/>
        <v>-</v>
      </c>
    </row>
    <row r="231" spans="3:18" ht="15" x14ac:dyDescent="0.25">
      <c r="C231" s="256"/>
      <c r="D231" s="257"/>
      <c r="E231" s="45" t="s">
        <v>28</v>
      </c>
      <c r="F231" s="74">
        <f>IF($C$3="National Currency",IF(D.Other_DATA!E182=0,0,D.Other_DATA!E182),IF($C$3="Current Exchange rate",IF(D.Other_DATA!E182=0,0,D.Other_DATA!E182/ECO!O38),IF($C$3="Constant Exchange rate",IF(D.Other_DATA!E182=0,0,D.Other_DATA!E182/ECO!O73))))</f>
        <v>113.68719746286096</v>
      </c>
      <c r="G231" s="74">
        <f>IF($C$3="National Currency",IF(D.Other_DATA!F182=0,0,D.Other_DATA!F182),IF($C$3="Current Exchange rate",IF(D.Other_DATA!F182=0,0,D.Other_DATA!F182/ECO!P38),IF($C$3="Constant Exchange rate",IF(D.Other_DATA!F182=0,0,D.Other_DATA!F182/ECO!P73))))</f>
        <v>130.36220998163913</v>
      </c>
      <c r="H231" s="74">
        <f>IF($C$3="National Currency",IF(D.Other_DATA!G182=0,0,D.Other_DATA!G182),IF($C$3="Current Exchange rate",IF(D.Other_DATA!G182=0,0,D.Other_DATA!G182/ECO!Q38),IF($C$3="Constant Exchange rate",IF(D.Other_DATA!G182=0,0,D.Other_DATA!G182/ECO!Q73))))</f>
        <v>118.28576197629779</v>
      </c>
      <c r="I231" s="74">
        <f>IF($C$3="National Currency",IF(D.Other_DATA!H182=0,0,D.Other_DATA!H182),IF($C$3="Current Exchange rate",IF(D.Other_DATA!H182=0,0,D.Other_DATA!H182/ECO!R38),IF($C$3="Constant Exchange rate",IF(D.Other_DATA!H182=0,0,D.Other_DATA!H182/ECO!R73))))</f>
        <v>52</v>
      </c>
      <c r="J231" s="74">
        <f>IF($C$3="National Currency",IF(D.Other_DATA!I182=0,0,D.Other_DATA!I182),IF($C$3="Current Exchange rate",IF(D.Other_DATA!I182=0,0,D.Other_DATA!I182/ECO!S38),IF($C$3="Constant Exchange rate",IF(D.Other_DATA!I182=0,0,D.Other_DATA!I182/ECO!S73))))</f>
        <v>84</v>
      </c>
      <c r="K231" s="74">
        <f>IF($C$3="National Currency",IF(D.Other_DATA!J182=0,0,D.Other_DATA!J182),IF($C$3="Current Exchange rate",IF(D.Other_DATA!J182=0,0,D.Other_DATA!J182/ECO!T38),IF($C$3="Constant Exchange rate",IF(D.Other_DATA!J182=0,0,D.Other_DATA!J182/ECO!T73))))</f>
        <v>94</v>
      </c>
      <c r="L231" s="74">
        <f>IF($C$3="National Currency",IF(D.Other_DATA!K182=0,0,D.Other_DATA!K182),IF($C$3="Current Exchange rate",IF(D.Other_DATA!K182=0,0,D.Other_DATA!K182/ECO!U38),IF($C$3="Constant Exchange rate",IF(D.Other_DATA!K182=0,0,D.Other_DATA!K182/ECO!U73))))</f>
        <v>98</v>
      </c>
      <c r="M231" s="74">
        <f>IF($C$3="National Currency",IF(D.Other_DATA!L182=0,0,D.Other_DATA!L182),IF($C$3="Current Exchange rate",IF(D.Other_DATA!L182=0,0,D.Other_DATA!L182/ECO!V38),IF($C$3="Constant Exchange rate",IF(D.Other_DATA!L182=0,0,D.Other_DATA!L182/ECO!V73))))</f>
        <v>89</v>
      </c>
      <c r="N231" s="74">
        <f>IF($C$3="National Currency",IF(D.Other_DATA!M182=0,0,D.Other_DATA!M182),IF($C$3="Current Exchange rate",IF(D.Other_DATA!M182=0,0,D.Other_DATA!M182/ECO!W38),IF($C$3="Constant Exchange rate",IF(D.Other_DATA!M182=0,0,D.Other_DATA!M182/ECO!W73))))</f>
        <v>121</v>
      </c>
      <c r="O231" s="74">
        <f>IF($C$3="National Currency",IF(D.Other_DATA!N182=0,0,D.Other_DATA!N182),IF($C$3="Current Exchange rate",IF(D.Other_DATA!N182=0,0,D.Other_DATA!N182/ECO!X38),IF($C$3="Constant Exchange rate",IF(D.Other_DATA!N182=0,0,D.Other_DATA!N182/ECO!X73))))</f>
        <v>111.8</v>
      </c>
      <c r="P231" s="48">
        <f t="shared" si="47"/>
        <v>4.2427510409078755E-3</v>
      </c>
      <c r="Q231" s="94">
        <f t="shared" si="48"/>
        <v>-7.6033057851239705E-2</v>
      </c>
      <c r="R231" s="94">
        <f t="shared" si="49"/>
        <v>-1.6599911907208997E-2</v>
      </c>
    </row>
    <row r="232" spans="3:18" ht="15" x14ac:dyDescent="0.25">
      <c r="C232" s="256"/>
      <c r="D232" s="257"/>
      <c r="E232" s="45" t="s">
        <v>29</v>
      </c>
      <c r="F232" s="74">
        <f>IF($C$3="National Currency",IF(D.Other_DATA!E183=0,0,D.Other_DATA!E183),IF($C$3="Current Exchange rate",IF(D.Other_DATA!E183=0,0,D.Other_DATA!E183/ECO!O39),IF($C$3="Constant Exchange rate",IF(D.Other_DATA!E183=0,0,D.Other_DATA!E183/ECO!O74))))</f>
        <v>114.95054106087764</v>
      </c>
      <c r="G232" s="74">
        <f>IF($C$3="National Currency",IF(D.Other_DATA!F183=0,0,D.Other_DATA!F183),IF($C$3="Current Exchange rate",IF(D.Other_DATA!F183=0,0,D.Other_DATA!F183/ECO!P39),IF($C$3="Constant Exchange rate",IF(D.Other_DATA!F183=0,0,D.Other_DATA!F183/ECO!P74))))</f>
        <v>114.12069308902609</v>
      </c>
      <c r="H232" s="74">
        <f>IF($C$3="National Currency",IF(D.Other_DATA!G183=0,0,D.Other_DATA!G183),IF($C$3="Current Exchange rate",IF(D.Other_DATA!G183=0,0,D.Other_DATA!G183/ECO!Q39),IF($C$3="Constant Exchange rate",IF(D.Other_DATA!G183=0,0,D.Other_DATA!G183/ECO!Q74))))</f>
        <v>0</v>
      </c>
      <c r="I232" s="74">
        <f>IF($C$3="National Currency",IF(D.Other_DATA!H183=0,0,D.Other_DATA!H183),IF($C$3="Current Exchange rate",IF(D.Other_DATA!H183=0,0,D.Other_DATA!H183/ECO!R39),IF($C$3="Constant Exchange rate",IF(D.Other_DATA!H183=0,0,D.Other_DATA!H183/ECO!R74))))</f>
        <v>0</v>
      </c>
      <c r="J232" s="74">
        <f>IF($C$3="National Currency",IF(D.Other_DATA!I183=0,0,D.Other_DATA!I183),IF($C$3="Current Exchange rate",IF(D.Other_DATA!I183=0,0,D.Other_DATA!I183/ECO!S39),IF($C$3="Constant Exchange rate",IF(D.Other_DATA!I183=0,0,D.Other_DATA!I183/ECO!S74))))</f>
        <v>0</v>
      </c>
      <c r="K232" s="74">
        <f>IF($C$3="National Currency",IF(D.Other_DATA!J183=0,0,D.Other_DATA!J183),IF($C$3="Current Exchange rate",IF(D.Other_DATA!J183=0,0,D.Other_DATA!J183/ECO!T39),IF($C$3="Constant Exchange rate",IF(D.Other_DATA!J183=0,0,D.Other_DATA!J183/ECO!T74))))</f>
        <v>0</v>
      </c>
      <c r="L232" s="74">
        <f>IF($C$3="National Currency",IF(D.Other_DATA!K183=0,0,D.Other_DATA!K183),IF($C$3="Current Exchange rate",IF(D.Other_DATA!K183=0,0,D.Other_DATA!K183/ECO!U39),IF($C$3="Constant Exchange rate",IF(D.Other_DATA!K183=0,0,D.Other_DATA!K183/ECO!U74))))</f>
        <v>0</v>
      </c>
      <c r="M232" s="74">
        <f>IF($C$3="National Currency",IF(D.Other_DATA!L183=0,0,D.Other_DATA!L183),IF($C$3="Current Exchange rate",IF(D.Other_DATA!L183=0,0,D.Other_DATA!L183/ECO!V39),IF($C$3="Constant Exchange rate",IF(D.Other_DATA!L183=0,0,D.Other_DATA!L183/ECO!V74))))</f>
        <v>0</v>
      </c>
      <c r="N232" s="74">
        <f>IF($C$3="National Currency",IF(D.Other_DATA!M183=0,0,D.Other_DATA!M183),IF($C$3="Current Exchange rate",IF(D.Other_DATA!M183=0,0,D.Other_DATA!M183/ECO!W39),IF($C$3="Constant Exchange rate",IF(D.Other_DATA!M183=0,0,D.Other_DATA!M183/ECO!W74))))</f>
        <v>0</v>
      </c>
      <c r="O232" s="74">
        <f>IF($C$3="National Currency",IF(D.Other_DATA!N183=0,0,D.Other_DATA!N183),IF($C$3="Current Exchange rate",IF(D.Other_DATA!N183=0,0,D.Other_DATA!N183/ECO!X39),IF($C$3="Constant Exchange rate",IF(D.Other_DATA!N183=0,0,D.Other_DATA!N183/ECO!X74))))</f>
        <v>0</v>
      </c>
      <c r="P232" s="48">
        <f t="shared" si="47"/>
        <v>0</v>
      </c>
      <c r="Q232" s="94" t="str">
        <f t="shared" si="48"/>
        <v>-</v>
      </c>
      <c r="R232" s="94" t="str">
        <f t="shared" si="49"/>
        <v>-</v>
      </c>
    </row>
    <row r="233" spans="3:18" ht="15" x14ac:dyDescent="0.25">
      <c r="C233" s="256"/>
      <c r="D233" s="257"/>
      <c r="E233" s="45" t="s">
        <v>30</v>
      </c>
      <c r="F233" s="74">
        <f>IF($C$3="National Currency",IF(D.Other_DATA!E184=0,0,D.Other_DATA!E184),IF($C$3="Current Exchange rate",IF(D.Other_DATA!E184=0,0,D.Other_DATA!E184/ECO!O40),IF($C$3="Constant Exchange rate",IF(D.Other_DATA!E184=0,0,D.Other_DATA!E184/ECO!O75))))</f>
        <v>0</v>
      </c>
      <c r="G233" s="74">
        <f>IF($C$3="National Currency",IF(D.Other_DATA!F184=0,0,D.Other_DATA!F184),IF($C$3="Current Exchange rate",IF(D.Other_DATA!F184=0,0,D.Other_DATA!F184/ECO!P40),IF($C$3="Constant Exchange rate",IF(D.Other_DATA!F184=0,0,D.Other_DATA!F184/ECO!P75))))</f>
        <v>0</v>
      </c>
      <c r="H233" s="74">
        <f>IF($C$3="National Currency",IF(D.Other_DATA!G184=0,0,D.Other_DATA!G184),IF($C$3="Current Exchange rate",IF(D.Other_DATA!G184=0,0,D.Other_DATA!G184/ECO!Q40),IF($C$3="Constant Exchange rate",IF(D.Other_DATA!G184=0,0,D.Other_DATA!G184/ECO!Q75))))</f>
        <v>0</v>
      </c>
      <c r="I233" s="74">
        <f>IF($C$3="National Currency",IF(D.Other_DATA!H184=0,0,D.Other_DATA!H184),IF($C$3="Current Exchange rate",IF(D.Other_DATA!H184=0,0,D.Other_DATA!H184/ECO!R40),IF($C$3="Constant Exchange rate",IF(D.Other_DATA!H184=0,0,D.Other_DATA!H184/ECO!R75))))</f>
        <v>0</v>
      </c>
      <c r="J233" s="74">
        <f>IF($C$3="National Currency",IF(D.Other_DATA!I184=0,0,D.Other_DATA!I184),IF($C$3="Current Exchange rate",IF(D.Other_DATA!I184=0,0,D.Other_DATA!I184/ECO!S40),IF($C$3="Constant Exchange rate",IF(D.Other_DATA!I184=0,0,D.Other_DATA!I184/ECO!S75))))</f>
        <v>763.41807909604529</v>
      </c>
      <c r="K233" s="74">
        <f>IF($C$3="National Currency",IF(D.Other_DATA!J184=0,0,D.Other_DATA!J184),IF($C$3="Current Exchange rate",IF(D.Other_DATA!J184=0,0,D.Other_DATA!J184/ECO!T40),IF($C$3="Constant Exchange rate",IF(D.Other_DATA!J184=0,0,D.Other_DATA!J184/ECO!T75))))</f>
        <v>965.39548022598876</v>
      </c>
      <c r="L233" s="74">
        <f>IF($C$3="National Currency",IF(D.Other_DATA!K184=0,0,D.Other_DATA!K184),IF($C$3="Current Exchange rate",IF(D.Other_DATA!K184=0,0,D.Other_DATA!K184/ECO!U40),IF($C$3="Constant Exchange rate",IF(D.Other_DATA!K184=0,0,D.Other_DATA!K184/ECO!U75))))</f>
        <v>920.55084745762713</v>
      </c>
      <c r="M233" s="74">
        <f>IF($C$3="National Currency",IF(D.Other_DATA!L184=0,0,D.Other_DATA!L184),IF($C$3="Current Exchange rate",IF(D.Other_DATA!L184=0,0,D.Other_DATA!L184/ECO!V40),IF($C$3="Constant Exchange rate",IF(D.Other_DATA!L184=0,0,D.Other_DATA!L184/ECO!V75))))</f>
        <v>1089.6892655367233</v>
      </c>
      <c r="N233" s="74">
        <f>IF($C$3="National Currency",IF(D.Other_DATA!M184=0,0,D.Other_DATA!M184),IF($C$3="Current Exchange rate",IF(D.Other_DATA!M184=0,0,D.Other_DATA!M184/ECO!W40),IF($C$3="Constant Exchange rate",IF(D.Other_DATA!M184=0,0,D.Other_DATA!M184/ECO!W75))))</f>
        <v>1273.6581920903955</v>
      </c>
      <c r="O233" s="74">
        <f>IF($C$3="National Currency",IF(D.Other_DATA!N184=0,0,D.Other_DATA!N184),IF($C$3="Current Exchange rate",IF(D.Other_DATA!N184=0,0,D.Other_DATA!N184/ECO!X40),IF($C$3="Constant Exchange rate",IF(D.Other_DATA!N184=0,0,D.Other_DATA!N184/ECO!X75))))</f>
        <v>1540.6073446327684</v>
      </c>
      <c r="P233" s="48">
        <f t="shared" si="47"/>
        <v>5.8465236270760251E-2</v>
      </c>
      <c r="Q233" s="94">
        <f t="shared" si="48"/>
        <v>0.20959245910729152</v>
      </c>
      <c r="R233" s="94" t="str">
        <f t="shared" si="49"/>
        <v>-</v>
      </c>
    </row>
    <row r="234" spans="3:18" ht="15" x14ac:dyDescent="0.25">
      <c r="C234" s="256"/>
      <c r="D234" s="257"/>
      <c r="E234" s="45" t="s">
        <v>41</v>
      </c>
      <c r="F234" s="75">
        <f>IF($C$3="National Currency",IF(D.Other_DATA!E185=0,0,D.Other_DATA!E185),IF($C$3="Current Exchange rate",IF(D.Other_DATA!E185=0,0,D.Other_DATA!E185/ECO!O41),IF($C$3="Constant Exchange rate",IF(D.Other_DATA!E185=0,0,D.Other_DATA!E185/ECO!O76))))</f>
        <v>0</v>
      </c>
      <c r="G234" s="75">
        <f>IF($C$3="National Currency",IF(D.Other_DATA!F185=0,0,D.Other_DATA!F185),IF($C$3="Current Exchange rate",IF(D.Other_DATA!F185=0,0,D.Other_DATA!F185/ECO!P41),IF($C$3="Constant Exchange rate",IF(D.Other_DATA!F185=0,0,D.Other_DATA!F185/ECO!P76))))</f>
        <v>0</v>
      </c>
      <c r="H234" s="75">
        <f>IF($C$3="National Currency",IF(D.Other_DATA!G185=0,0,D.Other_DATA!G185),IF($C$3="Current Exchange rate",IF(D.Other_DATA!G185=0,0,D.Other_DATA!G185/ECO!Q41),IF($C$3="Constant Exchange rate",IF(D.Other_DATA!G185=0,0,D.Other_DATA!G185/ECO!Q76))))</f>
        <v>0</v>
      </c>
      <c r="I234" s="75">
        <f>IF($C$3="National Currency",IF(D.Other_DATA!H185=0,0,D.Other_DATA!H185),IF($C$3="Current Exchange rate",IF(D.Other_DATA!H185=0,0,D.Other_DATA!H185/ECO!R41),IF($C$3="Constant Exchange rate",IF(D.Other_DATA!H185=0,0,D.Other_DATA!H185/ECO!R76))))</f>
        <v>0</v>
      </c>
      <c r="J234" s="75">
        <f>IF($C$3="National Currency",IF(D.Other_DATA!I185=0,0,D.Other_DATA!I185),IF($C$3="Current Exchange rate",IF(D.Other_DATA!I185=0,0,D.Other_DATA!I185/ECO!S41),IF($C$3="Constant Exchange rate",IF(D.Other_DATA!I185=0,0,D.Other_DATA!I185/ECO!S76))))</f>
        <v>0</v>
      </c>
      <c r="K234" s="75">
        <f>IF($C$3="National Currency",IF(D.Other_DATA!J185=0,0,D.Other_DATA!J185),IF($C$3="Current Exchange rate",IF(D.Other_DATA!J185=0,0,D.Other_DATA!J185/ECO!T41),IF($C$3="Constant Exchange rate",IF(D.Other_DATA!J185=0,0,D.Other_DATA!J185/ECO!T76))))</f>
        <v>0</v>
      </c>
      <c r="L234" s="75">
        <f>IF($C$3="National Currency",IF(D.Other_DATA!K185=0,0,D.Other_DATA!K185),IF($C$3="Current Exchange rate",IF(D.Other_DATA!K185=0,0,D.Other_DATA!K185/ECO!U41),IF($C$3="Constant Exchange rate",IF(D.Other_DATA!K185=0,0,D.Other_DATA!K185/ECO!U76))))</f>
        <v>0</v>
      </c>
      <c r="M234" s="75">
        <f>IF($C$3="National Currency",IF(D.Other_DATA!L185=0,0,D.Other_DATA!L185),IF($C$3="Current Exchange rate",IF(D.Other_DATA!L185=0,0,D.Other_DATA!L185/ECO!V41),IF($C$3="Constant Exchange rate",IF(D.Other_DATA!L185=0,0,D.Other_DATA!L185/ECO!V76))))</f>
        <v>0</v>
      </c>
      <c r="N234" s="75">
        <f>IF($C$3="National Currency",IF(D.Other_DATA!M185=0,0,D.Other_DATA!M185),IF($C$3="Current Exchange rate",IF(D.Other_DATA!M185=0,0,D.Other_DATA!M185/ECO!W41),IF($C$3="Constant Exchange rate",IF(D.Other_DATA!M185=0,0,D.Other_DATA!M185/ECO!W76))))</f>
        <v>0</v>
      </c>
      <c r="O234" s="75">
        <f>IF($C$3="National Currency",IF(D.Other_DATA!N185=0,0,D.Other_DATA!N185),IF($C$3="Current Exchange rate",IF(D.Other_DATA!N185=0,0,D.Other_DATA!N185/ECO!X41),IF($C$3="Constant Exchange rate",IF(D.Other_DATA!N185=0,0,D.Other_DATA!N185/ECO!X76))))</f>
        <v>0</v>
      </c>
      <c r="P234" s="48">
        <f t="shared" si="47"/>
        <v>0</v>
      </c>
      <c r="Q234" s="94" t="str">
        <f t="shared" si="48"/>
        <v>-</v>
      </c>
      <c r="R234" s="94" t="str">
        <f t="shared" si="49"/>
        <v>-</v>
      </c>
    </row>
    <row r="235" spans="3:18" ht="15.75" thickBot="1" x14ac:dyDescent="0.3">
      <c r="C235" s="258"/>
      <c r="D235" s="259"/>
      <c r="E235" s="55" t="s">
        <v>85</v>
      </c>
      <c r="F235" s="64">
        <f t="shared" ref="F235:O235" si="50">SUM(F203:F234)</f>
        <v>10986.423702681293</v>
      </c>
      <c r="G235" s="64">
        <f t="shared" si="50"/>
        <v>11467.35043108593</v>
      </c>
      <c r="H235" s="64">
        <f t="shared" si="50"/>
        <v>11714.547391103608</v>
      </c>
      <c r="I235" s="64">
        <f t="shared" si="50"/>
        <v>12527.278731010634</v>
      </c>
      <c r="J235" s="64">
        <f t="shared" si="50"/>
        <v>15336.159326097504</v>
      </c>
      <c r="K235" s="64">
        <f t="shared" si="50"/>
        <v>24407.243752821207</v>
      </c>
      <c r="L235" s="64">
        <f t="shared" si="50"/>
        <v>24195.214418731761</v>
      </c>
      <c r="M235" s="64">
        <f t="shared" si="50"/>
        <v>25111.676210533304</v>
      </c>
      <c r="N235" s="64">
        <f t="shared" si="50"/>
        <v>26823.312603725284</v>
      </c>
      <c r="O235" s="64">
        <f t="shared" si="50"/>
        <v>26350.827310403944</v>
      </c>
      <c r="P235" s="48">
        <f t="shared" si="47"/>
        <v>1</v>
      </c>
    </row>
    <row r="236" spans="3:18" ht="16.5" thickTop="1" thickBot="1" x14ac:dyDescent="0.3">
      <c r="C236" s="258"/>
      <c r="D236" s="259"/>
      <c r="E236" s="57" t="s">
        <v>86</v>
      </c>
      <c r="F236" s="64">
        <v>10807.1240234375</v>
      </c>
      <c r="G236" s="64">
        <v>11266.6298828125</v>
      </c>
      <c r="H236" s="64">
        <v>11632.9111328125</v>
      </c>
      <c r="I236" s="64">
        <v>11851.826171875</v>
      </c>
      <c r="J236" s="64">
        <v>13233.4794921875</v>
      </c>
      <c r="K236" s="64">
        <v>13568.2763671875</v>
      </c>
      <c r="L236" s="64">
        <v>13850.0419921875</v>
      </c>
      <c r="M236" s="64">
        <v>14303.13671875</v>
      </c>
      <c r="N236" s="64">
        <v>14727.205078125</v>
      </c>
      <c r="O236" s="64">
        <v>14466.2841796875</v>
      </c>
      <c r="P236" s="48">
        <f>O236/$O$235</f>
        <v>0.54898785564792729</v>
      </c>
      <c r="Q236" s="94">
        <f>IF(OR(O236=0, N236=0),"-",O236/N236-1)</f>
        <v>-1.7716932510504546E-2</v>
      </c>
      <c r="R236" s="94">
        <f>IF(OR(O236=0, F236=0),"-",O236/F236-1)</f>
        <v>0.33858778231047859</v>
      </c>
    </row>
    <row r="237" spans="3:18" ht="15.75" thickTop="1" x14ac:dyDescent="0.25">
      <c r="E237" s="57" t="s">
        <v>87</v>
      </c>
      <c r="F237" s="88"/>
      <c r="G237" s="88">
        <f t="shared" ref="G237:O237" si="51">G236/F236-1</f>
        <v>4.2518792083672485E-2</v>
      </c>
      <c r="H237" s="88">
        <f t="shared" si="51"/>
        <v>3.2510276259165138E-2</v>
      </c>
      <c r="I237" s="88">
        <f t="shared" si="51"/>
        <v>1.8818594637503461E-2</v>
      </c>
      <c r="J237" s="88">
        <f t="shared" si="51"/>
        <v>0.11657725149489928</v>
      </c>
      <c r="K237" s="88">
        <f t="shared" si="51"/>
        <v>2.5299232541044825E-2</v>
      </c>
      <c r="L237" s="88">
        <f t="shared" si="51"/>
        <v>2.0766501018611327E-2</v>
      </c>
      <c r="M237" s="88">
        <f t="shared" si="51"/>
        <v>3.2714321503001909E-2</v>
      </c>
      <c r="N237" s="88">
        <f t="shared" si="51"/>
        <v>2.9648626571477044E-2</v>
      </c>
      <c r="O237" s="89">
        <f t="shared" si="51"/>
        <v>-1.7716932510504546E-2</v>
      </c>
      <c r="R237" s="99"/>
    </row>
    <row r="240" spans="3:18" ht="18.75" x14ac:dyDescent="0.15">
      <c r="C240" s="264" t="s">
        <v>226</v>
      </c>
      <c r="D240" s="265"/>
      <c r="E240" s="269" t="s">
        <v>98</v>
      </c>
      <c r="F240" s="270"/>
      <c r="G240" s="270"/>
      <c r="H240" s="270"/>
      <c r="I240" s="270"/>
      <c r="J240" s="270"/>
      <c r="K240" s="270"/>
      <c r="L240" s="270"/>
      <c r="M240" s="270"/>
      <c r="N240" s="270"/>
      <c r="O240" s="271"/>
    </row>
    <row r="241" spans="3:18" ht="15" x14ac:dyDescent="0.15">
      <c r="C241" s="262" t="s">
        <v>93</v>
      </c>
      <c r="D241" s="263"/>
      <c r="E241" s="43">
        <v>6</v>
      </c>
      <c r="F241" s="44">
        <v>2004</v>
      </c>
      <c r="G241" s="44">
        <f t="shared" ref="G241:O241" si="52">F241+1</f>
        <v>2005</v>
      </c>
      <c r="H241" s="44">
        <f t="shared" si="52"/>
        <v>2006</v>
      </c>
      <c r="I241" s="44">
        <f t="shared" si="52"/>
        <v>2007</v>
      </c>
      <c r="J241" s="44">
        <f t="shared" si="52"/>
        <v>2008</v>
      </c>
      <c r="K241" s="44">
        <f t="shared" si="52"/>
        <v>2009</v>
      </c>
      <c r="L241" s="44">
        <f t="shared" si="52"/>
        <v>2010</v>
      </c>
      <c r="M241" s="44">
        <f t="shared" si="52"/>
        <v>2011</v>
      </c>
      <c r="N241" s="44">
        <f t="shared" si="52"/>
        <v>2012</v>
      </c>
      <c r="O241" s="120">
        <f t="shared" si="52"/>
        <v>2013</v>
      </c>
      <c r="P241" s="46" t="s">
        <v>91</v>
      </c>
      <c r="Q241" s="47" t="s">
        <v>88</v>
      </c>
      <c r="R241" s="46" t="s">
        <v>89</v>
      </c>
    </row>
    <row r="242" spans="3:18" ht="15" x14ac:dyDescent="0.25">
      <c r="C242" s="256"/>
      <c r="D242" s="257"/>
      <c r="E242" s="45" t="s">
        <v>0</v>
      </c>
      <c r="F242" s="73">
        <f>IF($C$3="National Currency",IF(D.Other_DATA!E191=0,0,D.Other_DATA!E191),IF($C$3="Current Exchange rate",IF(D.Other_DATA!E191=0,0,D.Other_DATA!E191/ECO!O10),IF($C$3="Constant Exchange rate",IF(D.Other_DATA!E191=0,0,D.Other_DATA!E191/ECO!O45))))</f>
        <v>0</v>
      </c>
      <c r="G242" s="73">
        <f>IF($C$3="National Currency",IF(D.Other_DATA!F191=0,0,D.Other_DATA!F191),IF($C$3="Current Exchange rate",IF(D.Other_DATA!F191=0,0,D.Other_DATA!F191/ECO!P10),IF($C$3="Constant Exchange rate",IF(D.Other_DATA!F191=0,0,D.Other_DATA!F191/ECO!P45))))</f>
        <v>0</v>
      </c>
      <c r="H242" s="73">
        <f>IF($C$3="National Currency",IF(D.Other_DATA!G191=0,0,D.Other_DATA!G191),IF($C$3="Current Exchange rate",IF(D.Other_DATA!G191=0,0,D.Other_DATA!G191/ECO!Q10),IF($C$3="Constant Exchange rate",IF(D.Other_DATA!G191=0,0,D.Other_DATA!G191/ECO!Q45))))</f>
        <v>0</v>
      </c>
      <c r="I242" s="73">
        <f>IF($C$3="National Currency",IF(D.Other_DATA!H191=0,0,D.Other_DATA!H191),IF($C$3="Current Exchange rate",IF(D.Other_DATA!H191=0,0,D.Other_DATA!H191/ECO!R10),IF($C$3="Constant Exchange rate",IF(D.Other_DATA!H191=0,0,D.Other_DATA!H191/ECO!R45))))</f>
        <v>0</v>
      </c>
      <c r="J242" s="73">
        <f>IF($C$3="National Currency",IF(D.Other_DATA!I191=0,0,D.Other_DATA!I191),IF($C$3="Current Exchange rate",IF(D.Other_DATA!I191=0,0,D.Other_DATA!I191/ECO!S10),IF($C$3="Constant Exchange rate",IF(D.Other_DATA!I191=0,0,D.Other_DATA!I191/ECO!S45))))</f>
        <v>0</v>
      </c>
      <c r="K242" s="73">
        <f>IF($C$3="National Currency",IF(D.Other_DATA!J191=0,0,D.Other_DATA!J191),IF($C$3="Current Exchange rate",IF(D.Other_DATA!J191=0,0,D.Other_DATA!J191/ECO!T10),IF($C$3="Constant Exchange rate",IF(D.Other_DATA!J191=0,0,D.Other_DATA!J191/ECO!T45))))</f>
        <v>0</v>
      </c>
      <c r="L242" s="73">
        <f>IF($C$3="National Currency",IF(D.Other_DATA!K191=0,0,D.Other_DATA!K191),IF($C$3="Current Exchange rate",IF(D.Other_DATA!K191=0,0,D.Other_DATA!K191/ECO!U10),IF($C$3="Constant Exchange rate",IF(D.Other_DATA!K191=0,0,D.Other_DATA!K191/ECO!U45))))</f>
        <v>0</v>
      </c>
      <c r="M242" s="73">
        <f>IF($C$3="National Currency",IF(D.Other_DATA!L191=0,0,D.Other_DATA!L191),IF($C$3="Current Exchange rate",IF(D.Other_DATA!L191=0,0,D.Other_DATA!L191/ECO!V10),IF($C$3="Constant Exchange rate",IF(D.Other_DATA!L191=0,0,D.Other_DATA!L191/ECO!V45))))</f>
        <v>0</v>
      </c>
      <c r="N242" s="73">
        <f>IF($C$3="National Currency",IF(D.Other_DATA!M191=0,0,D.Other_DATA!M191),IF($C$3="Current Exchange rate",IF(D.Other_DATA!M191=0,0,D.Other_DATA!M191/ECO!W10),IF($C$3="Constant Exchange rate",IF(D.Other_DATA!M191=0,0,D.Other_DATA!M191/ECO!W45))))</f>
        <v>0</v>
      </c>
      <c r="O242" s="73">
        <f>IF($C$3="National Currency",IF(D.Other_DATA!N191=0,0,D.Other_DATA!N191),IF($C$3="Current Exchange rate",IF(D.Other_DATA!N191=0,0,D.Other_DATA!N191/ECO!X10),IF($C$3="Constant Exchange rate",IF(D.Other_DATA!N191=0,0,D.Other_DATA!N191/ECO!X45))))</f>
        <v>0</v>
      </c>
      <c r="P242" s="48">
        <f>O242/$O$274</f>
        <v>0</v>
      </c>
      <c r="Q242" s="94" t="str">
        <f>IF(OR(O242=0, N242=0),"-",O242/N242-1)</f>
        <v>-</v>
      </c>
      <c r="R242" s="94" t="str">
        <f>IF(OR(O242=0, F242=0),"-",O242/F242-1)</f>
        <v>-</v>
      </c>
    </row>
    <row r="243" spans="3:18" ht="15" x14ac:dyDescent="0.25">
      <c r="C243" s="256"/>
      <c r="D243" s="257"/>
      <c r="E243" s="45" t="s">
        <v>1</v>
      </c>
      <c r="F243" s="74">
        <f>IF($C$3="National Currency",IF(D.Other_DATA!E192=0,0,D.Other_DATA!E192),IF($C$3="Current Exchange rate",IF(D.Other_DATA!E192=0,0,D.Other_DATA!E192/ECO!O11),IF($C$3="Constant Exchange rate",IF(D.Other_DATA!E192=0,0,D.Other_DATA!E192/ECO!O46))))</f>
        <v>2750</v>
      </c>
      <c r="G243" s="74">
        <f>IF($C$3="National Currency",IF(D.Other_DATA!F192=0,0,D.Other_DATA!F192),IF($C$3="Current Exchange rate",IF(D.Other_DATA!F192=0,0,D.Other_DATA!F192/ECO!P11),IF($C$3="Constant Exchange rate",IF(D.Other_DATA!F192=0,0,D.Other_DATA!F192/ECO!P46))))</f>
        <v>2719</v>
      </c>
      <c r="H243" s="74">
        <f>IF($C$3="National Currency",IF(D.Other_DATA!G192=0,0,D.Other_DATA!G192),IF($C$3="Current Exchange rate",IF(D.Other_DATA!G192=0,0,D.Other_DATA!G192/ECO!Q11),IF($C$3="Constant Exchange rate",IF(D.Other_DATA!G192=0,0,D.Other_DATA!G192/ECO!Q46))))</f>
        <v>2873.5753294800006</v>
      </c>
      <c r="I243" s="74">
        <f>IF($C$3="National Currency",IF(D.Other_DATA!H192=0,0,D.Other_DATA!H192),IF($C$3="Current Exchange rate",IF(D.Other_DATA!H192=0,0,D.Other_DATA!H192/ECO!R11),IF($C$3="Constant Exchange rate",IF(D.Other_DATA!H192=0,0,D.Other_DATA!H192/ECO!R46))))</f>
        <v>2971.6482872400002</v>
      </c>
      <c r="J243" s="74">
        <f>IF($C$3="National Currency",IF(D.Other_DATA!I192=0,0,D.Other_DATA!I192),IF($C$3="Current Exchange rate",IF(D.Other_DATA!I192=0,0,D.Other_DATA!I192/ECO!S11),IF($C$3="Constant Exchange rate",IF(D.Other_DATA!I192=0,0,D.Other_DATA!I192/ECO!S46))))</f>
        <v>3135.6153424600006</v>
      </c>
      <c r="K243" s="74">
        <f>IF($C$3="National Currency",IF(D.Other_DATA!J192=0,0,D.Other_DATA!J192),IF($C$3="Current Exchange rate",IF(D.Other_DATA!J192=0,0,D.Other_DATA!J192/ECO!T11),IF($C$3="Constant Exchange rate",IF(D.Other_DATA!J192=0,0,D.Other_DATA!J192/ECO!T46))))</f>
        <v>3172.3916674199995</v>
      </c>
      <c r="L243" s="74">
        <f>IF($C$3="National Currency",IF(D.Other_DATA!K192=0,0,D.Other_DATA!K192),IF($C$3="Current Exchange rate",IF(D.Other_DATA!K192=0,0,D.Other_DATA!K192/ECO!U11),IF($C$3="Constant Exchange rate",IF(D.Other_DATA!K192=0,0,D.Other_DATA!K192/ECO!U46))))</f>
        <v>3296.3256284599997</v>
      </c>
      <c r="M243" s="74">
        <f>IF($C$3="National Currency",IF(D.Other_DATA!L192=0,0,D.Other_DATA!L192),IF($C$3="Current Exchange rate",IF(D.Other_DATA!L192=0,0,D.Other_DATA!L192/ECO!V11),IF($C$3="Constant Exchange rate",IF(D.Other_DATA!L192=0,0,D.Other_DATA!L192/ECO!V46))))</f>
        <v>3304.9885971899998</v>
      </c>
      <c r="N243" s="74">
        <f>IF($C$3="National Currency",IF(D.Other_DATA!M192=0,0,D.Other_DATA!M192),IF($C$3="Current Exchange rate",IF(D.Other_DATA!M192=0,0,D.Other_DATA!M192/ECO!W11),IF($C$3="Constant Exchange rate",IF(D.Other_DATA!M192=0,0,D.Other_DATA!M192/ECO!W46))))</f>
        <v>3368.9407109399999</v>
      </c>
      <c r="O243" s="74">
        <f>IF($C$3="National Currency",IF(D.Other_DATA!N192=0,0,D.Other_DATA!N192),IF($C$3="Current Exchange rate",IF(D.Other_DATA!N192=0,0,D.Other_DATA!N192/ECO!X11),IF($C$3="Constant Exchange rate",IF(D.Other_DATA!N192=0,0,D.Other_DATA!N192/ECO!X46))))</f>
        <v>3364.6780532399998</v>
      </c>
      <c r="P243" s="48">
        <f>O243/$O$274</f>
        <v>7.1979610687461504E-2</v>
      </c>
      <c r="Q243" s="94">
        <f t="shared" ref="Q243:Q273" si="53">IF(OR(O243=0, N243=0),"-",O243/N243-1)</f>
        <v>-1.2652813052357326E-3</v>
      </c>
      <c r="R243" s="94">
        <f t="shared" ref="R243:R273" si="54">IF(OR(O243=0, F243=0),"-",O243/F243-1)</f>
        <v>0.22351929208727261</v>
      </c>
    </row>
    <row r="244" spans="3:18" ht="15" x14ac:dyDescent="0.25">
      <c r="C244" s="256"/>
      <c r="D244" s="257"/>
      <c r="E244" s="45" t="s">
        <v>2</v>
      </c>
      <c r="F244" s="74">
        <f>IF($C$3="National Currency",IF(D.Other_DATA!E193=0,0,D.Other_DATA!E193),IF($C$3="Current Exchange rate",IF(D.Other_DATA!E193=0,0,D.Other_DATA!E193/ECO!O12),IF($C$3="Constant Exchange rate",IF(D.Other_DATA!E193=0,0,D.Other_DATA!E193/ECO!O47))))</f>
        <v>0</v>
      </c>
      <c r="G244" s="74">
        <f>IF($C$3="National Currency",IF(D.Other_DATA!F193=0,0,D.Other_DATA!F193),IF($C$3="Current Exchange rate",IF(D.Other_DATA!F193=0,0,D.Other_DATA!F193/ECO!P12),IF($C$3="Constant Exchange rate",IF(D.Other_DATA!F193=0,0,D.Other_DATA!F193/ECO!P47))))</f>
        <v>0</v>
      </c>
      <c r="H244" s="74">
        <f>IF($C$3="National Currency",IF(D.Other_DATA!G193=0,0,D.Other_DATA!G193),IF($C$3="Current Exchange rate",IF(D.Other_DATA!G193=0,0,D.Other_DATA!G193/ECO!Q12),IF($C$3="Constant Exchange rate",IF(D.Other_DATA!G193=0,0,D.Other_DATA!G193/ECO!Q47))))</f>
        <v>0</v>
      </c>
      <c r="I244" s="74">
        <f>IF($C$3="National Currency",IF(D.Other_DATA!H193=0,0,D.Other_DATA!H193),IF($C$3="Current Exchange rate",IF(D.Other_DATA!H193=0,0,D.Other_DATA!H193/ECO!R12),IF($C$3="Constant Exchange rate",IF(D.Other_DATA!H193=0,0,D.Other_DATA!H193/ECO!R47))))</f>
        <v>8.1807955823703864</v>
      </c>
      <c r="J244" s="74">
        <f>IF($C$3="National Currency",IF(D.Other_DATA!I193=0,0,D.Other_DATA!I193),IF($C$3="Current Exchange rate",IF(D.Other_DATA!I193=0,0,D.Other_DATA!I193/ECO!S12),IF($C$3="Constant Exchange rate",IF(D.Other_DATA!I193=0,0,D.Other_DATA!I193/ECO!S47))))</f>
        <v>10.737294201861131</v>
      </c>
      <c r="K244" s="74">
        <f>IF($C$3="National Currency",IF(D.Other_DATA!J193=0,0,D.Other_DATA!J193),IF($C$3="Current Exchange rate",IF(D.Other_DATA!J193=0,0,D.Other_DATA!J193/ECO!T12),IF($C$3="Constant Exchange rate",IF(D.Other_DATA!J193=0,0,D.Other_DATA!J193/ECO!T47))))</f>
        <v>10.225994477962981</v>
      </c>
      <c r="L244" s="74">
        <f>IF($C$3="National Currency",IF(D.Other_DATA!K193=0,0,D.Other_DATA!K193),IF($C$3="Current Exchange rate",IF(D.Other_DATA!K193=0,0,D.Other_DATA!K193/ECO!U12),IF($C$3="Constant Exchange rate",IF(D.Other_DATA!K193=0,0,D.Other_DATA!K193/ECO!U47))))</f>
        <v>12.289088863892013</v>
      </c>
      <c r="M244" s="74">
        <f>IF($C$3="National Currency",IF(D.Other_DATA!L193=0,0,D.Other_DATA!L193),IF($C$3="Current Exchange rate",IF(D.Other_DATA!L193=0,0,D.Other_DATA!L193/ECO!V12),IF($C$3="Constant Exchange rate",IF(D.Other_DATA!L193=0,0,D.Other_DATA!L193/ECO!V47))))</f>
        <v>14.849166581450048</v>
      </c>
      <c r="N244" s="74">
        <f>IF($C$3="National Currency",IF(D.Other_DATA!M193=0,0,D.Other_DATA!M193),IF($C$3="Current Exchange rate",IF(D.Other_DATA!M193=0,0,D.Other_DATA!M193/ECO!W12),IF($C$3="Constant Exchange rate",IF(D.Other_DATA!M193=0,0,D.Other_DATA!M193/ECO!W47))))</f>
        <v>22.497187851518561</v>
      </c>
      <c r="O244" s="74">
        <f>IF($C$3="National Currency",IF(D.Other_DATA!N193=0,0,D.Other_DATA!N193),IF($C$3="Current Exchange rate",IF(D.Other_DATA!N193=0,0,D.Other_DATA!N193/ECO!X12),IF($C$3="Constant Exchange rate",IF(D.Other_DATA!N193=0,0,D.Other_DATA!N193/ECO!X47))))</f>
        <v>22.497187851518561</v>
      </c>
      <c r="P244" s="48">
        <f t="shared" ref="P244:P274" si="55">O244/$O$274</f>
        <v>4.8127600842988834E-4</v>
      </c>
      <c r="Q244" s="94">
        <f t="shared" si="53"/>
        <v>0</v>
      </c>
      <c r="R244" s="94" t="str">
        <f t="shared" si="54"/>
        <v>-</v>
      </c>
    </row>
    <row r="245" spans="3:18" ht="15" x14ac:dyDescent="0.25">
      <c r="C245" s="256"/>
      <c r="D245" s="257"/>
      <c r="E245" s="45" t="s">
        <v>3</v>
      </c>
      <c r="F245" s="74">
        <f>IF($C$3="National Currency",IF(D.Other_DATA!E194=0,0,D.Other_DATA!E194),IF($C$3="Current Exchange rate",IF(D.Other_DATA!E194=0,0,D.Other_DATA!E194/ECO!O13),IF($C$3="Constant Exchange rate",IF(D.Other_DATA!E194=0,0,D.Other_DATA!E194/ECO!O48))))</f>
        <v>3557.0359281437127</v>
      </c>
      <c r="G245" s="74">
        <f>IF($C$3="National Currency",IF(D.Other_DATA!F194=0,0,D.Other_DATA!F194),IF($C$3="Current Exchange rate",IF(D.Other_DATA!F194=0,0,D.Other_DATA!F194/ECO!P13),IF($C$3="Constant Exchange rate",IF(D.Other_DATA!F194=0,0,D.Other_DATA!F194/ECO!P48))))</f>
        <v>3710.6146041250836</v>
      </c>
      <c r="H245" s="74">
        <f>IF($C$3="National Currency",IF(D.Other_DATA!G194=0,0,D.Other_DATA!G194),IF($C$3="Current Exchange rate",IF(D.Other_DATA!G194=0,0,D.Other_DATA!G194/ECO!Q13),IF($C$3="Constant Exchange rate",IF(D.Other_DATA!G194=0,0,D.Other_DATA!G194/ECO!Q48))))</f>
        <v>3910.4199933466402</v>
      </c>
      <c r="I245" s="74">
        <f>IF($C$3="National Currency",IF(D.Other_DATA!H194=0,0,D.Other_DATA!H194),IF($C$3="Current Exchange rate",IF(D.Other_DATA!H194=0,0,D.Other_DATA!H194/ECO!R13),IF($C$3="Constant Exchange rate",IF(D.Other_DATA!H194=0,0,D.Other_DATA!H194/ECO!R48))))</f>
        <v>3779.75881570193</v>
      </c>
      <c r="J245" s="74">
        <f>IF($C$3="National Currency",IF(D.Other_DATA!I194=0,0,D.Other_DATA!I194),IF($C$3="Current Exchange rate",IF(D.Other_DATA!I194=0,0,D.Other_DATA!I194/ECO!S13),IF($C$3="Constant Exchange rate",IF(D.Other_DATA!I194=0,0,D.Other_DATA!I194/ECO!S48))))</f>
        <v>5620.9998952095812</v>
      </c>
      <c r="K245" s="74">
        <f>IF($C$3="National Currency",IF(D.Other_DATA!J194=0,0,D.Other_DATA!J194),IF($C$3="Current Exchange rate",IF(D.Other_DATA!J194=0,0,D.Other_DATA!J194/ECO!T13),IF($C$3="Constant Exchange rate",IF(D.Other_DATA!J194=0,0,D.Other_DATA!J194/ECO!T48))))</f>
        <v>5829.0375798403202</v>
      </c>
      <c r="L245" s="74">
        <f>IF($C$3="National Currency",IF(D.Other_DATA!K194=0,0,D.Other_DATA!K194),IF($C$3="Current Exchange rate",IF(D.Other_DATA!K194=0,0,D.Other_DATA!K194/ECO!U13),IF($C$3="Constant Exchange rate",IF(D.Other_DATA!K194=0,0,D.Other_DATA!K194/ECO!U48))))</f>
        <v>5873.8378110445774</v>
      </c>
      <c r="M245" s="74">
        <f>IF($C$3="National Currency",IF(D.Other_DATA!L194=0,0,D.Other_DATA!L194),IF($C$3="Current Exchange rate",IF(D.Other_DATA!L194=0,0,D.Other_DATA!L194/ECO!V13),IF($C$3="Constant Exchange rate",IF(D.Other_DATA!L194=0,0,D.Other_DATA!L194/ECO!V48))))</f>
        <v>5731.9165427478383</v>
      </c>
      <c r="N245" s="74">
        <f>IF($C$3="National Currency",IF(D.Other_DATA!M194=0,0,D.Other_DATA!M194),IF($C$3="Current Exchange rate",IF(D.Other_DATA!M194=0,0,D.Other_DATA!M194/ECO!W13),IF($C$3="Constant Exchange rate",IF(D.Other_DATA!M194=0,0,D.Other_DATA!M194/ECO!W48))))</f>
        <v>5658.6894851962743</v>
      </c>
      <c r="O245" s="74">
        <f>IF($C$3="National Currency",IF(D.Other_DATA!N194=0,0,D.Other_DATA!N194),IF($C$3="Current Exchange rate",IF(D.Other_DATA!N194=0,0,D.Other_DATA!N194/ECO!X13),IF($C$3="Constant Exchange rate",IF(D.Other_DATA!N194=0,0,D.Other_DATA!N194/ECO!X48))))</f>
        <v>5804.9227154025284</v>
      </c>
      <c r="P245" s="48">
        <f t="shared" si="55"/>
        <v>0.12418307799853918</v>
      </c>
      <c r="Q245" s="94">
        <f t="shared" si="53"/>
        <v>2.5842243259471154E-2</v>
      </c>
      <c r="R245" s="94">
        <f t="shared" si="54"/>
        <v>0.63195504140772218</v>
      </c>
    </row>
    <row r="246" spans="3:18" ht="15" x14ac:dyDescent="0.25">
      <c r="C246" s="256"/>
      <c r="D246" s="257"/>
      <c r="E246" s="45" t="s">
        <v>4</v>
      </c>
      <c r="F246" s="74">
        <f>IF($C$3="National Currency",IF(D.Other_DATA!E195=0,0,D.Other_DATA!E195),IF($C$3="Current Exchange rate",IF(D.Other_DATA!E195=0,0,D.Other_DATA!E195/ECO!O14),IF($C$3="Constant Exchange rate",IF(D.Other_DATA!E195=0,0,D.Other_DATA!E195/ECO!O49))))</f>
        <v>29.729868265928545</v>
      </c>
      <c r="G246" s="74">
        <f>IF($C$3="National Currency",IF(D.Other_DATA!F195=0,0,D.Other_DATA!F195),IF($C$3="Current Exchange rate",IF(D.Other_DATA!F195=0,0,D.Other_DATA!F195/ECO!P14),IF($C$3="Constant Exchange rate",IF(D.Other_DATA!F195=0,0,D.Other_DATA!F195/ECO!P49))))</f>
        <v>36.222598117108348</v>
      </c>
      <c r="H246" s="74">
        <f>IF($C$3="National Currency",IF(D.Other_DATA!G195=0,0,D.Other_DATA!G195),IF($C$3="Current Exchange rate",IF(D.Other_DATA!G195=0,0,D.Other_DATA!G195/ECO!Q14),IF($C$3="Constant Exchange rate",IF(D.Other_DATA!G195=0,0,D.Other_DATA!G195/ECO!Q49))))</f>
        <v>42.031882720795537</v>
      </c>
      <c r="I246" s="74">
        <f>IF($C$3="National Currency",IF(D.Other_DATA!H195=0,0,D.Other_DATA!H195),IF($C$3="Current Exchange rate",IF(D.Other_DATA!H195=0,0,D.Other_DATA!H195/ECO!R14),IF($C$3="Constant Exchange rate",IF(D.Other_DATA!H195=0,0,D.Other_DATA!H195/ECO!R49))))</f>
        <v>50.574948314453167</v>
      </c>
      <c r="J246" s="74">
        <f>IF($C$3="National Currency",IF(D.Other_DATA!I195=0,0,D.Other_DATA!I195),IF($C$3="Current Exchange rate",IF(D.Other_DATA!I195=0,0,D.Other_DATA!I195/ECO!S14),IF($C$3="Constant Exchange rate",IF(D.Other_DATA!I195=0,0,D.Other_DATA!I195/ECO!S49))))</f>
        <v>21</v>
      </c>
      <c r="K246" s="74">
        <f>IF($C$3="National Currency",IF(D.Other_DATA!J195=0,0,D.Other_DATA!J195),IF($C$3="Current Exchange rate",IF(D.Other_DATA!J195=0,0,D.Other_DATA!J195/ECO!T14),IF($C$3="Constant Exchange rate",IF(D.Other_DATA!J195=0,0,D.Other_DATA!J195/ECO!T49))))</f>
        <v>25</v>
      </c>
      <c r="L246" s="74">
        <f>IF($C$3="National Currency",IF(D.Other_DATA!K195=0,0,D.Other_DATA!K195),IF($C$3="Current Exchange rate",IF(D.Other_DATA!K195=0,0,D.Other_DATA!K195/ECO!U14),IF($C$3="Constant Exchange rate",IF(D.Other_DATA!K195=0,0,D.Other_DATA!K195/ECO!U49))))</f>
        <v>0</v>
      </c>
      <c r="M246" s="74">
        <f>IF($C$3="National Currency",IF(D.Other_DATA!L195=0,0,D.Other_DATA!L195),IF($C$3="Current Exchange rate",IF(D.Other_DATA!L195=0,0,D.Other_DATA!L195/ECO!V14),IF($C$3="Constant Exchange rate",IF(D.Other_DATA!L195=0,0,D.Other_DATA!L195/ECO!V49))))</f>
        <v>0</v>
      </c>
      <c r="N246" s="74">
        <f>IF($C$3="National Currency",IF(D.Other_DATA!M195=0,0,D.Other_DATA!M195),IF($C$3="Current Exchange rate",IF(D.Other_DATA!M195=0,0,D.Other_DATA!M195/ECO!W14),IF($C$3="Constant Exchange rate",IF(D.Other_DATA!M195=0,0,D.Other_DATA!M195/ECO!W49))))</f>
        <v>0</v>
      </c>
      <c r="O246" s="74">
        <f>IF($C$3="National Currency",IF(D.Other_DATA!N195=0,0,D.Other_DATA!N195),IF($C$3="Current Exchange rate",IF(D.Other_DATA!N195=0,0,D.Other_DATA!N195/ECO!X14),IF($C$3="Constant Exchange rate",IF(D.Other_DATA!N195=0,0,D.Other_DATA!N195/ECO!X49))))</f>
        <v>0</v>
      </c>
      <c r="P246" s="48">
        <f t="shared" si="55"/>
        <v>0</v>
      </c>
      <c r="Q246" s="94" t="str">
        <f t="shared" si="53"/>
        <v>-</v>
      </c>
      <c r="R246" s="94" t="str">
        <f t="shared" si="54"/>
        <v>-</v>
      </c>
    </row>
    <row r="247" spans="3:18" ht="15" x14ac:dyDescent="0.25">
      <c r="C247" s="256"/>
      <c r="D247" s="257"/>
      <c r="E247" s="45" t="s">
        <v>5</v>
      </c>
      <c r="F247" s="74">
        <f>IF($C$3="National Currency",IF(D.Other_DATA!E196=0,0,D.Other_DATA!E196),IF($C$3="Current Exchange rate",IF(D.Other_DATA!E196=0,0,D.Other_DATA!E196/ECO!O15),IF($C$3="Constant Exchange rate",IF(D.Other_DATA!E196=0,0,D.Other_DATA!E196/ECO!O50))))</f>
        <v>0</v>
      </c>
      <c r="G247" s="74">
        <f>IF($C$3="National Currency",IF(D.Other_DATA!F196=0,0,D.Other_DATA!F196),IF($C$3="Current Exchange rate",IF(D.Other_DATA!F196=0,0,D.Other_DATA!F196/ECO!P15),IF($C$3="Constant Exchange rate",IF(D.Other_DATA!F196=0,0,D.Other_DATA!F196/ECO!P50))))</f>
        <v>0</v>
      </c>
      <c r="H247" s="74">
        <f>IF($C$3="National Currency",IF(D.Other_DATA!G196=0,0,D.Other_DATA!G196),IF($C$3="Current Exchange rate",IF(D.Other_DATA!G196=0,0,D.Other_DATA!G196/ECO!Q15),IF($C$3="Constant Exchange rate",IF(D.Other_DATA!G196=0,0,D.Other_DATA!G196/ECO!Q50))))</f>
        <v>0</v>
      </c>
      <c r="I247" s="74">
        <f>IF($C$3="National Currency",IF(D.Other_DATA!H196=0,0,D.Other_DATA!H196),IF($C$3="Current Exchange rate",IF(D.Other_DATA!H196=0,0,D.Other_DATA!H196/ECO!R15),IF($C$3="Constant Exchange rate",IF(D.Other_DATA!H196=0,0,D.Other_DATA!H196/ECO!R50))))</f>
        <v>0</v>
      </c>
      <c r="J247" s="74">
        <f>IF($C$3="National Currency",IF(D.Other_DATA!I196=0,0,D.Other_DATA!I196),IF($C$3="Current Exchange rate",IF(D.Other_DATA!I196=0,0,D.Other_DATA!I196/ECO!S15),IF($C$3="Constant Exchange rate",IF(D.Other_DATA!I196=0,0,D.Other_DATA!I196/ECO!S50))))</f>
        <v>318.33423472147109</v>
      </c>
      <c r="K247" s="74">
        <f>IF($C$3="National Currency",IF(D.Other_DATA!J196=0,0,D.Other_DATA!J196),IF($C$3="Current Exchange rate",IF(D.Other_DATA!J196=0,0,D.Other_DATA!J196/ECO!T15),IF($C$3="Constant Exchange rate",IF(D.Other_DATA!J196=0,0,D.Other_DATA!J196/ECO!T50))))</f>
        <v>334.81160987921402</v>
      </c>
      <c r="L247" s="74">
        <f>IF($C$3="National Currency",IF(D.Other_DATA!K196=0,0,D.Other_DATA!K196),IF($C$3="Current Exchange rate",IF(D.Other_DATA!K196=0,0,D.Other_DATA!K196/ECO!U15),IF($C$3="Constant Exchange rate",IF(D.Other_DATA!K196=0,0,D.Other_DATA!K196/ECO!U50))))</f>
        <v>363.07914187849286</v>
      </c>
      <c r="M247" s="74">
        <f>IF($C$3="National Currency",IF(D.Other_DATA!L196=0,0,D.Other_DATA!L196),IF($C$3="Current Exchange rate",IF(D.Other_DATA!L196=0,0,D.Other_DATA!L196/ECO!V15),IF($C$3="Constant Exchange rate",IF(D.Other_DATA!L196=0,0,D.Other_DATA!L196/ECO!V50))))</f>
        <v>358.50009013881379</v>
      </c>
      <c r="N247" s="74">
        <f>IF($C$3="National Currency",IF(D.Other_DATA!M196=0,0,D.Other_DATA!M196),IF($C$3="Current Exchange rate",IF(D.Other_DATA!M196=0,0,D.Other_DATA!M196/ECO!W15),IF($C$3="Constant Exchange rate",IF(D.Other_DATA!M196=0,0,D.Other_DATA!M196/ECO!W50))))</f>
        <v>375.84279790877952</v>
      </c>
      <c r="O247" s="74">
        <f>IF($C$3="National Currency",IF(D.Other_DATA!N196=0,0,D.Other_DATA!N196),IF($C$3="Current Exchange rate",IF(D.Other_DATA!N196=0,0,D.Other_DATA!N196/ECO!X15),IF($C$3="Constant Exchange rate",IF(D.Other_DATA!N196=0,0,D.Other_DATA!N196/ECO!X50))))</f>
        <v>384.02740219938704</v>
      </c>
      <c r="P247" s="48">
        <f t="shared" si="55"/>
        <v>8.215390140227893E-3</v>
      </c>
      <c r="Q247" s="94">
        <f t="shared" si="53"/>
        <v>2.1776669224865763E-2</v>
      </c>
      <c r="R247" s="94" t="str">
        <f t="shared" si="54"/>
        <v>-</v>
      </c>
    </row>
    <row r="248" spans="3:18" ht="15" x14ac:dyDescent="0.25">
      <c r="C248" s="256"/>
      <c r="D248" s="257"/>
      <c r="E248" s="45" t="s">
        <v>6</v>
      </c>
      <c r="F248" s="74">
        <f>IF($C$3="National Currency",IF(D.Other_DATA!E197=0,0,D.Other_DATA!E197),IF($C$3="Current Exchange rate",IF(D.Other_DATA!E197=0,0,D.Other_DATA!E197/ECO!O16),IF($C$3="Constant Exchange rate",IF(D.Other_DATA!E197=0,0,D.Other_DATA!E197/ECO!O51))))</f>
        <v>0</v>
      </c>
      <c r="G248" s="74">
        <f>IF($C$3="National Currency",IF(D.Other_DATA!F197=0,0,D.Other_DATA!F197),IF($C$3="Current Exchange rate",IF(D.Other_DATA!F197=0,0,D.Other_DATA!F197/ECO!P16),IF($C$3="Constant Exchange rate",IF(D.Other_DATA!F197=0,0,D.Other_DATA!F197/ECO!P51))))</f>
        <v>0</v>
      </c>
      <c r="H248" s="74">
        <f>IF($C$3="National Currency",IF(D.Other_DATA!G197=0,0,D.Other_DATA!G197),IF($C$3="Current Exchange rate",IF(D.Other_DATA!G197=0,0,D.Other_DATA!G197/ECO!Q16),IF($C$3="Constant Exchange rate",IF(D.Other_DATA!G197=0,0,D.Other_DATA!G197/ECO!Q51))))</f>
        <v>0</v>
      </c>
      <c r="I248" s="74">
        <f>IF($C$3="National Currency",IF(D.Other_DATA!H197=0,0,D.Other_DATA!H197),IF($C$3="Current Exchange rate",IF(D.Other_DATA!H197=0,0,D.Other_DATA!H197/ECO!R16),IF($C$3="Constant Exchange rate",IF(D.Other_DATA!H197=0,0,D.Other_DATA!H197/ECO!R51))))</f>
        <v>0</v>
      </c>
      <c r="J248" s="74">
        <f>IF($C$3="National Currency",IF(D.Other_DATA!I197=0,0,D.Other_DATA!I197),IF($C$3="Current Exchange rate",IF(D.Other_DATA!I197=0,0,D.Other_DATA!I197/ECO!S16),IF($C$3="Constant Exchange rate",IF(D.Other_DATA!I197=0,0,D.Other_DATA!I197/ECO!S51))))</f>
        <v>0</v>
      </c>
      <c r="K248" s="74">
        <f>IF($C$3="National Currency",IF(D.Other_DATA!J197=0,0,D.Other_DATA!J197),IF($C$3="Current Exchange rate",IF(D.Other_DATA!J197=0,0,D.Other_DATA!J197/ECO!T16),IF($C$3="Constant Exchange rate",IF(D.Other_DATA!J197=0,0,D.Other_DATA!J197/ECO!T51))))</f>
        <v>0</v>
      </c>
      <c r="L248" s="74">
        <f>IF($C$3="National Currency",IF(D.Other_DATA!K197=0,0,D.Other_DATA!K197),IF($C$3="Current Exchange rate",IF(D.Other_DATA!K197=0,0,D.Other_DATA!K197/ECO!U16),IF($C$3="Constant Exchange rate",IF(D.Other_DATA!K197=0,0,D.Other_DATA!K197/ECO!U51))))</f>
        <v>0</v>
      </c>
      <c r="M248" s="74">
        <f>IF($C$3="National Currency",IF(D.Other_DATA!L197=0,0,D.Other_DATA!L197),IF($C$3="Current Exchange rate",IF(D.Other_DATA!L197=0,0,D.Other_DATA!L197/ECO!V16),IF($C$3="Constant Exchange rate",IF(D.Other_DATA!L197=0,0,D.Other_DATA!L197/ECO!V51))))</f>
        <v>0</v>
      </c>
      <c r="N248" s="74">
        <f>IF($C$3="National Currency",IF(D.Other_DATA!M197=0,0,D.Other_DATA!M197),IF($C$3="Current Exchange rate",IF(D.Other_DATA!M197=0,0,D.Other_DATA!M197/ECO!W16),IF($C$3="Constant Exchange rate",IF(D.Other_DATA!M197=0,0,D.Other_DATA!M197/ECO!W51))))</f>
        <v>0</v>
      </c>
      <c r="O248" s="74">
        <f>IF($C$3="National Currency",IF(D.Other_DATA!N197=0,0,D.Other_DATA!N197),IF($C$3="Current Exchange rate",IF(D.Other_DATA!N197=0,0,D.Other_DATA!N197/ECO!X16),IF($C$3="Constant Exchange rate",IF(D.Other_DATA!N197=0,0,D.Other_DATA!N197/ECO!X51))))</f>
        <v>0</v>
      </c>
      <c r="P248" s="48">
        <f t="shared" si="55"/>
        <v>0</v>
      </c>
      <c r="Q248" s="94" t="str">
        <f t="shared" si="53"/>
        <v>-</v>
      </c>
      <c r="R248" s="94" t="str">
        <f t="shared" si="54"/>
        <v>-</v>
      </c>
    </row>
    <row r="249" spans="3:18" ht="15" x14ac:dyDescent="0.25">
      <c r="C249" s="256"/>
      <c r="D249" s="257"/>
      <c r="E249" s="45" t="s">
        <v>7</v>
      </c>
      <c r="F249" s="74">
        <f>IF($C$3="National Currency",IF(D.Other_DATA!E198=0,0,D.Other_DATA!E198),IF($C$3="Current Exchange rate",IF(D.Other_DATA!E198=0,0,D.Other_DATA!E198/ECO!O17),IF($C$3="Constant Exchange rate",IF(D.Other_DATA!E198=0,0,D.Other_DATA!E198/ECO!O52))))</f>
        <v>0</v>
      </c>
      <c r="G249" s="74">
        <f>IF($C$3="National Currency",IF(D.Other_DATA!F198=0,0,D.Other_DATA!F198),IF($C$3="Current Exchange rate",IF(D.Other_DATA!F198=0,0,D.Other_DATA!F198/ECO!P17),IF($C$3="Constant Exchange rate",IF(D.Other_DATA!F198=0,0,D.Other_DATA!F198/ECO!P52))))</f>
        <v>0</v>
      </c>
      <c r="H249" s="74">
        <f>IF($C$3="National Currency",IF(D.Other_DATA!G198=0,0,D.Other_DATA!G198),IF($C$3="Current Exchange rate",IF(D.Other_DATA!G198=0,0,D.Other_DATA!G198/ECO!Q17),IF($C$3="Constant Exchange rate",IF(D.Other_DATA!G198=0,0,D.Other_DATA!G198/ECO!Q52))))</f>
        <v>0</v>
      </c>
      <c r="I249" s="74">
        <f>IF($C$3="National Currency",IF(D.Other_DATA!H198=0,0,D.Other_DATA!H198),IF($C$3="Current Exchange rate",IF(D.Other_DATA!H198=0,0,D.Other_DATA!H198/ECO!R17),IF($C$3="Constant Exchange rate",IF(D.Other_DATA!H198=0,0,D.Other_DATA!H198/ECO!R52))))</f>
        <v>0</v>
      </c>
      <c r="J249" s="74">
        <f>IF($C$3="National Currency",IF(D.Other_DATA!I198=0,0,D.Other_DATA!I198),IF($C$3="Current Exchange rate",IF(D.Other_DATA!I198=0,0,D.Other_DATA!I198/ECO!S17),IF($C$3="Constant Exchange rate",IF(D.Other_DATA!I198=0,0,D.Other_DATA!I198/ECO!S52))))</f>
        <v>0</v>
      </c>
      <c r="K249" s="74">
        <f>IF($C$3="National Currency",IF(D.Other_DATA!J198=0,0,D.Other_DATA!J198),IF($C$3="Current Exchange rate",IF(D.Other_DATA!J198=0,0,D.Other_DATA!J198/ECO!T17),IF($C$3="Constant Exchange rate",IF(D.Other_DATA!J198=0,0,D.Other_DATA!J198/ECO!T52))))</f>
        <v>0</v>
      </c>
      <c r="L249" s="74">
        <f>IF($C$3="National Currency",IF(D.Other_DATA!K198=0,0,D.Other_DATA!K198),IF($C$3="Current Exchange rate",IF(D.Other_DATA!K198=0,0,D.Other_DATA!K198/ECO!U17),IF($C$3="Constant Exchange rate",IF(D.Other_DATA!K198=0,0,D.Other_DATA!K198/ECO!U52))))</f>
        <v>0</v>
      </c>
      <c r="M249" s="74">
        <f>IF($C$3="National Currency",IF(D.Other_DATA!L198=0,0,D.Other_DATA!L198),IF($C$3="Current Exchange rate",IF(D.Other_DATA!L198=0,0,D.Other_DATA!L198/ECO!V17),IF($C$3="Constant Exchange rate",IF(D.Other_DATA!L198=0,0,D.Other_DATA!L198/ECO!V52))))</f>
        <v>0</v>
      </c>
      <c r="N249" s="74">
        <f>IF($C$3="National Currency",IF(D.Other_DATA!M198=0,0,D.Other_DATA!M198),IF($C$3="Current Exchange rate",IF(D.Other_DATA!M198=0,0,D.Other_DATA!M198/ECO!W17),IF($C$3="Constant Exchange rate",IF(D.Other_DATA!M198=0,0,D.Other_DATA!M198/ECO!W52))))</f>
        <v>0</v>
      </c>
      <c r="O249" s="74">
        <f>IF($C$3="National Currency",IF(D.Other_DATA!N198=0,0,D.Other_DATA!N198),IF($C$3="Current Exchange rate",IF(D.Other_DATA!N198=0,0,D.Other_DATA!N198/ECO!X17),IF($C$3="Constant Exchange rate",IF(D.Other_DATA!N198=0,0,D.Other_DATA!N198/ECO!X52))))</f>
        <v>0</v>
      </c>
      <c r="P249" s="48">
        <f t="shared" si="55"/>
        <v>0</v>
      </c>
      <c r="Q249" s="94" t="str">
        <f t="shared" si="53"/>
        <v>-</v>
      </c>
      <c r="R249" s="94" t="str">
        <f t="shared" si="54"/>
        <v>-</v>
      </c>
    </row>
    <row r="250" spans="3:18" ht="15" x14ac:dyDescent="0.25">
      <c r="C250" s="256"/>
      <c r="D250" s="257"/>
      <c r="E250" s="45" t="s">
        <v>8</v>
      </c>
      <c r="F250" s="74">
        <f>IF($C$3="National Currency",IF(D.Other_DATA!E199=0,0,D.Other_DATA!E199),IF($C$3="Current Exchange rate",IF(D.Other_DATA!E199=0,0,D.Other_DATA!E199/ECO!O18),IF($C$3="Constant Exchange rate",IF(D.Other_DATA!E199=0,0,D.Other_DATA!E199/ECO!O53))))</f>
        <v>0</v>
      </c>
      <c r="G250" s="74">
        <f>IF($C$3="National Currency",IF(D.Other_DATA!F199=0,0,D.Other_DATA!F199),IF($C$3="Current Exchange rate",IF(D.Other_DATA!F199=0,0,D.Other_DATA!F199/ECO!P18),IF($C$3="Constant Exchange rate",IF(D.Other_DATA!F199=0,0,D.Other_DATA!F199/ECO!P53))))</f>
        <v>0</v>
      </c>
      <c r="H250" s="74">
        <f>IF($C$3="National Currency",IF(D.Other_DATA!G199=0,0,D.Other_DATA!G199),IF($C$3="Current Exchange rate",IF(D.Other_DATA!G199=0,0,D.Other_DATA!G199/ECO!Q18),IF($C$3="Constant Exchange rate",IF(D.Other_DATA!G199=0,0,D.Other_DATA!G199/ECO!Q53))))</f>
        <v>0</v>
      </c>
      <c r="I250" s="74">
        <f>IF($C$3="National Currency",IF(D.Other_DATA!H199=0,0,D.Other_DATA!H199),IF($C$3="Current Exchange rate",IF(D.Other_DATA!H199=0,0,D.Other_DATA!H199/ECO!R18),IF($C$3="Constant Exchange rate",IF(D.Other_DATA!H199=0,0,D.Other_DATA!H199/ECO!R53))))</f>
        <v>0</v>
      </c>
      <c r="J250" s="74">
        <f>IF($C$3="National Currency",IF(D.Other_DATA!I199=0,0,D.Other_DATA!I199),IF($C$3="Current Exchange rate",IF(D.Other_DATA!I199=0,0,D.Other_DATA!I199/ECO!S18),IF($C$3="Constant Exchange rate",IF(D.Other_DATA!I199=0,0,D.Other_DATA!I199/ECO!S53))))</f>
        <v>0</v>
      </c>
      <c r="K250" s="74">
        <f>IF($C$3="National Currency",IF(D.Other_DATA!J199=0,0,D.Other_DATA!J199),IF($C$3="Current Exchange rate",IF(D.Other_DATA!J199=0,0,D.Other_DATA!J199/ECO!T18),IF($C$3="Constant Exchange rate",IF(D.Other_DATA!J199=0,0,D.Other_DATA!J199/ECO!T53))))</f>
        <v>0</v>
      </c>
      <c r="L250" s="74">
        <f>IF($C$3="National Currency",IF(D.Other_DATA!K199=0,0,D.Other_DATA!K199),IF($C$3="Current Exchange rate",IF(D.Other_DATA!K199=0,0,D.Other_DATA!K199/ECO!U18),IF($C$3="Constant Exchange rate",IF(D.Other_DATA!K199=0,0,D.Other_DATA!K199/ECO!U53))))</f>
        <v>0</v>
      </c>
      <c r="M250" s="74">
        <f>IF($C$3="National Currency",IF(D.Other_DATA!L199=0,0,D.Other_DATA!L199),IF($C$3="Current Exchange rate",IF(D.Other_DATA!L199=0,0,D.Other_DATA!L199/ECO!V18),IF($C$3="Constant Exchange rate",IF(D.Other_DATA!L199=0,0,D.Other_DATA!L199/ECO!V53))))</f>
        <v>0</v>
      </c>
      <c r="N250" s="74">
        <f>IF($C$3="National Currency",IF(D.Other_DATA!M199=0,0,D.Other_DATA!M199),IF($C$3="Current Exchange rate",IF(D.Other_DATA!M199=0,0,D.Other_DATA!M199/ECO!W18),IF($C$3="Constant Exchange rate",IF(D.Other_DATA!M199=0,0,D.Other_DATA!M199/ECO!W53))))</f>
        <v>0</v>
      </c>
      <c r="O250" s="74">
        <f>IF($C$3="National Currency",IF(D.Other_DATA!N199=0,0,D.Other_DATA!N199),IF($C$3="Current Exchange rate",IF(D.Other_DATA!N199=0,0,D.Other_DATA!N199/ECO!X18),IF($C$3="Constant Exchange rate",IF(D.Other_DATA!N199=0,0,D.Other_DATA!N199/ECO!X53))))</f>
        <v>0</v>
      </c>
      <c r="P250" s="48">
        <f t="shared" si="55"/>
        <v>0</v>
      </c>
      <c r="Q250" s="94" t="str">
        <f t="shared" si="53"/>
        <v>-</v>
      </c>
      <c r="R250" s="94" t="str">
        <f t="shared" si="54"/>
        <v>-</v>
      </c>
    </row>
    <row r="251" spans="3:18" ht="15" x14ac:dyDescent="0.25">
      <c r="C251" s="256"/>
      <c r="D251" s="257"/>
      <c r="E251" s="45" t="s">
        <v>9</v>
      </c>
      <c r="F251" s="74">
        <f>IF($C$3="National Currency",IF(D.Other_DATA!E200=0,0,D.Other_DATA!E200),IF($C$3="Current Exchange rate",IF(D.Other_DATA!E200=0,0,D.Other_DATA!E200/ECO!O19),IF($C$3="Constant Exchange rate",IF(D.Other_DATA!E200=0,0,D.Other_DATA!E200/ECO!O54))))</f>
        <v>0</v>
      </c>
      <c r="G251" s="74">
        <f>IF($C$3="National Currency",IF(D.Other_DATA!F200=0,0,D.Other_DATA!F200),IF($C$3="Current Exchange rate",IF(D.Other_DATA!F200=0,0,D.Other_DATA!F200/ECO!P19),IF($C$3="Constant Exchange rate",IF(D.Other_DATA!F200=0,0,D.Other_DATA!F200/ECO!P54))))</f>
        <v>0</v>
      </c>
      <c r="H251" s="74">
        <f>IF($C$3="National Currency",IF(D.Other_DATA!G200=0,0,D.Other_DATA!G200),IF($C$3="Current Exchange rate",IF(D.Other_DATA!G200=0,0,D.Other_DATA!G200/ECO!Q19),IF($C$3="Constant Exchange rate",IF(D.Other_DATA!G200=0,0,D.Other_DATA!G200/ECO!Q54))))</f>
        <v>0</v>
      </c>
      <c r="I251" s="74">
        <f>IF($C$3="National Currency",IF(D.Other_DATA!H200=0,0,D.Other_DATA!H200),IF($C$3="Current Exchange rate",IF(D.Other_DATA!H200=0,0,D.Other_DATA!H200/ECO!R19),IF($C$3="Constant Exchange rate",IF(D.Other_DATA!H200=0,0,D.Other_DATA!H200/ECO!R54))))</f>
        <v>0</v>
      </c>
      <c r="J251" s="74">
        <f>IF($C$3="National Currency",IF(D.Other_DATA!I200=0,0,D.Other_DATA!I200),IF($C$3="Current Exchange rate",IF(D.Other_DATA!I200=0,0,D.Other_DATA!I200/ECO!S19),IF($C$3="Constant Exchange rate",IF(D.Other_DATA!I200=0,0,D.Other_DATA!I200/ECO!S54))))</f>
        <v>0</v>
      </c>
      <c r="K251" s="74">
        <f>IF($C$3="National Currency",IF(D.Other_DATA!J200=0,0,D.Other_DATA!J200),IF($C$3="Current Exchange rate",IF(D.Other_DATA!J200=0,0,D.Other_DATA!J200/ECO!T19),IF($C$3="Constant Exchange rate",IF(D.Other_DATA!J200=0,0,D.Other_DATA!J200/ECO!T54))))</f>
        <v>5859.6965846456005</v>
      </c>
      <c r="L251" s="74">
        <f>IF($C$3="National Currency",IF(D.Other_DATA!K200=0,0,D.Other_DATA!K200),IF($C$3="Current Exchange rate",IF(D.Other_DATA!K200=0,0,D.Other_DATA!K200/ECO!U19),IF($C$3="Constant Exchange rate",IF(D.Other_DATA!K200=0,0,D.Other_DATA!K200/ECO!U54))))</f>
        <v>4858.390117964298</v>
      </c>
      <c r="M251" s="74">
        <f>IF($C$3="National Currency",IF(D.Other_DATA!L200=0,0,D.Other_DATA!L200),IF($C$3="Current Exchange rate",IF(D.Other_DATA!L200=0,0,D.Other_DATA!L200/ECO!V19),IF($C$3="Constant Exchange rate",IF(D.Other_DATA!L200=0,0,D.Other_DATA!L200/ECO!V54))))</f>
        <v>5082.7085599188003</v>
      </c>
      <c r="N251" s="74">
        <f>IF($C$3="National Currency",IF(D.Other_DATA!M200=0,0,D.Other_DATA!M200),IF($C$3="Current Exchange rate",IF(D.Other_DATA!M200=0,0,D.Other_DATA!M200/ECO!W19),IF($C$3="Constant Exchange rate",IF(D.Other_DATA!M200=0,0,D.Other_DATA!M200/ECO!W54))))</f>
        <v>4768.9454229537014</v>
      </c>
      <c r="O251" s="74">
        <f>IF($C$3="National Currency",IF(D.Other_DATA!N200=0,0,D.Other_DATA!N200),IF($C$3="Current Exchange rate",IF(D.Other_DATA!N200=0,0,D.Other_DATA!N200/ECO!X19),IF($C$3="Constant Exchange rate",IF(D.Other_DATA!N200=0,0,D.Other_DATA!N200/ECO!X54))))</f>
        <v>4554.7383405203</v>
      </c>
      <c r="P251" s="48">
        <f t="shared" si="55"/>
        <v>9.7438235500185752E-2</v>
      </c>
      <c r="Q251" s="94">
        <f t="shared" si="53"/>
        <v>-4.4917075670941498E-2</v>
      </c>
      <c r="R251" s="94" t="str">
        <f t="shared" si="54"/>
        <v>-</v>
      </c>
    </row>
    <row r="252" spans="3:18" ht="15" x14ac:dyDescent="0.25">
      <c r="C252" s="256"/>
      <c r="D252" s="257"/>
      <c r="E252" s="45" t="s">
        <v>10</v>
      </c>
      <c r="F252" s="74">
        <f>IF($C$3="National Currency",IF(D.Other_DATA!E201=0,0,D.Other_DATA!E201),IF($C$3="Current Exchange rate",IF(D.Other_DATA!E201=0,0,D.Other_DATA!E201/ECO!O20),IF($C$3="Constant Exchange rate",IF(D.Other_DATA!E201=0,0,D.Other_DATA!E201/ECO!O55))))</f>
        <v>438</v>
      </c>
      <c r="G252" s="74">
        <f>IF($C$3="National Currency",IF(D.Other_DATA!F201=0,0,D.Other_DATA!F201),IF($C$3="Current Exchange rate",IF(D.Other_DATA!F201=0,0,D.Other_DATA!F201/ECO!P20),IF($C$3="Constant Exchange rate",IF(D.Other_DATA!F201=0,0,D.Other_DATA!F201/ECO!P55))))</f>
        <v>474</v>
      </c>
      <c r="H252" s="74">
        <f>IF($C$3="National Currency",IF(D.Other_DATA!G201=0,0,D.Other_DATA!G201),IF($C$3="Current Exchange rate",IF(D.Other_DATA!G201=0,0,D.Other_DATA!G201/ECO!Q20),IF($C$3="Constant Exchange rate",IF(D.Other_DATA!G201=0,0,D.Other_DATA!G201/ECO!Q55))))</f>
        <v>502</v>
      </c>
      <c r="I252" s="74">
        <f>IF($C$3="National Currency",IF(D.Other_DATA!H201=0,0,D.Other_DATA!H201),IF($C$3="Current Exchange rate",IF(D.Other_DATA!H201=0,0,D.Other_DATA!H201/ECO!R20),IF($C$3="Constant Exchange rate",IF(D.Other_DATA!H201=0,0,D.Other_DATA!H201/ECO!R55))))</f>
        <v>718</v>
      </c>
      <c r="J252" s="74">
        <f>IF($C$3="National Currency",IF(D.Other_DATA!I201=0,0,D.Other_DATA!I201),IF($C$3="Current Exchange rate",IF(D.Other_DATA!I201=0,0,D.Other_DATA!I201/ECO!S20),IF($C$3="Constant Exchange rate",IF(D.Other_DATA!I201=0,0,D.Other_DATA!I201/ECO!S55))))</f>
        <v>589</v>
      </c>
      <c r="K252" s="74">
        <f>IF($C$3="National Currency",IF(D.Other_DATA!J201=0,0,D.Other_DATA!J201),IF($C$3="Current Exchange rate",IF(D.Other_DATA!J201=0,0,D.Other_DATA!J201/ECO!T20),IF($C$3="Constant Exchange rate",IF(D.Other_DATA!J201=0,0,D.Other_DATA!J201/ECO!T55))))</f>
        <v>610</v>
      </c>
      <c r="L252" s="74">
        <f>IF($C$3="National Currency",IF(D.Other_DATA!K201=0,0,D.Other_DATA!K201),IF($C$3="Current Exchange rate",IF(D.Other_DATA!K201=0,0,D.Other_DATA!K201/ECO!U20),IF($C$3="Constant Exchange rate",IF(D.Other_DATA!K201=0,0,D.Other_DATA!K201/ECO!U55))))</f>
        <v>618</v>
      </c>
      <c r="M252" s="74">
        <f>IF($C$3="National Currency",IF(D.Other_DATA!L201=0,0,D.Other_DATA!L201),IF($C$3="Current Exchange rate",IF(D.Other_DATA!L201=0,0,D.Other_DATA!L201/ECO!V20),IF($C$3="Constant Exchange rate",IF(D.Other_DATA!L201=0,0,D.Other_DATA!L201/ECO!V55))))</f>
        <v>626</v>
      </c>
      <c r="N252" s="74">
        <f>IF($C$3="National Currency",IF(D.Other_DATA!M201=0,0,D.Other_DATA!M201),IF($C$3="Current Exchange rate",IF(D.Other_DATA!M201=0,0,D.Other_DATA!M201/ECO!W20),IF($C$3="Constant Exchange rate",IF(D.Other_DATA!M201=0,0,D.Other_DATA!M201/ECO!W55))))</f>
        <v>637</v>
      </c>
      <c r="O252" s="74">
        <f>IF($C$3="National Currency",IF(D.Other_DATA!N201=0,0,D.Other_DATA!N201),IF($C$3="Current Exchange rate",IF(D.Other_DATA!N201=0,0,D.Other_DATA!N201/ECO!X20),IF($C$3="Constant Exchange rate",IF(D.Other_DATA!N201=0,0,D.Other_DATA!N201/ECO!X55))))</f>
        <v>694</v>
      </c>
      <c r="P252" s="48">
        <f t="shared" si="55"/>
        <v>1.4846546690847725E-2</v>
      </c>
      <c r="Q252" s="94">
        <f t="shared" si="53"/>
        <v>8.9481946624803799E-2</v>
      </c>
      <c r="R252" s="94">
        <f t="shared" si="54"/>
        <v>0.58447488584474883</v>
      </c>
    </row>
    <row r="253" spans="3:18" ht="15" x14ac:dyDescent="0.25">
      <c r="C253" s="256"/>
      <c r="D253" s="257"/>
      <c r="E253" s="45" t="s">
        <v>11</v>
      </c>
      <c r="F253" s="74">
        <f>IF($C$3="National Currency",IF(D.Other_DATA!E202=0,0,D.Other_DATA!E202),IF($C$3="Current Exchange rate",IF(D.Other_DATA!E202=0,0,D.Other_DATA!E202/ECO!O21),IF($C$3="Constant Exchange rate",IF(D.Other_DATA!E202=0,0,D.Other_DATA!E202/ECO!O56))))</f>
        <v>12408</v>
      </c>
      <c r="G253" s="74">
        <f>IF($C$3="National Currency",IF(D.Other_DATA!F202=0,0,D.Other_DATA!F202),IF($C$3="Current Exchange rate",IF(D.Other_DATA!F202=0,0,D.Other_DATA!F202/ECO!P21),IF($C$3="Constant Exchange rate",IF(D.Other_DATA!F202=0,0,D.Other_DATA!F202/ECO!P56))))</f>
        <v>13371</v>
      </c>
      <c r="H253" s="74">
        <f>IF($C$3="National Currency",IF(D.Other_DATA!G202=0,0,D.Other_DATA!G202),IF($C$3="Current Exchange rate",IF(D.Other_DATA!G202=0,0,D.Other_DATA!G202/ECO!Q21),IF($C$3="Constant Exchange rate",IF(D.Other_DATA!G202=0,0,D.Other_DATA!G202/ECO!Q56))))</f>
        <v>14056</v>
      </c>
      <c r="I253" s="74">
        <f>IF($C$3="National Currency",IF(D.Other_DATA!H202=0,0,D.Other_DATA!H202),IF($C$3="Current Exchange rate",IF(D.Other_DATA!H202=0,0,D.Other_DATA!H202/ECO!R21),IF($C$3="Constant Exchange rate",IF(D.Other_DATA!H202=0,0,D.Other_DATA!H202/ECO!R56))))</f>
        <v>14720</v>
      </c>
      <c r="J253" s="74">
        <f>IF($C$3="National Currency",IF(D.Other_DATA!I202=0,0,D.Other_DATA!I202),IF($C$3="Current Exchange rate",IF(D.Other_DATA!I202=0,0,D.Other_DATA!I202/ECO!S21),IF($C$3="Constant Exchange rate",IF(D.Other_DATA!I202=0,0,D.Other_DATA!I202/ECO!S56))))</f>
        <v>15114</v>
      </c>
      <c r="K253" s="74">
        <f>IF($C$3="National Currency",IF(D.Other_DATA!J202=0,0,D.Other_DATA!J202),IF($C$3="Current Exchange rate",IF(D.Other_DATA!J202=0,0,D.Other_DATA!J202/ECO!T21),IF($C$3="Constant Exchange rate",IF(D.Other_DATA!J202=0,0,D.Other_DATA!J202/ECO!T56))))</f>
        <v>15732</v>
      </c>
      <c r="L253" s="74">
        <f>IF($C$3="National Currency",IF(D.Other_DATA!K202=0,0,D.Other_DATA!K202),IF($C$3="Current Exchange rate",IF(D.Other_DATA!K202=0,0,D.Other_DATA!K202/ECO!U21),IF($C$3="Constant Exchange rate",IF(D.Other_DATA!K202=0,0,D.Other_DATA!K202/ECO!U56))))</f>
        <v>16390</v>
      </c>
      <c r="M253" s="74">
        <f>IF($C$3="National Currency",IF(D.Other_DATA!L202=0,0,D.Other_DATA!L202),IF($C$3="Current Exchange rate",IF(D.Other_DATA!L202=0,0,D.Other_DATA!L202/ECO!V21),IF($C$3="Constant Exchange rate",IF(D.Other_DATA!L202=0,0,D.Other_DATA!L202/ECO!V56))))</f>
        <v>16535</v>
      </c>
      <c r="N253" s="74">
        <f>IF($C$3="National Currency",IF(D.Other_DATA!M202=0,0,D.Other_DATA!M202),IF($C$3="Current Exchange rate",IF(D.Other_DATA!M202=0,0,D.Other_DATA!M202/ECO!W21),IF($C$3="Constant Exchange rate",IF(D.Other_DATA!M202=0,0,D.Other_DATA!M202/ECO!W56))))</f>
        <v>16258</v>
      </c>
      <c r="O253" s="74">
        <f>IF($C$3="National Currency",IF(D.Other_DATA!N202=0,0,D.Other_DATA!N202),IF($C$3="Current Exchange rate",IF(D.Other_DATA!N202=0,0,D.Other_DATA!N202/ECO!X21),IF($C$3="Constant Exchange rate",IF(D.Other_DATA!N202=0,0,D.Other_DATA!N202/ECO!X56))))</f>
        <v>15968</v>
      </c>
      <c r="P253" s="48">
        <f t="shared" si="55"/>
        <v>0.34159893020094589</v>
      </c>
      <c r="Q253" s="94">
        <f t="shared" si="53"/>
        <v>-1.7837372370525295E-2</v>
      </c>
      <c r="R253" s="94">
        <f t="shared" si="54"/>
        <v>0.28691166989039329</v>
      </c>
    </row>
    <row r="254" spans="3:18" ht="15" x14ac:dyDescent="0.25">
      <c r="C254" s="256"/>
      <c r="D254" s="257"/>
      <c r="E254" s="45" t="s">
        <v>12</v>
      </c>
      <c r="F254" s="74">
        <f>IF($C$3="National Currency",IF(D.Other_DATA!E203=0,0,D.Other_DATA!E203),IF($C$3="Current Exchange rate",IF(D.Other_DATA!E203=0,0,D.Other_DATA!E203/ECO!O22),IF($C$3="Constant Exchange rate",IF(D.Other_DATA!E203=0,0,D.Other_DATA!E203/ECO!O57))))</f>
        <v>0</v>
      </c>
      <c r="G254" s="74">
        <f>IF($C$3="National Currency",IF(D.Other_DATA!F203=0,0,D.Other_DATA!F203),IF($C$3="Current Exchange rate",IF(D.Other_DATA!F203=0,0,D.Other_DATA!F203/ECO!P22),IF($C$3="Constant Exchange rate",IF(D.Other_DATA!F203=0,0,D.Other_DATA!F203/ECO!P57))))</f>
        <v>0</v>
      </c>
      <c r="H254" s="74">
        <f>IF($C$3="National Currency",IF(D.Other_DATA!G203=0,0,D.Other_DATA!G203),IF($C$3="Current Exchange rate",IF(D.Other_DATA!G203=0,0,D.Other_DATA!G203/ECO!Q22),IF($C$3="Constant Exchange rate",IF(D.Other_DATA!G203=0,0,D.Other_DATA!G203/ECO!Q57))))</f>
        <v>0</v>
      </c>
      <c r="I254" s="74">
        <f>IF($C$3="National Currency",IF(D.Other_DATA!H203=0,0,D.Other_DATA!H203),IF($C$3="Current Exchange rate",IF(D.Other_DATA!H203=0,0,D.Other_DATA!H203/ECO!R22),IF($C$3="Constant Exchange rate",IF(D.Other_DATA!H203=0,0,D.Other_DATA!H203/ECO!R57))))</f>
        <v>0</v>
      </c>
      <c r="J254" s="74">
        <f>IF($C$3="National Currency",IF(D.Other_DATA!I203=0,0,D.Other_DATA!I203),IF($C$3="Current Exchange rate",IF(D.Other_DATA!I203=0,0,D.Other_DATA!I203/ECO!S22),IF($C$3="Constant Exchange rate",IF(D.Other_DATA!I203=0,0,D.Other_DATA!I203/ECO!S57))))</f>
        <v>0</v>
      </c>
      <c r="K254" s="74">
        <f>IF($C$3="National Currency",IF(D.Other_DATA!J203=0,0,D.Other_DATA!J203),IF($C$3="Current Exchange rate",IF(D.Other_DATA!J203=0,0,D.Other_DATA!J203/ECO!T22),IF($C$3="Constant Exchange rate",IF(D.Other_DATA!J203=0,0,D.Other_DATA!J203/ECO!T57))))</f>
        <v>0</v>
      </c>
      <c r="L254" s="74">
        <f>IF($C$3="National Currency",IF(D.Other_DATA!K203=0,0,D.Other_DATA!K203),IF($C$3="Current Exchange rate",IF(D.Other_DATA!K203=0,0,D.Other_DATA!K203/ECO!U22),IF($C$3="Constant Exchange rate",IF(D.Other_DATA!K203=0,0,D.Other_DATA!K203/ECO!U57))))</f>
        <v>0</v>
      </c>
      <c r="M254" s="74">
        <f>IF($C$3="National Currency",IF(D.Other_DATA!L203=0,0,D.Other_DATA!L203),IF($C$3="Current Exchange rate",IF(D.Other_DATA!L203=0,0,D.Other_DATA!L203/ECO!V22),IF($C$3="Constant Exchange rate",IF(D.Other_DATA!L203=0,0,D.Other_DATA!L203/ECO!V57))))</f>
        <v>0</v>
      </c>
      <c r="N254" s="74">
        <f>IF($C$3="National Currency",IF(D.Other_DATA!M203=0,0,D.Other_DATA!M203),IF($C$3="Current Exchange rate",IF(D.Other_DATA!M203=0,0,D.Other_DATA!M203/ECO!W22),IF($C$3="Constant Exchange rate",IF(D.Other_DATA!M203=0,0,D.Other_DATA!M203/ECO!W57))))</f>
        <v>0</v>
      </c>
      <c r="O254" s="74">
        <f>IF($C$3="National Currency",IF(D.Other_DATA!N203=0,0,D.Other_DATA!N203),IF($C$3="Current Exchange rate",IF(D.Other_DATA!N203=0,0,D.Other_DATA!N203/ECO!X22),IF($C$3="Constant Exchange rate",IF(D.Other_DATA!N203=0,0,D.Other_DATA!N203/ECO!X57))))</f>
        <v>0</v>
      </c>
      <c r="P254" s="48">
        <f t="shared" si="55"/>
        <v>0</v>
      </c>
      <c r="Q254" s="94" t="str">
        <f t="shared" si="53"/>
        <v>-</v>
      </c>
      <c r="R254" s="94" t="str">
        <f t="shared" si="54"/>
        <v>-</v>
      </c>
    </row>
    <row r="255" spans="3:18" ht="15" x14ac:dyDescent="0.25">
      <c r="C255" s="256"/>
      <c r="D255" s="257"/>
      <c r="E255" s="45" t="s">
        <v>13</v>
      </c>
      <c r="F255" s="74">
        <f>IF($C$3="National Currency",IF(D.Other_DATA!E204=0,0,D.Other_DATA!E204),IF($C$3="Current Exchange rate",IF(D.Other_DATA!E204=0,0,D.Other_DATA!E204/ECO!O23),IF($C$3="Constant Exchange rate",IF(D.Other_DATA!E204=0,0,D.Other_DATA!E204/ECO!O58))))</f>
        <v>0</v>
      </c>
      <c r="G255" s="74">
        <f>IF($C$3="National Currency",IF(D.Other_DATA!F204=0,0,D.Other_DATA!F204),IF($C$3="Current Exchange rate",IF(D.Other_DATA!F204=0,0,D.Other_DATA!F204/ECO!P23),IF($C$3="Constant Exchange rate",IF(D.Other_DATA!F204=0,0,D.Other_DATA!F204/ECO!P58))))</f>
        <v>0</v>
      </c>
      <c r="H255" s="74">
        <f>IF($C$3="National Currency",IF(D.Other_DATA!G204=0,0,D.Other_DATA!G204),IF($C$3="Current Exchange rate",IF(D.Other_DATA!G204=0,0,D.Other_DATA!G204/ECO!Q23),IF($C$3="Constant Exchange rate",IF(D.Other_DATA!G204=0,0,D.Other_DATA!G204/ECO!Q58))))</f>
        <v>51.449464612170274</v>
      </c>
      <c r="I255" s="74">
        <f>IF($C$3="National Currency",IF(D.Other_DATA!H204=0,0,D.Other_DATA!H204),IF($C$3="Current Exchange rate",IF(D.Other_DATA!H204=0,0,D.Other_DATA!H204/ECO!R23),IF($C$3="Constant Exchange rate",IF(D.Other_DATA!H204=0,0,D.Other_DATA!H204/ECO!R58))))</f>
        <v>6.2679550796552626</v>
      </c>
      <c r="J255" s="74">
        <f>IF($C$3="National Currency",IF(D.Other_DATA!I204=0,0,D.Other_DATA!I204),IF($C$3="Current Exchange rate",IF(D.Other_DATA!I204=0,0,D.Other_DATA!I204/ECO!S23),IF($C$3="Constant Exchange rate",IF(D.Other_DATA!I204=0,0,D.Other_DATA!I204/ECO!S58))))</f>
        <v>70.383912248628874</v>
      </c>
      <c r="K255" s="74">
        <f>IF($C$3="National Currency",IF(D.Other_DATA!J204=0,0,D.Other_DATA!J204),IF($C$3="Current Exchange rate",IF(D.Other_DATA!J204=0,0,D.Other_DATA!J204/ECO!T23),IF($C$3="Constant Exchange rate",IF(D.Other_DATA!J204=0,0,D.Other_DATA!J204/ECO!T58))))</f>
        <v>75.86837294332723</v>
      </c>
      <c r="L255" s="74">
        <f>IF($C$3="National Currency",IF(D.Other_DATA!K204=0,0,D.Other_DATA!K204),IF($C$3="Current Exchange rate",IF(D.Other_DATA!K204=0,0,D.Other_DATA!K204/ECO!U23),IF($C$3="Constant Exchange rate",IF(D.Other_DATA!K204=0,0,D.Other_DATA!K204/ECO!U58))))</f>
        <v>81.352833638025587</v>
      </c>
      <c r="M255" s="74">
        <f>IF($C$3="National Currency",IF(D.Other_DATA!L204=0,0,D.Other_DATA!L204),IF($C$3="Current Exchange rate",IF(D.Other_DATA!L204=0,0,D.Other_DATA!L204/ECO!V23),IF($C$3="Constant Exchange rate",IF(D.Other_DATA!L204=0,0,D.Other_DATA!L204/ECO!V58))))</f>
        <v>84.747975972838859</v>
      </c>
      <c r="N255" s="74">
        <f>IF($C$3="National Currency",IF(D.Other_DATA!M204=0,0,D.Other_DATA!M204),IF($C$3="Current Exchange rate",IF(D.Other_DATA!M204=0,0,D.Other_DATA!M204/ECO!W23),IF($C$3="Constant Exchange rate",IF(D.Other_DATA!M204=0,0,D.Other_DATA!M204/ECO!W58))))</f>
        <v>93.366414207364841</v>
      </c>
      <c r="O255" s="74">
        <f>IF($C$3="National Currency",IF(D.Other_DATA!N204=0,0,D.Other_DATA!N204),IF($C$3="Current Exchange rate",IF(D.Other_DATA!N204=0,0,D.Other_DATA!N204/ECO!X23),IF($C$3="Constant Exchange rate",IF(D.Other_DATA!N204=0,0,D.Other_DATA!N204/ECO!X58))))</f>
        <v>93.105249412379209</v>
      </c>
      <c r="P255" s="48">
        <f t="shared" si="55"/>
        <v>1.9917743985070758E-3</v>
      </c>
      <c r="Q255" s="94">
        <f t="shared" si="53"/>
        <v>-2.7972027972027469E-3</v>
      </c>
      <c r="R255" s="94" t="str">
        <f t="shared" si="54"/>
        <v>-</v>
      </c>
    </row>
    <row r="256" spans="3:18" ht="15" x14ac:dyDescent="0.25">
      <c r="C256" s="256"/>
      <c r="D256" s="257"/>
      <c r="E256" s="45" t="s">
        <v>14</v>
      </c>
      <c r="F256" s="74">
        <f>IF($C$3="National Currency",IF(D.Other_DATA!E205=0,0,D.Other_DATA!E205),IF($C$3="Current Exchange rate",IF(D.Other_DATA!E205=0,0,D.Other_DATA!E205/ECO!O24),IF($C$3="Constant Exchange rate",IF(D.Other_DATA!E205=0,0,D.Other_DATA!E205/ECO!O59))))</f>
        <v>0</v>
      </c>
      <c r="G256" s="74">
        <f>IF($C$3="National Currency",IF(D.Other_DATA!F205=0,0,D.Other_DATA!F205),IF($C$3="Current Exchange rate",IF(D.Other_DATA!F205=0,0,D.Other_DATA!F205/ECO!P24),IF($C$3="Constant Exchange rate",IF(D.Other_DATA!F205=0,0,D.Other_DATA!F205/ECO!P59))))</f>
        <v>0</v>
      </c>
      <c r="H256" s="74">
        <f>IF($C$3="National Currency",IF(D.Other_DATA!G205=0,0,D.Other_DATA!G205),IF($C$3="Current Exchange rate",IF(D.Other_DATA!G205=0,0,D.Other_DATA!G205/ECO!Q24),IF($C$3="Constant Exchange rate",IF(D.Other_DATA!G205=0,0,D.Other_DATA!G205/ECO!Q59))))</f>
        <v>0</v>
      </c>
      <c r="I256" s="74">
        <f>IF($C$3="National Currency",IF(D.Other_DATA!H205=0,0,D.Other_DATA!H205),IF($C$3="Current Exchange rate",IF(D.Other_DATA!H205=0,0,D.Other_DATA!H205/ECO!R24),IF($C$3="Constant Exchange rate",IF(D.Other_DATA!H205=0,0,D.Other_DATA!H205/ECO!R59))))</f>
        <v>0</v>
      </c>
      <c r="J256" s="74">
        <f>IF($C$3="National Currency",IF(D.Other_DATA!I205=0,0,D.Other_DATA!I205),IF($C$3="Current Exchange rate",IF(D.Other_DATA!I205=0,0,D.Other_DATA!I205/ECO!S24),IF($C$3="Constant Exchange rate",IF(D.Other_DATA!I205=0,0,D.Other_DATA!I205/ECO!S59))))</f>
        <v>0</v>
      </c>
      <c r="K256" s="74">
        <f>IF($C$3="National Currency",IF(D.Other_DATA!J205=0,0,D.Other_DATA!J205),IF($C$3="Current Exchange rate",IF(D.Other_DATA!J205=0,0,D.Other_DATA!J205/ECO!T24),IF($C$3="Constant Exchange rate",IF(D.Other_DATA!J205=0,0,D.Other_DATA!J205/ECO!T59))))</f>
        <v>0</v>
      </c>
      <c r="L256" s="74">
        <f>IF($C$3="National Currency",IF(D.Other_DATA!K205=0,0,D.Other_DATA!K205),IF($C$3="Current Exchange rate",IF(D.Other_DATA!K205=0,0,D.Other_DATA!K205/ECO!U24),IF($C$3="Constant Exchange rate",IF(D.Other_DATA!K205=0,0,D.Other_DATA!K205/ECO!U59))))</f>
        <v>0</v>
      </c>
      <c r="M256" s="74">
        <f>IF($C$3="National Currency",IF(D.Other_DATA!L205=0,0,D.Other_DATA!L205),IF($C$3="Current Exchange rate",IF(D.Other_DATA!L205=0,0,D.Other_DATA!L205/ECO!V24),IF($C$3="Constant Exchange rate",IF(D.Other_DATA!L205=0,0,D.Other_DATA!L205/ECO!V59))))</f>
        <v>0</v>
      </c>
      <c r="N256" s="74">
        <f>IF($C$3="National Currency",IF(D.Other_DATA!M205=0,0,D.Other_DATA!M205),IF($C$3="Current Exchange rate",IF(D.Other_DATA!M205=0,0,D.Other_DATA!M205/ECO!W24),IF($C$3="Constant Exchange rate",IF(D.Other_DATA!M205=0,0,D.Other_DATA!M205/ECO!W59))))</f>
        <v>0</v>
      </c>
      <c r="O256" s="74">
        <f>IF($C$3="National Currency",IF(D.Other_DATA!N205=0,0,D.Other_DATA!N205),IF($C$3="Current Exchange rate",IF(D.Other_DATA!N205=0,0,D.Other_DATA!N205/ECO!X24),IF($C$3="Constant Exchange rate",IF(D.Other_DATA!N205=0,0,D.Other_DATA!N205/ECO!X59))))</f>
        <v>0</v>
      </c>
      <c r="P256" s="48">
        <f t="shared" si="55"/>
        <v>0</v>
      </c>
      <c r="Q256" s="94" t="str">
        <f t="shared" si="53"/>
        <v>-</v>
      </c>
      <c r="R256" s="94" t="str">
        <f t="shared" si="54"/>
        <v>-</v>
      </c>
    </row>
    <row r="257" spans="3:18" ht="15" x14ac:dyDescent="0.25">
      <c r="C257" s="256"/>
      <c r="D257" s="257"/>
      <c r="E257" s="45" t="s">
        <v>15</v>
      </c>
      <c r="F257" s="74">
        <f>IF($C$3="National Currency",IF(D.Other_DATA!E206=0,0,D.Other_DATA!E206),IF($C$3="Current Exchange rate",IF(D.Other_DATA!E206=0,0,D.Other_DATA!E206/ECO!O25),IF($C$3="Constant Exchange rate",IF(D.Other_DATA!E206=0,0,D.Other_DATA!E206/ECO!O60))))</f>
        <v>0</v>
      </c>
      <c r="G257" s="74">
        <f>IF($C$3="National Currency",IF(D.Other_DATA!F206=0,0,D.Other_DATA!F206),IF($C$3="Current Exchange rate",IF(D.Other_DATA!F206=0,0,D.Other_DATA!F206/ECO!P25),IF($C$3="Constant Exchange rate",IF(D.Other_DATA!F206=0,0,D.Other_DATA!F206/ECO!P60))))</f>
        <v>0</v>
      </c>
      <c r="H257" s="74">
        <f>IF($C$3="National Currency",IF(D.Other_DATA!G206=0,0,D.Other_DATA!G206),IF($C$3="Current Exchange rate",IF(D.Other_DATA!G206=0,0,D.Other_DATA!G206/ECO!Q25),IF($C$3="Constant Exchange rate",IF(D.Other_DATA!G206=0,0,D.Other_DATA!G206/ECO!Q60))))</f>
        <v>0</v>
      </c>
      <c r="I257" s="74">
        <f>IF($C$3="National Currency",IF(D.Other_DATA!H206=0,0,D.Other_DATA!H206),IF($C$3="Current Exchange rate",IF(D.Other_DATA!H206=0,0,D.Other_DATA!H206/ECO!R25),IF($C$3="Constant Exchange rate",IF(D.Other_DATA!H206=0,0,D.Other_DATA!H206/ECO!R60))))</f>
        <v>0</v>
      </c>
      <c r="J257" s="74">
        <f>IF($C$3="National Currency",IF(D.Other_DATA!I206=0,0,D.Other_DATA!I206),IF($C$3="Current Exchange rate",IF(D.Other_DATA!I206=0,0,D.Other_DATA!I206/ECO!S25),IF($C$3="Constant Exchange rate",IF(D.Other_DATA!I206=0,0,D.Other_DATA!I206/ECO!S60))))</f>
        <v>0</v>
      </c>
      <c r="K257" s="74">
        <f>IF($C$3="National Currency",IF(D.Other_DATA!J206=0,0,D.Other_DATA!J206),IF($C$3="Current Exchange rate",IF(D.Other_DATA!J206=0,0,D.Other_DATA!J206/ECO!T25),IF($C$3="Constant Exchange rate",IF(D.Other_DATA!J206=0,0,D.Other_DATA!J206/ECO!T60))))</f>
        <v>0</v>
      </c>
      <c r="L257" s="74">
        <f>IF($C$3="National Currency",IF(D.Other_DATA!K206=0,0,D.Other_DATA!K206),IF($C$3="Current Exchange rate",IF(D.Other_DATA!K206=0,0,D.Other_DATA!K206/ECO!U25),IF($C$3="Constant Exchange rate",IF(D.Other_DATA!K206=0,0,D.Other_DATA!K206/ECO!U60))))</f>
        <v>0</v>
      </c>
      <c r="M257" s="74">
        <f>IF($C$3="National Currency",IF(D.Other_DATA!L206=0,0,D.Other_DATA!L206),IF($C$3="Current Exchange rate",IF(D.Other_DATA!L206=0,0,D.Other_DATA!L206/ECO!V25),IF($C$3="Constant Exchange rate",IF(D.Other_DATA!L206=0,0,D.Other_DATA!L206/ECO!V60))))</f>
        <v>0</v>
      </c>
      <c r="N257" s="74">
        <f>IF($C$3="National Currency",IF(D.Other_DATA!M206=0,0,D.Other_DATA!M206),IF($C$3="Current Exchange rate",IF(D.Other_DATA!M206=0,0,D.Other_DATA!M206/ECO!W25),IF($C$3="Constant Exchange rate",IF(D.Other_DATA!M206=0,0,D.Other_DATA!M206/ECO!W60))))</f>
        <v>0</v>
      </c>
      <c r="O257" s="74">
        <f>IF($C$3="National Currency",IF(D.Other_DATA!N206=0,0,D.Other_DATA!N206),IF($C$3="Current Exchange rate",IF(D.Other_DATA!N206=0,0,D.Other_DATA!N206/ECO!X25),IF($C$3="Constant Exchange rate",IF(D.Other_DATA!N206=0,0,D.Other_DATA!N206/ECO!X60))))</f>
        <v>0</v>
      </c>
      <c r="P257" s="48">
        <f t="shared" si="55"/>
        <v>0</v>
      </c>
      <c r="Q257" s="94" t="str">
        <f t="shared" si="53"/>
        <v>-</v>
      </c>
      <c r="R257" s="94" t="str">
        <f t="shared" si="54"/>
        <v>-</v>
      </c>
    </row>
    <row r="258" spans="3:18" ht="15" x14ac:dyDescent="0.25">
      <c r="C258" s="256"/>
      <c r="D258" s="257"/>
      <c r="E258" s="45" t="s">
        <v>16</v>
      </c>
      <c r="F258" s="74">
        <f>IF($C$3="National Currency",IF(D.Other_DATA!E207=0,0,D.Other_DATA!E207),IF($C$3="Current Exchange rate",IF(D.Other_DATA!E207=0,0,D.Other_DATA!E207/ECO!O26),IF($C$3="Constant Exchange rate",IF(D.Other_DATA!E207=0,0,D.Other_DATA!E207/ECO!O61))))</f>
        <v>0</v>
      </c>
      <c r="G258" s="74">
        <f>IF($C$3="National Currency",IF(D.Other_DATA!F207=0,0,D.Other_DATA!F207),IF($C$3="Current Exchange rate",IF(D.Other_DATA!F207=0,0,D.Other_DATA!F207/ECO!P26),IF($C$3="Constant Exchange rate",IF(D.Other_DATA!F207=0,0,D.Other_DATA!F207/ECO!P61))))</f>
        <v>0</v>
      </c>
      <c r="H258" s="74">
        <f>IF($C$3="National Currency",IF(D.Other_DATA!G207=0,0,D.Other_DATA!G207),IF($C$3="Current Exchange rate",IF(D.Other_DATA!G207=0,0,D.Other_DATA!G207/ECO!Q26),IF($C$3="Constant Exchange rate",IF(D.Other_DATA!G207=0,0,D.Other_DATA!G207/ECO!Q61))))</f>
        <v>0</v>
      </c>
      <c r="I258" s="74">
        <f>IF($C$3="National Currency",IF(D.Other_DATA!H207=0,0,D.Other_DATA!H207),IF($C$3="Current Exchange rate",IF(D.Other_DATA!H207=0,0,D.Other_DATA!H207/ECO!R26),IF($C$3="Constant Exchange rate",IF(D.Other_DATA!H207=0,0,D.Other_DATA!H207/ECO!R61))))</f>
        <v>0</v>
      </c>
      <c r="J258" s="74">
        <f>IF($C$3="National Currency",IF(D.Other_DATA!I207=0,0,D.Other_DATA!I207),IF($C$3="Current Exchange rate",IF(D.Other_DATA!I207=0,0,D.Other_DATA!I207/ECO!S26),IF($C$3="Constant Exchange rate",IF(D.Other_DATA!I207=0,0,D.Other_DATA!I207/ECO!S61))))</f>
        <v>0</v>
      </c>
      <c r="K258" s="74">
        <f>IF($C$3="National Currency",IF(D.Other_DATA!J207=0,0,D.Other_DATA!J207),IF($C$3="Current Exchange rate",IF(D.Other_DATA!J207=0,0,D.Other_DATA!J207/ECO!T26),IF($C$3="Constant Exchange rate",IF(D.Other_DATA!J207=0,0,D.Other_DATA!J207/ECO!T61))))</f>
        <v>0</v>
      </c>
      <c r="L258" s="74">
        <f>IF($C$3="National Currency",IF(D.Other_DATA!K207=0,0,D.Other_DATA!K207),IF($C$3="Current Exchange rate",IF(D.Other_DATA!K207=0,0,D.Other_DATA!K207/ECO!U26),IF($C$3="Constant Exchange rate",IF(D.Other_DATA!K207=0,0,D.Other_DATA!K207/ECO!U61))))</f>
        <v>0</v>
      </c>
      <c r="M258" s="74">
        <f>IF($C$3="National Currency",IF(D.Other_DATA!L207=0,0,D.Other_DATA!L207),IF($C$3="Current Exchange rate",IF(D.Other_DATA!L207=0,0,D.Other_DATA!L207/ECO!V26),IF($C$3="Constant Exchange rate",IF(D.Other_DATA!L207=0,0,D.Other_DATA!L207/ECO!V61))))</f>
        <v>56.431723779854615</v>
      </c>
      <c r="N258" s="74">
        <f>IF($C$3="National Currency",IF(D.Other_DATA!M207=0,0,D.Other_DATA!M207),IF($C$3="Current Exchange rate",IF(D.Other_DATA!M207=0,0,D.Other_DATA!M207/ECO!W26),IF($C$3="Constant Exchange rate",IF(D.Other_DATA!M207=0,0,D.Other_DATA!M207/ECO!W61))))</f>
        <v>55.386812045690547</v>
      </c>
      <c r="O258" s="74">
        <f>IF($C$3="National Currency",IF(D.Other_DATA!N207=0,0,D.Other_DATA!N207),IF($C$3="Current Exchange rate",IF(D.Other_DATA!N207=0,0,D.Other_DATA!N207/ECO!X26),IF($C$3="Constant Exchange rate",IF(D.Other_DATA!N207=0,0,D.Other_DATA!N207/ECO!X61))))</f>
        <v>66.874350986500517</v>
      </c>
      <c r="P258" s="48">
        <f t="shared" si="55"/>
        <v>1.4306241705204878E-3</v>
      </c>
      <c r="Q258" s="94">
        <f t="shared" si="53"/>
        <v>0.20740567143191946</v>
      </c>
      <c r="R258" s="94" t="str">
        <f t="shared" si="54"/>
        <v>-</v>
      </c>
    </row>
    <row r="259" spans="3:18" ht="15" x14ac:dyDescent="0.25">
      <c r="C259" s="256"/>
      <c r="D259" s="257"/>
      <c r="E259" s="45" t="s">
        <v>17</v>
      </c>
      <c r="F259" s="74">
        <f>IF($C$3="National Currency",IF(D.Other_DATA!E208=0,0,D.Other_DATA!E208),IF($C$3="Current Exchange rate",IF(D.Other_DATA!E208=0,0,D.Other_DATA!E208/ECO!O27),IF($C$3="Constant Exchange rate",IF(D.Other_DATA!E208=0,0,D.Other_DATA!E208/ECO!O62))))</f>
        <v>11596</v>
      </c>
      <c r="G259" s="74">
        <f>IF($C$3="National Currency",IF(D.Other_DATA!F208=0,0,D.Other_DATA!F208),IF($C$3="Current Exchange rate",IF(D.Other_DATA!F208=0,0,D.Other_DATA!F208/ECO!P27),IF($C$3="Constant Exchange rate",IF(D.Other_DATA!F208=0,0,D.Other_DATA!F208/ECO!P62))))</f>
        <v>12453</v>
      </c>
      <c r="H259" s="74">
        <f>IF($C$3="National Currency",IF(D.Other_DATA!G208=0,0,D.Other_DATA!G208),IF($C$3="Current Exchange rate",IF(D.Other_DATA!G208=0,0,D.Other_DATA!G208/ECO!Q27),IF($C$3="Constant Exchange rate",IF(D.Other_DATA!G208=0,0,D.Other_DATA!G208/ECO!Q62))))</f>
        <v>13388</v>
      </c>
      <c r="I259" s="74">
        <f>IF($C$3="National Currency",IF(D.Other_DATA!H208=0,0,D.Other_DATA!H208),IF($C$3="Current Exchange rate",IF(D.Other_DATA!H208=0,0,D.Other_DATA!H208/ECO!R27),IF($C$3="Constant Exchange rate",IF(D.Other_DATA!H208=0,0,D.Other_DATA!H208/ECO!R62))))</f>
        <v>13900</v>
      </c>
      <c r="J259" s="74">
        <f>IF($C$3="National Currency",IF(D.Other_DATA!I208=0,0,D.Other_DATA!I208),IF($C$3="Current Exchange rate",IF(D.Other_DATA!I208=0,0,D.Other_DATA!I208/ECO!S27),IF($C$3="Constant Exchange rate",IF(D.Other_DATA!I208=0,0,D.Other_DATA!I208/ECO!S62))))</f>
        <v>14248</v>
      </c>
      <c r="K259" s="74">
        <f>IF($C$3="National Currency",IF(D.Other_DATA!J208=0,0,D.Other_DATA!J208),IF($C$3="Current Exchange rate",IF(D.Other_DATA!J208=0,0,D.Other_DATA!J208/ECO!T27),IF($C$3="Constant Exchange rate",IF(D.Other_DATA!J208=0,0,D.Other_DATA!J208/ECO!T62))))</f>
        <v>14698</v>
      </c>
      <c r="L259" s="74">
        <f>IF($C$3="National Currency",IF(D.Other_DATA!K208=0,0,D.Other_DATA!K208),IF($C$3="Current Exchange rate",IF(D.Other_DATA!K208=0,0,D.Other_DATA!K208/ECO!U27),IF($C$3="Constant Exchange rate",IF(D.Other_DATA!K208=0,0,D.Other_DATA!K208/ECO!U62))))</f>
        <v>14050</v>
      </c>
      <c r="M259" s="74">
        <f>IF($C$3="National Currency",IF(D.Other_DATA!L208=0,0,D.Other_DATA!L208),IF($C$3="Current Exchange rate",IF(D.Other_DATA!L208=0,0,D.Other_DATA!L208/ECO!V27),IF($C$3="Constant Exchange rate",IF(D.Other_DATA!L208=0,0,D.Other_DATA!L208/ECO!V62))))</f>
        <v>14305</v>
      </c>
      <c r="N259" s="74">
        <f>IF($C$3="National Currency",IF(D.Other_DATA!M208=0,0,D.Other_DATA!M208),IF($C$3="Current Exchange rate",IF(D.Other_DATA!M208=0,0,D.Other_DATA!M208/ECO!W27),IF($C$3="Constant Exchange rate",IF(D.Other_DATA!M208=0,0,D.Other_DATA!M208/ECO!W62))))</f>
        <v>14529</v>
      </c>
      <c r="O259" s="74">
        <f>IF($C$3="National Currency",IF(D.Other_DATA!N208=0,0,D.Other_DATA!N208),IF($C$3="Current Exchange rate",IF(D.Other_DATA!N208=0,0,D.Other_DATA!N208/ECO!X27),IF($C$3="Constant Exchange rate",IF(D.Other_DATA!N208=0,0,D.Other_DATA!N208/ECO!X62))))</f>
        <v>14544</v>
      </c>
      <c r="P259" s="48">
        <f>O259/$O$274</f>
        <v>0.31113569895056098</v>
      </c>
      <c r="Q259" s="94">
        <f t="shared" si="53"/>
        <v>1.0324179227751973E-3</v>
      </c>
      <c r="R259" s="94">
        <f t="shared" si="54"/>
        <v>0.25422559503276987</v>
      </c>
    </row>
    <row r="260" spans="3:18" ht="15" x14ac:dyDescent="0.25">
      <c r="C260" s="256"/>
      <c r="D260" s="257"/>
      <c r="E260" s="45" t="s">
        <v>18</v>
      </c>
      <c r="F260" s="74">
        <f>IF($C$3="National Currency",IF(D.Other_DATA!E209=0,0,D.Other_DATA!E209),IF($C$3="Current Exchange rate",IF(D.Other_DATA!E209=0,0,D.Other_DATA!E209/ECO!O28),IF($C$3="Constant Exchange rate",IF(D.Other_DATA!E209=0,0,D.Other_DATA!E209/ECO!O63))))</f>
        <v>0</v>
      </c>
      <c r="G260" s="74">
        <f>IF($C$3="National Currency",IF(D.Other_DATA!F209=0,0,D.Other_DATA!F209),IF($C$3="Current Exchange rate",IF(D.Other_DATA!F209=0,0,D.Other_DATA!F209/ECO!P28),IF($C$3="Constant Exchange rate",IF(D.Other_DATA!F209=0,0,D.Other_DATA!F209/ECO!P63))))</f>
        <v>0</v>
      </c>
      <c r="H260" s="74">
        <f>IF($C$3="National Currency",IF(D.Other_DATA!G209=0,0,D.Other_DATA!G209),IF($C$3="Current Exchange rate",IF(D.Other_DATA!G209=0,0,D.Other_DATA!G209/ECO!Q28),IF($C$3="Constant Exchange rate",IF(D.Other_DATA!G209=0,0,D.Other_DATA!G209/ECO!Q63))))</f>
        <v>0</v>
      </c>
      <c r="I260" s="74">
        <f>IF($C$3="National Currency",IF(D.Other_DATA!H209=0,0,D.Other_DATA!H209),IF($C$3="Current Exchange rate",IF(D.Other_DATA!H209=0,0,D.Other_DATA!H209/ECO!R28),IF($C$3="Constant Exchange rate",IF(D.Other_DATA!H209=0,0,D.Other_DATA!H209/ECO!R63))))</f>
        <v>0</v>
      </c>
      <c r="J260" s="74">
        <f>IF($C$3="National Currency",IF(D.Other_DATA!I209=0,0,D.Other_DATA!I209),IF($C$3="Current Exchange rate",IF(D.Other_DATA!I209=0,0,D.Other_DATA!I209/ECO!S28),IF($C$3="Constant Exchange rate",IF(D.Other_DATA!I209=0,0,D.Other_DATA!I209/ECO!S63))))</f>
        <v>0</v>
      </c>
      <c r="K260" s="74">
        <f>IF($C$3="National Currency",IF(D.Other_DATA!J209=0,0,D.Other_DATA!J209),IF($C$3="Current Exchange rate",IF(D.Other_DATA!J209=0,0,D.Other_DATA!J209/ECO!T28),IF($C$3="Constant Exchange rate",IF(D.Other_DATA!J209=0,0,D.Other_DATA!J209/ECO!T63))))</f>
        <v>0</v>
      </c>
      <c r="L260" s="74">
        <f>IF($C$3="National Currency",IF(D.Other_DATA!K209=0,0,D.Other_DATA!K209),IF($C$3="Current Exchange rate",IF(D.Other_DATA!K209=0,0,D.Other_DATA!K209/ECO!U28),IF($C$3="Constant Exchange rate",IF(D.Other_DATA!K209=0,0,D.Other_DATA!K209/ECO!U63))))</f>
        <v>0</v>
      </c>
      <c r="M260" s="74">
        <f>IF($C$3="National Currency",IF(D.Other_DATA!L209=0,0,D.Other_DATA!L209),IF($C$3="Current Exchange rate",IF(D.Other_DATA!L209=0,0,D.Other_DATA!L209/ECO!V28),IF($C$3="Constant Exchange rate",IF(D.Other_DATA!L209=0,0,D.Other_DATA!L209/ECO!V63))))</f>
        <v>0</v>
      </c>
      <c r="N260" s="74">
        <f>IF($C$3="National Currency",IF(D.Other_DATA!M209=0,0,D.Other_DATA!M209),IF($C$3="Current Exchange rate",IF(D.Other_DATA!M209=0,0,D.Other_DATA!M209/ECO!W28),IF($C$3="Constant Exchange rate",IF(D.Other_DATA!M209=0,0,D.Other_DATA!M209/ECO!W63))))</f>
        <v>0</v>
      </c>
      <c r="O260" s="74">
        <f>IF($C$3="National Currency",IF(D.Other_DATA!N209=0,0,D.Other_DATA!N209),IF($C$3="Current Exchange rate",IF(D.Other_DATA!N209=0,0,D.Other_DATA!N209/ECO!X28),IF($C$3="Constant Exchange rate",IF(D.Other_DATA!N209=0,0,D.Other_DATA!N209/ECO!X63))))</f>
        <v>0</v>
      </c>
      <c r="P260" s="48">
        <f t="shared" si="55"/>
        <v>0</v>
      </c>
      <c r="Q260" s="94" t="str">
        <f t="shared" si="53"/>
        <v>-</v>
      </c>
      <c r="R260" s="94" t="str">
        <f t="shared" si="54"/>
        <v>-</v>
      </c>
    </row>
    <row r="261" spans="3:18" ht="15" x14ac:dyDescent="0.25">
      <c r="C261" s="256"/>
      <c r="D261" s="257"/>
      <c r="E261" s="45" t="s">
        <v>19</v>
      </c>
      <c r="F261" s="74">
        <f>IF($C$3="National Currency",IF(D.Other_DATA!E210=0,0,D.Other_DATA!E210),IF($C$3="Current Exchange rate",IF(D.Other_DATA!E210=0,0,D.Other_DATA!E210/ECO!O29),IF($C$3="Constant Exchange rate",IF(D.Other_DATA!E210=0,0,D.Other_DATA!E210/ECO!O64))))</f>
        <v>0</v>
      </c>
      <c r="G261" s="74">
        <f>IF($C$3="National Currency",IF(D.Other_DATA!F210=0,0,D.Other_DATA!F210),IF($C$3="Current Exchange rate",IF(D.Other_DATA!F210=0,0,D.Other_DATA!F210/ECO!P29),IF($C$3="Constant Exchange rate",IF(D.Other_DATA!F210=0,0,D.Other_DATA!F210/ECO!P64))))</f>
        <v>0</v>
      </c>
      <c r="H261" s="74">
        <f>IF($C$3="National Currency",IF(D.Other_DATA!G210=0,0,D.Other_DATA!G210),IF($C$3="Current Exchange rate",IF(D.Other_DATA!G210=0,0,D.Other_DATA!G210/ECO!Q29),IF($C$3="Constant Exchange rate",IF(D.Other_DATA!G210=0,0,D.Other_DATA!G210/ECO!Q64))))</f>
        <v>0</v>
      </c>
      <c r="I261" s="74">
        <f>IF($C$3="National Currency",IF(D.Other_DATA!H210=0,0,D.Other_DATA!H210),IF($C$3="Current Exchange rate",IF(D.Other_DATA!H210=0,0,D.Other_DATA!H210/ECO!R29),IF($C$3="Constant Exchange rate",IF(D.Other_DATA!H210=0,0,D.Other_DATA!H210/ECO!R64))))</f>
        <v>0</v>
      </c>
      <c r="J261" s="74">
        <f>IF($C$3="National Currency",IF(D.Other_DATA!I210=0,0,D.Other_DATA!I210),IF($C$3="Current Exchange rate",IF(D.Other_DATA!I210=0,0,D.Other_DATA!I210/ECO!S29),IF($C$3="Constant Exchange rate",IF(D.Other_DATA!I210=0,0,D.Other_DATA!I210/ECO!S64))))</f>
        <v>0</v>
      </c>
      <c r="K261" s="74">
        <f>IF($C$3="National Currency",IF(D.Other_DATA!J210=0,0,D.Other_DATA!J210),IF($C$3="Current Exchange rate",IF(D.Other_DATA!J210=0,0,D.Other_DATA!J210/ECO!T29),IF($C$3="Constant Exchange rate",IF(D.Other_DATA!J210=0,0,D.Other_DATA!J210/ECO!T64))))</f>
        <v>0</v>
      </c>
      <c r="L261" s="74">
        <f>IF($C$3="National Currency",IF(D.Other_DATA!K210=0,0,D.Other_DATA!K210),IF($C$3="Current Exchange rate",IF(D.Other_DATA!K210=0,0,D.Other_DATA!K210/ECO!U29),IF($C$3="Constant Exchange rate",IF(D.Other_DATA!K210=0,0,D.Other_DATA!K210/ECO!U64))))</f>
        <v>0</v>
      </c>
      <c r="M261" s="74">
        <f>IF($C$3="National Currency",IF(D.Other_DATA!L210=0,0,D.Other_DATA!L210),IF($C$3="Current Exchange rate",IF(D.Other_DATA!L210=0,0,D.Other_DATA!L210/ECO!V29),IF($C$3="Constant Exchange rate",IF(D.Other_DATA!L210=0,0,D.Other_DATA!L210/ECO!V64))))</f>
        <v>0</v>
      </c>
      <c r="N261" s="74">
        <f>IF($C$3="National Currency",IF(D.Other_DATA!M210=0,0,D.Other_DATA!M210),IF($C$3="Current Exchange rate",IF(D.Other_DATA!M210=0,0,D.Other_DATA!M210/ECO!W29),IF($C$3="Constant Exchange rate",IF(D.Other_DATA!M210=0,0,D.Other_DATA!M210/ECO!W64))))</f>
        <v>0</v>
      </c>
      <c r="O261" s="74">
        <f>IF($C$3="National Currency",IF(D.Other_DATA!N210=0,0,D.Other_DATA!N210),IF($C$3="Current Exchange rate",IF(D.Other_DATA!N210=0,0,D.Other_DATA!N210/ECO!X29),IF($C$3="Constant Exchange rate",IF(D.Other_DATA!N210=0,0,D.Other_DATA!N210/ECO!X64))))</f>
        <v>0</v>
      </c>
      <c r="P261" s="48">
        <f t="shared" si="55"/>
        <v>0</v>
      </c>
      <c r="Q261" s="94" t="str">
        <f t="shared" si="53"/>
        <v>-</v>
      </c>
      <c r="R261" s="94" t="str">
        <f t="shared" si="54"/>
        <v>-</v>
      </c>
    </row>
    <row r="262" spans="3:18" ht="15" x14ac:dyDescent="0.25">
      <c r="C262" s="256"/>
      <c r="D262" s="257"/>
      <c r="E262" s="45" t="s">
        <v>20</v>
      </c>
      <c r="F262" s="74">
        <f>IF($C$3="National Currency",IF(D.Other_DATA!E211=0,0,D.Other_DATA!E211),IF($C$3="Current Exchange rate",IF(D.Other_DATA!E211=0,0,D.Other_DATA!E211/ECO!O30),IF($C$3="Constant Exchange rate",IF(D.Other_DATA!E211=0,0,D.Other_DATA!E211/ECO!O65))))</f>
        <v>4.8093340922026178</v>
      </c>
      <c r="G262" s="74">
        <f>IF($C$3="National Currency",IF(D.Other_DATA!F211=0,0,D.Other_DATA!F211),IF($C$3="Current Exchange rate",IF(D.Other_DATA!F211=0,0,D.Other_DATA!F211/ECO!P30),IF($C$3="Constant Exchange rate",IF(D.Other_DATA!F211=0,0,D.Other_DATA!F211/ECO!P65))))</f>
        <v>6.9009675583380758</v>
      </c>
      <c r="H262" s="74">
        <f>IF($C$3="National Currency",IF(D.Other_DATA!G211=0,0,D.Other_DATA!G211),IF($C$3="Current Exchange rate",IF(D.Other_DATA!G211=0,0,D.Other_DATA!G211/ECO!Q30),IF($C$3="Constant Exchange rate",IF(D.Other_DATA!G211=0,0,D.Other_DATA!G211/ECO!Q65))))</f>
        <v>0</v>
      </c>
      <c r="I262" s="74">
        <f>IF($C$3="National Currency",IF(D.Other_DATA!H211=0,0,D.Other_DATA!H211),IF($C$3="Current Exchange rate",IF(D.Other_DATA!H211=0,0,D.Other_DATA!H211/ECO!R30),IF($C$3="Constant Exchange rate",IF(D.Other_DATA!H211=0,0,D.Other_DATA!H211/ECO!R65))))</f>
        <v>0</v>
      </c>
      <c r="J262" s="74">
        <f>IF($C$3="National Currency",IF(D.Other_DATA!I211=0,0,D.Other_DATA!I211),IF($C$3="Current Exchange rate",IF(D.Other_DATA!I211=0,0,D.Other_DATA!I211/ECO!S30),IF($C$3="Constant Exchange rate",IF(D.Other_DATA!I211=0,0,D.Other_DATA!I211/ECO!S65))))</f>
        <v>0</v>
      </c>
      <c r="K262" s="74">
        <f>IF($C$3="National Currency",IF(D.Other_DATA!J211=0,0,D.Other_DATA!J211),IF($C$3="Current Exchange rate",IF(D.Other_DATA!J211=0,0,D.Other_DATA!J211/ECO!T30),IF($C$3="Constant Exchange rate",IF(D.Other_DATA!J211=0,0,D.Other_DATA!J211/ECO!T65))))</f>
        <v>0</v>
      </c>
      <c r="L262" s="74">
        <f>IF($C$3="National Currency",IF(D.Other_DATA!K211=0,0,D.Other_DATA!K211),IF($C$3="Current Exchange rate",IF(D.Other_DATA!K211=0,0,D.Other_DATA!K211/ECO!U30),IF($C$3="Constant Exchange rate",IF(D.Other_DATA!K211=0,0,D.Other_DATA!K211/ECO!U65))))</f>
        <v>0</v>
      </c>
      <c r="M262" s="74">
        <f>IF($C$3="National Currency",IF(D.Other_DATA!L211=0,0,D.Other_DATA!L211),IF($C$3="Current Exchange rate",IF(D.Other_DATA!L211=0,0,D.Other_DATA!L211/ECO!V30),IF($C$3="Constant Exchange rate",IF(D.Other_DATA!L211=0,0,D.Other_DATA!L211/ECO!V65))))</f>
        <v>0</v>
      </c>
      <c r="N262" s="74">
        <f>IF($C$3="National Currency",IF(D.Other_DATA!M211=0,0,D.Other_DATA!M211),IF($C$3="Current Exchange rate",IF(D.Other_DATA!M211=0,0,D.Other_DATA!M211/ECO!W30),IF($C$3="Constant Exchange rate",IF(D.Other_DATA!M211=0,0,D.Other_DATA!M211/ECO!W65))))</f>
        <v>0</v>
      </c>
      <c r="O262" s="74">
        <f>IF($C$3="National Currency",IF(D.Other_DATA!N211=0,0,D.Other_DATA!N211),IF($C$3="Current Exchange rate",IF(D.Other_DATA!N211=0,0,D.Other_DATA!N211/ECO!X30),IF($C$3="Constant Exchange rate",IF(D.Other_DATA!N211=0,0,D.Other_DATA!N211/ECO!X65))))</f>
        <v>0</v>
      </c>
      <c r="P262" s="48">
        <f t="shared" si="55"/>
        <v>0</v>
      </c>
      <c r="Q262" s="94" t="str">
        <f t="shared" si="53"/>
        <v>-</v>
      </c>
      <c r="R262" s="94" t="str">
        <f t="shared" si="54"/>
        <v>-</v>
      </c>
    </row>
    <row r="263" spans="3:18" ht="15" x14ac:dyDescent="0.25">
      <c r="C263" s="256"/>
      <c r="D263" s="257"/>
      <c r="E263" s="45" t="s">
        <v>21</v>
      </c>
      <c r="F263" s="74">
        <f>IF($C$3="National Currency",IF(D.Other_DATA!E212=0,0,D.Other_DATA!E212),IF($C$3="Current Exchange rate",IF(D.Other_DATA!E212=0,0,D.Other_DATA!E212/ECO!O31),IF($C$3="Constant Exchange rate",IF(D.Other_DATA!E212=0,0,D.Other_DATA!E212/ECO!O66))))</f>
        <v>0</v>
      </c>
      <c r="G263" s="74">
        <f>IF($C$3="National Currency",IF(D.Other_DATA!F212=0,0,D.Other_DATA!F212),IF($C$3="Current Exchange rate",IF(D.Other_DATA!F212=0,0,D.Other_DATA!F212/ECO!P31),IF($C$3="Constant Exchange rate",IF(D.Other_DATA!F212=0,0,D.Other_DATA!F212/ECO!P66))))</f>
        <v>0</v>
      </c>
      <c r="H263" s="74">
        <f>IF($C$3="National Currency",IF(D.Other_DATA!G212=0,0,D.Other_DATA!G212),IF($C$3="Current Exchange rate",IF(D.Other_DATA!G212=0,0,D.Other_DATA!G212/ECO!Q31),IF($C$3="Constant Exchange rate",IF(D.Other_DATA!G212=0,0,D.Other_DATA!G212/ECO!Q66))))</f>
        <v>29.583042161658511</v>
      </c>
      <c r="I263" s="74">
        <f>IF($C$3="National Currency",IF(D.Other_DATA!H212=0,0,D.Other_DATA!H212),IF($C$3="Current Exchange rate",IF(D.Other_DATA!H212=0,0,D.Other_DATA!H212/ECO!R31),IF($C$3="Constant Exchange rate",IF(D.Other_DATA!H212=0,0,D.Other_DATA!H212/ECO!R66))))</f>
        <v>30.514791521080827</v>
      </c>
      <c r="J263" s="74">
        <f>IF($C$3="National Currency",IF(D.Other_DATA!I212=0,0,D.Other_DATA!I212),IF($C$3="Current Exchange rate",IF(D.Other_DATA!I212=0,0,D.Other_DATA!I212/ECO!S31),IF($C$3="Constant Exchange rate",IF(D.Other_DATA!I212=0,0,D.Other_DATA!I212/ECO!S66))))</f>
        <v>14.2</v>
      </c>
      <c r="K263" s="74">
        <f>IF($C$3="National Currency",IF(D.Other_DATA!J212=0,0,D.Other_DATA!J212),IF($C$3="Current Exchange rate",IF(D.Other_DATA!J212=0,0,D.Other_DATA!J212/ECO!T31),IF($C$3="Constant Exchange rate",IF(D.Other_DATA!J212=0,0,D.Other_DATA!J212/ECO!T66))))</f>
        <v>15.7</v>
      </c>
      <c r="L263" s="74">
        <f>IF($C$3="National Currency",IF(D.Other_DATA!K212=0,0,D.Other_DATA!K212),IF($C$3="Current Exchange rate",IF(D.Other_DATA!K212=0,0,D.Other_DATA!K212/ECO!U31),IF($C$3="Constant Exchange rate",IF(D.Other_DATA!K212=0,0,D.Other_DATA!K212/ECO!U66))))</f>
        <v>14.9</v>
      </c>
      <c r="M263" s="74">
        <f>IF($C$3="National Currency",IF(D.Other_DATA!L212=0,0,D.Other_DATA!L212),IF($C$3="Current Exchange rate",IF(D.Other_DATA!L212=0,0,D.Other_DATA!L212/ECO!V31),IF($C$3="Constant Exchange rate",IF(D.Other_DATA!L212=0,0,D.Other_DATA!L212/ECO!V66))))</f>
        <v>14.8</v>
      </c>
      <c r="N263" s="74">
        <f>IF($C$3="National Currency",IF(D.Other_DATA!M212=0,0,D.Other_DATA!M212),IF($C$3="Current Exchange rate",IF(D.Other_DATA!M212=0,0,D.Other_DATA!M212/ECO!W31),IF($C$3="Constant Exchange rate",IF(D.Other_DATA!M212=0,0,D.Other_DATA!M212/ECO!W66))))</f>
        <v>14.8</v>
      </c>
      <c r="O263" s="74">
        <f>IF($C$3="National Currency",IF(D.Other_DATA!N212=0,0,D.Other_DATA!N212),IF($C$3="Current Exchange rate",IF(D.Other_DATA!N212=0,0,D.Other_DATA!N212/ECO!X31),IF($C$3="Constant Exchange rate",IF(D.Other_DATA!N212=0,0,D.Other_DATA!N212/ECO!X66))))</f>
        <v>14.3</v>
      </c>
      <c r="P263" s="48">
        <f t="shared" si="55"/>
        <v>3.059158756183321E-4</v>
      </c>
      <c r="Q263" s="94">
        <f t="shared" si="53"/>
        <v>-3.3783783783783772E-2</v>
      </c>
      <c r="R263" s="94" t="str">
        <f t="shared" si="54"/>
        <v>-</v>
      </c>
    </row>
    <row r="264" spans="3:18" ht="15" x14ac:dyDescent="0.25">
      <c r="C264" s="256"/>
      <c r="D264" s="257"/>
      <c r="E264" s="45" t="s">
        <v>22</v>
      </c>
      <c r="F264" s="74">
        <f>IF($C$3="National Currency",IF(D.Other_DATA!E213=0,0,D.Other_DATA!E213),IF($C$3="Current Exchange rate",IF(D.Other_DATA!E213=0,0,D.Other_DATA!E213/ECO!O32),IF($C$3="Constant Exchange rate",IF(D.Other_DATA!E213=0,0,D.Other_DATA!E213/ECO!O67))))</f>
        <v>0</v>
      </c>
      <c r="G264" s="74">
        <f>IF($C$3="National Currency",IF(D.Other_DATA!F213=0,0,D.Other_DATA!F213),IF($C$3="Current Exchange rate",IF(D.Other_DATA!F213=0,0,D.Other_DATA!F213/ECO!P32),IF($C$3="Constant Exchange rate",IF(D.Other_DATA!F213=0,0,D.Other_DATA!F213/ECO!P67))))</f>
        <v>0</v>
      </c>
      <c r="H264" s="74">
        <f>IF($C$3="National Currency",IF(D.Other_DATA!G213=0,0,D.Other_DATA!G213),IF($C$3="Current Exchange rate",IF(D.Other_DATA!G213=0,0,D.Other_DATA!G213/ECO!Q32),IF($C$3="Constant Exchange rate",IF(D.Other_DATA!G213=0,0,D.Other_DATA!G213/ECO!Q67))))</f>
        <v>0</v>
      </c>
      <c r="I264" s="74">
        <f>IF($C$3="National Currency",IF(D.Other_DATA!H213=0,0,D.Other_DATA!H213),IF($C$3="Current Exchange rate",IF(D.Other_DATA!H213=0,0,D.Other_DATA!H213/ECO!R32),IF($C$3="Constant Exchange rate",IF(D.Other_DATA!H213=0,0,D.Other_DATA!H213/ECO!R67))))</f>
        <v>0</v>
      </c>
      <c r="J264" s="74">
        <f>IF($C$3="National Currency",IF(D.Other_DATA!I213=0,0,D.Other_DATA!I213),IF($C$3="Current Exchange rate",IF(D.Other_DATA!I213=0,0,D.Other_DATA!I213/ECO!S32),IF($C$3="Constant Exchange rate",IF(D.Other_DATA!I213=0,0,D.Other_DATA!I213/ECO!S67))))</f>
        <v>0</v>
      </c>
      <c r="K264" s="74">
        <f>IF($C$3="National Currency",IF(D.Other_DATA!J213=0,0,D.Other_DATA!J213),IF($C$3="Current Exchange rate",IF(D.Other_DATA!J213=0,0,D.Other_DATA!J213/ECO!T32),IF($C$3="Constant Exchange rate",IF(D.Other_DATA!J213=0,0,D.Other_DATA!J213/ECO!T67))))</f>
        <v>0</v>
      </c>
      <c r="L264" s="74">
        <f>IF($C$3="National Currency",IF(D.Other_DATA!K213=0,0,D.Other_DATA!K213),IF($C$3="Current Exchange rate",IF(D.Other_DATA!K213=0,0,D.Other_DATA!K213/ECO!U32),IF($C$3="Constant Exchange rate",IF(D.Other_DATA!K213=0,0,D.Other_DATA!K213/ECO!U67))))</f>
        <v>0</v>
      </c>
      <c r="M264" s="74">
        <f>IF($C$3="National Currency",IF(D.Other_DATA!L213=0,0,D.Other_DATA!L213),IF($C$3="Current Exchange rate",IF(D.Other_DATA!L213=0,0,D.Other_DATA!L213/ECO!V32),IF($C$3="Constant Exchange rate",IF(D.Other_DATA!L213=0,0,D.Other_DATA!L213/ECO!V67))))</f>
        <v>0</v>
      </c>
      <c r="N264" s="74">
        <f>IF($C$3="National Currency",IF(D.Other_DATA!M213=0,0,D.Other_DATA!M213),IF($C$3="Current Exchange rate",IF(D.Other_DATA!M213=0,0,D.Other_DATA!M213/ECO!W32),IF($C$3="Constant Exchange rate",IF(D.Other_DATA!M213=0,0,D.Other_DATA!M213/ECO!W67))))</f>
        <v>0</v>
      </c>
      <c r="O264" s="74">
        <f>IF($C$3="National Currency",IF(D.Other_DATA!N213=0,0,D.Other_DATA!N213),IF($C$3="Current Exchange rate",IF(D.Other_DATA!N213=0,0,D.Other_DATA!N213/ECO!X32),IF($C$3="Constant Exchange rate",IF(D.Other_DATA!N213=0,0,D.Other_DATA!N213/ECO!X67))))</f>
        <v>0</v>
      </c>
      <c r="P264" s="48">
        <f t="shared" si="55"/>
        <v>0</v>
      </c>
      <c r="Q264" s="94" t="str">
        <f t="shared" si="53"/>
        <v>-</v>
      </c>
      <c r="R264" s="94" t="str">
        <f t="shared" si="54"/>
        <v>-</v>
      </c>
    </row>
    <row r="265" spans="3:18" ht="15" x14ac:dyDescent="0.25">
      <c r="C265" s="256"/>
      <c r="D265" s="257"/>
      <c r="E265" s="45" t="s">
        <v>23</v>
      </c>
      <c r="F265" s="74">
        <f>IF($C$3="National Currency",IF(D.Other_DATA!E214=0,0,D.Other_DATA!E214),IF($C$3="Current Exchange rate",IF(D.Other_DATA!E214=0,0,D.Other_DATA!E214/ECO!O33),IF($C$3="Constant Exchange rate",IF(D.Other_DATA!E214=0,0,D.Other_DATA!E214/ECO!O68))))</f>
        <v>0</v>
      </c>
      <c r="G265" s="74">
        <f>IF($C$3="National Currency",IF(D.Other_DATA!F214=0,0,D.Other_DATA!F214),IF($C$3="Current Exchange rate",IF(D.Other_DATA!F214=0,0,D.Other_DATA!F214/ECO!P33),IF($C$3="Constant Exchange rate",IF(D.Other_DATA!F214=0,0,D.Other_DATA!F214/ECO!P68))))</f>
        <v>0</v>
      </c>
      <c r="H265" s="74">
        <f>IF($C$3="National Currency",IF(D.Other_DATA!G214=0,0,D.Other_DATA!G214),IF($C$3="Current Exchange rate",IF(D.Other_DATA!G214=0,0,D.Other_DATA!G214/ECO!Q33),IF($C$3="Constant Exchange rate",IF(D.Other_DATA!G214=0,0,D.Other_DATA!G214/ECO!Q68))))</f>
        <v>0</v>
      </c>
      <c r="I265" s="74">
        <f>IF($C$3="National Currency",IF(D.Other_DATA!H214=0,0,D.Other_DATA!H214),IF($C$3="Current Exchange rate",IF(D.Other_DATA!H214=0,0,D.Other_DATA!H214/ECO!R33),IF($C$3="Constant Exchange rate",IF(D.Other_DATA!H214=0,0,D.Other_DATA!H214/ECO!R68))))</f>
        <v>0</v>
      </c>
      <c r="J265" s="74">
        <f>IF($C$3="National Currency",IF(D.Other_DATA!I214=0,0,D.Other_DATA!I214),IF($C$3="Current Exchange rate",IF(D.Other_DATA!I214=0,0,D.Other_DATA!I214/ECO!S33),IF($C$3="Constant Exchange rate",IF(D.Other_DATA!I214=0,0,D.Other_DATA!I214/ECO!S68))))</f>
        <v>0</v>
      </c>
      <c r="K265" s="74">
        <f>IF($C$3="National Currency",IF(D.Other_DATA!J214=0,0,D.Other_DATA!J214),IF($C$3="Current Exchange rate",IF(D.Other_DATA!J214=0,0,D.Other_DATA!J214/ECO!T33),IF($C$3="Constant Exchange rate",IF(D.Other_DATA!J214=0,0,D.Other_DATA!J214/ECO!T68))))</f>
        <v>0</v>
      </c>
      <c r="L265" s="74">
        <f>IF($C$3="National Currency",IF(D.Other_DATA!K214=0,0,D.Other_DATA!K214),IF($C$3="Current Exchange rate",IF(D.Other_DATA!K214=0,0,D.Other_DATA!K214/ECO!U33),IF($C$3="Constant Exchange rate",IF(D.Other_DATA!K214=0,0,D.Other_DATA!K214/ECO!U68))))</f>
        <v>0</v>
      </c>
      <c r="M265" s="74">
        <f>IF($C$3="National Currency",IF(D.Other_DATA!L214=0,0,D.Other_DATA!L214),IF($C$3="Current Exchange rate",IF(D.Other_DATA!L214=0,0,D.Other_DATA!L214/ECO!V33),IF($C$3="Constant Exchange rate",IF(D.Other_DATA!L214=0,0,D.Other_DATA!L214/ECO!V68))))</f>
        <v>0</v>
      </c>
      <c r="N265" s="74">
        <f>IF($C$3="National Currency",IF(D.Other_DATA!M214=0,0,D.Other_DATA!M214),IF($C$3="Current Exchange rate",IF(D.Other_DATA!M214=0,0,D.Other_DATA!M214/ECO!W33),IF($C$3="Constant Exchange rate",IF(D.Other_DATA!M214=0,0,D.Other_DATA!M214/ECO!W68))))</f>
        <v>0</v>
      </c>
      <c r="O265" s="74">
        <f>IF($C$3="National Currency",IF(D.Other_DATA!N214=0,0,D.Other_DATA!N214),IF($C$3="Current Exchange rate",IF(D.Other_DATA!N214=0,0,D.Other_DATA!N214/ECO!X33),IF($C$3="Constant Exchange rate",IF(D.Other_DATA!N214=0,0,D.Other_DATA!N214/ECO!X68))))</f>
        <v>0</v>
      </c>
      <c r="P265" s="48">
        <f t="shared" si="55"/>
        <v>0</v>
      </c>
      <c r="Q265" s="94" t="str">
        <f t="shared" si="53"/>
        <v>-</v>
      </c>
      <c r="R265" s="94" t="str">
        <f t="shared" si="54"/>
        <v>-</v>
      </c>
    </row>
    <row r="266" spans="3:18" ht="15" x14ac:dyDescent="0.25">
      <c r="C266" s="256"/>
      <c r="D266" s="257"/>
      <c r="E266" s="45" t="s">
        <v>24</v>
      </c>
      <c r="F266" s="74">
        <f>IF($C$3="National Currency",IF(D.Other_DATA!E215=0,0,D.Other_DATA!E215),IF($C$3="Current Exchange rate",IF(D.Other_DATA!E215=0,0,D.Other_DATA!E215/ECO!O34),IF($C$3="Constant Exchange rate",IF(D.Other_DATA!E215=0,0,D.Other_DATA!E215/ECO!O69))))</f>
        <v>0</v>
      </c>
      <c r="G266" s="74">
        <f>IF($C$3="National Currency",IF(D.Other_DATA!F215=0,0,D.Other_DATA!F215),IF($C$3="Current Exchange rate",IF(D.Other_DATA!F215=0,0,D.Other_DATA!F215/ECO!P34),IF($C$3="Constant Exchange rate",IF(D.Other_DATA!F215=0,0,D.Other_DATA!F215/ECO!P69))))</f>
        <v>0</v>
      </c>
      <c r="H266" s="74">
        <f>IF($C$3="National Currency",IF(D.Other_DATA!G215=0,0,D.Other_DATA!G215),IF($C$3="Current Exchange rate",IF(D.Other_DATA!G215=0,0,D.Other_DATA!G215/ECO!Q34),IF($C$3="Constant Exchange rate",IF(D.Other_DATA!G215=0,0,D.Other_DATA!G215/ECO!Q69))))</f>
        <v>0</v>
      </c>
      <c r="I266" s="74">
        <f>IF($C$3="National Currency",IF(D.Other_DATA!H215=0,0,D.Other_DATA!H215),IF($C$3="Current Exchange rate",IF(D.Other_DATA!H215=0,0,D.Other_DATA!H215/ECO!R34),IF($C$3="Constant Exchange rate",IF(D.Other_DATA!H215=0,0,D.Other_DATA!H215/ECO!R69))))</f>
        <v>0</v>
      </c>
      <c r="J266" s="74">
        <f>IF($C$3="National Currency",IF(D.Other_DATA!I215=0,0,D.Other_DATA!I215),IF($C$3="Current Exchange rate",IF(D.Other_DATA!I215=0,0,D.Other_DATA!I215/ECO!S34),IF($C$3="Constant Exchange rate",IF(D.Other_DATA!I215=0,0,D.Other_DATA!I215/ECO!S69))))</f>
        <v>0</v>
      </c>
      <c r="K266" s="74">
        <f>IF($C$3="National Currency",IF(D.Other_DATA!J215=0,0,D.Other_DATA!J215),IF($C$3="Current Exchange rate",IF(D.Other_DATA!J215=0,0,D.Other_DATA!J215/ECO!T34),IF($C$3="Constant Exchange rate",IF(D.Other_DATA!J215=0,0,D.Other_DATA!J215/ECO!T69))))</f>
        <v>0</v>
      </c>
      <c r="L266" s="74">
        <f>IF($C$3="National Currency",IF(D.Other_DATA!K215=0,0,D.Other_DATA!K215),IF($C$3="Current Exchange rate",IF(D.Other_DATA!K215=0,0,D.Other_DATA!K215/ECO!U34),IF($C$3="Constant Exchange rate",IF(D.Other_DATA!K215=0,0,D.Other_DATA!K215/ECO!U69))))</f>
        <v>0</v>
      </c>
      <c r="M266" s="74">
        <f>IF($C$3="National Currency",IF(D.Other_DATA!L215=0,0,D.Other_DATA!L215),IF($C$3="Current Exchange rate",IF(D.Other_DATA!L215=0,0,D.Other_DATA!L215/ECO!V34),IF($C$3="Constant Exchange rate",IF(D.Other_DATA!L215=0,0,D.Other_DATA!L215/ECO!V69))))</f>
        <v>0</v>
      </c>
      <c r="N266" s="74">
        <f>IF($C$3="National Currency",IF(D.Other_DATA!M215=0,0,D.Other_DATA!M215),IF($C$3="Current Exchange rate",IF(D.Other_DATA!M215=0,0,D.Other_DATA!M215/ECO!W34),IF($C$3="Constant Exchange rate",IF(D.Other_DATA!M215=0,0,D.Other_DATA!M215/ECO!W69))))</f>
        <v>817.65421698024898</v>
      </c>
      <c r="O266" s="74">
        <f>IF($C$3="National Currency",IF(D.Other_DATA!N215=0,0,D.Other_DATA!N215),IF($C$3="Current Exchange rate",IF(D.Other_DATA!N215=0,0,D.Other_DATA!N215/ECO!X34),IF($C$3="Constant Exchange rate",IF(D.Other_DATA!N215=0,0,D.Other_DATA!N215/ECO!X69))))</f>
        <v>0</v>
      </c>
      <c r="P266" s="48">
        <f t="shared" si="55"/>
        <v>0</v>
      </c>
      <c r="Q266" s="94" t="str">
        <f t="shared" si="53"/>
        <v>-</v>
      </c>
      <c r="R266" s="94" t="str">
        <f t="shared" si="54"/>
        <v>-</v>
      </c>
    </row>
    <row r="267" spans="3:18" ht="15" x14ac:dyDescent="0.25">
      <c r="C267" s="256"/>
      <c r="D267" s="257"/>
      <c r="E267" s="45" t="s">
        <v>25</v>
      </c>
      <c r="F267" s="74">
        <f>IF($C$3="National Currency",IF(D.Other_DATA!E216=0,0,D.Other_DATA!E216),IF($C$3="Current Exchange rate",IF(D.Other_DATA!E216=0,0,D.Other_DATA!E216/ECO!O35),IF($C$3="Constant Exchange rate",IF(D.Other_DATA!E216=0,0,D.Other_DATA!E216/ECO!O70))))</f>
        <v>152.5412</v>
      </c>
      <c r="G267" s="74">
        <f>IF($C$3="National Currency",IF(D.Other_DATA!F216=0,0,D.Other_DATA!F216),IF($C$3="Current Exchange rate",IF(D.Other_DATA!F216=0,0,D.Other_DATA!F216/ECO!P35),IF($C$3="Constant Exchange rate",IF(D.Other_DATA!F216=0,0,D.Other_DATA!F216/ECO!P70))))</f>
        <v>174.78913333333333</v>
      </c>
      <c r="H267" s="74">
        <f>IF($C$3="National Currency",IF(D.Other_DATA!G216=0,0,D.Other_DATA!G216),IF($C$3="Current Exchange rate",IF(D.Other_DATA!G216=0,0,D.Other_DATA!G216/ECO!Q35),IF($C$3="Constant Exchange rate",IF(D.Other_DATA!G216=0,0,D.Other_DATA!G216/ECO!Q70))))</f>
        <v>197.03706666666665</v>
      </c>
      <c r="I267" s="74">
        <f>IF($C$3="National Currency",IF(D.Other_DATA!H216=0,0,D.Other_DATA!H216),IF($C$3="Current Exchange rate",IF(D.Other_DATA!H216=0,0,D.Other_DATA!H216/ECO!R35),IF($C$3="Constant Exchange rate",IF(D.Other_DATA!H216=0,0,D.Other_DATA!H216/ECO!R70))))</f>
        <v>219.285</v>
      </c>
      <c r="J267" s="74">
        <f>IF($C$3="National Currency",IF(D.Other_DATA!I216=0,0,D.Other_DATA!I216),IF($C$3="Current Exchange rate",IF(D.Other_DATA!I216=0,0,D.Other_DATA!I216/ECO!S35),IF($C$3="Constant Exchange rate",IF(D.Other_DATA!I216=0,0,D.Other_DATA!I216/ECO!S70))))</f>
        <v>227.45</v>
      </c>
      <c r="K267" s="74">
        <f>IF($C$3="National Currency",IF(D.Other_DATA!J216=0,0,D.Other_DATA!J216),IF($C$3="Current Exchange rate",IF(D.Other_DATA!J216=0,0,D.Other_DATA!J216/ECO!T35),IF($C$3="Constant Exchange rate",IF(D.Other_DATA!J216=0,0,D.Other_DATA!J216/ECO!T70))))</f>
        <v>211.197</v>
      </c>
      <c r="L267" s="74">
        <f>IF($C$3="National Currency",IF(D.Other_DATA!K216=0,0,D.Other_DATA!K216),IF($C$3="Current Exchange rate",IF(D.Other_DATA!K216=0,0,D.Other_DATA!K216/ECO!U35),IF($C$3="Constant Exchange rate",IF(D.Other_DATA!K216=0,0,D.Other_DATA!K216/ECO!U70))))</f>
        <v>259.363</v>
      </c>
      <c r="M267" s="74">
        <f>IF($C$3="National Currency",IF(D.Other_DATA!L216=0,0,D.Other_DATA!L216),IF($C$3="Current Exchange rate",IF(D.Other_DATA!L216=0,0,D.Other_DATA!L216/ECO!V35),IF($C$3="Constant Exchange rate",IF(D.Other_DATA!L216=0,0,D.Other_DATA!L216/ECO!V70))))</f>
        <v>217.99799999999999</v>
      </c>
      <c r="N267" s="74">
        <f>IF($C$3="National Currency",IF(D.Other_DATA!M216=0,0,D.Other_DATA!M216),IF($C$3="Current Exchange rate",IF(D.Other_DATA!M216=0,0,D.Other_DATA!M216/ECO!W35),IF($C$3="Constant Exchange rate",IF(D.Other_DATA!M216=0,0,D.Other_DATA!M216/ECO!W70))))</f>
        <v>245.07273717000001</v>
      </c>
      <c r="O267" s="74">
        <f>IF($C$3="National Currency",IF(D.Other_DATA!N216=0,0,D.Other_DATA!N216),IF($C$3="Current Exchange rate",IF(D.Other_DATA!N216=0,0,D.Other_DATA!N216/ECO!X35),IF($C$3="Constant Exchange rate",IF(D.Other_DATA!N216=0,0,D.Other_DATA!N216/ECO!X70))))</f>
        <v>229.02763902000001</v>
      </c>
      <c r="P267" s="48">
        <f t="shared" si="55"/>
        <v>4.8995238273847955E-3</v>
      </c>
      <c r="Q267" s="94">
        <f t="shared" si="53"/>
        <v>-6.5470759152087887E-2</v>
      </c>
      <c r="R267" s="94">
        <f t="shared" si="54"/>
        <v>0.50141495556610272</v>
      </c>
    </row>
    <row r="268" spans="3:18" ht="15" x14ac:dyDescent="0.25">
      <c r="C268" s="256"/>
      <c r="D268" s="257"/>
      <c r="E268" s="45" t="s">
        <v>26</v>
      </c>
      <c r="F268" s="74">
        <f>IF($C$3="National Currency",IF(D.Other_DATA!E217=0,0,D.Other_DATA!E217),IF($C$3="Current Exchange rate",IF(D.Other_DATA!E217=0,0,D.Other_DATA!E217/ECO!O36),IF($C$3="Constant Exchange rate",IF(D.Other_DATA!E217=0,0,D.Other_DATA!E217/ECO!O71))))</f>
        <v>97.505713233871319</v>
      </c>
      <c r="G268" s="74">
        <f>IF($C$3="National Currency",IF(D.Other_DATA!F217=0,0,D.Other_DATA!F217),IF($C$3="Current Exchange rate",IF(D.Other_DATA!F217=0,0,D.Other_DATA!F217/ECO!P36),IF($C$3="Constant Exchange rate",IF(D.Other_DATA!F217=0,0,D.Other_DATA!F217/ECO!P71))))</f>
        <v>85.232196178245459</v>
      </c>
      <c r="H268" s="74">
        <f>IF($C$3="National Currency",IF(D.Other_DATA!G217=0,0,D.Other_DATA!G217),IF($C$3="Current Exchange rate",IF(D.Other_DATA!G217=0,0,D.Other_DATA!G217/ECO!Q36),IF($C$3="Constant Exchange rate",IF(D.Other_DATA!G217=0,0,D.Other_DATA!G217/ECO!Q71))))</f>
        <v>72.958679122619586</v>
      </c>
      <c r="I268" s="74">
        <f>IF($C$3="National Currency",IF(D.Other_DATA!H217=0,0,D.Other_DATA!H217),IF($C$3="Current Exchange rate",IF(D.Other_DATA!H217=0,0,D.Other_DATA!H217/ECO!R36),IF($C$3="Constant Exchange rate",IF(D.Other_DATA!H217=0,0,D.Other_DATA!H217/ECO!R71))))</f>
        <v>60.685162066993712</v>
      </c>
      <c r="J268" s="74">
        <f>IF($C$3="National Currency",IF(D.Other_DATA!I217=0,0,D.Other_DATA!I217),IF($C$3="Current Exchange rate",IF(D.Other_DATA!I217=0,0,D.Other_DATA!I217/ECO!S36),IF($C$3="Constant Exchange rate",IF(D.Other_DATA!I217=0,0,D.Other_DATA!I217/ECO!S71))))</f>
        <v>48.411645011367838</v>
      </c>
      <c r="K268" s="74">
        <f>IF($C$3="National Currency",IF(D.Other_DATA!J217=0,0,D.Other_DATA!J217),IF($C$3="Current Exchange rate",IF(D.Other_DATA!J217=0,0,D.Other_DATA!J217/ECO!T36),IF($C$3="Constant Exchange rate",IF(D.Other_DATA!J217=0,0,D.Other_DATA!J217/ECO!T71))))</f>
        <v>36.138127955741943</v>
      </c>
      <c r="L268" s="74">
        <f>IF($C$3="National Currency",IF(D.Other_DATA!K217=0,0,D.Other_DATA!K217),IF($C$3="Current Exchange rate",IF(D.Other_DATA!K217=0,0,D.Other_DATA!K217/ECO!U36),IF($C$3="Constant Exchange rate",IF(D.Other_DATA!K217=0,0,D.Other_DATA!K217/ECO!U71))))</f>
        <v>39.78094048362631</v>
      </c>
      <c r="M268" s="74">
        <f>IF($C$3="National Currency",IF(D.Other_DATA!L217=0,0,D.Other_DATA!L217),IF($C$3="Current Exchange rate",IF(D.Other_DATA!L217=0,0,D.Other_DATA!L217/ECO!V36),IF($C$3="Constant Exchange rate",IF(D.Other_DATA!L217=0,0,D.Other_DATA!L217/ECO!V71))))</f>
        <v>45.730347104488267</v>
      </c>
      <c r="N268" s="74">
        <f>IF($C$3="National Currency",IF(D.Other_DATA!M217=0,0,D.Other_DATA!M217),IF($C$3="Current Exchange rate",IF(D.Other_DATA!M217=0,0,D.Other_DATA!M217/ECO!W36),IF($C$3="Constant Exchange rate",IF(D.Other_DATA!M217=0,0,D.Other_DATA!M217/ECO!W71))))</f>
        <v>65.360935129829571</v>
      </c>
      <c r="O268" s="74">
        <f>IF($C$3="National Currency",IF(D.Other_DATA!N217=0,0,D.Other_DATA!N217),IF($C$3="Current Exchange rate",IF(D.Other_DATA!N217=0,0,D.Other_DATA!N217/ECO!X36),IF($C$3="Constant Exchange rate",IF(D.Other_DATA!N217=0,0,D.Other_DATA!N217/ECO!X71))))</f>
        <v>65.360935129829571</v>
      </c>
      <c r="P268" s="48">
        <f t="shared" si="55"/>
        <v>1.3982480910122248E-3</v>
      </c>
      <c r="Q268" s="94">
        <f t="shared" si="53"/>
        <v>0</v>
      </c>
      <c r="R268" s="94">
        <f t="shared" si="54"/>
        <v>-0.32967071403232773</v>
      </c>
    </row>
    <row r="269" spans="3:18" ht="15" x14ac:dyDescent="0.25">
      <c r="C269" s="256"/>
      <c r="D269" s="257"/>
      <c r="E269" s="45" t="s">
        <v>27</v>
      </c>
      <c r="F269" s="74">
        <f>IF($C$3="National Currency",IF(D.Other_DATA!E218=0,0,D.Other_DATA!E218),IF($C$3="Current Exchange rate",IF(D.Other_DATA!E218=0,0,D.Other_DATA!E218/ECO!O37),IF($C$3="Constant Exchange rate",IF(D.Other_DATA!E218=0,0,D.Other_DATA!E218/ECO!O72))))</f>
        <v>0</v>
      </c>
      <c r="G269" s="74">
        <f>IF($C$3="National Currency",IF(D.Other_DATA!F218=0,0,D.Other_DATA!F218),IF($C$3="Current Exchange rate",IF(D.Other_DATA!F218=0,0,D.Other_DATA!F218/ECO!P37),IF($C$3="Constant Exchange rate",IF(D.Other_DATA!F218=0,0,D.Other_DATA!F218/ECO!P72))))</f>
        <v>0</v>
      </c>
      <c r="H269" s="74">
        <f>IF($C$3="National Currency",IF(D.Other_DATA!G218=0,0,D.Other_DATA!G218),IF($C$3="Current Exchange rate",IF(D.Other_DATA!G218=0,0,D.Other_DATA!G218/ECO!Q37),IF($C$3="Constant Exchange rate",IF(D.Other_DATA!G218=0,0,D.Other_DATA!G218/ECO!Q72))))</f>
        <v>0</v>
      </c>
      <c r="I269" s="74">
        <f>IF($C$3="National Currency",IF(D.Other_DATA!H218=0,0,D.Other_DATA!H218),IF($C$3="Current Exchange rate",IF(D.Other_DATA!H218=0,0,D.Other_DATA!H218/ECO!R37),IF($C$3="Constant Exchange rate",IF(D.Other_DATA!H218=0,0,D.Other_DATA!H218/ECO!R72))))</f>
        <v>0</v>
      </c>
      <c r="J269" s="74">
        <f>IF($C$3="National Currency",IF(D.Other_DATA!I218=0,0,D.Other_DATA!I218),IF($C$3="Current Exchange rate",IF(D.Other_DATA!I218=0,0,D.Other_DATA!I218/ECO!S37),IF($C$3="Constant Exchange rate",IF(D.Other_DATA!I218=0,0,D.Other_DATA!I218/ECO!S72))))</f>
        <v>0</v>
      </c>
      <c r="K269" s="74">
        <f>IF($C$3="National Currency",IF(D.Other_DATA!J218=0,0,D.Other_DATA!J218),IF($C$3="Current Exchange rate",IF(D.Other_DATA!J218=0,0,D.Other_DATA!J218/ECO!T37),IF($C$3="Constant Exchange rate",IF(D.Other_DATA!J218=0,0,D.Other_DATA!J218/ECO!T72))))</f>
        <v>0</v>
      </c>
      <c r="L269" s="74">
        <f>IF($C$3="National Currency",IF(D.Other_DATA!K218=0,0,D.Other_DATA!K218),IF($C$3="Current Exchange rate",IF(D.Other_DATA!K218=0,0,D.Other_DATA!K218/ECO!U37),IF($C$3="Constant Exchange rate",IF(D.Other_DATA!K218=0,0,D.Other_DATA!K218/ECO!U72))))</f>
        <v>0</v>
      </c>
      <c r="M269" s="74">
        <f>IF($C$3="National Currency",IF(D.Other_DATA!L218=0,0,D.Other_DATA!L218),IF($C$3="Current Exchange rate",IF(D.Other_DATA!L218=0,0,D.Other_DATA!L218/ECO!V37),IF($C$3="Constant Exchange rate",IF(D.Other_DATA!L218=0,0,D.Other_DATA!L218/ECO!V72))))</f>
        <v>0</v>
      </c>
      <c r="N269" s="74">
        <f>IF($C$3="National Currency",IF(D.Other_DATA!M218=0,0,D.Other_DATA!M218),IF($C$3="Current Exchange rate",IF(D.Other_DATA!M218=0,0,D.Other_DATA!M218/ECO!W37),IF($C$3="Constant Exchange rate",IF(D.Other_DATA!M218=0,0,D.Other_DATA!M218/ECO!W72))))</f>
        <v>0</v>
      </c>
      <c r="O269" s="74">
        <f>IF($C$3="National Currency",IF(D.Other_DATA!N218=0,0,D.Other_DATA!N218),IF($C$3="Current Exchange rate",IF(D.Other_DATA!N218=0,0,D.Other_DATA!N218/ECO!X37),IF($C$3="Constant Exchange rate",IF(D.Other_DATA!N218=0,0,D.Other_DATA!N218/ECO!X72))))</f>
        <v>0</v>
      </c>
      <c r="P269" s="48">
        <f t="shared" si="55"/>
        <v>0</v>
      </c>
      <c r="Q269" s="94" t="str">
        <f t="shared" si="53"/>
        <v>-</v>
      </c>
      <c r="R269" s="94" t="str">
        <f t="shared" si="54"/>
        <v>-</v>
      </c>
    </row>
    <row r="270" spans="3:18" ht="15" x14ac:dyDescent="0.25">
      <c r="C270" s="256"/>
      <c r="D270" s="257"/>
      <c r="E270" s="45" t="s">
        <v>28</v>
      </c>
      <c r="F270" s="74">
        <f>IF($C$3="National Currency",IF(D.Other_DATA!E219=0,0,D.Other_DATA!E219),IF($C$3="Current Exchange rate",IF(D.Other_DATA!E219=0,0,D.Other_DATA!E219/ECO!O38),IF($C$3="Constant Exchange rate",IF(D.Other_DATA!E219=0,0,D.Other_DATA!E219/ECO!O73))))</f>
        <v>88.01952929394092</v>
      </c>
      <c r="G270" s="74">
        <f>IF($C$3="National Currency",IF(D.Other_DATA!F219=0,0,D.Other_DATA!F219),IF($C$3="Current Exchange rate",IF(D.Other_DATA!F219=0,0,D.Other_DATA!F219/ECO!P38),IF($C$3="Constant Exchange rate",IF(D.Other_DATA!F219=0,0,D.Other_DATA!F219/ECO!P73))))</f>
        <v>113.72892672341847</v>
      </c>
      <c r="H270" s="74">
        <f>IF($C$3="National Currency",IF(D.Other_DATA!G219=0,0,D.Other_DATA!G219),IF($C$3="Current Exchange rate",IF(D.Other_DATA!G219=0,0,D.Other_DATA!G219/ECO!Q38),IF($C$3="Constant Exchange rate",IF(D.Other_DATA!G219=0,0,D.Other_DATA!G219/ECO!Q73))))</f>
        <v>160.4531797696545</v>
      </c>
      <c r="I270" s="74">
        <f>IF($C$3="National Currency",IF(D.Other_DATA!H219=0,0,D.Other_DATA!H219),IF($C$3="Current Exchange rate",IF(D.Other_DATA!H219=0,0,D.Other_DATA!H219/ECO!R38),IF($C$3="Constant Exchange rate",IF(D.Other_DATA!H219=0,0,D.Other_DATA!H219/ECO!R73))))</f>
        <v>169</v>
      </c>
      <c r="J270" s="74">
        <f>IF($C$3="National Currency",IF(D.Other_DATA!I219=0,0,D.Other_DATA!I219),IF($C$3="Current Exchange rate",IF(D.Other_DATA!I219=0,0,D.Other_DATA!I219/ECO!S38),IF($C$3="Constant Exchange rate",IF(D.Other_DATA!I219=0,0,D.Other_DATA!I219/ECO!S73))))</f>
        <v>178</v>
      </c>
      <c r="K270" s="74">
        <f>IF($C$3="National Currency",IF(D.Other_DATA!J219=0,0,D.Other_DATA!J219),IF($C$3="Current Exchange rate",IF(D.Other_DATA!J219=0,0,D.Other_DATA!J219/ECO!T38),IF($C$3="Constant Exchange rate",IF(D.Other_DATA!J219=0,0,D.Other_DATA!J219/ECO!T73))))</f>
        <v>187</v>
      </c>
      <c r="L270" s="74">
        <f>IF($C$3="National Currency",IF(D.Other_DATA!K219=0,0,D.Other_DATA!K219),IF($C$3="Current Exchange rate",IF(D.Other_DATA!K219=0,0,D.Other_DATA!K219/ECO!U38),IF($C$3="Constant Exchange rate",IF(D.Other_DATA!K219=0,0,D.Other_DATA!K219/ECO!U73))))</f>
        <v>203</v>
      </c>
      <c r="M270" s="74">
        <f>IF($C$3="National Currency",IF(D.Other_DATA!L219=0,0,D.Other_DATA!L219),IF($C$3="Current Exchange rate",IF(D.Other_DATA!L219=0,0,D.Other_DATA!L219/ECO!V38),IF($C$3="Constant Exchange rate",IF(D.Other_DATA!L219=0,0,D.Other_DATA!L219/ECO!V73))))</f>
        <v>208</v>
      </c>
      <c r="N270" s="74">
        <f>IF($C$3="National Currency",IF(D.Other_DATA!M219=0,0,D.Other_DATA!M219),IF($C$3="Current Exchange rate",IF(D.Other_DATA!M219=0,0,D.Other_DATA!M219/ECO!W38),IF($C$3="Constant Exchange rate",IF(D.Other_DATA!M219=0,0,D.Other_DATA!M219/ECO!W73))))</f>
        <v>219</v>
      </c>
      <c r="O270" s="74">
        <f>IF($C$3="National Currency",IF(D.Other_DATA!N219=0,0,D.Other_DATA!N219),IF($C$3="Current Exchange rate",IF(D.Other_DATA!N219=0,0,D.Other_DATA!N219/ECO!X38),IF($C$3="Constant Exchange rate",IF(D.Other_DATA!N219=0,0,D.Other_DATA!N219/ECO!X73))))</f>
        <v>218.3</v>
      </c>
      <c r="P270" s="48">
        <f t="shared" si="55"/>
        <v>4.670030464858874E-3</v>
      </c>
      <c r="Q270" s="94">
        <f t="shared" si="53"/>
        <v>-3.1963470319633647E-3</v>
      </c>
      <c r="R270" s="94">
        <f t="shared" si="54"/>
        <v>1.4801314180059735</v>
      </c>
    </row>
    <row r="271" spans="3:18" ht="15" x14ac:dyDescent="0.25">
      <c r="C271" s="256"/>
      <c r="D271" s="257"/>
      <c r="E271" s="45" t="s">
        <v>29</v>
      </c>
      <c r="F271" s="74">
        <f>IF($C$3="National Currency",IF(D.Other_DATA!E220=0,0,D.Other_DATA!E220),IF($C$3="Current Exchange rate",IF(D.Other_DATA!E220=0,0,D.Other_DATA!E220/ECO!O39),IF($C$3="Constant Exchange rate",IF(D.Other_DATA!E220=0,0,D.Other_DATA!E220/ECO!O74))))</f>
        <v>26.820686450242313</v>
      </c>
      <c r="G271" s="74">
        <f>IF($C$3="National Currency",IF(D.Other_DATA!F220=0,0,D.Other_DATA!F220),IF($C$3="Current Exchange rate",IF(D.Other_DATA!F220=0,0,D.Other_DATA!F220/ECO!P39),IF($C$3="Constant Exchange rate",IF(D.Other_DATA!F220=0,0,D.Other_DATA!F220/ECO!P74))))</f>
        <v>33.393082387306642</v>
      </c>
      <c r="H271" s="74">
        <f>IF($C$3="National Currency",IF(D.Other_DATA!G220=0,0,D.Other_DATA!G220),IF($C$3="Current Exchange rate",IF(D.Other_DATA!G220=0,0,D.Other_DATA!G220/ECO!Q39),IF($C$3="Constant Exchange rate",IF(D.Other_DATA!G220=0,0,D.Other_DATA!G220/ECO!Q74))))</f>
        <v>52.247228307774016</v>
      </c>
      <c r="I271" s="74">
        <f>IF($C$3="National Currency",IF(D.Other_DATA!H220=0,0,D.Other_DATA!H220),IF($C$3="Current Exchange rate",IF(D.Other_DATA!H220=0,0,D.Other_DATA!H220/ECO!R39),IF($C$3="Constant Exchange rate",IF(D.Other_DATA!H220=0,0,D.Other_DATA!H220/ECO!R74))))</f>
        <v>52.678749253136822</v>
      </c>
      <c r="J271" s="74">
        <f>IF($C$3="National Currency",IF(D.Other_DATA!I220=0,0,D.Other_DATA!I220),IF($C$3="Current Exchange rate",IF(D.Other_DATA!I220=0,0,D.Other_DATA!I220/ECO!S39),IF($C$3="Constant Exchange rate",IF(D.Other_DATA!I220=0,0,D.Other_DATA!I220/ECO!S74))))</f>
        <v>53.442209387240254</v>
      </c>
      <c r="K271" s="74">
        <f>IF($C$3="National Currency",IF(D.Other_DATA!J220=0,0,D.Other_DATA!J220),IF($C$3="Current Exchange rate",IF(D.Other_DATA!J220=0,0,D.Other_DATA!J220/ECO!T39),IF($C$3="Constant Exchange rate",IF(D.Other_DATA!J220=0,0,D.Other_DATA!J220/ECO!T74))))</f>
        <v>0</v>
      </c>
      <c r="L271" s="74">
        <f>IF($C$3="National Currency",IF(D.Other_DATA!K220=0,0,D.Other_DATA!K220),IF($C$3="Current Exchange rate",IF(D.Other_DATA!K220=0,0,D.Other_DATA!K220/ECO!U39),IF($C$3="Constant Exchange rate",IF(D.Other_DATA!K220=0,0,D.Other_DATA!K220/ECO!U74))))</f>
        <v>0</v>
      </c>
      <c r="M271" s="74">
        <f>IF($C$3="National Currency",IF(D.Other_DATA!L220=0,0,D.Other_DATA!L220),IF($C$3="Current Exchange rate",IF(D.Other_DATA!L220=0,0,D.Other_DATA!L220/ECO!V39),IF($C$3="Constant Exchange rate",IF(D.Other_DATA!L220=0,0,D.Other_DATA!L220/ECO!V74))))</f>
        <v>0</v>
      </c>
      <c r="N271" s="74">
        <f>IF($C$3="National Currency",IF(D.Other_DATA!M220=0,0,D.Other_DATA!M220),IF($C$3="Current Exchange rate",IF(D.Other_DATA!M220=0,0,D.Other_DATA!M220/ECO!W39),IF($C$3="Constant Exchange rate",IF(D.Other_DATA!M220=0,0,D.Other_DATA!M220/ECO!W74))))</f>
        <v>0</v>
      </c>
      <c r="O271" s="74">
        <f>IF($C$3="National Currency",IF(D.Other_DATA!N220=0,0,D.Other_DATA!N220),IF($C$3="Current Exchange rate",IF(D.Other_DATA!N220=0,0,D.Other_DATA!N220/ECO!X39),IF($C$3="Constant Exchange rate",IF(D.Other_DATA!N220=0,0,D.Other_DATA!N220/ECO!X74))))</f>
        <v>0</v>
      </c>
      <c r="P271" s="48">
        <f t="shared" si="55"/>
        <v>0</v>
      </c>
      <c r="Q271" s="94" t="str">
        <f t="shared" si="53"/>
        <v>-</v>
      </c>
      <c r="R271" s="94" t="str">
        <f t="shared" si="54"/>
        <v>-</v>
      </c>
    </row>
    <row r="272" spans="3:18" ht="15" x14ac:dyDescent="0.25">
      <c r="C272" s="256"/>
      <c r="D272" s="257"/>
      <c r="E272" s="45" t="s">
        <v>30</v>
      </c>
      <c r="F272" s="74">
        <f>IF($C$3="National Currency",IF(D.Other_DATA!E221=0,0,D.Other_DATA!E221),IF($C$3="Current Exchange rate",IF(D.Other_DATA!E221=0,0,D.Other_DATA!E221/ECO!O40),IF($C$3="Constant Exchange rate",IF(D.Other_DATA!E221=0,0,D.Other_DATA!E221/ECO!O75))))</f>
        <v>0</v>
      </c>
      <c r="G272" s="74">
        <f>IF($C$3="National Currency",IF(D.Other_DATA!F221=0,0,D.Other_DATA!F221),IF($C$3="Current Exchange rate",IF(D.Other_DATA!F221=0,0,D.Other_DATA!F221/ECO!P40),IF($C$3="Constant Exchange rate",IF(D.Other_DATA!F221=0,0,D.Other_DATA!F221/ECO!P75))))</f>
        <v>0</v>
      </c>
      <c r="H272" s="74">
        <f>IF($C$3="National Currency",IF(D.Other_DATA!G221=0,0,D.Other_DATA!G221),IF($C$3="Current Exchange rate",IF(D.Other_DATA!G221=0,0,D.Other_DATA!G221/ECO!Q40),IF($C$3="Constant Exchange rate",IF(D.Other_DATA!G221=0,0,D.Other_DATA!G221/ECO!Q75))))</f>
        <v>0</v>
      </c>
      <c r="I272" s="74">
        <f>IF($C$3="National Currency",IF(D.Other_DATA!H221=0,0,D.Other_DATA!H221),IF($C$3="Current Exchange rate",IF(D.Other_DATA!H221=0,0,D.Other_DATA!H221/ECO!R40),IF($C$3="Constant Exchange rate",IF(D.Other_DATA!H221=0,0,D.Other_DATA!H221/ECO!R75))))</f>
        <v>0</v>
      </c>
      <c r="J272" s="74">
        <f>IF($C$3="National Currency",IF(D.Other_DATA!I221=0,0,D.Other_DATA!I221),IF($C$3="Current Exchange rate",IF(D.Other_DATA!I221=0,0,D.Other_DATA!I221/ECO!S40),IF($C$3="Constant Exchange rate",IF(D.Other_DATA!I221=0,0,D.Other_DATA!I221/ECO!S75))))</f>
        <v>145.12711864406779</v>
      </c>
      <c r="K272" s="74">
        <f>IF($C$3="National Currency",IF(D.Other_DATA!J221=0,0,D.Other_DATA!J221),IF($C$3="Current Exchange rate",IF(D.Other_DATA!J221=0,0,D.Other_DATA!J221/ECO!T40),IF($C$3="Constant Exchange rate",IF(D.Other_DATA!J221=0,0,D.Other_DATA!J221/ECO!T75))))</f>
        <v>187.5</v>
      </c>
      <c r="L272" s="74">
        <f>IF($C$3="National Currency",IF(D.Other_DATA!K221=0,0,D.Other_DATA!K221),IF($C$3="Current Exchange rate",IF(D.Other_DATA!K221=0,0,D.Other_DATA!K221/ECO!U40),IF($C$3="Constant Exchange rate",IF(D.Other_DATA!K221=0,0,D.Other_DATA!K221/ECO!U75))))</f>
        <v>281.77966101694915</v>
      </c>
      <c r="M272" s="74">
        <f>IF($C$3="National Currency",IF(D.Other_DATA!L221=0,0,D.Other_DATA!L221),IF($C$3="Current Exchange rate",IF(D.Other_DATA!L221=0,0,D.Other_DATA!L221/ECO!V40),IF($C$3="Constant Exchange rate",IF(D.Other_DATA!L221=0,0,D.Other_DATA!L221/ECO!V75))))</f>
        <v>348.16384180790965</v>
      </c>
      <c r="N272" s="74">
        <f>IF($C$3="National Currency",IF(D.Other_DATA!M221=0,0,D.Other_DATA!M221),IF($C$3="Current Exchange rate",IF(D.Other_DATA!M221=0,0,D.Other_DATA!M221/ECO!W40),IF($C$3="Constant Exchange rate",IF(D.Other_DATA!M221=0,0,D.Other_DATA!M221/ECO!W75))))</f>
        <v>468.9265536723164</v>
      </c>
      <c r="O272" s="74">
        <f>IF($C$3="National Currency",IF(D.Other_DATA!N221=0,0,D.Other_DATA!N221),IF($C$3="Current Exchange rate",IF(D.Other_DATA!N221=0,0,D.Other_DATA!N221/ECO!X40),IF($C$3="Constant Exchange rate",IF(D.Other_DATA!N221=0,0,D.Other_DATA!N221/ECO!X75))))</f>
        <v>721.04519774011305</v>
      </c>
      <c r="P272" s="48">
        <f t="shared" si="55"/>
        <v>1.5425116994899306E-2</v>
      </c>
      <c r="Q272" s="94">
        <f t="shared" si="53"/>
        <v>0.53765060240963858</v>
      </c>
      <c r="R272" s="94" t="str">
        <f t="shared" si="54"/>
        <v>-</v>
      </c>
    </row>
    <row r="273" spans="3:18" ht="15" x14ac:dyDescent="0.25">
      <c r="C273" s="256"/>
      <c r="D273" s="257"/>
      <c r="E273" s="45" t="s">
        <v>41</v>
      </c>
      <c r="F273" s="75">
        <f>IF($C$3="National Currency",IF(D.Other_DATA!E222=0,0,D.Other_DATA!E222),IF($C$3="Current Exchange rate",IF(D.Other_DATA!E222=0,0,D.Other_DATA!E222/ECO!O41),IF($C$3="Constant Exchange rate",IF(D.Other_DATA!E222=0,0,D.Other_DATA!E222/ECO!O76))))</f>
        <v>0</v>
      </c>
      <c r="G273" s="75">
        <f>IF($C$3="National Currency",IF(D.Other_DATA!F222=0,0,D.Other_DATA!F222),IF($C$3="Current Exchange rate",IF(D.Other_DATA!F222=0,0,D.Other_DATA!F222/ECO!P41),IF($C$3="Constant Exchange rate",IF(D.Other_DATA!F222=0,0,D.Other_DATA!F222/ECO!P76))))</f>
        <v>0</v>
      </c>
      <c r="H273" s="75">
        <f>IF($C$3="National Currency",IF(D.Other_DATA!G222=0,0,D.Other_DATA!G222),IF($C$3="Current Exchange rate",IF(D.Other_DATA!G222=0,0,D.Other_DATA!G222/ECO!Q41),IF($C$3="Constant Exchange rate",IF(D.Other_DATA!G222=0,0,D.Other_DATA!G222/ECO!Q76))))</f>
        <v>0</v>
      </c>
      <c r="I273" s="75">
        <f>IF($C$3="National Currency",IF(D.Other_DATA!H222=0,0,D.Other_DATA!H222),IF($C$3="Current Exchange rate",IF(D.Other_DATA!H222=0,0,D.Other_DATA!H222/ECO!R41),IF($C$3="Constant Exchange rate",IF(D.Other_DATA!H222=0,0,D.Other_DATA!H222/ECO!R76))))</f>
        <v>0</v>
      </c>
      <c r="J273" s="75">
        <f>IF($C$3="National Currency",IF(D.Other_DATA!I222=0,0,D.Other_DATA!I222),IF($C$3="Current Exchange rate",IF(D.Other_DATA!I222=0,0,D.Other_DATA!I222/ECO!S41),IF($C$3="Constant Exchange rate",IF(D.Other_DATA!I222=0,0,D.Other_DATA!I222/ECO!S76))))</f>
        <v>0</v>
      </c>
      <c r="K273" s="75">
        <f>IF($C$3="National Currency",IF(D.Other_DATA!J222=0,0,D.Other_DATA!J222),IF($C$3="Current Exchange rate",IF(D.Other_DATA!J222=0,0,D.Other_DATA!J222/ECO!T41),IF($C$3="Constant Exchange rate",IF(D.Other_DATA!J222=0,0,D.Other_DATA!J222/ECO!T76))))</f>
        <v>0</v>
      </c>
      <c r="L273" s="75">
        <f>IF($C$3="National Currency",IF(D.Other_DATA!K222=0,0,D.Other_DATA!K222),IF($C$3="Current Exchange rate",IF(D.Other_DATA!K222=0,0,D.Other_DATA!K222/ECO!U41),IF($C$3="Constant Exchange rate",IF(D.Other_DATA!K222=0,0,D.Other_DATA!K222/ECO!U76))))</f>
        <v>0</v>
      </c>
      <c r="M273" s="75">
        <f>IF($C$3="National Currency",IF(D.Other_DATA!L222=0,0,D.Other_DATA!L222),IF($C$3="Current Exchange rate",IF(D.Other_DATA!L222=0,0,D.Other_DATA!L222/ECO!V41),IF($C$3="Constant Exchange rate",IF(D.Other_DATA!L222=0,0,D.Other_DATA!L222/ECO!V76))))</f>
        <v>0</v>
      </c>
      <c r="N273" s="75">
        <f>IF($C$3="National Currency",IF(D.Other_DATA!M222=0,0,D.Other_DATA!M222),IF($C$3="Current Exchange rate",IF(D.Other_DATA!M222=0,0,D.Other_DATA!M222/ECO!W41),IF($C$3="Constant Exchange rate",IF(D.Other_DATA!M222=0,0,D.Other_DATA!M222/ECO!W76))))</f>
        <v>0</v>
      </c>
      <c r="O273" s="75">
        <f>IF($C$3="National Currency",IF(D.Other_DATA!N222=0,0,D.Other_DATA!N222),IF($C$3="Current Exchange rate",IF(D.Other_DATA!N222=0,0,D.Other_DATA!N222/ECO!X41),IF($C$3="Constant Exchange rate",IF(D.Other_DATA!N222=0,0,D.Other_DATA!N222/ECO!X76))))</f>
        <v>0</v>
      </c>
      <c r="P273" s="48">
        <f t="shared" si="55"/>
        <v>0</v>
      </c>
      <c r="Q273" s="94" t="str">
        <f t="shared" si="53"/>
        <v>-</v>
      </c>
      <c r="R273" s="94" t="str">
        <f t="shared" si="54"/>
        <v>-</v>
      </c>
    </row>
    <row r="274" spans="3:18" ht="15.75" thickBot="1" x14ac:dyDescent="0.3">
      <c r="C274" s="258"/>
      <c r="D274" s="259"/>
      <c r="E274" s="55" t="s">
        <v>85</v>
      </c>
      <c r="F274" s="64">
        <f t="shared" ref="F274:O274" si="56">SUM(F242:F273)</f>
        <v>31148.462259479897</v>
      </c>
      <c r="G274" s="64">
        <f t="shared" si="56"/>
        <v>33177.881508422826</v>
      </c>
      <c r="H274" s="64">
        <f t="shared" si="56"/>
        <v>35335.755866187974</v>
      </c>
      <c r="I274" s="64">
        <f t="shared" si="56"/>
        <v>36686.594504759625</v>
      </c>
      <c r="J274" s="64">
        <f t="shared" si="56"/>
        <v>39794.701651884207</v>
      </c>
      <c r="K274" s="64">
        <f t="shared" si="56"/>
        <v>46984.566937162163</v>
      </c>
      <c r="L274" s="64">
        <f t="shared" si="56"/>
        <v>46342.098223349858</v>
      </c>
      <c r="M274" s="64">
        <f t="shared" si="56"/>
        <v>46934.834845241996</v>
      </c>
      <c r="N274" s="64">
        <f t="shared" si="56"/>
        <v>47598.483274055725</v>
      </c>
      <c r="O274" s="64">
        <f t="shared" si="56"/>
        <v>46744.87707150256</v>
      </c>
      <c r="P274" s="48">
        <f t="shared" si="55"/>
        <v>1</v>
      </c>
    </row>
    <row r="275" spans="3:18" ht="16.5" thickTop="1" thickBot="1" x14ac:dyDescent="0.3">
      <c r="C275" s="260"/>
      <c r="D275" s="261"/>
      <c r="E275" s="57" t="s">
        <v>86</v>
      </c>
      <c r="F275" s="64">
        <v>31087.1015625</v>
      </c>
      <c r="G275" s="64">
        <v>33101.36328125</v>
      </c>
      <c r="H275" s="64">
        <v>35160.44140625</v>
      </c>
      <c r="I275" s="64">
        <v>36538.375</v>
      </c>
      <c r="J275" s="64">
        <v>39161.4765625</v>
      </c>
      <c r="K275" s="64">
        <v>40475.76171875</v>
      </c>
      <c r="L275" s="64">
        <v>40730.30859375</v>
      </c>
      <c r="M275" s="64">
        <v>40974.6328125</v>
      </c>
      <c r="N275" s="64">
        <v>40981.0625</v>
      </c>
      <c r="O275" s="64">
        <v>40888.2890625</v>
      </c>
      <c r="P275" s="48">
        <f>O275/$O$274</f>
        <v>0.87471166091539565</v>
      </c>
      <c r="Q275" s="94">
        <f>IF(OR(O275=0, N275=0),"-",O275/N275-1)</f>
        <v>-2.2638124011548078E-3</v>
      </c>
      <c r="R275" s="94">
        <f>IF(OR(O275=0, F275=0),"-",O275/F275-1)</f>
        <v>0.31528148355339303</v>
      </c>
    </row>
    <row r="276" spans="3:18" ht="15.75" thickTop="1" x14ac:dyDescent="0.25">
      <c r="E276" s="57" t="s">
        <v>87</v>
      </c>
      <c r="F276" s="88"/>
      <c r="G276" s="88">
        <f t="shared" ref="G276:O276" si="57">G275/F275-1</f>
        <v>6.4794130604307609E-2</v>
      </c>
      <c r="H276" s="88">
        <f t="shared" si="57"/>
        <v>6.2205236307181E-2</v>
      </c>
      <c r="I276" s="88">
        <f t="shared" si="57"/>
        <v>3.91898832505857E-2</v>
      </c>
      <c r="J276" s="88">
        <f t="shared" si="57"/>
        <v>7.1790318056016433E-2</v>
      </c>
      <c r="K276" s="88">
        <f t="shared" si="57"/>
        <v>3.3560663989583128E-2</v>
      </c>
      <c r="L276" s="88">
        <f t="shared" si="57"/>
        <v>6.2888717640139369E-3</v>
      </c>
      <c r="M276" s="88">
        <f t="shared" si="57"/>
        <v>5.998585014096669E-3</v>
      </c>
      <c r="N276" s="88">
        <f t="shared" si="57"/>
        <v>1.5691873382794874E-4</v>
      </c>
      <c r="O276" s="89">
        <f t="shared" si="57"/>
        <v>-2.2638124011548078E-3</v>
      </c>
      <c r="R276" s="99"/>
    </row>
    <row r="279" spans="3:18" ht="18.75" x14ac:dyDescent="0.15">
      <c r="C279" s="264" t="s">
        <v>227</v>
      </c>
      <c r="D279" s="265"/>
      <c r="E279" s="269" t="s">
        <v>328</v>
      </c>
      <c r="F279" s="270"/>
      <c r="G279" s="270"/>
      <c r="H279" s="270"/>
      <c r="I279" s="270"/>
      <c r="J279" s="270"/>
      <c r="K279" s="270"/>
      <c r="L279" s="270"/>
      <c r="M279" s="270"/>
      <c r="N279" s="270"/>
      <c r="O279" s="271"/>
    </row>
    <row r="280" spans="3:18" ht="15" x14ac:dyDescent="0.15">
      <c r="C280" s="262" t="s">
        <v>93</v>
      </c>
      <c r="D280" s="263"/>
      <c r="E280" s="43">
        <v>7</v>
      </c>
      <c r="F280" s="44">
        <v>2004</v>
      </c>
      <c r="G280" s="44">
        <f t="shared" ref="G280:O280" si="58">F280+1</f>
        <v>2005</v>
      </c>
      <c r="H280" s="44">
        <f t="shared" si="58"/>
        <v>2006</v>
      </c>
      <c r="I280" s="44">
        <f t="shared" si="58"/>
        <v>2007</v>
      </c>
      <c r="J280" s="44">
        <f t="shared" si="58"/>
        <v>2008</v>
      </c>
      <c r="K280" s="44">
        <f t="shared" si="58"/>
        <v>2009</v>
      </c>
      <c r="L280" s="44">
        <f t="shared" si="58"/>
        <v>2010</v>
      </c>
      <c r="M280" s="44">
        <f t="shared" si="58"/>
        <v>2011</v>
      </c>
      <c r="N280" s="44">
        <f t="shared" si="58"/>
        <v>2012</v>
      </c>
      <c r="O280" s="120">
        <f t="shared" si="58"/>
        <v>2013</v>
      </c>
      <c r="P280" s="46" t="s">
        <v>91</v>
      </c>
      <c r="Q280" s="47" t="s">
        <v>88</v>
      </c>
      <c r="R280" s="46" t="s">
        <v>89</v>
      </c>
    </row>
    <row r="281" spans="3:18" ht="15" x14ac:dyDescent="0.25">
      <c r="C281" s="256"/>
      <c r="D281" s="257"/>
      <c r="E281" s="45" t="s">
        <v>0</v>
      </c>
      <c r="F281" s="73">
        <f>IF($C$3="National Currency",IF(D.Other_DATA!E228=0,0,D.Other_DATA!E228),IF($C$3="Current Exchange rate",IF(D.Other_DATA!E228=0,0,D.Other_DATA!E228/ECO!O10),IF($C$3="Constant Exchange rate",IF(D.Other_DATA!E228=0,0,D.Other_DATA!E228/ECO!O45))))</f>
        <v>1831</v>
      </c>
      <c r="G281" s="73">
        <f>IF($C$3="National Currency",IF(D.Other_DATA!F228=0,0,D.Other_DATA!F228),IF($C$3="Current Exchange rate",IF(D.Other_DATA!F228=0,0,D.Other_DATA!F228/ECO!P10),IF($C$3="Constant Exchange rate",IF(D.Other_DATA!F228=0,0,D.Other_DATA!F228/ECO!P45))))</f>
        <v>1841</v>
      </c>
      <c r="H281" s="73">
        <f>IF($C$3="National Currency",IF(D.Other_DATA!G228=0,0,D.Other_DATA!G228),IF($C$3="Current Exchange rate",IF(D.Other_DATA!G228=0,0,D.Other_DATA!G228/ECO!Q10),IF($C$3="Constant Exchange rate",IF(D.Other_DATA!G228=0,0,D.Other_DATA!G228/ECO!Q45))))</f>
        <v>1913</v>
      </c>
      <c r="I281" s="73">
        <f>IF($C$3="National Currency",IF(D.Other_DATA!H228=0,0,D.Other_DATA!H228),IF($C$3="Current Exchange rate",IF(D.Other_DATA!H228=0,0,D.Other_DATA!H228/ECO!R10),IF($C$3="Constant Exchange rate",IF(D.Other_DATA!H228=0,0,D.Other_DATA!H228/ECO!R45))))</f>
        <v>1982</v>
      </c>
      <c r="J281" s="73">
        <f>IF($C$3="National Currency",IF(D.Other_DATA!I228=0,0,D.Other_DATA!I228),IF($C$3="Current Exchange rate",IF(D.Other_DATA!I228=0,0,D.Other_DATA!I228/ECO!S10),IF($C$3="Constant Exchange rate",IF(D.Other_DATA!I228=0,0,D.Other_DATA!I228/ECO!S45))))</f>
        <v>2029</v>
      </c>
      <c r="K281" s="73">
        <f>IF($C$3="National Currency",IF(D.Other_DATA!J228=0,0,D.Other_DATA!J228),IF($C$3="Current Exchange rate",IF(D.Other_DATA!J228=0,0,D.Other_DATA!J228/ECO!T10),IF($C$3="Constant Exchange rate",IF(D.Other_DATA!J228=0,0,D.Other_DATA!J228/ECO!T45))))</f>
        <v>1998</v>
      </c>
      <c r="L281" s="73">
        <f>IF($C$3="National Currency",IF(D.Other_DATA!K228=0,0,D.Other_DATA!K228),IF($C$3="Current Exchange rate",IF(D.Other_DATA!K228=0,0,D.Other_DATA!K228/ECO!U10),IF($C$3="Constant Exchange rate",IF(D.Other_DATA!K228=0,0,D.Other_DATA!K228/ECO!U45))))</f>
        <v>2117</v>
      </c>
      <c r="M281" s="73">
        <f>IF($C$3="National Currency",IF(D.Other_DATA!L228=0,0,D.Other_DATA!L228),IF($C$3="Current Exchange rate",IF(D.Other_DATA!L228=0,0,D.Other_DATA!L228/ECO!V10),IF($C$3="Constant Exchange rate",IF(D.Other_DATA!L228=0,0,D.Other_DATA!L228/ECO!V45))))</f>
        <v>2337</v>
      </c>
      <c r="N281" s="73">
        <f>IF($C$3="National Currency",IF(D.Other_DATA!M228=0,0,D.Other_DATA!M228),IF($C$3="Current Exchange rate",IF(D.Other_DATA!M228=0,0,D.Other_DATA!M228/ECO!W10),IF($C$3="Constant Exchange rate",IF(D.Other_DATA!M228=0,0,D.Other_DATA!M228/ECO!W45))))</f>
        <v>2269</v>
      </c>
      <c r="O281" s="73">
        <f>IF($C$3="National Currency",IF(D.Other_DATA!N228=0,0,D.Other_DATA!N228),IF($C$3="Current Exchange rate",IF(D.Other_DATA!N228=0,0,D.Other_DATA!N228/ECO!X10),IF($C$3="Constant Exchange rate",IF(D.Other_DATA!N228=0,0,D.Other_DATA!N228/ECO!X45))))</f>
        <v>2158</v>
      </c>
      <c r="P281" s="48">
        <f>O281/$O$313</f>
        <v>2.7490201068981712E-2</v>
      </c>
      <c r="Q281" s="94">
        <f>IF(OR(O281=0, N281=0),"-",O281/N281-1)</f>
        <v>-4.8920229175848373E-2</v>
      </c>
      <c r="R281" s="94">
        <f>IF(OR(O281=0, F281=0),"-",O281/F281-1)</f>
        <v>0.17859093391589287</v>
      </c>
    </row>
    <row r="282" spans="3:18" ht="15" x14ac:dyDescent="0.25">
      <c r="C282" s="256"/>
      <c r="D282" s="257"/>
      <c r="E282" s="45" t="s">
        <v>1</v>
      </c>
      <c r="F282" s="74">
        <f>IF($C$3="National Currency",IF(D.Other_DATA!E229=0,0,D.Other_DATA!E229),IF($C$3="Current Exchange rate",IF(D.Other_DATA!E229=0,0,D.Other_DATA!E229/ECO!O11),IF($C$3="Constant Exchange rate",IF(D.Other_DATA!E229=0,0,D.Other_DATA!E229/ECO!O46))))</f>
        <v>2356.9</v>
      </c>
      <c r="G282" s="74">
        <f>IF($C$3="National Currency",IF(D.Other_DATA!F229=0,0,D.Other_DATA!F229),IF($C$3="Current Exchange rate",IF(D.Other_DATA!F229=0,0,D.Other_DATA!F229/ECO!P11),IF($C$3="Constant Exchange rate",IF(D.Other_DATA!F229=0,0,D.Other_DATA!F229/ECO!P46))))</f>
        <v>2368</v>
      </c>
      <c r="H282" s="74">
        <f>IF($C$3="National Currency",IF(D.Other_DATA!G229=0,0,D.Other_DATA!G229),IF($C$3="Current Exchange rate",IF(D.Other_DATA!G229=0,0,D.Other_DATA!G229/ECO!Q11),IF($C$3="Constant Exchange rate",IF(D.Other_DATA!G229=0,0,D.Other_DATA!G229/ECO!Q46))))</f>
        <v>2466.2637188900003</v>
      </c>
      <c r="I282" s="74">
        <f>IF($C$3="National Currency",IF(D.Other_DATA!H229=0,0,D.Other_DATA!H229),IF($C$3="Current Exchange rate",IF(D.Other_DATA!H229=0,0,D.Other_DATA!H229/ECO!R11),IF($C$3="Constant Exchange rate",IF(D.Other_DATA!H229=0,0,D.Other_DATA!H229/ECO!R46))))</f>
        <v>2583.6213068899997</v>
      </c>
      <c r="J282" s="74">
        <f>IF($C$3="National Currency",IF(D.Other_DATA!I229=0,0,D.Other_DATA!I229),IF($C$3="Current Exchange rate",IF(D.Other_DATA!I229=0,0,D.Other_DATA!I229/ECO!S11),IF($C$3="Constant Exchange rate",IF(D.Other_DATA!I229=0,0,D.Other_DATA!I229/ECO!S46))))</f>
        <v>2652.0102004400001</v>
      </c>
      <c r="K282" s="74">
        <f>IF($C$3="National Currency",IF(D.Other_DATA!J229=0,0,D.Other_DATA!J229),IF($C$3="Current Exchange rate",IF(D.Other_DATA!J229=0,0,D.Other_DATA!J229/ECO!T11),IF($C$3="Constant Exchange rate",IF(D.Other_DATA!J229=0,0,D.Other_DATA!J229/ECO!T46))))</f>
        <v>2649.0082827800002</v>
      </c>
      <c r="L282" s="74">
        <f>IF($C$3="National Currency",IF(D.Other_DATA!K229=0,0,D.Other_DATA!K229),IF($C$3="Current Exchange rate",IF(D.Other_DATA!K229=0,0,D.Other_DATA!K229/ECO!U11),IF($C$3="Constant Exchange rate",IF(D.Other_DATA!K229=0,0,D.Other_DATA!K229/ECO!U46))))</f>
        <v>2722.6201194800001</v>
      </c>
      <c r="M282" s="74">
        <f>IF($C$3="National Currency",IF(D.Other_DATA!L229=0,0,D.Other_DATA!L229),IF($C$3="Current Exchange rate",IF(D.Other_DATA!L229=0,0,D.Other_DATA!L229/ECO!V11),IF($C$3="Constant Exchange rate",IF(D.Other_DATA!L229=0,0,D.Other_DATA!L229/ECO!V46))))</f>
        <v>2850.5456846099996</v>
      </c>
      <c r="N282" s="74">
        <f>IF($C$3="National Currency",IF(D.Other_DATA!M229=0,0,D.Other_DATA!M229),IF($C$3="Current Exchange rate",IF(D.Other_DATA!M229=0,0,D.Other_DATA!M229/ECO!W11),IF($C$3="Constant Exchange rate",IF(D.Other_DATA!M229=0,0,D.Other_DATA!M229/ECO!W46))))</f>
        <v>2946.51871815</v>
      </c>
      <c r="O282" s="74">
        <f>IF($C$3="National Currency",IF(D.Other_DATA!N229=0,0,D.Other_DATA!N229),IF($C$3="Current Exchange rate",IF(D.Other_DATA!N229=0,0,D.Other_DATA!N229/ECO!X11),IF($C$3="Constant Exchange rate",IF(D.Other_DATA!N229=0,0,D.Other_DATA!N229/ECO!X46))))</f>
        <v>3047.2538281699999</v>
      </c>
      <c r="P282" s="48">
        <f t="shared" ref="P282:P313" si="59">O282/$O$313</f>
        <v>3.8818174441435378E-2</v>
      </c>
      <c r="Q282" s="94">
        <f t="shared" ref="Q282:Q312" si="60">IF(OR(O282=0, N282=0),"-",O282/N282-1)</f>
        <v>3.4187839839431744E-2</v>
      </c>
      <c r="R282" s="94">
        <f t="shared" ref="R282:R312" si="61">IF(OR(O282=0, F282=0),"-",O282/F282-1)</f>
        <v>0.2929075600025457</v>
      </c>
    </row>
    <row r="283" spans="3:18" ht="15" x14ac:dyDescent="0.25">
      <c r="C283" s="256"/>
      <c r="D283" s="257"/>
      <c r="E283" s="45" t="s">
        <v>2</v>
      </c>
      <c r="F283" s="74">
        <f>IF($C$3="National Currency",IF(D.Other_DATA!E230=0,0,D.Other_DATA!E230),IF($C$3="Current Exchange rate",IF(D.Other_DATA!E230=0,0,D.Other_DATA!E230/ECO!O12),IF($C$3="Constant Exchange rate",IF(D.Other_DATA!E230=0,0,D.Other_DATA!E230/ECO!O47))))</f>
        <v>0</v>
      </c>
      <c r="G283" s="74">
        <f>IF($C$3="National Currency",IF(D.Other_DATA!F230=0,0,D.Other_DATA!F230),IF($C$3="Current Exchange rate",IF(D.Other_DATA!F230=0,0,D.Other_DATA!F230/ECO!P12),IF($C$3="Constant Exchange rate",IF(D.Other_DATA!F230=0,0,D.Other_DATA!F230/ECO!P47))))</f>
        <v>0</v>
      </c>
      <c r="H283" s="74">
        <f>IF($C$3="National Currency",IF(D.Other_DATA!G230=0,0,D.Other_DATA!G230),IF($C$3="Current Exchange rate",IF(D.Other_DATA!G230=0,0,D.Other_DATA!G230/ECO!Q12),IF($C$3="Constant Exchange rate",IF(D.Other_DATA!G230=0,0,D.Other_DATA!G230/ECO!Q47))))</f>
        <v>0</v>
      </c>
      <c r="I283" s="74">
        <f>IF($C$3="National Currency",IF(D.Other_DATA!H230=0,0,D.Other_DATA!H230),IF($C$3="Current Exchange rate",IF(D.Other_DATA!H230=0,0,D.Other_DATA!H230/ECO!R12),IF($C$3="Constant Exchange rate",IF(D.Other_DATA!H230=0,0,D.Other_DATA!H230/ECO!R47))))</f>
        <v>244.7759995909602</v>
      </c>
      <c r="J283" s="74">
        <f>IF($C$3="National Currency",IF(D.Other_DATA!I230=0,0,D.Other_DATA!I230),IF($C$3="Current Exchange rate",IF(D.Other_DATA!I230=0,0,D.Other_DATA!I230/ECO!S12),IF($C$3="Constant Exchange rate",IF(D.Other_DATA!I230=0,0,D.Other_DATA!I230/ECO!S47))))</f>
        <v>291.97141834543407</v>
      </c>
      <c r="K283" s="74">
        <f>IF($C$3="National Currency",IF(D.Other_DATA!J230=0,0,D.Other_DATA!J230),IF($C$3="Current Exchange rate",IF(D.Other_DATA!J230=0,0,D.Other_DATA!J230/ECO!T12),IF($C$3="Constant Exchange rate",IF(D.Other_DATA!J230=0,0,D.Other_DATA!J230/ECO!T47))))</f>
        <v>282.81296656099806</v>
      </c>
      <c r="L283" s="74">
        <f>IF($C$3="National Currency",IF(D.Other_DATA!K230=0,0,D.Other_DATA!K230),IF($C$3="Current Exchange rate",IF(D.Other_DATA!K230=0,0,D.Other_DATA!K230/ECO!U12),IF($C$3="Constant Exchange rate",IF(D.Other_DATA!K230=0,0,D.Other_DATA!K230/ECO!U47))))</f>
        <v>274.5655793025872</v>
      </c>
      <c r="M283" s="74">
        <f>IF($C$3="National Currency",IF(D.Other_DATA!L230=0,0,D.Other_DATA!L230),IF($C$3="Current Exchange rate",IF(D.Other_DATA!L230=0,0,D.Other_DATA!L230/ECO!V12),IF($C$3="Constant Exchange rate",IF(D.Other_DATA!L230=0,0,D.Other_DATA!L230/ECO!V47))))</f>
        <v>254.8317823908375</v>
      </c>
      <c r="N283" s="74">
        <f>IF($C$3="National Currency",IF(D.Other_DATA!M230=0,0,D.Other_DATA!M230),IF($C$3="Current Exchange rate",IF(D.Other_DATA!M230=0,0,D.Other_DATA!M230/ECO!W12),IF($C$3="Constant Exchange rate",IF(D.Other_DATA!M230=0,0,D.Other_DATA!M230/ECO!W47))))</f>
        <v>222.41537989569485</v>
      </c>
      <c r="O283" s="74">
        <f>IF($C$3="National Currency",IF(D.Other_DATA!N230=0,0,D.Other_DATA!N230),IF($C$3="Current Exchange rate",IF(D.Other_DATA!N230=0,0,D.Other_DATA!N230/ECO!X12),IF($C$3="Constant Exchange rate",IF(D.Other_DATA!N230=0,0,D.Other_DATA!N230/ECO!X47))))</f>
        <v>219.14522975901312</v>
      </c>
      <c r="P283" s="48">
        <f t="shared" si="59"/>
        <v>2.7916341192694466E-3</v>
      </c>
      <c r="Q283" s="94">
        <f t="shared" si="60"/>
        <v>-1.470289571798189E-2</v>
      </c>
      <c r="R283" s="94" t="str">
        <f t="shared" si="61"/>
        <v>-</v>
      </c>
    </row>
    <row r="284" spans="3:18" ht="15" x14ac:dyDescent="0.25">
      <c r="C284" s="256"/>
      <c r="D284" s="257"/>
      <c r="E284" s="45" t="s">
        <v>3</v>
      </c>
      <c r="F284" s="74">
        <f>IF($C$3="National Currency",IF(D.Other_DATA!E231=0,0,D.Other_DATA!E231),IF($C$3="Current Exchange rate",IF(D.Other_DATA!E231=0,0,D.Other_DATA!E231/ECO!O13),IF($C$3="Constant Exchange rate",IF(D.Other_DATA!E231=0,0,D.Other_DATA!E231/ECO!O48))))</f>
        <v>0</v>
      </c>
      <c r="G284" s="74">
        <f>IF($C$3="National Currency",IF(D.Other_DATA!F231=0,0,D.Other_DATA!F231),IF($C$3="Current Exchange rate",IF(D.Other_DATA!F231=0,0,D.Other_DATA!F231/ECO!P13),IF($C$3="Constant Exchange rate",IF(D.Other_DATA!F231=0,0,D.Other_DATA!F231/ECO!P48))))</f>
        <v>0</v>
      </c>
      <c r="H284" s="74">
        <f>IF($C$3="National Currency",IF(D.Other_DATA!G231=0,0,D.Other_DATA!G231),IF($C$3="Current Exchange rate",IF(D.Other_DATA!G231=0,0,D.Other_DATA!G231/ECO!Q13),IF($C$3="Constant Exchange rate",IF(D.Other_DATA!G231=0,0,D.Other_DATA!G231/ECO!Q48))))</f>
        <v>0</v>
      </c>
      <c r="I284" s="74">
        <f>IF($C$3="National Currency",IF(D.Other_DATA!H231=0,0,D.Other_DATA!H231),IF($C$3="Current Exchange rate",IF(D.Other_DATA!H231=0,0,D.Other_DATA!H231/ECO!R13),IF($C$3="Constant Exchange rate",IF(D.Other_DATA!H231=0,0,D.Other_DATA!H231/ECO!R48))))</f>
        <v>0</v>
      </c>
      <c r="J284" s="74">
        <f>IF($C$3="National Currency",IF(D.Other_DATA!I231=0,0,D.Other_DATA!I231),IF($C$3="Current Exchange rate",IF(D.Other_DATA!I231=0,0,D.Other_DATA!I231/ECO!S13),IF($C$3="Constant Exchange rate",IF(D.Other_DATA!I231=0,0,D.Other_DATA!I231/ECO!S48))))</f>
        <v>0</v>
      </c>
      <c r="K284" s="74">
        <f>IF($C$3="National Currency",IF(D.Other_DATA!J231=0,0,D.Other_DATA!J231),IF($C$3="Current Exchange rate",IF(D.Other_DATA!J231=0,0,D.Other_DATA!J231/ECO!T13),IF($C$3="Constant Exchange rate",IF(D.Other_DATA!J231=0,0,D.Other_DATA!J231/ECO!T48))))</f>
        <v>5292.5815036593485</v>
      </c>
      <c r="L284" s="74">
        <f>IF($C$3="National Currency",IF(D.Other_DATA!K231=0,0,D.Other_DATA!K231),IF($C$3="Current Exchange rate",IF(D.Other_DATA!K231=0,0,D.Other_DATA!K231/ECO!U13),IF($C$3="Constant Exchange rate",IF(D.Other_DATA!K231=0,0,D.Other_DATA!K231/ECO!U48))))</f>
        <v>5393.1304058549567</v>
      </c>
      <c r="M284" s="74">
        <f>IF($C$3="National Currency",IF(D.Other_DATA!L231=0,0,D.Other_DATA!L231),IF($C$3="Current Exchange rate",IF(D.Other_DATA!L231=0,0,D.Other_DATA!L231/ECO!V13),IF($C$3="Constant Exchange rate",IF(D.Other_DATA!L231=0,0,D.Other_DATA!L231/ECO!V48))))</f>
        <v>5224.1350632069198</v>
      </c>
      <c r="N284" s="74">
        <f>IF($C$3="National Currency",IF(D.Other_DATA!M231=0,0,D.Other_DATA!M231),IF($C$3="Current Exchange rate",IF(D.Other_DATA!M231=0,0,D.Other_DATA!M231/ECO!W13),IF($C$3="Constant Exchange rate",IF(D.Other_DATA!M231=0,0,D.Other_DATA!M231/ECO!W48))))</f>
        <v>5261.5792275116437</v>
      </c>
      <c r="O284" s="223">
        <f>IF($C$3="National Currency",IF(D.Other_DATA!N231=0,0,D.Other_DATA!N231),IF($C$3="Current Exchange rate",IF(D.Other_DATA!N231=0,0,D.Other_DATA!N231/ECO!X13),IF($C$3="Constant Exchange rate",IF(D.Other_DATA!N231=0,0,D.Other_DATA!N231/ECO!X48))))</f>
        <v>5261.5792275116437</v>
      </c>
      <c r="P284" s="48">
        <f t="shared" si="59"/>
        <v>6.7025890131914997E-2</v>
      </c>
      <c r="Q284" s="94">
        <f t="shared" si="60"/>
        <v>0</v>
      </c>
      <c r="R284" s="94" t="str">
        <f t="shared" si="61"/>
        <v>-</v>
      </c>
    </row>
    <row r="285" spans="3:18" ht="15" x14ac:dyDescent="0.25">
      <c r="C285" s="256"/>
      <c r="D285" s="257"/>
      <c r="E285" s="45" t="s">
        <v>4</v>
      </c>
      <c r="F285" s="74">
        <f>IF($C$3="National Currency",IF(D.Other_DATA!E232=0,0,D.Other_DATA!E232),IF($C$3="Current Exchange rate",IF(D.Other_DATA!E232=0,0,D.Other_DATA!E232/ECO!O14),IF($C$3="Constant Exchange rate",IF(D.Other_DATA!E232=0,0,D.Other_DATA!E232/ECO!O49))))</f>
        <v>77.400174278538117</v>
      </c>
      <c r="G285" s="74">
        <f>IF($C$3="National Currency",IF(D.Other_DATA!F232=0,0,D.Other_DATA!F232),IF($C$3="Current Exchange rate",IF(D.Other_DATA!F232=0,0,D.Other_DATA!F232/ECO!P14),IF($C$3="Constant Exchange rate",IF(D.Other_DATA!F232=0,0,D.Other_DATA!F232/ECO!P49))))</f>
        <v>88.335298238419881</v>
      </c>
      <c r="H285" s="74">
        <f>IF($C$3="National Currency",IF(D.Other_DATA!G232=0,0,D.Other_DATA!G232),IF($C$3="Current Exchange rate",IF(D.Other_DATA!G232=0,0,D.Other_DATA!G232/ECO!Q14),IF($C$3="Constant Exchange rate",IF(D.Other_DATA!G232=0,0,D.Other_DATA!G232/ECO!Q49))))</f>
        <v>98.757838262682185</v>
      </c>
      <c r="I285" s="74">
        <f>IF($C$3="National Currency",IF(D.Other_DATA!H232=0,0,D.Other_DATA!H232),IF($C$3="Current Exchange rate",IF(D.Other_DATA!H232=0,0,D.Other_DATA!H232/ECO!R14),IF($C$3="Constant Exchange rate",IF(D.Other_DATA!H232=0,0,D.Other_DATA!H232/ECO!R49))))</f>
        <v>112.08502058878808</v>
      </c>
      <c r="J285" s="74">
        <f>IF($C$3="National Currency",IF(D.Other_DATA!I232=0,0,D.Other_DATA!I232),IF($C$3="Current Exchange rate",IF(D.Other_DATA!I232=0,0,D.Other_DATA!I232/ECO!S14),IF($C$3="Constant Exchange rate",IF(D.Other_DATA!I232=0,0,D.Other_DATA!I232/ECO!S49))))</f>
        <v>116</v>
      </c>
      <c r="K285" s="74">
        <f>IF($C$3="National Currency",IF(D.Other_DATA!J232=0,0,D.Other_DATA!J232),IF($C$3="Current Exchange rate",IF(D.Other_DATA!J232=0,0,D.Other_DATA!J232/ECO!T14),IF($C$3="Constant Exchange rate",IF(D.Other_DATA!J232=0,0,D.Other_DATA!J232/ECO!T49))))</f>
        <v>130</v>
      </c>
      <c r="L285" s="74">
        <f>IF($C$3="National Currency",IF(D.Other_DATA!K232=0,0,D.Other_DATA!K232),IF($C$3="Current Exchange rate",IF(D.Other_DATA!K232=0,0,D.Other_DATA!K232/ECO!U14),IF($C$3="Constant Exchange rate",IF(D.Other_DATA!K232=0,0,D.Other_DATA!K232/ECO!U49))))</f>
        <v>135.5</v>
      </c>
      <c r="M285" s="74">
        <f>IF($C$3="National Currency",IF(D.Other_DATA!L232=0,0,D.Other_DATA!L232),IF($C$3="Current Exchange rate",IF(D.Other_DATA!L232=0,0,D.Other_DATA!L232/ECO!V14),IF($C$3="Constant Exchange rate",IF(D.Other_DATA!L232=0,0,D.Other_DATA!L232/ECO!V49))))</f>
        <v>141</v>
      </c>
      <c r="N285" s="74">
        <f>IF($C$3="National Currency",IF(D.Other_DATA!M232=0,0,D.Other_DATA!M232),IF($C$3="Current Exchange rate",IF(D.Other_DATA!M232=0,0,D.Other_DATA!M232/ECO!W14),IF($C$3="Constant Exchange rate",IF(D.Other_DATA!M232=0,0,D.Other_DATA!M232/ECO!W49))))</f>
        <v>0</v>
      </c>
      <c r="O285" s="74">
        <f>IF($C$3="National Currency",IF(D.Other_DATA!N232=0,0,D.Other_DATA!N232),IF($C$3="Current Exchange rate",IF(D.Other_DATA!N232=0,0,D.Other_DATA!N232/ECO!X14),IF($C$3="Constant Exchange rate",IF(D.Other_DATA!N232=0,0,D.Other_DATA!N232/ECO!X49))))</f>
        <v>0</v>
      </c>
      <c r="P285" s="48">
        <f t="shared" si="59"/>
        <v>0</v>
      </c>
      <c r="Q285" s="94" t="str">
        <f t="shared" si="60"/>
        <v>-</v>
      </c>
      <c r="R285" s="94" t="str">
        <f t="shared" si="61"/>
        <v>-</v>
      </c>
    </row>
    <row r="286" spans="3:18" ht="15" x14ac:dyDescent="0.25">
      <c r="C286" s="256"/>
      <c r="D286" s="257"/>
      <c r="E286" s="45" t="s">
        <v>5</v>
      </c>
      <c r="F286" s="74">
        <f>IF($C$3="National Currency",IF(D.Other_DATA!E233=0,0,D.Other_DATA!E233),IF($C$3="Current Exchange rate",IF(D.Other_DATA!E233=0,0,D.Other_DATA!E233/ECO!O15),IF($C$3="Constant Exchange rate",IF(D.Other_DATA!E233=0,0,D.Other_DATA!E233/ECO!O50))))</f>
        <v>636.45213628988643</v>
      </c>
      <c r="G286" s="74">
        <f>IF($C$3="National Currency",IF(D.Other_DATA!F233=0,0,D.Other_DATA!F233),IF($C$3="Current Exchange rate",IF(D.Other_DATA!F233=0,0,D.Other_DATA!F233/ECO!P15),IF($C$3="Constant Exchange rate",IF(D.Other_DATA!F233=0,0,D.Other_DATA!F233/ECO!P50))))</f>
        <v>617.70326302505862</v>
      </c>
      <c r="H286" s="74">
        <f>IF($C$3="National Currency",IF(D.Other_DATA!G233=0,0,D.Other_DATA!G233),IF($C$3="Current Exchange rate",IF(D.Other_DATA!G233=0,0,D.Other_DATA!G233/ECO!Q15),IF($C$3="Constant Exchange rate",IF(D.Other_DATA!G233=0,0,D.Other_DATA!G233/ECO!Q50))))</f>
        <v>666.91905534523164</v>
      </c>
      <c r="I286" s="74">
        <f>IF($C$3="National Currency",IF(D.Other_DATA!H233=0,0,D.Other_DATA!H233),IF($C$3="Current Exchange rate",IF(D.Other_DATA!H233=0,0,D.Other_DATA!H233/ECO!R15),IF($C$3="Constant Exchange rate",IF(D.Other_DATA!H233=0,0,D.Other_DATA!H233/ECO!R50))))</f>
        <v>723.63439697133583</v>
      </c>
      <c r="J286" s="74">
        <f>IF($C$3="National Currency",IF(D.Other_DATA!I233=0,0,D.Other_DATA!I233),IF($C$3="Current Exchange rate",IF(D.Other_DATA!I233=0,0,D.Other_DATA!I233/ECO!S15),IF($C$3="Constant Exchange rate",IF(D.Other_DATA!I233=0,0,D.Other_DATA!I233/ECO!S50))))</f>
        <v>795.81755904092302</v>
      </c>
      <c r="K286" s="74">
        <f>IF($C$3="National Currency",IF(D.Other_DATA!J233=0,0,D.Other_DATA!J233),IF($C$3="Current Exchange rate",IF(D.Other_DATA!J233=0,0,D.Other_DATA!J233/ECO!T15),IF($C$3="Constant Exchange rate",IF(D.Other_DATA!J233=0,0,D.Other_DATA!J233/ECO!T50))))</f>
        <v>832.23363980530019</v>
      </c>
      <c r="L286" s="74">
        <f>IF($C$3="National Currency",IF(D.Other_DATA!K233=0,0,D.Other_DATA!K233),IF($C$3="Current Exchange rate",IF(D.Other_DATA!K233=0,0,D.Other_DATA!K233/ECO!U15),IF($C$3="Constant Exchange rate",IF(D.Other_DATA!K233=0,0,D.Other_DATA!K233/ECO!U50))))</f>
        <v>831.36830719307738</v>
      </c>
      <c r="M286" s="74">
        <f>IF($C$3="National Currency",IF(D.Other_DATA!L233=0,0,D.Other_DATA!L233),IF($C$3="Current Exchange rate",IF(D.Other_DATA!L233=0,0,D.Other_DATA!L233/ECO!V15),IF($C$3="Constant Exchange rate",IF(D.Other_DATA!L233=0,0,D.Other_DATA!L233/ECO!V50))))</f>
        <v>851.09067964665587</v>
      </c>
      <c r="N286" s="74">
        <f>IF($C$3="National Currency",IF(D.Other_DATA!M233=0,0,D.Other_DATA!M233),IF($C$3="Current Exchange rate",IF(D.Other_DATA!M233=0,0,D.Other_DATA!M233/ECO!W15),IF($C$3="Constant Exchange rate",IF(D.Other_DATA!M233=0,0,D.Other_DATA!M233/ECO!W50))))</f>
        <v>853.39823327925001</v>
      </c>
      <c r="O286" s="74">
        <f>IF($C$3="National Currency",IF(D.Other_DATA!N233=0,0,D.Other_DATA!N233),IF($C$3="Current Exchange rate",IF(D.Other_DATA!N233=0,0,D.Other_DATA!N233/ECO!X15),IF($C$3="Constant Exchange rate",IF(D.Other_DATA!N233=0,0,D.Other_DATA!N233/ECO!X50))))</f>
        <v>877.73571299801699</v>
      </c>
      <c r="P286" s="48">
        <f t="shared" si="59"/>
        <v>1.1181247097192546E-2</v>
      </c>
      <c r="Q286" s="94">
        <f t="shared" si="60"/>
        <v>2.8518315095694913E-2</v>
      </c>
      <c r="R286" s="94">
        <f t="shared" si="61"/>
        <v>0.37910718332200322</v>
      </c>
    </row>
    <row r="287" spans="3:18" ht="15" x14ac:dyDescent="0.25">
      <c r="C287" s="256"/>
      <c r="D287" s="257"/>
      <c r="E287" s="45" t="s">
        <v>6</v>
      </c>
      <c r="F287" s="74">
        <f>IF($C$3="National Currency",IF(D.Other_DATA!E234=0,0,D.Other_DATA!E234),IF($C$3="Current Exchange rate",IF(D.Other_DATA!E234=0,0,D.Other_DATA!E234/ECO!O16),IF($C$3="Constant Exchange rate",IF(D.Other_DATA!E234=0,0,D.Other_DATA!E234/ECO!O51))))</f>
        <v>0</v>
      </c>
      <c r="G287" s="74">
        <f>IF($C$3="National Currency",IF(D.Other_DATA!F234=0,0,D.Other_DATA!F234),IF($C$3="Current Exchange rate",IF(D.Other_DATA!F234=0,0,D.Other_DATA!F234/ECO!P16),IF($C$3="Constant Exchange rate",IF(D.Other_DATA!F234=0,0,D.Other_DATA!F234/ECO!P51))))</f>
        <v>0</v>
      </c>
      <c r="H287" s="74">
        <f>IF($C$3="National Currency",IF(D.Other_DATA!G234=0,0,D.Other_DATA!G234),IF($C$3="Current Exchange rate",IF(D.Other_DATA!G234=0,0,D.Other_DATA!G234/ECO!Q16),IF($C$3="Constant Exchange rate",IF(D.Other_DATA!G234=0,0,D.Other_DATA!G234/ECO!Q51))))</f>
        <v>0</v>
      </c>
      <c r="I287" s="74">
        <f>IF($C$3="National Currency",IF(D.Other_DATA!H234=0,0,D.Other_DATA!H234),IF($C$3="Current Exchange rate",IF(D.Other_DATA!H234=0,0,D.Other_DATA!H234/ECO!R16),IF($C$3="Constant Exchange rate",IF(D.Other_DATA!H234=0,0,D.Other_DATA!H234/ECO!R51))))</f>
        <v>0</v>
      </c>
      <c r="J287" s="74">
        <f>IF($C$3="National Currency",IF(D.Other_DATA!I234=0,0,D.Other_DATA!I234),IF($C$3="Current Exchange rate",IF(D.Other_DATA!I234=0,0,D.Other_DATA!I234/ECO!S16),IF($C$3="Constant Exchange rate",IF(D.Other_DATA!I234=0,0,D.Other_DATA!I234/ECO!S51))))</f>
        <v>0</v>
      </c>
      <c r="K287" s="74">
        <f>IF($C$3="National Currency",IF(D.Other_DATA!J234=0,0,D.Other_DATA!J234),IF($C$3="Current Exchange rate",IF(D.Other_DATA!J234=0,0,D.Other_DATA!J234/ECO!T16),IF($C$3="Constant Exchange rate",IF(D.Other_DATA!J234=0,0,D.Other_DATA!J234/ECO!T51))))</f>
        <v>0</v>
      </c>
      <c r="L287" s="74">
        <f>IF($C$3="National Currency",IF(D.Other_DATA!K234=0,0,D.Other_DATA!K234),IF($C$3="Current Exchange rate",IF(D.Other_DATA!K234=0,0,D.Other_DATA!K234/ECO!U16),IF($C$3="Constant Exchange rate",IF(D.Other_DATA!K234=0,0,D.Other_DATA!K234/ECO!U51))))</f>
        <v>0</v>
      </c>
      <c r="M287" s="74">
        <f>IF($C$3="National Currency",IF(D.Other_DATA!L234=0,0,D.Other_DATA!L234),IF($C$3="Current Exchange rate",IF(D.Other_DATA!L234=0,0,D.Other_DATA!L234/ECO!V16),IF($C$3="Constant Exchange rate",IF(D.Other_DATA!L234=0,0,D.Other_DATA!L234/ECO!V51))))</f>
        <v>0</v>
      </c>
      <c r="N287" s="74">
        <f>IF($C$3="National Currency",IF(D.Other_DATA!M234=0,0,D.Other_DATA!M234),IF($C$3="Current Exchange rate",IF(D.Other_DATA!M234=0,0,D.Other_DATA!M234/ECO!W16),IF($C$3="Constant Exchange rate",IF(D.Other_DATA!M234=0,0,D.Other_DATA!M234/ECO!W51))))</f>
        <v>0</v>
      </c>
      <c r="O287" s="74">
        <f>IF($C$3="National Currency",IF(D.Other_DATA!N234=0,0,D.Other_DATA!N234),IF($C$3="Current Exchange rate",IF(D.Other_DATA!N234=0,0,D.Other_DATA!N234/ECO!X16),IF($C$3="Constant Exchange rate",IF(D.Other_DATA!N234=0,0,D.Other_DATA!N234/ECO!X51))))</f>
        <v>0</v>
      </c>
      <c r="P287" s="48">
        <f t="shared" si="59"/>
        <v>0</v>
      </c>
      <c r="Q287" s="94" t="str">
        <f t="shared" si="60"/>
        <v>-</v>
      </c>
      <c r="R287" s="94" t="str">
        <f t="shared" si="61"/>
        <v>-</v>
      </c>
    </row>
    <row r="288" spans="3:18" ht="15" x14ac:dyDescent="0.25">
      <c r="C288" s="256"/>
      <c r="D288" s="257"/>
      <c r="E288" s="45" t="s">
        <v>7</v>
      </c>
      <c r="F288" s="74">
        <f>IF($C$3="National Currency",IF(D.Other_DATA!E235=0,0,D.Other_DATA!E235),IF($C$3="Current Exchange rate",IF(D.Other_DATA!E235=0,0,D.Other_DATA!E235/ECO!O17),IF($C$3="Constant Exchange rate",IF(D.Other_DATA!E235=0,0,D.Other_DATA!E235/ECO!O52))))</f>
        <v>1361.7987186547218</v>
      </c>
      <c r="G288" s="74">
        <f>IF($C$3="National Currency",IF(D.Other_DATA!F235=0,0,D.Other_DATA!F235),IF($C$3="Current Exchange rate",IF(D.Other_DATA!F235=0,0,D.Other_DATA!F235/ECO!P17),IF($C$3="Constant Exchange rate",IF(D.Other_DATA!F235=0,0,D.Other_DATA!F235/ECO!P52))))</f>
        <v>1139.913771103918</v>
      </c>
      <c r="H288" s="74">
        <f>IF($C$3="National Currency",IF(D.Other_DATA!G235=0,0,D.Other_DATA!G235),IF($C$3="Current Exchange rate",IF(D.Other_DATA!G235=0,0,D.Other_DATA!G235/ECO!Q17),IF($C$3="Constant Exchange rate",IF(D.Other_DATA!G235=0,0,D.Other_DATA!G235/ECO!Q52))))</f>
        <v>1318.0127060024445</v>
      </c>
      <c r="I288" s="74">
        <f>IF($C$3="National Currency",IF(D.Other_DATA!H235=0,0,D.Other_DATA!H235),IF($C$3="Current Exchange rate",IF(D.Other_DATA!H235=0,0,D.Other_DATA!H235/ECO!R17),IF($C$3="Constant Exchange rate",IF(D.Other_DATA!H235=0,0,D.Other_DATA!H235/ECO!R52))))</f>
        <v>1349.979181497052</v>
      </c>
      <c r="J288" s="74">
        <f>IF($C$3="National Currency",IF(D.Other_DATA!I235=0,0,D.Other_DATA!I235),IF($C$3="Current Exchange rate",IF(D.Other_DATA!I235=0,0,D.Other_DATA!I235/ECO!S17),IF($C$3="Constant Exchange rate",IF(D.Other_DATA!I235=0,0,D.Other_DATA!I235/ECO!S52))))</f>
        <v>1374.5147945683855</v>
      </c>
      <c r="K288" s="74">
        <f>IF($C$3="National Currency",IF(D.Other_DATA!J235=0,0,D.Other_DATA!J235),IF($C$3="Current Exchange rate",IF(D.Other_DATA!J235=0,0,D.Other_DATA!J235/ECO!T17),IF($C$3="Constant Exchange rate",IF(D.Other_DATA!J235=0,0,D.Other_DATA!J235/ECO!T52))))</f>
        <v>1334.998321088472</v>
      </c>
      <c r="L288" s="74">
        <f>IF($C$3="National Currency",IF(D.Other_DATA!K235=0,0,D.Other_DATA!K235),IF($C$3="Current Exchange rate",IF(D.Other_DATA!K235=0,0,D.Other_DATA!K235/ECO!U17),IF($C$3="Constant Exchange rate",IF(D.Other_DATA!K235=0,0,D.Other_DATA!K235/ECO!U52))))</f>
        <v>1412.3061528749681</v>
      </c>
      <c r="M288" s="74">
        <f>IF($C$3="National Currency",IF(D.Other_DATA!L235=0,0,D.Other_DATA!L235),IF($C$3="Current Exchange rate",IF(D.Other_DATA!L235=0,0,D.Other_DATA!L235/ECO!V17),IF($C$3="Constant Exchange rate",IF(D.Other_DATA!L235=0,0,D.Other_DATA!L235/ECO!V52))))</f>
        <v>1482.5460357540999</v>
      </c>
      <c r="N288" s="74">
        <f>IF($C$3="National Currency",IF(D.Other_DATA!M235=0,0,D.Other_DATA!M235),IF($C$3="Current Exchange rate",IF(D.Other_DATA!M235=0,0,D.Other_DATA!M235/ECO!W17),IF($C$3="Constant Exchange rate",IF(D.Other_DATA!M235=0,0,D.Other_DATA!M235/ECO!W52))))</f>
        <v>1236.2161363544787</v>
      </c>
      <c r="O288" s="223">
        <f>IF($C$3="National Currency",IF(D.Other_DATA!N235=0,0,D.Other_DATA!N235),IF($C$3="Current Exchange rate",IF(D.Other_DATA!N235=0,0,D.Other_DATA!N235/ECO!X17),IF($C$3="Constant Exchange rate",IF(D.Other_DATA!N235=0,0,D.Other_DATA!N235/ECO!X52))))</f>
        <v>1236.2161363544787</v>
      </c>
      <c r="P288" s="48">
        <f t="shared" si="59"/>
        <v>1.574783603016883E-2</v>
      </c>
      <c r="Q288" s="94">
        <f t="shared" si="60"/>
        <v>0</v>
      </c>
      <c r="R288" s="94">
        <f t="shared" si="61"/>
        <v>-9.2218167472137291E-2</v>
      </c>
    </row>
    <row r="289" spans="3:20" ht="15" x14ac:dyDescent="0.25">
      <c r="C289" s="256"/>
      <c r="D289" s="257"/>
      <c r="E289" s="45" t="s">
        <v>8</v>
      </c>
      <c r="F289" s="74">
        <f>IF($C$3="National Currency",IF(D.Other_DATA!E236=0,0,D.Other_DATA!E236),IF($C$3="Current Exchange rate",IF(D.Other_DATA!E236=0,0,D.Other_DATA!E236/ECO!O18),IF($C$3="Constant Exchange rate",IF(D.Other_DATA!E236=0,0,D.Other_DATA!E236/ECO!O53))))</f>
        <v>36.301816369051423</v>
      </c>
      <c r="G289" s="74">
        <f>IF($C$3="National Currency",IF(D.Other_DATA!F236=0,0,D.Other_DATA!F236),IF($C$3="Current Exchange rate",IF(D.Other_DATA!F236=0,0,D.Other_DATA!F236/ECO!P18),IF($C$3="Constant Exchange rate",IF(D.Other_DATA!F236=0,0,D.Other_DATA!F236/ECO!P53))))</f>
        <v>40.513594007643832</v>
      </c>
      <c r="H289" s="74">
        <f>IF($C$3="National Currency",IF(D.Other_DATA!G236=0,0,D.Other_DATA!G236),IF($C$3="Current Exchange rate",IF(D.Other_DATA!G236=0,0,D.Other_DATA!G236/ECO!Q18),IF($C$3="Constant Exchange rate",IF(D.Other_DATA!G236=0,0,D.Other_DATA!G236/ECO!Q53))))</f>
        <v>46.390525737220869</v>
      </c>
      <c r="I289" s="74">
        <f>IF($C$3="National Currency",IF(D.Other_DATA!H236=0,0,D.Other_DATA!H236),IF($C$3="Current Exchange rate",IF(D.Other_DATA!H236=0,0,D.Other_DATA!H236/ECO!R18),IF($C$3="Constant Exchange rate",IF(D.Other_DATA!H236=0,0,D.Other_DATA!H236/ECO!R53))))</f>
        <v>51.843020208863273</v>
      </c>
      <c r="J289" s="74">
        <f>IF($C$3="National Currency",IF(D.Other_DATA!I236=0,0,D.Other_DATA!I236),IF($C$3="Current Exchange rate",IF(D.Other_DATA!I236=0,0,D.Other_DATA!I236/ECO!S18),IF($C$3="Constant Exchange rate",IF(D.Other_DATA!I236=0,0,D.Other_DATA!I236/ECO!S53))))</f>
        <v>53.910306392443083</v>
      </c>
      <c r="K289" s="74">
        <f>IF($C$3="National Currency",IF(D.Other_DATA!J236=0,0,D.Other_DATA!J236),IF($C$3="Current Exchange rate",IF(D.Other_DATA!J236=0,0,D.Other_DATA!J236/ECO!T18),IF($C$3="Constant Exchange rate",IF(D.Other_DATA!J236=0,0,D.Other_DATA!J236/ECO!T53))))</f>
        <v>68.608643411348154</v>
      </c>
      <c r="L289" s="74">
        <f>IF($C$3="National Currency",IF(D.Other_DATA!K236=0,0,D.Other_DATA!K236),IF($C$3="Current Exchange rate",IF(D.Other_DATA!K236=0,0,D.Other_DATA!K236/ECO!U18),IF($C$3="Constant Exchange rate",IF(D.Other_DATA!K236=0,0,D.Other_DATA!K236/ECO!U53))))</f>
        <v>60.99957818311966</v>
      </c>
      <c r="M289" s="74">
        <f>IF($C$3="National Currency",IF(D.Other_DATA!L236=0,0,D.Other_DATA!L236),IF($C$3="Current Exchange rate",IF(D.Other_DATA!L236=0,0,D.Other_DATA!L236/ECO!V18),IF($C$3="Constant Exchange rate",IF(D.Other_DATA!L236=0,0,D.Other_DATA!L236/ECO!V53))))</f>
        <v>53.2</v>
      </c>
      <c r="N289" s="74">
        <f>IF($C$3="National Currency",IF(D.Other_DATA!M236=0,0,D.Other_DATA!M236),IF($C$3="Current Exchange rate",IF(D.Other_DATA!M236=0,0,D.Other_DATA!M236/ECO!W18),IF($C$3="Constant Exchange rate",IF(D.Other_DATA!M236=0,0,D.Other_DATA!M236/ECO!W53))))</f>
        <v>72.525000000000006</v>
      </c>
      <c r="O289" s="74">
        <f>IF($C$3="National Currency",IF(D.Other_DATA!N236=0,0,D.Other_DATA!N236),IF($C$3="Current Exchange rate",IF(D.Other_DATA!N236=0,0,D.Other_DATA!N236/ECO!X18),IF($C$3="Constant Exchange rate",IF(D.Other_DATA!N236=0,0,D.Other_DATA!N236/ECO!X53))))</f>
        <v>99.3</v>
      </c>
      <c r="P289" s="48">
        <f t="shared" si="59"/>
        <v>1.264956888855368E-3</v>
      </c>
      <c r="Q289" s="94">
        <f t="shared" si="60"/>
        <v>0.3691830403309202</v>
      </c>
      <c r="R289" s="94">
        <f t="shared" si="61"/>
        <v>1.7354003169014085</v>
      </c>
    </row>
    <row r="290" spans="3:20" ht="15" x14ac:dyDescent="0.25">
      <c r="C290" s="256"/>
      <c r="D290" s="257"/>
      <c r="E290" s="45" t="s">
        <v>9</v>
      </c>
      <c r="F290" s="74">
        <f>IF($C$3="National Currency",IF(D.Other_DATA!E237=0,0,D.Other_DATA!E237),IF($C$3="Current Exchange rate",IF(D.Other_DATA!E237=0,0,D.Other_DATA!E237/ECO!O19),IF($C$3="Constant Exchange rate",IF(D.Other_DATA!E237=0,0,D.Other_DATA!E237/ECO!O54))))</f>
        <v>4920.142012360001</v>
      </c>
      <c r="G290" s="74">
        <f>IF($C$3="National Currency",IF(D.Other_DATA!F237=0,0,D.Other_DATA!F237),IF($C$3="Current Exchange rate",IF(D.Other_DATA!F237=0,0,D.Other_DATA!F237/ECO!P19),IF($C$3="Constant Exchange rate",IF(D.Other_DATA!F237=0,0,D.Other_DATA!F237/ECO!P54))))</f>
        <v>5234.7256872800008</v>
      </c>
      <c r="H290" s="74">
        <f>IF($C$3="National Currency",IF(D.Other_DATA!G237=0,0,D.Other_DATA!G237),IF($C$3="Current Exchange rate",IF(D.Other_DATA!G237=0,0,D.Other_DATA!G237/ECO!Q19),IF($C$3="Constant Exchange rate",IF(D.Other_DATA!G237=0,0,D.Other_DATA!G237/ECO!Q54))))</f>
        <v>5793.7864998599998</v>
      </c>
      <c r="I290" s="74">
        <f>IF($C$3="National Currency",IF(D.Other_DATA!H237=0,0,D.Other_DATA!H237),IF($C$3="Current Exchange rate",IF(D.Other_DATA!H237=0,0,D.Other_DATA!H237/ECO!R19),IF($C$3="Constant Exchange rate",IF(D.Other_DATA!H237=0,0,D.Other_DATA!H237/ECO!R54))))</f>
        <v>6246.9457506899998</v>
      </c>
      <c r="J290" s="74">
        <f>IF($C$3="National Currency",IF(D.Other_DATA!I237=0,0,D.Other_DATA!I237),IF($C$3="Current Exchange rate",IF(D.Other_DATA!I237=0,0,D.Other_DATA!I237/ECO!S19),IF($C$3="Constant Exchange rate",IF(D.Other_DATA!I237=0,0,D.Other_DATA!I237/ECO!S54))))</f>
        <v>6609.2800254699996</v>
      </c>
      <c r="K290" s="74">
        <f>IF($C$3="National Currency",IF(D.Other_DATA!J237=0,0,D.Other_DATA!J237),IF($C$3="Current Exchange rate",IF(D.Other_DATA!J237=0,0,D.Other_DATA!J237/ECO!T19),IF($C$3="Constant Exchange rate",IF(D.Other_DATA!J237=0,0,D.Other_DATA!J237/ECO!T54))))</f>
        <v>6688.3013691058914</v>
      </c>
      <c r="L290" s="74">
        <f>IF($C$3="National Currency",IF(D.Other_DATA!K237=0,0,D.Other_DATA!K237),IF($C$3="Current Exchange rate",IF(D.Other_DATA!K237=0,0,D.Other_DATA!K237/ECO!U19),IF($C$3="Constant Exchange rate",IF(D.Other_DATA!K237=0,0,D.Other_DATA!K237/ECO!U54))))</f>
        <v>6317.157070264303</v>
      </c>
      <c r="M290" s="74">
        <f>IF($C$3="National Currency",IF(D.Other_DATA!L237=0,0,D.Other_DATA!L237),IF($C$3="Current Exchange rate",IF(D.Other_DATA!L237=0,0,D.Other_DATA!L237/ECO!V19),IF($C$3="Constant Exchange rate",IF(D.Other_DATA!L237=0,0,D.Other_DATA!L237/ECO!V54))))</f>
        <v>6568.3712233171018</v>
      </c>
      <c r="N290" s="74">
        <f>IF($C$3="National Currency",IF(D.Other_DATA!M237=0,0,D.Other_DATA!M237),IF($C$3="Current Exchange rate",IF(D.Other_DATA!M237=0,0,D.Other_DATA!M237/ECO!W19),IF($C$3="Constant Exchange rate",IF(D.Other_DATA!M237=0,0,D.Other_DATA!M237/ECO!W54))))</f>
        <v>6753.727435616398</v>
      </c>
      <c r="O290" s="74">
        <f>IF($C$3="National Currency",IF(D.Other_DATA!N237=0,0,D.Other_DATA!N237),IF($C$3="Current Exchange rate",IF(D.Other_DATA!N237=0,0,D.Other_DATA!N237/ECO!X19),IF($C$3="Constant Exchange rate",IF(D.Other_DATA!N237=0,0,D.Other_DATA!N237/ECO!X54))))</f>
        <v>6705.9601874950085</v>
      </c>
      <c r="P290" s="48">
        <f t="shared" si="59"/>
        <v>8.5425483741809125E-2</v>
      </c>
      <c r="Q290" s="94">
        <f t="shared" si="60"/>
        <v>-7.0727237035780322E-3</v>
      </c>
      <c r="R290" s="94">
        <f t="shared" si="61"/>
        <v>0.36296069720118096</v>
      </c>
    </row>
    <row r="291" spans="3:20" ht="15" x14ac:dyDescent="0.25">
      <c r="C291" s="256"/>
      <c r="D291" s="257"/>
      <c r="E291" s="45" t="s">
        <v>10</v>
      </c>
      <c r="F291" s="74">
        <f>IF($C$3="National Currency",IF(D.Other_DATA!E238=0,0,D.Other_DATA!E238),IF($C$3="Current Exchange rate",IF(D.Other_DATA!E238=0,0,D.Other_DATA!E238/ECO!O20),IF($C$3="Constant Exchange rate",IF(D.Other_DATA!E238=0,0,D.Other_DATA!E238/ECO!O55))))</f>
        <v>523</v>
      </c>
      <c r="G291" s="74">
        <f>IF($C$3="National Currency",IF(D.Other_DATA!F238=0,0,D.Other_DATA!F238),IF($C$3="Current Exchange rate",IF(D.Other_DATA!F238=0,0,D.Other_DATA!F238/ECO!P20),IF($C$3="Constant Exchange rate",IF(D.Other_DATA!F238=0,0,D.Other_DATA!F238/ECO!P55))))</f>
        <v>530</v>
      </c>
      <c r="H291" s="74">
        <f>IF($C$3="National Currency",IF(D.Other_DATA!G238=0,0,D.Other_DATA!G238),IF($C$3="Current Exchange rate",IF(D.Other_DATA!G238=0,0,D.Other_DATA!G238/ECO!Q20),IF($C$3="Constant Exchange rate",IF(D.Other_DATA!G238=0,0,D.Other_DATA!G238/ECO!Q55))))</f>
        <v>570</v>
      </c>
      <c r="I291" s="74">
        <f>IF($C$3="National Currency",IF(D.Other_DATA!H238=0,0,D.Other_DATA!H238),IF($C$3="Current Exchange rate",IF(D.Other_DATA!H238=0,0,D.Other_DATA!H238/ECO!R20),IF($C$3="Constant Exchange rate",IF(D.Other_DATA!H238=0,0,D.Other_DATA!H238/ECO!R55))))</f>
        <v>588</v>
      </c>
      <c r="J291" s="74">
        <f>IF($C$3="National Currency",IF(D.Other_DATA!I238=0,0,D.Other_DATA!I238),IF($C$3="Current Exchange rate",IF(D.Other_DATA!I238=0,0,D.Other_DATA!I238/ECO!S20),IF($C$3="Constant Exchange rate",IF(D.Other_DATA!I238=0,0,D.Other_DATA!I238/ECO!S55))))</f>
        <v>624</v>
      </c>
      <c r="K291" s="74">
        <f>IF($C$3="National Currency",IF(D.Other_DATA!J238=0,0,D.Other_DATA!J238),IF($C$3="Current Exchange rate",IF(D.Other_DATA!J238=0,0,D.Other_DATA!J238/ECO!T20),IF($C$3="Constant Exchange rate",IF(D.Other_DATA!J238=0,0,D.Other_DATA!J238/ECO!T55))))</f>
        <v>642</v>
      </c>
      <c r="L291" s="74">
        <f>IF($C$3="National Currency",IF(D.Other_DATA!K238=0,0,D.Other_DATA!K238),IF($C$3="Current Exchange rate",IF(D.Other_DATA!K238=0,0,D.Other_DATA!K238/ECO!U20),IF($C$3="Constant Exchange rate",IF(D.Other_DATA!K238=0,0,D.Other_DATA!K238/ECO!U55))))</f>
        <v>652</v>
      </c>
      <c r="M291" s="74">
        <f>IF($C$3="National Currency",IF(D.Other_DATA!L238=0,0,D.Other_DATA!L238),IF($C$3="Current Exchange rate",IF(D.Other_DATA!L238=0,0,D.Other_DATA!L238/ECO!V20),IF($C$3="Constant Exchange rate",IF(D.Other_DATA!L238=0,0,D.Other_DATA!L238/ECO!V55))))</f>
        <v>687</v>
      </c>
      <c r="N291" s="74">
        <f>IF($C$3="National Currency",IF(D.Other_DATA!M238=0,0,D.Other_DATA!M238),IF($C$3="Current Exchange rate",IF(D.Other_DATA!M238=0,0,D.Other_DATA!M238/ECO!W20),IF($C$3="Constant Exchange rate",IF(D.Other_DATA!M238=0,0,D.Other_DATA!M238/ECO!W55))))</f>
        <v>725</v>
      </c>
      <c r="O291" s="74">
        <f>IF($C$3="National Currency",IF(D.Other_DATA!N238=0,0,D.Other_DATA!N238),IF($C$3="Current Exchange rate",IF(D.Other_DATA!N238=0,0,D.Other_DATA!N238/ECO!X20),IF($C$3="Constant Exchange rate",IF(D.Other_DATA!N238=0,0,D.Other_DATA!N238/ECO!X55))))</f>
        <v>826</v>
      </c>
      <c r="P291" s="48">
        <f t="shared" si="59"/>
        <v>1.052219929702451E-2</v>
      </c>
      <c r="Q291" s="94">
        <f t="shared" si="60"/>
        <v>0.13931034482758631</v>
      </c>
      <c r="R291" s="94">
        <f t="shared" si="61"/>
        <v>0.57934990439770551</v>
      </c>
      <c r="T291" s="16"/>
    </row>
    <row r="292" spans="3:20" ht="15" x14ac:dyDescent="0.25">
      <c r="C292" s="256"/>
      <c r="D292" s="257"/>
      <c r="E292" s="45" t="s">
        <v>11</v>
      </c>
      <c r="F292" s="74">
        <f>IF($C$3="National Currency",IF(D.Other_DATA!E239=0,0,D.Other_DATA!E239),IF($C$3="Current Exchange rate",IF(D.Other_DATA!E239=0,0,D.Other_DATA!E239/ECO!O21),IF($C$3="Constant Exchange rate",IF(D.Other_DATA!E239=0,0,D.Other_DATA!E239/ECO!O56))))</f>
        <v>15538</v>
      </c>
      <c r="G292" s="74">
        <f>IF($C$3="National Currency",IF(D.Other_DATA!F239=0,0,D.Other_DATA!F239),IF($C$3="Current Exchange rate",IF(D.Other_DATA!F239=0,0,D.Other_DATA!F239/ECO!P21),IF($C$3="Constant Exchange rate",IF(D.Other_DATA!F239=0,0,D.Other_DATA!F239/ECO!P56))))</f>
        <v>16132</v>
      </c>
      <c r="H292" s="74">
        <f>IF($C$3="National Currency",IF(D.Other_DATA!G239=0,0,D.Other_DATA!G239),IF($C$3="Current Exchange rate",IF(D.Other_DATA!G239=0,0,D.Other_DATA!G239/ECO!Q21),IF($C$3="Constant Exchange rate",IF(D.Other_DATA!G239=0,0,D.Other_DATA!G239/ECO!Q56))))</f>
        <v>16807</v>
      </c>
      <c r="I292" s="74">
        <f>IF($C$3="National Currency",IF(D.Other_DATA!H239=0,0,D.Other_DATA!H239),IF($C$3="Current Exchange rate",IF(D.Other_DATA!H239=0,0,D.Other_DATA!H239/ECO!R21),IF($C$3="Constant Exchange rate",IF(D.Other_DATA!H239=0,0,D.Other_DATA!H239/ECO!R56))))</f>
        <v>17952</v>
      </c>
      <c r="J292" s="74">
        <f>IF($C$3="National Currency",IF(D.Other_DATA!I239=0,0,D.Other_DATA!I239),IF($C$3="Current Exchange rate",IF(D.Other_DATA!I239=0,0,D.Other_DATA!I239/ECO!S21),IF($C$3="Constant Exchange rate",IF(D.Other_DATA!I239=0,0,D.Other_DATA!I239/ECO!S56))))</f>
        <v>18944</v>
      </c>
      <c r="K292" s="74">
        <f>IF($C$3="National Currency",IF(D.Other_DATA!J239=0,0,D.Other_DATA!J239),IF($C$3="Current Exchange rate",IF(D.Other_DATA!J239=0,0,D.Other_DATA!J239/ECO!T21),IF($C$3="Constant Exchange rate",IF(D.Other_DATA!J239=0,0,D.Other_DATA!J239/ECO!T56))))</f>
        <v>19401</v>
      </c>
      <c r="L292" s="74">
        <f>IF($C$3="National Currency",IF(D.Other_DATA!K239=0,0,D.Other_DATA!K239),IF($C$3="Current Exchange rate",IF(D.Other_DATA!K239=0,0,D.Other_DATA!K239/ECO!U21),IF($C$3="Constant Exchange rate",IF(D.Other_DATA!K239=0,0,D.Other_DATA!K239/ECO!U56))))</f>
        <v>19903</v>
      </c>
      <c r="M292" s="74">
        <f>IF($C$3="National Currency",IF(D.Other_DATA!L239=0,0,D.Other_DATA!L239),IF($C$3="Current Exchange rate",IF(D.Other_DATA!L239=0,0,D.Other_DATA!L239/ECO!V21),IF($C$3="Constant Exchange rate",IF(D.Other_DATA!L239=0,0,D.Other_DATA!L239/ECO!V56))))</f>
        <v>19765</v>
      </c>
      <c r="N292" s="74">
        <f>IF($C$3="National Currency",IF(D.Other_DATA!M239=0,0,D.Other_DATA!M239),IF($C$3="Current Exchange rate",IF(D.Other_DATA!M239=0,0,D.Other_DATA!M239/ECO!W21),IF($C$3="Constant Exchange rate",IF(D.Other_DATA!M239=0,0,D.Other_DATA!M239/ECO!W56))))</f>
        <v>19933</v>
      </c>
      <c r="O292" s="74">
        <f>IF($C$3="National Currency",IF(D.Other_DATA!N239=0,0,D.Other_DATA!N239),IF($C$3="Current Exchange rate",IF(D.Other_DATA!N239=0,0,D.Other_DATA!N239/ECO!X21),IF($C$3="Constant Exchange rate",IF(D.Other_DATA!N239=0,0,D.Other_DATA!N239/ECO!X56))))</f>
        <v>20471</v>
      </c>
      <c r="P292" s="48">
        <f t="shared" si="59"/>
        <v>0.26077474795325517</v>
      </c>
      <c r="Q292" s="94">
        <f t="shared" si="60"/>
        <v>2.6990417899964925E-2</v>
      </c>
      <c r="R292" s="94">
        <f t="shared" si="61"/>
        <v>0.31747972712060757</v>
      </c>
    </row>
    <row r="293" spans="3:20" ht="15" x14ac:dyDescent="0.25">
      <c r="C293" s="256"/>
      <c r="D293" s="257"/>
      <c r="E293" s="45" t="s">
        <v>12</v>
      </c>
      <c r="F293" s="74">
        <f>IF($C$3="National Currency",IF(D.Other_DATA!E240=0,0,D.Other_DATA!E240),IF($C$3="Current Exchange rate",IF(D.Other_DATA!E240=0,0,D.Other_DATA!E240/ECO!O22),IF($C$3="Constant Exchange rate",IF(D.Other_DATA!E240=0,0,D.Other_DATA!E240/ECO!O57))))</f>
        <v>644</v>
      </c>
      <c r="G293" s="74">
        <f>IF($C$3="National Currency",IF(D.Other_DATA!F240=0,0,D.Other_DATA!F240),IF($C$3="Current Exchange rate",IF(D.Other_DATA!F240=0,0,D.Other_DATA!F240/ECO!P22),IF($C$3="Constant Exchange rate",IF(D.Other_DATA!F240=0,0,D.Other_DATA!F240/ECO!P57))))</f>
        <v>463</v>
      </c>
      <c r="H293" s="74">
        <f>IF($C$3="National Currency",IF(D.Other_DATA!G240=0,0,D.Other_DATA!G240),IF($C$3="Current Exchange rate",IF(D.Other_DATA!G240=0,0,D.Other_DATA!G240/ECO!Q22),IF($C$3="Constant Exchange rate",IF(D.Other_DATA!G240=0,0,D.Other_DATA!G240/ECO!Q57))))</f>
        <v>485</v>
      </c>
      <c r="I293" s="74">
        <f>IF($C$3="National Currency",IF(D.Other_DATA!H240=0,0,D.Other_DATA!H240),IF($C$3="Current Exchange rate",IF(D.Other_DATA!H240=0,0,D.Other_DATA!H240/ECO!R22),IF($C$3="Constant Exchange rate",IF(D.Other_DATA!H240=0,0,D.Other_DATA!H240/ECO!R57))))</f>
        <v>500</v>
      </c>
      <c r="J293" s="74">
        <f>IF($C$3="National Currency",IF(D.Other_DATA!I240=0,0,D.Other_DATA!I240),IF($C$3="Current Exchange rate",IF(D.Other_DATA!I240=0,0,D.Other_DATA!I240/ECO!S22),IF($C$3="Constant Exchange rate",IF(D.Other_DATA!I240=0,0,D.Other_DATA!I240/ECO!S57))))</f>
        <v>536</v>
      </c>
      <c r="K293" s="74">
        <f>IF($C$3="National Currency",IF(D.Other_DATA!J240=0,0,D.Other_DATA!J240),IF($C$3="Current Exchange rate",IF(D.Other_DATA!J240=0,0,D.Other_DATA!J240/ECO!T22),IF($C$3="Constant Exchange rate",IF(D.Other_DATA!J240=0,0,D.Other_DATA!J240/ECO!T57))))</f>
        <v>443</v>
      </c>
      <c r="L293" s="74">
        <f>IF($C$3="National Currency",IF(D.Other_DATA!K240=0,0,D.Other_DATA!K240),IF($C$3="Current Exchange rate",IF(D.Other_DATA!K240=0,0,D.Other_DATA!K240/ECO!U22),IF($C$3="Constant Exchange rate",IF(D.Other_DATA!K240=0,0,D.Other_DATA!K240/ECO!U57))))</f>
        <v>518</v>
      </c>
      <c r="M293" s="74">
        <f>IF($C$3="National Currency",IF(D.Other_DATA!L240=0,0,D.Other_DATA!L240),IF($C$3="Current Exchange rate",IF(D.Other_DATA!L240=0,0,D.Other_DATA!L240/ECO!V22),IF($C$3="Constant Exchange rate",IF(D.Other_DATA!L240=0,0,D.Other_DATA!L240/ECO!V57))))</f>
        <v>522</v>
      </c>
      <c r="N293" s="74">
        <f>IF($C$3="National Currency",IF(D.Other_DATA!M240=0,0,D.Other_DATA!M240),IF($C$3="Current Exchange rate",IF(D.Other_DATA!M240=0,0,D.Other_DATA!M240/ECO!W22),IF($C$3="Constant Exchange rate",IF(D.Other_DATA!M240=0,0,D.Other_DATA!M240/ECO!W57))))</f>
        <v>416</v>
      </c>
      <c r="O293" s="223">
        <f>IF($C$3="National Currency",IF(D.Other_DATA!N240=0,0,D.Other_DATA!N240),IF($C$3="Current Exchange rate",IF(D.Other_DATA!N240=0,0,D.Other_DATA!N240/ECO!X22),IF($C$3="Constant Exchange rate",IF(D.Other_DATA!N240=0,0,D.Other_DATA!N240/ECO!X57))))</f>
        <v>416</v>
      </c>
      <c r="P293" s="48">
        <f t="shared" si="59"/>
        <v>5.2993158687193662E-3</v>
      </c>
      <c r="Q293" s="94">
        <f t="shared" si="60"/>
        <v>0</v>
      </c>
      <c r="R293" s="94">
        <f t="shared" si="61"/>
        <v>-0.35403726708074534</v>
      </c>
    </row>
    <row r="294" spans="3:20" ht="15" x14ac:dyDescent="0.25">
      <c r="C294" s="256"/>
      <c r="D294" s="257"/>
      <c r="E294" s="45" t="s">
        <v>13</v>
      </c>
      <c r="F294" s="74">
        <f>IF($C$3="National Currency",IF(D.Other_DATA!E241=0,0,D.Other_DATA!E241),IF($C$3="Current Exchange rate",IF(D.Other_DATA!E241=0,0,D.Other_DATA!E241/ECO!O23),IF($C$3="Constant Exchange rate",IF(D.Other_DATA!E241=0,0,D.Other_DATA!E241/ECO!O58))))</f>
        <v>206.45077043614521</v>
      </c>
      <c r="G294" s="74">
        <f>IF($C$3="National Currency",IF(D.Other_DATA!F241=0,0,D.Other_DATA!F241),IF($C$3="Current Exchange rate",IF(D.Other_DATA!F241=0,0,D.Other_DATA!F241/ECO!P23),IF($C$3="Constant Exchange rate",IF(D.Other_DATA!F241=0,0,D.Other_DATA!F241/ECO!P58))))</f>
        <v>206.45077043614521</v>
      </c>
      <c r="H294" s="74">
        <f>IF($C$3="National Currency",IF(D.Other_DATA!G241=0,0,D.Other_DATA!G241),IF($C$3="Current Exchange rate",IF(D.Other_DATA!G241=0,0,D.Other_DATA!G241/ECO!Q23),IF($C$3="Constant Exchange rate",IF(D.Other_DATA!G241=0,0,D.Other_DATA!G241/ECO!Q58))))</f>
        <v>238.18229302689997</v>
      </c>
      <c r="I294" s="74">
        <f>IF($C$3="National Currency",IF(D.Other_DATA!H241=0,0,D.Other_DATA!H241),IF($C$3="Current Exchange rate",IF(D.Other_DATA!H241=0,0,D.Other_DATA!H241/ECO!R23),IF($C$3="Constant Exchange rate",IF(D.Other_DATA!H241=0,0,D.Other_DATA!H241/ECO!R58))))</f>
        <v>272.6560459650039</v>
      </c>
      <c r="J294" s="74">
        <f>IF($C$3="National Currency",IF(D.Other_DATA!I241=0,0,D.Other_DATA!I241),IF($C$3="Current Exchange rate",IF(D.Other_DATA!I241=0,0,D.Other_DATA!I241/ECO!S23),IF($C$3="Constant Exchange rate",IF(D.Other_DATA!I241=0,0,D.Other_DATA!I241/ECO!S58))))</f>
        <v>306.21572212065814</v>
      </c>
      <c r="K294" s="74">
        <f>IF($C$3="National Currency",IF(D.Other_DATA!J241=0,0,D.Other_DATA!J241),IF($C$3="Current Exchange rate",IF(D.Other_DATA!J241=0,0,D.Other_DATA!J241/ECO!T23),IF($C$3="Constant Exchange rate",IF(D.Other_DATA!J241=0,0,D.Other_DATA!J241/ECO!T58))))</f>
        <v>328.28414729694435</v>
      </c>
      <c r="L294" s="74">
        <f>IF($C$3="National Currency",IF(D.Other_DATA!K241=0,0,D.Other_DATA!K241),IF($C$3="Current Exchange rate",IF(D.Other_DATA!K241=0,0,D.Other_DATA!K241/ECO!U23),IF($C$3="Constant Exchange rate",IF(D.Other_DATA!K241=0,0,D.Other_DATA!K241/ECO!U58))))</f>
        <v>322.27735701227471</v>
      </c>
      <c r="M294" s="74">
        <f>IF($C$3="National Currency",IF(D.Other_DATA!L241=0,0,D.Other_DATA!L241),IF($C$3="Current Exchange rate",IF(D.Other_DATA!L241=0,0,D.Other_DATA!L241/ECO!V23),IF($C$3="Constant Exchange rate",IF(D.Other_DATA!L241=0,0,D.Other_DATA!L241/ECO!V58))))</f>
        <v>340.16714546879081</v>
      </c>
      <c r="N294" s="74">
        <f>IF($C$3="National Currency",IF(D.Other_DATA!M241=0,0,D.Other_DATA!M241),IF($C$3="Current Exchange rate",IF(D.Other_DATA!M241=0,0,D.Other_DATA!M241/ECO!W23),IF($C$3="Constant Exchange rate",IF(D.Other_DATA!M241=0,0,D.Other_DATA!M241/ECO!W58))))</f>
        <v>339.64481587881954</v>
      </c>
      <c r="O294" s="74">
        <f>IF($C$3="National Currency",IF(D.Other_DATA!N241=0,0,D.Other_DATA!N241),IF($C$3="Current Exchange rate",IF(D.Other_DATA!N241=0,0,D.Other_DATA!N241/ECO!X23),IF($C$3="Constant Exchange rate",IF(D.Other_DATA!N241=0,0,D.Other_DATA!N241/ECO!X58))))</f>
        <v>364.45547140245492</v>
      </c>
      <c r="P294" s="48">
        <f t="shared" si="59"/>
        <v>4.6427035169341983E-3</v>
      </c>
      <c r="Q294" s="94">
        <f t="shared" si="60"/>
        <v>7.30488273740868E-2</v>
      </c>
      <c r="R294" s="94">
        <f t="shared" si="61"/>
        <v>0.7653383934218847</v>
      </c>
    </row>
    <row r="295" spans="3:20" ht="15" x14ac:dyDescent="0.25">
      <c r="C295" s="256"/>
      <c r="D295" s="257"/>
      <c r="E295" s="45" t="s">
        <v>14</v>
      </c>
      <c r="F295" s="74">
        <f>IF($C$3="National Currency",IF(D.Other_DATA!E242=0,0,D.Other_DATA!E242),IF($C$3="Current Exchange rate",IF(D.Other_DATA!E242=0,0,D.Other_DATA!E242/ECO!O24),IF($C$3="Constant Exchange rate",IF(D.Other_DATA!E242=0,0,D.Other_DATA!E242/ECO!O59))))</f>
        <v>370.97990746022691</v>
      </c>
      <c r="G295" s="74">
        <f>IF($C$3="National Currency",IF(D.Other_DATA!F242=0,0,D.Other_DATA!F242),IF($C$3="Current Exchange rate",IF(D.Other_DATA!F242=0,0,D.Other_DATA!F242/ECO!P24),IF($C$3="Constant Exchange rate",IF(D.Other_DATA!F242=0,0,D.Other_DATA!F242/ECO!P59))))</f>
        <v>395.34448881282879</v>
      </c>
      <c r="H295" s="74">
        <f>IF($C$3="National Currency",IF(D.Other_DATA!G242=0,0,D.Other_DATA!G242),IF($C$3="Current Exchange rate",IF(D.Other_DATA!G242=0,0,D.Other_DATA!G242/ECO!Q24),IF($C$3="Constant Exchange rate",IF(D.Other_DATA!G242=0,0,D.Other_DATA!G242/ECO!Q59))))</f>
        <v>417.09450465868031</v>
      </c>
      <c r="I295" s="74">
        <f>IF($C$3="National Currency",IF(D.Other_DATA!H242=0,0,D.Other_DATA!H242),IF($C$3="Current Exchange rate",IF(D.Other_DATA!H242=0,0,D.Other_DATA!H242/ECO!R24),IF($C$3="Constant Exchange rate",IF(D.Other_DATA!H242=0,0,D.Other_DATA!H242/ECO!R59))))</f>
        <v>451.15040882297012</v>
      </c>
      <c r="J295" s="74">
        <f>IF($C$3="National Currency",IF(D.Other_DATA!I242=0,0,D.Other_DATA!I242),IF($C$3="Current Exchange rate",IF(D.Other_DATA!I242=0,0,D.Other_DATA!I242/ECO!S24),IF($C$3="Constant Exchange rate",IF(D.Other_DATA!I242=0,0,D.Other_DATA!I242/ECO!S59))))</f>
        <v>491.68726627368949</v>
      </c>
      <c r="K295" s="74">
        <f>IF($C$3="National Currency",IF(D.Other_DATA!J242=0,0,D.Other_DATA!J242),IF($C$3="Current Exchange rate",IF(D.Other_DATA!J242=0,0,D.Other_DATA!J242/ECO!T24),IF($C$3="Constant Exchange rate",IF(D.Other_DATA!J242=0,0,D.Other_DATA!J242/ECO!T59))))</f>
        <v>477.57495087786015</v>
      </c>
      <c r="L295" s="74">
        <f>IF($C$3="National Currency",IF(D.Other_DATA!K242=0,0,D.Other_DATA!K242),IF($C$3="Current Exchange rate",IF(D.Other_DATA!K242=0,0,D.Other_DATA!K242/ECO!U24),IF($C$3="Constant Exchange rate",IF(D.Other_DATA!K242=0,0,D.Other_DATA!K242/ECO!U59))))</f>
        <v>469.75026937947644</v>
      </c>
      <c r="M295" s="74">
        <f>IF($C$3="National Currency",IF(D.Other_DATA!L242=0,0,D.Other_DATA!L242),IF($C$3="Current Exchange rate",IF(D.Other_DATA!L242=0,0,D.Other_DATA!L242/ECO!V24),IF($C$3="Constant Exchange rate",IF(D.Other_DATA!L242=0,0,D.Other_DATA!L242/ECO!V59))))</f>
        <v>449.89541737972996</v>
      </c>
      <c r="N295" s="74">
        <f>IF($C$3="National Currency",IF(D.Other_DATA!M242=0,0,D.Other_DATA!M242),IF($C$3="Current Exchange rate",IF(D.Other_DATA!M242=0,0,D.Other_DATA!M242/ECO!W24),IF($C$3="Constant Exchange rate",IF(D.Other_DATA!M242=0,0,D.Other_DATA!M242/ECO!W59))))</f>
        <v>436.61976294606069</v>
      </c>
      <c r="O295" s="74">
        <f>IF($C$3="National Currency",IF(D.Other_DATA!N242=0,0,D.Other_DATA!N242),IF($C$3="Current Exchange rate",IF(D.Other_DATA!N242=0,0,D.Other_DATA!N242/ECO!X24),IF($C$3="Constant Exchange rate",IF(D.Other_DATA!N242=0,0,D.Other_DATA!N242/ECO!X59))))</f>
        <v>451.97439310388535</v>
      </c>
      <c r="P295" s="48">
        <f t="shared" si="59"/>
        <v>5.7575843116111167E-3</v>
      </c>
      <c r="Q295" s="94">
        <f t="shared" si="60"/>
        <v>3.5167052572747437E-2</v>
      </c>
      <c r="R295" s="94">
        <f t="shared" si="61"/>
        <v>0.21832580151889203</v>
      </c>
    </row>
    <row r="296" spans="3:20" ht="15" x14ac:dyDescent="0.25">
      <c r="C296" s="256"/>
      <c r="D296" s="257"/>
      <c r="E296" s="45" t="s">
        <v>15</v>
      </c>
      <c r="F296" s="74">
        <f>IF($C$3="National Currency",IF(D.Other_DATA!E243=0,0,D.Other_DATA!E243),IF($C$3="Current Exchange rate",IF(D.Other_DATA!E243=0,0,D.Other_DATA!E243/ECO!O25),IF($C$3="Constant Exchange rate",IF(D.Other_DATA!E243=0,0,D.Other_DATA!E243/ECO!O60))))</f>
        <v>0</v>
      </c>
      <c r="G296" s="74">
        <f>IF($C$3="National Currency",IF(D.Other_DATA!F243=0,0,D.Other_DATA!F243),IF($C$3="Current Exchange rate",IF(D.Other_DATA!F243=0,0,D.Other_DATA!F243/ECO!P25),IF($C$3="Constant Exchange rate",IF(D.Other_DATA!F243=0,0,D.Other_DATA!F243/ECO!P60))))</f>
        <v>0</v>
      </c>
      <c r="H296" s="74">
        <f>IF($C$3="National Currency",IF(D.Other_DATA!G243=0,0,D.Other_DATA!G243),IF($C$3="Current Exchange rate",IF(D.Other_DATA!G243=0,0,D.Other_DATA!G243/ECO!Q25),IF($C$3="Constant Exchange rate",IF(D.Other_DATA!G243=0,0,D.Other_DATA!G243/ECO!Q60))))</f>
        <v>0</v>
      </c>
      <c r="I296" s="74">
        <f>IF($C$3="National Currency",IF(D.Other_DATA!H243=0,0,D.Other_DATA!H243),IF($C$3="Current Exchange rate",IF(D.Other_DATA!H243=0,0,D.Other_DATA!H243/ECO!R25),IF($C$3="Constant Exchange rate",IF(D.Other_DATA!H243=0,0,D.Other_DATA!H243/ECO!R60))))</f>
        <v>0</v>
      </c>
      <c r="J296" s="74">
        <f>IF($C$3="National Currency",IF(D.Other_DATA!I243=0,0,D.Other_DATA!I243),IF($C$3="Current Exchange rate",IF(D.Other_DATA!I243=0,0,D.Other_DATA!I243/ECO!S25),IF($C$3="Constant Exchange rate",IF(D.Other_DATA!I243=0,0,D.Other_DATA!I243/ECO!S60))))</f>
        <v>0</v>
      </c>
      <c r="K296" s="74">
        <f>IF($C$3="National Currency",IF(D.Other_DATA!J243=0,0,D.Other_DATA!J243),IF($C$3="Current Exchange rate",IF(D.Other_DATA!J243=0,0,D.Other_DATA!J243/ECO!T25),IF($C$3="Constant Exchange rate",IF(D.Other_DATA!J243=0,0,D.Other_DATA!J243/ECO!T60))))</f>
        <v>0</v>
      </c>
      <c r="L296" s="74">
        <f>IF($C$3="National Currency",IF(D.Other_DATA!K243=0,0,D.Other_DATA!K243),IF($C$3="Current Exchange rate",IF(D.Other_DATA!K243=0,0,D.Other_DATA!K243/ECO!U25),IF($C$3="Constant Exchange rate",IF(D.Other_DATA!K243=0,0,D.Other_DATA!K243/ECO!U60))))</f>
        <v>0</v>
      </c>
      <c r="M296" s="74">
        <f>IF($C$3="National Currency",IF(D.Other_DATA!L243=0,0,D.Other_DATA!L243),IF($C$3="Current Exchange rate",IF(D.Other_DATA!L243=0,0,D.Other_DATA!L243/ECO!V25),IF($C$3="Constant Exchange rate",IF(D.Other_DATA!L243=0,0,D.Other_DATA!L243/ECO!V60))))</f>
        <v>0</v>
      </c>
      <c r="N296" s="74">
        <f>IF($C$3="National Currency",IF(D.Other_DATA!M243=0,0,D.Other_DATA!M243),IF($C$3="Current Exchange rate",IF(D.Other_DATA!M243=0,0,D.Other_DATA!M243/ECO!W25),IF($C$3="Constant Exchange rate",IF(D.Other_DATA!M243=0,0,D.Other_DATA!M243/ECO!W60))))</f>
        <v>0</v>
      </c>
      <c r="O296" s="74">
        <f>IF($C$3="National Currency",IF(D.Other_DATA!N243=0,0,D.Other_DATA!N243),IF($C$3="Current Exchange rate",IF(D.Other_DATA!N243=0,0,D.Other_DATA!N243/ECO!X25),IF($C$3="Constant Exchange rate",IF(D.Other_DATA!N243=0,0,D.Other_DATA!N243/ECO!X60))))</f>
        <v>0</v>
      </c>
      <c r="P296" s="48">
        <f t="shared" si="59"/>
        <v>0</v>
      </c>
      <c r="Q296" s="94" t="str">
        <f t="shared" si="60"/>
        <v>-</v>
      </c>
      <c r="R296" s="94" t="str">
        <f t="shared" si="61"/>
        <v>-</v>
      </c>
    </row>
    <row r="297" spans="3:20" ht="15" x14ac:dyDescent="0.25">
      <c r="C297" s="256"/>
      <c r="D297" s="257"/>
      <c r="E297" s="45" t="s">
        <v>16</v>
      </c>
      <c r="F297" s="74">
        <f>IF($C$3="National Currency",IF(D.Other_DATA!E244=0,0,D.Other_DATA!E244),IF($C$3="Current Exchange rate",IF(D.Other_DATA!E244=0,0,D.Other_DATA!E244/ECO!O26),IF($C$3="Constant Exchange rate",IF(D.Other_DATA!E244=0,0,D.Other_DATA!E244/ECO!O61))))</f>
        <v>0</v>
      </c>
      <c r="G297" s="74">
        <f>IF($C$3="National Currency",IF(D.Other_DATA!F244=0,0,D.Other_DATA!F244),IF($C$3="Current Exchange rate",IF(D.Other_DATA!F244=0,0,D.Other_DATA!F244/ECO!P26),IF($C$3="Constant Exchange rate",IF(D.Other_DATA!F244=0,0,D.Other_DATA!F244/ECO!P61))))</f>
        <v>0</v>
      </c>
      <c r="H297" s="74">
        <f>IF($C$3="National Currency",IF(D.Other_DATA!G244=0,0,D.Other_DATA!G244),IF($C$3="Current Exchange rate",IF(D.Other_DATA!G244=0,0,D.Other_DATA!G244/ECO!Q26),IF($C$3="Constant Exchange rate",IF(D.Other_DATA!G244=0,0,D.Other_DATA!G244/ECO!Q61))))</f>
        <v>0</v>
      </c>
      <c r="I297" s="74">
        <f>IF($C$3="National Currency",IF(D.Other_DATA!H244=0,0,D.Other_DATA!H244),IF($C$3="Current Exchange rate",IF(D.Other_DATA!H244=0,0,D.Other_DATA!H244/ECO!R26),IF($C$3="Constant Exchange rate",IF(D.Other_DATA!H244=0,0,D.Other_DATA!H244/ECO!R61))))</f>
        <v>40.420560747663551</v>
      </c>
      <c r="J297" s="74">
        <f>IF($C$3="National Currency",IF(D.Other_DATA!I244=0,0,D.Other_DATA!I244),IF($C$3="Current Exchange rate",IF(D.Other_DATA!I244=0,0,D.Other_DATA!I244/ECO!S26),IF($C$3="Constant Exchange rate",IF(D.Other_DATA!I244=0,0,D.Other_DATA!I244/ECO!S61))))</f>
        <v>46.93665628245067</v>
      </c>
      <c r="K297" s="74">
        <f>IF($C$3="National Currency",IF(D.Other_DATA!J244=0,0,D.Other_DATA!J244),IF($C$3="Current Exchange rate",IF(D.Other_DATA!J244=0,0,D.Other_DATA!J244/ECO!T26),IF($C$3="Constant Exchange rate",IF(D.Other_DATA!J244=0,0,D.Other_DATA!J244/ECO!T61))))</f>
        <v>39.875389408099686</v>
      </c>
      <c r="L297" s="74">
        <f>IF($C$3="National Currency",IF(D.Other_DATA!K244=0,0,D.Other_DATA!K244),IF($C$3="Current Exchange rate",IF(D.Other_DATA!K244=0,0,D.Other_DATA!K244/ECO!U26),IF($C$3="Constant Exchange rate",IF(D.Other_DATA!K244=0,0,D.Other_DATA!K244/ECO!U61))))</f>
        <v>54.757268951194177</v>
      </c>
      <c r="M297" s="74">
        <f>IF($C$3="National Currency",IF(D.Other_DATA!L244=0,0,D.Other_DATA!L244),IF($C$3="Current Exchange rate",IF(D.Other_DATA!L244=0,0,D.Other_DATA!L244/ECO!V26),IF($C$3="Constant Exchange rate",IF(D.Other_DATA!L244=0,0,D.Other_DATA!L244/ECO!V61))))</f>
        <v>59.813084112149525</v>
      </c>
      <c r="N297" s="74">
        <f>IF($C$3="National Currency",IF(D.Other_DATA!M244=0,0,D.Other_DATA!M244),IF($C$3="Current Exchange rate",IF(D.Other_DATA!M244=0,0,D.Other_DATA!M244/ECO!W26),IF($C$3="Constant Exchange rate",IF(D.Other_DATA!M244=0,0,D.Other_DATA!M244/ECO!W61))))</f>
        <v>64.025181723779852</v>
      </c>
      <c r="O297" s="74">
        <f>IF($C$3="National Currency",IF(D.Other_DATA!N244=0,0,D.Other_DATA!N244),IF($C$3="Current Exchange rate",IF(D.Other_DATA!N244=0,0,D.Other_DATA!N244/ECO!X26),IF($C$3="Constant Exchange rate",IF(D.Other_DATA!N244=0,0,D.Other_DATA!N244/ECO!X61))))</f>
        <v>61.734164070612664</v>
      </c>
      <c r="P297" s="48">
        <f t="shared" si="59"/>
        <v>7.86415469474814E-4</v>
      </c>
      <c r="Q297" s="94">
        <f t="shared" si="60"/>
        <v>-3.5783071464774441E-2</v>
      </c>
      <c r="R297" s="94" t="str">
        <f t="shared" si="61"/>
        <v>-</v>
      </c>
    </row>
    <row r="298" spans="3:20" ht="15" x14ac:dyDescent="0.25">
      <c r="C298" s="256"/>
      <c r="D298" s="257"/>
      <c r="E298" s="45" t="s">
        <v>17</v>
      </c>
      <c r="F298" s="74">
        <f>IF($C$3="National Currency",IF(D.Other_DATA!E245=0,0,D.Other_DATA!E245),IF($C$3="Current Exchange rate",IF(D.Other_DATA!E245=0,0,D.Other_DATA!E245/ECO!O27),IF($C$3="Constant Exchange rate",IF(D.Other_DATA!E245=0,0,D.Other_DATA!E245/ECO!O62))))</f>
        <v>8058</v>
      </c>
      <c r="G298" s="74">
        <f>IF($C$3="National Currency",IF(D.Other_DATA!F245=0,0,D.Other_DATA!F245),IF($C$3="Current Exchange rate",IF(D.Other_DATA!F245=0,0,D.Other_DATA!F245/ECO!P27),IF($C$3="Constant Exchange rate",IF(D.Other_DATA!F245=0,0,D.Other_DATA!F245/ECO!P62))))</f>
        <v>8392</v>
      </c>
      <c r="H298" s="74">
        <f>IF($C$3="National Currency",IF(D.Other_DATA!G245=0,0,D.Other_DATA!G245),IF($C$3="Current Exchange rate",IF(D.Other_DATA!G245=0,0,D.Other_DATA!G245/ECO!Q27),IF($C$3="Constant Exchange rate",IF(D.Other_DATA!G245=0,0,D.Other_DATA!G245/ECO!Q62))))</f>
        <v>8660</v>
      </c>
      <c r="I298" s="74">
        <f>IF($C$3="National Currency",IF(D.Other_DATA!H245=0,0,D.Other_DATA!H245),IF($C$3="Current Exchange rate",IF(D.Other_DATA!H245=0,0,D.Other_DATA!H245/ECO!R27),IF($C$3="Constant Exchange rate",IF(D.Other_DATA!H245=0,0,D.Other_DATA!H245/ECO!R62))))</f>
        <v>9191</v>
      </c>
      <c r="J298" s="74">
        <f>IF($C$3="National Currency",IF(D.Other_DATA!I245=0,0,D.Other_DATA!I245),IF($C$3="Current Exchange rate",IF(D.Other_DATA!I245=0,0,D.Other_DATA!I245/ECO!S27),IF($C$3="Constant Exchange rate",IF(D.Other_DATA!I245=0,0,D.Other_DATA!I245/ECO!S62))))</f>
        <v>9158</v>
      </c>
      <c r="K298" s="74">
        <f>IF($C$3="National Currency",IF(D.Other_DATA!J245=0,0,D.Other_DATA!J245),IF($C$3="Current Exchange rate",IF(D.Other_DATA!J245=0,0,D.Other_DATA!J245/ECO!T27),IF($C$3="Constant Exchange rate",IF(D.Other_DATA!J245=0,0,D.Other_DATA!J245/ECO!T62))))</f>
        <v>9053</v>
      </c>
      <c r="L298" s="74">
        <f>IF($C$3="National Currency",IF(D.Other_DATA!K245=0,0,D.Other_DATA!K245),IF($C$3="Current Exchange rate",IF(D.Other_DATA!K245=0,0,D.Other_DATA!K245/ECO!U27),IF($C$3="Constant Exchange rate",IF(D.Other_DATA!K245=0,0,D.Other_DATA!K245/ECO!U62))))</f>
        <v>8696</v>
      </c>
      <c r="M298" s="74">
        <f>IF($C$3="National Currency",IF(D.Other_DATA!L245=0,0,D.Other_DATA!L245),IF($C$3="Current Exchange rate",IF(D.Other_DATA!L245=0,0,D.Other_DATA!L245/ECO!V27),IF($C$3="Constant Exchange rate",IF(D.Other_DATA!L245=0,0,D.Other_DATA!L245/ECO!V62))))</f>
        <v>8761</v>
      </c>
      <c r="N298" s="74">
        <f>IF($C$3="National Currency",IF(D.Other_DATA!M245=0,0,D.Other_DATA!M245),IF($C$3="Current Exchange rate",IF(D.Other_DATA!M245=0,0,D.Other_DATA!M245/ECO!W27),IF($C$3="Constant Exchange rate",IF(D.Other_DATA!M245=0,0,D.Other_DATA!M245/ECO!W62))))</f>
        <v>8504</v>
      </c>
      <c r="O298" s="74">
        <f>IF($C$3="National Currency",IF(D.Other_DATA!N245=0,0,D.Other_DATA!N245),IF($C$3="Current Exchange rate",IF(D.Other_DATA!N245=0,0,D.Other_DATA!N245/ECO!X27),IF($C$3="Constant Exchange rate",IF(D.Other_DATA!N245=0,0,D.Other_DATA!N245/ECO!X62))))</f>
        <v>8433</v>
      </c>
      <c r="P298" s="48">
        <f t="shared" si="59"/>
        <v>0.1074257950021885</v>
      </c>
      <c r="Q298" s="94">
        <f t="shared" si="60"/>
        <v>-8.3490122295389879E-3</v>
      </c>
      <c r="R298" s="94">
        <f t="shared" si="61"/>
        <v>4.6537602382725307E-2</v>
      </c>
    </row>
    <row r="299" spans="3:20" ht="15" x14ac:dyDescent="0.25">
      <c r="C299" s="256"/>
      <c r="D299" s="257"/>
      <c r="E299" s="45" t="s">
        <v>18</v>
      </c>
      <c r="F299" s="74">
        <f>IF($C$3="National Currency",IF(D.Other_DATA!E246=0,0,D.Other_DATA!E246),IF($C$3="Current Exchange rate",IF(D.Other_DATA!E246=0,0,D.Other_DATA!E246/ECO!O28),IF($C$3="Constant Exchange rate",IF(D.Other_DATA!E246=0,0,D.Other_DATA!E246/ECO!O63))))</f>
        <v>0</v>
      </c>
      <c r="G299" s="74">
        <f>IF($C$3="National Currency",IF(D.Other_DATA!F246=0,0,D.Other_DATA!F246),IF($C$3="Current Exchange rate",IF(D.Other_DATA!F246=0,0,D.Other_DATA!F246/ECO!P28),IF($C$3="Constant Exchange rate",IF(D.Other_DATA!F246=0,0,D.Other_DATA!F246/ECO!P63))))</f>
        <v>0</v>
      </c>
      <c r="H299" s="74">
        <f>IF($C$3="National Currency",IF(D.Other_DATA!G246=0,0,D.Other_DATA!G246),IF($C$3="Current Exchange rate",IF(D.Other_DATA!G246=0,0,D.Other_DATA!G246/ECO!Q28),IF($C$3="Constant Exchange rate",IF(D.Other_DATA!G246=0,0,D.Other_DATA!G246/ECO!Q63))))</f>
        <v>0</v>
      </c>
      <c r="I299" s="74">
        <f>IF($C$3="National Currency",IF(D.Other_DATA!H246=0,0,D.Other_DATA!H246),IF($C$3="Current Exchange rate",IF(D.Other_DATA!H246=0,0,D.Other_DATA!H246/ECO!R28),IF($C$3="Constant Exchange rate",IF(D.Other_DATA!H246=0,0,D.Other_DATA!H246/ECO!R63))))</f>
        <v>0</v>
      </c>
      <c r="J299" s="74">
        <f>IF($C$3="National Currency",IF(D.Other_DATA!I246=0,0,D.Other_DATA!I246),IF($C$3="Current Exchange rate",IF(D.Other_DATA!I246=0,0,D.Other_DATA!I246/ECO!S28),IF($C$3="Constant Exchange rate",IF(D.Other_DATA!I246=0,0,D.Other_DATA!I246/ECO!S63))))</f>
        <v>0</v>
      </c>
      <c r="K299" s="74">
        <f>IF($C$3="National Currency",IF(D.Other_DATA!J246=0,0,D.Other_DATA!J246),IF($C$3="Current Exchange rate",IF(D.Other_DATA!J246=0,0,D.Other_DATA!J246/ECO!T28),IF($C$3="Constant Exchange rate",IF(D.Other_DATA!J246=0,0,D.Other_DATA!J246/ECO!T63))))</f>
        <v>75.681969394544254</v>
      </c>
      <c r="L299" s="74">
        <f>IF($C$3="National Currency",IF(D.Other_DATA!K246=0,0,D.Other_DATA!K246),IF($C$3="Current Exchange rate",IF(D.Other_DATA!K246=0,0,D.Other_DATA!K246/ECO!U28),IF($C$3="Constant Exchange rate",IF(D.Other_DATA!K246=0,0,D.Other_DATA!K246/ECO!U63))))</f>
        <v>79.840319361277452</v>
      </c>
      <c r="M299" s="74">
        <f>IF($C$3="National Currency",IF(D.Other_DATA!L246=0,0,D.Other_DATA!L246),IF($C$3="Current Exchange rate",IF(D.Other_DATA!L246=0,0,D.Other_DATA!L246/ECO!V28),IF($C$3="Constant Exchange rate",IF(D.Other_DATA!L246=0,0,D.Other_DATA!L246/ECO!V63))))</f>
        <v>74.018629407850966</v>
      </c>
      <c r="N299" s="74">
        <f>IF($C$3="National Currency",IF(D.Other_DATA!M246=0,0,D.Other_DATA!M246),IF($C$3="Current Exchange rate",IF(D.Other_DATA!M246=0,0,D.Other_DATA!M246/ECO!W28),IF($C$3="Constant Exchange rate",IF(D.Other_DATA!M246=0,0,D.Other_DATA!M246/ECO!W63))))</f>
        <v>54.890219560878251</v>
      </c>
      <c r="O299" s="223">
        <f>IF($C$3="National Currency",IF(D.Other_DATA!N246=0,0,D.Other_DATA!N246),IF($C$3="Current Exchange rate",IF(D.Other_DATA!N246=0,0,D.Other_DATA!N246/ECO!X28),IF($C$3="Constant Exchange rate",IF(D.Other_DATA!N246=0,0,D.Other_DATA!N246/ECO!X63))))</f>
        <v>54.890219560878251</v>
      </c>
      <c r="P299" s="48">
        <f t="shared" si="59"/>
        <v>6.992322393183949E-4</v>
      </c>
      <c r="Q299" s="94">
        <f t="shared" si="60"/>
        <v>0</v>
      </c>
      <c r="R299" s="94" t="str">
        <f t="shared" si="61"/>
        <v>-</v>
      </c>
    </row>
    <row r="300" spans="3:20" ht="15" x14ac:dyDescent="0.25">
      <c r="C300" s="256"/>
      <c r="D300" s="257"/>
      <c r="E300" s="45" t="s">
        <v>19</v>
      </c>
      <c r="F300" s="74">
        <f>IF($C$3="National Currency",IF(D.Other_DATA!E247=0,0,D.Other_DATA!E247),IF($C$3="Current Exchange rate",IF(D.Other_DATA!E247=0,0,D.Other_DATA!E247/ECO!O29),IF($C$3="Constant Exchange rate",IF(D.Other_DATA!E247=0,0,D.Other_DATA!E247/ECO!O64))))</f>
        <v>0</v>
      </c>
      <c r="G300" s="74">
        <f>IF($C$3="National Currency",IF(D.Other_DATA!F247=0,0,D.Other_DATA!F247),IF($C$3="Current Exchange rate",IF(D.Other_DATA!F247=0,0,D.Other_DATA!F247/ECO!P29),IF($C$3="Constant Exchange rate",IF(D.Other_DATA!F247=0,0,D.Other_DATA!F247/ECO!P64))))</f>
        <v>0</v>
      </c>
      <c r="H300" s="74">
        <f>IF($C$3="National Currency",IF(D.Other_DATA!G247=0,0,D.Other_DATA!G247),IF($C$3="Current Exchange rate",IF(D.Other_DATA!G247=0,0,D.Other_DATA!G247/ECO!Q29),IF($C$3="Constant Exchange rate",IF(D.Other_DATA!G247=0,0,D.Other_DATA!G247/ECO!Q64))))</f>
        <v>0</v>
      </c>
      <c r="I300" s="74">
        <f>IF($C$3="National Currency",IF(D.Other_DATA!H247=0,0,D.Other_DATA!H247),IF($C$3="Current Exchange rate",IF(D.Other_DATA!H247=0,0,D.Other_DATA!H247/ECO!R29),IF($C$3="Constant Exchange rate",IF(D.Other_DATA!H247=0,0,D.Other_DATA!H247/ECO!R64))))</f>
        <v>0</v>
      </c>
      <c r="J300" s="74">
        <f>IF($C$3="National Currency",IF(D.Other_DATA!I247=0,0,D.Other_DATA!I247),IF($C$3="Current Exchange rate",IF(D.Other_DATA!I247=0,0,D.Other_DATA!I247/ECO!S29),IF($C$3="Constant Exchange rate",IF(D.Other_DATA!I247=0,0,D.Other_DATA!I247/ECO!S64))))</f>
        <v>0</v>
      </c>
      <c r="K300" s="74">
        <f>IF($C$3="National Currency",IF(D.Other_DATA!J247=0,0,D.Other_DATA!J247),IF($C$3="Current Exchange rate",IF(D.Other_DATA!J247=0,0,D.Other_DATA!J247/ECO!T29),IF($C$3="Constant Exchange rate",IF(D.Other_DATA!J247=0,0,D.Other_DATA!J247/ECO!T64))))</f>
        <v>0</v>
      </c>
      <c r="L300" s="74">
        <f>IF($C$3="National Currency",IF(D.Other_DATA!K247=0,0,D.Other_DATA!K247),IF($C$3="Current Exchange rate",IF(D.Other_DATA!K247=0,0,D.Other_DATA!K247/ECO!U29),IF($C$3="Constant Exchange rate",IF(D.Other_DATA!K247=0,0,D.Other_DATA!K247/ECO!U64))))</f>
        <v>427</v>
      </c>
      <c r="M300" s="74">
        <f>IF($C$3="National Currency",IF(D.Other_DATA!L247=0,0,D.Other_DATA!L247),IF($C$3="Current Exchange rate",IF(D.Other_DATA!L247=0,0,D.Other_DATA!L247/ECO!V29),IF($C$3="Constant Exchange rate",IF(D.Other_DATA!L247=0,0,D.Other_DATA!L247/ECO!V64))))</f>
        <v>191</v>
      </c>
      <c r="N300" s="74">
        <f>IF($C$3="National Currency",IF(D.Other_DATA!M247=0,0,D.Other_DATA!M247),IF($C$3="Current Exchange rate",IF(D.Other_DATA!M247=0,0,D.Other_DATA!M247/ECO!W29),IF($C$3="Constant Exchange rate",IF(D.Other_DATA!M247=0,0,D.Other_DATA!M247/ECO!W64))))</f>
        <v>198</v>
      </c>
      <c r="O300" s="223">
        <f>IF($C$3="National Currency",IF(D.Other_DATA!N247=0,0,D.Other_DATA!N247),IF($C$3="Current Exchange rate",IF(D.Other_DATA!N247=0,0,D.Other_DATA!N247/ECO!X29),IF($C$3="Constant Exchange rate",IF(D.Other_DATA!N247=0,0,D.Other_DATA!N247/ECO!X64))))</f>
        <v>198</v>
      </c>
      <c r="P300" s="48">
        <f t="shared" si="59"/>
        <v>2.5222705336693137E-3</v>
      </c>
      <c r="Q300" s="94">
        <f t="shared" si="60"/>
        <v>0</v>
      </c>
      <c r="R300" s="94" t="str">
        <f t="shared" si="61"/>
        <v>-</v>
      </c>
    </row>
    <row r="301" spans="3:20" ht="15" x14ac:dyDescent="0.25">
      <c r="C301" s="256"/>
      <c r="D301" s="257"/>
      <c r="E301" s="45" t="s">
        <v>20</v>
      </c>
      <c r="F301" s="74">
        <f>IF($C$3="National Currency",IF(D.Other_DATA!E248=0,0,D.Other_DATA!E248),IF($C$3="Current Exchange rate",IF(D.Other_DATA!E248=0,0,D.Other_DATA!E248/ECO!O30),IF($C$3="Constant Exchange rate",IF(D.Other_DATA!E248=0,0,D.Other_DATA!E248/ECO!O65))))</f>
        <v>58.010813887307918</v>
      </c>
      <c r="G301" s="74">
        <f>IF($C$3="National Currency",IF(D.Other_DATA!F248=0,0,D.Other_DATA!F248),IF($C$3="Current Exchange rate",IF(D.Other_DATA!F248=0,0,D.Other_DATA!F248/ECO!P30),IF($C$3="Constant Exchange rate",IF(D.Other_DATA!F248=0,0,D.Other_DATA!F248/ECO!P65))))</f>
        <v>63.645418326693225</v>
      </c>
      <c r="H301" s="74">
        <f>IF($C$3="National Currency",IF(D.Other_DATA!G248=0,0,D.Other_DATA!G248),IF($C$3="Current Exchange rate",IF(D.Other_DATA!G248=0,0,D.Other_DATA!G248/ECO!Q30),IF($C$3="Constant Exchange rate",IF(D.Other_DATA!G248=0,0,D.Other_DATA!G248/ECO!Q65))))</f>
        <v>77.390438247011957</v>
      </c>
      <c r="I301" s="74">
        <f>IF($C$3="National Currency",IF(D.Other_DATA!H248=0,0,D.Other_DATA!H248),IF($C$3="Current Exchange rate",IF(D.Other_DATA!H248=0,0,D.Other_DATA!H248/ECO!R30),IF($C$3="Constant Exchange rate",IF(D.Other_DATA!H248=0,0,D.Other_DATA!H248/ECO!R65))))</f>
        <v>104.9516220830962</v>
      </c>
      <c r="J301" s="74">
        <f>IF($C$3="National Currency",IF(D.Other_DATA!I248=0,0,D.Other_DATA!I248),IF($C$3="Current Exchange rate",IF(D.Other_DATA!I248=0,0,D.Other_DATA!I248/ECO!S30),IF($C$3="Constant Exchange rate",IF(D.Other_DATA!I248=0,0,D.Other_DATA!I248/ECO!S65))))</f>
        <v>128.61411496869664</v>
      </c>
      <c r="K301" s="74">
        <f>IF($C$3="National Currency",IF(D.Other_DATA!J248=0,0,D.Other_DATA!J248),IF($C$3="Current Exchange rate",IF(D.Other_DATA!J248=0,0,D.Other_DATA!J248/ECO!T30),IF($C$3="Constant Exchange rate",IF(D.Other_DATA!J248=0,0,D.Other_DATA!J248/ECO!T65))))</f>
        <v>108.43767785998861</v>
      </c>
      <c r="L301" s="74">
        <f>IF($C$3="National Currency",IF(D.Other_DATA!K248=0,0,D.Other_DATA!K248),IF($C$3="Current Exchange rate",IF(D.Other_DATA!K248=0,0,D.Other_DATA!K248/ECO!U30),IF($C$3="Constant Exchange rate",IF(D.Other_DATA!K248=0,0,D.Other_DATA!K248/ECO!U65))))</f>
        <v>87.933978372225383</v>
      </c>
      <c r="M301" s="74">
        <f>IF($C$3="National Currency",IF(D.Other_DATA!L248=0,0,D.Other_DATA!L248),IF($C$3="Current Exchange rate",IF(D.Other_DATA!L248=0,0,D.Other_DATA!L248/ECO!V30),IF($C$3="Constant Exchange rate",IF(D.Other_DATA!L248=0,0,D.Other_DATA!L248/ECO!V65))))</f>
        <v>98.676721684689809</v>
      </c>
      <c r="N301" s="74">
        <f>IF($C$3="National Currency",IF(D.Other_DATA!M248=0,0,D.Other_DATA!M248),IF($C$3="Current Exchange rate",IF(D.Other_DATA!M248=0,0,D.Other_DATA!M248/ECO!W30),IF($C$3="Constant Exchange rate",IF(D.Other_DATA!M248=0,0,D.Other_DATA!M248/ECO!W65))))</f>
        <v>110.47239612976665</v>
      </c>
      <c r="O301" s="74">
        <f>IF($C$3="National Currency",IF(D.Other_DATA!N248=0,0,D.Other_DATA!N248),IF($C$3="Current Exchange rate",IF(D.Other_DATA!N248=0,0,D.Other_DATA!N248/ECO!X30),IF($C$3="Constant Exchange rate",IF(D.Other_DATA!N248=0,0,D.Other_DATA!N248/ECO!X65))))</f>
        <v>102.0774046670461</v>
      </c>
      <c r="P301" s="48">
        <f t="shared" si="59"/>
        <v>1.3003375249753984E-3</v>
      </c>
      <c r="Q301" s="94">
        <f t="shared" si="60"/>
        <v>-7.5991756826378265E-2</v>
      </c>
      <c r="R301" s="94">
        <f t="shared" si="61"/>
        <v>0.75962717684571968</v>
      </c>
    </row>
    <row r="302" spans="3:20" ht="15" x14ac:dyDescent="0.25">
      <c r="C302" s="256"/>
      <c r="D302" s="257"/>
      <c r="E302" s="45" t="s">
        <v>21</v>
      </c>
      <c r="F302" s="74">
        <f>IF($C$3="National Currency",IF(D.Other_DATA!E249=0,0,D.Other_DATA!E249),IF($C$3="Current Exchange rate",IF(D.Other_DATA!E249=0,0,D.Other_DATA!E249/ECO!O31),IF($C$3="Constant Exchange rate",IF(D.Other_DATA!E249=0,0,D.Other_DATA!E249/ECO!O66))))</f>
        <v>0</v>
      </c>
      <c r="G302" s="74">
        <f>IF($C$3="National Currency",IF(D.Other_DATA!F249=0,0,D.Other_DATA!F249),IF($C$3="Current Exchange rate",IF(D.Other_DATA!F249=0,0,D.Other_DATA!F249/ECO!P31),IF($C$3="Constant Exchange rate",IF(D.Other_DATA!F249=0,0,D.Other_DATA!F249/ECO!P66))))</f>
        <v>0</v>
      </c>
      <c r="H302" s="74">
        <f>IF($C$3="National Currency",IF(D.Other_DATA!G249=0,0,D.Other_DATA!G249),IF($C$3="Current Exchange rate",IF(D.Other_DATA!G249=0,0,D.Other_DATA!G249/ECO!Q31),IF($C$3="Constant Exchange rate",IF(D.Other_DATA!G249=0,0,D.Other_DATA!G249/ECO!Q66))))</f>
        <v>0</v>
      </c>
      <c r="I302" s="74">
        <f>IF($C$3="National Currency",IF(D.Other_DATA!H249=0,0,D.Other_DATA!H249),IF($C$3="Current Exchange rate",IF(D.Other_DATA!H249=0,0,D.Other_DATA!H249/ECO!R31),IF($C$3="Constant Exchange rate",IF(D.Other_DATA!H249=0,0,D.Other_DATA!H249/ECO!R66))))</f>
        <v>0</v>
      </c>
      <c r="J302" s="74">
        <f>IF($C$3="National Currency",IF(D.Other_DATA!I249=0,0,D.Other_DATA!I249),IF($C$3="Current Exchange rate",IF(D.Other_DATA!I249=0,0,D.Other_DATA!I249/ECO!S31),IF($C$3="Constant Exchange rate",IF(D.Other_DATA!I249=0,0,D.Other_DATA!I249/ECO!S66))))</f>
        <v>28.7</v>
      </c>
      <c r="K302" s="74">
        <f>IF($C$3="National Currency",IF(D.Other_DATA!J249=0,0,D.Other_DATA!J249),IF($C$3="Current Exchange rate",IF(D.Other_DATA!J249=0,0,D.Other_DATA!J249/ECO!T31),IF($C$3="Constant Exchange rate",IF(D.Other_DATA!J249=0,0,D.Other_DATA!J249/ECO!T66))))</f>
        <v>30.1</v>
      </c>
      <c r="L302" s="74">
        <f>IF($C$3="National Currency",IF(D.Other_DATA!K249=0,0,D.Other_DATA!K249),IF($C$3="Current Exchange rate",IF(D.Other_DATA!K249=0,0,D.Other_DATA!K249/ECO!U31),IF($C$3="Constant Exchange rate",IF(D.Other_DATA!K249=0,0,D.Other_DATA!K249/ECO!U66))))</f>
        <v>31.4</v>
      </c>
      <c r="M302" s="74">
        <f>IF($C$3="National Currency",IF(D.Other_DATA!L249=0,0,D.Other_DATA!L249),IF($C$3="Current Exchange rate",IF(D.Other_DATA!L249=0,0,D.Other_DATA!L249/ECO!V31),IF($C$3="Constant Exchange rate",IF(D.Other_DATA!L249=0,0,D.Other_DATA!L249/ECO!V66))))</f>
        <v>33.5</v>
      </c>
      <c r="N302" s="74">
        <f>IF($C$3="National Currency",IF(D.Other_DATA!M249=0,0,D.Other_DATA!M249),IF($C$3="Current Exchange rate",IF(D.Other_DATA!M249=0,0,D.Other_DATA!M249/ECO!W31),IF($C$3="Constant Exchange rate",IF(D.Other_DATA!M249=0,0,D.Other_DATA!M249/ECO!W66))))</f>
        <v>35.799999999999997</v>
      </c>
      <c r="O302" s="74">
        <f>IF($C$3="National Currency",IF(D.Other_DATA!N249=0,0,D.Other_DATA!N249),IF($C$3="Current Exchange rate",IF(D.Other_DATA!N249=0,0,D.Other_DATA!N249/ECO!X31),IF($C$3="Constant Exchange rate",IF(D.Other_DATA!N249=0,0,D.Other_DATA!N249/ECO!X66))))</f>
        <v>38.799999999999997</v>
      </c>
      <c r="P302" s="48">
        <f t="shared" si="59"/>
        <v>4.9426311467863323E-4</v>
      </c>
      <c r="Q302" s="94">
        <f t="shared" si="60"/>
        <v>8.3798882681564324E-2</v>
      </c>
      <c r="R302" s="94" t="str">
        <f t="shared" si="61"/>
        <v>-</v>
      </c>
    </row>
    <row r="303" spans="3:20" ht="15" x14ac:dyDescent="0.25">
      <c r="C303" s="256"/>
      <c r="D303" s="257"/>
      <c r="E303" s="45" t="s">
        <v>22</v>
      </c>
      <c r="F303" s="74">
        <f>IF($C$3="National Currency",IF(D.Other_DATA!E250=0,0,D.Other_DATA!E250),IF($C$3="Current Exchange rate",IF(D.Other_DATA!E250=0,0,D.Other_DATA!E250/ECO!O32),IF($C$3="Constant Exchange rate",IF(D.Other_DATA!E250=0,0,D.Other_DATA!E250/ECO!O67))))</f>
        <v>5396</v>
      </c>
      <c r="G303" s="74">
        <f>IF($C$3="National Currency",IF(D.Other_DATA!F250=0,0,D.Other_DATA!F250),IF($C$3="Current Exchange rate",IF(D.Other_DATA!F250=0,0,D.Other_DATA!F250/ECO!P32),IF($C$3="Constant Exchange rate",IF(D.Other_DATA!F250=0,0,D.Other_DATA!F250/ECO!P67))))</f>
        <v>5742</v>
      </c>
      <c r="H303" s="74">
        <f>IF($C$3="National Currency",IF(D.Other_DATA!G250=0,0,D.Other_DATA!G250),IF($C$3="Current Exchange rate",IF(D.Other_DATA!G250=0,0,D.Other_DATA!G250/ECO!Q32),IF($C$3="Constant Exchange rate",IF(D.Other_DATA!G250=0,0,D.Other_DATA!G250/ECO!Q67))))</f>
        <v>6829</v>
      </c>
      <c r="I303" s="74">
        <f>IF($C$3="National Currency",IF(D.Other_DATA!H250=0,0,D.Other_DATA!H250),IF($C$3="Current Exchange rate",IF(D.Other_DATA!H250=0,0,D.Other_DATA!H250/ECO!R32),IF($C$3="Constant Exchange rate",IF(D.Other_DATA!H250=0,0,D.Other_DATA!H250/ECO!R67))))</f>
        <v>6820</v>
      </c>
      <c r="J303" s="74">
        <f>IF($C$3="National Currency",IF(D.Other_DATA!I250=0,0,D.Other_DATA!I250),IF($C$3="Current Exchange rate",IF(D.Other_DATA!I250=0,0,D.Other_DATA!I250/ECO!S32),IF($C$3="Constant Exchange rate",IF(D.Other_DATA!I250=0,0,D.Other_DATA!I250/ECO!S67))))</f>
        <v>6806</v>
      </c>
      <c r="K303" s="74">
        <f>IF($C$3="National Currency",IF(D.Other_DATA!J250=0,0,D.Other_DATA!J250),IF($C$3="Current Exchange rate",IF(D.Other_DATA!J250=0,0,D.Other_DATA!J250/ECO!T32),IF($C$3="Constant Exchange rate",IF(D.Other_DATA!J250=0,0,D.Other_DATA!J250/ECO!T67))))</f>
        <v>6682</v>
      </c>
      <c r="L303" s="74">
        <f>IF($C$3="National Currency",IF(D.Other_DATA!K250=0,0,D.Other_DATA!K250),IF($C$3="Current Exchange rate",IF(D.Other_DATA!K250=0,0,D.Other_DATA!K250/ECO!U32),IF($C$3="Constant Exchange rate",IF(D.Other_DATA!K250=0,0,D.Other_DATA!K250/ECO!U67))))</f>
        <v>6651</v>
      </c>
      <c r="M303" s="74">
        <f>IF($C$3="National Currency",IF(D.Other_DATA!L250=0,0,D.Other_DATA!L250),IF($C$3="Current Exchange rate",IF(D.Other_DATA!L250=0,0,D.Other_DATA!L250/ECO!V32),IF($C$3="Constant Exchange rate",IF(D.Other_DATA!L250=0,0,D.Other_DATA!L250/ECO!V67))))</f>
        <v>6607</v>
      </c>
      <c r="N303" s="74">
        <f>IF($C$3="National Currency",IF(D.Other_DATA!M250=0,0,D.Other_DATA!M250),IF($C$3="Current Exchange rate",IF(D.Other_DATA!M250=0,0,D.Other_DATA!M250/ECO!W32),IF($C$3="Constant Exchange rate",IF(D.Other_DATA!M250=0,0,D.Other_DATA!M250/ECO!W67))))</f>
        <v>6544</v>
      </c>
      <c r="O303" s="74">
        <f>IF($C$3="National Currency",IF(D.Other_DATA!N250=0,0,D.Other_DATA!N250),IF($C$3="Current Exchange rate",IF(D.Other_DATA!N250=0,0,D.Other_DATA!N250/ECO!X32),IF($C$3="Constant Exchange rate",IF(D.Other_DATA!N250=0,0,D.Other_DATA!N250/ECO!X67))))</f>
        <v>6367</v>
      </c>
      <c r="P303" s="48">
        <f t="shared" si="59"/>
        <v>8.1107558019558185E-2</v>
      </c>
      <c r="Q303" s="94">
        <f t="shared" si="60"/>
        <v>-2.7047677261613723E-2</v>
      </c>
      <c r="R303" s="94">
        <f t="shared" si="61"/>
        <v>0.17994810971089703</v>
      </c>
    </row>
    <row r="304" spans="3:20" ht="15" x14ac:dyDescent="0.25">
      <c r="C304" s="256"/>
      <c r="D304" s="257"/>
      <c r="E304" s="45" t="s">
        <v>23</v>
      </c>
      <c r="F304" s="74">
        <f>IF($C$3="National Currency",IF(D.Other_DATA!E251=0,0,D.Other_DATA!E251),IF($C$3="Current Exchange rate",IF(D.Other_DATA!E251=0,0,D.Other_DATA!E251/ECO!O33),IF($C$3="Constant Exchange rate",IF(D.Other_DATA!E251=0,0,D.Other_DATA!E251/ECO!O68))))</f>
        <v>959.07984959079852</v>
      </c>
      <c r="G304" s="74">
        <f>IF($C$3="National Currency",IF(D.Other_DATA!F251=0,0,D.Other_DATA!F251),IF($C$3="Current Exchange rate",IF(D.Other_DATA!F251=0,0,D.Other_DATA!F251/ECO!P33),IF($C$3="Constant Exchange rate",IF(D.Other_DATA!F251=0,0,D.Other_DATA!F251/ECO!P68))))</f>
        <v>1073.5456757354568</v>
      </c>
      <c r="H304" s="74">
        <f>IF($C$3="National Currency",IF(D.Other_DATA!G251=0,0,D.Other_DATA!G251),IF($C$3="Current Exchange rate",IF(D.Other_DATA!G251=0,0,D.Other_DATA!G251/ECO!Q33),IF($C$3="Constant Exchange rate",IF(D.Other_DATA!G251=0,0,D.Other_DATA!G251/ECO!Q68))))</f>
        <v>1115.7929661579296</v>
      </c>
      <c r="I304" s="74">
        <f>IF($C$3="National Currency",IF(D.Other_DATA!H251=0,0,D.Other_DATA!H251),IF($C$3="Current Exchange rate",IF(D.Other_DATA!H251=0,0,D.Other_DATA!H251/ECO!R33),IF($C$3="Constant Exchange rate",IF(D.Other_DATA!H251=0,0,D.Other_DATA!H251/ECO!R68))))</f>
        <v>1030.1924353019244</v>
      </c>
      <c r="J304" s="74">
        <f>IF($C$3="National Currency",IF(D.Other_DATA!I251=0,0,D.Other_DATA!I251),IF($C$3="Current Exchange rate",IF(D.Other_DATA!I251=0,0,D.Other_DATA!I251/ECO!S33),IF($C$3="Constant Exchange rate",IF(D.Other_DATA!I251=0,0,D.Other_DATA!I251/ECO!S68))))</f>
        <v>1183.5877018358769</v>
      </c>
      <c r="K304" s="74">
        <f>IF($C$3="National Currency",IF(D.Other_DATA!J251=0,0,D.Other_DATA!J251),IF($C$3="Current Exchange rate",IF(D.Other_DATA!J251=0,0,D.Other_DATA!J251/ECO!T33),IF($C$3="Constant Exchange rate",IF(D.Other_DATA!J251=0,0,D.Other_DATA!J251/ECO!T68))))</f>
        <v>1247.2904224729043</v>
      </c>
      <c r="L304" s="74">
        <f>IF($C$3="National Currency",IF(D.Other_DATA!K251=0,0,D.Other_DATA!K251),IF($C$3="Current Exchange rate",IF(D.Other_DATA!K251=0,0,D.Other_DATA!K251/ECO!U33),IF($C$3="Constant Exchange rate",IF(D.Other_DATA!K251=0,0,D.Other_DATA!K251/ECO!U68))))</f>
        <v>1227.825702278257</v>
      </c>
      <c r="M304" s="74">
        <f>IF($C$3="National Currency",IF(D.Other_DATA!L251=0,0,D.Other_DATA!L251),IF($C$3="Current Exchange rate",IF(D.Other_DATA!L251=0,0,D.Other_DATA!L251/ECO!V33),IF($C$3="Constant Exchange rate",IF(D.Other_DATA!L251=0,0,D.Other_DATA!L251/ECO!V68))))</f>
        <v>1221.8535722185356</v>
      </c>
      <c r="N304" s="74">
        <f>IF($C$3="National Currency",IF(D.Other_DATA!M251=0,0,D.Other_DATA!M251),IF($C$3="Current Exchange rate",IF(D.Other_DATA!M251=0,0,D.Other_DATA!M251/ECO!W33),IF($C$3="Constant Exchange rate",IF(D.Other_DATA!M251=0,0,D.Other_DATA!M251/ECO!W68))))</f>
        <v>1127.0736562707366</v>
      </c>
      <c r="O304" s="223">
        <f>IF($C$3="National Currency",IF(D.Other_DATA!N251=0,0,D.Other_DATA!N251),IF($C$3="Current Exchange rate",IF(D.Other_DATA!N251=0,0,D.Other_DATA!N251/ECO!X33),IF($C$3="Constant Exchange rate",IF(D.Other_DATA!N251=0,0,D.Other_DATA!N251/ECO!X68))))</f>
        <v>1127.0736562707366</v>
      </c>
      <c r="P304" s="48">
        <f t="shared" si="59"/>
        <v>1.4357498345891997E-2</v>
      </c>
      <c r="Q304" s="94">
        <f t="shared" si="60"/>
        <v>0</v>
      </c>
      <c r="R304" s="94">
        <f t="shared" si="61"/>
        <v>0.17516143911439119</v>
      </c>
    </row>
    <row r="305" spans="3:18" ht="15" x14ac:dyDescent="0.25">
      <c r="C305" s="256"/>
      <c r="D305" s="257"/>
      <c r="E305" s="45" t="s">
        <v>24</v>
      </c>
      <c r="F305" s="74">
        <f>IF($C$3="National Currency",IF(D.Other_DATA!E252=0,0,D.Other_DATA!E252),IF($C$3="Current Exchange rate",IF(D.Other_DATA!E252=0,0,D.Other_DATA!E252/ECO!O34),IF($C$3="Constant Exchange rate",IF(D.Other_DATA!E252=0,0,D.Other_DATA!E252/ECO!O69))))</f>
        <v>948.00149770663666</v>
      </c>
      <c r="G305" s="74">
        <f>IF($C$3="National Currency",IF(D.Other_DATA!F252=0,0,D.Other_DATA!F252),IF($C$3="Current Exchange rate",IF(D.Other_DATA!F252=0,0,D.Other_DATA!F252/ECO!P34),IF($C$3="Constant Exchange rate",IF(D.Other_DATA!F252=0,0,D.Other_DATA!F252/ECO!P69))))</f>
        <v>992.69868014602639</v>
      </c>
      <c r="H305" s="74">
        <f>IF($C$3="National Currency",IF(D.Other_DATA!G252=0,0,D.Other_DATA!G252),IF($C$3="Current Exchange rate",IF(D.Other_DATA!G252=0,0,D.Other_DATA!G252/ECO!Q34),IF($C$3="Constant Exchange rate",IF(D.Other_DATA!G252=0,0,D.Other_DATA!G252/ECO!Q69))))</f>
        <v>1098.0061780398764</v>
      </c>
      <c r="I305" s="74">
        <f>IF($C$3="National Currency",IF(D.Other_DATA!H252=0,0,D.Other_DATA!H252),IF($C$3="Current Exchange rate",IF(D.Other_DATA!H252=0,0,D.Other_DATA!H252/ECO!R34),IF($C$3="Constant Exchange rate",IF(D.Other_DATA!H252=0,0,D.Other_DATA!H252/ECO!R69))))</f>
        <v>1171.7214265655714</v>
      </c>
      <c r="J305" s="74">
        <f>IF($C$3="National Currency",IF(D.Other_DATA!I252=0,0,D.Other_DATA!I252),IF($C$3="Current Exchange rate",IF(D.Other_DATA!I252=0,0,D.Other_DATA!I252/ECO!S34),IF($C$3="Constant Exchange rate",IF(D.Other_DATA!I252=0,0,D.Other_DATA!I252/ECO!S69))))</f>
        <v>1328.2785734344286</v>
      </c>
      <c r="K305" s="74">
        <f>IF($C$3="National Currency",IF(D.Other_DATA!J252=0,0,D.Other_DATA!J252),IF($C$3="Current Exchange rate",IF(D.Other_DATA!J252=0,0,D.Other_DATA!J252/ECO!T34),IF($C$3="Constant Exchange rate",IF(D.Other_DATA!J252=0,0,D.Other_DATA!J252/ECO!T69))))</f>
        <v>1476.6451371337639</v>
      </c>
      <c r="L305" s="74">
        <f>IF($C$3="National Currency",IF(D.Other_DATA!K252=0,0,D.Other_DATA!K252),IF($C$3="Current Exchange rate",IF(D.Other_DATA!K252=0,0,D.Other_DATA!K252/ECO!U34),IF($C$3="Constant Exchange rate",IF(D.Other_DATA!K252=0,0,D.Other_DATA!K252/ECO!U69))))</f>
        <v>1461.4340541046522</v>
      </c>
      <c r="M305" s="74">
        <f>IF($C$3="National Currency",IF(D.Other_DATA!L252=0,0,D.Other_DATA!L252),IF($C$3="Current Exchange rate",IF(D.Other_DATA!L252=0,0,D.Other_DATA!L252/ECO!V34),IF($C$3="Constant Exchange rate",IF(D.Other_DATA!L252=0,0,D.Other_DATA!L252/ECO!V69))))</f>
        <v>1561.3591687728165</v>
      </c>
      <c r="N305" s="74">
        <f>IF($C$3="National Currency",IF(D.Other_DATA!M252=0,0,D.Other_DATA!M252),IF($C$3="Current Exchange rate",IF(D.Other_DATA!M252=0,0,D.Other_DATA!M252/ECO!W34),IF($C$3="Constant Exchange rate",IF(D.Other_DATA!M252=0,0,D.Other_DATA!M252/ECO!W69))))</f>
        <v>1780.8667977159973</v>
      </c>
      <c r="O305" s="223">
        <f>IF($C$3="National Currency",IF(D.Other_DATA!N252=0,0,D.Other_DATA!N252),IF($C$3="Current Exchange rate",IF(D.Other_DATA!N252=0,0,D.Other_DATA!N252/ECO!X34),IF($C$3="Constant Exchange rate",IF(D.Other_DATA!N252=0,0,D.Other_DATA!N252/ECO!X69))))</f>
        <v>1780.8667977159973</v>
      </c>
      <c r="P305" s="48">
        <f t="shared" si="59"/>
        <v>2.2685999233682277E-2</v>
      </c>
      <c r="Q305" s="94">
        <f t="shared" si="60"/>
        <v>0</v>
      </c>
      <c r="R305" s="94">
        <f t="shared" si="61"/>
        <v>0.87854850654159478</v>
      </c>
    </row>
    <row r="306" spans="3:18" ht="15" x14ac:dyDescent="0.25">
      <c r="C306" s="256"/>
      <c r="D306" s="257"/>
      <c r="E306" s="45" t="s">
        <v>25</v>
      </c>
      <c r="F306" s="74">
        <f>IF($C$3="National Currency",IF(D.Other_DATA!E253=0,0,D.Other_DATA!E253),IF($C$3="Current Exchange rate",IF(D.Other_DATA!E253=0,0,D.Other_DATA!E253/ECO!O35),IF($C$3="Constant Exchange rate",IF(D.Other_DATA!E253=0,0,D.Other_DATA!E253/ECO!O70))))</f>
        <v>1117.1980000000001</v>
      </c>
      <c r="G306" s="74">
        <f>IF($C$3="National Currency",IF(D.Other_DATA!F253=0,0,D.Other_DATA!F253),IF($C$3="Current Exchange rate",IF(D.Other_DATA!F253=0,0,D.Other_DATA!F253/ECO!P35),IF($C$3="Constant Exchange rate",IF(D.Other_DATA!F253=0,0,D.Other_DATA!F253/ECO!P70))))</f>
        <v>1179.2860000000001</v>
      </c>
      <c r="H306" s="74">
        <f>IF($C$3="National Currency",IF(D.Other_DATA!G253=0,0,D.Other_DATA!G253),IF($C$3="Current Exchange rate",IF(D.Other_DATA!G253=0,0,D.Other_DATA!G253/ECO!Q35),IF($C$3="Constant Exchange rate",IF(D.Other_DATA!G253=0,0,D.Other_DATA!G253/ECO!Q70))))</f>
        <v>1206.538</v>
      </c>
      <c r="I306" s="74">
        <f>IF($C$3="National Currency",IF(D.Other_DATA!H253=0,0,D.Other_DATA!H253),IF($C$3="Current Exchange rate",IF(D.Other_DATA!H253=0,0,D.Other_DATA!H253/ECO!R35),IF($C$3="Constant Exchange rate",IF(D.Other_DATA!H253=0,0,D.Other_DATA!H253/ECO!R70))))</f>
        <v>1215.204</v>
      </c>
      <c r="J306" s="74">
        <f>IF($C$3="National Currency",IF(D.Other_DATA!I253=0,0,D.Other_DATA!I253),IF($C$3="Current Exchange rate",IF(D.Other_DATA!I253=0,0,D.Other_DATA!I253/ECO!S35),IF($C$3="Constant Exchange rate",IF(D.Other_DATA!I253=0,0,D.Other_DATA!I253/ECO!S70))))</f>
        <v>1147.558</v>
      </c>
      <c r="K306" s="74">
        <f>IF($C$3="National Currency",IF(D.Other_DATA!J253=0,0,D.Other_DATA!J253),IF($C$3="Current Exchange rate",IF(D.Other_DATA!J253=0,0,D.Other_DATA!J253/ECO!T35),IF($C$3="Constant Exchange rate",IF(D.Other_DATA!J253=0,0,D.Other_DATA!J253/ECO!T70))))</f>
        <v>1103.4490000000001</v>
      </c>
      <c r="L306" s="74">
        <f>IF($C$3="National Currency",IF(D.Other_DATA!K253=0,0,D.Other_DATA!K253),IF($C$3="Current Exchange rate",IF(D.Other_DATA!K253=0,0,D.Other_DATA!K253/ECO!U35),IF($C$3="Constant Exchange rate",IF(D.Other_DATA!K253=0,0,D.Other_DATA!K253/ECO!U70))))</f>
        <v>1110.9590000000001</v>
      </c>
      <c r="M306" s="74">
        <f>IF($C$3="National Currency",IF(D.Other_DATA!L253=0,0,D.Other_DATA!L253),IF($C$3="Current Exchange rate",IF(D.Other_DATA!L253=0,0,D.Other_DATA!L253/ECO!V35),IF($C$3="Constant Exchange rate",IF(D.Other_DATA!L253=0,0,D.Other_DATA!L253/ECO!V70))))</f>
        <v>1184.73</v>
      </c>
      <c r="N306" s="74">
        <f>IF($C$3="National Currency",IF(D.Other_DATA!M253=0,0,D.Other_DATA!M253),IF($C$3="Current Exchange rate",IF(D.Other_DATA!M253=0,0,D.Other_DATA!M253/ECO!W35),IF($C$3="Constant Exchange rate",IF(D.Other_DATA!M253=0,0,D.Other_DATA!M253/ECO!W70))))</f>
        <v>1185</v>
      </c>
      <c r="O306" s="74">
        <f>IF($C$3="National Currency",IF(D.Other_DATA!N253=0,0,D.Other_DATA!N253),IF($C$3="Current Exchange rate",IF(D.Other_DATA!N253=0,0,D.Other_DATA!N253/ECO!X35),IF($C$3="Constant Exchange rate",IF(D.Other_DATA!N253=0,0,D.Other_DATA!N253/ECO!X70))))</f>
        <v>1148</v>
      </c>
      <c r="P306" s="48">
        <f t="shared" si="59"/>
        <v>1.4624073599254406E-2</v>
      </c>
      <c r="Q306" s="94">
        <f t="shared" si="60"/>
        <v>-3.1223628691983141E-2</v>
      </c>
      <c r="R306" s="94">
        <f t="shared" si="61"/>
        <v>2.7570761852419912E-2</v>
      </c>
    </row>
    <row r="307" spans="3:18" ht="15" x14ac:dyDescent="0.25">
      <c r="C307" s="256"/>
      <c r="D307" s="257"/>
      <c r="E307" s="45" t="s">
        <v>26</v>
      </c>
      <c r="F307" s="74">
        <f>IF($C$3="National Currency",IF(D.Other_DATA!E254=0,0,D.Other_DATA!E254),IF($C$3="Current Exchange rate",IF(D.Other_DATA!E254=0,0,D.Other_DATA!E254/ECO!O36),IF($C$3="Constant Exchange rate",IF(D.Other_DATA!E254=0,0,D.Other_DATA!E254/ECO!O71))))</f>
        <v>140.97052172749173</v>
      </c>
      <c r="G307" s="74">
        <f>IF($C$3="National Currency",IF(D.Other_DATA!F254=0,0,D.Other_DATA!F254),IF($C$3="Current Exchange rate",IF(D.Other_DATA!F254=0,0,D.Other_DATA!F254/ECO!P36),IF($C$3="Constant Exchange rate",IF(D.Other_DATA!F254=0,0,D.Other_DATA!F254/ECO!P71))))</f>
        <v>208.96629870616576</v>
      </c>
      <c r="H307" s="74">
        <f>IF($C$3="National Currency",IF(D.Other_DATA!G254=0,0,D.Other_DATA!G254),IF($C$3="Current Exchange rate",IF(D.Other_DATA!G254=0,0,D.Other_DATA!G254/ECO!Q36),IF($C$3="Constant Exchange rate",IF(D.Other_DATA!G254=0,0,D.Other_DATA!G254/ECO!Q71))))</f>
        <v>276.96207568483982</v>
      </c>
      <c r="I307" s="74">
        <f>IF($C$3="National Currency",IF(D.Other_DATA!H254=0,0,D.Other_DATA!H254),IF($C$3="Current Exchange rate",IF(D.Other_DATA!H254=0,0,D.Other_DATA!H254/ECO!R36),IF($C$3="Constant Exchange rate",IF(D.Other_DATA!H254=0,0,D.Other_DATA!H254/ECO!R71))))</f>
        <v>344.95785266351385</v>
      </c>
      <c r="J307" s="74">
        <f>IF($C$3="National Currency",IF(D.Other_DATA!I254=0,0,D.Other_DATA!I254),IF($C$3="Current Exchange rate",IF(D.Other_DATA!I254=0,0,D.Other_DATA!I254/ECO!S36),IF($C$3="Constant Exchange rate",IF(D.Other_DATA!I254=0,0,D.Other_DATA!I254/ECO!S71))))</f>
        <v>412.95362964218788</v>
      </c>
      <c r="K307" s="74">
        <f>IF($C$3="National Currency",IF(D.Other_DATA!J254=0,0,D.Other_DATA!J254),IF($C$3="Current Exchange rate",IF(D.Other_DATA!J254=0,0,D.Other_DATA!J254/ECO!T36),IF($C$3="Constant Exchange rate",IF(D.Other_DATA!J254=0,0,D.Other_DATA!J254/ECO!T71))))</f>
        <v>480.94940662086196</v>
      </c>
      <c r="L307" s="74">
        <f>IF($C$3="National Currency",IF(D.Other_DATA!K254=0,0,D.Other_DATA!K254),IF($C$3="Current Exchange rate",IF(D.Other_DATA!K254=0,0,D.Other_DATA!K254/ECO!U36),IF($C$3="Constant Exchange rate",IF(D.Other_DATA!K254=0,0,D.Other_DATA!K254/ECO!U71))))</f>
        <v>440.6710091906844</v>
      </c>
      <c r="M307" s="74">
        <f>IF($C$3="National Currency",IF(D.Other_DATA!L254=0,0,D.Other_DATA!L254),IF($C$3="Current Exchange rate",IF(D.Other_DATA!L254=0,0,D.Other_DATA!L254/ECO!V36),IF($C$3="Constant Exchange rate",IF(D.Other_DATA!L254=0,0,D.Other_DATA!L254/ECO!V71))))</f>
        <v>487.19550281074328</v>
      </c>
      <c r="N307" s="74">
        <f>IF($C$3="National Currency",IF(D.Other_DATA!M254=0,0,D.Other_DATA!M254),IF($C$3="Current Exchange rate",IF(D.Other_DATA!M254=0,0,D.Other_DATA!M254/ECO!W36),IF($C$3="Constant Exchange rate",IF(D.Other_DATA!M254=0,0,D.Other_DATA!M254/ECO!W71))))</f>
        <v>493.66467386454894</v>
      </c>
      <c r="O307" s="74">
        <f>IF($C$3="National Currency",IF(D.Other_DATA!N254=0,0,D.Other_DATA!N254),IF($C$3="Current Exchange rate",IF(D.Other_DATA!N254=0,0,D.Other_DATA!N254/ECO!X36),IF($C$3="Constant Exchange rate",IF(D.Other_DATA!N254=0,0,D.Other_DATA!N254/ECO!X71))))</f>
        <v>493.66467386454894</v>
      </c>
      <c r="P307" s="48">
        <f t="shared" si="59"/>
        <v>6.2886659616263815E-3</v>
      </c>
      <c r="Q307" s="94">
        <f t="shared" si="60"/>
        <v>0</v>
      </c>
      <c r="R307" s="94">
        <f t="shared" si="61"/>
        <v>2.5019000271478435</v>
      </c>
    </row>
    <row r="308" spans="3:18" ht="15" x14ac:dyDescent="0.25">
      <c r="C308" s="256"/>
      <c r="D308" s="257"/>
      <c r="E308" s="45" t="s">
        <v>27</v>
      </c>
      <c r="F308" s="74">
        <f>IF($C$3="National Currency",IF(D.Other_DATA!E255=0,0,D.Other_DATA!E255),IF($C$3="Current Exchange rate",IF(D.Other_DATA!E255=0,0,D.Other_DATA!E255/ECO!O37),IF($C$3="Constant Exchange rate",IF(D.Other_DATA!E255=0,0,D.Other_DATA!E255/ECO!O72))))</f>
        <v>857.23411050782488</v>
      </c>
      <c r="G308" s="74">
        <f>IF($C$3="National Currency",IF(D.Other_DATA!F255=0,0,D.Other_DATA!F255),IF($C$3="Current Exchange rate",IF(D.Other_DATA!F255=0,0,D.Other_DATA!F255/ECO!P37),IF($C$3="Constant Exchange rate",IF(D.Other_DATA!F255=0,0,D.Other_DATA!F255/ECO!P72))))</f>
        <v>932.82231448951336</v>
      </c>
      <c r="H308" s="74">
        <f>IF($C$3="National Currency",IF(D.Other_DATA!G255=0,0,D.Other_DATA!G255),IF($C$3="Current Exchange rate",IF(D.Other_DATA!G255=0,0,D.Other_DATA!G255/ECO!Q37),IF($C$3="Constant Exchange rate",IF(D.Other_DATA!G255=0,0,D.Other_DATA!G255/ECO!Q72))))</f>
        <v>977.74938784200992</v>
      </c>
      <c r="I308" s="74">
        <f>IF($C$3="National Currency",IF(D.Other_DATA!H255=0,0,D.Other_DATA!H255),IF($C$3="Current Exchange rate",IF(D.Other_DATA!H255=0,0,D.Other_DATA!H255/ECO!R37),IF($C$3="Constant Exchange rate",IF(D.Other_DATA!H255=0,0,D.Other_DATA!H255/ECO!R72))))</f>
        <v>1021.9312253806025</v>
      </c>
      <c r="J308" s="74">
        <f>IF($C$3="National Currency",IF(D.Other_DATA!I255=0,0,D.Other_DATA!I255),IF($C$3="Current Exchange rate",IF(D.Other_DATA!I255=0,0,D.Other_DATA!I255/ECO!S37),IF($C$3="Constant Exchange rate",IF(D.Other_DATA!I255=0,0,D.Other_DATA!I255/ECO!S72))))</f>
        <v>915.46896625146383</v>
      </c>
      <c r="K308" s="74">
        <f>IF($C$3="National Currency",IF(D.Other_DATA!J255=0,0,D.Other_DATA!J255),IF($C$3="Current Exchange rate",IF(D.Other_DATA!J255=0,0,D.Other_DATA!J255/ECO!T37),IF($C$3="Constant Exchange rate",IF(D.Other_DATA!J255=0,0,D.Other_DATA!J255/ECO!T72))))</f>
        <v>1064.8355158096454</v>
      </c>
      <c r="L308" s="74">
        <f>IF($C$3="National Currency",IF(D.Other_DATA!K255=0,0,D.Other_DATA!K255),IF($C$3="Current Exchange rate",IF(D.Other_DATA!K255=0,0,D.Other_DATA!K255/ECO!U37),IF($C$3="Constant Exchange rate",IF(D.Other_DATA!K255=0,0,D.Other_DATA!K255/ECO!U72))))</f>
        <v>1066.2195251783241</v>
      </c>
      <c r="M308" s="74">
        <f>IF($C$3="National Currency",IF(D.Other_DATA!L255=0,0,D.Other_DATA!L255),IF($C$3="Current Exchange rate",IF(D.Other_DATA!L255=0,0,D.Other_DATA!L255/ECO!V37),IF($C$3="Constant Exchange rate",IF(D.Other_DATA!L255=0,0,D.Other_DATA!L255/ECO!V72))))</f>
        <v>1097.0935803257744</v>
      </c>
      <c r="N308" s="74">
        <f>IF($C$3="National Currency",IF(D.Other_DATA!M255=0,0,D.Other_DATA!M255),IF($C$3="Current Exchange rate",IF(D.Other_DATA!M255=0,0,D.Other_DATA!M255/ECO!W37),IF($C$3="Constant Exchange rate",IF(D.Other_DATA!M255=0,0,D.Other_DATA!M255/ECO!W72))))</f>
        <v>1169.700841051847</v>
      </c>
      <c r="O308" s="74">
        <f>IF($C$3="National Currency",IF(D.Other_DATA!N255=0,0,D.Other_DATA!N255),IF($C$3="Current Exchange rate",IF(D.Other_DATA!N255=0,0,D.Other_DATA!N255/ECO!X37),IF($C$3="Constant Exchange rate",IF(D.Other_DATA!N255=0,0,D.Other_DATA!N255/ECO!X72))))</f>
        <v>1178.6436708186948</v>
      </c>
      <c r="P308" s="48">
        <f t="shared" si="59"/>
        <v>1.5014435356574891E-2</v>
      </c>
      <c r="Q308" s="94">
        <f t="shared" si="60"/>
        <v>7.6453991080369654E-3</v>
      </c>
      <c r="R308" s="94">
        <f t="shared" si="61"/>
        <v>0.37493790362642843</v>
      </c>
    </row>
    <row r="309" spans="3:18" ht="15" x14ac:dyDescent="0.25">
      <c r="C309" s="256"/>
      <c r="D309" s="257"/>
      <c r="E309" s="45" t="s">
        <v>28</v>
      </c>
      <c r="F309" s="74">
        <f>IF($C$3="National Currency",IF(D.Other_DATA!E256=0,0,D.Other_DATA!E256),IF($C$3="Current Exchange rate",IF(D.Other_DATA!E256=0,0,D.Other_DATA!E256/ECO!O38),IF($C$3="Constant Exchange rate",IF(D.Other_DATA!E256=0,0,D.Other_DATA!E256/ECO!O73))))</f>
        <v>206.4221331997997</v>
      </c>
      <c r="G309" s="74">
        <f>IF($C$3="National Currency",IF(D.Other_DATA!F256=0,0,D.Other_DATA!F256),IF($C$3="Current Exchange rate",IF(D.Other_DATA!F256=0,0,D.Other_DATA!F256/ECO!P38),IF($C$3="Constant Exchange rate",IF(D.Other_DATA!F256=0,0,D.Other_DATA!F256/ECO!P73))))</f>
        <v>229.8113837422801</v>
      </c>
      <c r="H309" s="74">
        <f>IF($C$3="National Currency",IF(D.Other_DATA!G256=0,0,D.Other_DATA!G256),IF($C$3="Current Exchange rate",IF(D.Other_DATA!G256=0,0,D.Other_DATA!G256/ECO!Q38),IF($C$3="Constant Exchange rate",IF(D.Other_DATA!G256=0,0,D.Other_DATA!G256/ECO!Q73))))</f>
        <v>251.74428309130363</v>
      </c>
      <c r="I309" s="74">
        <f>IF($C$3="National Currency",IF(D.Other_DATA!H256=0,0,D.Other_DATA!H256),IF($C$3="Current Exchange rate",IF(D.Other_DATA!H256=0,0,D.Other_DATA!H256/ECO!R38),IF($C$3="Constant Exchange rate",IF(D.Other_DATA!H256=0,0,D.Other_DATA!H256/ECO!R73))))</f>
        <v>315</v>
      </c>
      <c r="J309" s="74">
        <f>IF($C$3="National Currency",IF(D.Other_DATA!I256=0,0,D.Other_DATA!I256),IF($C$3="Current Exchange rate",IF(D.Other_DATA!I256=0,0,D.Other_DATA!I256/ECO!S38),IF($C$3="Constant Exchange rate",IF(D.Other_DATA!I256=0,0,D.Other_DATA!I256/ECO!S73))))</f>
        <v>430</v>
      </c>
      <c r="K309" s="74">
        <f>IF($C$3="National Currency",IF(D.Other_DATA!J256=0,0,D.Other_DATA!J256),IF($C$3="Current Exchange rate",IF(D.Other_DATA!J256=0,0,D.Other_DATA!J256/ECO!T38),IF($C$3="Constant Exchange rate",IF(D.Other_DATA!J256=0,0,D.Other_DATA!J256/ECO!T73))))</f>
        <v>445</v>
      </c>
      <c r="L309" s="74">
        <f>IF($C$3="National Currency",IF(D.Other_DATA!K256=0,0,D.Other_DATA!K256),IF($C$3="Current Exchange rate",IF(D.Other_DATA!K256=0,0,D.Other_DATA!K256/ECO!U38),IF($C$3="Constant Exchange rate",IF(D.Other_DATA!K256=0,0,D.Other_DATA!K256/ECO!U73))))</f>
        <v>425</v>
      </c>
      <c r="M309" s="74">
        <f>IF($C$3="National Currency",IF(D.Other_DATA!L256=0,0,D.Other_DATA!L256),IF($C$3="Current Exchange rate",IF(D.Other_DATA!L256=0,0,D.Other_DATA!L256/ECO!V38),IF($C$3="Constant Exchange rate",IF(D.Other_DATA!L256=0,0,D.Other_DATA!L256/ECO!V73))))</f>
        <v>303</v>
      </c>
      <c r="N309" s="74">
        <f>IF($C$3="National Currency",IF(D.Other_DATA!M256=0,0,D.Other_DATA!M256),IF($C$3="Current Exchange rate",IF(D.Other_DATA!M256=0,0,D.Other_DATA!M256/ECO!W38),IF($C$3="Constant Exchange rate",IF(D.Other_DATA!M256=0,0,D.Other_DATA!M256/ECO!W73))))</f>
        <v>303</v>
      </c>
      <c r="O309" s="74">
        <f>IF($C$3="National Currency",IF(D.Other_DATA!N256=0,0,D.Other_DATA!N256),IF($C$3="Current Exchange rate",IF(D.Other_DATA!N256=0,0,D.Other_DATA!N256/ECO!X38),IF($C$3="Constant Exchange rate",IF(D.Other_DATA!N256=0,0,D.Other_DATA!N256/ECO!X73))))</f>
        <v>271.39999999999998</v>
      </c>
      <c r="P309" s="48">
        <f t="shared" si="59"/>
        <v>3.4572940547366246E-3</v>
      </c>
      <c r="Q309" s="94">
        <f t="shared" si="60"/>
        <v>-0.10429042904290442</v>
      </c>
      <c r="R309" s="94">
        <f t="shared" si="61"/>
        <v>0.31478149069076333</v>
      </c>
    </row>
    <row r="310" spans="3:18" ht="15" x14ac:dyDescent="0.25">
      <c r="C310" s="256"/>
      <c r="D310" s="257"/>
      <c r="E310" s="45" t="s">
        <v>29</v>
      </c>
      <c r="F310" s="74">
        <f>IF($C$3="National Currency",IF(D.Other_DATA!E257=0,0,D.Other_DATA!E257),IF($C$3="Current Exchange rate",IF(D.Other_DATA!E257=0,0,D.Other_DATA!E257/ECO!O39),IF($C$3="Constant Exchange rate",IF(D.Other_DATA!E257=0,0,D.Other_DATA!E257/ECO!O74))))</f>
        <v>170.45077341830975</v>
      </c>
      <c r="G310" s="74">
        <f>IF($C$3="National Currency",IF(D.Other_DATA!F257=0,0,D.Other_DATA!F257),IF($C$3="Current Exchange rate",IF(D.Other_DATA!F257=0,0,D.Other_DATA!F257/ECO!P39),IF($C$3="Constant Exchange rate",IF(D.Other_DATA!F257=0,0,D.Other_DATA!F257/ECO!P74))))</f>
        <v>192.09320852419836</v>
      </c>
      <c r="H310" s="74">
        <f>IF($C$3="National Currency",IF(D.Other_DATA!G257=0,0,D.Other_DATA!G257),IF($C$3="Current Exchange rate",IF(D.Other_DATA!G257=0,0,D.Other_DATA!G257/ECO!Q39),IF($C$3="Constant Exchange rate",IF(D.Other_DATA!G257=0,0,D.Other_DATA!G257/ECO!Q74))))</f>
        <v>238.13317400252274</v>
      </c>
      <c r="I310" s="74">
        <f>IF($C$3="National Currency",IF(D.Other_DATA!H257=0,0,D.Other_DATA!H257),IF($C$3="Current Exchange rate",IF(D.Other_DATA!H257=0,0,D.Other_DATA!H257/ECO!R39),IF($C$3="Constant Exchange rate",IF(D.Other_DATA!H257=0,0,D.Other_DATA!H257/ECO!R74))))</f>
        <v>284.17313948084711</v>
      </c>
      <c r="J310" s="74">
        <f>IF($C$3="National Currency",IF(D.Other_DATA!I257=0,0,D.Other_DATA!I257),IF($C$3="Current Exchange rate",IF(D.Other_DATA!I257=0,0,D.Other_DATA!I257/ECO!S39),IF($C$3="Constant Exchange rate",IF(D.Other_DATA!I257=0,0,D.Other_DATA!I257/ECO!S74))))</f>
        <v>0</v>
      </c>
      <c r="K310" s="74">
        <f>IF($C$3="National Currency",IF(D.Other_DATA!J257=0,0,D.Other_DATA!J257),IF($C$3="Current Exchange rate",IF(D.Other_DATA!J257=0,0,D.Other_DATA!J257/ECO!T39),IF($C$3="Constant Exchange rate",IF(D.Other_DATA!J257=0,0,D.Other_DATA!J257/ECO!T74))))</f>
        <v>0</v>
      </c>
      <c r="L310" s="74">
        <f>IF($C$3="National Currency",IF(D.Other_DATA!K257=0,0,D.Other_DATA!K257),IF($C$3="Current Exchange rate",IF(D.Other_DATA!K257=0,0,D.Other_DATA!K257/ECO!U39),IF($C$3="Constant Exchange rate",IF(D.Other_DATA!K257=0,0,D.Other_DATA!K257/ECO!U74))))</f>
        <v>0</v>
      </c>
      <c r="M310" s="74">
        <f>IF($C$3="National Currency",IF(D.Other_DATA!L257=0,0,D.Other_DATA!L257),IF($C$3="Current Exchange rate",IF(D.Other_DATA!L257=0,0,D.Other_DATA!L257/ECO!V39),IF($C$3="Constant Exchange rate",IF(D.Other_DATA!L257=0,0,D.Other_DATA!L257/ECO!V74))))</f>
        <v>0</v>
      </c>
      <c r="N310" s="74">
        <f>IF($C$3="National Currency",IF(D.Other_DATA!M257=0,0,D.Other_DATA!M257),IF($C$3="Current Exchange rate",IF(D.Other_DATA!M257=0,0,D.Other_DATA!M257/ECO!W39),IF($C$3="Constant Exchange rate",IF(D.Other_DATA!M257=0,0,D.Other_DATA!M257/ECO!W74))))</f>
        <v>0</v>
      </c>
      <c r="O310" s="74">
        <f>IF($C$3="National Currency",IF(D.Other_DATA!N257=0,0,D.Other_DATA!N257),IF($C$3="Current Exchange rate",IF(D.Other_DATA!N257=0,0,D.Other_DATA!N257/ECO!X39),IF($C$3="Constant Exchange rate",IF(D.Other_DATA!N257=0,0,D.Other_DATA!N257/ECO!X74))))</f>
        <v>0</v>
      </c>
      <c r="P310" s="48">
        <f t="shared" si="59"/>
        <v>0</v>
      </c>
      <c r="Q310" s="94" t="str">
        <f t="shared" si="60"/>
        <v>-</v>
      </c>
      <c r="R310" s="94" t="str">
        <f t="shared" si="61"/>
        <v>-</v>
      </c>
    </row>
    <row r="311" spans="3:18" ht="15" x14ac:dyDescent="0.25">
      <c r="C311" s="256"/>
      <c r="D311" s="257"/>
      <c r="E311" s="45" t="s">
        <v>30</v>
      </c>
      <c r="F311" s="74">
        <f>IF($C$3="National Currency",IF(D.Other_DATA!E258=0,0,D.Other_DATA!E258),IF($C$3="Current Exchange rate",IF(D.Other_DATA!E258=0,0,D.Other_DATA!E258/ECO!O40),IF($C$3="Constant Exchange rate",IF(D.Other_DATA!E258=0,0,D.Other_DATA!E258/ECO!O75))))</f>
        <v>510.88276836158195</v>
      </c>
      <c r="G311" s="74">
        <f>IF($C$3="National Currency",IF(D.Other_DATA!F258=0,0,D.Other_DATA!F258),IF($C$3="Current Exchange rate",IF(D.Other_DATA!F258=0,0,D.Other_DATA!F258/ECO!P40),IF($C$3="Constant Exchange rate",IF(D.Other_DATA!F258=0,0,D.Other_DATA!F258/ECO!P75))))</f>
        <v>688.5593220338983</v>
      </c>
      <c r="H311" s="74">
        <f>IF($C$3="National Currency",IF(D.Other_DATA!G258=0,0,D.Other_DATA!G258),IF($C$3="Current Exchange rate",IF(D.Other_DATA!G258=0,0,D.Other_DATA!G258/ECO!Q40),IF($C$3="Constant Exchange rate",IF(D.Other_DATA!G258=0,0,D.Other_DATA!G258/ECO!Q75))))</f>
        <v>484.81638418079098</v>
      </c>
      <c r="I311" s="74">
        <f>IF($C$3="National Currency",IF(D.Other_DATA!H258=0,0,D.Other_DATA!H258),IF($C$3="Current Exchange rate",IF(D.Other_DATA!H258=0,0,D.Other_DATA!H258/ECO!R40),IF($C$3="Constant Exchange rate",IF(D.Other_DATA!H258=0,0,D.Other_DATA!H258/ECO!R75))))</f>
        <v>605.57909604519773</v>
      </c>
      <c r="J311" s="74">
        <f>IF($C$3="National Currency",IF(D.Other_DATA!I258=0,0,D.Other_DATA!I258),IF($C$3="Current Exchange rate",IF(D.Other_DATA!I258=0,0,D.Other_DATA!I258/ECO!S40),IF($C$3="Constant Exchange rate",IF(D.Other_DATA!I258=0,0,D.Other_DATA!I258/ECO!S75))))</f>
        <v>576.62429378531078</v>
      </c>
      <c r="K311" s="74">
        <f>IF($C$3="National Currency",IF(D.Other_DATA!J258=0,0,D.Other_DATA!J258),IF($C$3="Current Exchange rate",IF(D.Other_DATA!J258=0,0,D.Other_DATA!J258/ECO!T40),IF($C$3="Constant Exchange rate",IF(D.Other_DATA!J258=0,0,D.Other_DATA!J258/ECO!T75))))</f>
        <v>797.66949152542372</v>
      </c>
      <c r="L311" s="74">
        <f>IF($C$3="National Currency",IF(D.Other_DATA!K258=0,0,D.Other_DATA!K258),IF($C$3="Current Exchange rate",IF(D.Other_DATA!K258=0,0,D.Other_DATA!K258/ECO!U40),IF($C$3="Constant Exchange rate",IF(D.Other_DATA!K258=0,0,D.Other_DATA!K258/ECO!U75))))</f>
        <v>939.61864406779671</v>
      </c>
      <c r="M311" s="74">
        <f>IF($C$3="National Currency",IF(D.Other_DATA!L258=0,0,D.Other_DATA!L258),IF($C$3="Current Exchange rate",IF(D.Other_DATA!L258=0,0,D.Other_DATA!L258/ECO!V40),IF($C$3="Constant Exchange rate",IF(D.Other_DATA!L258=0,0,D.Other_DATA!L258/ECO!V75))))</f>
        <v>1061.4406779661017</v>
      </c>
      <c r="N311" s="74">
        <f>IF($C$3="National Currency",IF(D.Other_DATA!M258=0,0,D.Other_DATA!M258),IF($C$3="Current Exchange rate",IF(D.Other_DATA!M258=0,0,D.Other_DATA!M258/ECO!W40),IF($C$3="Constant Exchange rate",IF(D.Other_DATA!M258=0,0,D.Other_DATA!M258/ECO!W75))))</f>
        <v>1192.7966101694915</v>
      </c>
      <c r="O311" s="74">
        <f>IF($C$3="National Currency",IF(D.Other_DATA!N258=0,0,D.Other_DATA!N258),IF($C$3="Current Exchange rate",IF(D.Other_DATA!N258=0,0,D.Other_DATA!N258/ECO!X40),IF($C$3="Constant Exchange rate",IF(D.Other_DATA!N258=0,0,D.Other_DATA!N258/ECO!X75))))</f>
        <v>1368.6440677966102</v>
      </c>
      <c r="P311" s="48">
        <f t="shared" si="59"/>
        <v>1.7434801026690386E-2</v>
      </c>
      <c r="Q311" s="94">
        <f t="shared" si="60"/>
        <v>0.14742451154529324</v>
      </c>
      <c r="R311" s="94">
        <f t="shared" si="61"/>
        <v>1.6789787257571778</v>
      </c>
    </row>
    <row r="312" spans="3:18" ht="15" x14ac:dyDescent="0.25">
      <c r="C312" s="256"/>
      <c r="D312" s="257"/>
      <c r="E312" s="45" t="s">
        <v>41</v>
      </c>
      <c r="F312" s="75">
        <f>IF($C$3="National Currency",IF(D.Other_DATA!E259=0,0,D.Other_DATA!E259),IF($C$3="Current Exchange rate",IF(D.Other_DATA!E259=0,0,D.Other_DATA!E259/ECO!O41),IF($C$3="Constant Exchange rate",IF(D.Other_DATA!E259=0,0,D.Other_DATA!E259/ECO!O76))))</f>
        <v>14736.249893830178</v>
      </c>
      <c r="G312" s="75">
        <f>IF($C$3="National Currency",IF(D.Other_DATA!F259=0,0,D.Other_DATA!F259),IF($C$3="Current Exchange rate",IF(D.Other_DATA!F259=0,0,D.Other_DATA!F259/ECO!P41),IF($C$3="Constant Exchange rate",IF(D.Other_DATA!F259=0,0,D.Other_DATA!F259/ECO!P76))))</f>
        <v>15861.54333198687</v>
      </c>
      <c r="H312" s="75">
        <f>IF($C$3="National Currency",IF(D.Other_DATA!G259=0,0,D.Other_DATA!G259),IF($C$3="Current Exchange rate",IF(D.Other_DATA!G259=0,0,D.Other_DATA!G259/ECO!Q41),IF($C$3="Constant Exchange rate",IF(D.Other_DATA!G259=0,0,D.Other_DATA!G259/ECO!Q76))))</f>
        <v>15909.440855376075</v>
      </c>
      <c r="I312" s="75">
        <f>IF($C$3="National Currency",IF(D.Other_DATA!H259=0,0,D.Other_DATA!H259),IF($C$3="Current Exchange rate",IF(D.Other_DATA!H259=0,0,D.Other_DATA!H259/ECO!R41),IF($C$3="Constant Exchange rate",IF(D.Other_DATA!H259=0,0,D.Other_DATA!H259/ECO!R76))))</f>
        <v>16371.485703242255</v>
      </c>
      <c r="J312" s="75">
        <f>IF($C$3="National Currency",IF(D.Other_DATA!I259=0,0,D.Other_DATA!I259),IF($C$3="Current Exchange rate",IF(D.Other_DATA!I259=0,0,D.Other_DATA!I259/ECO!S41),IF($C$3="Constant Exchange rate",IF(D.Other_DATA!I259=0,0,D.Other_DATA!I259/ECO!S76))))</f>
        <v>16492.991074955324</v>
      </c>
      <c r="K312" s="75">
        <f>IF($C$3="National Currency",IF(D.Other_DATA!J259=0,0,D.Other_DATA!J259),IF($C$3="Current Exchange rate",IF(D.Other_DATA!J259=0,0,D.Other_DATA!J259/ECO!T41),IF($C$3="Constant Exchange rate",IF(D.Other_DATA!J259=0,0,D.Other_DATA!J259/ECO!T76))))</f>
        <v>16430.58932737838</v>
      </c>
      <c r="L312" s="75">
        <f>IF($C$3="National Currency",IF(D.Other_DATA!K259=0,0,D.Other_DATA!K259),IF($C$3="Current Exchange rate",IF(D.Other_DATA!K259=0,0,D.Other_DATA!K259/ECO!U41),IF($C$3="Constant Exchange rate",IF(D.Other_DATA!K259=0,0,D.Other_DATA!K259/ECO!U76))))</f>
        <v>11911.613336387898</v>
      </c>
      <c r="M312" s="75">
        <f>IF($C$3="National Currency",IF(D.Other_DATA!L259=0,0,D.Other_DATA!L259),IF($C$3="Current Exchange rate",IF(D.Other_DATA!L259=0,0,D.Other_DATA!L259/ECO!V41),IF($C$3="Constant Exchange rate",IF(D.Other_DATA!L259=0,0,D.Other_DATA!L259/ECO!V76))))</f>
        <v>12437.282047189303</v>
      </c>
      <c r="N312" s="75">
        <f>IF($C$3="National Currency",IF(D.Other_DATA!M259=0,0,D.Other_DATA!M259),IF($C$3="Current Exchange rate",IF(D.Other_DATA!M259=0,0,D.Other_DATA!M259/ECO!W41),IF($C$3="Constant Exchange rate",IF(D.Other_DATA!M259=0,0,D.Other_DATA!M259/ECO!W76))))</f>
        <v>13211.58628435629</v>
      </c>
      <c r="O312" s="75">
        <f>IF($C$3="National Currency",IF(D.Other_DATA!N259=0,0,D.Other_DATA!N259),IF($C$3="Current Exchange rate",IF(D.Other_DATA!N259=0,0,D.Other_DATA!N259/ECO!X41),IF($C$3="Constant Exchange rate",IF(D.Other_DATA!N259=0,0,D.Other_DATA!N259/ECO!X76))))</f>
        <v>13742.284174241933</v>
      </c>
      <c r="P312" s="48">
        <f t="shared" si="59"/>
        <v>0.17505938605050791</v>
      </c>
      <c r="Q312" s="94">
        <f t="shared" si="60"/>
        <v>4.0169127193608656E-2</v>
      </c>
      <c r="R312" s="94">
        <f t="shared" si="61"/>
        <v>-6.7450384375227102E-2</v>
      </c>
    </row>
    <row r="313" spans="3:18" ht="15.75" thickBot="1" x14ac:dyDescent="0.3">
      <c r="C313" s="258"/>
      <c r="D313" s="259"/>
      <c r="E313" s="55" t="s">
        <v>85</v>
      </c>
      <c r="F313" s="64">
        <f t="shared" ref="F313:O313" si="62">SUM(F281:F312)</f>
        <v>61660.925898078494</v>
      </c>
      <c r="G313" s="64">
        <f t="shared" si="62"/>
        <v>64613.958506595118</v>
      </c>
      <c r="H313" s="64">
        <f t="shared" si="62"/>
        <v>67945.980884405522</v>
      </c>
      <c r="I313" s="64">
        <f t="shared" si="62"/>
        <v>71575.308192735654</v>
      </c>
      <c r="J313" s="64">
        <f t="shared" si="62"/>
        <v>73480.120303807256</v>
      </c>
      <c r="K313" s="64">
        <f t="shared" si="62"/>
        <v>79603.927162189779</v>
      </c>
      <c r="L313" s="64">
        <f t="shared" si="62"/>
        <v>75740.947677437071</v>
      </c>
      <c r="M313" s="64">
        <f t="shared" si="62"/>
        <v>76705.746016262114</v>
      </c>
      <c r="N313" s="64">
        <f t="shared" si="62"/>
        <v>77440.521370475675</v>
      </c>
      <c r="O313" s="64">
        <f t="shared" si="62"/>
        <v>78500.699015801569</v>
      </c>
      <c r="P313" s="48">
        <f t="shared" si="59"/>
        <v>1</v>
      </c>
    </row>
    <row r="314" spans="3:18" ht="16.5" thickTop="1" thickBot="1" x14ac:dyDescent="0.3">
      <c r="C314" s="260"/>
      <c r="D314" s="261"/>
      <c r="E314" s="57" t="s">
        <v>86</v>
      </c>
      <c r="F314" s="64">
        <v>61413.0703125</v>
      </c>
      <c r="G314" s="64">
        <v>64333.52734375</v>
      </c>
      <c r="H314" s="64">
        <v>67609.09375</v>
      </c>
      <c r="I314" s="64">
        <v>70893.8515625</v>
      </c>
      <c r="J314" s="64">
        <v>72996.5078125</v>
      </c>
      <c r="K314" s="64">
        <v>73752.875</v>
      </c>
      <c r="L314" s="64">
        <v>69344.75</v>
      </c>
      <c r="M314" s="64">
        <v>70727.4453125</v>
      </c>
      <c r="N314" s="64">
        <v>71603.8125</v>
      </c>
      <c r="O314" s="64">
        <v>72666.546875</v>
      </c>
      <c r="P314" s="48">
        <f>O314/$O$313</f>
        <v>0.92568025235511342</v>
      </c>
      <c r="Q314" s="94">
        <f>IF(OR(O314=0, N314=0),"-",O314/N314-1)</f>
        <v>1.4841868580670825E-2</v>
      </c>
      <c r="R314" s="94">
        <f>IF(OR(O314=0, F314=0),"-",O314/F314-1)</f>
        <v>0.18324237015405287</v>
      </c>
    </row>
    <row r="315" spans="3:18" ht="15.75" thickTop="1" x14ac:dyDescent="0.25">
      <c r="E315" s="57" t="s">
        <v>87</v>
      </c>
      <c r="F315" s="88"/>
      <c r="G315" s="88">
        <f t="shared" ref="G315:O315" si="63">G314/F314-1</f>
        <v>4.7554323800931497E-2</v>
      </c>
      <c r="H315" s="88">
        <f t="shared" si="63"/>
        <v>5.0915386447689004E-2</v>
      </c>
      <c r="I315" s="88">
        <f t="shared" si="63"/>
        <v>4.8584556164088522E-2</v>
      </c>
      <c r="J315" s="88">
        <f t="shared" si="63"/>
        <v>2.965921872852828E-2</v>
      </c>
      <c r="K315" s="88">
        <f t="shared" si="63"/>
        <v>1.0361690033759086E-2</v>
      </c>
      <c r="L315" s="88">
        <f t="shared" si="63"/>
        <v>-5.9768856468307208E-2</v>
      </c>
      <c r="M315" s="88">
        <f t="shared" si="63"/>
        <v>1.993943755655625E-2</v>
      </c>
      <c r="N315" s="88">
        <f t="shared" si="63"/>
        <v>1.2390765474815213E-2</v>
      </c>
      <c r="O315" s="89">
        <f t="shared" si="63"/>
        <v>1.4841868580670825E-2</v>
      </c>
      <c r="R315" s="99"/>
    </row>
    <row r="318" spans="3:18" ht="18.75" x14ac:dyDescent="0.15">
      <c r="C318" s="264" t="s">
        <v>228</v>
      </c>
      <c r="D318" s="265"/>
      <c r="E318" s="269" t="s">
        <v>329</v>
      </c>
      <c r="F318" s="270"/>
      <c r="G318" s="270"/>
      <c r="H318" s="270"/>
      <c r="I318" s="270"/>
      <c r="J318" s="270"/>
      <c r="K318" s="270"/>
      <c r="L318" s="270"/>
      <c r="M318" s="270"/>
      <c r="N318" s="270"/>
      <c r="O318" s="271"/>
    </row>
    <row r="319" spans="3:18" ht="15" x14ac:dyDescent="0.15">
      <c r="C319" s="262" t="s">
        <v>93</v>
      </c>
      <c r="D319" s="263"/>
      <c r="E319" s="43">
        <v>8</v>
      </c>
      <c r="F319" s="44">
        <v>2004</v>
      </c>
      <c r="G319" s="44">
        <f t="shared" ref="G319" si="64">F319+1</f>
        <v>2005</v>
      </c>
      <c r="H319" s="44">
        <f t="shared" ref="H319" si="65">G319+1</f>
        <v>2006</v>
      </c>
      <c r="I319" s="44">
        <f t="shared" ref="I319" si="66">H319+1</f>
        <v>2007</v>
      </c>
      <c r="J319" s="44">
        <f t="shared" ref="J319" si="67">I319+1</f>
        <v>2008</v>
      </c>
      <c r="K319" s="44">
        <f t="shared" ref="K319" si="68">J319+1</f>
        <v>2009</v>
      </c>
      <c r="L319" s="44">
        <f t="shared" ref="L319" si="69">K319+1</f>
        <v>2010</v>
      </c>
      <c r="M319" s="44">
        <f t="shared" ref="M319" si="70">L319+1</f>
        <v>2011</v>
      </c>
      <c r="N319" s="44">
        <f t="shared" ref="N319" si="71">M319+1</f>
        <v>2012</v>
      </c>
      <c r="O319" s="120">
        <f t="shared" ref="O319" si="72">N319+1</f>
        <v>2013</v>
      </c>
      <c r="P319" s="46" t="s">
        <v>91</v>
      </c>
      <c r="Q319" s="96" t="s">
        <v>88</v>
      </c>
      <c r="R319" s="97" t="s">
        <v>89</v>
      </c>
    </row>
    <row r="320" spans="3:18" ht="15" x14ac:dyDescent="0.25">
      <c r="C320" s="256"/>
      <c r="D320" s="257"/>
      <c r="E320" s="45" t="s">
        <v>0</v>
      </c>
      <c r="F320" s="73">
        <f>IF($C$3="National Currency",IF(D.Other_DATA!S228=0,0,D.Other_DATA!S228),IF($C$3="Current Exchange rate",IF(D.Other_DATA!S228=0,0,D.Other_DATA!S228/ECO!O10),IF($C$3="Constant Exchange rate",IF(D.Other_DATA!S228=0,0,D.Other_DATA!S228/ECO!O45))))</f>
        <v>1633</v>
      </c>
      <c r="G320" s="73">
        <f>IF($C$3="National Currency",IF(D.Other_DATA!T228=0,0,D.Other_DATA!T228),IF($C$3="Current Exchange rate",IF(D.Other_DATA!T228=0,0,D.Other_DATA!T228/ECO!P10),IF($C$3="Constant Exchange rate",IF(D.Other_DATA!T228=0,0,D.Other_DATA!T228/ECO!P45))))</f>
        <v>1640</v>
      </c>
      <c r="H320" s="73">
        <f>IF($C$3="National Currency",IF(D.Other_DATA!U228=0,0,D.Other_DATA!U228),IF($C$3="Current Exchange rate",IF(D.Other_DATA!U228=0,0,D.Other_DATA!U228/ECO!Q10),IF($C$3="Constant Exchange rate",IF(D.Other_DATA!U228=0,0,D.Other_DATA!U228/ECO!Q45))))</f>
        <v>1706</v>
      </c>
      <c r="I320" s="73">
        <f>IF($C$3="National Currency",IF(D.Other_DATA!V228=0,0,D.Other_DATA!V228),IF($C$3="Current Exchange rate",IF(D.Other_DATA!V228=0,0,D.Other_DATA!V228/ECO!R10),IF($C$3="Constant Exchange rate",IF(D.Other_DATA!V228=0,0,D.Other_DATA!V228/ECO!R45))))</f>
        <v>1772</v>
      </c>
      <c r="J320" s="73">
        <f>IF($C$3="National Currency",IF(D.Other_DATA!W228=0,0,D.Other_DATA!W228),IF($C$3="Current Exchange rate",IF(D.Other_DATA!W228=0,0,D.Other_DATA!W228/ECO!S10),IF($C$3="Constant Exchange rate",IF(D.Other_DATA!W228=0,0,D.Other_DATA!W228/ECO!S45))))</f>
        <v>1806</v>
      </c>
      <c r="K320" s="73">
        <f>IF($C$3="National Currency",IF(D.Other_DATA!X228=0,0,D.Other_DATA!X228),IF($C$3="Current Exchange rate",IF(D.Other_DATA!X228=0,0,D.Other_DATA!X228/ECO!T10),IF($C$3="Constant Exchange rate",IF(D.Other_DATA!X228=0,0,D.Other_DATA!X228/ECO!T45))))</f>
        <v>1791</v>
      </c>
      <c r="L320" s="73">
        <f>IF($C$3="National Currency",IF(D.Other_DATA!Y228=0,0,D.Other_DATA!Y228),IF($C$3="Current Exchange rate",IF(D.Other_DATA!Y228=0,0,D.Other_DATA!Y228/ECO!U10),IF($C$3="Constant Exchange rate",IF(D.Other_DATA!Y228=0,0,D.Other_DATA!Y228/ECO!U45))))</f>
        <v>1888</v>
      </c>
      <c r="M320" s="73">
        <f>IF($C$3="National Currency",IF(D.Other_DATA!Z228=0,0,D.Other_DATA!Z228),IF($C$3="Current Exchange rate",IF(D.Other_DATA!Z228=0,0,D.Other_DATA!Z228/ECO!V10),IF($C$3="Constant Exchange rate",IF(D.Other_DATA!Z228=0,0,D.Other_DATA!Z228/ECO!V45))))</f>
        <v>2085</v>
      </c>
      <c r="N320" s="73">
        <f>IF($C$3="National Currency",IF(D.Other_DATA!AA228=0,0,D.Other_DATA!AA228),IF($C$3="Current Exchange rate",IF(D.Other_DATA!AA228=0,0,D.Other_DATA!AA228/ECO!W10),IF($C$3="Constant Exchange rate",IF(D.Other_DATA!AA228=0,0,D.Other_DATA!AA228/ECO!W45))))</f>
        <v>2014</v>
      </c>
      <c r="O320" s="73">
        <f>IF($C$3="National Currency",IF(D.Other_DATA!AB228=0,0,D.Other_DATA!AB228),IF($C$3="Current Exchange rate",IF(D.Other_DATA!AB228=0,0,D.Other_DATA!AB228/ECO!X10),IF($C$3="Constant Exchange rate",IF(D.Other_DATA!AB228=0,0,D.Other_DATA!AB228/ECO!X45))))</f>
        <v>1891</v>
      </c>
      <c r="P320" s="48">
        <f>O320/$O$352</f>
        <v>3.2625621046188089E-2</v>
      </c>
      <c r="Q320" s="94">
        <f>IF(OR(O320=0, N320=0),"-",O320/N320-1)</f>
        <v>-6.1072492552135094E-2</v>
      </c>
      <c r="R320" s="94">
        <f>IF(OR(O320=0, F320=0),"-",O320/F320-1)</f>
        <v>0.15799142682180034</v>
      </c>
    </row>
    <row r="321" spans="3:18" ht="15" x14ac:dyDescent="0.25">
      <c r="C321" s="256"/>
      <c r="D321" s="257"/>
      <c r="E321" s="45" t="s">
        <v>1</v>
      </c>
      <c r="F321" s="74">
        <f>IF($C$3="National Currency",IF(D.Other_DATA!S229=0,0,D.Other_DATA!S229),IF($C$3="Current Exchange rate",IF(D.Other_DATA!S229=0,0,D.Other_DATA!S229/ECO!O11),IF($C$3="Constant Exchange rate",IF(D.Other_DATA!S229=0,0,D.Other_DATA!S229/ECO!O46))))</f>
        <v>2211.9</v>
      </c>
      <c r="G321" s="74">
        <f>IF($C$3="National Currency",IF(D.Other_DATA!T229=0,0,D.Other_DATA!T229),IF($C$3="Current Exchange rate",IF(D.Other_DATA!T229=0,0,D.Other_DATA!T229/ECO!P11),IF($C$3="Constant Exchange rate",IF(D.Other_DATA!T229=0,0,D.Other_DATA!T229/ECO!P46))))</f>
        <v>2211</v>
      </c>
      <c r="H321" s="74">
        <f>IF($C$3="National Currency",IF(D.Other_DATA!U229=0,0,D.Other_DATA!U229),IF($C$3="Current Exchange rate",IF(D.Other_DATA!U229=0,0,D.Other_DATA!U229/ECO!Q11),IF($C$3="Constant Exchange rate",IF(D.Other_DATA!U229=0,0,D.Other_DATA!U229/ECO!Q46))))</f>
        <v>2307.5814597600001</v>
      </c>
      <c r="I321" s="74">
        <f>IF($C$3="National Currency",IF(D.Other_DATA!V229=0,0,D.Other_DATA!V229),IF($C$3="Current Exchange rate",IF(D.Other_DATA!V229=0,0,D.Other_DATA!V229/ECO!R11),IF($C$3="Constant Exchange rate",IF(D.Other_DATA!V229=0,0,D.Other_DATA!V229/ECO!R46))))</f>
        <v>2410.0077674499998</v>
      </c>
      <c r="J321" s="74">
        <f>IF($C$3="National Currency",IF(D.Other_DATA!W229=0,0,D.Other_DATA!W229),IF($C$3="Current Exchange rate",IF(D.Other_DATA!W229=0,0,D.Other_DATA!W229/ECO!S11),IF($C$3="Constant Exchange rate",IF(D.Other_DATA!W229=0,0,D.Other_DATA!W229/ECO!S46))))</f>
        <v>2487.0422326600001</v>
      </c>
      <c r="K321" s="74">
        <f>IF($C$3="National Currency",IF(D.Other_DATA!X229=0,0,D.Other_DATA!X229),IF($C$3="Current Exchange rate",IF(D.Other_DATA!X229=0,0,D.Other_DATA!X229/ECO!T11),IF($C$3="Constant Exchange rate",IF(D.Other_DATA!X229=0,0,D.Other_DATA!X229/ECO!T46))))</f>
        <v>2469.71449803</v>
      </c>
      <c r="L321" s="74">
        <f>IF($C$3="National Currency",IF(D.Other_DATA!Y229=0,0,D.Other_DATA!Y229),IF($C$3="Current Exchange rate",IF(D.Other_DATA!Y229=0,0,D.Other_DATA!Y229/ECO!U11),IF($C$3="Constant Exchange rate",IF(D.Other_DATA!Y229=0,0,D.Other_DATA!Y229/ECO!U46))))</f>
        <v>2534.7194363900003</v>
      </c>
      <c r="M321" s="74">
        <f>IF($C$3="National Currency",IF(D.Other_DATA!Z229=0,0,D.Other_DATA!Z229),IF($C$3="Current Exchange rate",IF(D.Other_DATA!Z229=0,0,D.Other_DATA!Z229/ECO!V11),IF($C$3="Constant Exchange rate",IF(D.Other_DATA!Z229=0,0,D.Other_DATA!Z229/ECO!V46))))</f>
        <v>2654.4805437699997</v>
      </c>
      <c r="N321" s="74">
        <f>IF($C$3="National Currency",IF(D.Other_DATA!AA229=0,0,D.Other_DATA!AA229),IF($C$3="Current Exchange rate",IF(D.Other_DATA!AA229=0,0,D.Other_DATA!AA229/ECO!W11),IF($C$3="Constant Exchange rate",IF(D.Other_DATA!AA229=0,0,D.Other_DATA!AA229/ECO!W46))))</f>
        <v>2735.3238698</v>
      </c>
      <c r="O321" s="74">
        <f>IF($C$3="National Currency",IF(D.Other_DATA!AB229=0,0,D.Other_DATA!AB229),IF($C$3="Current Exchange rate",IF(D.Other_DATA!AB229=0,0,D.Other_DATA!AB229/ECO!X11),IF($C$3="Constant Exchange rate",IF(D.Other_DATA!AB229=0,0,D.Other_DATA!AB229/ECO!X46))))</f>
        <v>2824.1715209700001</v>
      </c>
      <c r="P321" s="48">
        <f t="shared" ref="P321:P353" si="73">O321/$O$352</f>
        <v>4.8725727029404475E-2</v>
      </c>
      <c r="Q321" s="94">
        <f t="shared" ref="Q321:Q351" si="74">IF(OR(O321=0, N321=0),"-",O321/N321-1)</f>
        <v>3.2481583680435078E-2</v>
      </c>
      <c r="R321" s="94">
        <f t="shared" ref="R321:R351" si="75">IF(OR(O321=0, F321=0),"-",O321/F321-1)</f>
        <v>0.27680795739861663</v>
      </c>
    </row>
    <row r="322" spans="3:18" ht="15" x14ac:dyDescent="0.25">
      <c r="C322" s="256"/>
      <c r="D322" s="257"/>
      <c r="E322" s="45" t="s">
        <v>2</v>
      </c>
      <c r="F322" s="74">
        <f>IF($C$3="National Currency",IF(D.Other_DATA!S230=0,0,D.Other_DATA!S230),IF($C$3="Current Exchange rate",IF(D.Other_DATA!S230=0,0,D.Other_DATA!S230/ECO!O12),IF($C$3="Constant Exchange rate",IF(D.Other_DATA!S230=0,0,D.Other_DATA!S230/ECO!O47))))</f>
        <v>0</v>
      </c>
      <c r="G322" s="74">
        <f>IF($C$3="National Currency",IF(D.Other_DATA!T230=0,0,D.Other_DATA!T230),IF($C$3="Current Exchange rate",IF(D.Other_DATA!T230=0,0,D.Other_DATA!T230/ECO!P12),IF($C$3="Constant Exchange rate",IF(D.Other_DATA!T230=0,0,D.Other_DATA!T230/ECO!P47))))</f>
        <v>0</v>
      </c>
      <c r="H322" s="74">
        <f>IF($C$3="National Currency",IF(D.Other_DATA!U230=0,0,D.Other_DATA!U230),IF($C$3="Current Exchange rate",IF(D.Other_DATA!U230=0,0,D.Other_DATA!U230/ECO!Q12),IF($C$3="Constant Exchange rate",IF(D.Other_DATA!U230=0,0,D.Other_DATA!U230/ECO!Q47))))</f>
        <v>0</v>
      </c>
      <c r="I322" s="74">
        <f>IF($C$3="National Currency",IF(D.Other_DATA!V230=0,0,D.Other_DATA!V230),IF($C$3="Current Exchange rate",IF(D.Other_DATA!V230=0,0,D.Other_DATA!V230/ECO!R12),IF($C$3="Constant Exchange rate",IF(D.Other_DATA!V230=0,0,D.Other_DATA!V230/ECO!R47))))</f>
        <v>244.77384583891154</v>
      </c>
      <c r="J322" s="74">
        <f>IF($C$3="National Currency",IF(D.Other_DATA!W230=0,0,D.Other_DATA!W230),IF($C$3="Current Exchange rate",IF(D.Other_DATA!W230=0,0,D.Other_DATA!W230/ECO!S12),IF($C$3="Constant Exchange rate",IF(D.Other_DATA!W230=0,0,D.Other_DATA!W230/ECO!S47))))</f>
        <v>291.96274679793368</v>
      </c>
      <c r="K322" s="74">
        <f>IF($C$3="National Currency",IF(D.Other_DATA!X230=0,0,D.Other_DATA!X230),IF($C$3="Current Exchange rate",IF(D.Other_DATA!X230=0,0,D.Other_DATA!X230/ECO!T12),IF($C$3="Constant Exchange rate",IF(D.Other_DATA!X230=0,0,D.Other_DATA!X230/ECO!T47))))</f>
        <v>282.80628688971103</v>
      </c>
      <c r="L322" s="74">
        <f>IF($C$3="National Currency",IF(D.Other_DATA!Y230=0,0,D.Other_DATA!Y230),IF($C$3="Current Exchange rate",IF(D.Other_DATA!Y230=0,0,D.Other_DATA!Y230/ECO!U12),IF($C$3="Constant Exchange rate",IF(D.Other_DATA!Y230=0,0,D.Other_DATA!Y230/ECO!U47))))</f>
        <v>274.55846256244507</v>
      </c>
      <c r="M322" s="74">
        <f>IF($C$3="National Currency",IF(D.Other_DATA!Z230=0,0,D.Other_DATA!Z230),IF($C$3="Current Exchange rate",IF(D.Other_DATA!Z230=0,0,D.Other_DATA!Z230/ECO!V12),IF($C$3="Constant Exchange rate",IF(D.Other_DATA!Z230=0,0,D.Other_DATA!Z230/ECO!V47))))</f>
        <v>254.79588915021984</v>
      </c>
      <c r="N322" s="74">
        <f>IF($C$3="National Currency",IF(D.Other_DATA!AA230=0,0,D.Other_DATA!AA230),IF($C$3="Current Exchange rate",IF(D.Other_DATA!AA230=0,0,D.Other_DATA!AA230/ECO!W12),IF($C$3="Constant Exchange rate",IF(D.Other_DATA!AA230=0,0,D.Other_DATA!AA230/ECO!W47))))</f>
        <v>221.90408017179672</v>
      </c>
      <c r="O322" s="74">
        <f>IF($C$3="National Currency",IF(D.Other_DATA!AB230=0,0,D.Other_DATA!AB230),IF($C$3="Current Exchange rate",IF(D.Other_DATA!AB230=0,0,D.Other_DATA!AB230/ECO!X12),IF($C$3="Constant Exchange rate",IF(D.Other_DATA!AB230=0,0,D.Other_DATA!AB230/ECO!X47))))</f>
        <v>218.63393003511496</v>
      </c>
      <c r="P322" s="48">
        <f t="shared" si="73"/>
        <v>3.7721140926305981E-3</v>
      </c>
      <c r="Q322" s="94">
        <f t="shared" si="74"/>
        <v>-1.4736773357885258E-2</v>
      </c>
      <c r="R322" s="94" t="str">
        <f t="shared" si="75"/>
        <v>-</v>
      </c>
    </row>
    <row r="323" spans="3:18" ht="15" x14ac:dyDescent="0.25">
      <c r="C323" s="256"/>
      <c r="D323" s="257"/>
      <c r="E323" s="45" t="s">
        <v>3</v>
      </c>
      <c r="F323" s="74">
        <f>IF($C$3="National Currency",IF(D.Other_DATA!S231=0,0,D.Other_DATA!S231),IF($C$3="Current Exchange rate",IF(D.Other_DATA!S231=0,0,D.Other_DATA!S231/ECO!O13),IF($C$3="Constant Exchange rate",IF(D.Other_DATA!S231=0,0,D.Other_DATA!S231/ECO!O48))))</f>
        <v>0</v>
      </c>
      <c r="G323" s="74">
        <f>IF($C$3="National Currency",IF(D.Other_DATA!T231=0,0,D.Other_DATA!T231),IF($C$3="Current Exchange rate",IF(D.Other_DATA!T231=0,0,D.Other_DATA!T231/ECO!P13),IF($C$3="Constant Exchange rate",IF(D.Other_DATA!T231=0,0,D.Other_DATA!T231/ECO!P48))))</f>
        <v>0</v>
      </c>
      <c r="H323" s="74">
        <f>IF($C$3="National Currency",IF(D.Other_DATA!U231=0,0,D.Other_DATA!U231),IF($C$3="Current Exchange rate",IF(D.Other_DATA!U231=0,0,D.Other_DATA!U231/ECO!Q13),IF($C$3="Constant Exchange rate",IF(D.Other_DATA!U231=0,0,D.Other_DATA!U231/ECO!Q48))))</f>
        <v>0</v>
      </c>
      <c r="I323" s="74">
        <f>IF($C$3="National Currency",IF(D.Other_DATA!V231=0,0,D.Other_DATA!V231),IF($C$3="Current Exchange rate",IF(D.Other_DATA!V231=0,0,D.Other_DATA!V231/ECO!R13),IF($C$3="Constant Exchange rate",IF(D.Other_DATA!V231=0,0,D.Other_DATA!V231/ECO!R48))))</f>
        <v>0</v>
      </c>
      <c r="J323" s="74">
        <f>IF($C$3="National Currency",IF(D.Other_DATA!W231=0,0,D.Other_DATA!W231),IF($C$3="Current Exchange rate",IF(D.Other_DATA!W231=0,0,D.Other_DATA!W231/ECO!S13),IF($C$3="Constant Exchange rate",IF(D.Other_DATA!W231=0,0,D.Other_DATA!W231/ECO!S48))))</f>
        <v>0</v>
      </c>
      <c r="K323" s="74">
        <f>IF($C$3="National Currency",IF(D.Other_DATA!X231=0,0,D.Other_DATA!X231),IF($C$3="Current Exchange rate",IF(D.Other_DATA!X231=0,0,D.Other_DATA!X231/ECO!T13),IF($C$3="Constant Exchange rate",IF(D.Other_DATA!X231=0,0,D.Other_DATA!X231/ECO!T48))))</f>
        <v>0</v>
      </c>
      <c r="L323" s="74">
        <f>IF($C$3="National Currency",IF(D.Other_DATA!Y231=0,0,D.Other_DATA!Y231),IF($C$3="Current Exchange rate",IF(D.Other_DATA!Y231=0,0,D.Other_DATA!Y231/ECO!U13),IF($C$3="Constant Exchange rate",IF(D.Other_DATA!Y231=0,0,D.Other_DATA!Y231/ECO!U48))))</f>
        <v>0</v>
      </c>
      <c r="M323" s="74">
        <f>IF($C$3="National Currency",IF(D.Other_DATA!Z231=0,0,D.Other_DATA!Z231),IF($C$3="Current Exchange rate",IF(D.Other_DATA!Z231=0,0,D.Other_DATA!Z231/ECO!V13),IF($C$3="Constant Exchange rate",IF(D.Other_DATA!Z231=0,0,D.Other_DATA!Z231/ECO!V48))))</f>
        <v>0</v>
      </c>
      <c r="N323" s="74">
        <f>IF($C$3="National Currency",IF(D.Other_DATA!AA231=0,0,D.Other_DATA!AA231),IF($C$3="Current Exchange rate",IF(D.Other_DATA!AA231=0,0,D.Other_DATA!AA231/ECO!W13),IF($C$3="Constant Exchange rate",IF(D.Other_DATA!AA231=0,0,D.Other_DATA!AA231/ECO!W48))))</f>
        <v>0</v>
      </c>
      <c r="O323" s="74">
        <f>IF($C$3="National Currency",IF(D.Other_DATA!AB231=0,0,D.Other_DATA!AB231),IF($C$3="Current Exchange rate",IF(D.Other_DATA!AB231=0,0,D.Other_DATA!AB231/ECO!X13),IF($C$3="Constant Exchange rate",IF(D.Other_DATA!AB231=0,0,D.Other_DATA!AB231/ECO!X48))))</f>
        <v>0</v>
      </c>
      <c r="P323" s="48">
        <f t="shared" si="73"/>
        <v>0</v>
      </c>
      <c r="Q323" s="94" t="str">
        <f t="shared" si="74"/>
        <v>-</v>
      </c>
      <c r="R323" s="94" t="str">
        <f t="shared" si="75"/>
        <v>-</v>
      </c>
    </row>
    <row r="324" spans="3:18" ht="15" x14ac:dyDescent="0.25">
      <c r="C324" s="256"/>
      <c r="D324" s="257"/>
      <c r="E324" s="45" t="s">
        <v>4</v>
      </c>
      <c r="F324" s="74">
        <f>IF($C$3="National Currency",IF(D.Other_DATA!S232=0,0,D.Other_DATA!S232),IF($C$3="Current Exchange rate",IF(D.Other_DATA!S232=0,0,D.Other_DATA!S232/ECO!O14),IF($C$3="Constant Exchange rate",IF(D.Other_DATA!S232=0,0,D.Other_DATA!S232/ECO!O49))))</f>
        <v>0</v>
      </c>
      <c r="G324" s="74">
        <f>IF($C$3="National Currency",IF(D.Other_DATA!T232=0,0,D.Other_DATA!T232),IF($C$3="Current Exchange rate",IF(D.Other_DATA!T232=0,0,D.Other_DATA!T232/ECO!P14),IF($C$3="Constant Exchange rate",IF(D.Other_DATA!T232=0,0,D.Other_DATA!T232/ECO!P49))))</f>
        <v>0</v>
      </c>
      <c r="H324" s="74">
        <f>IF($C$3="National Currency",IF(D.Other_DATA!U232=0,0,D.Other_DATA!U232),IF($C$3="Current Exchange rate",IF(D.Other_DATA!U232=0,0,D.Other_DATA!U232/ECO!Q14),IF($C$3="Constant Exchange rate",IF(D.Other_DATA!U232=0,0,D.Other_DATA!U232/ECO!Q49))))</f>
        <v>0</v>
      </c>
      <c r="I324" s="74">
        <f>IF($C$3="National Currency",IF(D.Other_DATA!V232=0,0,D.Other_DATA!V232),IF($C$3="Current Exchange rate",IF(D.Other_DATA!V232=0,0,D.Other_DATA!V232/ECO!R14),IF($C$3="Constant Exchange rate",IF(D.Other_DATA!V232=0,0,D.Other_DATA!V232/ECO!R49))))</f>
        <v>0</v>
      </c>
      <c r="J324" s="74">
        <f>IF($C$3="National Currency",IF(D.Other_DATA!W232=0,0,D.Other_DATA!W232),IF($C$3="Current Exchange rate",IF(D.Other_DATA!W232=0,0,D.Other_DATA!W232/ECO!S14),IF($C$3="Constant Exchange rate",IF(D.Other_DATA!W232=0,0,D.Other_DATA!W232/ECO!S49))))</f>
        <v>0</v>
      </c>
      <c r="K324" s="74">
        <f>IF($C$3="National Currency",IF(D.Other_DATA!X232=0,0,D.Other_DATA!X232),IF($C$3="Current Exchange rate",IF(D.Other_DATA!X232=0,0,D.Other_DATA!X232/ECO!T14),IF($C$3="Constant Exchange rate",IF(D.Other_DATA!X232=0,0,D.Other_DATA!X232/ECO!T49))))</f>
        <v>0</v>
      </c>
      <c r="L324" s="74">
        <f>IF($C$3="National Currency",IF(D.Other_DATA!Y232=0,0,D.Other_DATA!Y232),IF($C$3="Current Exchange rate",IF(D.Other_DATA!Y232=0,0,D.Other_DATA!Y232/ECO!U14),IF($C$3="Constant Exchange rate",IF(D.Other_DATA!Y232=0,0,D.Other_DATA!Y232/ECO!U49))))</f>
        <v>0</v>
      </c>
      <c r="M324" s="74">
        <f>IF($C$3="National Currency",IF(D.Other_DATA!Z232=0,0,D.Other_DATA!Z232),IF($C$3="Current Exchange rate",IF(D.Other_DATA!Z232=0,0,D.Other_DATA!Z232/ECO!V14),IF($C$3="Constant Exchange rate",IF(D.Other_DATA!Z232=0,0,D.Other_DATA!Z232/ECO!V49))))</f>
        <v>121</v>
      </c>
      <c r="N324" s="74">
        <f>IF($C$3="National Currency",IF(D.Other_DATA!AA232=0,0,D.Other_DATA!AA232),IF($C$3="Current Exchange rate",IF(D.Other_DATA!AA232=0,0,D.Other_DATA!AA232/ECO!W14),IF($C$3="Constant Exchange rate",IF(D.Other_DATA!AA232=0,0,D.Other_DATA!AA232/ECO!W49))))</f>
        <v>0</v>
      </c>
      <c r="O324" s="74">
        <f>IF($C$3="National Currency",IF(D.Other_DATA!AB232=0,0,D.Other_DATA!AB232),IF($C$3="Current Exchange rate",IF(D.Other_DATA!AB232=0,0,D.Other_DATA!AB232/ECO!X14),IF($C$3="Constant Exchange rate",IF(D.Other_DATA!AB232=0,0,D.Other_DATA!AB232/ECO!X49))))</f>
        <v>0</v>
      </c>
      <c r="P324" s="48">
        <f t="shared" si="73"/>
        <v>0</v>
      </c>
      <c r="Q324" s="94" t="str">
        <f t="shared" si="74"/>
        <v>-</v>
      </c>
      <c r="R324" s="94" t="str">
        <f t="shared" si="75"/>
        <v>-</v>
      </c>
    </row>
    <row r="325" spans="3:18" ht="15" x14ac:dyDescent="0.25">
      <c r="C325" s="256"/>
      <c r="D325" s="257"/>
      <c r="E325" s="45" t="s">
        <v>5</v>
      </c>
      <c r="F325" s="74">
        <f>IF($C$3="National Currency",IF(D.Other_DATA!S233=0,0,D.Other_DATA!S233),IF($C$3="Current Exchange rate",IF(D.Other_DATA!S233=0,0,D.Other_DATA!S233/ECO!O15),IF($C$3="Constant Exchange rate",IF(D.Other_DATA!S233=0,0,D.Other_DATA!S233/ECO!O50))))</f>
        <v>614.9101830472307</v>
      </c>
      <c r="G325" s="74">
        <f>IF($C$3="National Currency",IF(D.Other_DATA!T233=0,0,D.Other_DATA!T233),IF($C$3="Current Exchange rate",IF(D.Other_DATA!T233=0,0,D.Other_DATA!T233/ECO!P15),IF($C$3="Constant Exchange rate",IF(D.Other_DATA!T233=0,0,D.Other_DATA!T233/ECO!P50))))</f>
        <v>594.49794285600171</v>
      </c>
      <c r="H325" s="74">
        <f>IF($C$3="National Currency",IF(D.Other_DATA!U233=0,0,D.Other_DATA!U233),IF($C$3="Current Exchange rate",IF(D.Other_DATA!U233=0,0,D.Other_DATA!U233/ECO!Q15),IF($C$3="Constant Exchange rate",IF(D.Other_DATA!U233=0,0,D.Other_DATA!U233/ECO!Q50))))</f>
        <v>642.05036824977356</v>
      </c>
      <c r="I325" s="74">
        <f>IF($C$3="National Currency",IF(D.Other_DATA!V233=0,0,D.Other_DATA!V233),IF($C$3="Current Exchange rate",IF(D.Other_DATA!V233=0,0,D.Other_DATA!V233/ECO!R15),IF($C$3="Constant Exchange rate",IF(D.Other_DATA!V233=0,0,D.Other_DATA!V233/ECO!R50))))</f>
        <v>697.10234294947668</v>
      </c>
      <c r="J325" s="74">
        <f>IF($C$3="National Currency",IF(D.Other_DATA!W233=0,0,D.Other_DATA!W233),IF($C$3="Current Exchange rate",IF(D.Other_DATA!W233=0,0,D.Other_DATA!W233/ECO!S15),IF($C$3="Constant Exchange rate",IF(D.Other_DATA!W233=0,0,D.Other_DATA!W233/ECO!S50))))</f>
        <v>767.62213809266268</v>
      </c>
      <c r="K325" s="74">
        <f>IF($C$3="National Currency",IF(D.Other_DATA!X233=0,0,D.Other_DATA!X233),IF($C$3="Current Exchange rate",IF(D.Other_DATA!X233=0,0,D.Other_DATA!X233/ECO!T15),IF($C$3="Constant Exchange rate",IF(D.Other_DATA!X233=0,0,D.Other_DATA!X233/ECO!T50))))</f>
        <v>800.90138813773217</v>
      </c>
      <c r="L325" s="74">
        <f>IF($C$3="National Currency",IF(D.Other_DATA!Y233=0,0,D.Other_DATA!Y233),IF($C$3="Current Exchange rate",IF(D.Other_DATA!Y233=0,0,D.Other_DATA!Y233/ECO!U15),IF($C$3="Constant Exchange rate",IF(D.Other_DATA!Y233=0,0,D.Other_DATA!Y233/ECO!U50))))</f>
        <v>794.59167117360732</v>
      </c>
      <c r="M325" s="74">
        <f>IF($C$3="National Currency",IF(D.Other_DATA!Z233=0,0,D.Other_DATA!Z233),IF($C$3="Current Exchange rate",IF(D.Other_DATA!Z233=0,0,D.Other_DATA!Z233/ECO!V15),IF($C$3="Constant Exchange rate",IF(D.Other_DATA!Z233=0,0,D.Other_DATA!Z233/ECO!V50))))</f>
        <v>808.43699296917259</v>
      </c>
      <c r="N325" s="74">
        <f>IF($C$3="National Currency",IF(D.Other_DATA!AA233=0,0,D.Other_DATA!AA233),IF($C$3="Current Exchange rate",IF(D.Other_DATA!AA233=0,0,D.Other_DATA!AA233/ECO!W15),IF($C$3="Constant Exchange rate",IF(D.Other_DATA!AA233=0,0,D.Other_DATA!AA233/ECO!W50))))</f>
        <v>809.41049215792327</v>
      </c>
      <c r="O325" s="74">
        <f>IF($C$3="National Currency",IF(D.Other_DATA!AB233=0,0,D.Other_DATA!AB233),IF($C$3="Current Exchange rate",IF(D.Other_DATA!AB233=0,0,D.Other_DATA!AB233/ECO!X15),IF($C$3="Constant Exchange rate",IF(D.Other_DATA!AB233=0,0,D.Other_DATA!AB233/ECO!X50))))</f>
        <v>833.74797187669014</v>
      </c>
      <c r="P325" s="48">
        <f t="shared" si="73"/>
        <v>1.4384741077988778E-2</v>
      </c>
      <c r="Q325" s="94">
        <f t="shared" si="74"/>
        <v>3.0068154483495979E-2</v>
      </c>
      <c r="R325" s="94">
        <f t="shared" si="75"/>
        <v>0.3558857778952258</v>
      </c>
    </row>
    <row r="326" spans="3:18" ht="15" x14ac:dyDescent="0.25">
      <c r="C326" s="256"/>
      <c r="D326" s="257"/>
      <c r="E326" s="45" t="s">
        <v>6</v>
      </c>
      <c r="F326" s="74">
        <f>IF($C$3="National Currency",IF(D.Other_DATA!S234=0,0,D.Other_DATA!S234),IF($C$3="Current Exchange rate",IF(D.Other_DATA!S234=0,0,D.Other_DATA!S234/ECO!O16),IF($C$3="Constant Exchange rate",IF(D.Other_DATA!S234=0,0,D.Other_DATA!S234/ECO!O51))))</f>
        <v>0</v>
      </c>
      <c r="G326" s="74">
        <f>IF($C$3="National Currency",IF(D.Other_DATA!T234=0,0,D.Other_DATA!T234),IF($C$3="Current Exchange rate",IF(D.Other_DATA!T234=0,0,D.Other_DATA!T234/ECO!P16),IF($C$3="Constant Exchange rate",IF(D.Other_DATA!T234=0,0,D.Other_DATA!T234/ECO!P51))))</f>
        <v>0</v>
      </c>
      <c r="H326" s="74">
        <f>IF($C$3="National Currency",IF(D.Other_DATA!U234=0,0,D.Other_DATA!U234),IF($C$3="Current Exchange rate",IF(D.Other_DATA!U234=0,0,D.Other_DATA!U234/ECO!Q16),IF($C$3="Constant Exchange rate",IF(D.Other_DATA!U234=0,0,D.Other_DATA!U234/ECO!Q51))))</f>
        <v>0</v>
      </c>
      <c r="I326" s="74">
        <f>IF($C$3="National Currency",IF(D.Other_DATA!V234=0,0,D.Other_DATA!V234),IF($C$3="Current Exchange rate",IF(D.Other_DATA!V234=0,0,D.Other_DATA!V234/ECO!R16),IF($C$3="Constant Exchange rate",IF(D.Other_DATA!V234=0,0,D.Other_DATA!V234/ECO!R51))))</f>
        <v>0</v>
      </c>
      <c r="J326" s="74">
        <f>IF($C$3="National Currency",IF(D.Other_DATA!W234=0,0,D.Other_DATA!W234),IF($C$3="Current Exchange rate",IF(D.Other_DATA!W234=0,0,D.Other_DATA!W234/ECO!S16),IF($C$3="Constant Exchange rate",IF(D.Other_DATA!W234=0,0,D.Other_DATA!W234/ECO!S51))))</f>
        <v>0</v>
      </c>
      <c r="K326" s="74">
        <f>IF($C$3="National Currency",IF(D.Other_DATA!X234=0,0,D.Other_DATA!X234),IF($C$3="Current Exchange rate",IF(D.Other_DATA!X234=0,0,D.Other_DATA!X234/ECO!T16),IF($C$3="Constant Exchange rate",IF(D.Other_DATA!X234=0,0,D.Other_DATA!X234/ECO!T51))))</f>
        <v>0</v>
      </c>
      <c r="L326" s="74">
        <f>IF($C$3="National Currency",IF(D.Other_DATA!Y234=0,0,D.Other_DATA!Y234),IF($C$3="Current Exchange rate",IF(D.Other_DATA!Y234=0,0,D.Other_DATA!Y234/ECO!U16),IF($C$3="Constant Exchange rate",IF(D.Other_DATA!Y234=0,0,D.Other_DATA!Y234/ECO!U51))))</f>
        <v>0</v>
      </c>
      <c r="M326" s="74">
        <f>IF($C$3="National Currency",IF(D.Other_DATA!Z234=0,0,D.Other_DATA!Z234),IF($C$3="Current Exchange rate",IF(D.Other_DATA!Z234=0,0,D.Other_DATA!Z234/ECO!V16),IF($C$3="Constant Exchange rate",IF(D.Other_DATA!Z234=0,0,D.Other_DATA!Z234/ECO!V51))))</f>
        <v>0</v>
      </c>
      <c r="N326" s="74">
        <f>IF($C$3="National Currency",IF(D.Other_DATA!AA234=0,0,D.Other_DATA!AA234),IF($C$3="Current Exchange rate",IF(D.Other_DATA!AA234=0,0,D.Other_DATA!AA234/ECO!W16),IF($C$3="Constant Exchange rate",IF(D.Other_DATA!AA234=0,0,D.Other_DATA!AA234/ECO!W51))))</f>
        <v>0</v>
      </c>
      <c r="O326" s="74">
        <f>IF($C$3="National Currency",IF(D.Other_DATA!AB234=0,0,D.Other_DATA!AB234),IF($C$3="Current Exchange rate",IF(D.Other_DATA!AB234=0,0,D.Other_DATA!AB234/ECO!X16),IF($C$3="Constant Exchange rate",IF(D.Other_DATA!AB234=0,0,D.Other_DATA!AB234/ECO!X51))))</f>
        <v>0</v>
      </c>
      <c r="P326" s="48">
        <f t="shared" si="73"/>
        <v>0</v>
      </c>
      <c r="Q326" s="94" t="str">
        <f t="shared" si="74"/>
        <v>-</v>
      </c>
      <c r="R326" s="94" t="str">
        <f t="shared" si="75"/>
        <v>-</v>
      </c>
    </row>
    <row r="327" spans="3:18" ht="15" x14ac:dyDescent="0.25">
      <c r="C327" s="256"/>
      <c r="D327" s="257"/>
      <c r="E327" s="45" t="s">
        <v>7</v>
      </c>
      <c r="F327" s="74">
        <f>IF($C$3="National Currency",IF(D.Other_DATA!S235=0,0,D.Other_DATA!S235),IF($C$3="Current Exchange rate",IF(D.Other_DATA!S235=0,0,D.Other_DATA!S235/ECO!O17),IF($C$3="Constant Exchange rate",IF(D.Other_DATA!S235=0,0,D.Other_DATA!S235/ECO!O52))))</f>
        <v>0</v>
      </c>
      <c r="G327" s="74">
        <f>IF($C$3="National Currency",IF(D.Other_DATA!T235=0,0,D.Other_DATA!T235),IF($C$3="Current Exchange rate",IF(D.Other_DATA!T235=0,0,D.Other_DATA!T235/ECO!P17),IF($C$3="Constant Exchange rate",IF(D.Other_DATA!T235=0,0,D.Other_DATA!T235/ECO!P52))))</f>
        <v>0</v>
      </c>
      <c r="H327" s="74">
        <f>IF($C$3="National Currency",IF(D.Other_DATA!U235=0,0,D.Other_DATA!U235),IF($C$3="Current Exchange rate",IF(D.Other_DATA!U235=0,0,D.Other_DATA!U235/ECO!Q17),IF($C$3="Constant Exchange rate",IF(D.Other_DATA!U235=0,0,D.Other_DATA!U235/ECO!Q52))))</f>
        <v>0</v>
      </c>
      <c r="I327" s="74">
        <f>IF($C$3="National Currency",IF(D.Other_DATA!V235=0,0,D.Other_DATA!V235),IF($C$3="Current Exchange rate",IF(D.Other_DATA!V235=0,0,D.Other_DATA!V235/ECO!R17),IF($C$3="Constant Exchange rate",IF(D.Other_DATA!V235=0,0,D.Other_DATA!V235/ECO!R52))))</f>
        <v>0</v>
      </c>
      <c r="J327" s="74">
        <f>IF($C$3="National Currency",IF(D.Other_DATA!W235=0,0,D.Other_DATA!W235),IF($C$3="Current Exchange rate",IF(D.Other_DATA!W235=0,0,D.Other_DATA!W235/ECO!S17),IF($C$3="Constant Exchange rate",IF(D.Other_DATA!W235=0,0,D.Other_DATA!W235/ECO!S52))))</f>
        <v>0</v>
      </c>
      <c r="K327" s="74">
        <f>IF($C$3="National Currency",IF(D.Other_DATA!X235=0,0,D.Other_DATA!X235),IF($C$3="Current Exchange rate",IF(D.Other_DATA!X235=0,0,D.Other_DATA!X235/ECO!T17),IF($C$3="Constant Exchange rate",IF(D.Other_DATA!X235=0,0,D.Other_DATA!X235/ECO!T52))))</f>
        <v>0</v>
      </c>
      <c r="L327" s="74">
        <f>IF($C$3="National Currency",IF(D.Other_DATA!Y235=0,0,D.Other_DATA!Y235),IF($C$3="Current Exchange rate",IF(D.Other_DATA!Y235=0,0,D.Other_DATA!Y235/ECO!U17),IF($C$3="Constant Exchange rate",IF(D.Other_DATA!Y235=0,0,D.Other_DATA!Y235/ECO!U52))))</f>
        <v>0</v>
      </c>
      <c r="M327" s="74">
        <f>IF($C$3="National Currency",IF(D.Other_DATA!Z235=0,0,D.Other_DATA!Z235),IF($C$3="Current Exchange rate",IF(D.Other_DATA!Z235=0,0,D.Other_DATA!Z235/ECO!V17),IF($C$3="Constant Exchange rate",IF(D.Other_DATA!Z235=0,0,D.Other_DATA!Z235/ECO!V52))))</f>
        <v>0</v>
      </c>
      <c r="N327" s="74">
        <f>IF($C$3="National Currency",IF(D.Other_DATA!AA235=0,0,D.Other_DATA!AA235),IF($C$3="Current Exchange rate",IF(D.Other_DATA!AA235=0,0,D.Other_DATA!AA235/ECO!W17),IF($C$3="Constant Exchange rate",IF(D.Other_DATA!AA235=0,0,D.Other_DATA!AA235/ECO!W52))))</f>
        <v>0</v>
      </c>
      <c r="O327" s="74">
        <f>IF($C$3="National Currency",IF(D.Other_DATA!AB235=0,0,D.Other_DATA!AB235),IF($C$3="Current Exchange rate",IF(D.Other_DATA!AB235=0,0,D.Other_DATA!AB235/ECO!X17),IF($C$3="Constant Exchange rate",IF(D.Other_DATA!AB235=0,0,D.Other_DATA!AB235/ECO!X52))))</f>
        <v>0</v>
      </c>
      <c r="P327" s="48">
        <f t="shared" si="73"/>
        <v>0</v>
      </c>
      <c r="Q327" s="94" t="str">
        <f t="shared" si="74"/>
        <v>-</v>
      </c>
      <c r="R327" s="94" t="str">
        <f t="shared" si="75"/>
        <v>-</v>
      </c>
    </row>
    <row r="328" spans="3:18" ht="15" x14ac:dyDescent="0.25">
      <c r="C328" s="256"/>
      <c r="D328" s="257"/>
      <c r="E328" s="45" t="s">
        <v>8</v>
      </c>
      <c r="F328" s="74">
        <f>IF($C$3="National Currency",IF(D.Other_DATA!S236=0,0,D.Other_DATA!S236),IF($C$3="Current Exchange rate",IF(D.Other_DATA!S236=0,0,D.Other_DATA!S236/ECO!O18),IF($C$3="Constant Exchange rate",IF(D.Other_DATA!S236=0,0,D.Other_DATA!S236/ECO!O53))))</f>
        <v>0</v>
      </c>
      <c r="G328" s="74">
        <f>IF($C$3="National Currency",IF(D.Other_DATA!T236=0,0,D.Other_DATA!T236),IF($C$3="Current Exchange rate",IF(D.Other_DATA!T236=0,0,D.Other_DATA!T236/ECO!P18),IF($C$3="Constant Exchange rate",IF(D.Other_DATA!T236=0,0,D.Other_DATA!T236/ECO!P53))))</f>
        <v>0</v>
      </c>
      <c r="H328" s="74">
        <f>IF($C$3="National Currency",IF(D.Other_DATA!U236=0,0,D.Other_DATA!U236),IF($C$3="Current Exchange rate",IF(D.Other_DATA!U236=0,0,D.Other_DATA!U236/ECO!Q18),IF($C$3="Constant Exchange rate",IF(D.Other_DATA!U236=0,0,D.Other_DATA!U236/ECO!Q53))))</f>
        <v>0</v>
      </c>
      <c r="I328" s="74">
        <f>IF($C$3="National Currency",IF(D.Other_DATA!V236=0,0,D.Other_DATA!V236),IF($C$3="Current Exchange rate",IF(D.Other_DATA!V236=0,0,D.Other_DATA!V236/ECO!R18),IF($C$3="Constant Exchange rate",IF(D.Other_DATA!V236=0,0,D.Other_DATA!V236/ECO!R53))))</f>
        <v>0</v>
      </c>
      <c r="J328" s="74">
        <f>IF($C$3="National Currency",IF(D.Other_DATA!W236=0,0,D.Other_DATA!W236),IF($C$3="Current Exchange rate",IF(D.Other_DATA!W236=0,0,D.Other_DATA!W236/ECO!S18),IF($C$3="Constant Exchange rate",IF(D.Other_DATA!W236=0,0,D.Other_DATA!W236/ECO!S53))))</f>
        <v>0</v>
      </c>
      <c r="K328" s="74">
        <f>IF($C$3="National Currency",IF(D.Other_DATA!X236=0,0,D.Other_DATA!X236),IF($C$3="Current Exchange rate",IF(D.Other_DATA!X236=0,0,D.Other_DATA!X236/ECO!T18),IF($C$3="Constant Exchange rate",IF(D.Other_DATA!X236=0,0,D.Other_DATA!X236/ECO!T53))))</f>
        <v>0</v>
      </c>
      <c r="L328" s="74">
        <f>IF($C$3="National Currency",IF(D.Other_DATA!Y236=0,0,D.Other_DATA!Y236),IF($C$3="Current Exchange rate",IF(D.Other_DATA!Y236=0,0,D.Other_DATA!Y236/ECO!U18),IF($C$3="Constant Exchange rate",IF(D.Other_DATA!Y236=0,0,D.Other_DATA!Y236/ECO!U53))))</f>
        <v>0</v>
      </c>
      <c r="M328" s="74">
        <f>IF($C$3="National Currency",IF(D.Other_DATA!Z236=0,0,D.Other_DATA!Z236),IF($C$3="Current Exchange rate",IF(D.Other_DATA!Z236=0,0,D.Other_DATA!Z236/ECO!V18),IF($C$3="Constant Exchange rate",IF(D.Other_DATA!Z236=0,0,D.Other_DATA!Z236/ECO!V53))))</f>
        <v>0</v>
      </c>
      <c r="N328" s="74">
        <f>IF($C$3="National Currency",IF(D.Other_DATA!AA236=0,0,D.Other_DATA!AA236),IF($C$3="Current Exchange rate",IF(D.Other_DATA!AA236=0,0,D.Other_DATA!AA236/ECO!W18),IF($C$3="Constant Exchange rate",IF(D.Other_DATA!AA236=0,0,D.Other_DATA!AA236/ECO!W53))))</f>
        <v>0</v>
      </c>
      <c r="O328" s="74">
        <f>IF($C$3="National Currency",IF(D.Other_DATA!AB236=0,0,D.Other_DATA!AB236),IF($C$3="Current Exchange rate",IF(D.Other_DATA!AB236=0,0,D.Other_DATA!AB236/ECO!X18),IF($C$3="Constant Exchange rate",IF(D.Other_DATA!AB236=0,0,D.Other_DATA!AB236/ECO!X53))))</f>
        <v>0</v>
      </c>
      <c r="P328" s="48">
        <f t="shared" si="73"/>
        <v>0</v>
      </c>
      <c r="Q328" s="94" t="str">
        <f t="shared" si="74"/>
        <v>-</v>
      </c>
      <c r="R328" s="94" t="str">
        <f t="shared" si="75"/>
        <v>-</v>
      </c>
    </row>
    <row r="329" spans="3:18" ht="15" x14ac:dyDescent="0.25">
      <c r="C329" s="256"/>
      <c r="D329" s="257"/>
      <c r="E329" s="45" t="s">
        <v>9</v>
      </c>
      <c r="F329" s="74">
        <f>IF($C$3="National Currency",IF(D.Other_DATA!S237=0,0,D.Other_DATA!S237),IF($C$3="Current Exchange rate",IF(D.Other_DATA!S237=0,0,D.Other_DATA!S237/ECO!O19),IF($C$3="Constant Exchange rate",IF(D.Other_DATA!S237=0,0,D.Other_DATA!S237/ECO!O54))))</f>
        <v>4503.4894123600006</v>
      </c>
      <c r="G329" s="74">
        <f>IF($C$3="National Currency",IF(D.Other_DATA!T237=0,0,D.Other_DATA!T237),IF($C$3="Current Exchange rate",IF(D.Other_DATA!T237=0,0,D.Other_DATA!T237/ECO!P19),IF($C$3="Constant Exchange rate",IF(D.Other_DATA!T237=0,0,D.Other_DATA!T237/ECO!P54))))</f>
        <v>4796.4233882800008</v>
      </c>
      <c r="H329" s="74">
        <f>IF($C$3="National Currency",IF(D.Other_DATA!U237=0,0,D.Other_DATA!U237),IF($C$3="Current Exchange rate",IF(D.Other_DATA!U237=0,0,D.Other_DATA!U237/ECO!Q19),IF($C$3="Constant Exchange rate",IF(D.Other_DATA!U237=0,0,D.Other_DATA!U237/ECO!Q54))))</f>
        <v>5282.1641392699994</v>
      </c>
      <c r="I329" s="74">
        <f>IF($C$3="National Currency",IF(D.Other_DATA!V237=0,0,D.Other_DATA!V237),IF($C$3="Current Exchange rate",IF(D.Other_DATA!V237=0,0,D.Other_DATA!V237/ECO!R19),IF($C$3="Constant Exchange rate",IF(D.Other_DATA!V237=0,0,D.Other_DATA!V237/ECO!R54))))</f>
        <v>5673.7560164500001</v>
      </c>
      <c r="J329" s="74">
        <f>IF($C$3="National Currency",IF(D.Other_DATA!W237=0,0,D.Other_DATA!W237),IF($C$3="Current Exchange rate",IF(D.Other_DATA!W237=0,0,D.Other_DATA!W237/ECO!S19),IF($C$3="Constant Exchange rate",IF(D.Other_DATA!W237=0,0,D.Other_DATA!W237/ECO!S54))))</f>
        <v>5999.7795908599992</v>
      </c>
      <c r="K329" s="74">
        <f>IF($C$3="National Currency",IF(D.Other_DATA!X237=0,0,D.Other_DATA!X237),IF($C$3="Current Exchange rate",IF(D.Other_DATA!X237=0,0,D.Other_DATA!X237/ECO!T19),IF($C$3="Constant Exchange rate",IF(D.Other_DATA!X237=0,0,D.Other_DATA!X237/ECO!T54))))</f>
        <v>6078.0278108088914</v>
      </c>
      <c r="L329" s="74">
        <f>IF($C$3="National Currency",IF(D.Other_DATA!Y237=0,0,D.Other_DATA!Y237),IF($C$3="Current Exchange rate",IF(D.Other_DATA!Y237=0,0,D.Other_DATA!Y237/ECO!U19),IF($C$3="Constant Exchange rate",IF(D.Other_DATA!Y237=0,0,D.Other_DATA!Y237/ECO!U54))))</f>
        <v>5696.1505108509027</v>
      </c>
      <c r="M329" s="74">
        <f>IF($C$3="National Currency",IF(D.Other_DATA!Z237=0,0,D.Other_DATA!Z237),IF($C$3="Current Exchange rate",IF(D.Other_DATA!Z237=0,0,D.Other_DATA!Z237/ECO!V19),IF($C$3="Constant Exchange rate",IF(D.Other_DATA!Z237=0,0,D.Other_DATA!Z237/ECO!V54))))</f>
        <v>5860.8856548522017</v>
      </c>
      <c r="N329" s="74">
        <f>IF($C$3="National Currency",IF(D.Other_DATA!AA237=0,0,D.Other_DATA!AA237),IF($C$3="Current Exchange rate",IF(D.Other_DATA!AA237=0,0,D.Other_DATA!AA237/ECO!W19),IF($C$3="Constant Exchange rate",IF(D.Other_DATA!AA237=0,0,D.Other_DATA!AA237/ECO!W54))))</f>
        <v>6021.4846799680981</v>
      </c>
      <c r="O329" s="74">
        <f>IF($C$3="National Currency",IF(D.Other_DATA!AB237=0,0,D.Other_DATA!AB237),IF($C$3="Current Exchange rate",IF(D.Other_DATA!AB237=0,0,D.Other_DATA!AB237/ECO!X19),IF($C$3="Constant Exchange rate",IF(D.Other_DATA!AB237=0,0,D.Other_DATA!AB237/ECO!X54))))</f>
        <v>5936.7492999708084</v>
      </c>
      <c r="P329" s="48">
        <f t="shared" si="73"/>
        <v>0.10242735743367003</v>
      </c>
      <c r="Q329" s="94">
        <f t="shared" si="74"/>
        <v>-1.4072173973834423E-2</v>
      </c>
      <c r="R329" s="94">
        <f t="shared" si="75"/>
        <v>0.31825541405230595</v>
      </c>
    </row>
    <row r="330" spans="3:18" ht="15" x14ac:dyDescent="0.25">
      <c r="C330" s="256"/>
      <c r="D330" s="257"/>
      <c r="E330" s="45" t="s">
        <v>10</v>
      </c>
      <c r="F330" s="74">
        <f>IF($C$3="National Currency",IF(D.Other_DATA!S238=0,0,D.Other_DATA!S238),IF($C$3="Current Exchange rate",IF(D.Other_DATA!S238=0,0,D.Other_DATA!S238/ECO!O20),IF($C$3="Constant Exchange rate",IF(D.Other_DATA!S238=0,0,D.Other_DATA!S238/ECO!O55))))</f>
        <v>506</v>
      </c>
      <c r="G330" s="74">
        <f>IF($C$3="National Currency",IF(D.Other_DATA!T238=0,0,D.Other_DATA!T238),IF($C$3="Current Exchange rate",IF(D.Other_DATA!T238=0,0,D.Other_DATA!T238/ECO!P20),IF($C$3="Constant Exchange rate",IF(D.Other_DATA!T238=0,0,D.Other_DATA!T238/ECO!P55))))</f>
        <v>502</v>
      </c>
      <c r="H330" s="74">
        <f>IF($C$3="National Currency",IF(D.Other_DATA!U238=0,0,D.Other_DATA!U238),IF($C$3="Current Exchange rate",IF(D.Other_DATA!U238=0,0,D.Other_DATA!U238/ECO!Q20),IF($C$3="Constant Exchange rate",IF(D.Other_DATA!U238=0,0,D.Other_DATA!U238/ECO!Q55))))</f>
        <v>539</v>
      </c>
      <c r="I330" s="74">
        <f>IF($C$3="National Currency",IF(D.Other_DATA!V238=0,0,D.Other_DATA!V238),IF($C$3="Current Exchange rate",IF(D.Other_DATA!V238=0,0,D.Other_DATA!V238/ECO!R20),IF($C$3="Constant Exchange rate",IF(D.Other_DATA!V238=0,0,D.Other_DATA!V238/ECO!R55))))</f>
        <v>556</v>
      </c>
      <c r="J330" s="74">
        <f>IF($C$3="National Currency",IF(D.Other_DATA!W238=0,0,D.Other_DATA!W238),IF($C$3="Current Exchange rate",IF(D.Other_DATA!W238=0,0,D.Other_DATA!W238/ECO!S20),IF($C$3="Constant Exchange rate",IF(D.Other_DATA!W238=0,0,D.Other_DATA!W238/ECO!S55))))</f>
        <v>588</v>
      </c>
      <c r="K330" s="74">
        <f>IF($C$3="National Currency",IF(D.Other_DATA!X238=0,0,D.Other_DATA!X238),IF($C$3="Current Exchange rate",IF(D.Other_DATA!X238=0,0,D.Other_DATA!X238/ECO!T20),IF($C$3="Constant Exchange rate",IF(D.Other_DATA!X238=0,0,D.Other_DATA!X238/ECO!T55))))</f>
        <v>601</v>
      </c>
      <c r="L330" s="74">
        <f>IF($C$3="National Currency",IF(D.Other_DATA!Y238=0,0,D.Other_DATA!Y238),IF($C$3="Current Exchange rate",IF(D.Other_DATA!Y238=0,0,D.Other_DATA!Y238/ECO!U20),IF($C$3="Constant Exchange rate",IF(D.Other_DATA!Y238=0,0,D.Other_DATA!Y238/ECO!U55))))</f>
        <v>606</v>
      </c>
      <c r="M330" s="74">
        <f>IF($C$3="National Currency",IF(D.Other_DATA!Z238=0,0,D.Other_DATA!Z238),IF($C$3="Current Exchange rate",IF(D.Other_DATA!Z238=0,0,D.Other_DATA!Z238/ECO!V20),IF($C$3="Constant Exchange rate",IF(D.Other_DATA!Z238=0,0,D.Other_DATA!Z238/ECO!V55))))</f>
        <v>636</v>
      </c>
      <c r="N330" s="74">
        <f>IF($C$3="National Currency",IF(D.Other_DATA!AA238=0,0,D.Other_DATA!AA238),IF($C$3="Current Exchange rate",IF(D.Other_DATA!AA238=0,0,D.Other_DATA!AA238/ECO!W20),IF($C$3="Constant Exchange rate",IF(D.Other_DATA!AA238=0,0,D.Other_DATA!AA238/ECO!W55))))</f>
        <v>670</v>
      </c>
      <c r="O330" s="74">
        <f>IF($C$3="National Currency",IF(D.Other_DATA!AB238=0,0,D.Other_DATA!AB238),IF($C$3="Current Exchange rate",IF(D.Other_DATA!AB238=0,0,D.Other_DATA!AB238/ECO!X20),IF($C$3="Constant Exchange rate",IF(D.Other_DATA!AB238=0,0,D.Other_DATA!AB238/ECO!X55))))</f>
        <v>771</v>
      </c>
      <c r="P330" s="48">
        <f t="shared" si="73"/>
        <v>1.330214374754681E-2</v>
      </c>
      <c r="Q330" s="94">
        <f t="shared" si="74"/>
        <v>0.15074626865671648</v>
      </c>
      <c r="R330" s="94">
        <f t="shared" si="75"/>
        <v>0.52371541501976293</v>
      </c>
    </row>
    <row r="331" spans="3:18" ht="15" x14ac:dyDescent="0.25">
      <c r="C331" s="256"/>
      <c r="D331" s="257"/>
      <c r="E331" s="45" t="s">
        <v>11</v>
      </c>
      <c r="F331" s="74">
        <f>IF($C$3="National Currency",IF(D.Other_DATA!S239=0,0,D.Other_DATA!S239),IF($C$3="Current Exchange rate",IF(D.Other_DATA!S239=0,0,D.Other_DATA!S239/ECO!O21),IF($C$3="Constant Exchange rate",IF(D.Other_DATA!S239=0,0,D.Other_DATA!S239/ECO!O56))))</f>
        <v>0</v>
      </c>
      <c r="G331" s="74">
        <f>IF($C$3="National Currency",IF(D.Other_DATA!T239=0,0,D.Other_DATA!T239),IF($C$3="Current Exchange rate",IF(D.Other_DATA!T239=0,0,D.Other_DATA!T239/ECO!P21),IF($C$3="Constant Exchange rate",IF(D.Other_DATA!T239=0,0,D.Other_DATA!T239/ECO!P56))))</f>
        <v>0</v>
      </c>
      <c r="H331" s="74">
        <f>IF($C$3="National Currency",IF(D.Other_DATA!U239=0,0,D.Other_DATA!U239),IF($C$3="Current Exchange rate",IF(D.Other_DATA!U239=0,0,D.Other_DATA!U239/ECO!Q21),IF($C$3="Constant Exchange rate",IF(D.Other_DATA!U239=0,0,D.Other_DATA!U239/ECO!Q56))))</f>
        <v>0</v>
      </c>
      <c r="I331" s="74">
        <f>IF($C$3="National Currency",IF(D.Other_DATA!V239=0,0,D.Other_DATA!V239),IF($C$3="Current Exchange rate",IF(D.Other_DATA!V239=0,0,D.Other_DATA!V239/ECO!R21),IF($C$3="Constant Exchange rate",IF(D.Other_DATA!V239=0,0,D.Other_DATA!V239/ECO!R56))))</f>
        <v>0</v>
      </c>
      <c r="J331" s="74">
        <f>IF($C$3="National Currency",IF(D.Other_DATA!W239=0,0,D.Other_DATA!W239),IF($C$3="Current Exchange rate",IF(D.Other_DATA!W239=0,0,D.Other_DATA!W239/ECO!S21),IF($C$3="Constant Exchange rate",IF(D.Other_DATA!W239=0,0,D.Other_DATA!W239/ECO!S56))))</f>
        <v>0</v>
      </c>
      <c r="K331" s="74">
        <f>IF($C$3="National Currency",IF(D.Other_DATA!X239=0,0,D.Other_DATA!X239),IF($C$3="Current Exchange rate",IF(D.Other_DATA!X239=0,0,D.Other_DATA!X239/ECO!T21),IF($C$3="Constant Exchange rate",IF(D.Other_DATA!X239=0,0,D.Other_DATA!X239/ECO!T56))))</f>
        <v>0</v>
      </c>
      <c r="L331" s="74">
        <f>IF($C$3="National Currency",IF(D.Other_DATA!Y239=0,0,D.Other_DATA!Y239),IF($C$3="Current Exchange rate",IF(D.Other_DATA!Y239=0,0,D.Other_DATA!Y239/ECO!U21),IF($C$3="Constant Exchange rate",IF(D.Other_DATA!Y239=0,0,D.Other_DATA!Y239/ECO!U56))))</f>
        <v>0</v>
      </c>
      <c r="M331" s="74">
        <f>IF($C$3="National Currency",IF(D.Other_DATA!Z239=0,0,D.Other_DATA!Z239),IF($C$3="Current Exchange rate",IF(D.Other_DATA!Z239=0,0,D.Other_DATA!Z239/ECO!V21),IF($C$3="Constant Exchange rate",IF(D.Other_DATA!Z239=0,0,D.Other_DATA!Z239/ECO!V56))))</f>
        <v>0</v>
      </c>
      <c r="N331" s="74">
        <f>IF($C$3="National Currency",IF(D.Other_DATA!AA239=0,0,D.Other_DATA!AA239),IF($C$3="Current Exchange rate",IF(D.Other_DATA!AA239=0,0,D.Other_DATA!AA239/ECO!W21),IF($C$3="Constant Exchange rate",IF(D.Other_DATA!AA239=0,0,D.Other_DATA!AA239/ECO!W56))))</f>
        <v>14845</v>
      </c>
      <c r="O331" s="74">
        <f>IF($C$3="National Currency",IF(D.Other_DATA!AB239=0,0,D.Other_DATA!AB239),IF($C$3="Current Exchange rate",IF(D.Other_DATA!AB239=0,0,D.Other_DATA!AB239/ECO!X21),IF($C$3="Constant Exchange rate",IF(D.Other_DATA!AB239=0,0,D.Other_DATA!AB239/ECO!X56))))</f>
        <v>15038</v>
      </c>
      <c r="P331" s="48">
        <f t="shared" si="73"/>
        <v>0.25945218894372107</v>
      </c>
      <c r="Q331" s="94">
        <f t="shared" si="74"/>
        <v>1.3001010441225924E-2</v>
      </c>
      <c r="R331" s="94" t="str">
        <f t="shared" si="75"/>
        <v>-</v>
      </c>
    </row>
    <row r="332" spans="3:18" ht="15" x14ac:dyDescent="0.25">
      <c r="C332" s="256"/>
      <c r="D332" s="257"/>
      <c r="E332" s="45" t="s">
        <v>12</v>
      </c>
      <c r="F332" s="74">
        <f>IF($C$3="National Currency",IF(D.Other_DATA!S240=0,0,D.Other_DATA!S240),IF($C$3="Current Exchange rate",IF(D.Other_DATA!S240=0,0,D.Other_DATA!S240/ECO!O22),IF($C$3="Constant Exchange rate",IF(D.Other_DATA!S240=0,0,D.Other_DATA!S240/ECO!O57))))</f>
        <v>0</v>
      </c>
      <c r="G332" s="74">
        <f>IF($C$3="National Currency",IF(D.Other_DATA!T240=0,0,D.Other_DATA!T240),IF($C$3="Current Exchange rate",IF(D.Other_DATA!T240=0,0,D.Other_DATA!T240/ECO!P22),IF($C$3="Constant Exchange rate",IF(D.Other_DATA!T240=0,0,D.Other_DATA!T240/ECO!P57))))</f>
        <v>0</v>
      </c>
      <c r="H332" s="74">
        <f>IF($C$3="National Currency",IF(D.Other_DATA!U240=0,0,D.Other_DATA!U240),IF($C$3="Current Exchange rate",IF(D.Other_DATA!U240=0,0,D.Other_DATA!U240/ECO!Q22),IF($C$3="Constant Exchange rate",IF(D.Other_DATA!U240=0,0,D.Other_DATA!U240/ECO!Q57))))</f>
        <v>0</v>
      </c>
      <c r="I332" s="74">
        <f>IF($C$3="National Currency",IF(D.Other_DATA!V240=0,0,D.Other_DATA!V240),IF($C$3="Current Exchange rate",IF(D.Other_DATA!V240=0,0,D.Other_DATA!V240/ECO!R22),IF($C$3="Constant Exchange rate",IF(D.Other_DATA!V240=0,0,D.Other_DATA!V240/ECO!R57))))</f>
        <v>0</v>
      </c>
      <c r="J332" s="74">
        <f>IF($C$3="National Currency",IF(D.Other_DATA!W240=0,0,D.Other_DATA!W240),IF($C$3="Current Exchange rate",IF(D.Other_DATA!W240=0,0,D.Other_DATA!W240/ECO!S22),IF($C$3="Constant Exchange rate",IF(D.Other_DATA!W240=0,0,D.Other_DATA!W240/ECO!S57))))</f>
        <v>0</v>
      </c>
      <c r="K332" s="74">
        <f>IF($C$3="National Currency",IF(D.Other_DATA!X240=0,0,D.Other_DATA!X240),IF($C$3="Current Exchange rate",IF(D.Other_DATA!X240=0,0,D.Other_DATA!X240/ECO!T22),IF($C$3="Constant Exchange rate",IF(D.Other_DATA!X240=0,0,D.Other_DATA!X240/ECO!T57))))</f>
        <v>0</v>
      </c>
      <c r="L332" s="74">
        <f>IF($C$3="National Currency",IF(D.Other_DATA!Y240=0,0,D.Other_DATA!Y240),IF($C$3="Current Exchange rate",IF(D.Other_DATA!Y240=0,0,D.Other_DATA!Y240/ECO!U22),IF($C$3="Constant Exchange rate",IF(D.Other_DATA!Y240=0,0,D.Other_DATA!Y240/ECO!U57))))</f>
        <v>0</v>
      </c>
      <c r="M332" s="74">
        <f>IF($C$3="National Currency",IF(D.Other_DATA!Z240=0,0,D.Other_DATA!Z240),IF($C$3="Current Exchange rate",IF(D.Other_DATA!Z240=0,0,D.Other_DATA!Z240/ECO!V22),IF($C$3="Constant Exchange rate",IF(D.Other_DATA!Z240=0,0,D.Other_DATA!Z240/ECO!V57))))</f>
        <v>0</v>
      </c>
      <c r="N332" s="74">
        <f>IF($C$3="National Currency",IF(D.Other_DATA!AA240=0,0,D.Other_DATA!AA240),IF($C$3="Current Exchange rate",IF(D.Other_DATA!AA240=0,0,D.Other_DATA!AA240/ECO!W22),IF($C$3="Constant Exchange rate",IF(D.Other_DATA!AA240=0,0,D.Other_DATA!AA240/ECO!W57))))</f>
        <v>0</v>
      </c>
      <c r="O332" s="74">
        <f>IF($C$3="National Currency",IF(D.Other_DATA!AB240=0,0,D.Other_DATA!AB240),IF($C$3="Current Exchange rate",IF(D.Other_DATA!AB240=0,0,D.Other_DATA!AB240/ECO!X22),IF($C$3="Constant Exchange rate",IF(D.Other_DATA!AB240=0,0,D.Other_DATA!AB240/ECO!X57))))</f>
        <v>0</v>
      </c>
      <c r="P332" s="48">
        <f t="shared" si="73"/>
        <v>0</v>
      </c>
      <c r="Q332" s="94" t="str">
        <f t="shared" si="74"/>
        <v>-</v>
      </c>
      <c r="R332" s="94" t="str">
        <f t="shared" si="75"/>
        <v>-</v>
      </c>
    </row>
    <row r="333" spans="3:18" ht="15" x14ac:dyDescent="0.25">
      <c r="C333" s="256"/>
      <c r="D333" s="257"/>
      <c r="E333" s="45" t="s">
        <v>13</v>
      </c>
      <c r="F333" s="74">
        <f>IF($C$3="National Currency",IF(D.Other_DATA!S241=0,0,D.Other_DATA!S241),IF($C$3="Current Exchange rate",IF(D.Other_DATA!S241=0,0,D.Other_DATA!S241/ECO!O23),IF($C$3="Constant Exchange rate",IF(D.Other_DATA!S241=0,0,D.Other_DATA!S241/ECO!O58))))</f>
        <v>197.96291459911203</v>
      </c>
      <c r="G333" s="74">
        <f>IF($C$3="National Currency",IF(D.Other_DATA!T241=0,0,D.Other_DATA!T241),IF($C$3="Current Exchange rate",IF(D.Other_DATA!T241=0,0,D.Other_DATA!T241/ECO!P23),IF($C$3="Constant Exchange rate",IF(D.Other_DATA!T241=0,0,D.Other_DATA!T241/ECO!P58))))</f>
        <v>197.96291459911203</v>
      </c>
      <c r="H333" s="74">
        <f>IF($C$3="National Currency",IF(D.Other_DATA!U241=0,0,D.Other_DATA!U241),IF($C$3="Current Exchange rate",IF(D.Other_DATA!U241=0,0,D.Other_DATA!U241/ECO!Q23),IF($C$3="Constant Exchange rate",IF(D.Other_DATA!U241=0,0,D.Other_DATA!U241/ECO!Q58))))</f>
        <v>230.86967876730216</v>
      </c>
      <c r="I333" s="74">
        <f>IF($C$3="National Currency",IF(D.Other_DATA!V241=0,0,D.Other_DATA!V241),IF($C$3="Current Exchange rate",IF(D.Other_DATA!V241=0,0,D.Other_DATA!V241/ECO!R23),IF($C$3="Constant Exchange rate",IF(D.Other_DATA!V241=0,0,D.Other_DATA!V241/ECO!R58))))</f>
        <v>261.5565421781144</v>
      </c>
      <c r="J333" s="74">
        <f>IF($C$3="National Currency",IF(D.Other_DATA!W241=0,0,D.Other_DATA!W241),IF($C$3="Current Exchange rate",IF(D.Other_DATA!W241=0,0,D.Other_DATA!W241/ECO!S23),IF($C$3="Constant Exchange rate",IF(D.Other_DATA!W241=0,0,D.Other_DATA!W241/ECO!S58))))</f>
        <v>293.67981196134758</v>
      </c>
      <c r="K333" s="74">
        <f>IF($C$3="National Currency",IF(D.Other_DATA!X241=0,0,D.Other_DATA!X241),IF($C$3="Current Exchange rate",IF(D.Other_DATA!X241=0,0,D.Other_DATA!X241/ECO!T23),IF($C$3="Constant Exchange rate",IF(D.Other_DATA!X241=0,0,D.Other_DATA!X241/ECO!T58))))</f>
        <v>316.4011491250979</v>
      </c>
      <c r="L333" s="74">
        <f>IF($C$3="National Currency",IF(D.Other_DATA!Y241=0,0,D.Other_DATA!Y241),IF($C$3="Current Exchange rate",IF(D.Other_DATA!Y241=0,0,D.Other_DATA!Y241/ECO!U23),IF($C$3="Constant Exchange rate",IF(D.Other_DATA!Y241=0,0,D.Other_DATA!Y241/ECO!U58))))</f>
        <v>310.5249412379211</v>
      </c>
      <c r="M333" s="74">
        <f>IF($C$3="National Currency",IF(D.Other_DATA!Z241=0,0,D.Other_DATA!Z241),IF($C$3="Current Exchange rate",IF(D.Other_DATA!Z241=0,0,D.Other_DATA!Z241/ECO!V23),IF($C$3="Constant Exchange rate",IF(D.Other_DATA!Z241=0,0,D.Other_DATA!Z241/ECO!V58))))</f>
        <v>329.19822407939409</v>
      </c>
      <c r="N333" s="74">
        <f>IF($C$3="National Currency",IF(D.Other_DATA!AA241=0,0,D.Other_DATA!AA241),IF($C$3="Current Exchange rate",IF(D.Other_DATA!AA241=0,0,D.Other_DATA!AA241/ECO!W23),IF($C$3="Constant Exchange rate",IF(D.Other_DATA!AA241=0,0,D.Other_DATA!AA241/ECO!W58))))</f>
        <v>330.11230086184383</v>
      </c>
      <c r="O333" s="74">
        <f>IF($C$3="National Currency",IF(D.Other_DATA!AB241=0,0,D.Other_DATA!AB241),IF($C$3="Current Exchange rate",IF(D.Other_DATA!AB241=0,0,D.Other_DATA!AB241/ECO!X23),IF($C$3="Constant Exchange rate",IF(D.Other_DATA!AB241=0,0,D.Other_DATA!AB241/ECO!X58))))</f>
        <v>352.96422042308694</v>
      </c>
      <c r="P333" s="48">
        <f t="shared" si="73"/>
        <v>6.0897286612304801E-3</v>
      </c>
      <c r="Q333" s="94">
        <f t="shared" si="74"/>
        <v>6.9224683544303778E-2</v>
      </c>
      <c r="R333" s="94">
        <f t="shared" si="75"/>
        <v>0.78298153034300788</v>
      </c>
    </row>
    <row r="334" spans="3:18" ht="15" x14ac:dyDescent="0.25">
      <c r="C334" s="256"/>
      <c r="D334" s="257"/>
      <c r="E334" s="45" t="s">
        <v>14</v>
      </c>
      <c r="F334" s="74">
        <f>IF($C$3="National Currency",IF(D.Other_DATA!S242=0,0,D.Other_DATA!S242),IF($C$3="Current Exchange rate",IF(D.Other_DATA!S242=0,0,D.Other_DATA!S242/ECO!O24),IF($C$3="Constant Exchange rate",IF(D.Other_DATA!S242=0,0,D.Other_DATA!S242/ECO!O59))))</f>
        <v>0</v>
      </c>
      <c r="G334" s="74">
        <f>IF($C$3="National Currency",IF(D.Other_DATA!T242=0,0,D.Other_DATA!T242),IF($C$3="Current Exchange rate",IF(D.Other_DATA!T242=0,0,D.Other_DATA!T242/ECO!P24),IF($C$3="Constant Exchange rate",IF(D.Other_DATA!T242=0,0,D.Other_DATA!T242/ECO!P59))))</f>
        <v>0</v>
      </c>
      <c r="H334" s="74">
        <f>IF($C$3="National Currency",IF(D.Other_DATA!U242=0,0,D.Other_DATA!U242),IF($C$3="Current Exchange rate",IF(D.Other_DATA!U242=0,0,D.Other_DATA!U242/ECO!Q24),IF($C$3="Constant Exchange rate",IF(D.Other_DATA!U242=0,0,D.Other_DATA!U242/ECO!Q59))))</f>
        <v>0</v>
      </c>
      <c r="I334" s="74">
        <f>IF($C$3="National Currency",IF(D.Other_DATA!V242=0,0,D.Other_DATA!V242),IF($C$3="Current Exchange rate",IF(D.Other_DATA!V242=0,0,D.Other_DATA!V242/ECO!R24),IF($C$3="Constant Exchange rate",IF(D.Other_DATA!V242=0,0,D.Other_DATA!V242/ECO!R59))))</f>
        <v>0</v>
      </c>
      <c r="J334" s="74">
        <f>IF($C$3="National Currency",IF(D.Other_DATA!W242=0,0,D.Other_DATA!W242),IF($C$3="Current Exchange rate",IF(D.Other_DATA!W242=0,0,D.Other_DATA!W242/ECO!S24),IF($C$3="Constant Exchange rate",IF(D.Other_DATA!W242=0,0,D.Other_DATA!W242/ECO!S59))))</f>
        <v>0</v>
      </c>
      <c r="K334" s="74">
        <f>IF($C$3="National Currency",IF(D.Other_DATA!X242=0,0,D.Other_DATA!X242),IF($C$3="Current Exchange rate",IF(D.Other_DATA!X242=0,0,D.Other_DATA!X242/ECO!T24),IF($C$3="Constant Exchange rate",IF(D.Other_DATA!X242=0,0,D.Other_DATA!X242/ECO!T59))))</f>
        <v>0</v>
      </c>
      <c r="L334" s="74">
        <f>IF($C$3="National Currency",IF(D.Other_DATA!Y242=0,0,D.Other_DATA!Y242),IF($C$3="Current Exchange rate",IF(D.Other_DATA!Y242=0,0,D.Other_DATA!Y242/ECO!U24),IF($C$3="Constant Exchange rate",IF(D.Other_DATA!Y242=0,0,D.Other_DATA!Y242/ECO!U59))))</f>
        <v>0</v>
      </c>
      <c r="M334" s="74">
        <f>IF($C$3="National Currency",IF(D.Other_DATA!Z242=0,0,D.Other_DATA!Z242),IF($C$3="Current Exchange rate",IF(D.Other_DATA!Z242=0,0,D.Other_DATA!Z242/ECO!V24),IF($C$3="Constant Exchange rate",IF(D.Other_DATA!Z242=0,0,D.Other_DATA!Z242/ECO!V59))))</f>
        <v>0</v>
      </c>
      <c r="N334" s="74">
        <f>IF($C$3="National Currency",IF(D.Other_DATA!AA242=0,0,D.Other_DATA!AA242),IF($C$3="Current Exchange rate",IF(D.Other_DATA!AA242=0,0,D.Other_DATA!AA242/ECO!W24),IF($C$3="Constant Exchange rate",IF(D.Other_DATA!AA242=0,0,D.Other_DATA!AA242/ECO!W59))))</f>
        <v>0</v>
      </c>
      <c r="O334" s="74">
        <f>IF($C$3="National Currency",IF(D.Other_DATA!AB242=0,0,D.Other_DATA!AB242),IF($C$3="Current Exchange rate",IF(D.Other_DATA!AB242=0,0,D.Other_DATA!AB242/ECO!X24),IF($C$3="Constant Exchange rate",IF(D.Other_DATA!AB242=0,0,D.Other_DATA!AB242/ECO!X59))))</f>
        <v>0</v>
      </c>
      <c r="P334" s="48">
        <f t="shared" si="73"/>
        <v>0</v>
      </c>
      <c r="Q334" s="94" t="str">
        <f t="shared" si="74"/>
        <v>-</v>
      </c>
      <c r="R334" s="94" t="str">
        <f t="shared" si="75"/>
        <v>-</v>
      </c>
    </row>
    <row r="335" spans="3:18" ht="15" x14ac:dyDescent="0.25">
      <c r="C335" s="256"/>
      <c r="D335" s="257"/>
      <c r="E335" s="45" t="s">
        <v>15</v>
      </c>
      <c r="F335" s="74">
        <f>IF($C$3="National Currency",IF(D.Other_DATA!S243=0,0,D.Other_DATA!S243),IF($C$3="Current Exchange rate",IF(D.Other_DATA!S243=0,0,D.Other_DATA!S243/ECO!O25),IF($C$3="Constant Exchange rate",IF(D.Other_DATA!S243=0,0,D.Other_DATA!S243/ECO!O60))))</f>
        <v>0</v>
      </c>
      <c r="G335" s="74">
        <f>IF($C$3="National Currency",IF(D.Other_DATA!T243=0,0,D.Other_DATA!T243),IF($C$3="Current Exchange rate",IF(D.Other_DATA!T243=0,0,D.Other_DATA!T243/ECO!P25),IF($C$3="Constant Exchange rate",IF(D.Other_DATA!T243=0,0,D.Other_DATA!T243/ECO!P60))))</f>
        <v>0</v>
      </c>
      <c r="H335" s="74">
        <f>IF($C$3="National Currency",IF(D.Other_DATA!U243=0,0,D.Other_DATA!U243),IF($C$3="Current Exchange rate",IF(D.Other_DATA!U243=0,0,D.Other_DATA!U243/ECO!Q25),IF($C$3="Constant Exchange rate",IF(D.Other_DATA!U243=0,0,D.Other_DATA!U243/ECO!Q60))))</f>
        <v>0</v>
      </c>
      <c r="I335" s="74">
        <f>IF($C$3="National Currency",IF(D.Other_DATA!V243=0,0,D.Other_DATA!V243),IF($C$3="Current Exchange rate",IF(D.Other_DATA!V243=0,0,D.Other_DATA!V243/ECO!R25),IF($C$3="Constant Exchange rate",IF(D.Other_DATA!V243=0,0,D.Other_DATA!V243/ECO!R60))))</f>
        <v>0</v>
      </c>
      <c r="J335" s="74">
        <f>IF($C$3="National Currency",IF(D.Other_DATA!W243=0,0,D.Other_DATA!W243),IF($C$3="Current Exchange rate",IF(D.Other_DATA!W243=0,0,D.Other_DATA!W243/ECO!S25),IF($C$3="Constant Exchange rate",IF(D.Other_DATA!W243=0,0,D.Other_DATA!W243/ECO!S60))))</f>
        <v>0</v>
      </c>
      <c r="K335" s="74">
        <f>IF($C$3="National Currency",IF(D.Other_DATA!X243=0,0,D.Other_DATA!X243),IF($C$3="Current Exchange rate",IF(D.Other_DATA!X243=0,0,D.Other_DATA!X243/ECO!T25),IF($C$3="Constant Exchange rate",IF(D.Other_DATA!X243=0,0,D.Other_DATA!X243/ECO!T60))))</f>
        <v>0</v>
      </c>
      <c r="L335" s="74">
        <f>IF($C$3="National Currency",IF(D.Other_DATA!Y243=0,0,D.Other_DATA!Y243),IF($C$3="Current Exchange rate",IF(D.Other_DATA!Y243=0,0,D.Other_DATA!Y243/ECO!U25),IF($C$3="Constant Exchange rate",IF(D.Other_DATA!Y243=0,0,D.Other_DATA!Y243/ECO!U60))))</f>
        <v>0</v>
      </c>
      <c r="M335" s="74">
        <f>IF($C$3="National Currency",IF(D.Other_DATA!Z243=0,0,D.Other_DATA!Z243),IF($C$3="Current Exchange rate",IF(D.Other_DATA!Z243=0,0,D.Other_DATA!Z243/ECO!V25),IF($C$3="Constant Exchange rate",IF(D.Other_DATA!Z243=0,0,D.Other_DATA!Z243/ECO!V60))))</f>
        <v>0</v>
      </c>
      <c r="N335" s="74">
        <f>IF($C$3="National Currency",IF(D.Other_DATA!AA243=0,0,D.Other_DATA!AA243),IF($C$3="Current Exchange rate",IF(D.Other_DATA!AA243=0,0,D.Other_DATA!AA243/ECO!W25),IF($C$3="Constant Exchange rate",IF(D.Other_DATA!AA243=0,0,D.Other_DATA!AA243/ECO!W60))))</f>
        <v>0</v>
      </c>
      <c r="O335" s="74">
        <f>IF($C$3="National Currency",IF(D.Other_DATA!AB243=0,0,D.Other_DATA!AB243),IF($C$3="Current Exchange rate",IF(D.Other_DATA!AB243=0,0,D.Other_DATA!AB243/ECO!X25),IF($C$3="Constant Exchange rate",IF(D.Other_DATA!AB243=0,0,D.Other_DATA!AB243/ECO!X60))))</f>
        <v>0</v>
      </c>
      <c r="P335" s="48">
        <f t="shared" si="73"/>
        <v>0</v>
      </c>
      <c r="Q335" s="94" t="str">
        <f t="shared" si="74"/>
        <v>-</v>
      </c>
      <c r="R335" s="94" t="str">
        <f t="shared" si="75"/>
        <v>-</v>
      </c>
    </row>
    <row r="336" spans="3:18" ht="15" x14ac:dyDescent="0.25">
      <c r="C336" s="256"/>
      <c r="D336" s="257"/>
      <c r="E336" s="45" t="s">
        <v>16</v>
      </c>
      <c r="F336" s="74">
        <f>IF($C$3="National Currency",IF(D.Other_DATA!S244=0,0,D.Other_DATA!S244),IF($C$3="Current Exchange rate",IF(D.Other_DATA!S244=0,0,D.Other_DATA!S244/ECO!O26),IF($C$3="Constant Exchange rate",IF(D.Other_DATA!S244=0,0,D.Other_DATA!S244/ECO!O61))))</f>
        <v>0</v>
      </c>
      <c r="G336" s="74">
        <f>IF($C$3="National Currency",IF(D.Other_DATA!T244=0,0,D.Other_DATA!T244),IF($C$3="Current Exchange rate",IF(D.Other_DATA!T244=0,0,D.Other_DATA!T244/ECO!P26),IF($C$3="Constant Exchange rate",IF(D.Other_DATA!T244=0,0,D.Other_DATA!T244/ECO!P61))))</f>
        <v>0</v>
      </c>
      <c r="H336" s="74">
        <f>IF($C$3="National Currency",IF(D.Other_DATA!U244=0,0,D.Other_DATA!U244),IF($C$3="Current Exchange rate",IF(D.Other_DATA!U244=0,0,D.Other_DATA!U244/ECO!Q26),IF($C$3="Constant Exchange rate",IF(D.Other_DATA!U244=0,0,D.Other_DATA!U244/ECO!Q61))))</f>
        <v>0</v>
      </c>
      <c r="I336" s="74">
        <f>IF($C$3="National Currency",IF(D.Other_DATA!V244=0,0,D.Other_DATA!V244),IF($C$3="Current Exchange rate",IF(D.Other_DATA!V244=0,0,D.Other_DATA!V244/ECO!R26),IF($C$3="Constant Exchange rate",IF(D.Other_DATA!V244=0,0,D.Other_DATA!V244/ECO!R61))))</f>
        <v>0</v>
      </c>
      <c r="J336" s="74">
        <f>IF($C$3="National Currency",IF(D.Other_DATA!W244=0,0,D.Other_DATA!W244),IF($C$3="Current Exchange rate",IF(D.Other_DATA!W244=0,0,D.Other_DATA!W244/ECO!S26),IF($C$3="Constant Exchange rate",IF(D.Other_DATA!W244=0,0,D.Other_DATA!W244/ECO!S61))))</f>
        <v>44.730010384215987</v>
      </c>
      <c r="K336" s="74">
        <f>IF($C$3="National Currency",IF(D.Other_DATA!X244=0,0,D.Other_DATA!X244),IF($C$3="Current Exchange rate",IF(D.Other_DATA!X244=0,0,D.Other_DATA!X244/ECO!T26),IF($C$3="Constant Exchange rate",IF(D.Other_DATA!X244=0,0,D.Other_DATA!X244/ECO!T61))))</f>
        <v>37.92185877466251</v>
      </c>
      <c r="L336" s="74">
        <f>IF($C$3="National Currency",IF(D.Other_DATA!Y244=0,0,D.Other_DATA!Y244),IF($C$3="Current Exchange rate",IF(D.Other_DATA!Y244=0,0,D.Other_DATA!Y244/ECO!U26),IF($C$3="Constant Exchange rate",IF(D.Other_DATA!Y244=0,0,D.Other_DATA!Y244/ECO!U61))))</f>
        <v>52.336448598130836</v>
      </c>
      <c r="M336" s="74">
        <f>IF($C$3="National Currency",IF(D.Other_DATA!Z244=0,0,D.Other_DATA!Z244),IF($C$3="Current Exchange rate",IF(D.Other_DATA!Z244=0,0,D.Other_DATA!Z244/ECO!V26),IF($C$3="Constant Exchange rate",IF(D.Other_DATA!Z244=0,0,D.Other_DATA!Z244/ECO!V61))))</f>
        <v>0</v>
      </c>
      <c r="N336" s="74">
        <f>IF($C$3="National Currency",IF(D.Other_DATA!AA244=0,0,D.Other_DATA!AA244),IF($C$3="Current Exchange rate",IF(D.Other_DATA!AA244=0,0,D.Other_DATA!AA244/ECO!W26),IF($C$3="Constant Exchange rate",IF(D.Other_DATA!AA244=0,0,D.Other_DATA!AA244/ECO!W61))))</f>
        <v>0</v>
      </c>
      <c r="O336" s="74">
        <f>IF($C$3="National Currency",IF(D.Other_DATA!AB244=0,0,D.Other_DATA!AB244),IF($C$3="Current Exchange rate",IF(D.Other_DATA!AB244=0,0,D.Other_DATA!AB244/ECO!X26),IF($C$3="Constant Exchange rate",IF(D.Other_DATA!AB244=0,0,D.Other_DATA!AB244/ECO!X61))))</f>
        <v>0</v>
      </c>
      <c r="P336" s="48">
        <f t="shared" si="73"/>
        <v>0</v>
      </c>
      <c r="Q336" s="94" t="str">
        <f t="shared" si="74"/>
        <v>-</v>
      </c>
      <c r="R336" s="94" t="str">
        <f t="shared" si="75"/>
        <v>-</v>
      </c>
    </row>
    <row r="337" spans="3:18" ht="15" x14ac:dyDescent="0.25">
      <c r="C337" s="256"/>
      <c r="D337" s="257"/>
      <c r="E337" s="45" t="s">
        <v>17</v>
      </c>
      <c r="F337" s="74">
        <f>IF($C$3="National Currency",IF(D.Other_DATA!S245=0,0,D.Other_DATA!S245),IF($C$3="Current Exchange rate",IF(D.Other_DATA!S245=0,0,D.Other_DATA!S245/ECO!O27),IF($C$3="Constant Exchange rate",IF(D.Other_DATA!S245=0,0,D.Other_DATA!S245/ECO!O62))))</f>
        <v>7649</v>
      </c>
      <c r="G337" s="74">
        <f>IF($C$3="National Currency",IF(D.Other_DATA!T245=0,0,D.Other_DATA!T245),IF($C$3="Current Exchange rate",IF(D.Other_DATA!T245=0,0,D.Other_DATA!T245/ECO!P27),IF($C$3="Constant Exchange rate",IF(D.Other_DATA!T245=0,0,D.Other_DATA!T245/ECO!P62))))</f>
        <v>7925</v>
      </c>
      <c r="H337" s="74">
        <f>IF($C$3="National Currency",IF(D.Other_DATA!U245=0,0,D.Other_DATA!U245),IF($C$3="Current Exchange rate",IF(D.Other_DATA!U245=0,0,D.Other_DATA!U245/ECO!Q27),IF($C$3="Constant Exchange rate",IF(D.Other_DATA!U245=0,0,D.Other_DATA!U245/ECO!Q62))))</f>
        <v>8170</v>
      </c>
      <c r="I337" s="74">
        <f>IF($C$3="National Currency",IF(D.Other_DATA!V245=0,0,D.Other_DATA!V245),IF($C$3="Current Exchange rate",IF(D.Other_DATA!V245=0,0,D.Other_DATA!V245/ECO!R27),IF($C$3="Constant Exchange rate",IF(D.Other_DATA!V245=0,0,D.Other_DATA!V245/ECO!R62))))</f>
        <v>8598</v>
      </c>
      <c r="J337" s="74">
        <f>IF($C$3="National Currency",IF(D.Other_DATA!W245=0,0,D.Other_DATA!W245),IF($C$3="Current Exchange rate",IF(D.Other_DATA!W245=0,0,D.Other_DATA!W245/ECO!S27),IF($C$3="Constant Exchange rate",IF(D.Other_DATA!W245=0,0,D.Other_DATA!W245/ECO!S62))))</f>
        <v>8541</v>
      </c>
      <c r="K337" s="74">
        <f>IF($C$3="National Currency",IF(D.Other_DATA!X245=0,0,D.Other_DATA!X245),IF($C$3="Current Exchange rate",IF(D.Other_DATA!X245=0,0,D.Other_DATA!X245/ECO!T27),IF($C$3="Constant Exchange rate",IF(D.Other_DATA!X245=0,0,D.Other_DATA!X245/ECO!T62))))</f>
        <v>8426</v>
      </c>
      <c r="L337" s="74">
        <f>IF($C$3="National Currency",IF(D.Other_DATA!Y245=0,0,D.Other_DATA!Y245),IF($C$3="Current Exchange rate",IF(D.Other_DATA!Y245=0,0,D.Other_DATA!Y245/ECO!U27),IF($C$3="Constant Exchange rate",IF(D.Other_DATA!Y245=0,0,D.Other_DATA!Y245/ECO!U62))))</f>
        <v>8105</v>
      </c>
      <c r="M337" s="74">
        <f>IF($C$3="National Currency",IF(D.Other_DATA!Z245=0,0,D.Other_DATA!Z245),IF($C$3="Current Exchange rate",IF(D.Other_DATA!Z245=0,0,D.Other_DATA!Z245/ECO!V27),IF($C$3="Constant Exchange rate",IF(D.Other_DATA!Z245=0,0,D.Other_DATA!Z245/ECO!V62))))</f>
        <v>8192</v>
      </c>
      <c r="N337" s="74">
        <f>IF($C$3="National Currency",IF(D.Other_DATA!AA245=0,0,D.Other_DATA!AA245),IF($C$3="Current Exchange rate",IF(D.Other_DATA!AA245=0,0,D.Other_DATA!AA245/ECO!W27),IF($C$3="Constant Exchange rate",IF(D.Other_DATA!AA245=0,0,D.Other_DATA!AA245/ECO!W62))))</f>
        <v>7982</v>
      </c>
      <c r="O337" s="74">
        <f>IF($C$3="National Currency",IF(D.Other_DATA!AB245=0,0,D.Other_DATA!AB245),IF($C$3="Current Exchange rate",IF(D.Other_DATA!AB245=0,0,D.Other_DATA!AB245/ECO!X27),IF($C$3="Constant Exchange rate",IF(D.Other_DATA!AB245=0,0,D.Other_DATA!AB245/ECO!X62))))</f>
        <v>7936</v>
      </c>
      <c r="P337" s="48">
        <f t="shared" si="73"/>
        <v>0.13692063914465821</v>
      </c>
      <c r="Q337" s="94">
        <f t="shared" si="74"/>
        <v>-5.7629666750187436E-3</v>
      </c>
      <c r="R337" s="94">
        <f t="shared" si="75"/>
        <v>3.7521244607138238E-2</v>
      </c>
    </row>
    <row r="338" spans="3:18" ht="15" x14ac:dyDescent="0.25">
      <c r="C338" s="256"/>
      <c r="D338" s="257"/>
      <c r="E338" s="45" t="s">
        <v>18</v>
      </c>
      <c r="F338" s="74">
        <f>IF($C$3="National Currency",IF(D.Other_DATA!S246=0,0,D.Other_DATA!S246),IF($C$3="Current Exchange rate",IF(D.Other_DATA!S246=0,0,D.Other_DATA!S246/ECO!O28),IF($C$3="Constant Exchange rate",IF(D.Other_DATA!S246=0,0,D.Other_DATA!S246/ECO!O63))))</f>
        <v>0</v>
      </c>
      <c r="G338" s="74">
        <f>IF($C$3="National Currency",IF(D.Other_DATA!T246=0,0,D.Other_DATA!T246),IF($C$3="Current Exchange rate",IF(D.Other_DATA!T246=0,0,D.Other_DATA!T246/ECO!P28),IF($C$3="Constant Exchange rate",IF(D.Other_DATA!T246=0,0,D.Other_DATA!T246/ECO!P63))))</f>
        <v>0</v>
      </c>
      <c r="H338" s="74">
        <f>IF($C$3="National Currency",IF(D.Other_DATA!U246=0,0,D.Other_DATA!U246),IF($C$3="Current Exchange rate",IF(D.Other_DATA!U246=0,0,D.Other_DATA!U246/ECO!Q28),IF($C$3="Constant Exchange rate",IF(D.Other_DATA!U246=0,0,D.Other_DATA!U246/ECO!Q63))))</f>
        <v>0</v>
      </c>
      <c r="I338" s="74">
        <f>IF($C$3="National Currency",IF(D.Other_DATA!V246=0,0,D.Other_DATA!V246),IF($C$3="Current Exchange rate",IF(D.Other_DATA!V246=0,0,D.Other_DATA!V246/ECO!R28),IF($C$3="Constant Exchange rate",IF(D.Other_DATA!V246=0,0,D.Other_DATA!V246/ECO!R63))))</f>
        <v>0</v>
      </c>
      <c r="J338" s="74">
        <f>IF($C$3="National Currency",IF(D.Other_DATA!W246=0,0,D.Other_DATA!W246),IF($C$3="Current Exchange rate",IF(D.Other_DATA!W246=0,0,D.Other_DATA!W246/ECO!S28),IF($C$3="Constant Exchange rate",IF(D.Other_DATA!W246=0,0,D.Other_DATA!W246/ECO!S63))))</f>
        <v>0</v>
      </c>
      <c r="K338" s="74">
        <f>IF($C$3="National Currency",IF(D.Other_DATA!X246=0,0,D.Other_DATA!X246),IF($C$3="Current Exchange rate",IF(D.Other_DATA!X246=0,0,D.Other_DATA!X246/ECO!T28),IF($C$3="Constant Exchange rate",IF(D.Other_DATA!X246=0,0,D.Other_DATA!X246/ECO!T63))))</f>
        <v>0</v>
      </c>
      <c r="L338" s="74">
        <f>IF($C$3="National Currency",IF(D.Other_DATA!Y246=0,0,D.Other_DATA!Y246),IF($C$3="Current Exchange rate",IF(D.Other_DATA!Y246=0,0,D.Other_DATA!Y246/ECO!U28),IF($C$3="Constant Exchange rate",IF(D.Other_DATA!Y246=0,0,D.Other_DATA!Y246/ECO!U63))))</f>
        <v>0</v>
      </c>
      <c r="M338" s="74">
        <f>IF($C$3="National Currency",IF(D.Other_DATA!Z246=0,0,D.Other_DATA!Z246),IF($C$3="Current Exchange rate",IF(D.Other_DATA!Z246=0,0,D.Other_DATA!Z246/ECO!V28),IF($C$3="Constant Exchange rate",IF(D.Other_DATA!Z246=0,0,D.Other_DATA!Z246/ECO!V63))))</f>
        <v>0</v>
      </c>
      <c r="N338" s="74">
        <f>IF($C$3="National Currency",IF(D.Other_DATA!AA246=0,0,D.Other_DATA!AA246),IF($C$3="Current Exchange rate",IF(D.Other_DATA!AA246=0,0,D.Other_DATA!AA246/ECO!W28),IF($C$3="Constant Exchange rate",IF(D.Other_DATA!AA246=0,0,D.Other_DATA!AA246/ECO!W63))))</f>
        <v>0</v>
      </c>
      <c r="O338" s="74">
        <f>IF($C$3="National Currency",IF(D.Other_DATA!AB246=0,0,D.Other_DATA!AB246),IF($C$3="Current Exchange rate",IF(D.Other_DATA!AB246=0,0,D.Other_DATA!AB246/ECO!X28),IF($C$3="Constant Exchange rate",IF(D.Other_DATA!AB246=0,0,D.Other_DATA!AB246/ECO!X63))))</f>
        <v>0</v>
      </c>
      <c r="P338" s="48">
        <f t="shared" si="73"/>
        <v>0</v>
      </c>
      <c r="Q338" s="94" t="str">
        <f t="shared" si="74"/>
        <v>-</v>
      </c>
      <c r="R338" s="94" t="str">
        <f t="shared" si="75"/>
        <v>-</v>
      </c>
    </row>
    <row r="339" spans="3:18" ht="15" x14ac:dyDescent="0.25">
      <c r="C339" s="256"/>
      <c r="D339" s="257"/>
      <c r="E339" s="45" t="s">
        <v>19</v>
      </c>
      <c r="F339" s="74">
        <f>IF($C$3="National Currency",IF(D.Other_DATA!S247=0,0,D.Other_DATA!S247),IF($C$3="Current Exchange rate",IF(D.Other_DATA!S247=0,0,D.Other_DATA!S247/ECO!O29),IF($C$3="Constant Exchange rate",IF(D.Other_DATA!S247=0,0,D.Other_DATA!S247/ECO!O64))))</f>
        <v>0</v>
      </c>
      <c r="G339" s="74">
        <f>IF($C$3="National Currency",IF(D.Other_DATA!T247=0,0,D.Other_DATA!T247),IF($C$3="Current Exchange rate",IF(D.Other_DATA!T247=0,0,D.Other_DATA!T247/ECO!P29),IF($C$3="Constant Exchange rate",IF(D.Other_DATA!T247=0,0,D.Other_DATA!T247/ECO!P64))))</f>
        <v>0</v>
      </c>
      <c r="H339" s="74">
        <f>IF($C$3="National Currency",IF(D.Other_DATA!U247=0,0,D.Other_DATA!U247),IF($C$3="Current Exchange rate",IF(D.Other_DATA!U247=0,0,D.Other_DATA!U247/ECO!Q29),IF($C$3="Constant Exchange rate",IF(D.Other_DATA!U247=0,0,D.Other_DATA!U247/ECO!Q64))))</f>
        <v>0</v>
      </c>
      <c r="I339" s="74">
        <f>IF($C$3="National Currency",IF(D.Other_DATA!V247=0,0,D.Other_DATA!V247),IF($C$3="Current Exchange rate",IF(D.Other_DATA!V247=0,0,D.Other_DATA!V247/ECO!R29),IF($C$3="Constant Exchange rate",IF(D.Other_DATA!V247=0,0,D.Other_DATA!V247/ECO!R64))))</f>
        <v>0</v>
      </c>
      <c r="J339" s="74">
        <f>IF($C$3="National Currency",IF(D.Other_DATA!W247=0,0,D.Other_DATA!W247),IF($C$3="Current Exchange rate",IF(D.Other_DATA!W247=0,0,D.Other_DATA!W247/ECO!S29),IF($C$3="Constant Exchange rate",IF(D.Other_DATA!W247=0,0,D.Other_DATA!W247/ECO!S64))))</f>
        <v>0</v>
      </c>
      <c r="K339" s="74">
        <f>IF($C$3="National Currency",IF(D.Other_DATA!X247=0,0,D.Other_DATA!X247),IF($C$3="Current Exchange rate",IF(D.Other_DATA!X247=0,0,D.Other_DATA!X247/ECO!T29),IF($C$3="Constant Exchange rate",IF(D.Other_DATA!X247=0,0,D.Other_DATA!X247/ECO!T64))))</f>
        <v>0</v>
      </c>
      <c r="L339" s="74">
        <f>IF($C$3="National Currency",IF(D.Other_DATA!Y247=0,0,D.Other_DATA!Y247),IF($C$3="Current Exchange rate",IF(D.Other_DATA!Y247=0,0,D.Other_DATA!Y247/ECO!U29),IF($C$3="Constant Exchange rate",IF(D.Other_DATA!Y247=0,0,D.Other_DATA!Y247/ECO!U64))))</f>
        <v>409</v>
      </c>
      <c r="M339" s="74">
        <f>IF($C$3="National Currency",IF(D.Other_DATA!Z247=0,0,D.Other_DATA!Z247),IF($C$3="Current Exchange rate",IF(D.Other_DATA!Z247=0,0,D.Other_DATA!Z247/ECO!V29),IF($C$3="Constant Exchange rate",IF(D.Other_DATA!Z247=0,0,D.Other_DATA!Z247/ECO!V64))))</f>
        <v>169</v>
      </c>
      <c r="N339" s="74">
        <f>IF($C$3="National Currency",IF(D.Other_DATA!AA247=0,0,D.Other_DATA!AA247),IF($C$3="Current Exchange rate",IF(D.Other_DATA!AA247=0,0,D.Other_DATA!AA247/ECO!W29),IF($C$3="Constant Exchange rate",IF(D.Other_DATA!AA247=0,0,D.Other_DATA!AA247/ECO!W64))))</f>
        <v>187</v>
      </c>
      <c r="O339" s="223">
        <f>IF($C$3="National Currency",IF(D.Other_DATA!AB247=0,0,D.Other_DATA!AB247),IF($C$3="Current Exchange rate",IF(D.Other_DATA!AB247=0,0,D.Other_DATA!AB247/ECO!X29),IF($C$3="Constant Exchange rate",IF(D.Other_DATA!AB247=0,0,D.Other_DATA!AB247/ECO!X64))))</f>
        <v>187</v>
      </c>
      <c r="P339" s="48">
        <f t="shared" si="73"/>
        <v>3.2263305846838568E-3</v>
      </c>
      <c r="Q339" s="94">
        <f t="shared" si="74"/>
        <v>0</v>
      </c>
      <c r="R339" s="94" t="str">
        <f t="shared" si="75"/>
        <v>-</v>
      </c>
    </row>
    <row r="340" spans="3:18" ht="15" x14ac:dyDescent="0.25">
      <c r="C340" s="256"/>
      <c r="D340" s="257"/>
      <c r="E340" s="45" t="s">
        <v>20</v>
      </c>
      <c r="F340" s="74">
        <f>IF($C$3="National Currency",IF(D.Other_DATA!S248=0,0,D.Other_DATA!S248),IF($C$3="Current Exchange rate",IF(D.Other_DATA!S248=0,0,D.Other_DATA!S248/ECO!O30),IF($C$3="Constant Exchange rate",IF(D.Other_DATA!S248=0,0,D.Other_DATA!S248/ECO!O65))))</f>
        <v>51.337507114399557</v>
      </c>
      <c r="G340" s="74">
        <f>IF($C$3="National Currency",IF(D.Other_DATA!T248=0,0,D.Other_DATA!T248),IF($C$3="Current Exchange rate",IF(D.Other_DATA!T248=0,0,D.Other_DATA!T248/ECO!P30),IF($C$3="Constant Exchange rate",IF(D.Other_DATA!T248=0,0,D.Other_DATA!T248/ECO!P65))))</f>
        <v>56.972111553784863</v>
      </c>
      <c r="H340" s="74">
        <f>IF($C$3="National Currency",IF(D.Other_DATA!U248=0,0,D.Other_DATA!U248),IF($C$3="Current Exchange rate",IF(D.Other_DATA!U248=0,0,D.Other_DATA!U248/ECO!Q30),IF($C$3="Constant Exchange rate",IF(D.Other_DATA!U248=0,0,D.Other_DATA!U248/ECO!Q65))))</f>
        <v>68.397837222538413</v>
      </c>
      <c r="I340" s="74">
        <f>IF($C$3="National Currency",IF(D.Other_DATA!V248=0,0,D.Other_DATA!V248),IF($C$3="Current Exchange rate",IF(D.Other_DATA!V248=0,0,D.Other_DATA!V248/ECO!R30),IF($C$3="Constant Exchange rate",IF(D.Other_DATA!V248=0,0,D.Other_DATA!V248/ECO!R65))))</f>
        <v>93.426294820717146</v>
      </c>
      <c r="J340" s="74">
        <f>IF($C$3="National Currency",IF(D.Other_DATA!W248=0,0,D.Other_DATA!W248),IF($C$3="Current Exchange rate",IF(D.Other_DATA!W248=0,0,D.Other_DATA!W248/ECO!S30),IF($C$3="Constant Exchange rate",IF(D.Other_DATA!W248=0,0,D.Other_DATA!W248/ECO!S65))))</f>
        <v>114.35685828116108</v>
      </c>
      <c r="K340" s="74">
        <f>IF($C$3="National Currency",IF(D.Other_DATA!X248=0,0,D.Other_DATA!X248),IF($C$3="Current Exchange rate",IF(D.Other_DATA!X248=0,0,D.Other_DATA!X248/ECO!T30),IF($C$3="Constant Exchange rate",IF(D.Other_DATA!X248=0,0,D.Other_DATA!X248/ECO!T65))))</f>
        <v>95.930563460443921</v>
      </c>
      <c r="L340" s="74">
        <f>IF($C$3="National Currency",IF(D.Other_DATA!Y248=0,0,D.Other_DATA!Y248),IF($C$3="Current Exchange rate",IF(D.Other_DATA!Y248=0,0,D.Other_DATA!Y248/ECO!U30),IF($C$3="Constant Exchange rate",IF(D.Other_DATA!Y248=0,0,D.Other_DATA!Y248/ECO!U65))))</f>
        <v>78.941377347751853</v>
      </c>
      <c r="M340" s="74">
        <f>IF($C$3="National Currency",IF(D.Other_DATA!Z248=0,0,D.Other_DATA!Z248),IF($C$3="Current Exchange rate",IF(D.Other_DATA!Z248=0,0,D.Other_DATA!Z248/ECO!V30),IF($C$3="Constant Exchange rate",IF(D.Other_DATA!Z248=0,0,D.Other_DATA!Z248/ECO!V65))))</f>
        <v>0</v>
      </c>
      <c r="N340" s="74">
        <f>IF($C$3="National Currency",IF(D.Other_DATA!AA248=0,0,D.Other_DATA!AA248),IF($C$3="Current Exchange rate",IF(D.Other_DATA!AA248=0,0,D.Other_DATA!AA248/ECO!W30),IF($C$3="Constant Exchange rate",IF(D.Other_DATA!AA248=0,0,D.Other_DATA!AA248/ECO!W65))))</f>
        <v>0</v>
      </c>
      <c r="O340" s="74">
        <f>IF($C$3="National Currency",IF(D.Other_DATA!AB248=0,0,D.Other_DATA!AB248),IF($C$3="Current Exchange rate",IF(D.Other_DATA!AB248=0,0,D.Other_DATA!AB248/ECO!X30),IF($C$3="Constant Exchange rate",IF(D.Other_DATA!AB248=0,0,D.Other_DATA!AB248/ECO!X65))))</f>
        <v>0</v>
      </c>
      <c r="P340" s="48">
        <f t="shared" si="73"/>
        <v>0</v>
      </c>
      <c r="Q340" s="94" t="str">
        <f t="shared" si="74"/>
        <v>-</v>
      </c>
      <c r="R340" s="94" t="str">
        <f t="shared" si="75"/>
        <v>-</v>
      </c>
    </row>
    <row r="341" spans="3:18" ht="15" x14ac:dyDescent="0.25">
      <c r="C341" s="256"/>
      <c r="D341" s="257"/>
      <c r="E341" s="45" t="s">
        <v>21</v>
      </c>
      <c r="F341" s="74">
        <f>IF($C$3="National Currency",IF(D.Other_DATA!S249=0,0,D.Other_DATA!S249),IF($C$3="Current Exchange rate",IF(D.Other_DATA!S249=0,0,D.Other_DATA!S249/ECO!O31),IF($C$3="Constant Exchange rate",IF(D.Other_DATA!S249=0,0,D.Other_DATA!S249/ECO!O66))))</f>
        <v>0</v>
      </c>
      <c r="G341" s="74">
        <f>IF($C$3="National Currency",IF(D.Other_DATA!T249=0,0,D.Other_DATA!T249),IF($C$3="Current Exchange rate",IF(D.Other_DATA!T249=0,0,D.Other_DATA!T249/ECO!P31),IF($C$3="Constant Exchange rate",IF(D.Other_DATA!T249=0,0,D.Other_DATA!T249/ECO!P66))))</f>
        <v>0</v>
      </c>
      <c r="H341" s="74">
        <f>IF($C$3="National Currency",IF(D.Other_DATA!U249=0,0,D.Other_DATA!U249),IF($C$3="Current Exchange rate",IF(D.Other_DATA!U249=0,0,D.Other_DATA!U249/ECO!Q31),IF($C$3="Constant Exchange rate",IF(D.Other_DATA!U249=0,0,D.Other_DATA!U249/ECO!Q66))))</f>
        <v>0</v>
      </c>
      <c r="I341" s="74">
        <f>IF($C$3="National Currency",IF(D.Other_DATA!V249=0,0,D.Other_DATA!V249),IF($C$3="Current Exchange rate",IF(D.Other_DATA!V249=0,0,D.Other_DATA!V249/ECO!R31),IF($C$3="Constant Exchange rate",IF(D.Other_DATA!V249=0,0,D.Other_DATA!V249/ECO!R66))))</f>
        <v>0</v>
      </c>
      <c r="J341" s="74">
        <f>IF($C$3="National Currency",IF(D.Other_DATA!W249=0,0,D.Other_DATA!W249),IF($C$3="Current Exchange rate",IF(D.Other_DATA!W249=0,0,D.Other_DATA!W249/ECO!S31),IF($C$3="Constant Exchange rate",IF(D.Other_DATA!W249=0,0,D.Other_DATA!W249/ECO!S66))))</f>
        <v>0</v>
      </c>
      <c r="K341" s="74">
        <f>IF($C$3="National Currency",IF(D.Other_DATA!X249=0,0,D.Other_DATA!X249),IF($C$3="Current Exchange rate",IF(D.Other_DATA!X249=0,0,D.Other_DATA!X249/ECO!T31),IF($C$3="Constant Exchange rate",IF(D.Other_DATA!X249=0,0,D.Other_DATA!X249/ECO!T66))))</f>
        <v>0</v>
      </c>
      <c r="L341" s="74">
        <f>IF($C$3="National Currency",IF(D.Other_DATA!Y249=0,0,D.Other_DATA!Y249),IF($C$3="Current Exchange rate",IF(D.Other_DATA!Y249=0,0,D.Other_DATA!Y249/ECO!U31),IF($C$3="Constant Exchange rate",IF(D.Other_DATA!Y249=0,0,D.Other_DATA!Y249/ECO!U66))))</f>
        <v>0</v>
      </c>
      <c r="M341" s="74">
        <f>IF($C$3="National Currency",IF(D.Other_DATA!Z249=0,0,D.Other_DATA!Z249),IF($C$3="Current Exchange rate",IF(D.Other_DATA!Z249=0,0,D.Other_DATA!Z249/ECO!V31),IF($C$3="Constant Exchange rate",IF(D.Other_DATA!Z249=0,0,D.Other_DATA!Z249/ECO!V66))))</f>
        <v>0</v>
      </c>
      <c r="N341" s="74">
        <f>IF($C$3="National Currency",IF(D.Other_DATA!AA249=0,0,D.Other_DATA!AA249),IF($C$3="Current Exchange rate",IF(D.Other_DATA!AA249=0,0,D.Other_DATA!AA249/ECO!W31),IF($C$3="Constant Exchange rate",IF(D.Other_DATA!AA249=0,0,D.Other_DATA!AA249/ECO!W66))))</f>
        <v>0</v>
      </c>
      <c r="O341" s="74">
        <f>IF($C$3="National Currency",IF(D.Other_DATA!AB249=0,0,D.Other_DATA!AB249),IF($C$3="Current Exchange rate",IF(D.Other_DATA!AB249=0,0,D.Other_DATA!AB249/ECO!X31),IF($C$3="Constant Exchange rate",IF(D.Other_DATA!AB249=0,0,D.Other_DATA!AB249/ECO!X66))))</f>
        <v>0</v>
      </c>
      <c r="P341" s="48">
        <f t="shared" si="73"/>
        <v>0</v>
      </c>
      <c r="Q341" s="94" t="str">
        <f t="shared" si="74"/>
        <v>-</v>
      </c>
      <c r="R341" s="94" t="str">
        <f t="shared" si="75"/>
        <v>-</v>
      </c>
    </row>
    <row r="342" spans="3:18" ht="15" x14ac:dyDescent="0.25">
      <c r="C342" s="256"/>
      <c r="D342" s="257"/>
      <c r="E342" s="45" t="s">
        <v>22</v>
      </c>
      <c r="F342" s="74">
        <f>IF($C$3="National Currency",IF(D.Other_DATA!S250=0,0,D.Other_DATA!S250),IF($C$3="Current Exchange rate",IF(D.Other_DATA!S250=0,0,D.Other_DATA!S250/ECO!O32),IF($C$3="Constant Exchange rate",IF(D.Other_DATA!S250=0,0,D.Other_DATA!S250/ECO!O67))))</f>
        <v>0</v>
      </c>
      <c r="G342" s="74">
        <f>IF($C$3="National Currency",IF(D.Other_DATA!T250=0,0,D.Other_DATA!T250),IF($C$3="Current Exchange rate",IF(D.Other_DATA!T250=0,0,D.Other_DATA!T250/ECO!P32),IF($C$3="Constant Exchange rate",IF(D.Other_DATA!T250=0,0,D.Other_DATA!T250/ECO!P67))))</f>
        <v>0</v>
      </c>
      <c r="H342" s="74">
        <f>IF($C$3="National Currency",IF(D.Other_DATA!U250=0,0,D.Other_DATA!U250),IF($C$3="Current Exchange rate",IF(D.Other_DATA!U250=0,0,D.Other_DATA!U250/ECO!Q32),IF($C$3="Constant Exchange rate",IF(D.Other_DATA!U250=0,0,D.Other_DATA!U250/ECO!Q67))))</f>
        <v>0</v>
      </c>
      <c r="I342" s="74">
        <f>IF($C$3="National Currency",IF(D.Other_DATA!V250=0,0,D.Other_DATA!V250),IF($C$3="Current Exchange rate",IF(D.Other_DATA!V250=0,0,D.Other_DATA!V250/ECO!R32),IF($C$3="Constant Exchange rate",IF(D.Other_DATA!V250=0,0,D.Other_DATA!V250/ECO!R67))))</f>
        <v>5173</v>
      </c>
      <c r="J342" s="74">
        <f>IF($C$3="National Currency",IF(D.Other_DATA!W250=0,0,D.Other_DATA!W250),IF($C$3="Current Exchange rate",IF(D.Other_DATA!W250=0,0,D.Other_DATA!W250/ECO!S32),IF($C$3="Constant Exchange rate",IF(D.Other_DATA!W250=0,0,D.Other_DATA!W250/ECO!S67))))</f>
        <v>5320</v>
      </c>
      <c r="K342" s="74">
        <f>IF($C$3="National Currency",IF(D.Other_DATA!X250=0,0,D.Other_DATA!X250),IF($C$3="Current Exchange rate",IF(D.Other_DATA!X250=0,0,D.Other_DATA!X250/ECO!T32),IF($C$3="Constant Exchange rate",IF(D.Other_DATA!X250=0,0,D.Other_DATA!X250/ECO!T67))))</f>
        <v>5157</v>
      </c>
      <c r="L342" s="74">
        <f>IF($C$3="National Currency",IF(D.Other_DATA!Y250=0,0,D.Other_DATA!Y250),IF($C$3="Current Exchange rate",IF(D.Other_DATA!Y250=0,0,D.Other_DATA!Y250/ECO!U32),IF($C$3="Constant Exchange rate",IF(D.Other_DATA!Y250=0,0,D.Other_DATA!Y250/ECO!U67))))</f>
        <v>5147</v>
      </c>
      <c r="M342" s="74">
        <f>IF($C$3="National Currency",IF(D.Other_DATA!Z250=0,0,D.Other_DATA!Z250),IF($C$3="Current Exchange rate",IF(D.Other_DATA!Z250=0,0,D.Other_DATA!Z250/ECO!V32),IF($C$3="Constant Exchange rate",IF(D.Other_DATA!Z250=0,0,D.Other_DATA!Z250/ECO!V67))))</f>
        <v>5039</v>
      </c>
      <c r="N342" s="74">
        <f>IF($C$3="National Currency",IF(D.Other_DATA!AA250=0,0,D.Other_DATA!AA250),IF($C$3="Current Exchange rate",IF(D.Other_DATA!AA250=0,0,D.Other_DATA!AA250/ECO!W32),IF($C$3="Constant Exchange rate",IF(D.Other_DATA!AA250=0,0,D.Other_DATA!AA250/ECO!W67))))</f>
        <v>4959</v>
      </c>
      <c r="O342" s="74">
        <f>IF($C$3="National Currency",IF(D.Other_DATA!AB250=0,0,D.Other_DATA!AB250),IF($C$3="Current Exchange rate",IF(D.Other_DATA!AB250=0,0,D.Other_DATA!AB250/ECO!X32),IF($C$3="Constant Exchange rate",IF(D.Other_DATA!AB250=0,0,D.Other_DATA!AB250/ECO!X67))))</f>
        <v>4783</v>
      </c>
      <c r="P342" s="48">
        <f t="shared" si="73"/>
        <v>8.2521599928036829E-2</v>
      </c>
      <c r="Q342" s="94">
        <f t="shared" si="74"/>
        <v>-3.5491026416616278E-2</v>
      </c>
      <c r="R342" s="94" t="str">
        <f t="shared" si="75"/>
        <v>-</v>
      </c>
    </row>
    <row r="343" spans="3:18" ht="15" x14ac:dyDescent="0.25">
      <c r="C343" s="256"/>
      <c r="D343" s="257"/>
      <c r="E343" s="45" t="s">
        <v>23</v>
      </c>
      <c r="F343" s="74">
        <f>IF($C$3="National Currency",IF(D.Other_DATA!S251=0,0,D.Other_DATA!S251),IF($C$3="Current Exchange rate",IF(D.Other_DATA!S251=0,0,D.Other_DATA!S251/ECO!O33),IF($C$3="Constant Exchange rate",IF(D.Other_DATA!S251=0,0,D.Other_DATA!S251/ECO!O68))))</f>
        <v>0</v>
      </c>
      <c r="G343" s="74">
        <f>IF($C$3="National Currency",IF(D.Other_DATA!T251=0,0,D.Other_DATA!T251),IF($C$3="Current Exchange rate",IF(D.Other_DATA!T251=0,0,D.Other_DATA!T251/ECO!P33),IF($C$3="Constant Exchange rate",IF(D.Other_DATA!T251=0,0,D.Other_DATA!T251/ECO!P68))))</f>
        <v>0</v>
      </c>
      <c r="H343" s="74">
        <f>IF($C$3="National Currency",IF(D.Other_DATA!U251=0,0,D.Other_DATA!U251),IF($C$3="Current Exchange rate",IF(D.Other_DATA!U251=0,0,D.Other_DATA!U251/ECO!Q33),IF($C$3="Constant Exchange rate",IF(D.Other_DATA!U251=0,0,D.Other_DATA!U251/ECO!Q68))))</f>
        <v>0</v>
      </c>
      <c r="I343" s="74">
        <f>IF($C$3="National Currency",IF(D.Other_DATA!V251=0,0,D.Other_DATA!V251),IF($C$3="Current Exchange rate",IF(D.Other_DATA!V251=0,0,D.Other_DATA!V251/ECO!R33),IF($C$3="Constant Exchange rate",IF(D.Other_DATA!V251=0,0,D.Other_DATA!V251/ECO!R68))))</f>
        <v>0</v>
      </c>
      <c r="J343" s="74">
        <f>IF($C$3="National Currency",IF(D.Other_DATA!W251=0,0,D.Other_DATA!W251),IF($C$3="Current Exchange rate",IF(D.Other_DATA!W251=0,0,D.Other_DATA!W251/ECO!S33),IF($C$3="Constant Exchange rate",IF(D.Other_DATA!W251=0,0,D.Other_DATA!W251/ECO!S68))))</f>
        <v>0</v>
      </c>
      <c r="K343" s="74">
        <f>IF($C$3="National Currency",IF(D.Other_DATA!X251=0,0,D.Other_DATA!X251),IF($C$3="Current Exchange rate",IF(D.Other_DATA!X251=0,0,D.Other_DATA!X251/ECO!T33),IF($C$3="Constant Exchange rate",IF(D.Other_DATA!X251=0,0,D.Other_DATA!X251/ECO!T68))))</f>
        <v>0</v>
      </c>
      <c r="L343" s="74">
        <f>IF($C$3="National Currency",IF(D.Other_DATA!Y251=0,0,D.Other_DATA!Y251),IF($C$3="Current Exchange rate",IF(D.Other_DATA!Y251=0,0,D.Other_DATA!Y251/ECO!U33),IF($C$3="Constant Exchange rate",IF(D.Other_DATA!Y251=0,0,D.Other_DATA!Y251/ECO!U68))))</f>
        <v>0</v>
      </c>
      <c r="M343" s="74">
        <f>IF($C$3="National Currency",IF(D.Other_DATA!Z251=0,0,D.Other_DATA!Z251),IF($C$3="Current Exchange rate",IF(D.Other_DATA!Z251=0,0,D.Other_DATA!Z251/ECO!V33),IF($C$3="Constant Exchange rate",IF(D.Other_DATA!Z251=0,0,D.Other_DATA!Z251/ECO!V68))))</f>
        <v>0</v>
      </c>
      <c r="N343" s="74">
        <f>IF($C$3="National Currency",IF(D.Other_DATA!AA251=0,0,D.Other_DATA!AA251),IF($C$3="Current Exchange rate",IF(D.Other_DATA!AA251=0,0,D.Other_DATA!AA251/ECO!W33),IF($C$3="Constant Exchange rate",IF(D.Other_DATA!AA251=0,0,D.Other_DATA!AA251/ECO!W68))))</f>
        <v>0</v>
      </c>
      <c r="O343" s="74">
        <f>IF($C$3="National Currency",IF(D.Other_DATA!AB251=0,0,D.Other_DATA!AB251),IF($C$3="Current Exchange rate",IF(D.Other_DATA!AB251=0,0,D.Other_DATA!AB251/ECO!X33),IF($C$3="Constant Exchange rate",IF(D.Other_DATA!AB251=0,0,D.Other_DATA!AB251/ECO!X68))))</f>
        <v>0</v>
      </c>
      <c r="P343" s="48">
        <f t="shared" si="73"/>
        <v>0</v>
      </c>
      <c r="Q343" s="94" t="str">
        <f t="shared" si="74"/>
        <v>-</v>
      </c>
      <c r="R343" s="94" t="str">
        <f t="shared" si="75"/>
        <v>-</v>
      </c>
    </row>
    <row r="344" spans="3:18" ht="15" x14ac:dyDescent="0.25">
      <c r="C344" s="256"/>
      <c r="D344" s="257"/>
      <c r="E344" s="45" t="s">
        <v>24</v>
      </c>
      <c r="F344" s="74">
        <f>IF($C$3="National Currency",IF(D.Other_DATA!S252=0,0,D.Other_DATA!S252),IF($C$3="Current Exchange rate",IF(D.Other_DATA!S252=0,0,D.Other_DATA!S252/ECO!O34),IF($C$3="Constant Exchange rate",IF(D.Other_DATA!S252=0,0,D.Other_DATA!S252/ECO!O69))))</f>
        <v>933.02443133951135</v>
      </c>
      <c r="G344" s="74">
        <f>IF($C$3="National Currency",IF(D.Other_DATA!T252=0,0,D.Other_DATA!T252),IF($C$3="Current Exchange rate",IF(D.Other_DATA!T252=0,0,D.Other_DATA!T252/ECO!P34),IF($C$3="Constant Exchange rate",IF(D.Other_DATA!T252=0,0,D.Other_DATA!T252/ECO!P69))))</f>
        <v>977.2535804549284</v>
      </c>
      <c r="H344" s="74">
        <f>IF($C$3="National Currency",IF(D.Other_DATA!U252=0,0,D.Other_DATA!U252),IF($C$3="Current Exchange rate",IF(D.Other_DATA!U252=0,0,D.Other_DATA!U252/ECO!Q34),IF($C$3="Constant Exchange rate",IF(D.Other_DATA!U252=0,0,D.Other_DATA!U252/ECO!Q69))))</f>
        <v>1081.1569783768605</v>
      </c>
      <c r="I344" s="74">
        <f>IF($C$3="National Currency",IF(D.Other_DATA!V252=0,0,D.Other_DATA!V252),IF($C$3="Current Exchange rate",IF(D.Other_DATA!V252=0,0,D.Other_DATA!V252/ECO!R34),IF($C$3="Constant Exchange rate",IF(D.Other_DATA!V252=0,0,D.Other_DATA!V252/ECO!R69))))</f>
        <v>1154.8722269025554</v>
      </c>
      <c r="J344" s="74">
        <f>IF($C$3="National Currency",IF(D.Other_DATA!W252=0,0,D.Other_DATA!W252),IF($C$3="Current Exchange rate",IF(D.Other_DATA!W252=0,0,D.Other_DATA!W252/ECO!S34),IF($C$3="Constant Exchange rate",IF(D.Other_DATA!W252=0,0,D.Other_DATA!W252/ECO!S69))))</f>
        <v>1303.7068239258635</v>
      </c>
      <c r="K344" s="74">
        <f>IF($C$3="National Currency",IF(D.Other_DATA!X252=0,0,D.Other_DATA!X252),IF($C$3="Current Exchange rate",IF(D.Other_DATA!X252=0,0,D.Other_DATA!X252/ECO!T34),IF($C$3="Constant Exchange rate",IF(D.Other_DATA!X252=0,0,D.Other_DATA!X252/ECO!T69))))</f>
        <v>1445.2869044275951</v>
      </c>
      <c r="L344" s="74">
        <f>IF($C$3="National Currency",IF(D.Other_DATA!Y252=0,0,D.Other_DATA!Y252),IF($C$3="Current Exchange rate",IF(D.Other_DATA!Y252=0,0,D.Other_DATA!Y252/ECO!U34),IF($C$3="Constant Exchange rate",IF(D.Other_DATA!Y252=0,0,D.Other_DATA!Y252/ECO!U69))))</f>
        <v>1424.9274548347842</v>
      </c>
      <c r="M344" s="74">
        <f>IF($C$3="National Currency",IF(D.Other_DATA!Z252=0,0,D.Other_DATA!Z252),IF($C$3="Current Exchange rate",IF(D.Other_DATA!Z252=0,0,D.Other_DATA!Z252/ECO!V34),IF($C$3="Constant Exchange rate",IF(D.Other_DATA!Z252=0,0,D.Other_DATA!Z252/ECO!V69))))</f>
        <v>1518.0660863053449</v>
      </c>
      <c r="N344" s="74">
        <f>IF($C$3="National Currency",IF(D.Other_DATA!AA252=0,0,D.Other_DATA!AA252),IF($C$3="Current Exchange rate",IF(D.Other_DATA!AA252=0,0,D.Other_DATA!AA252/ECO!W34),IF($C$3="Constant Exchange rate",IF(D.Other_DATA!AA252=0,0,D.Other_DATA!AA252/ECO!W69))))</f>
        <v>1725.8728821492091</v>
      </c>
      <c r="O344" s="223">
        <f>IF($C$3="National Currency",IF(D.Other_DATA!AB252=0,0,D.Other_DATA!AB252),IF($C$3="Current Exchange rate",IF(D.Other_DATA!AB252=0,0,D.Other_DATA!AB252/ECO!X34),IF($C$3="Constant Exchange rate",IF(D.Other_DATA!AB252=0,0,D.Other_DATA!AB252/ECO!X69))))</f>
        <v>1725.8728821492091</v>
      </c>
      <c r="P344" s="48">
        <f t="shared" si="73"/>
        <v>2.9776665587991823E-2</v>
      </c>
      <c r="Q344" s="94">
        <f t="shared" si="74"/>
        <v>0</v>
      </c>
      <c r="R344" s="94">
        <f t="shared" si="75"/>
        <v>0.84976172560822683</v>
      </c>
    </row>
    <row r="345" spans="3:18" ht="15" x14ac:dyDescent="0.25">
      <c r="C345" s="256"/>
      <c r="D345" s="257"/>
      <c r="E345" s="45" t="s">
        <v>25</v>
      </c>
      <c r="F345" s="74">
        <f>IF($C$3="National Currency",IF(D.Other_DATA!S253=0,0,D.Other_DATA!S253),IF($C$3="Current Exchange rate",IF(D.Other_DATA!S253=0,0,D.Other_DATA!S253/ECO!O35),IF($C$3="Constant Exchange rate",IF(D.Other_DATA!S253=0,0,D.Other_DATA!S253/ECO!O70))))</f>
        <v>1046.6480000000001</v>
      </c>
      <c r="G345" s="74">
        <f>IF($C$3="National Currency",IF(D.Other_DATA!T253=0,0,D.Other_DATA!T253),IF($C$3="Current Exchange rate",IF(D.Other_DATA!T253=0,0,D.Other_DATA!T253/ECO!P35),IF($C$3="Constant Exchange rate",IF(D.Other_DATA!T253=0,0,D.Other_DATA!T253/ECO!P70))))</f>
        <v>1122.3510000000001</v>
      </c>
      <c r="H345" s="74">
        <f>IF($C$3="National Currency",IF(D.Other_DATA!U253=0,0,D.Other_DATA!U253),IF($C$3="Current Exchange rate",IF(D.Other_DATA!U253=0,0,D.Other_DATA!U253/ECO!Q35),IF($C$3="Constant Exchange rate",IF(D.Other_DATA!U253=0,0,D.Other_DATA!U253/ECO!Q70))))</f>
        <v>1147.569</v>
      </c>
      <c r="I345" s="74">
        <f>IF($C$3="National Currency",IF(D.Other_DATA!V253=0,0,D.Other_DATA!V253),IF($C$3="Current Exchange rate",IF(D.Other_DATA!V253=0,0,D.Other_DATA!V253/ECO!R35),IF($C$3="Constant Exchange rate",IF(D.Other_DATA!V253=0,0,D.Other_DATA!V253/ECO!R70))))</f>
        <v>1146.5129999999999</v>
      </c>
      <c r="J345" s="74">
        <f>IF($C$3="National Currency",IF(D.Other_DATA!W253=0,0,D.Other_DATA!W253),IF($C$3="Current Exchange rate",IF(D.Other_DATA!W253=0,0,D.Other_DATA!W253/ECO!S35),IF($C$3="Constant Exchange rate",IF(D.Other_DATA!W253=0,0,D.Other_DATA!W253/ECO!S70))))</f>
        <v>1073.182</v>
      </c>
      <c r="K345" s="74">
        <f>IF($C$3="National Currency",IF(D.Other_DATA!X253=0,0,D.Other_DATA!X253),IF($C$3="Current Exchange rate",IF(D.Other_DATA!X253=0,0,D.Other_DATA!X253/ECO!T35),IF($C$3="Constant Exchange rate",IF(D.Other_DATA!X253=0,0,D.Other_DATA!X253/ECO!T70))))</f>
        <v>1023.6870000000001</v>
      </c>
      <c r="L345" s="74">
        <f>IF($C$3="National Currency",IF(D.Other_DATA!Y253=0,0,D.Other_DATA!Y253),IF($C$3="Current Exchange rate",IF(D.Other_DATA!Y253=0,0,D.Other_DATA!Y253/ECO!U35),IF($C$3="Constant Exchange rate",IF(D.Other_DATA!Y253=0,0,D.Other_DATA!Y253/ECO!U70))))</f>
        <v>1023.667</v>
      </c>
      <c r="M345" s="74">
        <f>IF($C$3="National Currency",IF(D.Other_DATA!Z253=0,0,D.Other_DATA!Z253),IF($C$3="Current Exchange rate",IF(D.Other_DATA!Z253=0,0,D.Other_DATA!Z253/ECO!V35),IF($C$3="Constant Exchange rate",IF(D.Other_DATA!Z253=0,0,D.Other_DATA!Z253/ECO!V70))))</f>
        <v>1097.059</v>
      </c>
      <c r="N345" s="74">
        <f>IF($C$3="National Currency",IF(D.Other_DATA!AA253=0,0,D.Other_DATA!AA253),IF($C$3="Current Exchange rate",IF(D.Other_DATA!AA253=0,0,D.Other_DATA!AA253/ECO!W35),IF($C$3="Constant Exchange rate",IF(D.Other_DATA!AA253=0,0,D.Other_DATA!AA253/ECO!W70))))</f>
        <v>1089.32</v>
      </c>
      <c r="O345" s="74">
        <f>IF($C$3="National Currency",IF(D.Other_DATA!AB253=0,0,D.Other_DATA!AB253),IF($C$3="Current Exchange rate",IF(D.Other_DATA!AB253=0,0,D.Other_DATA!AB253/ECO!X35),IF($C$3="Constant Exchange rate",IF(D.Other_DATA!AB253=0,0,D.Other_DATA!AB253/ECO!X70))))</f>
        <v>1048.8347559342219</v>
      </c>
      <c r="P345" s="48">
        <f t="shared" si="73"/>
        <v>1.8095655889572237E-2</v>
      </c>
      <c r="Q345" s="94">
        <f t="shared" si="74"/>
        <v>-3.7165611634577544E-2</v>
      </c>
      <c r="R345" s="94">
        <f t="shared" si="75"/>
        <v>2.089294523298868E-3</v>
      </c>
    </row>
    <row r="346" spans="3:18" ht="15" x14ac:dyDescent="0.25">
      <c r="C346" s="256"/>
      <c r="D346" s="257"/>
      <c r="E346" s="45" t="s">
        <v>26</v>
      </c>
      <c r="F346" s="74">
        <f>IF($C$3="National Currency",IF(D.Other_DATA!S254=0,0,D.Other_DATA!S254),IF($C$3="Current Exchange rate",IF(D.Other_DATA!S254=0,0,D.Other_DATA!S254/ECO!O36),IF($C$3="Constant Exchange rate",IF(D.Other_DATA!S254=0,0,D.Other_DATA!S254/ECO!O71))))</f>
        <v>140.24692196841258</v>
      </c>
      <c r="G346" s="74">
        <f>IF($C$3="National Currency",IF(D.Other_DATA!T254=0,0,D.Other_DATA!T254),IF($C$3="Current Exchange rate",IF(D.Other_DATA!T254=0,0,D.Other_DATA!T254/ECO!P36),IF($C$3="Constant Exchange rate",IF(D.Other_DATA!T254=0,0,D.Other_DATA!T254/ECO!P71))))</f>
        <v>207.80742425269918</v>
      </c>
      <c r="H346" s="74">
        <f>IF($C$3="National Currency",IF(D.Other_DATA!U254=0,0,D.Other_DATA!U254),IF($C$3="Current Exchange rate",IF(D.Other_DATA!U254=0,0,D.Other_DATA!U254/ECO!Q36),IF($C$3="Constant Exchange rate",IF(D.Other_DATA!U254=0,0,D.Other_DATA!U254/ECO!Q71))))</f>
        <v>275.36792653698575</v>
      </c>
      <c r="I346" s="74">
        <f>IF($C$3="National Currency",IF(D.Other_DATA!V254=0,0,D.Other_DATA!V254),IF($C$3="Current Exchange rate",IF(D.Other_DATA!V254=0,0,D.Other_DATA!V254/ECO!R36),IF($C$3="Constant Exchange rate",IF(D.Other_DATA!V254=0,0,D.Other_DATA!V254/ECO!R71))))</f>
        <v>342.92842882127241</v>
      </c>
      <c r="J346" s="74">
        <f>IF($C$3="National Currency",IF(D.Other_DATA!W254=0,0,D.Other_DATA!W254),IF($C$3="Current Exchange rate",IF(D.Other_DATA!W254=0,0,D.Other_DATA!W254/ECO!S36),IF($C$3="Constant Exchange rate",IF(D.Other_DATA!W254=0,0,D.Other_DATA!W254/ECO!S71))))</f>
        <v>410.488931105559</v>
      </c>
      <c r="K346" s="74">
        <f>IF($C$3="National Currency",IF(D.Other_DATA!X254=0,0,D.Other_DATA!X254),IF($C$3="Current Exchange rate",IF(D.Other_DATA!X254=0,0,D.Other_DATA!X254/ECO!T36),IF($C$3="Constant Exchange rate",IF(D.Other_DATA!X254=0,0,D.Other_DATA!X254/ECO!T71))))</f>
        <v>478.0494333898456</v>
      </c>
      <c r="L346" s="74">
        <f>IF($C$3="National Currency",IF(D.Other_DATA!Y254=0,0,D.Other_DATA!Y254),IF($C$3="Current Exchange rate",IF(D.Other_DATA!Y254=0,0,D.Other_DATA!Y254/ECO!U36),IF($C$3="Constant Exchange rate",IF(D.Other_DATA!Y254=0,0,D.Other_DATA!Y254/ECO!U71))))</f>
        <v>437.61488355492105</v>
      </c>
      <c r="M346" s="74">
        <f>IF($C$3="National Currency",IF(D.Other_DATA!Z254=0,0,D.Other_DATA!Z254),IF($C$3="Current Exchange rate",IF(D.Other_DATA!Z254=0,0,D.Other_DATA!Z254/ECO!V36),IF($C$3="Constant Exchange rate",IF(D.Other_DATA!Z254=0,0,D.Other_DATA!Z254/ECO!V71))))</f>
        <v>484.16168466137236</v>
      </c>
      <c r="N346" s="74">
        <f>IF($C$3="National Currency",IF(D.Other_DATA!AA254=0,0,D.Other_DATA!AA254),IF($C$3="Current Exchange rate",IF(D.Other_DATA!AA254=0,0,D.Other_DATA!AA254/ECO!W36),IF($C$3="Constant Exchange rate",IF(D.Other_DATA!AA254=0,0,D.Other_DATA!AA254/ECO!W71))))</f>
        <v>491.54546265726776</v>
      </c>
      <c r="O346" s="74">
        <f>IF($C$3="National Currency",IF(D.Other_DATA!AB254=0,0,D.Other_DATA!AB254),IF($C$3="Current Exchange rate",IF(D.Other_DATA!AB254=0,0,D.Other_DATA!AB254/ECO!X36),IF($C$3="Constant Exchange rate",IF(D.Other_DATA!AB254=0,0,D.Other_DATA!AB254/ECO!X71))))</f>
        <v>491.54546265726776</v>
      </c>
      <c r="P346" s="48">
        <f t="shared" si="73"/>
        <v>8.4806853472391419E-3</v>
      </c>
      <c r="Q346" s="94">
        <f t="shared" si="74"/>
        <v>0</v>
      </c>
      <c r="R346" s="94">
        <f t="shared" si="75"/>
        <v>2.5048574026314614</v>
      </c>
    </row>
    <row r="347" spans="3:18" ht="15" x14ac:dyDescent="0.25">
      <c r="C347" s="256"/>
      <c r="D347" s="257"/>
      <c r="E347" s="45" t="s">
        <v>27</v>
      </c>
      <c r="F347" s="74">
        <f>IF($C$3="National Currency",IF(D.Other_DATA!S255=0,0,D.Other_DATA!S255),IF($C$3="Current Exchange rate",IF(D.Other_DATA!S255=0,0,D.Other_DATA!S255/ECO!O37),IF($C$3="Constant Exchange rate",IF(D.Other_DATA!S255=0,0,D.Other_DATA!S255/ECO!O72))))</f>
        <v>0</v>
      </c>
      <c r="G347" s="74">
        <f>IF($C$3="National Currency",IF(D.Other_DATA!T255=0,0,D.Other_DATA!T255),IF($C$3="Current Exchange rate",IF(D.Other_DATA!T255=0,0,D.Other_DATA!T255/ECO!P37),IF($C$3="Constant Exchange rate",IF(D.Other_DATA!T255=0,0,D.Other_DATA!T255/ECO!P72))))</f>
        <v>0</v>
      </c>
      <c r="H347" s="74">
        <f>IF($C$3="National Currency",IF(D.Other_DATA!U255=0,0,D.Other_DATA!U255),IF($C$3="Current Exchange rate",IF(D.Other_DATA!U255=0,0,D.Other_DATA!U255/ECO!Q37),IF($C$3="Constant Exchange rate",IF(D.Other_DATA!U255=0,0,D.Other_DATA!U255/ECO!Q72))))</f>
        <v>0</v>
      </c>
      <c r="I347" s="74">
        <f>IF($C$3="National Currency",IF(D.Other_DATA!V255=0,0,D.Other_DATA!V255),IF($C$3="Current Exchange rate",IF(D.Other_DATA!V255=0,0,D.Other_DATA!V255/ECO!R37),IF($C$3="Constant Exchange rate",IF(D.Other_DATA!V255=0,0,D.Other_DATA!V255/ECO!R72))))</f>
        <v>0</v>
      </c>
      <c r="J347" s="74">
        <f>IF($C$3="National Currency",IF(D.Other_DATA!W255=0,0,D.Other_DATA!W255),IF($C$3="Current Exchange rate",IF(D.Other_DATA!W255=0,0,D.Other_DATA!W255/ECO!S37),IF($C$3="Constant Exchange rate",IF(D.Other_DATA!W255=0,0,D.Other_DATA!W255/ECO!S72))))</f>
        <v>0</v>
      </c>
      <c r="K347" s="74">
        <f>IF($C$3="National Currency",IF(D.Other_DATA!X255=0,0,D.Other_DATA!X255),IF($C$3="Current Exchange rate",IF(D.Other_DATA!X255=0,0,D.Other_DATA!X255/ECO!T37),IF($C$3="Constant Exchange rate",IF(D.Other_DATA!X255=0,0,D.Other_DATA!X255/ECO!T72))))</f>
        <v>0</v>
      </c>
      <c r="L347" s="74">
        <f>IF($C$3="National Currency",IF(D.Other_DATA!Y255=0,0,D.Other_DATA!Y255),IF($C$3="Current Exchange rate",IF(D.Other_DATA!Y255=0,0,D.Other_DATA!Y255/ECO!U37),IF($C$3="Constant Exchange rate",IF(D.Other_DATA!Y255=0,0,D.Other_DATA!Y255/ECO!U72))))</f>
        <v>0</v>
      </c>
      <c r="M347" s="74">
        <f>IF($C$3="National Currency",IF(D.Other_DATA!Z255=0,0,D.Other_DATA!Z255),IF($C$3="Current Exchange rate",IF(D.Other_DATA!Z255=0,0,D.Other_DATA!Z255/ECO!V37),IF($C$3="Constant Exchange rate",IF(D.Other_DATA!Z255=0,0,D.Other_DATA!Z255/ECO!V72))))</f>
        <v>0</v>
      </c>
      <c r="N347" s="74">
        <f>IF($C$3="National Currency",IF(D.Other_DATA!AA255=0,0,D.Other_DATA!AA255),IF($C$3="Current Exchange rate",IF(D.Other_DATA!AA255=0,0,D.Other_DATA!AA255/ECO!W37),IF($C$3="Constant Exchange rate",IF(D.Other_DATA!AA255=0,0,D.Other_DATA!AA255/ECO!W72))))</f>
        <v>0</v>
      </c>
      <c r="O347" s="74">
        <f>IF($C$3="National Currency",IF(D.Other_DATA!AB255=0,0,D.Other_DATA!AB255),IF($C$3="Current Exchange rate",IF(D.Other_DATA!AB255=0,0,D.Other_DATA!AB255/ECO!X37),IF($C$3="Constant Exchange rate",IF(D.Other_DATA!AB255=0,0,D.Other_DATA!AB255/ECO!X72))))</f>
        <v>0</v>
      </c>
      <c r="P347" s="48">
        <f t="shared" si="73"/>
        <v>0</v>
      </c>
      <c r="Q347" s="94" t="str">
        <f t="shared" si="74"/>
        <v>-</v>
      </c>
      <c r="R347" s="94" t="str">
        <f t="shared" si="75"/>
        <v>-</v>
      </c>
    </row>
    <row r="348" spans="3:18" ht="15" x14ac:dyDescent="0.25">
      <c r="C348" s="256"/>
      <c r="D348" s="257"/>
      <c r="E348" s="45" t="s">
        <v>28</v>
      </c>
      <c r="F348" s="74">
        <f>IF($C$3="National Currency",IF(D.Other_DATA!S256=0,0,D.Other_DATA!S256),IF($C$3="Current Exchange rate",IF(D.Other_DATA!S256=0,0,D.Other_DATA!S256/ECO!O38),IF($C$3="Constant Exchange rate",IF(D.Other_DATA!S256=0,0,D.Other_DATA!S256/ECO!O73))))</f>
        <v>171.75763645468203</v>
      </c>
      <c r="G348" s="74">
        <f>IF($C$3="National Currency",IF(D.Other_DATA!T256=0,0,D.Other_DATA!T256),IF($C$3="Current Exchange rate",IF(D.Other_DATA!T256=0,0,D.Other_DATA!T256/ECO!P38),IF($C$3="Constant Exchange rate",IF(D.Other_DATA!T256=0,0,D.Other_DATA!T256/ECO!P73))))</f>
        <v>186.53396761809381</v>
      </c>
      <c r="H348" s="74">
        <f>IF($C$3="National Currency",IF(D.Other_DATA!U256=0,0,D.Other_DATA!U256),IF($C$3="Current Exchange rate",IF(D.Other_DATA!U256=0,0,D.Other_DATA!U256/ECO!Q38),IF($C$3="Constant Exchange rate",IF(D.Other_DATA!U256=0,0,D.Other_DATA!U256/ECO!Q73))))</f>
        <v>198.22650642630614</v>
      </c>
      <c r="I348" s="74">
        <f>IF($C$3="National Currency",IF(D.Other_DATA!V256=0,0,D.Other_DATA!V256),IF($C$3="Current Exchange rate",IF(D.Other_DATA!V256=0,0,D.Other_DATA!V256/ECO!R38),IF($C$3="Constant Exchange rate",IF(D.Other_DATA!V256=0,0,D.Other_DATA!V256/ECO!R73))))</f>
        <v>245</v>
      </c>
      <c r="J348" s="74">
        <f>IF($C$3="National Currency",IF(D.Other_DATA!W256=0,0,D.Other_DATA!W256),IF($C$3="Current Exchange rate",IF(D.Other_DATA!W256=0,0,D.Other_DATA!W256/ECO!S38),IF($C$3="Constant Exchange rate",IF(D.Other_DATA!W256=0,0,D.Other_DATA!W256/ECO!S73))))</f>
        <v>361</v>
      </c>
      <c r="K348" s="74">
        <f>IF($C$3="National Currency",IF(D.Other_DATA!X256=0,0,D.Other_DATA!X256),IF($C$3="Current Exchange rate",IF(D.Other_DATA!X256=0,0,D.Other_DATA!X256/ECO!T38),IF($C$3="Constant Exchange rate",IF(D.Other_DATA!X256=0,0,D.Other_DATA!X256/ECO!T73))))</f>
        <v>372</v>
      </c>
      <c r="L348" s="74">
        <f>IF($C$3="National Currency",IF(D.Other_DATA!Y256=0,0,D.Other_DATA!Y256),IF($C$3="Current Exchange rate",IF(D.Other_DATA!Y256=0,0,D.Other_DATA!Y256/ECO!U38),IF($C$3="Constant Exchange rate",IF(D.Other_DATA!Y256=0,0,D.Other_DATA!Y256/ECO!U73))))</f>
        <v>357</v>
      </c>
      <c r="M348" s="74">
        <f>IF($C$3="National Currency",IF(D.Other_DATA!Z256=0,0,D.Other_DATA!Z256),IF($C$3="Current Exchange rate",IF(D.Other_DATA!Z256=0,0,D.Other_DATA!Z256/ECO!V38),IF($C$3="Constant Exchange rate",IF(D.Other_DATA!Z256=0,0,D.Other_DATA!Z256/ECO!V73))))</f>
        <v>245</v>
      </c>
      <c r="N348" s="74">
        <f>IF($C$3="National Currency",IF(D.Other_DATA!AA256=0,0,D.Other_DATA!AA256),IF($C$3="Current Exchange rate",IF(D.Other_DATA!AA256=0,0,D.Other_DATA!AA256/ECO!W38),IF($C$3="Constant Exchange rate",IF(D.Other_DATA!AA256=0,0,D.Other_DATA!AA256/ECO!W73))))</f>
        <v>247</v>
      </c>
      <c r="O348" s="74">
        <f>IF($C$3="National Currency",IF(D.Other_DATA!AB256=0,0,D.Other_DATA!AB256),IF($C$3="Current Exchange rate",IF(D.Other_DATA!AB256=0,0,D.Other_DATA!AB256/ECO!X38),IF($C$3="Constant Exchange rate",IF(D.Other_DATA!AB256=0,0,D.Other_DATA!AB256/ECO!X73))))</f>
        <v>225.09999999999997</v>
      </c>
      <c r="P348" s="48">
        <f t="shared" si="73"/>
        <v>3.8836738749322783E-3</v>
      </c>
      <c r="Q348" s="94">
        <f t="shared" si="74"/>
        <v>-8.8663967611336214E-2</v>
      </c>
      <c r="R348" s="94">
        <f t="shared" si="75"/>
        <v>0.31056763848396485</v>
      </c>
    </row>
    <row r="349" spans="3:18" ht="15" x14ac:dyDescent="0.25">
      <c r="C349" s="256"/>
      <c r="D349" s="257"/>
      <c r="E349" s="45" t="s">
        <v>29</v>
      </c>
      <c r="F349" s="74">
        <f>IF($C$3="National Currency",IF(D.Other_DATA!S257=0,0,D.Other_DATA!S257),IF($C$3="Current Exchange rate",IF(D.Other_DATA!S257=0,0,D.Other_DATA!S257/ECO!O39),IF($C$3="Constant Exchange rate",IF(D.Other_DATA!S257=0,0,D.Other_DATA!S257/ECO!O74))))</f>
        <v>0</v>
      </c>
      <c r="G349" s="74">
        <f>IF($C$3="National Currency",IF(D.Other_DATA!T257=0,0,D.Other_DATA!T257),IF($C$3="Current Exchange rate",IF(D.Other_DATA!T257=0,0,D.Other_DATA!T257/ECO!P39),IF($C$3="Constant Exchange rate",IF(D.Other_DATA!T257=0,0,D.Other_DATA!T257/ECO!P74))))</f>
        <v>0</v>
      </c>
      <c r="H349" s="74">
        <f>IF($C$3="National Currency",IF(D.Other_DATA!U257=0,0,D.Other_DATA!U257),IF($C$3="Current Exchange rate",IF(D.Other_DATA!U257=0,0,D.Other_DATA!U257/ECO!Q39),IF($C$3="Constant Exchange rate",IF(D.Other_DATA!U257=0,0,D.Other_DATA!U257/ECO!Q74))))</f>
        <v>0</v>
      </c>
      <c r="I349" s="74">
        <f>IF($C$3="National Currency",IF(D.Other_DATA!V257=0,0,D.Other_DATA!V257),IF($C$3="Current Exchange rate",IF(D.Other_DATA!V257=0,0,D.Other_DATA!V257/ECO!R39),IF($C$3="Constant Exchange rate",IF(D.Other_DATA!V257=0,0,D.Other_DATA!V257/ECO!R74))))</f>
        <v>0</v>
      </c>
      <c r="J349" s="74">
        <f>IF($C$3="National Currency",IF(D.Other_DATA!W257=0,0,D.Other_DATA!W257),IF($C$3="Current Exchange rate",IF(D.Other_DATA!W257=0,0,D.Other_DATA!W257/ECO!S39),IF($C$3="Constant Exchange rate",IF(D.Other_DATA!W257=0,0,D.Other_DATA!W257/ECO!S74))))</f>
        <v>0</v>
      </c>
      <c r="K349" s="74">
        <f>IF($C$3="National Currency",IF(D.Other_DATA!X257=0,0,D.Other_DATA!X257),IF($C$3="Current Exchange rate",IF(D.Other_DATA!X257=0,0,D.Other_DATA!X257/ECO!T39),IF($C$3="Constant Exchange rate",IF(D.Other_DATA!X257=0,0,D.Other_DATA!X257/ECO!T74))))</f>
        <v>0</v>
      </c>
      <c r="L349" s="74">
        <f>IF($C$3="National Currency",IF(D.Other_DATA!Y257=0,0,D.Other_DATA!Y257),IF($C$3="Current Exchange rate",IF(D.Other_DATA!Y257=0,0,D.Other_DATA!Y257/ECO!U39),IF($C$3="Constant Exchange rate",IF(D.Other_DATA!Y257=0,0,D.Other_DATA!Y257/ECO!U74))))</f>
        <v>0</v>
      </c>
      <c r="M349" s="74">
        <f>IF($C$3="National Currency",IF(D.Other_DATA!Z257=0,0,D.Other_DATA!Z257),IF($C$3="Current Exchange rate",IF(D.Other_DATA!Z257=0,0,D.Other_DATA!Z257/ECO!V39),IF($C$3="Constant Exchange rate",IF(D.Other_DATA!Z257=0,0,D.Other_DATA!Z257/ECO!V74))))</f>
        <v>0</v>
      </c>
      <c r="N349" s="74">
        <f>IF($C$3="National Currency",IF(D.Other_DATA!AA257=0,0,D.Other_DATA!AA257),IF($C$3="Current Exchange rate",IF(D.Other_DATA!AA257=0,0,D.Other_DATA!AA257/ECO!W39),IF($C$3="Constant Exchange rate",IF(D.Other_DATA!AA257=0,0,D.Other_DATA!AA257/ECO!W74))))</f>
        <v>0</v>
      </c>
      <c r="O349" s="74">
        <f>IF($C$3="National Currency",IF(D.Other_DATA!AB257=0,0,D.Other_DATA!AB257),IF($C$3="Current Exchange rate",IF(D.Other_DATA!AB257=0,0,D.Other_DATA!AB257/ECO!X39),IF($C$3="Constant Exchange rate",IF(D.Other_DATA!AB257=0,0,D.Other_DATA!AB257/ECO!X74))))</f>
        <v>0</v>
      </c>
      <c r="P349" s="48">
        <f t="shared" si="73"/>
        <v>0</v>
      </c>
      <c r="Q349" s="94" t="str">
        <f t="shared" si="74"/>
        <v>-</v>
      </c>
      <c r="R349" s="94" t="str">
        <f t="shared" si="75"/>
        <v>-</v>
      </c>
    </row>
    <row r="350" spans="3:18" ht="15" x14ac:dyDescent="0.25">
      <c r="C350" s="256"/>
      <c r="D350" s="257"/>
      <c r="E350" s="45" t="s">
        <v>30</v>
      </c>
      <c r="F350" s="74">
        <f>IF($C$3="National Currency",IF(D.Other_DATA!S258=0,0,D.Other_DATA!S258),IF($C$3="Current Exchange rate",IF(D.Other_DATA!S258=0,0,D.Other_DATA!S258/ECO!O40),IF($C$3="Constant Exchange rate",IF(D.Other_DATA!S258=0,0,D.Other_DATA!S258/ECO!O75))))</f>
        <v>476.06208738847619</v>
      </c>
      <c r="G350" s="74">
        <f>IF($C$3="National Currency",IF(D.Other_DATA!T258=0,0,D.Other_DATA!T258),IF($C$3="Current Exchange rate",IF(D.Other_DATA!T258=0,0,D.Other_DATA!T258/ECO!P40),IF($C$3="Constant Exchange rate",IF(D.Other_DATA!T258=0,0,D.Other_DATA!T258/ECO!P75))))</f>
        <v>644.90393381558886</v>
      </c>
      <c r="H350" s="74">
        <f>IF($C$3="National Currency",IF(D.Other_DATA!U258=0,0,D.Other_DATA!U258),IF($C$3="Current Exchange rate",IF(D.Other_DATA!U258=0,0,D.Other_DATA!U258/ECO!Q40),IF($C$3="Constant Exchange rate",IF(D.Other_DATA!U258=0,0,D.Other_DATA!U258/ECO!Q75))))</f>
        <v>430.08474576271186</v>
      </c>
      <c r="I350" s="74">
        <f>IF($C$3="National Currency",IF(D.Other_DATA!V258=0,0,D.Other_DATA!V258),IF($C$3="Current Exchange rate",IF(D.Other_DATA!V258=0,0,D.Other_DATA!V258/ECO!R40),IF($C$3="Constant Exchange rate",IF(D.Other_DATA!V258=0,0,D.Other_DATA!V258/ECO!R75))))</f>
        <v>531.07344632768365</v>
      </c>
      <c r="J350" s="74">
        <f>IF($C$3="National Currency",IF(D.Other_DATA!W258=0,0,D.Other_DATA!W258),IF($C$3="Current Exchange rate",IF(D.Other_DATA!W258=0,0,D.Other_DATA!W258/ECO!S40),IF($C$3="Constant Exchange rate",IF(D.Other_DATA!W258=0,0,D.Other_DATA!W258/ECO!S75))))</f>
        <v>496.46892655367236</v>
      </c>
      <c r="K350" s="74">
        <f>IF($C$3="National Currency",IF(D.Other_DATA!X258=0,0,D.Other_DATA!X258),IF($C$3="Current Exchange rate",IF(D.Other_DATA!X258=0,0,D.Other_DATA!X258/ECO!T40),IF($C$3="Constant Exchange rate",IF(D.Other_DATA!X258=0,0,D.Other_DATA!X258/ECO!T75))))</f>
        <v>685.0282485875706</v>
      </c>
      <c r="L350" s="74">
        <f>IF($C$3="National Currency",IF(D.Other_DATA!Y258=0,0,D.Other_DATA!Y258),IF($C$3="Current Exchange rate",IF(D.Other_DATA!Y258=0,0,D.Other_DATA!Y258/ECO!U40),IF($C$3="Constant Exchange rate",IF(D.Other_DATA!Y258=0,0,D.Other_DATA!Y258/ECO!U75))))</f>
        <v>806.85028248587571</v>
      </c>
      <c r="M350" s="74">
        <f>IF($C$3="National Currency",IF(D.Other_DATA!Z258=0,0,D.Other_DATA!Z258),IF($C$3="Current Exchange rate",IF(D.Other_DATA!Z258=0,0,D.Other_DATA!Z258/ECO!V40),IF($C$3="Constant Exchange rate",IF(D.Other_DATA!Z258=0,0,D.Other_DATA!Z258/ECO!V75))))</f>
        <v>911.01694915254245</v>
      </c>
      <c r="N350" s="74">
        <f>IF($C$3="National Currency",IF(D.Other_DATA!AA258=0,0,D.Other_DATA!AA258),IF($C$3="Current Exchange rate",IF(D.Other_DATA!AA258=0,0,D.Other_DATA!AA258/ECO!W40),IF($C$3="Constant Exchange rate",IF(D.Other_DATA!AA258=0,0,D.Other_DATA!AA258/ECO!W75))))</f>
        <v>1025.7768361581921</v>
      </c>
      <c r="O350" s="74">
        <f>IF($C$3="National Currency",IF(D.Other_DATA!AB258=0,0,D.Other_DATA!AB258),IF($C$3="Current Exchange rate",IF(D.Other_DATA!AB258=0,0,D.Other_DATA!AB258/ECO!X40),IF($C$3="Constant Exchange rate",IF(D.Other_DATA!AB258=0,0,D.Other_DATA!AB258/ECO!X75))))</f>
        <v>1176.2005649717514</v>
      </c>
      <c r="P350" s="48">
        <f t="shared" si="73"/>
        <v>2.0293111532036327E-2</v>
      </c>
      <c r="Q350" s="94">
        <f t="shared" si="74"/>
        <v>0.14664371772805507</v>
      </c>
      <c r="R350" s="94">
        <f t="shared" si="75"/>
        <v>1.4706873244706591</v>
      </c>
    </row>
    <row r="351" spans="3:18" ht="15" x14ac:dyDescent="0.25">
      <c r="C351" s="256"/>
      <c r="D351" s="257"/>
      <c r="E351" s="45" t="s">
        <v>41</v>
      </c>
      <c r="F351" s="75">
        <f>IF($C$3="National Currency",IF(D.Other_DATA!S259=0,0,D.Other_DATA!S259),IF($C$3="Current Exchange rate",IF(D.Other_DATA!S259=0,0,D.Other_DATA!S259/ECO!O41),IF($C$3="Constant Exchange rate",IF(D.Other_DATA!S259=0,0,D.Other_DATA!S259/ECO!O76))))</f>
        <v>13914.195821338617</v>
      </c>
      <c r="G351" s="75">
        <f>IF($C$3="National Currency",IF(D.Other_DATA!T259=0,0,D.Other_DATA!T259),IF($C$3="Current Exchange rate",IF(D.Other_DATA!T259=0,0,D.Other_DATA!T259/ECO!P41),IF($C$3="Constant Exchange rate",IF(D.Other_DATA!T259=0,0,D.Other_DATA!T259/ECO!P76))))</f>
        <v>14920.651612607517</v>
      </c>
      <c r="H351" s="75">
        <f>IF($C$3="National Currency",IF(D.Other_DATA!U259=0,0,D.Other_DATA!U259),IF($C$3="Current Exchange rate",IF(D.Other_DATA!U259=0,0,D.Other_DATA!U259/ECO!Q41),IF($C$3="Constant Exchange rate",IF(D.Other_DATA!U259=0,0,D.Other_DATA!U259/ECO!Q76))))</f>
        <v>14863.895888961955</v>
      </c>
      <c r="I351" s="75">
        <f>IF($C$3="National Currency",IF(D.Other_DATA!V259=0,0,D.Other_DATA!V259),IF($C$3="Current Exchange rate",IF(D.Other_DATA!V259=0,0,D.Other_DATA!V259/ECO!R41),IF($C$3="Constant Exchange rate",IF(D.Other_DATA!V259=0,0,D.Other_DATA!V259/ECO!R76))))</f>
        <v>15322.916409725449</v>
      </c>
      <c r="J351" s="75">
        <f>IF($C$3="National Currency",IF(D.Other_DATA!W259=0,0,D.Other_DATA!W259),IF($C$3="Current Exchange rate",IF(D.Other_DATA!W259=0,0,D.Other_DATA!W259/ECO!S41),IF($C$3="Constant Exchange rate",IF(D.Other_DATA!W259=0,0,D.Other_DATA!W259/ECO!S76))))</f>
        <v>15448.433395823062</v>
      </c>
      <c r="K351" s="75">
        <f>IF($C$3="National Currency",IF(D.Other_DATA!X259=0,0,D.Other_DATA!X259),IF($C$3="Current Exchange rate",IF(D.Other_DATA!X259=0,0,D.Other_DATA!X259/ECO!T41),IF($C$3="Constant Exchange rate",IF(D.Other_DATA!X259=0,0,D.Other_DATA!X259/ECO!T76))))</f>
        <v>15360.31425801667</v>
      </c>
      <c r="L351" s="75">
        <f>IF($C$3="National Currency",IF(D.Other_DATA!Y259=0,0,D.Other_DATA!Y259),IF($C$3="Current Exchange rate",IF(D.Other_DATA!Y259=0,0,D.Other_DATA!Y259/ECO!U41),IF($C$3="Constant Exchange rate",IF(D.Other_DATA!Y259=0,0,D.Other_DATA!Y259/ECO!U76))))</f>
        <v>10842.984279495109</v>
      </c>
      <c r="M351" s="75">
        <f>IF($C$3="National Currency",IF(D.Other_DATA!Z259=0,0,D.Other_DATA!Z259),IF($C$3="Current Exchange rate",IF(D.Other_DATA!Z259=0,0,D.Other_DATA!Z259/ECO!V41),IF($C$3="Constant Exchange rate",IF(D.Other_DATA!Z259=0,0,D.Other_DATA!Z259/ECO!V76))))</f>
        <v>11318.654687355291</v>
      </c>
      <c r="N351" s="75">
        <f>IF($C$3="National Currency",IF(D.Other_DATA!AA259=0,0,D.Other_DATA!AA259),IF($C$3="Current Exchange rate",IF(D.Other_DATA!AA259=0,0,D.Other_DATA!AA259/ECO!W41),IF($C$3="Constant Exchange rate",IF(D.Other_DATA!AA259=0,0,D.Other_DATA!AA259/ECO!W76))))</f>
        <v>12050.398166128847</v>
      </c>
      <c r="O351" s="75">
        <f>IF($C$3="National Currency",IF(D.Other_DATA!AB259=0,0,D.Other_DATA!AB259),IF($C$3="Current Exchange rate",IF(D.Other_DATA!AB259=0,0,D.Other_DATA!AB259/ECO!X41),IF($C$3="Constant Exchange rate",IF(D.Other_DATA!AB259=0,0,D.Other_DATA!AB259/ECO!X76))))</f>
        <v>12520.761883002158</v>
      </c>
      <c r="P351" s="48">
        <f t="shared" si="73"/>
        <v>0.21602201607846899</v>
      </c>
      <c r="Q351" s="94">
        <f t="shared" si="74"/>
        <v>3.9033043588170058E-2</v>
      </c>
      <c r="R351" s="94">
        <f t="shared" si="75"/>
        <v>-0.1001447698615473</v>
      </c>
    </row>
    <row r="352" spans="3:18" ht="15.75" thickBot="1" x14ac:dyDescent="0.3">
      <c r="C352" s="258"/>
      <c r="D352" s="259"/>
      <c r="E352" s="55" t="s">
        <v>85</v>
      </c>
      <c r="F352" s="64">
        <f t="shared" ref="F352:N352" si="76">SUM(F320:F351)</f>
        <v>34049.534915610449</v>
      </c>
      <c r="G352" s="64">
        <f t="shared" si="76"/>
        <v>35983.357876037728</v>
      </c>
      <c r="H352" s="64">
        <f t="shared" si="76"/>
        <v>36942.364529334438</v>
      </c>
      <c r="I352" s="64">
        <f t="shared" si="76"/>
        <v>44222.926321464176</v>
      </c>
      <c r="J352" s="64">
        <f t="shared" si="76"/>
        <v>45347.453466445477</v>
      </c>
      <c r="K352" s="64">
        <f t="shared" si="76"/>
        <v>45421.069399648222</v>
      </c>
      <c r="L352" s="64">
        <f t="shared" si="76"/>
        <v>40789.866748531458</v>
      </c>
      <c r="M352" s="64">
        <f t="shared" si="76"/>
        <v>41723.75571229554</v>
      </c>
      <c r="N352" s="64">
        <f t="shared" si="76"/>
        <v>57405.148770053187</v>
      </c>
      <c r="O352" s="64">
        <f>SUM(O320:O351)</f>
        <v>57960.58249199031</v>
      </c>
      <c r="P352" s="48">
        <f t="shared" si="73"/>
        <v>1</v>
      </c>
    </row>
    <row r="353" spans="3:18" ht="16.5" thickTop="1" thickBot="1" x14ac:dyDescent="0.3">
      <c r="C353" s="260"/>
      <c r="D353" s="261"/>
      <c r="E353" s="57" t="s">
        <v>86</v>
      </c>
      <c r="F353" s="64">
        <v>33998.1953125</v>
      </c>
      <c r="G353" s="64">
        <v>35926.38671875</v>
      </c>
      <c r="H353" s="64">
        <v>36873.96484375</v>
      </c>
      <c r="I353" s="64">
        <v>38711.7265625</v>
      </c>
      <c r="J353" s="64">
        <v>39576.40234375</v>
      </c>
      <c r="K353" s="64">
        <v>39847.4140625</v>
      </c>
      <c r="L353" s="64">
        <v>34828.03125</v>
      </c>
      <c r="M353" s="64">
        <v>36139.9609375</v>
      </c>
      <c r="N353" s="64">
        <v>37192.24609375</v>
      </c>
      <c r="O353" s="64">
        <v>37733.9453125</v>
      </c>
      <c r="P353" s="48">
        <f t="shared" si="73"/>
        <v>0.65102771038773688</v>
      </c>
      <c r="Q353" s="94">
        <f>IF(OR(O353=0, N353=0),"-",O353/N353-1)</f>
        <v>1.4564842827307301E-2</v>
      </c>
      <c r="R353" s="94">
        <f>IF(OR(O353=0, F353=0),"-",O353/F353-1)</f>
        <v>0.10988083236954904</v>
      </c>
    </row>
    <row r="354" spans="3:18" ht="15.75" thickTop="1" x14ac:dyDescent="0.25">
      <c r="E354" s="57" t="s">
        <v>87</v>
      </c>
      <c r="F354" s="88"/>
      <c r="G354" s="88">
        <f t="shared" ref="G354" si="77">G353/F353-1</f>
        <v>5.6714522301160697E-2</v>
      </c>
      <c r="H354" s="88">
        <f t="shared" ref="H354" si="78">H353/G353-1</f>
        <v>2.637554765576966E-2</v>
      </c>
      <c r="I354" s="88">
        <f t="shared" ref="I354" si="79">I353/H353-1</f>
        <v>4.9839005014441717E-2</v>
      </c>
      <c r="J354" s="88">
        <f t="shared" ref="J354" si="80">J353/I353-1</f>
        <v>2.233627528480242E-2</v>
      </c>
      <c r="K354" s="88">
        <f t="shared" ref="K354" si="81">K353/J353-1</f>
        <v>6.8478108847809249E-3</v>
      </c>
      <c r="L354" s="88">
        <f>L353/K353-1</f>
        <v>-0.12596508281885455</v>
      </c>
      <c r="M354" s="88">
        <f t="shared" ref="M354" si="82">M353/L353-1</f>
        <v>3.7668786905662444E-2</v>
      </c>
      <c r="N354" s="88">
        <f t="shared" ref="N354" si="83">N353/M353-1</f>
        <v>2.9116942269799662E-2</v>
      </c>
      <c r="O354" s="89">
        <f t="shared" ref="O354" si="84">O353/N353-1</f>
        <v>1.4564842827307301E-2</v>
      </c>
      <c r="R354" s="99"/>
    </row>
    <row r="357" spans="3:18" ht="18.75" x14ac:dyDescent="0.15">
      <c r="C357" s="264" t="s">
        <v>229</v>
      </c>
      <c r="D357" s="265"/>
      <c r="E357" s="269" t="s">
        <v>99</v>
      </c>
      <c r="F357" s="270"/>
      <c r="G357" s="270"/>
      <c r="H357" s="270"/>
      <c r="I357" s="270"/>
      <c r="J357" s="270"/>
      <c r="K357" s="270"/>
      <c r="L357" s="270"/>
      <c r="M357" s="270"/>
      <c r="N357" s="270"/>
      <c r="O357" s="271"/>
    </row>
    <row r="358" spans="3:18" ht="15" x14ac:dyDescent="0.15">
      <c r="C358" s="262" t="s">
        <v>93</v>
      </c>
      <c r="D358" s="263"/>
      <c r="E358" s="43">
        <v>9</v>
      </c>
      <c r="F358" s="44">
        <v>2004</v>
      </c>
      <c r="G358" s="44">
        <f t="shared" ref="G358:O358" si="85">F358+1</f>
        <v>2005</v>
      </c>
      <c r="H358" s="44">
        <f t="shared" si="85"/>
        <v>2006</v>
      </c>
      <c r="I358" s="44">
        <f t="shared" si="85"/>
        <v>2007</v>
      </c>
      <c r="J358" s="44">
        <f t="shared" si="85"/>
        <v>2008</v>
      </c>
      <c r="K358" s="44">
        <f t="shared" si="85"/>
        <v>2009</v>
      </c>
      <c r="L358" s="44">
        <f t="shared" si="85"/>
        <v>2010</v>
      </c>
      <c r="M358" s="44">
        <f t="shared" si="85"/>
        <v>2011</v>
      </c>
      <c r="N358" s="44">
        <f t="shared" si="85"/>
        <v>2012</v>
      </c>
      <c r="O358" s="120">
        <f t="shared" si="85"/>
        <v>2013</v>
      </c>
      <c r="P358" s="46" t="s">
        <v>91</v>
      </c>
      <c r="Q358" s="96" t="s">
        <v>88</v>
      </c>
      <c r="R358" s="97" t="s">
        <v>89</v>
      </c>
    </row>
    <row r="359" spans="3:18" ht="15" x14ac:dyDescent="0.25">
      <c r="C359" s="256"/>
      <c r="D359" s="257"/>
      <c r="E359" s="45" t="s">
        <v>0</v>
      </c>
      <c r="F359" s="73">
        <f>IF($C$3="National Currency",IF(D.Other_DATA!E264=0,0,D.Other_DATA!E264),IF($C$3="Current Exchange rate",IF(D.Other_DATA!E264=0,0,D.Other_DATA!E264/ECO!O10),IF($C$3="Constant Exchange rate",IF(D.Other_DATA!E264=0,0,D.Other_DATA!E264/ECO!O45))))</f>
        <v>0</v>
      </c>
      <c r="G359" s="73">
        <f>IF($C$3="National Currency",IF(D.Other_DATA!F264=0,0,D.Other_DATA!F264),IF($C$3="Current Exchange rate",IF(D.Other_DATA!F264=0,0,D.Other_DATA!F264/ECO!P10),IF($C$3="Constant Exchange rate",IF(D.Other_DATA!F264=0,0,D.Other_DATA!F264/ECO!P45))))</f>
        <v>0</v>
      </c>
      <c r="H359" s="73">
        <f>IF($C$3="National Currency",IF(D.Other_DATA!G264=0,0,D.Other_DATA!G264),IF($C$3="Current Exchange rate",IF(D.Other_DATA!G264=0,0,D.Other_DATA!G264/ECO!Q10),IF($C$3="Constant Exchange rate",IF(D.Other_DATA!G264=0,0,D.Other_DATA!G264/ECO!Q45))))</f>
        <v>0</v>
      </c>
      <c r="I359" s="73">
        <f>IF($C$3="National Currency",IF(D.Other_DATA!H264=0,0,D.Other_DATA!H264),IF($C$3="Current Exchange rate",IF(D.Other_DATA!H264=0,0,D.Other_DATA!H264/ECO!R10),IF($C$3="Constant Exchange rate",IF(D.Other_DATA!H264=0,0,D.Other_DATA!H264/ECO!R45))))</f>
        <v>0</v>
      </c>
      <c r="J359" s="73">
        <f>IF($C$3="National Currency",IF(D.Other_DATA!I264=0,0,D.Other_DATA!I264),IF($C$3="Current Exchange rate",IF(D.Other_DATA!I264=0,0,D.Other_DATA!I264/ECO!S10),IF($C$3="Constant Exchange rate",IF(D.Other_DATA!I264=0,0,D.Other_DATA!I264/ECO!S45))))</f>
        <v>0</v>
      </c>
      <c r="K359" s="73">
        <f>IF($C$3="National Currency",IF(D.Other_DATA!J264=0,0,D.Other_DATA!J264),IF($C$3="Current Exchange rate",IF(D.Other_DATA!J264=0,0,D.Other_DATA!J264/ECO!T10),IF($C$3="Constant Exchange rate",IF(D.Other_DATA!J264=0,0,D.Other_DATA!J264/ECO!T45))))</f>
        <v>0</v>
      </c>
      <c r="L359" s="73">
        <f>IF($C$3="National Currency",IF(D.Other_DATA!K264=0,0,D.Other_DATA!K264),IF($C$3="Current Exchange rate",IF(D.Other_DATA!K264=0,0,D.Other_DATA!K264/ECO!U10),IF($C$3="Constant Exchange rate",IF(D.Other_DATA!K264=0,0,D.Other_DATA!K264/ECO!U45))))</f>
        <v>0</v>
      </c>
      <c r="M359" s="73">
        <f>IF($C$3="National Currency",IF(D.Other_DATA!L264=0,0,D.Other_DATA!L264),IF($C$3="Current Exchange rate",IF(D.Other_DATA!L264=0,0,D.Other_DATA!L264/ECO!V10),IF($C$3="Constant Exchange rate",IF(D.Other_DATA!L264=0,0,D.Other_DATA!L264/ECO!V45))))</f>
        <v>0</v>
      </c>
      <c r="N359" s="73">
        <f>IF($C$3="National Currency",IF(D.Other_DATA!M264=0,0,D.Other_DATA!M264),IF($C$3="Current Exchange rate",IF(D.Other_DATA!M264=0,0,D.Other_DATA!M264/ECO!W10),IF($C$3="Constant Exchange rate",IF(D.Other_DATA!M264=0,0,D.Other_DATA!M264/ECO!W45))))</f>
        <v>0</v>
      </c>
      <c r="O359" s="73">
        <f>IF($C$3="National Currency",IF(D.Other_DATA!N264=0,0,D.Other_DATA!N264),IF($C$3="Current Exchange rate",IF(D.Other_DATA!N264=0,0,D.Other_DATA!N264/ECO!X10),IF($C$3="Constant Exchange rate",IF(D.Other_DATA!N264=0,0,D.Other_DATA!N264/ECO!X45))))</f>
        <v>0</v>
      </c>
      <c r="P359" s="48">
        <f>O359/$O$391</f>
        <v>0</v>
      </c>
      <c r="Q359" s="94" t="str">
        <f>IF(OR(O359=0, N359=0),"-", O359/N359-1)</f>
        <v>-</v>
      </c>
      <c r="R359" s="94" t="str">
        <f>IF(OR(O359=0, F359=0),"-",O359/F359-1)</f>
        <v>-</v>
      </c>
    </row>
    <row r="360" spans="3:18" ht="15" x14ac:dyDescent="0.25">
      <c r="C360" s="256"/>
      <c r="D360" s="257"/>
      <c r="E360" s="45" t="s">
        <v>1</v>
      </c>
      <c r="F360" s="74">
        <f>IF($C$3="National Currency",IF(D.Other_DATA!E265=0,0,D.Other_DATA!E265),IF($C$3="Current Exchange rate",IF(D.Other_DATA!E265=0,0,D.Other_DATA!E265/ECO!O11),IF($C$3="Constant Exchange rate",IF(D.Other_DATA!E265=0,0,D.Other_DATA!E265/ECO!O46))))</f>
        <v>819</v>
      </c>
      <c r="G360" s="74">
        <f>IF($C$3="National Currency",IF(D.Other_DATA!F265=0,0,D.Other_DATA!F265),IF($C$3="Current Exchange rate",IF(D.Other_DATA!F265=0,0,D.Other_DATA!F265/ECO!P11),IF($C$3="Constant Exchange rate",IF(D.Other_DATA!F265=0,0,D.Other_DATA!F265/ECO!P46))))</f>
        <v>851</v>
      </c>
      <c r="H360" s="74">
        <f>IF($C$3="National Currency",IF(D.Other_DATA!G265=0,0,D.Other_DATA!G265),IF($C$3="Current Exchange rate",IF(D.Other_DATA!G265=0,0,D.Other_DATA!G265/ECO!Q11),IF($C$3="Constant Exchange rate",IF(D.Other_DATA!G265=0,0,D.Other_DATA!G265/ECO!Q46))))</f>
        <v>879.26294951</v>
      </c>
      <c r="I360" s="74">
        <f>IF($C$3="National Currency",IF(D.Other_DATA!H265=0,0,D.Other_DATA!H265),IF($C$3="Current Exchange rate",IF(D.Other_DATA!H265=0,0,D.Other_DATA!H265/ECO!R11),IF($C$3="Constant Exchange rate",IF(D.Other_DATA!H265=0,0,D.Other_DATA!H265/ECO!R46))))</f>
        <v>908.54697067000006</v>
      </c>
      <c r="J360" s="74">
        <f>IF($C$3="National Currency",IF(D.Other_DATA!I265=0,0,D.Other_DATA!I265),IF($C$3="Current Exchange rate",IF(D.Other_DATA!I265=0,0,D.Other_DATA!I265/ECO!S11),IF($C$3="Constant Exchange rate",IF(D.Other_DATA!I265=0,0,D.Other_DATA!I265/ECO!S46))))</f>
        <v>930.67048924000005</v>
      </c>
      <c r="K360" s="74">
        <f>IF($C$3="National Currency",IF(D.Other_DATA!J265=0,0,D.Other_DATA!J265),IF($C$3="Current Exchange rate",IF(D.Other_DATA!J265=0,0,D.Other_DATA!J265/ECO!T11),IF($C$3="Constant Exchange rate",IF(D.Other_DATA!J265=0,0,D.Other_DATA!J265/ECO!T46))))</f>
        <v>916.68571460999999</v>
      </c>
      <c r="L360" s="74">
        <f>IF($C$3="National Currency",IF(D.Other_DATA!K265=0,0,D.Other_DATA!K265),IF($C$3="Current Exchange rate",IF(D.Other_DATA!K265=0,0,D.Other_DATA!K265/ECO!U11),IF($C$3="Constant Exchange rate",IF(D.Other_DATA!K265=0,0,D.Other_DATA!K265/ECO!U46))))</f>
        <v>959.26682415999994</v>
      </c>
      <c r="M360" s="74">
        <f>IF($C$3="National Currency",IF(D.Other_DATA!L265=0,0,D.Other_DATA!L265),IF($C$3="Current Exchange rate",IF(D.Other_DATA!L265=0,0,D.Other_DATA!L265/ECO!V11),IF($C$3="Constant Exchange rate",IF(D.Other_DATA!L265=0,0,D.Other_DATA!L265/ECO!V46))))</f>
        <v>988.15627891000008</v>
      </c>
      <c r="N360" s="74">
        <f>IF($C$3="National Currency",IF(D.Other_DATA!M265=0,0,D.Other_DATA!M265),IF($C$3="Current Exchange rate",IF(D.Other_DATA!M265=0,0,D.Other_DATA!M265/ECO!W11),IF($C$3="Constant Exchange rate",IF(D.Other_DATA!M265=0,0,D.Other_DATA!M265/ECO!W46))))</f>
        <v>1020.7613716399999</v>
      </c>
      <c r="O360" s="74">
        <f>IF($C$3="National Currency",IF(D.Other_DATA!N265=0,0,D.Other_DATA!N265),IF($C$3="Current Exchange rate",IF(D.Other_DATA!N265=0,0,D.Other_DATA!N265/ECO!X11),IF($C$3="Constant Exchange rate",IF(D.Other_DATA!N265=0,0,D.Other_DATA!N265/ECO!X46))))</f>
        <v>1033.52273853</v>
      </c>
      <c r="P360" s="48">
        <f>O360/$O$391</f>
        <v>4.7293609869891728E-2</v>
      </c>
      <c r="Q360" s="94">
        <f t="shared" ref="Q360:Q390" si="86">IF(OR(O360=0, N360=0),"-", O360/N360-1)</f>
        <v>1.250181212235435E-2</v>
      </c>
      <c r="R360" s="94">
        <f t="shared" ref="R360:R390" si="87">IF(OR(O360=0, F360=0),"-",O360/F360-1)</f>
        <v>0.26193252567765568</v>
      </c>
    </row>
    <row r="361" spans="3:18" ht="15" x14ac:dyDescent="0.25">
      <c r="C361" s="256"/>
      <c r="D361" s="257"/>
      <c r="E361" s="45" t="s">
        <v>2</v>
      </c>
      <c r="F361" s="74">
        <f>IF($C$3="National Currency",IF(D.Other_DATA!E266=0,0,D.Other_DATA!E266),IF($C$3="Current Exchange rate",IF(D.Other_DATA!E266=0,0,D.Other_DATA!E266/ECO!O12),IF($C$3="Constant Exchange rate",IF(D.Other_DATA!E266=0,0,D.Other_DATA!E266/ECO!O47))))</f>
        <v>0</v>
      </c>
      <c r="G361" s="74">
        <f>IF($C$3="National Currency",IF(D.Other_DATA!F266=0,0,D.Other_DATA!F266),IF($C$3="Current Exchange rate",IF(D.Other_DATA!F266=0,0,D.Other_DATA!F266/ECO!P12),IF($C$3="Constant Exchange rate",IF(D.Other_DATA!F266=0,0,D.Other_DATA!F266/ECO!P47))))</f>
        <v>0</v>
      </c>
      <c r="H361" s="74">
        <f>IF($C$3="National Currency",IF(D.Other_DATA!G266=0,0,D.Other_DATA!G266),IF($C$3="Current Exchange rate",IF(D.Other_DATA!G266=0,0,D.Other_DATA!G266/ECO!Q12),IF($C$3="Constant Exchange rate",IF(D.Other_DATA!G266=0,0,D.Other_DATA!G266/ECO!Q47))))</f>
        <v>0</v>
      </c>
      <c r="I361" s="74">
        <f>IF($C$3="National Currency",IF(D.Other_DATA!H266=0,0,D.Other_DATA!H266),IF($C$3="Current Exchange rate",IF(D.Other_DATA!H266=0,0,D.Other_DATA!H266/ECO!R12),IF($C$3="Constant Exchange rate",IF(D.Other_DATA!H266=0,0,D.Other_DATA!H266/ECO!R47))))</f>
        <v>166.22037018100011</v>
      </c>
      <c r="J361" s="74">
        <f>IF($C$3="National Currency",IF(D.Other_DATA!I266=0,0,D.Other_DATA!I266),IF($C$3="Current Exchange rate",IF(D.Other_DATA!I266=0,0,D.Other_DATA!I266/ECO!S12),IF($C$3="Constant Exchange rate",IF(D.Other_DATA!I266=0,0,D.Other_DATA!I266/ECO!S47))))</f>
        <v>202.35939257592801</v>
      </c>
      <c r="K361" s="74">
        <f>IF($C$3="National Currency",IF(D.Other_DATA!J266=0,0,D.Other_DATA!J266),IF($C$3="Current Exchange rate",IF(D.Other_DATA!J266=0,0,D.Other_DATA!J266/ECO!T12),IF($C$3="Constant Exchange rate",IF(D.Other_DATA!J266=0,0,D.Other_DATA!J266/ECO!T47))))</f>
        <v>203.57413845996524</v>
      </c>
      <c r="L361" s="74">
        <f>IF($C$3="National Currency",IF(D.Other_DATA!K266=0,0,D.Other_DATA!K266),IF($C$3="Current Exchange rate",IF(D.Other_DATA!K266=0,0,D.Other_DATA!K266/ECO!U12),IF($C$3="Constant Exchange rate",IF(D.Other_DATA!K266=0,0,D.Other_DATA!K266/ECO!U47))))</f>
        <v>196.31986910727068</v>
      </c>
      <c r="M361" s="74">
        <f>IF($C$3="National Currency",IF(D.Other_DATA!L266=0,0,D.Other_DATA!L266),IF($C$3="Current Exchange rate",IF(D.Other_DATA!L266=0,0,D.Other_DATA!L266/ECO!V12),IF($C$3="Constant Exchange rate",IF(D.Other_DATA!L266=0,0,D.Other_DATA!L266/ECO!V47))))</f>
        <v>170.82523775437161</v>
      </c>
      <c r="N361" s="74">
        <f>IF($C$3="National Currency",IF(D.Other_DATA!M266=0,0,D.Other_DATA!M266),IF($C$3="Current Exchange rate",IF(D.Other_DATA!M266=0,0,D.Other_DATA!M266/ECO!W12),IF($C$3="Constant Exchange rate",IF(D.Other_DATA!M266=0,0,D.Other_DATA!M266/ECO!W47))))</f>
        <v>160.03681358012068</v>
      </c>
      <c r="O361" s="74">
        <f>IF($C$3="National Currency",IF(D.Other_DATA!N266=0,0,D.Other_DATA!N266),IF($C$3="Current Exchange rate",IF(D.Other_DATA!N266=0,0,D.Other_DATA!N266/ECO!X12),IF($C$3="Constant Exchange rate",IF(D.Other_DATA!N266=0,0,D.Other_DATA!N266/ECO!X47))))</f>
        <v>159.86285557522189</v>
      </c>
      <c r="P361" s="48">
        <f t="shared" ref="P361:P391" si="88">O361/$O$391</f>
        <v>7.3152638470391357E-3</v>
      </c>
      <c r="Q361" s="94">
        <f t="shared" si="86"/>
        <v>-1.0869874312493533E-3</v>
      </c>
      <c r="R361" s="94" t="str">
        <f t="shared" si="87"/>
        <v>-</v>
      </c>
    </row>
    <row r="362" spans="3:18" ht="15" x14ac:dyDescent="0.25">
      <c r="C362" s="256"/>
      <c r="D362" s="257"/>
      <c r="E362" s="45" t="s">
        <v>3</v>
      </c>
      <c r="F362" s="74">
        <f>IF($C$3="National Currency",IF(D.Other_DATA!E267=0,0,D.Other_DATA!E267),IF($C$3="Current Exchange rate",IF(D.Other_DATA!E267=0,0,D.Other_DATA!E267/ECO!O13),IF($C$3="Constant Exchange rate",IF(D.Other_DATA!E267=0,0,D.Other_DATA!E267/ECO!O48))))</f>
        <v>0</v>
      </c>
      <c r="G362" s="74">
        <f>IF($C$3="National Currency",IF(D.Other_DATA!F267=0,0,D.Other_DATA!F267),IF($C$3="Current Exchange rate",IF(D.Other_DATA!F267=0,0,D.Other_DATA!F267/ECO!P13),IF($C$3="Constant Exchange rate",IF(D.Other_DATA!F267=0,0,D.Other_DATA!F267/ECO!P48))))</f>
        <v>0</v>
      </c>
      <c r="H362" s="74">
        <f>IF($C$3="National Currency",IF(D.Other_DATA!G267=0,0,D.Other_DATA!G267),IF($C$3="Current Exchange rate",IF(D.Other_DATA!G267=0,0,D.Other_DATA!G267/ECO!Q13),IF($C$3="Constant Exchange rate",IF(D.Other_DATA!G267=0,0,D.Other_DATA!G267/ECO!Q48))))</f>
        <v>0</v>
      </c>
      <c r="I362" s="74">
        <f>IF($C$3="National Currency",IF(D.Other_DATA!H267=0,0,D.Other_DATA!H267),IF($C$3="Current Exchange rate",IF(D.Other_DATA!H267=0,0,D.Other_DATA!H267/ECO!R13),IF($C$3="Constant Exchange rate",IF(D.Other_DATA!H267=0,0,D.Other_DATA!H267/ECO!R48))))</f>
        <v>0</v>
      </c>
      <c r="J362" s="74">
        <f>IF($C$3="National Currency",IF(D.Other_DATA!I267=0,0,D.Other_DATA!I267),IF($C$3="Current Exchange rate",IF(D.Other_DATA!I267=0,0,D.Other_DATA!I267/ECO!S13),IF($C$3="Constant Exchange rate",IF(D.Other_DATA!I267=0,0,D.Other_DATA!I267/ECO!S48))))</f>
        <v>0</v>
      </c>
      <c r="K362" s="74">
        <f>IF($C$3="National Currency",IF(D.Other_DATA!J267=0,0,D.Other_DATA!J267),IF($C$3="Current Exchange rate",IF(D.Other_DATA!J267=0,0,D.Other_DATA!J267/ECO!T13),IF($C$3="Constant Exchange rate",IF(D.Other_DATA!J267=0,0,D.Other_DATA!J267/ECO!T48))))</f>
        <v>0</v>
      </c>
      <c r="L362" s="74">
        <f>IF($C$3="National Currency",IF(D.Other_DATA!K267=0,0,D.Other_DATA!K267),IF($C$3="Current Exchange rate",IF(D.Other_DATA!K267=0,0,D.Other_DATA!K267/ECO!U13),IF($C$3="Constant Exchange rate",IF(D.Other_DATA!K267=0,0,D.Other_DATA!K267/ECO!U48))))</f>
        <v>0</v>
      </c>
      <c r="M362" s="74">
        <f>IF($C$3="National Currency",IF(D.Other_DATA!L267=0,0,D.Other_DATA!L267),IF($C$3="Current Exchange rate",IF(D.Other_DATA!L267=0,0,D.Other_DATA!L267/ECO!V13),IF($C$3="Constant Exchange rate",IF(D.Other_DATA!L267=0,0,D.Other_DATA!L267/ECO!V48))))</f>
        <v>0</v>
      </c>
      <c r="N362" s="74">
        <f>IF($C$3="National Currency",IF(D.Other_DATA!M267=0,0,D.Other_DATA!M267),IF($C$3="Current Exchange rate",IF(D.Other_DATA!M267=0,0,D.Other_DATA!M267/ECO!W13),IF($C$3="Constant Exchange rate",IF(D.Other_DATA!M267=0,0,D.Other_DATA!M267/ECO!W48))))</f>
        <v>0</v>
      </c>
      <c r="O362" s="74">
        <f>IF($C$3="National Currency",IF(D.Other_DATA!N267=0,0,D.Other_DATA!N267),IF($C$3="Current Exchange rate",IF(D.Other_DATA!N267=0,0,D.Other_DATA!N267/ECO!X13),IF($C$3="Constant Exchange rate",IF(D.Other_DATA!N267=0,0,D.Other_DATA!N267/ECO!X48))))</f>
        <v>0</v>
      </c>
      <c r="P362" s="48">
        <f t="shared" si="88"/>
        <v>0</v>
      </c>
      <c r="Q362" s="94" t="str">
        <f t="shared" si="86"/>
        <v>-</v>
      </c>
      <c r="R362" s="94" t="str">
        <f t="shared" si="87"/>
        <v>-</v>
      </c>
    </row>
    <row r="363" spans="3:18" ht="15" x14ac:dyDescent="0.25">
      <c r="C363" s="256"/>
      <c r="D363" s="257"/>
      <c r="E363" s="45" t="s">
        <v>4</v>
      </c>
      <c r="F363" s="74">
        <f>IF($C$3="National Currency",IF(D.Other_DATA!E268=0,0,D.Other_DATA!E268),IF($C$3="Current Exchange rate",IF(D.Other_DATA!E268=0,0,D.Other_DATA!E268/ECO!O14),IF($C$3="Constant Exchange rate",IF(D.Other_DATA!E268=0,0,D.Other_DATA!E268/ECO!O49))))</f>
        <v>42.031882720795537</v>
      </c>
      <c r="G363" s="74">
        <f>IF($C$3="National Currency",IF(D.Other_DATA!F268=0,0,D.Other_DATA!F268),IF($C$3="Current Exchange rate",IF(D.Other_DATA!F268=0,0,D.Other_DATA!F268/ECO!P14),IF($C$3="Constant Exchange rate",IF(D.Other_DATA!F268=0,0,D.Other_DATA!F268/ECO!P49))))</f>
        <v>46.815999453243805</v>
      </c>
      <c r="H363" s="74">
        <f>IF($C$3="National Currency",IF(D.Other_DATA!G268=0,0,D.Other_DATA!G268),IF($C$3="Current Exchange rate",IF(D.Other_DATA!G268=0,0,D.Other_DATA!G268/ECO!Q14),IF($C$3="Constant Exchange rate",IF(D.Other_DATA!G268=0,0,D.Other_DATA!G268/ECO!Q49))))</f>
        <v>50.233225690706853</v>
      </c>
      <c r="I363" s="74">
        <f>IF($C$3="National Currency",IF(D.Other_DATA!H268=0,0,D.Other_DATA!H268),IF($C$3="Current Exchange rate",IF(D.Other_DATA!H268=0,0,D.Other_DATA!H268/ECO!R14),IF($C$3="Constant Exchange rate",IF(D.Other_DATA!H268=0,0,D.Other_DATA!H268/ECO!R49))))</f>
        <v>55.871648982520895</v>
      </c>
      <c r="J363" s="74">
        <f>IF($C$3="National Currency",IF(D.Other_DATA!I268=0,0,D.Other_DATA!I268),IF($C$3="Current Exchange rate",IF(D.Other_DATA!I268=0,0,D.Other_DATA!I268/ECO!S14),IF($C$3="Constant Exchange rate",IF(D.Other_DATA!I268=0,0,D.Other_DATA!I268/ECO!S49))))</f>
        <v>57</v>
      </c>
      <c r="K363" s="74">
        <f>IF($C$3="National Currency",IF(D.Other_DATA!J268=0,0,D.Other_DATA!J268),IF($C$3="Current Exchange rate",IF(D.Other_DATA!J268=0,0,D.Other_DATA!J268/ECO!T14),IF($C$3="Constant Exchange rate",IF(D.Other_DATA!J268=0,0,D.Other_DATA!J268/ECO!T49))))</f>
        <v>65</v>
      </c>
      <c r="L363" s="74">
        <f>IF($C$3="National Currency",IF(D.Other_DATA!K268=0,0,D.Other_DATA!K268),IF($C$3="Current Exchange rate",IF(D.Other_DATA!K268=0,0,D.Other_DATA!K268/ECO!U14),IF($C$3="Constant Exchange rate",IF(D.Other_DATA!K268=0,0,D.Other_DATA!K268/ECO!U49))))</f>
        <v>67</v>
      </c>
      <c r="M363" s="74">
        <f>IF($C$3="National Currency",IF(D.Other_DATA!L268=0,0,D.Other_DATA!L268),IF($C$3="Current Exchange rate",IF(D.Other_DATA!L268=0,0,D.Other_DATA!L268/ECO!V14),IF($C$3="Constant Exchange rate",IF(D.Other_DATA!L268=0,0,D.Other_DATA!L268/ECO!V49))))</f>
        <v>69</v>
      </c>
      <c r="N363" s="74">
        <f>IF($C$3="National Currency",IF(D.Other_DATA!M268=0,0,D.Other_DATA!M268),IF($C$3="Current Exchange rate",IF(D.Other_DATA!M268=0,0,D.Other_DATA!M268/ECO!W14),IF($C$3="Constant Exchange rate",IF(D.Other_DATA!M268=0,0,D.Other_DATA!M268/ECO!W49))))</f>
        <v>0</v>
      </c>
      <c r="O363" s="74">
        <f>IF($C$3="National Currency",IF(D.Other_DATA!N268=0,0,D.Other_DATA!N268),IF($C$3="Current Exchange rate",IF(D.Other_DATA!N268=0,0,D.Other_DATA!N268/ECO!X14),IF($C$3="Constant Exchange rate",IF(D.Other_DATA!N268=0,0,D.Other_DATA!N268/ECO!X49))))</f>
        <v>0</v>
      </c>
      <c r="P363" s="48">
        <f t="shared" si="88"/>
        <v>0</v>
      </c>
      <c r="Q363" s="94" t="str">
        <f t="shared" si="86"/>
        <v>-</v>
      </c>
      <c r="R363" s="94" t="str">
        <f t="shared" si="87"/>
        <v>-</v>
      </c>
    </row>
    <row r="364" spans="3:18" ht="15" x14ac:dyDescent="0.25">
      <c r="C364" s="256"/>
      <c r="D364" s="257"/>
      <c r="E364" s="45" t="s">
        <v>5</v>
      </c>
      <c r="F364" s="74">
        <f>IF($C$3="National Currency",IF(D.Other_DATA!E269=0,0,D.Other_DATA!E269),IF($C$3="Current Exchange rate",IF(D.Other_DATA!E269=0,0,D.Other_DATA!E269/ECO!O15),IF($C$3="Constant Exchange rate",IF(D.Other_DATA!E269=0,0,D.Other_DATA!E269/ECO!O50))))</f>
        <v>0</v>
      </c>
      <c r="G364" s="74">
        <f>IF($C$3="National Currency",IF(D.Other_DATA!F269=0,0,D.Other_DATA!F269),IF($C$3="Current Exchange rate",IF(D.Other_DATA!F269=0,0,D.Other_DATA!F269/ECO!P15),IF($C$3="Constant Exchange rate",IF(D.Other_DATA!F269=0,0,D.Other_DATA!F269/ECO!P50))))</f>
        <v>0</v>
      </c>
      <c r="H364" s="74">
        <f>IF($C$3="National Currency",IF(D.Other_DATA!G269=0,0,D.Other_DATA!G269),IF($C$3="Current Exchange rate",IF(D.Other_DATA!G269=0,0,D.Other_DATA!G269/ECO!Q15),IF($C$3="Constant Exchange rate",IF(D.Other_DATA!G269=0,0,D.Other_DATA!G269/ECO!Q50))))</f>
        <v>0</v>
      </c>
      <c r="I364" s="74">
        <f>IF($C$3="National Currency",IF(D.Other_DATA!H269=0,0,D.Other_DATA!H269),IF($C$3="Current Exchange rate",IF(D.Other_DATA!H269=0,0,D.Other_DATA!H269/ECO!R15),IF($C$3="Constant Exchange rate",IF(D.Other_DATA!H269=0,0,D.Other_DATA!H269/ECO!R50))))</f>
        <v>0</v>
      </c>
      <c r="J364" s="74">
        <f>IF($C$3="National Currency",IF(D.Other_DATA!I269=0,0,D.Other_DATA!I269),IF($C$3="Current Exchange rate",IF(D.Other_DATA!I269=0,0,D.Other_DATA!I269/ECO!S15),IF($C$3="Constant Exchange rate",IF(D.Other_DATA!I269=0,0,D.Other_DATA!I269/ECO!S50))))</f>
        <v>226.64503335136109</v>
      </c>
      <c r="K364" s="74">
        <f>IF($C$3="National Currency",IF(D.Other_DATA!J269=0,0,D.Other_DATA!J269),IF($C$3="Current Exchange rate",IF(D.Other_DATA!J269=0,0,D.Other_DATA!J269/ECO!T15),IF($C$3="Constant Exchange rate",IF(D.Other_DATA!J269=0,0,D.Other_DATA!J269/ECO!T50))))</f>
        <v>229.8539751216874</v>
      </c>
      <c r="L364" s="74">
        <f>IF($C$3="National Currency",IF(D.Other_DATA!K269=0,0,D.Other_DATA!K269),IF($C$3="Current Exchange rate",IF(D.Other_DATA!K269=0,0,D.Other_DATA!K269/ECO!U15),IF($C$3="Constant Exchange rate",IF(D.Other_DATA!K269=0,0,D.Other_DATA!K269/ECO!U50))))</f>
        <v>231.98125112673517</v>
      </c>
      <c r="M364" s="74">
        <f>IF($C$3="National Currency",IF(D.Other_DATA!L269=0,0,D.Other_DATA!L269),IF($C$3="Current Exchange rate",IF(D.Other_DATA!L269=0,0,D.Other_DATA!L269/ECO!V15),IF($C$3="Constant Exchange rate",IF(D.Other_DATA!L269=0,0,D.Other_DATA!L269/ECO!V50))))</f>
        <v>234.25274923382008</v>
      </c>
      <c r="N364" s="74">
        <f>IF($C$3="National Currency",IF(D.Other_DATA!M269=0,0,D.Other_DATA!M269),IF($C$3="Current Exchange rate",IF(D.Other_DATA!M269=0,0,D.Other_DATA!M269/ECO!W15),IF($C$3="Constant Exchange rate",IF(D.Other_DATA!M269=0,0,D.Other_DATA!M269/ECO!W50))))</f>
        <v>226.8974220299261</v>
      </c>
      <c r="O364" s="74">
        <f>IF($C$3="National Currency",IF(D.Other_DATA!N269=0,0,D.Other_DATA!N269),IF($C$3="Current Exchange rate",IF(D.Other_DATA!N269=0,0,D.Other_DATA!N269/ECO!X15),IF($C$3="Constant Exchange rate",IF(D.Other_DATA!N269=0,0,D.Other_DATA!N269/ECO!X50))))</f>
        <v>231.72886244817019</v>
      </c>
      <c r="P364" s="48">
        <f t="shared" si="88"/>
        <v>1.0603825158027184E-2</v>
      </c>
      <c r="Q364" s="94">
        <f t="shared" si="86"/>
        <v>2.1293500715080294E-2</v>
      </c>
      <c r="R364" s="94" t="str">
        <f t="shared" si="87"/>
        <v>-</v>
      </c>
    </row>
    <row r="365" spans="3:18" ht="15" x14ac:dyDescent="0.25">
      <c r="C365" s="256"/>
      <c r="D365" s="257"/>
      <c r="E365" s="45" t="s">
        <v>6</v>
      </c>
      <c r="F365" s="74">
        <f>IF($C$3="National Currency",IF(D.Other_DATA!E270=0,0,D.Other_DATA!E270),IF($C$3="Current Exchange rate",IF(D.Other_DATA!E270=0,0,D.Other_DATA!E270/ECO!O16),IF($C$3="Constant Exchange rate",IF(D.Other_DATA!E270=0,0,D.Other_DATA!E270/ECO!O51))))</f>
        <v>0</v>
      </c>
      <c r="G365" s="74">
        <f>IF($C$3="National Currency",IF(D.Other_DATA!F270=0,0,D.Other_DATA!F270),IF($C$3="Current Exchange rate",IF(D.Other_DATA!F270=0,0,D.Other_DATA!F270/ECO!P16),IF($C$3="Constant Exchange rate",IF(D.Other_DATA!F270=0,0,D.Other_DATA!F270/ECO!P51))))</f>
        <v>0</v>
      </c>
      <c r="H365" s="74">
        <f>IF($C$3="National Currency",IF(D.Other_DATA!G270=0,0,D.Other_DATA!G270),IF($C$3="Current Exchange rate",IF(D.Other_DATA!G270=0,0,D.Other_DATA!G270/ECO!Q16),IF($C$3="Constant Exchange rate",IF(D.Other_DATA!G270=0,0,D.Other_DATA!G270/ECO!Q51))))</f>
        <v>0</v>
      </c>
      <c r="I365" s="74">
        <f>IF($C$3="National Currency",IF(D.Other_DATA!H270=0,0,D.Other_DATA!H270),IF($C$3="Current Exchange rate",IF(D.Other_DATA!H270=0,0,D.Other_DATA!H270/ECO!R16),IF($C$3="Constant Exchange rate",IF(D.Other_DATA!H270=0,0,D.Other_DATA!H270/ECO!R51))))</f>
        <v>0</v>
      </c>
      <c r="J365" s="74">
        <f>IF($C$3="National Currency",IF(D.Other_DATA!I270=0,0,D.Other_DATA!I270),IF($C$3="Current Exchange rate",IF(D.Other_DATA!I270=0,0,D.Other_DATA!I270/ECO!S16),IF($C$3="Constant Exchange rate",IF(D.Other_DATA!I270=0,0,D.Other_DATA!I270/ECO!S51))))</f>
        <v>0</v>
      </c>
      <c r="K365" s="74">
        <f>IF($C$3="National Currency",IF(D.Other_DATA!J270=0,0,D.Other_DATA!J270),IF($C$3="Current Exchange rate",IF(D.Other_DATA!J270=0,0,D.Other_DATA!J270/ECO!T16),IF($C$3="Constant Exchange rate",IF(D.Other_DATA!J270=0,0,D.Other_DATA!J270/ECO!T51))))</f>
        <v>0</v>
      </c>
      <c r="L365" s="74">
        <f>IF($C$3="National Currency",IF(D.Other_DATA!K270=0,0,D.Other_DATA!K270),IF($C$3="Current Exchange rate",IF(D.Other_DATA!K270=0,0,D.Other_DATA!K270/ECO!U16),IF($C$3="Constant Exchange rate",IF(D.Other_DATA!K270=0,0,D.Other_DATA!K270/ECO!U51))))</f>
        <v>0</v>
      </c>
      <c r="M365" s="74">
        <f>IF($C$3="National Currency",IF(D.Other_DATA!L270=0,0,D.Other_DATA!L270),IF($C$3="Current Exchange rate",IF(D.Other_DATA!L270=0,0,D.Other_DATA!L270/ECO!V16),IF($C$3="Constant Exchange rate",IF(D.Other_DATA!L270=0,0,D.Other_DATA!L270/ECO!V51))))</f>
        <v>0</v>
      </c>
      <c r="N365" s="74">
        <f>IF($C$3="National Currency",IF(D.Other_DATA!M270=0,0,D.Other_DATA!M270),IF($C$3="Current Exchange rate",IF(D.Other_DATA!M270=0,0,D.Other_DATA!M270/ECO!W16),IF($C$3="Constant Exchange rate",IF(D.Other_DATA!M270=0,0,D.Other_DATA!M270/ECO!W51))))</f>
        <v>0</v>
      </c>
      <c r="O365" s="74">
        <f>IF($C$3="National Currency",IF(D.Other_DATA!N270=0,0,D.Other_DATA!N270),IF($C$3="Current Exchange rate",IF(D.Other_DATA!N270=0,0,D.Other_DATA!N270/ECO!X16),IF($C$3="Constant Exchange rate",IF(D.Other_DATA!N270=0,0,D.Other_DATA!N270/ECO!X51))))</f>
        <v>0</v>
      </c>
      <c r="P365" s="48">
        <f t="shared" si="88"/>
        <v>0</v>
      </c>
      <c r="Q365" s="94" t="str">
        <f t="shared" si="86"/>
        <v>-</v>
      </c>
      <c r="R365" s="94" t="str">
        <f t="shared" si="87"/>
        <v>-</v>
      </c>
    </row>
    <row r="366" spans="3:18" ht="15" x14ac:dyDescent="0.25">
      <c r="C366" s="256"/>
      <c r="D366" s="257"/>
      <c r="E366" s="45" t="s">
        <v>7</v>
      </c>
      <c r="F366" s="74">
        <f>IF($C$3="National Currency",IF(D.Other_DATA!E271=0,0,D.Other_DATA!E271),IF($C$3="Current Exchange rate",IF(D.Other_DATA!E271=0,0,D.Other_DATA!E271/ECO!O17),IF($C$3="Constant Exchange rate",IF(D.Other_DATA!E271=0,0,D.Other_DATA!E271/ECO!O52))))</f>
        <v>0</v>
      </c>
      <c r="G366" s="74">
        <f>IF($C$3="National Currency",IF(D.Other_DATA!F271=0,0,D.Other_DATA!F271),IF($C$3="Current Exchange rate",IF(D.Other_DATA!F271=0,0,D.Other_DATA!F271/ECO!P17),IF($C$3="Constant Exchange rate",IF(D.Other_DATA!F271=0,0,D.Other_DATA!F271/ECO!P52))))</f>
        <v>0</v>
      </c>
      <c r="H366" s="74">
        <f>IF($C$3="National Currency",IF(D.Other_DATA!G271=0,0,D.Other_DATA!G271),IF($C$3="Current Exchange rate",IF(D.Other_DATA!G271=0,0,D.Other_DATA!G271/ECO!Q17),IF($C$3="Constant Exchange rate",IF(D.Other_DATA!G271=0,0,D.Other_DATA!G271/ECO!Q52))))</f>
        <v>0</v>
      </c>
      <c r="I366" s="74">
        <f>IF($C$3="National Currency",IF(D.Other_DATA!H271=0,0,D.Other_DATA!H271),IF($C$3="Current Exchange rate",IF(D.Other_DATA!H271=0,0,D.Other_DATA!H271/ECO!R17),IF($C$3="Constant Exchange rate",IF(D.Other_DATA!H271=0,0,D.Other_DATA!H271/ECO!R52))))</f>
        <v>0</v>
      </c>
      <c r="J366" s="74">
        <f>IF($C$3="National Currency",IF(D.Other_DATA!I271=0,0,D.Other_DATA!I271),IF($C$3="Current Exchange rate",IF(D.Other_DATA!I271=0,0,D.Other_DATA!I271/ECO!S17),IF($C$3="Constant Exchange rate",IF(D.Other_DATA!I271=0,0,D.Other_DATA!I271/ECO!S52))))</f>
        <v>0</v>
      </c>
      <c r="K366" s="74">
        <f>IF($C$3="National Currency",IF(D.Other_DATA!J271=0,0,D.Other_DATA!J271),IF($C$3="Current Exchange rate",IF(D.Other_DATA!J271=0,0,D.Other_DATA!J271/ECO!T17),IF($C$3="Constant Exchange rate",IF(D.Other_DATA!J271=0,0,D.Other_DATA!J271/ECO!T52))))</f>
        <v>0</v>
      </c>
      <c r="L366" s="74">
        <f>IF($C$3="National Currency",IF(D.Other_DATA!K271=0,0,D.Other_DATA!K271),IF($C$3="Current Exchange rate",IF(D.Other_DATA!K271=0,0,D.Other_DATA!K271/ECO!U17),IF($C$3="Constant Exchange rate",IF(D.Other_DATA!K271=0,0,D.Other_DATA!K271/ECO!U52))))</f>
        <v>0</v>
      </c>
      <c r="M366" s="74">
        <f>IF($C$3="National Currency",IF(D.Other_DATA!L271=0,0,D.Other_DATA!L271),IF($C$3="Current Exchange rate",IF(D.Other_DATA!L271=0,0,D.Other_DATA!L271/ECO!V17),IF($C$3="Constant Exchange rate",IF(D.Other_DATA!L271=0,0,D.Other_DATA!L271/ECO!V52))))</f>
        <v>0</v>
      </c>
      <c r="N366" s="74">
        <f>IF($C$3="National Currency",IF(D.Other_DATA!M271=0,0,D.Other_DATA!M271),IF($C$3="Current Exchange rate",IF(D.Other_DATA!M271=0,0,D.Other_DATA!M271/ECO!W17),IF($C$3="Constant Exchange rate",IF(D.Other_DATA!M271=0,0,D.Other_DATA!M271/ECO!W52))))</f>
        <v>0</v>
      </c>
      <c r="O366" s="74">
        <f>IF($C$3="National Currency",IF(D.Other_DATA!N271=0,0,D.Other_DATA!N271),IF($C$3="Current Exchange rate",IF(D.Other_DATA!N271=0,0,D.Other_DATA!N271/ECO!X17),IF($C$3="Constant Exchange rate",IF(D.Other_DATA!N271=0,0,D.Other_DATA!N271/ECO!X52))))</f>
        <v>0</v>
      </c>
      <c r="P366" s="48">
        <f t="shared" si="88"/>
        <v>0</v>
      </c>
      <c r="Q366" s="94" t="str">
        <f t="shared" si="86"/>
        <v>-</v>
      </c>
      <c r="R366" s="94" t="str">
        <f t="shared" si="87"/>
        <v>-</v>
      </c>
    </row>
    <row r="367" spans="3:18" ht="15" x14ac:dyDescent="0.25">
      <c r="C367" s="256"/>
      <c r="D367" s="257"/>
      <c r="E367" s="45" t="s">
        <v>8</v>
      </c>
      <c r="F367" s="74">
        <f>IF($C$3="National Currency",IF(D.Other_DATA!E272=0,0,D.Other_DATA!E272),IF($C$3="Current Exchange rate",IF(D.Other_DATA!E272=0,0,D.Other_DATA!E272/ECO!O18),IF($C$3="Constant Exchange rate",IF(D.Other_DATA!E272=0,0,D.Other_DATA!E272/ECO!O53))))</f>
        <v>0</v>
      </c>
      <c r="G367" s="74">
        <f>IF($C$3="National Currency",IF(D.Other_DATA!F272=0,0,D.Other_DATA!F272),IF($C$3="Current Exchange rate",IF(D.Other_DATA!F272=0,0,D.Other_DATA!F272/ECO!P18),IF($C$3="Constant Exchange rate",IF(D.Other_DATA!F272=0,0,D.Other_DATA!F272/ECO!P53))))</f>
        <v>0</v>
      </c>
      <c r="H367" s="74">
        <f>IF($C$3="National Currency",IF(D.Other_DATA!G272=0,0,D.Other_DATA!G272),IF($C$3="Current Exchange rate",IF(D.Other_DATA!G272=0,0,D.Other_DATA!G272/ECO!Q18),IF($C$3="Constant Exchange rate",IF(D.Other_DATA!G272=0,0,D.Other_DATA!G272/ECO!Q53))))</f>
        <v>0</v>
      </c>
      <c r="I367" s="74">
        <f>IF($C$3="National Currency",IF(D.Other_DATA!H272=0,0,D.Other_DATA!H272),IF($C$3="Current Exchange rate",IF(D.Other_DATA!H272=0,0,D.Other_DATA!H272/ECO!R18),IF($C$3="Constant Exchange rate",IF(D.Other_DATA!H272=0,0,D.Other_DATA!H272/ECO!R53))))</f>
        <v>0</v>
      </c>
      <c r="J367" s="74">
        <f>IF($C$3="National Currency",IF(D.Other_DATA!I272=0,0,D.Other_DATA!I272),IF($C$3="Current Exchange rate",IF(D.Other_DATA!I272=0,0,D.Other_DATA!I272/ECO!S18),IF($C$3="Constant Exchange rate",IF(D.Other_DATA!I272=0,0,D.Other_DATA!I272/ECO!S53))))</f>
        <v>0</v>
      </c>
      <c r="K367" s="74">
        <f>IF($C$3="National Currency",IF(D.Other_DATA!J272=0,0,D.Other_DATA!J272),IF($C$3="Current Exchange rate",IF(D.Other_DATA!J272=0,0,D.Other_DATA!J272/ECO!T18),IF($C$3="Constant Exchange rate",IF(D.Other_DATA!J272=0,0,D.Other_DATA!J272/ECO!T53))))</f>
        <v>0</v>
      </c>
      <c r="L367" s="74">
        <f>IF($C$3="National Currency",IF(D.Other_DATA!K272=0,0,D.Other_DATA!K272),IF($C$3="Current Exchange rate",IF(D.Other_DATA!K272=0,0,D.Other_DATA!K272/ECO!U18),IF($C$3="Constant Exchange rate",IF(D.Other_DATA!K272=0,0,D.Other_DATA!K272/ECO!U53))))</f>
        <v>0</v>
      </c>
      <c r="M367" s="74">
        <f>IF($C$3="National Currency",IF(D.Other_DATA!L272=0,0,D.Other_DATA!L272),IF($C$3="Current Exchange rate",IF(D.Other_DATA!L272=0,0,D.Other_DATA!L272/ECO!V18),IF($C$3="Constant Exchange rate",IF(D.Other_DATA!L272=0,0,D.Other_DATA!L272/ECO!V53))))</f>
        <v>0</v>
      </c>
      <c r="N367" s="74">
        <f>IF($C$3="National Currency",IF(D.Other_DATA!M272=0,0,D.Other_DATA!M272),IF($C$3="Current Exchange rate",IF(D.Other_DATA!M272=0,0,D.Other_DATA!M272/ECO!W18),IF($C$3="Constant Exchange rate",IF(D.Other_DATA!M272=0,0,D.Other_DATA!M272/ECO!W53))))</f>
        <v>0</v>
      </c>
      <c r="O367" s="74">
        <f>IF($C$3="National Currency",IF(D.Other_DATA!N272=0,0,D.Other_DATA!N272),IF($C$3="Current Exchange rate",IF(D.Other_DATA!N272=0,0,D.Other_DATA!N272/ECO!X18),IF($C$3="Constant Exchange rate",IF(D.Other_DATA!N272=0,0,D.Other_DATA!N272/ECO!X53))))</f>
        <v>0</v>
      </c>
      <c r="P367" s="48">
        <f t="shared" si="88"/>
        <v>0</v>
      </c>
      <c r="Q367" s="94" t="str">
        <f t="shared" si="86"/>
        <v>-</v>
      </c>
      <c r="R367" s="94" t="str">
        <f t="shared" si="87"/>
        <v>-</v>
      </c>
    </row>
    <row r="368" spans="3:18" ht="15" x14ac:dyDescent="0.25">
      <c r="C368" s="256"/>
      <c r="D368" s="257"/>
      <c r="E368" s="45" t="s">
        <v>9</v>
      </c>
      <c r="F368" s="74">
        <f>IF($C$3="National Currency",IF(D.Other_DATA!E273=0,0,D.Other_DATA!E273),IF($C$3="Current Exchange rate",IF(D.Other_DATA!E273=0,0,D.Other_DATA!E273/ECO!O19),IF($C$3="Constant Exchange rate",IF(D.Other_DATA!E273=0,0,D.Other_DATA!E273/ECO!O54))))</f>
        <v>1735.3349229999999</v>
      </c>
      <c r="G368" s="74">
        <f>IF($C$3="National Currency",IF(D.Other_DATA!F273=0,0,D.Other_DATA!F273),IF($C$3="Current Exchange rate",IF(D.Other_DATA!F273=0,0,D.Other_DATA!F273/ECO!P19),IF($C$3="Constant Exchange rate",IF(D.Other_DATA!F273=0,0,D.Other_DATA!F273/ECO!P54))))</f>
        <v>1852.1559360000001</v>
      </c>
      <c r="H368" s="74">
        <f>IF($C$3="National Currency",IF(D.Other_DATA!G273=0,0,D.Other_DATA!G273),IF($C$3="Current Exchange rate",IF(D.Other_DATA!G273=0,0,D.Other_DATA!G273/ECO!Q19),IF($C$3="Constant Exchange rate",IF(D.Other_DATA!G273=0,0,D.Other_DATA!G273/ECO!Q54))))</f>
        <v>2011.3095016800003</v>
      </c>
      <c r="I368" s="74">
        <f>IF($C$3="National Currency",IF(D.Other_DATA!H273=0,0,D.Other_DATA!H273),IF($C$3="Current Exchange rate",IF(D.Other_DATA!H273=0,0,D.Other_DATA!H273/ECO!R19),IF($C$3="Constant Exchange rate",IF(D.Other_DATA!H273=0,0,D.Other_DATA!H273/ECO!R54))))</f>
        <v>2150.2752985499997</v>
      </c>
      <c r="J368" s="74">
        <f>IF($C$3="National Currency",IF(D.Other_DATA!I273=0,0,D.Other_DATA!I273),IF($C$3="Current Exchange rate",IF(D.Other_DATA!I273=0,0,D.Other_DATA!I273/ECO!S19),IF($C$3="Constant Exchange rate",IF(D.Other_DATA!I273=0,0,D.Other_DATA!I273/ECO!S54))))</f>
        <v>2207.7488792499998</v>
      </c>
      <c r="K368" s="74">
        <f>IF($C$3="National Currency",IF(D.Other_DATA!J273=0,0,D.Other_DATA!J273),IF($C$3="Current Exchange rate",IF(D.Other_DATA!J273=0,0,D.Other_DATA!J273/ECO!T19),IF($C$3="Constant Exchange rate",IF(D.Other_DATA!J273=0,0,D.Other_DATA!J273/ECO!T54))))</f>
        <v>2117.6402986937001</v>
      </c>
      <c r="L368" s="74">
        <f>IF($C$3="National Currency",IF(D.Other_DATA!K273=0,0,D.Other_DATA!K273),IF($C$3="Current Exchange rate",IF(D.Other_DATA!K273=0,0,D.Other_DATA!K273/ECO!U19),IF($C$3="Constant Exchange rate",IF(D.Other_DATA!K273=0,0,D.Other_DATA!K273/ECO!U54))))</f>
        <v>1938.2360523558002</v>
      </c>
      <c r="M368" s="74">
        <f>IF($C$3="National Currency",IF(D.Other_DATA!L273=0,0,D.Other_DATA!L273),IF($C$3="Current Exchange rate",IF(D.Other_DATA!L273=0,0,D.Other_DATA!L273/ECO!V19),IF($C$3="Constant Exchange rate",IF(D.Other_DATA!L273=0,0,D.Other_DATA!L273/ECO!V54))))</f>
        <v>1972.3448284380001</v>
      </c>
      <c r="N368" s="74">
        <f>IF($C$3="National Currency",IF(D.Other_DATA!M273=0,0,D.Other_DATA!M273),IF($C$3="Current Exchange rate",IF(D.Other_DATA!M273=0,0,D.Other_DATA!M273/ECO!W19),IF($C$3="Constant Exchange rate",IF(D.Other_DATA!M273=0,0,D.Other_DATA!M273/ECO!W54))))</f>
        <v>1976.0893474997997</v>
      </c>
      <c r="O368" s="74">
        <f>IF($C$3="National Currency",IF(D.Other_DATA!N273=0,0,D.Other_DATA!N273),IF($C$3="Current Exchange rate",IF(D.Other_DATA!N273=0,0,D.Other_DATA!N273/ECO!X19),IF($C$3="Constant Exchange rate",IF(D.Other_DATA!N273=0,0,D.Other_DATA!N273/ECO!X54))))</f>
        <v>1988.4617269207001</v>
      </c>
      <c r="P368" s="48">
        <f t="shared" si="88"/>
        <v>9.0991257036062825E-2</v>
      </c>
      <c r="Q368" s="94">
        <f t="shared" si="86"/>
        <v>6.2610425163995842E-3</v>
      </c>
      <c r="R368" s="94">
        <f t="shared" si="87"/>
        <v>0.14586625357778282</v>
      </c>
    </row>
    <row r="369" spans="3:18" ht="15" x14ac:dyDescent="0.25">
      <c r="C369" s="256"/>
      <c r="D369" s="257"/>
      <c r="E369" s="45" t="s">
        <v>10</v>
      </c>
      <c r="F369" s="74">
        <f>IF($C$3="National Currency",IF(D.Other_DATA!E274=0,0,D.Other_DATA!E274),IF($C$3="Current Exchange rate",IF(D.Other_DATA!E274=0,0,D.Other_DATA!E274/ECO!O20),IF($C$3="Constant Exchange rate",IF(D.Other_DATA!E274=0,0,D.Other_DATA!E274/ECO!O55))))</f>
        <v>200</v>
      </c>
      <c r="G369" s="74">
        <f>IF($C$3="National Currency",IF(D.Other_DATA!F274=0,0,D.Other_DATA!F274),IF($C$3="Current Exchange rate",IF(D.Other_DATA!F274=0,0,D.Other_DATA!F274/ECO!P20),IF($C$3="Constant Exchange rate",IF(D.Other_DATA!F274=0,0,D.Other_DATA!F274/ECO!P55))))</f>
        <v>223</v>
      </c>
      <c r="H369" s="74">
        <f>IF($C$3="National Currency",IF(D.Other_DATA!G274=0,0,D.Other_DATA!G274),IF($C$3="Current Exchange rate",IF(D.Other_DATA!G274=0,0,D.Other_DATA!G274/ECO!Q20),IF($C$3="Constant Exchange rate",IF(D.Other_DATA!G274=0,0,D.Other_DATA!G274/ECO!Q55))))</f>
        <v>241</v>
      </c>
      <c r="I369" s="74">
        <f>IF($C$3="National Currency",IF(D.Other_DATA!H274=0,0,D.Other_DATA!H274),IF($C$3="Current Exchange rate",IF(D.Other_DATA!H274=0,0,D.Other_DATA!H274/ECO!R20),IF($C$3="Constant Exchange rate",IF(D.Other_DATA!H274=0,0,D.Other_DATA!H274/ECO!R55))))</f>
        <v>260</v>
      </c>
      <c r="J369" s="74">
        <f>IF($C$3="National Currency",IF(D.Other_DATA!I274=0,0,D.Other_DATA!I274),IF($C$3="Current Exchange rate",IF(D.Other_DATA!I274=0,0,D.Other_DATA!I274/ECO!S20),IF($C$3="Constant Exchange rate",IF(D.Other_DATA!I274=0,0,D.Other_DATA!I274/ECO!S55))))</f>
        <v>274</v>
      </c>
      <c r="K369" s="74">
        <f>IF($C$3="National Currency",IF(D.Other_DATA!J274=0,0,D.Other_DATA!J274),IF($C$3="Current Exchange rate",IF(D.Other_DATA!J274=0,0,D.Other_DATA!J274/ECO!T20),IF($C$3="Constant Exchange rate",IF(D.Other_DATA!J274=0,0,D.Other_DATA!J274/ECO!T55))))</f>
        <v>263</v>
      </c>
      <c r="L369" s="74">
        <f>IF($C$3="National Currency",IF(D.Other_DATA!K274=0,0,D.Other_DATA!K274),IF($C$3="Current Exchange rate",IF(D.Other_DATA!K274=0,0,D.Other_DATA!K274/ECO!U20),IF($C$3="Constant Exchange rate",IF(D.Other_DATA!K274=0,0,D.Other_DATA!K274/ECO!U55))))</f>
        <v>265</v>
      </c>
      <c r="M369" s="74">
        <f>IF($C$3="National Currency",IF(D.Other_DATA!L274=0,0,D.Other_DATA!L274),IF($C$3="Current Exchange rate",IF(D.Other_DATA!L274=0,0,D.Other_DATA!L274/ECO!V20),IF($C$3="Constant Exchange rate",IF(D.Other_DATA!L274=0,0,D.Other_DATA!L274/ECO!V55))))</f>
        <v>266</v>
      </c>
      <c r="N369" s="74">
        <f>IF($C$3="National Currency",IF(D.Other_DATA!M274=0,0,D.Other_DATA!M274),IF($C$3="Current Exchange rate",IF(D.Other_DATA!M274=0,0,D.Other_DATA!M274/ECO!W20),IF($C$3="Constant Exchange rate",IF(D.Other_DATA!M274=0,0,D.Other_DATA!M274/ECO!W55))))</f>
        <v>281</v>
      </c>
      <c r="O369" s="74">
        <f>IF($C$3="National Currency",IF(D.Other_DATA!N274=0,0,D.Other_DATA!N274),IF($C$3="Current Exchange rate",IF(D.Other_DATA!N274=0,0,D.Other_DATA!N274/ECO!X20),IF($C$3="Constant Exchange rate",IF(D.Other_DATA!N274=0,0,D.Other_DATA!N274/ECO!X55))))</f>
        <v>308</v>
      </c>
      <c r="P369" s="48">
        <f t="shared" si="88"/>
        <v>1.4093963583853781E-2</v>
      </c>
      <c r="Q369" s="94">
        <f t="shared" si="86"/>
        <v>9.6085409252669063E-2</v>
      </c>
      <c r="R369" s="94">
        <f t="shared" si="87"/>
        <v>0.54</v>
      </c>
    </row>
    <row r="370" spans="3:18" ht="15" x14ac:dyDescent="0.25">
      <c r="C370" s="256"/>
      <c r="D370" s="257"/>
      <c r="E370" s="45" t="s">
        <v>11</v>
      </c>
      <c r="F370" s="74">
        <f>IF($C$3="National Currency",IF(D.Other_DATA!E275=0,0,D.Other_DATA!E275),IF($C$3="Current Exchange rate",IF(D.Other_DATA!E275=0,0,D.Other_DATA!E275/ECO!O21),IF($C$3="Constant Exchange rate",IF(D.Other_DATA!E275=0,0,D.Other_DATA!E275/ECO!O56))))</f>
        <v>5007</v>
      </c>
      <c r="G370" s="74">
        <f>IF($C$3="National Currency",IF(D.Other_DATA!F275=0,0,D.Other_DATA!F275),IF($C$3="Current Exchange rate",IF(D.Other_DATA!F275=0,0,D.Other_DATA!F275/ECO!P21),IF($C$3="Constant Exchange rate",IF(D.Other_DATA!F275=0,0,D.Other_DATA!F275/ECO!P56))))</f>
        <v>5052</v>
      </c>
      <c r="H370" s="74">
        <f>IF($C$3="National Currency",IF(D.Other_DATA!G275=0,0,D.Other_DATA!G275),IF($C$3="Current Exchange rate",IF(D.Other_DATA!G275=0,0,D.Other_DATA!G275/ECO!Q21),IF($C$3="Constant Exchange rate",IF(D.Other_DATA!G275=0,0,D.Other_DATA!G275/ECO!Q56))))</f>
        <v>5082</v>
      </c>
      <c r="I370" s="74">
        <f>IF($C$3="National Currency",IF(D.Other_DATA!H275=0,0,D.Other_DATA!H275),IF($C$3="Current Exchange rate",IF(D.Other_DATA!H275=0,0,D.Other_DATA!H275/ECO!R21),IF($C$3="Constant Exchange rate",IF(D.Other_DATA!H275=0,0,D.Other_DATA!H275/ECO!R56))))</f>
        <v>5139</v>
      </c>
      <c r="J370" s="74">
        <f>IF($C$3="National Currency",IF(D.Other_DATA!I275=0,0,D.Other_DATA!I275),IF($C$3="Current Exchange rate",IF(D.Other_DATA!I275=0,0,D.Other_DATA!I275/ECO!S21),IF($C$3="Constant Exchange rate",IF(D.Other_DATA!I275=0,0,D.Other_DATA!I275/ECO!S56))))</f>
        <v>5388</v>
      </c>
      <c r="K370" s="74">
        <f>IF($C$3="National Currency",IF(D.Other_DATA!J275=0,0,D.Other_DATA!J275),IF($C$3="Current Exchange rate",IF(D.Other_DATA!J275=0,0,D.Other_DATA!J275/ECO!T21),IF($C$3="Constant Exchange rate",IF(D.Other_DATA!J275=0,0,D.Other_DATA!J275/ECO!T56))))</f>
        <v>5448</v>
      </c>
      <c r="L370" s="74">
        <f>IF($C$3="National Currency",IF(D.Other_DATA!K275=0,0,D.Other_DATA!K275),IF($C$3="Current Exchange rate",IF(D.Other_DATA!K275=0,0,D.Other_DATA!K275/ECO!U21),IF($C$3="Constant Exchange rate",IF(D.Other_DATA!K275=0,0,D.Other_DATA!K275/ECO!U56))))</f>
        <v>5478</v>
      </c>
      <c r="M370" s="74">
        <f>IF($C$3="National Currency",IF(D.Other_DATA!L275=0,0,D.Other_DATA!L275),IF($C$3="Current Exchange rate",IF(D.Other_DATA!L275=0,0,D.Other_DATA!L275/ECO!V21),IF($C$3="Constant Exchange rate",IF(D.Other_DATA!L275=0,0,D.Other_DATA!L275/ECO!V56))))</f>
        <v>5608</v>
      </c>
      <c r="N370" s="74">
        <f>IF($C$3="National Currency",IF(D.Other_DATA!M275=0,0,D.Other_DATA!M275),IF($C$3="Current Exchange rate",IF(D.Other_DATA!M275=0,0,D.Other_DATA!M275/ECO!W21),IF($C$3="Constant Exchange rate",IF(D.Other_DATA!M275=0,0,D.Other_DATA!M275/ECO!W56))))</f>
        <v>5663</v>
      </c>
      <c r="O370" s="74">
        <f>IF($C$3="National Currency",IF(D.Other_DATA!N275=0,0,D.Other_DATA!N275),IF($C$3="Current Exchange rate",IF(D.Other_DATA!N275=0,0,D.Other_DATA!N275/ECO!X21),IF($C$3="Constant Exchange rate",IF(D.Other_DATA!N275=0,0,D.Other_DATA!N275/ECO!X56))))</f>
        <v>5633</v>
      </c>
      <c r="P370" s="48">
        <f>O370/$O$391</f>
        <v>0.25776395086963749</v>
      </c>
      <c r="Q370" s="94">
        <f t="shared" si="86"/>
        <v>-5.2975454705985747E-3</v>
      </c>
      <c r="R370" s="94">
        <f t="shared" si="87"/>
        <v>0.12502496504893146</v>
      </c>
    </row>
    <row r="371" spans="3:18" ht="15" x14ac:dyDescent="0.25">
      <c r="C371" s="256"/>
      <c r="D371" s="257"/>
      <c r="E371" s="45" t="s">
        <v>12</v>
      </c>
      <c r="F371" s="74">
        <f>IF($C$3="National Currency",IF(D.Other_DATA!E276=0,0,D.Other_DATA!E276),IF($C$3="Current Exchange rate",IF(D.Other_DATA!E276=0,0,D.Other_DATA!E276/ECO!O22),IF($C$3="Constant Exchange rate",IF(D.Other_DATA!E276=0,0,D.Other_DATA!E276/ECO!O57))))</f>
        <v>399</v>
      </c>
      <c r="G371" s="74">
        <f>IF($C$3="National Currency",IF(D.Other_DATA!F276=0,0,D.Other_DATA!F276),IF($C$3="Current Exchange rate",IF(D.Other_DATA!F276=0,0,D.Other_DATA!F276/ECO!P22),IF($C$3="Constant Exchange rate",IF(D.Other_DATA!F276=0,0,D.Other_DATA!F276/ECO!P57))))</f>
        <v>469</v>
      </c>
      <c r="H371" s="74">
        <f>IF($C$3="National Currency",IF(D.Other_DATA!G276=0,0,D.Other_DATA!G276),IF($C$3="Current Exchange rate",IF(D.Other_DATA!G276=0,0,D.Other_DATA!G276/ECO!Q22),IF($C$3="Constant Exchange rate",IF(D.Other_DATA!G276=0,0,D.Other_DATA!G276/ECO!Q57))))</f>
        <v>479</v>
      </c>
      <c r="I371" s="74">
        <f>IF($C$3="National Currency",IF(D.Other_DATA!H276=0,0,D.Other_DATA!H276),IF($C$3="Current Exchange rate",IF(D.Other_DATA!H276=0,0,D.Other_DATA!H276/ECO!R22),IF($C$3="Constant Exchange rate",IF(D.Other_DATA!H276=0,0,D.Other_DATA!H276/ECO!R57))))</f>
        <v>568</v>
      </c>
      <c r="J371" s="74">
        <f>IF($C$3="National Currency",IF(D.Other_DATA!I276=0,0,D.Other_DATA!I276),IF($C$3="Current Exchange rate",IF(D.Other_DATA!I276=0,0,D.Other_DATA!I276/ECO!S22),IF($C$3="Constant Exchange rate",IF(D.Other_DATA!I276=0,0,D.Other_DATA!I276/ECO!S57))))</f>
        <v>283</v>
      </c>
      <c r="K371" s="74">
        <f>IF($C$3="National Currency",IF(D.Other_DATA!J276=0,0,D.Other_DATA!J276),IF($C$3="Current Exchange rate",IF(D.Other_DATA!J276=0,0,D.Other_DATA!J276/ECO!T22),IF($C$3="Constant Exchange rate",IF(D.Other_DATA!J276=0,0,D.Other_DATA!J276/ECO!T57))))</f>
        <v>241</v>
      </c>
      <c r="L371" s="74">
        <f>IF($C$3="National Currency",IF(D.Other_DATA!K276=0,0,D.Other_DATA!K276),IF($C$3="Current Exchange rate",IF(D.Other_DATA!K276=0,0,D.Other_DATA!K276/ECO!U22),IF($C$3="Constant Exchange rate",IF(D.Other_DATA!K276=0,0,D.Other_DATA!K276/ECO!U57))))</f>
        <v>298</v>
      </c>
      <c r="M371" s="74">
        <f>IF($C$3="National Currency",IF(D.Other_DATA!L276=0,0,D.Other_DATA!L276),IF($C$3="Current Exchange rate",IF(D.Other_DATA!L276=0,0,D.Other_DATA!L276/ECO!V22),IF($C$3="Constant Exchange rate",IF(D.Other_DATA!L276=0,0,D.Other_DATA!L276/ECO!V57))))</f>
        <v>270</v>
      </c>
      <c r="N371" s="74">
        <f>IF($C$3="National Currency",IF(D.Other_DATA!M276=0,0,D.Other_DATA!M276),IF($C$3="Current Exchange rate",IF(D.Other_DATA!M276=0,0,D.Other_DATA!M276/ECO!W22),IF($C$3="Constant Exchange rate",IF(D.Other_DATA!M276=0,0,D.Other_DATA!M276/ECO!W57))))</f>
        <v>456</v>
      </c>
      <c r="O371" s="74">
        <f>IF($C$3="National Currency",IF(D.Other_DATA!N276=0,0,D.Other_DATA!N276),IF($C$3="Current Exchange rate",IF(D.Other_DATA!N276=0,0,D.Other_DATA!N276/ECO!X22),IF($C$3="Constant Exchange rate",IF(D.Other_DATA!N276=0,0,D.Other_DATA!N276/ECO!X57))))</f>
        <v>350</v>
      </c>
      <c r="P371" s="48">
        <f t="shared" si="88"/>
        <v>1.6015867708924752E-2</v>
      </c>
      <c r="Q371" s="94">
        <f t="shared" si="86"/>
        <v>-0.23245614035087714</v>
      </c>
      <c r="R371" s="94">
        <f t="shared" si="87"/>
        <v>-0.1228070175438597</v>
      </c>
    </row>
    <row r="372" spans="3:18" ht="15" x14ac:dyDescent="0.25">
      <c r="C372" s="256"/>
      <c r="D372" s="257"/>
      <c r="E372" s="45" t="s">
        <v>13</v>
      </c>
      <c r="F372" s="74">
        <f>IF($C$3="National Currency",IF(D.Other_DATA!E277=0,0,D.Other_DATA!E277),IF($C$3="Current Exchange rate",IF(D.Other_DATA!E277=0,0,D.Other_DATA!E277/ECO!O23),IF($C$3="Constant Exchange rate",IF(D.Other_DATA!E277=0,0,D.Other_DATA!E277/ECO!O58))))</f>
        <v>0</v>
      </c>
      <c r="G372" s="74">
        <f>IF($C$3="National Currency",IF(D.Other_DATA!F277=0,0,D.Other_DATA!F277),IF($C$3="Current Exchange rate",IF(D.Other_DATA!F277=0,0,D.Other_DATA!F277/ECO!P23),IF($C$3="Constant Exchange rate",IF(D.Other_DATA!F277=0,0,D.Other_DATA!F277/ECO!P58))))</f>
        <v>115.82658657612953</v>
      </c>
      <c r="H372" s="74">
        <f>IF($C$3="National Currency",IF(D.Other_DATA!G277=0,0,D.Other_DATA!G277),IF($C$3="Current Exchange rate",IF(D.Other_DATA!G277=0,0,D.Other_DATA!G277/ECO!Q23),IF($C$3="Constant Exchange rate",IF(D.Other_DATA!G277=0,0,D.Other_DATA!G277/ECO!Q58))))</f>
        <v>127.57900235048315</v>
      </c>
      <c r="I372" s="74">
        <f>IF($C$3="National Currency",IF(D.Other_DATA!H277=0,0,D.Other_DATA!H277),IF($C$3="Current Exchange rate",IF(D.Other_DATA!H277=0,0,D.Other_DATA!H277/ECO!R23),IF($C$3="Constant Exchange rate",IF(D.Other_DATA!H277=0,0,D.Other_DATA!H277/ECO!R58))))</f>
        <v>149.25568033429093</v>
      </c>
      <c r="J372" s="74">
        <f>IF($C$3="National Currency",IF(D.Other_DATA!I277=0,0,D.Other_DATA!I277),IF($C$3="Current Exchange rate",IF(D.Other_DATA!I277=0,0,D.Other_DATA!I277/ECO!S23),IF($C$3="Constant Exchange rate",IF(D.Other_DATA!I277=0,0,D.Other_DATA!I277/ECO!S58))))</f>
        <v>167.79838077827108</v>
      </c>
      <c r="K372" s="74">
        <f>IF($C$3="National Currency",IF(D.Other_DATA!J277=0,0,D.Other_DATA!J277),IF($C$3="Current Exchange rate",IF(D.Other_DATA!J277=0,0,D.Other_DATA!J277/ECO!T23),IF($C$3="Constant Exchange rate",IF(D.Other_DATA!J277=0,0,D.Other_DATA!J277/ECO!T58))))</f>
        <v>178.24497257769653</v>
      </c>
      <c r="L372" s="74">
        <f>IF($C$3="National Currency",IF(D.Other_DATA!K277=0,0,D.Other_DATA!K277),IF($C$3="Current Exchange rate",IF(D.Other_DATA!K277=0,0,D.Other_DATA!K277/ECO!U23),IF($C$3="Constant Exchange rate",IF(D.Other_DATA!K277=0,0,D.Other_DATA!K277/ECO!U58))))</f>
        <v>178.89788456516061</v>
      </c>
      <c r="M372" s="74">
        <f>IF($C$3="National Currency",IF(D.Other_DATA!L277=0,0,D.Other_DATA!L277),IF($C$3="Current Exchange rate",IF(D.Other_DATA!L277=0,0,D.Other_DATA!L277/ECO!V23),IF($C$3="Constant Exchange rate",IF(D.Other_DATA!L277=0,0,D.Other_DATA!L277/ECO!V58))))</f>
        <v>187.51632279968661</v>
      </c>
      <c r="N372" s="74">
        <f>IF($C$3="National Currency",IF(D.Other_DATA!M277=0,0,D.Other_DATA!M277),IF($C$3="Current Exchange rate",IF(D.Other_DATA!M277=0,0,D.Other_DATA!M277/ECO!W23),IF($C$3="Constant Exchange rate",IF(D.Other_DATA!M277=0,0,D.Other_DATA!M277/ECO!W58))))</f>
        <v>191.56437712196396</v>
      </c>
      <c r="O372" s="74">
        <f>IF($C$3="National Currency",IF(D.Other_DATA!N277=0,0,D.Other_DATA!N277),IF($C$3="Current Exchange rate",IF(D.Other_DATA!N277=0,0,D.Other_DATA!N277/ECO!X23),IF($C$3="Constant Exchange rate",IF(D.Other_DATA!N277=0,0,D.Other_DATA!N277/ECO!X58))))</f>
        <v>203.5779576913032</v>
      </c>
      <c r="P372" s="48">
        <f t="shared" si="88"/>
        <v>9.3156503966771199E-3</v>
      </c>
      <c r="Q372" s="94">
        <f t="shared" si="86"/>
        <v>6.2713019768234401E-2</v>
      </c>
      <c r="R372" s="94" t="str">
        <f t="shared" si="87"/>
        <v>-</v>
      </c>
    </row>
    <row r="373" spans="3:18" ht="15" x14ac:dyDescent="0.25">
      <c r="C373" s="256"/>
      <c r="D373" s="257"/>
      <c r="E373" s="45" t="s">
        <v>14</v>
      </c>
      <c r="F373" s="74">
        <f>IF($C$3="National Currency",IF(D.Other_DATA!E278=0,0,D.Other_DATA!E278),IF($C$3="Current Exchange rate",IF(D.Other_DATA!E278=0,0,D.Other_DATA!E278/ECO!O24),IF($C$3="Constant Exchange rate",IF(D.Other_DATA!E278=0,0,D.Other_DATA!E278/ECO!O59))))</f>
        <v>0</v>
      </c>
      <c r="G373" s="74">
        <f>IF($C$3="National Currency",IF(D.Other_DATA!F278=0,0,D.Other_DATA!F278),IF($C$3="Current Exchange rate",IF(D.Other_DATA!F278=0,0,D.Other_DATA!F278/ECO!P24),IF($C$3="Constant Exchange rate",IF(D.Other_DATA!F278=0,0,D.Other_DATA!F278/ECO!P59))))</f>
        <v>0</v>
      </c>
      <c r="H373" s="74">
        <f>IF($C$3="National Currency",IF(D.Other_DATA!G278=0,0,D.Other_DATA!G278),IF($C$3="Current Exchange rate",IF(D.Other_DATA!G278=0,0,D.Other_DATA!G278/ECO!Q24),IF($C$3="Constant Exchange rate",IF(D.Other_DATA!G278=0,0,D.Other_DATA!G278/ECO!Q59))))</f>
        <v>0</v>
      </c>
      <c r="I373" s="74">
        <f>IF($C$3="National Currency",IF(D.Other_DATA!H278=0,0,D.Other_DATA!H278),IF($C$3="Current Exchange rate",IF(D.Other_DATA!H278=0,0,D.Other_DATA!H278/ECO!R24),IF($C$3="Constant Exchange rate",IF(D.Other_DATA!H278=0,0,D.Other_DATA!H278/ECO!R59))))</f>
        <v>0</v>
      </c>
      <c r="J373" s="74">
        <f>IF($C$3="National Currency",IF(D.Other_DATA!I278=0,0,D.Other_DATA!I278),IF($C$3="Current Exchange rate",IF(D.Other_DATA!I278=0,0,D.Other_DATA!I278/ECO!S24),IF($C$3="Constant Exchange rate",IF(D.Other_DATA!I278=0,0,D.Other_DATA!I278/ECO!S59))))</f>
        <v>0</v>
      </c>
      <c r="K373" s="74">
        <f>IF($C$3="National Currency",IF(D.Other_DATA!J278=0,0,D.Other_DATA!J278),IF($C$3="Current Exchange rate",IF(D.Other_DATA!J278=0,0,D.Other_DATA!J278/ECO!T24),IF($C$3="Constant Exchange rate",IF(D.Other_DATA!J278=0,0,D.Other_DATA!J278/ECO!T59))))</f>
        <v>0</v>
      </c>
      <c r="L373" s="74">
        <f>IF($C$3="National Currency",IF(D.Other_DATA!K278=0,0,D.Other_DATA!K278),IF($C$3="Current Exchange rate",IF(D.Other_DATA!K278=0,0,D.Other_DATA!K278/ECO!U24),IF($C$3="Constant Exchange rate",IF(D.Other_DATA!K278=0,0,D.Other_DATA!K278/ECO!U59))))</f>
        <v>0</v>
      </c>
      <c r="M373" s="74">
        <f>IF($C$3="National Currency",IF(D.Other_DATA!L278=0,0,D.Other_DATA!L278),IF($C$3="Current Exchange rate",IF(D.Other_DATA!L278=0,0,D.Other_DATA!L278/ECO!V24),IF($C$3="Constant Exchange rate",IF(D.Other_DATA!L278=0,0,D.Other_DATA!L278/ECO!V59))))</f>
        <v>0</v>
      </c>
      <c r="N373" s="74">
        <f>IF($C$3="National Currency",IF(D.Other_DATA!M278=0,0,D.Other_DATA!M278),IF($C$3="Current Exchange rate",IF(D.Other_DATA!M278=0,0,D.Other_DATA!M278/ECO!W24),IF($C$3="Constant Exchange rate",IF(D.Other_DATA!M278=0,0,D.Other_DATA!M278/ECO!W59))))</f>
        <v>0</v>
      </c>
      <c r="O373" s="74">
        <f>IF($C$3="National Currency",IF(D.Other_DATA!N278=0,0,D.Other_DATA!N278),IF($C$3="Current Exchange rate",IF(D.Other_DATA!N278=0,0,D.Other_DATA!N278/ECO!X24),IF($C$3="Constant Exchange rate",IF(D.Other_DATA!N278=0,0,D.Other_DATA!N278/ECO!X59))))</f>
        <v>0</v>
      </c>
      <c r="P373" s="48">
        <f t="shared" si="88"/>
        <v>0</v>
      </c>
      <c r="Q373" s="94" t="str">
        <f t="shared" si="86"/>
        <v>-</v>
      </c>
      <c r="R373" s="94" t="str">
        <f t="shared" si="87"/>
        <v>-</v>
      </c>
    </row>
    <row r="374" spans="3:18" ht="15" x14ac:dyDescent="0.25">
      <c r="C374" s="256"/>
      <c r="D374" s="257"/>
      <c r="E374" s="45" t="s">
        <v>15</v>
      </c>
      <c r="F374" s="74">
        <f>IF($C$3="National Currency",IF(D.Other_DATA!E279=0,0,D.Other_DATA!E279),IF($C$3="Current Exchange rate",IF(D.Other_DATA!E279=0,0,D.Other_DATA!E279/ECO!O25),IF($C$3="Constant Exchange rate",IF(D.Other_DATA!E279=0,0,D.Other_DATA!E279/ECO!O60))))</f>
        <v>0</v>
      </c>
      <c r="G374" s="74">
        <f>IF($C$3="National Currency",IF(D.Other_DATA!F279=0,0,D.Other_DATA!F279),IF($C$3="Current Exchange rate",IF(D.Other_DATA!F279=0,0,D.Other_DATA!F279/ECO!P25),IF($C$3="Constant Exchange rate",IF(D.Other_DATA!F279=0,0,D.Other_DATA!F279/ECO!P60))))</f>
        <v>0</v>
      </c>
      <c r="H374" s="74">
        <f>IF($C$3="National Currency",IF(D.Other_DATA!G279=0,0,D.Other_DATA!G279),IF($C$3="Current Exchange rate",IF(D.Other_DATA!G279=0,0,D.Other_DATA!G279/ECO!Q25),IF($C$3="Constant Exchange rate",IF(D.Other_DATA!G279=0,0,D.Other_DATA!G279/ECO!Q60))))</f>
        <v>0</v>
      </c>
      <c r="I374" s="74">
        <f>IF($C$3="National Currency",IF(D.Other_DATA!H279=0,0,D.Other_DATA!H279),IF($C$3="Current Exchange rate",IF(D.Other_DATA!H279=0,0,D.Other_DATA!H279/ECO!R25),IF($C$3="Constant Exchange rate",IF(D.Other_DATA!H279=0,0,D.Other_DATA!H279/ECO!R60))))</f>
        <v>0</v>
      </c>
      <c r="J374" s="74">
        <f>IF($C$3="National Currency",IF(D.Other_DATA!I279=0,0,D.Other_DATA!I279),IF($C$3="Current Exchange rate",IF(D.Other_DATA!I279=0,0,D.Other_DATA!I279/ECO!S25),IF($C$3="Constant Exchange rate",IF(D.Other_DATA!I279=0,0,D.Other_DATA!I279/ECO!S60))))</f>
        <v>0</v>
      </c>
      <c r="K374" s="74">
        <f>IF($C$3="National Currency",IF(D.Other_DATA!J279=0,0,D.Other_DATA!J279),IF($C$3="Current Exchange rate",IF(D.Other_DATA!J279=0,0,D.Other_DATA!J279/ECO!T25),IF($C$3="Constant Exchange rate",IF(D.Other_DATA!J279=0,0,D.Other_DATA!J279/ECO!T60))))</f>
        <v>0</v>
      </c>
      <c r="L374" s="74">
        <f>IF($C$3="National Currency",IF(D.Other_DATA!K279=0,0,D.Other_DATA!K279),IF($C$3="Current Exchange rate",IF(D.Other_DATA!K279=0,0,D.Other_DATA!K279/ECO!U25),IF($C$3="Constant Exchange rate",IF(D.Other_DATA!K279=0,0,D.Other_DATA!K279/ECO!U60))))</f>
        <v>0</v>
      </c>
      <c r="M374" s="74">
        <f>IF($C$3="National Currency",IF(D.Other_DATA!L279=0,0,D.Other_DATA!L279),IF($C$3="Current Exchange rate",IF(D.Other_DATA!L279=0,0,D.Other_DATA!L279/ECO!V25),IF($C$3="Constant Exchange rate",IF(D.Other_DATA!L279=0,0,D.Other_DATA!L279/ECO!V60))))</f>
        <v>0</v>
      </c>
      <c r="N374" s="74">
        <f>IF($C$3="National Currency",IF(D.Other_DATA!M279=0,0,D.Other_DATA!M279),IF($C$3="Current Exchange rate",IF(D.Other_DATA!M279=0,0,D.Other_DATA!M279/ECO!W25),IF($C$3="Constant Exchange rate",IF(D.Other_DATA!M279=0,0,D.Other_DATA!M279/ECO!W60))))</f>
        <v>0</v>
      </c>
      <c r="O374" s="74">
        <f>IF($C$3="National Currency",IF(D.Other_DATA!N279=0,0,D.Other_DATA!N279),IF($C$3="Current Exchange rate",IF(D.Other_DATA!N279=0,0,D.Other_DATA!N279/ECO!X25),IF($C$3="Constant Exchange rate",IF(D.Other_DATA!N279=0,0,D.Other_DATA!N279/ECO!X60))))</f>
        <v>0</v>
      </c>
      <c r="P374" s="48">
        <f t="shared" si="88"/>
        <v>0</v>
      </c>
      <c r="Q374" s="94" t="str">
        <f t="shared" si="86"/>
        <v>-</v>
      </c>
      <c r="R374" s="94" t="str">
        <f t="shared" si="87"/>
        <v>-</v>
      </c>
    </row>
    <row r="375" spans="3:18" ht="15" x14ac:dyDescent="0.25">
      <c r="C375" s="256"/>
      <c r="D375" s="257"/>
      <c r="E375" s="45" t="s">
        <v>16</v>
      </c>
      <c r="F375" s="74">
        <f>IF($C$3="National Currency",IF(D.Other_DATA!E280=0,0,D.Other_DATA!E280),IF($C$3="Current Exchange rate",IF(D.Other_DATA!E280=0,0,D.Other_DATA!E280/ECO!O26),IF($C$3="Constant Exchange rate",IF(D.Other_DATA!E280=0,0,D.Other_DATA!E280/ECO!O61))))</f>
        <v>20.982606438213914</v>
      </c>
      <c r="G375" s="74">
        <f>IF($C$3="National Currency",IF(D.Other_DATA!F280=0,0,D.Other_DATA!F280),IF($C$3="Current Exchange rate",IF(D.Other_DATA!F280=0,0,D.Other_DATA!F280/ECO!P26),IF($C$3="Constant Exchange rate",IF(D.Other_DATA!F280=0,0,D.Other_DATA!F280/ECO!P61))))</f>
        <v>21.028037383177569</v>
      </c>
      <c r="H375" s="74">
        <f>IF($C$3="National Currency",IF(D.Other_DATA!G280=0,0,D.Other_DATA!G280),IF($C$3="Current Exchange rate",IF(D.Other_DATA!G280=0,0,D.Other_DATA!G280/ECO!Q26),IF($C$3="Constant Exchange rate",IF(D.Other_DATA!G280=0,0,D.Other_DATA!G280/ECO!Q61))))</f>
        <v>19.976635514018689</v>
      </c>
      <c r="I375" s="74">
        <f>IF($C$3="National Currency",IF(D.Other_DATA!H280=0,0,D.Other_DATA!H280),IF($C$3="Current Exchange rate",IF(D.Other_DATA!H280=0,0,D.Other_DATA!H280/ECO!R26),IF($C$3="Constant Exchange rate",IF(D.Other_DATA!H280=0,0,D.Other_DATA!H280/ECO!R61))))</f>
        <v>21.261682242990652</v>
      </c>
      <c r="J375" s="74">
        <f>IF($C$3="National Currency",IF(D.Other_DATA!I280=0,0,D.Other_DATA!I280),IF($C$3="Current Exchange rate",IF(D.Other_DATA!I280=0,0,D.Other_DATA!I280/ECO!S26),IF($C$3="Constant Exchange rate",IF(D.Other_DATA!I280=0,0,D.Other_DATA!I280/ECO!S61))))</f>
        <v>25.097352024922117</v>
      </c>
      <c r="K375" s="74">
        <f>IF($C$3="National Currency",IF(D.Other_DATA!J280=0,0,D.Other_DATA!J280),IF($C$3="Current Exchange rate",IF(D.Other_DATA!J280=0,0,D.Other_DATA!J280/ECO!T26),IF($C$3="Constant Exchange rate",IF(D.Other_DATA!J280=0,0,D.Other_DATA!J280/ECO!T61))))</f>
        <v>25.149273104880578</v>
      </c>
      <c r="L375" s="74">
        <f>IF($C$3="National Currency",IF(D.Other_DATA!K280=0,0,D.Other_DATA!K280),IF($C$3="Current Exchange rate",IF(D.Other_DATA!K280=0,0,D.Other_DATA!K280/ECO!U26),IF($C$3="Constant Exchange rate",IF(D.Other_DATA!K280=0,0,D.Other_DATA!K280/ECO!U61))))</f>
        <v>27.576583592938732</v>
      </c>
      <c r="M375" s="74">
        <f>IF($C$3="National Currency",IF(D.Other_DATA!L280=0,0,D.Other_DATA!L280),IF($C$3="Current Exchange rate",IF(D.Other_DATA!L280=0,0,D.Other_DATA!L280/ECO!V26),IF($C$3="Constant Exchange rate",IF(D.Other_DATA!L280=0,0,D.Other_DATA!L280/ECO!V61))))</f>
        <v>28.887590861889926</v>
      </c>
      <c r="N375" s="74">
        <f>IF($C$3="National Currency",IF(D.Other_DATA!M280=0,0,D.Other_DATA!M280),IF($C$3="Current Exchange rate",IF(D.Other_DATA!M280=0,0,D.Other_DATA!M280/ECO!W26),IF($C$3="Constant Exchange rate",IF(D.Other_DATA!M280=0,0,D.Other_DATA!M280/ECO!W61))))</f>
        <v>31.399273104880578</v>
      </c>
      <c r="O375" s="74">
        <f>IF($C$3="National Currency",IF(D.Other_DATA!N280=0,0,D.Other_DATA!N280),IF($C$3="Current Exchange rate",IF(D.Other_DATA!N280=0,0,D.Other_DATA!N280/ECO!X26),IF($C$3="Constant Exchange rate",IF(D.Other_DATA!N280=0,0,D.Other_DATA!N280/ECO!X61))))</f>
        <v>31.399273104880578</v>
      </c>
      <c r="P375" s="48">
        <f t="shared" si="88"/>
        <v>1.4368188691547608E-3</v>
      </c>
      <c r="Q375" s="94">
        <f t="shared" si="86"/>
        <v>0</v>
      </c>
      <c r="R375" s="94">
        <f t="shared" si="87"/>
        <v>0.49644293226105773</v>
      </c>
    </row>
    <row r="376" spans="3:18" ht="15" x14ac:dyDescent="0.25">
      <c r="C376" s="256"/>
      <c r="D376" s="257"/>
      <c r="E376" s="45" t="s">
        <v>17</v>
      </c>
      <c r="F376" s="74">
        <f>IF($C$3="National Currency",IF(D.Other_DATA!E281=0,0,D.Other_DATA!E281),IF($C$3="Current Exchange rate",IF(D.Other_DATA!E281=0,0,D.Other_DATA!E281/ECO!O27),IF($C$3="Constant Exchange rate",IF(D.Other_DATA!E281=0,0,D.Other_DATA!E281/ECO!O62))))</f>
        <v>3923.3490000000002</v>
      </c>
      <c r="G376" s="74">
        <f>IF($C$3="National Currency",IF(D.Other_DATA!F281=0,0,D.Other_DATA!F281),IF($C$3="Current Exchange rate",IF(D.Other_DATA!F281=0,0,D.Other_DATA!F281/ECO!P27),IF($C$3="Constant Exchange rate",IF(D.Other_DATA!F281=0,0,D.Other_DATA!F281/ECO!P62))))</f>
        <v>3977.65</v>
      </c>
      <c r="H376" s="74">
        <f>IF($C$3="National Currency",IF(D.Other_DATA!G281=0,0,D.Other_DATA!G281),IF($C$3="Current Exchange rate",IF(D.Other_DATA!G281=0,0,D.Other_DATA!G281/ECO!Q27),IF($C$3="Constant Exchange rate",IF(D.Other_DATA!G281=0,0,D.Other_DATA!G281/ECO!Q62))))</f>
        <v>4034.8969999999999</v>
      </c>
      <c r="I376" s="74">
        <f>IF($C$3="National Currency",IF(D.Other_DATA!H281=0,0,D.Other_DATA!H281),IF($C$3="Current Exchange rate",IF(D.Other_DATA!H281=0,0,D.Other_DATA!H281/ECO!R27),IF($C$3="Constant Exchange rate",IF(D.Other_DATA!H281=0,0,D.Other_DATA!H281/ECO!R62))))</f>
        <v>4165.3519999999999</v>
      </c>
      <c r="J376" s="74">
        <f>IF($C$3="National Currency",IF(D.Other_DATA!I281=0,0,D.Other_DATA!I281),IF($C$3="Current Exchange rate",IF(D.Other_DATA!I281=0,0,D.Other_DATA!I281/ECO!S27),IF($C$3="Constant Exchange rate",IF(D.Other_DATA!I281=0,0,D.Other_DATA!I281/ECO!S62))))</f>
        <v>4091.1940000000004</v>
      </c>
      <c r="K376" s="74">
        <f>IF($C$3="National Currency",IF(D.Other_DATA!J281=0,0,D.Other_DATA!J281),IF($C$3="Current Exchange rate",IF(D.Other_DATA!J281=0,0,D.Other_DATA!J281/ECO!T27),IF($C$3="Constant Exchange rate",IF(D.Other_DATA!J281=0,0,D.Other_DATA!J281/ECO!T62))))</f>
        <v>4031.114</v>
      </c>
      <c r="L376" s="74">
        <f>IF($C$3="National Currency",IF(D.Other_DATA!K281=0,0,D.Other_DATA!K281),IF($C$3="Current Exchange rate",IF(D.Other_DATA!K281=0,0,D.Other_DATA!K281/ECO!U27),IF($C$3="Constant Exchange rate",IF(D.Other_DATA!K281=0,0,D.Other_DATA!K281/ECO!U62))))</f>
        <v>3887.2780000000002</v>
      </c>
      <c r="M376" s="74">
        <f>IF($C$3="National Currency",IF(D.Other_DATA!L281=0,0,D.Other_DATA!L281),IF($C$3="Current Exchange rate",IF(D.Other_DATA!L281=0,0,D.Other_DATA!L281/ECO!V27),IF($C$3="Constant Exchange rate",IF(D.Other_DATA!L281=0,0,D.Other_DATA!L281/ECO!V62))))</f>
        <v>3989.9969999999998</v>
      </c>
      <c r="N376" s="74">
        <f>IF($C$3="National Currency",IF(D.Other_DATA!M281=0,0,D.Other_DATA!M281),IF($C$3="Current Exchange rate",IF(D.Other_DATA!M281=0,0,D.Other_DATA!M281/ECO!W27),IF($C$3="Constant Exchange rate",IF(D.Other_DATA!M281=0,0,D.Other_DATA!M281/ECO!W62))))</f>
        <v>3926.922</v>
      </c>
      <c r="O376" s="74">
        <f>IF($C$3="National Currency",IF(D.Other_DATA!N281=0,0,D.Other_DATA!N281),IF($C$3="Current Exchange rate",IF(D.Other_DATA!N281=0,0,D.Other_DATA!N281/ECO!X27),IF($C$3="Constant Exchange rate",IF(D.Other_DATA!N281=0,0,D.Other_DATA!N281/ECO!X62))))</f>
        <v>3819</v>
      </c>
      <c r="P376" s="48">
        <f t="shared" si="88"/>
        <v>0.17475599651538179</v>
      </c>
      <c r="Q376" s="94">
        <f t="shared" si="86"/>
        <v>-2.748259323714608E-2</v>
      </c>
      <c r="R376" s="94">
        <f t="shared" si="87"/>
        <v>-2.6596920131245039E-2</v>
      </c>
    </row>
    <row r="377" spans="3:18" ht="15" x14ac:dyDescent="0.25">
      <c r="C377" s="256"/>
      <c r="D377" s="257"/>
      <c r="E377" s="45" t="s">
        <v>18</v>
      </c>
      <c r="F377" s="74">
        <f>IF($C$3="National Currency",IF(D.Other_DATA!E282=0,0,D.Other_DATA!E282),IF($C$3="Current Exchange rate",IF(D.Other_DATA!E282=0,0,D.Other_DATA!E282/ECO!O28),IF($C$3="Constant Exchange rate",IF(D.Other_DATA!E282=0,0,D.Other_DATA!E282/ECO!O63))))</f>
        <v>0</v>
      </c>
      <c r="G377" s="74">
        <f>IF($C$3="National Currency",IF(D.Other_DATA!F282=0,0,D.Other_DATA!F282),IF($C$3="Current Exchange rate",IF(D.Other_DATA!F282=0,0,D.Other_DATA!F282/ECO!P28),IF($C$3="Constant Exchange rate",IF(D.Other_DATA!F282=0,0,D.Other_DATA!F282/ECO!P63))))</f>
        <v>0</v>
      </c>
      <c r="H377" s="74">
        <f>IF($C$3="National Currency",IF(D.Other_DATA!G282=0,0,D.Other_DATA!G282),IF($C$3="Current Exchange rate",IF(D.Other_DATA!G282=0,0,D.Other_DATA!G282/ECO!Q28),IF($C$3="Constant Exchange rate",IF(D.Other_DATA!G282=0,0,D.Other_DATA!G282/ECO!Q63))))</f>
        <v>0</v>
      </c>
      <c r="I377" s="74">
        <f>IF($C$3="National Currency",IF(D.Other_DATA!H282=0,0,D.Other_DATA!H282),IF($C$3="Current Exchange rate",IF(D.Other_DATA!H282=0,0,D.Other_DATA!H282/ECO!R28),IF($C$3="Constant Exchange rate",IF(D.Other_DATA!H282=0,0,D.Other_DATA!H282/ECO!R63))))</f>
        <v>0</v>
      </c>
      <c r="J377" s="74">
        <f>IF($C$3="National Currency",IF(D.Other_DATA!I282=0,0,D.Other_DATA!I282),IF($C$3="Current Exchange rate",IF(D.Other_DATA!I282=0,0,D.Other_DATA!I282/ECO!S28),IF($C$3="Constant Exchange rate",IF(D.Other_DATA!I282=0,0,D.Other_DATA!I282/ECO!S63))))</f>
        <v>0</v>
      </c>
      <c r="K377" s="74">
        <f>IF($C$3="National Currency",IF(D.Other_DATA!J282=0,0,D.Other_DATA!J282),IF($C$3="Current Exchange rate",IF(D.Other_DATA!J282=0,0,D.Other_DATA!J282/ECO!T28),IF($C$3="Constant Exchange rate",IF(D.Other_DATA!J282=0,0,D.Other_DATA!J282/ECO!T63))))</f>
        <v>0</v>
      </c>
      <c r="L377" s="74">
        <f>IF($C$3="National Currency",IF(D.Other_DATA!K282=0,0,D.Other_DATA!K282),IF($C$3="Current Exchange rate",IF(D.Other_DATA!K282=0,0,D.Other_DATA!K282/ECO!U28),IF($C$3="Constant Exchange rate",IF(D.Other_DATA!K282=0,0,D.Other_DATA!K282/ECO!U63))))</f>
        <v>0</v>
      </c>
      <c r="M377" s="74">
        <f>IF($C$3="National Currency",IF(D.Other_DATA!L282=0,0,D.Other_DATA!L282),IF($C$3="Current Exchange rate",IF(D.Other_DATA!L282=0,0,D.Other_DATA!L282/ECO!V28),IF($C$3="Constant Exchange rate",IF(D.Other_DATA!L282=0,0,D.Other_DATA!L282/ECO!V63))))</f>
        <v>0</v>
      </c>
      <c r="N377" s="74">
        <f>IF($C$3="National Currency",IF(D.Other_DATA!M282=0,0,D.Other_DATA!M282),IF($C$3="Current Exchange rate",IF(D.Other_DATA!M282=0,0,D.Other_DATA!M282/ECO!W28),IF($C$3="Constant Exchange rate",IF(D.Other_DATA!M282=0,0,D.Other_DATA!M282/ECO!W63))))</f>
        <v>0</v>
      </c>
      <c r="O377" s="74">
        <f>IF($C$3="National Currency",IF(D.Other_DATA!N282=0,0,D.Other_DATA!N282),IF($C$3="Current Exchange rate",IF(D.Other_DATA!N282=0,0,D.Other_DATA!N282/ECO!X28),IF($C$3="Constant Exchange rate",IF(D.Other_DATA!N282=0,0,D.Other_DATA!N282/ECO!X63))))</f>
        <v>0</v>
      </c>
      <c r="P377" s="48">
        <f t="shared" si="88"/>
        <v>0</v>
      </c>
      <c r="Q377" s="94" t="str">
        <f t="shared" si="86"/>
        <v>-</v>
      </c>
      <c r="R377" s="94" t="str">
        <f t="shared" si="87"/>
        <v>-</v>
      </c>
    </row>
    <row r="378" spans="3:18" ht="15" x14ac:dyDescent="0.25">
      <c r="C378" s="256"/>
      <c r="D378" s="257"/>
      <c r="E378" s="45" t="s">
        <v>19</v>
      </c>
      <c r="F378" s="74">
        <f>IF($C$3="National Currency",IF(D.Other_DATA!E283=0,0,D.Other_DATA!E283),IF($C$3="Current Exchange rate",IF(D.Other_DATA!E283=0,0,D.Other_DATA!E283/ECO!O29),IF($C$3="Constant Exchange rate",IF(D.Other_DATA!E283=0,0,D.Other_DATA!E283/ECO!O64))))</f>
        <v>60</v>
      </c>
      <c r="G378" s="74">
        <f>IF($C$3="National Currency",IF(D.Other_DATA!F283=0,0,D.Other_DATA!F283),IF($C$3="Current Exchange rate",IF(D.Other_DATA!F283=0,0,D.Other_DATA!F283/ECO!P29),IF($C$3="Constant Exchange rate",IF(D.Other_DATA!F283=0,0,D.Other_DATA!F283/ECO!P64))))</f>
        <v>70</v>
      </c>
      <c r="H378" s="74">
        <f>IF($C$3="National Currency",IF(D.Other_DATA!G283=0,0,D.Other_DATA!G283),IF($C$3="Current Exchange rate",IF(D.Other_DATA!G283=0,0,D.Other_DATA!G283/ECO!Q29),IF($C$3="Constant Exchange rate",IF(D.Other_DATA!G283=0,0,D.Other_DATA!G283/ECO!Q64))))</f>
        <v>80</v>
      </c>
      <c r="I378" s="74">
        <f>IF($C$3="National Currency",IF(D.Other_DATA!H283=0,0,D.Other_DATA!H283),IF($C$3="Current Exchange rate",IF(D.Other_DATA!H283=0,0,D.Other_DATA!H283/ECO!R29),IF($C$3="Constant Exchange rate",IF(D.Other_DATA!H283=0,0,D.Other_DATA!H283/ECO!R64))))</f>
        <v>76</v>
      </c>
      <c r="J378" s="74">
        <f>IF($C$3="National Currency",IF(D.Other_DATA!I283=0,0,D.Other_DATA!I283),IF($C$3="Current Exchange rate",IF(D.Other_DATA!I283=0,0,D.Other_DATA!I283/ECO!S29),IF($C$3="Constant Exchange rate",IF(D.Other_DATA!I283=0,0,D.Other_DATA!I283/ECO!S64))))</f>
        <v>58</v>
      </c>
      <c r="K378" s="74">
        <f>IF($C$3="National Currency",IF(D.Other_DATA!J283=0,0,D.Other_DATA!J283),IF($C$3="Current Exchange rate",IF(D.Other_DATA!J283=0,0,D.Other_DATA!J283/ECO!T29),IF($C$3="Constant Exchange rate",IF(D.Other_DATA!J283=0,0,D.Other_DATA!J283/ECO!T64))))</f>
        <v>87</v>
      </c>
      <c r="L378" s="74">
        <f>IF($C$3="National Currency",IF(D.Other_DATA!K283=0,0,D.Other_DATA!K283),IF($C$3="Current Exchange rate",IF(D.Other_DATA!K283=0,0,D.Other_DATA!K283/ECO!U29),IF($C$3="Constant Exchange rate",IF(D.Other_DATA!K283=0,0,D.Other_DATA!K283/ECO!U64))))</f>
        <v>102</v>
      </c>
      <c r="M378" s="74">
        <f>IF($C$3="National Currency",IF(D.Other_DATA!L283=0,0,D.Other_DATA!L283),IF($C$3="Current Exchange rate",IF(D.Other_DATA!L283=0,0,D.Other_DATA!L283/ECO!V29),IF($C$3="Constant Exchange rate",IF(D.Other_DATA!L283=0,0,D.Other_DATA!L283/ECO!V64))))</f>
        <v>107</v>
      </c>
      <c r="N378" s="74">
        <f>IF($C$3="National Currency",IF(D.Other_DATA!M283=0,0,D.Other_DATA!M283),IF($C$3="Current Exchange rate",IF(D.Other_DATA!M283=0,0,D.Other_DATA!M283/ECO!W29),IF($C$3="Constant Exchange rate",IF(D.Other_DATA!M283=0,0,D.Other_DATA!M283/ECO!W64))))</f>
        <v>91</v>
      </c>
      <c r="O378" s="223">
        <f>IF($C$3="National Currency",IF(D.Other_DATA!N283=0,0,D.Other_DATA!N283),IF($C$3="Current Exchange rate",IF(D.Other_DATA!N283=0,0,D.Other_DATA!N283/ECO!X29),IF($C$3="Constant Exchange rate",IF(D.Other_DATA!N283=0,0,D.Other_DATA!N283/ECO!X64))))</f>
        <v>91</v>
      </c>
      <c r="P378" s="48">
        <f t="shared" si="88"/>
        <v>4.1641256043204351E-3</v>
      </c>
      <c r="Q378" s="94">
        <f t="shared" si="86"/>
        <v>0</v>
      </c>
      <c r="R378" s="94">
        <f t="shared" si="87"/>
        <v>0.51666666666666661</v>
      </c>
    </row>
    <row r="379" spans="3:18" ht="15" x14ac:dyDescent="0.25">
      <c r="C379" s="256"/>
      <c r="D379" s="257"/>
      <c r="E379" s="45" t="s">
        <v>20</v>
      </c>
      <c r="F379" s="74">
        <f>IF($C$3="National Currency",IF(D.Other_DATA!E284=0,0,D.Other_DATA!E284),IF($C$3="Current Exchange rate",IF(D.Other_DATA!E284=0,0,D.Other_DATA!E284/ECO!O30),IF($C$3="Constant Exchange rate",IF(D.Other_DATA!E284=0,0,D.Other_DATA!E284/ECO!O65))))</f>
        <v>31.360273192942515</v>
      </c>
      <c r="G379" s="74">
        <f>IF($C$3="National Currency",IF(D.Other_DATA!F284=0,0,D.Other_DATA!F284),IF($C$3="Current Exchange rate",IF(D.Other_DATA!F284=0,0,D.Other_DATA!F284/ECO!P30),IF($C$3="Constant Exchange rate",IF(D.Other_DATA!F284=0,0,D.Other_DATA!F284/ECO!P65))))</f>
        <v>33.864541832669325</v>
      </c>
      <c r="H379" s="74">
        <f>IF($C$3="National Currency",IF(D.Other_DATA!G284=0,0,D.Other_DATA!G284),IF($C$3="Current Exchange rate",IF(D.Other_DATA!G284=0,0,D.Other_DATA!G284/ECO!Q30),IF($C$3="Constant Exchange rate",IF(D.Other_DATA!G284=0,0,D.Other_DATA!G284/ECO!Q65))))</f>
        <v>41.078542970973253</v>
      </c>
      <c r="I379" s="74">
        <f>IF($C$3="National Currency",IF(D.Other_DATA!H284=0,0,D.Other_DATA!H284),IF($C$3="Current Exchange rate",IF(D.Other_DATA!H284=0,0,D.Other_DATA!H284/ECO!R30),IF($C$3="Constant Exchange rate",IF(D.Other_DATA!H284=0,0,D.Other_DATA!H284/ECO!R65))))</f>
        <v>62.307911212293682</v>
      </c>
      <c r="J379" s="74">
        <f>IF($C$3="National Currency",IF(D.Other_DATA!I284=0,0,D.Other_DATA!I284),IF($C$3="Current Exchange rate",IF(D.Other_DATA!I284=0,0,D.Other_DATA!I284/ECO!S30),IF($C$3="Constant Exchange rate",IF(D.Other_DATA!I284=0,0,D.Other_DATA!I284/ECO!S65))))</f>
        <v>78.571428571428569</v>
      </c>
      <c r="K379" s="74">
        <f>IF($C$3="National Currency",IF(D.Other_DATA!J284=0,0,D.Other_DATA!J284),IF($C$3="Current Exchange rate",IF(D.Other_DATA!J284=0,0,D.Other_DATA!J284/ECO!T30),IF($C$3="Constant Exchange rate",IF(D.Other_DATA!J284=0,0,D.Other_DATA!J284/ECO!T65))))</f>
        <v>63.944223107569719</v>
      </c>
      <c r="L379" s="74">
        <f>IF($C$3="National Currency",IF(D.Other_DATA!K284=0,0,D.Other_DATA!K284),IF($C$3="Current Exchange rate",IF(D.Other_DATA!K284=0,0,D.Other_DATA!K284/ECO!U30),IF($C$3="Constant Exchange rate",IF(D.Other_DATA!K284=0,0,D.Other_DATA!K284/ECO!U65))))</f>
        <v>46.229368241320437</v>
      </c>
      <c r="M379" s="74">
        <f>IF($C$3="National Currency",IF(D.Other_DATA!L284=0,0,D.Other_DATA!L284),IF($C$3="Current Exchange rate",IF(D.Other_DATA!L284=0,0,D.Other_DATA!L284/ECO!V30),IF($C$3="Constant Exchange rate",IF(D.Other_DATA!L284=0,0,D.Other_DATA!L284/ECO!V65))))</f>
        <v>0</v>
      </c>
      <c r="N379" s="74">
        <f>IF($C$3="National Currency",IF(D.Other_DATA!M284=0,0,D.Other_DATA!M284),IF($C$3="Current Exchange rate",IF(D.Other_DATA!M284=0,0,D.Other_DATA!M284/ECO!W30),IF($C$3="Constant Exchange rate",IF(D.Other_DATA!M284=0,0,D.Other_DATA!M284/ECO!W65))))</f>
        <v>0</v>
      </c>
      <c r="O379" s="74">
        <f>IF($C$3="National Currency",IF(D.Other_DATA!N284=0,0,D.Other_DATA!N284),IF($C$3="Current Exchange rate",IF(D.Other_DATA!N284=0,0,D.Other_DATA!N284/ECO!X30),IF($C$3="Constant Exchange rate",IF(D.Other_DATA!N284=0,0,D.Other_DATA!N284/ECO!X65))))</f>
        <v>0</v>
      </c>
      <c r="P379" s="48">
        <f t="shared" si="88"/>
        <v>0</v>
      </c>
      <c r="Q379" s="94" t="str">
        <f t="shared" si="86"/>
        <v>-</v>
      </c>
      <c r="R379" s="94" t="str">
        <f t="shared" si="87"/>
        <v>-</v>
      </c>
    </row>
    <row r="380" spans="3:18" ht="15" x14ac:dyDescent="0.25">
      <c r="C380" s="256"/>
      <c r="D380" s="257"/>
      <c r="E380" s="45" t="s">
        <v>21</v>
      </c>
      <c r="F380" s="74">
        <f>IF($C$3="National Currency",IF(D.Other_DATA!E285=0,0,D.Other_DATA!E285),IF($C$3="Current Exchange rate",IF(D.Other_DATA!E285=0,0,D.Other_DATA!E285/ECO!O31),IF($C$3="Constant Exchange rate",IF(D.Other_DATA!E285=0,0,D.Other_DATA!E285/ECO!O66))))</f>
        <v>36.081993943629165</v>
      </c>
      <c r="G380" s="74">
        <f>IF($C$3="National Currency",IF(D.Other_DATA!F285=0,0,D.Other_DATA!F285),IF($C$3="Current Exchange rate",IF(D.Other_DATA!F285=0,0,D.Other_DATA!F285/ECO!P31),IF($C$3="Constant Exchange rate",IF(D.Other_DATA!F285=0,0,D.Other_DATA!F285/ECO!P66))))</f>
        <v>36.081993943629165</v>
      </c>
      <c r="H380" s="74">
        <f>IF($C$3="National Currency",IF(D.Other_DATA!G285=0,0,D.Other_DATA!G285),IF($C$3="Current Exchange rate",IF(D.Other_DATA!G285=0,0,D.Other_DATA!G285/ECO!Q31),IF($C$3="Constant Exchange rate",IF(D.Other_DATA!G285=0,0,D.Other_DATA!G285/ECO!Q66))))</f>
        <v>35.010482180293501</v>
      </c>
      <c r="I380" s="74">
        <f>IF($C$3="National Currency",IF(D.Other_DATA!H285=0,0,D.Other_DATA!H285),IF($C$3="Current Exchange rate",IF(D.Other_DATA!H285=0,0,D.Other_DATA!H285/ECO!R31),IF($C$3="Constant Exchange rate",IF(D.Other_DATA!H285=0,0,D.Other_DATA!H285/ECO!R66))))</f>
        <v>33.310039599347775</v>
      </c>
      <c r="J380" s="74">
        <f>IF($C$3="National Currency",IF(D.Other_DATA!I285=0,0,D.Other_DATA!I285),IF($C$3="Current Exchange rate",IF(D.Other_DATA!I285=0,0,D.Other_DATA!I285/ECO!S31),IF($C$3="Constant Exchange rate",IF(D.Other_DATA!I285=0,0,D.Other_DATA!I285/ECO!S66))))</f>
        <v>14.9</v>
      </c>
      <c r="K380" s="74">
        <f>IF($C$3="National Currency",IF(D.Other_DATA!J285=0,0,D.Other_DATA!J285),IF($C$3="Current Exchange rate",IF(D.Other_DATA!J285=0,0,D.Other_DATA!J285/ECO!T31),IF($C$3="Constant Exchange rate",IF(D.Other_DATA!J285=0,0,D.Other_DATA!J285/ECO!T66))))</f>
        <v>15</v>
      </c>
      <c r="L380" s="74">
        <f>IF($C$3="National Currency",IF(D.Other_DATA!K285=0,0,D.Other_DATA!K285),IF($C$3="Current Exchange rate",IF(D.Other_DATA!K285=0,0,D.Other_DATA!K285/ECO!U31),IF($C$3="Constant Exchange rate",IF(D.Other_DATA!K285=0,0,D.Other_DATA!K285/ECO!U66))))</f>
        <v>16</v>
      </c>
      <c r="M380" s="74">
        <f>IF($C$3="National Currency",IF(D.Other_DATA!L285=0,0,D.Other_DATA!L285),IF($C$3="Current Exchange rate",IF(D.Other_DATA!L285=0,0,D.Other_DATA!L285/ECO!V31),IF($C$3="Constant Exchange rate",IF(D.Other_DATA!L285=0,0,D.Other_DATA!L285/ECO!V66))))</f>
        <v>16.97</v>
      </c>
      <c r="N380" s="74">
        <f>IF($C$3="National Currency",IF(D.Other_DATA!M285=0,0,D.Other_DATA!M285),IF($C$3="Current Exchange rate",IF(D.Other_DATA!M285=0,0,D.Other_DATA!M285/ECO!W31),IF($C$3="Constant Exchange rate",IF(D.Other_DATA!M285=0,0,D.Other_DATA!M285/ECO!W66))))</f>
        <v>17.082321</v>
      </c>
      <c r="O380" s="223">
        <f>IF($C$3="National Currency",IF(D.Other_DATA!N285=0,0,D.Other_DATA!N285),IF($C$3="Current Exchange rate",IF(D.Other_DATA!N285=0,0,D.Other_DATA!N285/ECO!X31),IF($C$3="Constant Exchange rate",IF(D.Other_DATA!N285=0,0,D.Other_DATA!N285/ECO!X66))))</f>
        <v>17.082321</v>
      </c>
      <c r="P380" s="48">
        <f t="shared" si="88"/>
        <v>7.8168055227824905E-4</v>
      </c>
      <c r="Q380" s="94">
        <f t="shared" si="86"/>
        <v>0</v>
      </c>
      <c r="R380" s="94">
        <f t="shared" si="87"/>
        <v>-0.52656937344738541</v>
      </c>
    </row>
    <row r="381" spans="3:18" ht="15" x14ac:dyDescent="0.25">
      <c r="C381" s="256"/>
      <c r="D381" s="257"/>
      <c r="E381" s="45" t="s">
        <v>22</v>
      </c>
      <c r="F381" s="74">
        <f>IF($C$3="National Currency",IF(D.Other_DATA!E286=0,0,D.Other_DATA!E286),IF($C$3="Current Exchange rate",IF(D.Other_DATA!E286=0,0,D.Other_DATA!E286/ECO!O32),IF($C$3="Constant Exchange rate",IF(D.Other_DATA!E286=0,0,D.Other_DATA!E286/ECO!O67))))</f>
        <v>1257</v>
      </c>
      <c r="G381" s="74">
        <f>IF($C$3="National Currency",IF(D.Other_DATA!F286=0,0,D.Other_DATA!F286),IF($C$3="Current Exchange rate",IF(D.Other_DATA!F286=0,0,D.Other_DATA!F286/ECO!P32),IF($C$3="Constant Exchange rate",IF(D.Other_DATA!F286=0,0,D.Other_DATA!F286/ECO!P67))))</f>
        <v>1274</v>
      </c>
      <c r="H381" s="74">
        <f>IF($C$3="National Currency",IF(D.Other_DATA!G286=0,0,D.Other_DATA!G286),IF($C$3="Current Exchange rate",IF(D.Other_DATA!G286=0,0,D.Other_DATA!G286/ECO!Q32),IF($C$3="Constant Exchange rate",IF(D.Other_DATA!G286=0,0,D.Other_DATA!G286/ECO!Q67))))</f>
        <v>1342</v>
      </c>
      <c r="I381" s="74">
        <f>IF($C$3="National Currency",IF(D.Other_DATA!H286=0,0,D.Other_DATA!H286),IF($C$3="Current Exchange rate",IF(D.Other_DATA!H286=0,0,D.Other_DATA!H286/ECO!R32),IF($C$3="Constant Exchange rate",IF(D.Other_DATA!H286=0,0,D.Other_DATA!H286/ECO!R67))))</f>
        <v>1426</v>
      </c>
      <c r="J381" s="74">
        <f>IF($C$3="National Currency",IF(D.Other_DATA!I286=0,0,D.Other_DATA!I286),IF($C$3="Current Exchange rate",IF(D.Other_DATA!I286=0,0,D.Other_DATA!I286/ECO!S32),IF($C$3="Constant Exchange rate",IF(D.Other_DATA!I286=0,0,D.Other_DATA!I286/ECO!S67))))</f>
        <v>1416</v>
      </c>
      <c r="K381" s="74">
        <f>IF($C$3="National Currency",IF(D.Other_DATA!J286=0,0,D.Other_DATA!J286),IF($C$3="Current Exchange rate",IF(D.Other_DATA!J286=0,0,D.Other_DATA!J286/ECO!T32),IF($C$3="Constant Exchange rate",IF(D.Other_DATA!J286=0,0,D.Other_DATA!J286/ECO!T67))))</f>
        <v>1353</v>
      </c>
      <c r="L381" s="74">
        <f>IF($C$3="National Currency",IF(D.Other_DATA!K286=0,0,D.Other_DATA!K286),IF($C$3="Current Exchange rate",IF(D.Other_DATA!K286=0,0,D.Other_DATA!K286/ECO!U32),IF($C$3="Constant Exchange rate",IF(D.Other_DATA!K286=0,0,D.Other_DATA!K286/ECO!U67))))</f>
        <v>1347</v>
      </c>
      <c r="M381" s="74">
        <f>IF($C$3="National Currency",IF(D.Other_DATA!L286=0,0,D.Other_DATA!L286),IF($C$3="Current Exchange rate",IF(D.Other_DATA!L286=0,0,D.Other_DATA!L286/ECO!V32),IF($C$3="Constant Exchange rate",IF(D.Other_DATA!L286=0,0,D.Other_DATA!L286/ECO!V67))))</f>
        <v>1346</v>
      </c>
      <c r="N381" s="74">
        <f>IF($C$3="National Currency",IF(D.Other_DATA!M286=0,0,D.Other_DATA!M286),IF($C$3="Current Exchange rate",IF(D.Other_DATA!M286=0,0,D.Other_DATA!M286/ECO!W32),IF($C$3="Constant Exchange rate",IF(D.Other_DATA!M286=0,0,D.Other_DATA!M286/ECO!W67))))</f>
        <v>1339</v>
      </c>
      <c r="O381" s="74">
        <f>IF($C$3="National Currency",IF(D.Other_DATA!N286=0,0,D.Other_DATA!N286),IF($C$3="Current Exchange rate",IF(D.Other_DATA!N286=0,0,D.Other_DATA!N286/ECO!X32),IF($C$3="Constant Exchange rate",IF(D.Other_DATA!N286=0,0,D.Other_DATA!N286/ECO!X67))))</f>
        <v>1323</v>
      </c>
      <c r="P381" s="48">
        <f t="shared" si="88"/>
        <v>6.0539979939735561E-2</v>
      </c>
      <c r="Q381" s="94">
        <f t="shared" si="86"/>
        <v>-1.1949215832711024E-2</v>
      </c>
      <c r="R381" s="94">
        <f t="shared" si="87"/>
        <v>5.2505966587112152E-2</v>
      </c>
    </row>
    <row r="382" spans="3:18" ht="15" x14ac:dyDescent="0.25">
      <c r="C382" s="256"/>
      <c r="D382" s="257"/>
      <c r="E382" s="45" t="s">
        <v>23</v>
      </c>
      <c r="F382" s="74">
        <f>IF($C$3="National Currency",IF(D.Other_DATA!E287=0,0,D.Other_DATA!E287),IF($C$3="Current Exchange rate",IF(D.Other_DATA!E287=0,0,D.Other_DATA!E287/ECO!O33),IF($C$3="Constant Exchange rate",IF(D.Other_DATA!E287=0,0,D.Other_DATA!E287/ECO!O68))))</f>
        <v>0</v>
      </c>
      <c r="G382" s="74">
        <f>IF($C$3="National Currency",IF(D.Other_DATA!F287=0,0,D.Other_DATA!F287),IF($C$3="Current Exchange rate",IF(D.Other_DATA!F287=0,0,D.Other_DATA!F287/ECO!P33),IF($C$3="Constant Exchange rate",IF(D.Other_DATA!F287=0,0,D.Other_DATA!F287/ECO!P68))))</f>
        <v>0</v>
      </c>
      <c r="H382" s="74">
        <f>IF($C$3="National Currency",IF(D.Other_DATA!G287=0,0,D.Other_DATA!G287),IF($C$3="Current Exchange rate",IF(D.Other_DATA!G287=0,0,D.Other_DATA!G287/ECO!Q33),IF($C$3="Constant Exchange rate",IF(D.Other_DATA!G287=0,0,D.Other_DATA!G287/ECO!Q68))))</f>
        <v>0</v>
      </c>
      <c r="I382" s="74">
        <f>IF($C$3="National Currency",IF(D.Other_DATA!H287=0,0,D.Other_DATA!H287),IF($C$3="Current Exchange rate",IF(D.Other_DATA!H287=0,0,D.Other_DATA!H287/ECO!R33),IF($C$3="Constant Exchange rate",IF(D.Other_DATA!H287=0,0,D.Other_DATA!H287/ECO!R68))))</f>
        <v>0</v>
      </c>
      <c r="J382" s="74">
        <f>IF($C$3="National Currency",IF(D.Other_DATA!I287=0,0,D.Other_DATA!I287),IF($C$3="Current Exchange rate",IF(D.Other_DATA!I287=0,0,D.Other_DATA!I287/ECO!S33),IF($C$3="Constant Exchange rate",IF(D.Other_DATA!I287=0,0,D.Other_DATA!I287/ECO!S68))))</f>
        <v>0</v>
      </c>
      <c r="K382" s="74">
        <f>IF($C$3="National Currency",IF(D.Other_DATA!J287=0,0,D.Other_DATA!J287),IF($C$3="Current Exchange rate",IF(D.Other_DATA!J287=0,0,D.Other_DATA!J287/ECO!T33),IF($C$3="Constant Exchange rate",IF(D.Other_DATA!J287=0,0,D.Other_DATA!J287/ECO!T68))))</f>
        <v>0</v>
      </c>
      <c r="L382" s="74">
        <f>IF($C$3="National Currency",IF(D.Other_DATA!K287=0,0,D.Other_DATA!K287),IF($C$3="Current Exchange rate",IF(D.Other_DATA!K287=0,0,D.Other_DATA!K287/ECO!U33),IF($C$3="Constant Exchange rate",IF(D.Other_DATA!K287=0,0,D.Other_DATA!K287/ECO!U68))))</f>
        <v>0</v>
      </c>
      <c r="M382" s="74">
        <f>IF($C$3="National Currency",IF(D.Other_DATA!L287=0,0,D.Other_DATA!L287),IF($C$3="Current Exchange rate",IF(D.Other_DATA!L287=0,0,D.Other_DATA!L287/ECO!V33),IF($C$3="Constant Exchange rate",IF(D.Other_DATA!L287=0,0,D.Other_DATA!L287/ECO!V68))))</f>
        <v>0</v>
      </c>
      <c r="N382" s="74">
        <f>IF($C$3="National Currency",IF(D.Other_DATA!M287=0,0,D.Other_DATA!M287),IF($C$3="Current Exchange rate",IF(D.Other_DATA!M287=0,0,D.Other_DATA!M287/ECO!W33),IF($C$3="Constant Exchange rate",IF(D.Other_DATA!M287=0,0,D.Other_DATA!M287/ECO!W68))))</f>
        <v>0</v>
      </c>
      <c r="O382" s="74">
        <f>IF($C$3="National Currency",IF(D.Other_DATA!N287=0,0,D.Other_DATA!N287),IF($C$3="Current Exchange rate",IF(D.Other_DATA!N287=0,0,D.Other_DATA!N287/ECO!X33),IF($C$3="Constant Exchange rate",IF(D.Other_DATA!N287=0,0,D.Other_DATA!N287/ECO!X68))))</f>
        <v>0</v>
      </c>
      <c r="P382" s="48">
        <f t="shared" si="88"/>
        <v>0</v>
      </c>
      <c r="Q382" s="94" t="str">
        <f t="shared" si="86"/>
        <v>-</v>
      </c>
      <c r="R382" s="94" t="str">
        <f t="shared" si="87"/>
        <v>-</v>
      </c>
    </row>
    <row r="383" spans="3:18" ht="15" x14ac:dyDescent="0.25">
      <c r="C383" s="256"/>
      <c r="D383" s="257"/>
      <c r="E383" s="45" t="s">
        <v>24</v>
      </c>
      <c r="F383" s="74">
        <f>IF($C$3="National Currency",IF(D.Other_DATA!E288=0,0,D.Other_DATA!E288),IF($C$3="Current Exchange rate",IF(D.Other_DATA!E288=0,0,D.Other_DATA!E288/ECO!O34),IF($C$3="Constant Exchange rate",IF(D.Other_DATA!E288=0,0,D.Other_DATA!E288/ECO!O69))))</f>
        <v>553.2153889356922</v>
      </c>
      <c r="G383" s="74">
        <f>IF($C$3="National Currency",IF(D.Other_DATA!F288=0,0,D.Other_DATA!F288),IF($C$3="Current Exchange rate",IF(D.Other_DATA!F288=0,0,D.Other_DATA!F288/ECO!P34),IF($C$3="Constant Exchange rate",IF(D.Other_DATA!F288=0,0,D.Other_DATA!F288/ECO!P69))))</f>
        <v>572.6387718805579</v>
      </c>
      <c r="H383" s="74">
        <f>IF($C$3="National Currency",IF(D.Other_DATA!G288=0,0,D.Other_DATA!G288),IF($C$3="Current Exchange rate",IF(D.Other_DATA!G288=0,0,D.Other_DATA!G288/ECO!Q34),IF($C$3="Constant Exchange rate",IF(D.Other_DATA!G288=0,0,D.Other_DATA!G288/ECO!Q69))))</f>
        <v>602.5929046148085</v>
      </c>
      <c r="I383" s="74">
        <f>IF($C$3="National Currency",IF(D.Other_DATA!H288=0,0,D.Other_DATA!H288),IF($C$3="Current Exchange rate",IF(D.Other_DATA!H288=0,0,D.Other_DATA!H288/ECO!R34),IF($C$3="Constant Exchange rate",IF(D.Other_DATA!H288=0,0,D.Other_DATA!H288/ECO!R69))))</f>
        <v>636.99335392679961</v>
      </c>
      <c r="J383" s="74">
        <f>IF($C$3="National Currency",IF(D.Other_DATA!I288=0,0,D.Other_DATA!I288),IF($C$3="Current Exchange rate",IF(D.Other_DATA!I288=0,0,D.Other_DATA!I288/ECO!S34),IF($C$3="Constant Exchange rate",IF(D.Other_DATA!I288=0,0,D.Other_DATA!I288/ECO!S69))))</f>
        <v>695.73153608536927</v>
      </c>
      <c r="K383" s="74">
        <f>IF($C$3="National Currency",IF(D.Other_DATA!J288=0,0,D.Other_DATA!J288),IF($C$3="Current Exchange rate",IF(D.Other_DATA!J288=0,0,D.Other_DATA!J288/ECO!T34),IF($C$3="Constant Exchange rate",IF(D.Other_DATA!J288=0,0,D.Other_DATA!J288/ECO!T69))))</f>
        <v>719.60123560797524</v>
      </c>
      <c r="L383" s="74">
        <f>IF($C$3="National Currency",IF(D.Other_DATA!K288=0,0,D.Other_DATA!K288),IF($C$3="Current Exchange rate",IF(D.Other_DATA!K288=0,0,D.Other_DATA!K288/ECO!U34),IF($C$3="Constant Exchange rate",IF(D.Other_DATA!K288=0,0,D.Other_DATA!K288/ECO!U69))))</f>
        <v>725.45165215763359</v>
      </c>
      <c r="M383" s="74">
        <f>IF($C$3="National Currency",IF(D.Other_DATA!L288=0,0,D.Other_DATA!L288),IF($C$3="Current Exchange rate",IF(D.Other_DATA!L288=0,0,D.Other_DATA!L288/ECO!V34),IF($C$3="Constant Exchange rate",IF(D.Other_DATA!L288=0,0,D.Other_DATA!L288/ECO!V69))))</f>
        <v>714.21885238228958</v>
      </c>
      <c r="N383" s="74">
        <f>IF($C$3="National Currency",IF(D.Other_DATA!M288=0,0,D.Other_DATA!M288),IF($C$3="Current Exchange rate",IF(D.Other_DATA!M288=0,0,D.Other_DATA!M288/ECO!W34),IF($C$3="Constant Exchange rate",IF(D.Other_DATA!M288=0,0,D.Other_DATA!M288/ECO!W69))))</f>
        <v>792.38041748572493</v>
      </c>
      <c r="O383" s="223">
        <f>IF($C$3="National Currency",IF(D.Other_DATA!N288=0,0,D.Other_DATA!N288),IF($C$3="Current Exchange rate",IF(D.Other_DATA!N288=0,0,D.Other_DATA!N288/ECO!X34),IF($C$3="Constant Exchange rate",IF(D.Other_DATA!N288=0,0,D.Other_DATA!N288/ECO!X69))))</f>
        <v>792.38041748572493</v>
      </c>
      <c r="P383" s="48">
        <f t="shared" si="88"/>
        <v>3.6259028404554104E-2</v>
      </c>
      <c r="Q383" s="94">
        <f t="shared" si="86"/>
        <v>0</v>
      </c>
      <c r="R383" s="94">
        <f t="shared" si="87"/>
        <v>0.43231810490693734</v>
      </c>
    </row>
    <row r="384" spans="3:18" ht="15" x14ac:dyDescent="0.25">
      <c r="C384" s="256"/>
      <c r="D384" s="257"/>
      <c r="E384" s="45" t="s">
        <v>25</v>
      </c>
      <c r="F384" s="74">
        <f>IF($C$3="National Currency",IF(D.Other_DATA!E289=0,0,D.Other_DATA!E289),IF($C$3="Current Exchange rate",IF(D.Other_DATA!E289=0,0,D.Other_DATA!E289/ECO!O35),IF($C$3="Constant Exchange rate",IF(D.Other_DATA!E289=0,0,D.Other_DATA!E289/ECO!O70))))</f>
        <v>499.85500000000002</v>
      </c>
      <c r="G384" s="74">
        <f>IF($C$3="National Currency",IF(D.Other_DATA!F289=0,0,D.Other_DATA!F289),IF($C$3="Current Exchange rate",IF(D.Other_DATA!F289=0,0,D.Other_DATA!F289/ECO!P35),IF($C$3="Constant Exchange rate",IF(D.Other_DATA!F289=0,0,D.Other_DATA!F289/ECO!P70))))</f>
        <v>522.20884073883531</v>
      </c>
      <c r="H384" s="74">
        <f>IF($C$3="National Currency",IF(D.Other_DATA!G289=0,0,D.Other_DATA!G289),IF($C$3="Current Exchange rate",IF(D.Other_DATA!G289=0,0,D.Other_DATA!G289/ECO!Q35),IF($C$3="Constant Exchange rate",IF(D.Other_DATA!G289=0,0,D.Other_DATA!G289/ECO!Q70))))</f>
        <v>545.43542125386136</v>
      </c>
      <c r="I384" s="74">
        <f>IF($C$3="National Currency",IF(D.Other_DATA!H289=0,0,D.Other_DATA!H289),IF($C$3="Current Exchange rate",IF(D.Other_DATA!H289=0,0,D.Other_DATA!H289/ECO!R35),IF($C$3="Constant Exchange rate",IF(D.Other_DATA!H289=0,0,D.Other_DATA!H289/ECO!R70))))</f>
        <v>533.30551389100708</v>
      </c>
      <c r="J384" s="74">
        <f>IF($C$3="National Currency",IF(D.Other_DATA!I289=0,0,D.Other_DATA!I289),IF($C$3="Current Exchange rate",IF(D.Other_DATA!I289=0,0,D.Other_DATA!I289/ECO!S35),IF($C$3="Constant Exchange rate",IF(D.Other_DATA!I289=0,0,D.Other_DATA!I289/ECO!S70))))</f>
        <v>490.04833160447549</v>
      </c>
      <c r="K384" s="74">
        <f>IF($C$3="National Currency",IF(D.Other_DATA!J289=0,0,D.Other_DATA!J289),IF($C$3="Current Exchange rate",IF(D.Other_DATA!J289=0,0,D.Other_DATA!J289/ECO!T35),IF($C$3="Constant Exchange rate",IF(D.Other_DATA!J289=0,0,D.Other_DATA!J289/ECO!T70))))</f>
        <v>464.71193031391289</v>
      </c>
      <c r="L384" s="74">
        <f>IF($C$3="National Currency",IF(D.Other_DATA!K289=0,0,D.Other_DATA!K289),IF($C$3="Current Exchange rate",IF(D.Other_DATA!K289=0,0,D.Other_DATA!K289/ECO!U35),IF($C$3="Constant Exchange rate",IF(D.Other_DATA!K289=0,0,D.Other_DATA!K289/ECO!U70))))</f>
        <v>462.9656649979168</v>
      </c>
      <c r="M384" s="74">
        <f>IF($C$3="National Currency",IF(D.Other_DATA!L289=0,0,D.Other_DATA!L289),IF($C$3="Current Exchange rate",IF(D.Other_DATA!L289=0,0,D.Other_DATA!L289/ECO!V35),IF($C$3="Constant Exchange rate",IF(D.Other_DATA!L289=0,0,D.Other_DATA!L289/ECO!V70))))</f>
        <v>460.28689401919632</v>
      </c>
      <c r="N384" s="74">
        <f>IF($C$3="National Currency",IF(D.Other_DATA!M289=0,0,D.Other_DATA!M289),IF($C$3="Current Exchange rate",IF(D.Other_DATA!M289=0,0,D.Other_DATA!M289/ECO!W35),IF($C$3="Constant Exchange rate",IF(D.Other_DATA!M289=0,0,D.Other_DATA!M289/ECO!W70))))</f>
        <v>452</v>
      </c>
      <c r="O384" s="74">
        <f>IF($C$3="National Currency",IF(D.Other_DATA!N289=0,0,D.Other_DATA!N289),IF($C$3="Current Exchange rate",IF(D.Other_DATA!N289=0,0,D.Other_DATA!N289/ECO!X35),IF($C$3="Constant Exchange rate",IF(D.Other_DATA!N289=0,0,D.Other_DATA!N289/ECO!X70))))</f>
        <v>435.78309491053039</v>
      </c>
      <c r="P384" s="48">
        <f t="shared" si="88"/>
        <v>1.9941269708208153E-2</v>
      </c>
      <c r="Q384" s="94">
        <f t="shared" si="86"/>
        <v>-3.5878108605021275E-2</v>
      </c>
      <c r="R384" s="94">
        <f t="shared" si="87"/>
        <v>-0.12818098266391176</v>
      </c>
    </row>
    <row r="385" spans="3:18" ht="15" x14ac:dyDescent="0.25">
      <c r="C385" s="256"/>
      <c r="D385" s="257"/>
      <c r="E385" s="45" t="s">
        <v>26</v>
      </c>
      <c r="F385" s="74">
        <f>IF($C$3="National Currency",IF(D.Other_DATA!E290=0,0,D.Other_DATA!E290),IF($C$3="Current Exchange rate",IF(D.Other_DATA!E290=0,0,D.Other_DATA!E290/ECO!O36),IF($C$3="Constant Exchange rate",IF(D.Other_DATA!E290=0,0,D.Other_DATA!E290/ECO!O71))))</f>
        <v>83.506892724169646</v>
      </c>
      <c r="G385" s="74">
        <f>IF($C$3="National Currency",IF(D.Other_DATA!F290=0,0,D.Other_DATA!F290),IF($C$3="Current Exchange rate",IF(D.Other_DATA!F290=0,0,D.Other_DATA!F290/ECO!P36),IF($C$3="Constant Exchange rate",IF(D.Other_DATA!F290=0,0,D.Other_DATA!F290/ECO!P71))))</f>
        <v>116.32428928971417</v>
      </c>
      <c r="H385" s="74">
        <f>IF($C$3="National Currency",IF(D.Other_DATA!G290=0,0,D.Other_DATA!G290),IF($C$3="Current Exchange rate",IF(D.Other_DATA!G290=0,0,D.Other_DATA!G290/ECO!Q36),IF($C$3="Constant Exchange rate",IF(D.Other_DATA!G290=0,0,D.Other_DATA!G290/ECO!Q71))))</f>
        <v>149.14168585525871</v>
      </c>
      <c r="I385" s="74">
        <f>IF($C$3="National Currency",IF(D.Other_DATA!H290=0,0,D.Other_DATA!H290),IF($C$3="Current Exchange rate",IF(D.Other_DATA!H290=0,0,D.Other_DATA!H290/ECO!R36),IF($C$3="Constant Exchange rate",IF(D.Other_DATA!H290=0,0,D.Other_DATA!H290/ECO!R71))))</f>
        <v>181.95908242080327</v>
      </c>
      <c r="J385" s="74">
        <f>IF($C$3="National Currency",IF(D.Other_DATA!I290=0,0,D.Other_DATA!I290),IF($C$3="Current Exchange rate",IF(D.Other_DATA!I290=0,0,D.Other_DATA!I290/ECO!S36),IF($C$3="Constant Exchange rate",IF(D.Other_DATA!I290=0,0,D.Other_DATA!I290/ECO!S71))))</f>
        <v>214.7764789863478</v>
      </c>
      <c r="K385" s="74">
        <f>IF($C$3="National Currency",IF(D.Other_DATA!J290=0,0,D.Other_DATA!J290),IF($C$3="Current Exchange rate",IF(D.Other_DATA!J290=0,0,D.Other_DATA!J290/ECO!T36),IF($C$3="Constant Exchange rate",IF(D.Other_DATA!J290=0,0,D.Other_DATA!J290/ECO!T71))))</f>
        <v>375.65807084857676</v>
      </c>
      <c r="L385" s="74">
        <f>IF($C$3="National Currency",IF(D.Other_DATA!K290=0,0,D.Other_DATA!K290),IF($C$3="Current Exchange rate",IF(D.Other_DATA!K290=0,0,D.Other_DATA!K290/ECO!U36),IF($C$3="Constant Exchange rate",IF(D.Other_DATA!K290=0,0,D.Other_DATA!K290/ECO!U71))))</f>
        <v>342.01838136878735</v>
      </c>
      <c r="M385" s="74">
        <f>IF($C$3="National Currency",IF(D.Other_DATA!L290=0,0,D.Other_DATA!L290),IF($C$3="Current Exchange rate",IF(D.Other_DATA!L290=0,0,D.Other_DATA!L290/ECO!V36),IF($C$3="Constant Exchange rate",IF(D.Other_DATA!L290=0,0,D.Other_DATA!L290/ECO!V71))))</f>
        <v>337.51226911751581</v>
      </c>
      <c r="N385" s="74">
        <f>IF($C$3="National Currency",IF(D.Other_DATA!M290=0,0,D.Other_DATA!M290),IF($C$3="Current Exchange rate",IF(D.Other_DATA!M290=0,0,D.Other_DATA!M290/ECO!W36),IF($C$3="Constant Exchange rate",IF(D.Other_DATA!M290=0,0,D.Other_DATA!M290/ECO!W71))))</f>
        <v>344.20451503524583</v>
      </c>
      <c r="O385" s="74">
        <f>IF($C$3="National Currency",IF(D.Other_DATA!N290=0,0,D.Other_DATA!N290),IF($C$3="Current Exchange rate",IF(D.Other_DATA!N290=0,0,D.Other_DATA!N290/ECO!X36),IF($C$3="Constant Exchange rate",IF(D.Other_DATA!N290=0,0,D.Other_DATA!N290/ECO!X71))))</f>
        <v>344.20451503524583</v>
      </c>
      <c r="P385" s="48">
        <f t="shared" si="88"/>
        <v>1.5750668507483138E-2</v>
      </c>
      <c r="Q385" s="94">
        <f t="shared" si="86"/>
        <v>0</v>
      </c>
      <c r="R385" s="94">
        <f t="shared" si="87"/>
        <v>3.1218695104867873</v>
      </c>
    </row>
    <row r="386" spans="3:18" ht="15" x14ac:dyDescent="0.25">
      <c r="C386" s="256"/>
      <c r="D386" s="257"/>
      <c r="E386" s="45" t="s">
        <v>27</v>
      </c>
      <c r="F386" s="74">
        <f>IF($C$3="National Currency",IF(D.Other_DATA!E291=0,0,D.Other_DATA!E291),IF($C$3="Current Exchange rate",IF(D.Other_DATA!E291=0,0,D.Other_DATA!E291/ECO!O37),IF($C$3="Constant Exchange rate",IF(D.Other_DATA!E291=0,0,D.Other_DATA!E291/ECO!O72))))</f>
        <v>39.853582317034778</v>
      </c>
      <c r="G386" s="74">
        <f>IF($C$3="National Currency",IF(D.Other_DATA!F291=0,0,D.Other_DATA!F291),IF($C$3="Current Exchange rate",IF(D.Other_DATA!F291=0,0,D.Other_DATA!F291/ECO!P37),IF($C$3="Constant Exchange rate",IF(D.Other_DATA!F291=0,0,D.Other_DATA!F291/ECO!P72))))</f>
        <v>348.66389864792927</v>
      </c>
      <c r="H386" s="74">
        <f>IF($C$3="National Currency",IF(D.Other_DATA!G291=0,0,D.Other_DATA!G291),IF($C$3="Current Exchange rate",IF(D.Other_DATA!G291=0,0,D.Other_DATA!G291/ECO!Q37),IF($C$3="Constant Exchange rate",IF(D.Other_DATA!G291=0,0,D.Other_DATA!G291/ECO!Q72))))</f>
        <v>370.59512402853187</v>
      </c>
      <c r="I386" s="74">
        <f>IF($C$3="National Currency",IF(D.Other_DATA!H291=0,0,D.Other_DATA!H291),IF($C$3="Current Exchange rate",IF(D.Other_DATA!H291=0,0,D.Other_DATA!H291/ECO!R37),IF($C$3="Constant Exchange rate",IF(D.Other_DATA!H291=0,0,D.Other_DATA!H291/ECO!R72))))</f>
        <v>375.38592568934308</v>
      </c>
      <c r="J386" s="74">
        <f>IF($C$3="National Currency",IF(D.Other_DATA!I291=0,0,D.Other_DATA!I291),IF($C$3="Current Exchange rate",IF(D.Other_DATA!I291=0,0,D.Other_DATA!I291/ECO!S37),IF($C$3="Constant Exchange rate",IF(D.Other_DATA!I291=0,0,D.Other_DATA!I291/ECO!S72))))</f>
        <v>102.50186308953475</v>
      </c>
      <c r="K386" s="74">
        <f>IF($C$3="National Currency",IF(D.Other_DATA!J291=0,0,D.Other_DATA!J291),IF($C$3="Current Exchange rate",IF(D.Other_DATA!J291=0,0,D.Other_DATA!J291/ECO!T37),IF($C$3="Constant Exchange rate",IF(D.Other_DATA!J291=0,0,D.Other_DATA!J291/ECO!T72))))</f>
        <v>179.28244437346959</v>
      </c>
      <c r="L386" s="74">
        <f>IF($C$3="National Currency",IF(D.Other_DATA!K291=0,0,D.Other_DATA!K291),IF($C$3="Current Exchange rate",IF(D.Other_DATA!K291=0,0,D.Other_DATA!K291/ECO!U37),IF($C$3="Constant Exchange rate",IF(D.Other_DATA!K291=0,0,D.Other_DATA!K291/ECO!U72))))</f>
        <v>163.22793569679547</v>
      </c>
      <c r="M386" s="74">
        <f>IF($C$3="National Currency",IF(D.Other_DATA!L291=0,0,D.Other_DATA!L291),IF($C$3="Current Exchange rate",IF(D.Other_DATA!L291=0,0,D.Other_DATA!L291/ECO!V37),IF($C$3="Constant Exchange rate",IF(D.Other_DATA!L291=0,0,D.Other_DATA!L291/ECO!V72))))</f>
        <v>161.07739806238686</v>
      </c>
      <c r="N386" s="74">
        <f>IF($C$3="National Currency",IF(D.Other_DATA!M291=0,0,D.Other_DATA!M291),IF($C$3="Current Exchange rate",IF(D.Other_DATA!M291=0,0,D.Other_DATA!M291/ECO!W37),IF($C$3="Constant Exchange rate",IF(D.Other_DATA!M291=0,0,D.Other_DATA!M291/ECO!W72))))</f>
        <v>164.27126583626102</v>
      </c>
      <c r="O386" s="74">
        <f>IF($C$3="National Currency",IF(D.Other_DATA!N291=0,0,D.Other_DATA!N291),IF($C$3="Current Exchange rate",IF(D.Other_DATA!N291=0,0,D.Other_DATA!N291/ECO!X37),IF($C$3="Constant Exchange rate",IF(D.Other_DATA!N291=0,0,D.Other_DATA!N291/ECO!X72))))</f>
        <v>378.89918024060466</v>
      </c>
      <c r="P386" s="48">
        <f t="shared" si="88"/>
        <v>1.7338283273581598E-2</v>
      </c>
      <c r="Q386" s="94">
        <f t="shared" si="86"/>
        <v>1.306545690213869</v>
      </c>
      <c r="R386" s="94">
        <f t="shared" si="87"/>
        <v>8.5072803550372491</v>
      </c>
    </row>
    <row r="387" spans="3:18" ht="15" x14ac:dyDescent="0.25">
      <c r="C387" s="256"/>
      <c r="D387" s="257"/>
      <c r="E387" s="45" t="s">
        <v>28</v>
      </c>
      <c r="F387" s="74">
        <f>IF($C$3="National Currency",IF(D.Other_DATA!E292=0,0,D.Other_DATA!E292),IF($C$3="Current Exchange rate",IF(D.Other_DATA!E292=0,0,D.Other_DATA!E292/ECO!O38),IF($C$3="Constant Exchange rate",IF(D.Other_DATA!E292=0,0,D.Other_DATA!E292/ECO!O73))))</f>
        <v>111.88032048072108</v>
      </c>
      <c r="G387" s="74">
        <f>IF($C$3="National Currency",IF(D.Other_DATA!F292=0,0,D.Other_DATA!F292),IF($C$3="Current Exchange rate",IF(D.Other_DATA!F292=0,0,D.Other_DATA!F292/ECO!P38),IF($C$3="Constant Exchange rate",IF(D.Other_DATA!F292=0,0,D.Other_DATA!F292/ECO!P73))))</f>
        <v>123.25988983475213</v>
      </c>
      <c r="H387" s="74">
        <f>IF($C$3="National Currency",IF(D.Other_DATA!G292=0,0,D.Other_DATA!G292),IF($C$3="Current Exchange rate",IF(D.Other_DATA!G292=0,0,D.Other_DATA!G292/ECO!Q38),IF($C$3="Constant Exchange rate",IF(D.Other_DATA!G292=0,0,D.Other_DATA!G292/ECO!Q73))))</f>
        <v>136.35035887164079</v>
      </c>
      <c r="I387" s="74">
        <f>IF($C$3="National Currency",IF(D.Other_DATA!H292=0,0,D.Other_DATA!H292),IF($C$3="Current Exchange rate",IF(D.Other_DATA!H292=0,0,D.Other_DATA!H292/ECO!R38),IF($C$3="Constant Exchange rate",IF(D.Other_DATA!H292=0,0,D.Other_DATA!H292/ECO!R73))))</f>
        <v>160</v>
      </c>
      <c r="J387" s="74">
        <f>IF($C$3="National Currency",IF(D.Other_DATA!I292=0,0,D.Other_DATA!I292),IF($C$3="Current Exchange rate",IF(D.Other_DATA!I292=0,0,D.Other_DATA!I292/ECO!S38),IF($C$3="Constant Exchange rate",IF(D.Other_DATA!I292=0,0,D.Other_DATA!I292/ECO!S73))))</f>
        <v>169</v>
      </c>
      <c r="K387" s="74">
        <f>IF($C$3="National Currency",IF(D.Other_DATA!J292=0,0,D.Other_DATA!J292),IF($C$3="Current Exchange rate",IF(D.Other_DATA!J292=0,0,D.Other_DATA!J292/ECO!T38),IF($C$3="Constant Exchange rate",IF(D.Other_DATA!J292=0,0,D.Other_DATA!J292/ECO!T73))))</f>
        <v>187</v>
      </c>
      <c r="L387" s="74">
        <f>IF($C$3="National Currency",IF(D.Other_DATA!K292=0,0,D.Other_DATA!K292),IF($C$3="Current Exchange rate",IF(D.Other_DATA!K292=0,0,D.Other_DATA!K292/ECO!U38),IF($C$3="Constant Exchange rate",IF(D.Other_DATA!K292=0,0,D.Other_DATA!K292/ECO!U73))))</f>
        <v>179</v>
      </c>
      <c r="M387" s="74">
        <f>IF($C$3="National Currency",IF(D.Other_DATA!L292=0,0,D.Other_DATA!L292),IF($C$3="Current Exchange rate",IF(D.Other_DATA!L292=0,0,D.Other_DATA!L292/ECO!V38),IF($C$3="Constant Exchange rate",IF(D.Other_DATA!L292=0,0,D.Other_DATA!L292/ECO!V73))))</f>
        <v>172</v>
      </c>
      <c r="N387" s="74">
        <f>IF($C$3="National Currency",IF(D.Other_DATA!M292=0,0,D.Other_DATA!M292),IF($C$3="Current Exchange rate",IF(D.Other_DATA!M292=0,0,D.Other_DATA!M292/ECO!W38),IF($C$3="Constant Exchange rate",IF(D.Other_DATA!M292=0,0,D.Other_DATA!M292/ECO!W73))))</f>
        <v>167</v>
      </c>
      <c r="O387" s="74">
        <f>IF($C$3="National Currency",IF(D.Other_DATA!N292=0,0,D.Other_DATA!N292),IF($C$3="Current Exchange rate",IF(D.Other_DATA!N292=0,0,D.Other_DATA!N292/ECO!X38),IF($C$3="Constant Exchange rate",IF(D.Other_DATA!N292=0,0,D.Other_DATA!N292/ECO!X73))))</f>
        <v>99.8</v>
      </c>
      <c r="P387" s="48">
        <f t="shared" si="88"/>
        <v>4.5668102781448294E-3</v>
      </c>
      <c r="Q387" s="94">
        <f t="shared" si="86"/>
        <v>-0.4023952095808383</v>
      </c>
      <c r="R387" s="94">
        <f t="shared" si="87"/>
        <v>-0.1079753832382232</v>
      </c>
    </row>
    <row r="388" spans="3:18" ht="15" x14ac:dyDescent="0.25">
      <c r="C388" s="256"/>
      <c r="D388" s="257"/>
      <c r="E388" s="45" t="s">
        <v>29</v>
      </c>
      <c r="F388" s="74">
        <f>IF($C$3="National Currency",IF(D.Other_DATA!E293=0,0,D.Other_DATA!E293),IF($C$3="Current Exchange rate",IF(D.Other_DATA!E293=0,0,D.Other_DATA!E293/ECO!O39),IF($C$3="Constant Exchange rate",IF(D.Other_DATA!E293=0,0,D.Other_DATA!E293/ECO!O74))))</f>
        <v>0</v>
      </c>
      <c r="G388" s="74">
        <f>IF($C$3="National Currency",IF(D.Other_DATA!F293=0,0,D.Other_DATA!F293),IF($C$3="Current Exchange rate",IF(D.Other_DATA!F293=0,0,D.Other_DATA!F293/ECO!P39),IF($C$3="Constant Exchange rate",IF(D.Other_DATA!F293=0,0,D.Other_DATA!F293/ECO!P74))))</f>
        <v>0</v>
      </c>
      <c r="H388" s="74">
        <f>IF($C$3="National Currency",IF(D.Other_DATA!G293=0,0,D.Other_DATA!G293),IF($C$3="Current Exchange rate",IF(D.Other_DATA!G293=0,0,D.Other_DATA!G293/ECO!Q39),IF($C$3="Constant Exchange rate",IF(D.Other_DATA!G293=0,0,D.Other_DATA!G293/ECO!Q74))))</f>
        <v>0</v>
      </c>
      <c r="I388" s="74">
        <f>IF($C$3="National Currency",IF(D.Other_DATA!H293=0,0,D.Other_DATA!H293),IF($C$3="Current Exchange rate",IF(D.Other_DATA!H293=0,0,D.Other_DATA!H293/ECO!R39),IF($C$3="Constant Exchange rate",IF(D.Other_DATA!H293=0,0,D.Other_DATA!H293/ECO!R74))))</f>
        <v>0</v>
      </c>
      <c r="J388" s="74">
        <f>IF($C$3="National Currency",IF(D.Other_DATA!I293=0,0,D.Other_DATA!I293),IF($C$3="Current Exchange rate",IF(D.Other_DATA!I293=0,0,D.Other_DATA!I293/ECO!S39),IF($C$3="Constant Exchange rate",IF(D.Other_DATA!I293=0,0,D.Other_DATA!I293/ECO!S74))))</f>
        <v>0</v>
      </c>
      <c r="K388" s="74">
        <f>IF($C$3="National Currency",IF(D.Other_DATA!J293=0,0,D.Other_DATA!J293),IF($C$3="Current Exchange rate",IF(D.Other_DATA!J293=0,0,D.Other_DATA!J293/ECO!T39),IF($C$3="Constant Exchange rate",IF(D.Other_DATA!J293=0,0,D.Other_DATA!J293/ECO!T74))))</f>
        <v>0</v>
      </c>
      <c r="L388" s="74">
        <f>IF($C$3="National Currency",IF(D.Other_DATA!K293=0,0,D.Other_DATA!K293),IF($C$3="Current Exchange rate",IF(D.Other_DATA!K293=0,0,D.Other_DATA!K293/ECO!U39),IF($C$3="Constant Exchange rate",IF(D.Other_DATA!K293=0,0,D.Other_DATA!K293/ECO!U74))))</f>
        <v>0</v>
      </c>
      <c r="M388" s="74">
        <f>IF($C$3="National Currency",IF(D.Other_DATA!L293=0,0,D.Other_DATA!L293),IF($C$3="Current Exchange rate",IF(D.Other_DATA!L293=0,0,D.Other_DATA!L293/ECO!V39),IF($C$3="Constant Exchange rate",IF(D.Other_DATA!L293=0,0,D.Other_DATA!L293/ECO!V74))))</f>
        <v>0</v>
      </c>
      <c r="N388" s="74">
        <f>IF($C$3="National Currency",IF(D.Other_DATA!M293=0,0,D.Other_DATA!M293),IF($C$3="Current Exchange rate",IF(D.Other_DATA!M293=0,0,D.Other_DATA!M293/ECO!W39),IF($C$3="Constant Exchange rate",IF(D.Other_DATA!M293=0,0,D.Other_DATA!M293/ECO!W74))))</f>
        <v>0</v>
      </c>
      <c r="O388" s="74">
        <f>IF($C$3="National Currency",IF(D.Other_DATA!N293=0,0,D.Other_DATA!N293),IF($C$3="Current Exchange rate",IF(D.Other_DATA!N293=0,0,D.Other_DATA!N293/ECO!X39),IF($C$3="Constant Exchange rate",IF(D.Other_DATA!N293=0,0,D.Other_DATA!N293/ECO!X74))))</f>
        <v>0</v>
      </c>
      <c r="P388" s="48">
        <f t="shared" si="88"/>
        <v>0</v>
      </c>
      <c r="Q388" s="94" t="str">
        <f t="shared" si="86"/>
        <v>-</v>
      </c>
      <c r="R388" s="94" t="str">
        <f t="shared" si="87"/>
        <v>-</v>
      </c>
    </row>
    <row r="389" spans="3:18" ht="15" x14ac:dyDescent="0.25">
      <c r="C389" s="256"/>
      <c r="D389" s="257"/>
      <c r="E389" s="45" t="s">
        <v>30</v>
      </c>
      <c r="F389" s="74">
        <f>IF($C$3="National Currency",IF(D.Other_DATA!E294=0,0,D.Other_DATA!E294),IF($C$3="Current Exchange rate",IF(D.Other_DATA!E294=0,0,D.Other_DATA!E294/ECO!O40),IF($C$3="Constant Exchange rate",IF(D.Other_DATA!E294=0,0,D.Other_DATA!E294/ECO!O75))))</f>
        <v>0</v>
      </c>
      <c r="G389" s="74">
        <f>IF($C$3="National Currency",IF(D.Other_DATA!F294=0,0,D.Other_DATA!F294),IF($C$3="Current Exchange rate",IF(D.Other_DATA!F294=0,0,D.Other_DATA!F294/ECO!P40),IF($C$3="Constant Exchange rate",IF(D.Other_DATA!F294=0,0,D.Other_DATA!F294/ECO!P75))))</f>
        <v>246.65536723163845</v>
      </c>
      <c r="H389" s="74">
        <f>IF($C$3="National Currency",IF(D.Other_DATA!G294=0,0,D.Other_DATA!G294),IF($C$3="Current Exchange rate",IF(D.Other_DATA!G294=0,0,D.Other_DATA!G294/ECO!Q40),IF($C$3="Constant Exchange rate",IF(D.Other_DATA!G294=0,0,D.Other_DATA!G294/ECO!Q75))))</f>
        <v>300.49435028248587</v>
      </c>
      <c r="I389" s="74">
        <f>IF($C$3="National Currency",IF(D.Other_DATA!H294=0,0,D.Other_DATA!H294),IF($C$3="Current Exchange rate",IF(D.Other_DATA!H294=0,0,D.Other_DATA!H294/ECO!R40),IF($C$3="Constant Exchange rate",IF(D.Other_DATA!H294=0,0,D.Other_DATA!H294/ECO!R75))))</f>
        <v>358.05084745762713</v>
      </c>
      <c r="J389" s="74">
        <f>IF($C$3="National Currency",IF(D.Other_DATA!I294=0,0,D.Other_DATA!I294),IF($C$3="Current Exchange rate",IF(D.Other_DATA!I294=0,0,D.Other_DATA!I294/ECO!S40),IF($C$3="Constant Exchange rate",IF(D.Other_DATA!I294=0,0,D.Other_DATA!I294/ECO!S75))))</f>
        <v>325.21186440677968</v>
      </c>
      <c r="K389" s="74">
        <f>IF($C$3="National Currency",IF(D.Other_DATA!J294=0,0,D.Other_DATA!J294),IF($C$3="Current Exchange rate",IF(D.Other_DATA!J294=0,0,D.Other_DATA!J294/ECO!T40),IF($C$3="Constant Exchange rate",IF(D.Other_DATA!J294=0,0,D.Other_DATA!J294/ECO!T75))))</f>
        <v>449.85875706214694</v>
      </c>
      <c r="L389" s="74">
        <f>IF($C$3="National Currency",IF(D.Other_DATA!K294=0,0,D.Other_DATA!K294),IF($C$3="Current Exchange rate",IF(D.Other_DATA!K294=0,0,D.Other_DATA!K294/ECO!U40),IF($C$3="Constant Exchange rate",IF(D.Other_DATA!K294=0,0,D.Other_DATA!K294/ECO!U75))))</f>
        <v>517.65536723163848</v>
      </c>
      <c r="M389" s="74">
        <f>IF($C$3="National Currency",IF(D.Other_DATA!L294=0,0,D.Other_DATA!L294),IF($C$3="Current Exchange rate",IF(D.Other_DATA!L294=0,0,D.Other_DATA!L294/ECO!V40),IF($C$3="Constant Exchange rate",IF(D.Other_DATA!L294=0,0,D.Other_DATA!L294/ECO!V75))))</f>
        <v>582.62711864406788</v>
      </c>
      <c r="N389" s="74">
        <f>IF($C$3="National Currency",IF(D.Other_DATA!M294=0,0,D.Other_DATA!M294),IF($C$3="Current Exchange rate",IF(D.Other_DATA!M294=0,0,D.Other_DATA!M294/ECO!W40),IF($C$3="Constant Exchange rate",IF(D.Other_DATA!M294=0,0,D.Other_DATA!M294/ECO!W75))))</f>
        <v>683.9689265536723</v>
      </c>
      <c r="O389" s="74">
        <f>IF($C$3="National Currency",IF(D.Other_DATA!N294=0,0,D.Other_DATA!N294),IF($C$3="Current Exchange rate",IF(D.Other_DATA!N294=0,0,D.Other_DATA!N294/ECO!X40),IF($C$3="Constant Exchange rate",IF(D.Other_DATA!N294=0,0,D.Other_DATA!N294/ECO!X75))))</f>
        <v>799.43502824858763</v>
      </c>
      <c r="P389" s="48">
        <f t="shared" si="88"/>
        <v>3.658184472659972E-2</v>
      </c>
      <c r="Q389" s="94">
        <f t="shared" si="86"/>
        <v>0.16881775942178634</v>
      </c>
      <c r="R389" s="94" t="str">
        <f t="shared" si="87"/>
        <v>-</v>
      </c>
    </row>
    <row r="390" spans="3:18" ht="15" x14ac:dyDescent="0.25">
      <c r="C390" s="256"/>
      <c r="D390" s="257"/>
      <c r="E390" s="45" t="s">
        <v>41</v>
      </c>
      <c r="F390" s="75">
        <f>IF($C$3="National Currency",IF(D.Other_DATA!E295=0,0,D.Other_DATA!E295),IF($C$3="Current Exchange rate",IF(D.Other_DATA!E295=0,0,D.Other_DATA!E295/ECO!O41),IF($C$3="Constant Exchange rate",IF(D.Other_DATA!E295=0,0,D.Other_DATA!E295/ECO!O76))))</f>
        <v>3204.5122902486628</v>
      </c>
      <c r="G390" s="75">
        <f>IF($C$3="National Currency",IF(D.Other_DATA!F295=0,0,D.Other_DATA!F295),IF($C$3="Current Exchange rate",IF(D.Other_DATA!F295=0,0,D.Other_DATA!F295/ECO!P41),IF($C$3="Constant Exchange rate",IF(D.Other_DATA!F295=0,0,D.Other_DATA!F295/ECO!P76))))</f>
        <v>3182.4651022012076</v>
      </c>
      <c r="H390" s="75">
        <f>IF($C$3="National Currency",IF(D.Other_DATA!G295=0,0,D.Other_DATA!G295),IF($C$3="Current Exchange rate",IF(D.Other_DATA!G295=0,0,D.Other_DATA!G295/ECO!Q41),IF($C$3="Constant Exchange rate",IF(D.Other_DATA!G295=0,0,D.Other_DATA!G295/ECO!Q76))))</f>
        <v>3189.5649949973717</v>
      </c>
      <c r="I390" s="75">
        <f>IF($C$3="National Currency",IF(D.Other_DATA!H295=0,0,D.Other_DATA!H295),IF($C$3="Current Exchange rate",IF(D.Other_DATA!H295=0,0,D.Other_DATA!H295/ECO!R41),IF($C$3="Constant Exchange rate",IF(D.Other_DATA!H295=0,0,D.Other_DATA!H295/ECO!R76))))</f>
        <v>3405.9479580324028</v>
      </c>
      <c r="J390" s="75">
        <f>IF($C$3="National Currency",IF(D.Other_DATA!I295=0,0,D.Other_DATA!I295),IF($C$3="Current Exchange rate",IF(D.Other_DATA!I295=0,0,D.Other_DATA!I295/ECO!S41),IF($C$3="Constant Exchange rate",IF(D.Other_DATA!I295=0,0,D.Other_DATA!I295/ECO!S76))))</f>
        <v>3581.5024056535726</v>
      </c>
      <c r="K390" s="75">
        <f>IF($C$3="National Currency",IF(D.Other_DATA!J295=0,0,D.Other_DATA!J295),IF($C$3="Current Exchange rate",IF(D.Other_DATA!J295=0,0,D.Other_DATA!J295/ECO!T41),IF($C$3="Constant Exchange rate",IF(D.Other_DATA!J295=0,0,D.Other_DATA!J295/ECO!T76))))</f>
        <v>3224.0638417275086</v>
      </c>
      <c r="L390" s="75">
        <f>IF($C$3="National Currency",IF(D.Other_DATA!K295=0,0,D.Other_DATA!K295),IF($C$3="Current Exchange rate",IF(D.Other_DATA!K295=0,0,D.Other_DATA!K295/ECO!U41),IF($C$3="Constant Exchange rate",IF(D.Other_DATA!K295=0,0,D.Other_DATA!K295/ECO!U76))))</f>
        <v>2831.170739361778</v>
      </c>
      <c r="M390" s="75">
        <f>IF($C$3="National Currency",IF(D.Other_DATA!L295=0,0,D.Other_DATA!L295),IF($C$3="Current Exchange rate",IF(D.Other_DATA!L295=0,0,D.Other_DATA!L295/ECO!V41),IF($C$3="Constant Exchange rate",IF(D.Other_DATA!L295=0,0,D.Other_DATA!L295/ECO!V76))))</f>
        <v>3282.141538866967</v>
      </c>
      <c r="N390" s="75">
        <f>IF($C$3="National Currency",IF(D.Other_DATA!M295=0,0,D.Other_DATA!M295),IF($C$3="Current Exchange rate",IF(D.Other_DATA!M295=0,0,D.Other_DATA!M295/ECO!W41),IF($C$3="Constant Exchange rate",IF(D.Other_DATA!M295=0,0,D.Other_DATA!M295/ECO!W76))))</f>
        <v>3711.4506212464876</v>
      </c>
      <c r="O390" s="75">
        <f>IF($C$3="National Currency",IF(D.Other_DATA!N295=0,0,D.Other_DATA!N295),IF($C$3="Current Exchange rate",IF(D.Other_DATA!N295=0,0,D.Other_DATA!N295/ECO!X41),IF($C$3="Constant Exchange rate",IF(D.Other_DATA!N295=0,0,D.Other_DATA!N295/ECO!X76))))</f>
        <v>3813.1893889597691</v>
      </c>
      <c r="P390" s="48">
        <f t="shared" si="88"/>
        <v>0.17449010515044364</v>
      </c>
      <c r="Q390" s="94">
        <f t="shared" si="86"/>
        <v>2.7412130214226726E-2</v>
      </c>
      <c r="R390" s="94">
        <f t="shared" si="87"/>
        <v>0.18994375542366049</v>
      </c>
    </row>
    <row r="391" spans="3:18" ht="15.75" thickBot="1" x14ac:dyDescent="0.3">
      <c r="C391" s="258"/>
      <c r="D391" s="259"/>
      <c r="E391" s="55" t="s">
        <v>85</v>
      </c>
      <c r="F391" s="64">
        <f t="shared" ref="F391:O391" si="89">SUM(F359:F390)</f>
        <v>18023.964154001864</v>
      </c>
      <c r="G391" s="64">
        <f t="shared" si="89"/>
        <v>19134.639255013484</v>
      </c>
      <c r="H391" s="64">
        <f t="shared" si="89"/>
        <v>19717.522179800435</v>
      </c>
      <c r="I391" s="64">
        <f t="shared" si="89"/>
        <v>20833.044283190433</v>
      </c>
      <c r="J391" s="64">
        <f t="shared" si="89"/>
        <v>20999.757435617994</v>
      </c>
      <c r="K391" s="64">
        <f t="shared" si="89"/>
        <v>20838.382875609088</v>
      </c>
      <c r="L391" s="64">
        <f t="shared" si="89"/>
        <v>20260.275573963772</v>
      </c>
      <c r="M391" s="64">
        <f t="shared" si="89"/>
        <v>20964.814079090189</v>
      </c>
      <c r="N391" s="64">
        <f t="shared" si="89"/>
        <v>21696.028672134085</v>
      </c>
      <c r="O391" s="64">
        <f t="shared" si="89"/>
        <v>21853.327360150739</v>
      </c>
      <c r="P391" s="48">
        <f t="shared" si="88"/>
        <v>1</v>
      </c>
    </row>
    <row r="392" spans="3:18" ht="16.5" thickTop="1" thickBot="1" x14ac:dyDescent="0.3">
      <c r="C392" s="260"/>
      <c r="D392" s="261"/>
      <c r="E392" s="57" t="s">
        <v>86</v>
      </c>
      <c r="F392" s="64">
        <v>17950.572265625</v>
      </c>
      <c r="G392" s="64">
        <v>18691.4765625</v>
      </c>
      <c r="H392" s="64">
        <v>19198.13671875</v>
      </c>
      <c r="I392" s="64">
        <v>20041.3359375</v>
      </c>
      <c r="J392" s="64">
        <v>19942.171875</v>
      </c>
      <c r="K392" s="64">
        <v>19647.908203125</v>
      </c>
      <c r="L392" s="64">
        <v>19022.19140625</v>
      </c>
      <c r="M392" s="64">
        <v>19720.59375</v>
      </c>
      <c r="N392" s="64">
        <v>20433.5625</v>
      </c>
      <c r="O392" s="64">
        <v>20458.72265625</v>
      </c>
      <c r="P392" s="48">
        <f>O392/$O$391</f>
        <v>0.93618341587451881</v>
      </c>
      <c r="Q392" s="94">
        <f>IF(OR(O392=0, N392=0),"-", O392/N392-1)</f>
        <v>1.2313152075169587E-3</v>
      </c>
      <c r="R392" s="94">
        <f>IF(OR(O392=0, F392=0),"-",O392/F392-1)</f>
        <v>0.13972537217813707</v>
      </c>
    </row>
    <row r="393" spans="3:18" ht="15.75" thickTop="1" x14ac:dyDescent="0.25">
      <c r="E393" s="57" t="s">
        <v>87</v>
      </c>
      <c r="F393" s="88"/>
      <c r="G393" s="88">
        <f t="shared" ref="G393:O393" si="90">G392/F392-1</f>
        <v>4.1274689514708029E-2</v>
      </c>
      <c r="H393" s="88">
        <f t="shared" si="90"/>
        <v>2.7106481104146374E-2</v>
      </c>
      <c r="I393" s="88">
        <f t="shared" si="90"/>
        <v>4.3920888318629503E-2</v>
      </c>
      <c r="J393" s="88">
        <f t="shared" si="90"/>
        <v>-4.947976662296738E-3</v>
      </c>
      <c r="K393" s="88">
        <f t="shared" si="90"/>
        <v>-1.4755848747041278E-2</v>
      </c>
      <c r="L393" s="88">
        <f t="shared" si="90"/>
        <v>-3.1846484134910646E-2</v>
      </c>
      <c r="M393" s="88">
        <f t="shared" si="90"/>
        <v>3.6715135960651235E-2</v>
      </c>
      <c r="N393" s="88">
        <f t="shared" si="90"/>
        <v>3.6153513379890034E-2</v>
      </c>
      <c r="O393" s="89">
        <f t="shared" si="90"/>
        <v>1.2313152075169587E-3</v>
      </c>
      <c r="R393" s="99"/>
    </row>
    <row r="394" spans="3:18" ht="13.5" customHeight="1" x14ac:dyDescent="0.15"/>
    <row r="395" spans="3:18" ht="16.5" customHeight="1" x14ac:dyDescent="0.15"/>
    <row r="396" spans="3:18" ht="18.75" hidden="1" x14ac:dyDescent="0.15">
      <c r="C396" s="264" t="s">
        <v>229</v>
      </c>
      <c r="D396" s="265"/>
      <c r="E396" s="269" t="s">
        <v>100</v>
      </c>
      <c r="F396" s="270"/>
      <c r="G396" s="270"/>
      <c r="H396" s="270"/>
      <c r="I396" s="270"/>
      <c r="J396" s="270"/>
      <c r="K396" s="270"/>
      <c r="L396" s="270"/>
      <c r="M396" s="270"/>
      <c r="N396" s="270"/>
      <c r="O396" s="271"/>
    </row>
    <row r="397" spans="3:18" ht="15" hidden="1" x14ac:dyDescent="0.15">
      <c r="C397" s="262" t="s">
        <v>93</v>
      </c>
      <c r="D397" s="263"/>
      <c r="E397" s="43">
        <v>9</v>
      </c>
      <c r="F397" s="44">
        <v>2004</v>
      </c>
      <c r="G397" s="44">
        <f t="shared" ref="G397:O397" si="91">F397+1</f>
        <v>2005</v>
      </c>
      <c r="H397" s="44">
        <f t="shared" si="91"/>
        <v>2006</v>
      </c>
      <c r="I397" s="44">
        <f t="shared" si="91"/>
        <v>2007</v>
      </c>
      <c r="J397" s="44">
        <f t="shared" si="91"/>
        <v>2008</v>
      </c>
      <c r="K397" s="44">
        <f t="shared" si="91"/>
        <v>2009</v>
      </c>
      <c r="L397" s="44">
        <f t="shared" si="91"/>
        <v>2010</v>
      </c>
      <c r="M397" s="44">
        <f t="shared" si="91"/>
        <v>2011</v>
      </c>
      <c r="N397" s="44">
        <f t="shared" si="91"/>
        <v>2012</v>
      </c>
      <c r="O397" s="120">
        <f t="shared" si="91"/>
        <v>2013</v>
      </c>
      <c r="P397" s="46" t="s">
        <v>91</v>
      </c>
      <c r="Q397" s="96" t="s">
        <v>88</v>
      </c>
      <c r="R397" s="97" t="s">
        <v>89</v>
      </c>
    </row>
    <row r="398" spans="3:18" ht="15" hidden="1" x14ac:dyDescent="0.25">
      <c r="C398" s="256"/>
      <c r="D398" s="257"/>
      <c r="E398" s="45" t="s">
        <v>0</v>
      </c>
      <c r="F398" s="73">
        <f>IF($C$3="National Currency",IF(D.Other_DATA!E301=0,0,D.Other_DATA!E301),IF($C$3="Current Exchange rate",IF(D.Other_DATA!E301=0,0,D.Other_DATA!E301/ECO!O10),IF($C$3="Constant Exchange rate",IF(D.Other_DATA!E301=0,0,D.Other_DATA!E301/ECO!O45))))</f>
        <v>198</v>
      </c>
      <c r="G398" s="73">
        <f>IF($C$3="National Currency",IF(D.Other_DATA!F301=0,0,D.Other_DATA!F301),IF($C$3="Current Exchange rate",IF(D.Other_DATA!F301=0,0,D.Other_DATA!F301/ECO!P10),IF($C$3="Constant Exchange rate",IF(D.Other_DATA!F301=0,0,D.Other_DATA!F301/ECO!P45))))</f>
        <v>201</v>
      </c>
      <c r="H398" s="73">
        <f>IF($C$3="National Currency",IF(D.Other_DATA!G301=0,0,D.Other_DATA!G301),IF($C$3="Current Exchange rate",IF(D.Other_DATA!G301=0,0,D.Other_DATA!G301/ECO!Q10),IF($C$3="Constant Exchange rate",IF(D.Other_DATA!G301=0,0,D.Other_DATA!G301/ECO!Q45))))</f>
        <v>207</v>
      </c>
      <c r="I398" s="73">
        <f>IF($C$3="National Currency",IF(D.Other_DATA!H301=0,0,D.Other_DATA!H301),IF($C$3="Current Exchange rate",IF(D.Other_DATA!H301=0,0,D.Other_DATA!H301/ECO!R10),IF($C$3="Constant Exchange rate",IF(D.Other_DATA!H301=0,0,D.Other_DATA!H301/ECO!R45))))</f>
        <v>210</v>
      </c>
      <c r="J398" s="73">
        <f>IF($C$3="National Currency",IF(D.Other_DATA!I301=0,0,D.Other_DATA!I301),IF($C$3="Current Exchange rate",IF(D.Other_DATA!I301=0,0,D.Other_DATA!I301/ECO!S10),IF($C$3="Constant Exchange rate",IF(D.Other_DATA!I301=0,0,D.Other_DATA!I301/ECO!S45))))</f>
        <v>223</v>
      </c>
      <c r="K398" s="73">
        <f>IF($C$3="National Currency",IF(D.Other_DATA!J301=0,0,D.Other_DATA!J301),IF($C$3="Current Exchange rate",IF(D.Other_DATA!J301=0,0,D.Other_DATA!J301/ECO!T10),IF($C$3="Constant Exchange rate",IF(D.Other_DATA!J301=0,0,D.Other_DATA!J301/ECO!T45))))</f>
        <v>207</v>
      </c>
      <c r="L398" s="73">
        <f>IF($C$3="National Currency",IF(D.Other_DATA!K301=0,0,D.Other_DATA!K301),IF($C$3="Current Exchange rate",IF(D.Other_DATA!K301=0,0,D.Other_DATA!K301/ECO!U10),IF($C$3="Constant Exchange rate",IF(D.Other_DATA!K301=0,0,D.Other_DATA!K301/ECO!U45))))</f>
        <v>229</v>
      </c>
      <c r="M398" s="73">
        <f>IF($C$3="National Currency",IF(D.Other_DATA!L301=0,0,D.Other_DATA!L301),IF($C$3="Current Exchange rate",IF(D.Other_DATA!L301=0,0,D.Other_DATA!L301/ECO!V10),IF($C$3="Constant Exchange rate",IF(D.Other_DATA!L301=0,0,D.Other_DATA!L301/ECO!V45))))</f>
        <v>252</v>
      </c>
      <c r="N398" s="73">
        <f>IF($C$3="National Currency",IF(D.Other_DATA!M301=0,0,D.Other_DATA!M301),IF($C$3="Current Exchange rate",IF(D.Other_DATA!M301=0,0,D.Other_DATA!M301/ECO!W10),IF($C$3="Constant Exchange rate",IF(D.Other_DATA!M301=0,0,D.Other_DATA!M301/ECO!W45))))</f>
        <v>255</v>
      </c>
      <c r="O398" s="73">
        <f>IF($C$3="National Currency",IF(D.Other_DATA!N301=0,0,D.Other_DATA!N301),IF($C$3="Current Exchange rate",IF(D.Other_DATA!N301=0,0,D.Other_DATA!N301/ECO!X10),IF($C$3="Constant Exchange rate",IF(D.Other_DATA!N301=0,0,D.Other_DATA!N301/ECO!X45))))</f>
        <v>267</v>
      </c>
      <c r="P398" s="48">
        <f>O398/$O$430</f>
        <v>1.9318669383155553E-2</v>
      </c>
      <c r="Q398" s="94">
        <f>IF(OR(O398=0, N398=0),"-",O398/N398-1)</f>
        <v>4.705882352941182E-2</v>
      </c>
      <c r="R398" s="94">
        <f>IF(OR(O398=0, F398=0),"-",O398/F398-1)</f>
        <v>0.3484848484848484</v>
      </c>
    </row>
    <row r="399" spans="3:18" ht="15" hidden="1" x14ac:dyDescent="0.25">
      <c r="C399" s="256"/>
      <c r="D399" s="257"/>
      <c r="E399" s="45" t="s">
        <v>1</v>
      </c>
      <c r="F399" s="74">
        <f>IF($C$3="National Currency",IF(D.Other_DATA!E302=0,0,D.Other_DATA!E302),IF($C$3="Current Exchange rate",IF(D.Other_DATA!E302=0,0,D.Other_DATA!E302/ECO!O11),IF($C$3="Constant Exchange rate",IF(D.Other_DATA!E302=0,0,D.Other_DATA!E302/ECO!O46))))</f>
        <v>145</v>
      </c>
      <c r="G399" s="74">
        <f>IF($C$3="National Currency",IF(D.Other_DATA!F302=0,0,D.Other_DATA!F302),IF($C$3="Current Exchange rate",IF(D.Other_DATA!F302=0,0,D.Other_DATA!F302/ECO!P11),IF($C$3="Constant Exchange rate",IF(D.Other_DATA!F302=0,0,D.Other_DATA!F302/ECO!P46))))</f>
        <v>157</v>
      </c>
      <c r="H399" s="74">
        <f>IF($C$3="National Currency",IF(D.Other_DATA!G302=0,0,D.Other_DATA!G302),IF($C$3="Current Exchange rate",IF(D.Other_DATA!G302=0,0,D.Other_DATA!G302/ECO!Q11),IF($C$3="Constant Exchange rate",IF(D.Other_DATA!G302=0,0,D.Other_DATA!G302/ECO!Q46))))</f>
        <v>158.68225913000001</v>
      </c>
      <c r="I399" s="74">
        <f>IF($C$3="National Currency",IF(D.Other_DATA!H302=0,0,D.Other_DATA!H302),IF($C$3="Current Exchange rate",IF(D.Other_DATA!H302=0,0,D.Other_DATA!H302/ECO!R11),IF($C$3="Constant Exchange rate",IF(D.Other_DATA!H302=0,0,D.Other_DATA!H302/ECO!R46))))</f>
        <v>173.61353944000001</v>
      </c>
      <c r="J399" s="74">
        <f>IF($C$3="National Currency",IF(D.Other_DATA!I302=0,0,D.Other_DATA!I302),IF($C$3="Current Exchange rate",IF(D.Other_DATA!I302=0,0,D.Other_DATA!I302/ECO!S11),IF($C$3="Constant Exchange rate",IF(D.Other_DATA!I302=0,0,D.Other_DATA!I302/ECO!S46))))</f>
        <v>164.96796778000001</v>
      </c>
      <c r="K399" s="74">
        <f>IF($C$3="National Currency",IF(D.Other_DATA!J302=0,0,D.Other_DATA!J302),IF($C$3="Current Exchange rate",IF(D.Other_DATA!J302=0,0,D.Other_DATA!J302/ECO!T11),IF($C$3="Constant Exchange rate",IF(D.Other_DATA!J302=0,0,D.Other_DATA!J302/ECO!T46))))</f>
        <v>179.29378474999999</v>
      </c>
      <c r="L399" s="74">
        <f>IF($C$3="National Currency",IF(D.Other_DATA!K302=0,0,D.Other_DATA!K302),IF($C$3="Current Exchange rate",IF(D.Other_DATA!K302=0,0,D.Other_DATA!K302/ECO!U11),IF($C$3="Constant Exchange rate",IF(D.Other_DATA!K302=0,0,D.Other_DATA!K302/ECO!U46))))</f>
        <v>187.90068309</v>
      </c>
      <c r="M399" s="74">
        <f>IF($C$3="National Currency",IF(D.Other_DATA!L302=0,0,D.Other_DATA!L302),IF($C$3="Current Exchange rate",IF(D.Other_DATA!L302=0,0,D.Other_DATA!L302/ECO!V11),IF($C$3="Constant Exchange rate",IF(D.Other_DATA!L302=0,0,D.Other_DATA!L302/ECO!V46))))</f>
        <v>196.06514084</v>
      </c>
      <c r="N399" s="74">
        <f>IF($C$3="National Currency",IF(D.Other_DATA!M302=0,0,D.Other_DATA!M302),IF($C$3="Current Exchange rate",IF(D.Other_DATA!M302=0,0,D.Other_DATA!M302/ECO!W11),IF($C$3="Constant Exchange rate",IF(D.Other_DATA!M302=0,0,D.Other_DATA!M302/ECO!W46))))</f>
        <v>211.19484835</v>
      </c>
      <c r="O399" s="74">
        <f>IF($C$3="National Currency",IF(D.Other_DATA!N302=0,0,D.Other_DATA!N302),IF($C$3="Current Exchange rate",IF(D.Other_DATA!N302=0,0,D.Other_DATA!N302/ECO!X11),IF($C$3="Constant Exchange rate",IF(D.Other_DATA!N302=0,0,D.Other_DATA!N302/ECO!X46))))</f>
        <v>223.08230719999997</v>
      </c>
      <c r="P399" s="48">
        <f t="shared" ref="P399:P431" si="92">O399/$O$430</f>
        <v>1.6141023737933864E-2</v>
      </c>
      <c r="Q399" s="94">
        <f t="shared" ref="Q399:Q429" si="93">IF(OR(O399=0, N399=0),"-",O399/N399-1)</f>
        <v>5.6286689485435026E-2</v>
      </c>
      <c r="R399" s="94">
        <f t="shared" ref="R399:R429" si="94">IF(OR(O399=0, F399=0),"-",O399/F399-1)</f>
        <v>0.53849867034482735</v>
      </c>
    </row>
    <row r="400" spans="3:18" ht="15" hidden="1" x14ac:dyDescent="0.25">
      <c r="C400" s="256"/>
      <c r="D400" s="257"/>
      <c r="E400" s="45" t="s">
        <v>2</v>
      </c>
      <c r="F400" s="74">
        <f>IF($C$3="National Currency",IF(D.Other_DATA!E303=0,0,D.Other_DATA!E303),IF($C$3="Current Exchange rate",IF(D.Other_DATA!E303=0,0,D.Other_DATA!E303/ECO!O12),IF($C$3="Constant Exchange rate",IF(D.Other_DATA!E303=0,0,D.Other_DATA!E303/ECO!O47))))</f>
        <v>0</v>
      </c>
      <c r="G400" s="74">
        <f>IF($C$3="National Currency",IF(D.Other_DATA!F303=0,0,D.Other_DATA!F303),IF($C$3="Current Exchange rate",IF(D.Other_DATA!F303=0,0,D.Other_DATA!F303/ECO!P12),IF($C$3="Constant Exchange rate",IF(D.Other_DATA!F303=0,0,D.Other_DATA!F303/ECO!P47))))</f>
        <v>0</v>
      </c>
      <c r="H400" s="74">
        <f>IF($C$3="National Currency",IF(D.Other_DATA!G303=0,0,D.Other_DATA!G303),IF($C$3="Current Exchange rate",IF(D.Other_DATA!G303=0,0,D.Other_DATA!G303/ECO!Q12),IF($C$3="Constant Exchange rate",IF(D.Other_DATA!G303=0,0,D.Other_DATA!G303/ECO!Q47))))</f>
        <v>0</v>
      </c>
      <c r="I400" s="74">
        <f>IF($C$3="National Currency",IF(D.Other_DATA!H303=0,0,D.Other_DATA!H303),IF($C$3="Current Exchange rate",IF(D.Other_DATA!H303=0,0,D.Other_DATA!H303/ECO!R12),IF($C$3="Constant Exchange rate",IF(D.Other_DATA!H303=0,0,D.Other_DATA!H303/ECO!R47))))</f>
        <v>2.1537520486714181E-3</v>
      </c>
      <c r="J400" s="74">
        <f>IF($C$3="National Currency",IF(D.Other_DATA!I303=0,0,D.Other_DATA!I303),IF($C$3="Current Exchange rate",IF(D.Other_DATA!I303=0,0,D.Other_DATA!I303/ECO!S12),IF($C$3="Constant Exchange rate",IF(D.Other_DATA!I303=0,0,D.Other_DATA!I303/ECO!S47))))</f>
        <v>8.6715475003867771E-3</v>
      </c>
      <c r="K400" s="74">
        <f>IF($C$3="National Currency",IF(D.Other_DATA!J303=0,0,D.Other_DATA!J303),IF($C$3="Current Exchange rate",IF(D.Other_DATA!J303=0,0,D.Other_DATA!J303/ECO!T12),IF($C$3="Constant Exchange rate",IF(D.Other_DATA!J303=0,0,D.Other_DATA!J303/ECO!T47))))</f>
        <v>6.6796712870008422E-3</v>
      </c>
      <c r="L400" s="74">
        <f>IF($C$3="National Currency",IF(D.Other_DATA!K303=0,0,D.Other_DATA!K303),IF($C$3="Current Exchange rate",IF(D.Other_DATA!K303=0,0,D.Other_DATA!K303/ECO!U12),IF($C$3="Constant Exchange rate",IF(D.Other_DATA!K303=0,0,D.Other_DATA!K303/ECO!U47))))</f>
        <v>7.116740142130114E-3</v>
      </c>
      <c r="M400" s="74">
        <f>IF($C$3="National Currency",IF(D.Other_DATA!L303=0,0,D.Other_DATA!L303),IF($C$3="Current Exchange rate",IF(D.Other_DATA!L303=0,0,D.Other_DATA!L303/ECO!V12),IF($C$3="Constant Exchange rate",IF(D.Other_DATA!L303=0,0,D.Other_DATA!L303/ECO!V47))))</f>
        <v>3.5893240617650063E-2</v>
      </c>
      <c r="N400" s="74">
        <f>IF($C$3="National Currency",IF(D.Other_DATA!M303=0,0,D.Other_DATA!M303),IF($C$3="Current Exchange rate",IF(D.Other_DATA!M303=0,0,D.Other_DATA!M303/ECO!W12),IF($C$3="Constant Exchange rate",IF(D.Other_DATA!M303=0,0,D.Other_DATA!M303/ECO!W47))))</f>
        <v>0.51129972389814915</v>
      </c>
      <c r="O400" s="74">
        <f>IF($C$3="National Currency",IF(D.Other_DATA!N303=0,0,D.Other_DATA!N303),IF($C$3="Current Exchange rate",IF(D.Other_DATA!N303=0,0,D.Other_DATA!N303/ECO!X12),IF($C$3="Constant Exchange rate",IF(D.Other_DATA!N303=0,0,D.Other_DATA!N303/ECO!X47))))</f>
        <v>0.51129972389814915</v>
      </c>
      <c r="P400" s="48">
        <f t="shared" si="92"/>
        <v>3.6994870118678137E-5</v>
      </c>
      <c r="Q400" s="94">
        <f t="shared" si="93"/>
        <v>0</v>
      </c>
      <c r="R400" s="94" t="str">
        <f t="shared" si="94"/>
        <v>-</v>
      </c>
    </row>
    <row r="401" spans="3:18" ht="15" hidden="1" x14ac:dyDescent="0.25">
      <c r="C401" s="256"/>
      <c r="D401" s="257"/>
      <c r="E401" s="45" t="s">
        <v>3</v>
      </c>
      <c r="F401" s="74">
        <f>IF($C$3="National Currency",IF(D.Other_DATA!E304=0,0,D.Other_DATA!E304),IF($C$3="Current Exchange rate",IF(D.Other_DATA!E304=0,0,D.Other_DATA!E304/ECO!O13),IF($C$3="Constant Exchange rate",IF(D.Other_DATA!E304=0,0,D.Other_DATA!E304/ECO!O48))))</f>
        <v>0</v>
      </c>
      <c r="G401" s="74">
        <f>IF($C$3="National Currency",IF(D.Other_DATA!F304=0,0,D.Other_DATA!F304),IF($C$3="Current Exchange rate",IF(D.Other_DATA!F304=0,0,D.Other_DATA!F304/ECO!P13),IF($C$3="Constant Exchange rate",IF(D.Other_DATA!F304=0,0,D.Other_DATA!F304/ECO!P48))))</f>
        <v>0</v>
      </c>
      <c r="H401" s="74">
        <f>IF($C$3="National Currency",IF(D.Other_DATA!G304=0,0,D.Other_DATA!G304),IF($C$3="Current Exchange rate",IF(D.Other_DATA!G304=0,0,D.Other_DATA!G304/ECO!Q13),IF($C$3="Constant Exchange rate",IF(D.Other_DATA!G304=0,0,D.Other_DATA!G304/ECO!Q48))))</f>
        <v>0</v>
      </c>
      <c r="I401" s="74">
        <f>IF($C$3="National Currency",IF(D.Other_DATA!H304=0,0,D.Other_DATA!H304),IF($C$3="Current Exchange rate",IF(D.Other_DATA!H304=0,0,D.Other_DATA!H304/ECO!R13),IF($C$3="Constant Exchange rate",IF(D.Other_DATA!H304=0,0,D.Other_DATA!H304/ECO!R48))))</f>
        <v>0</v>
      </c>
      <c r="J401" s="74">
        <f>IF($C$3="National Currency",IF(D.Other_DATA!I304=0,0,D.Other_DATA!I304),IF($C$3="Current Exchange rate",IF(D.Other_DATA!I304=0,0,D.Other_DATA!I304/ECO!S13),IF($C$3="Constant Exchange rate",IF(D.Other_DATA!I304=0,0,D.Other_DATA!I304/ECO!S48))))</f>
        <v>0</v>
      </c>
      <c r="K401" s="74">
        <f>IF($C$3="National Currency",IF(D.Other_DATA!J304=0,0,D.Other_DATA!J304),IF($C$3="Current Exchange rate",IF(D.Other_DATA!J304=0,0,D.Other_DATA!J304/ECO!T13),IF($C$3="Constant Exchange rate",IF(D.Other_DATA!J304=0,0,D.Other_DATA!J304/ECO!T48))))</f>
        <v>0</v>
      </c>
      <c r="L401" s="74">
        <f>IF($C$3="National Currency",IF(D.Other_DATA!K304=0,0,D.Other_DATA!K304),IF($C$3="Current Exchange rate",IF(D.Other_DATA!K304=0,0,D.Other_DATA!K304/ECO!U13),IF($C$3="Constant Exchange rate",IF(D.Other_DATA!K304=0,0,D.Other_DATA!K304/ECO!U48))))</f>
        <v>0</v>
      </c>
      <c r="M401" s="74">
        <f>IF($C$3="National Currency",IF(D.Other_DATA!L304=0,0,D.Other_DATA!L304),IF($C$3="Current Exchange rate",IF(D.Other_DATA!L304=0,0,D.Other_DATA!L304/ECO!V13),IF($C$3="Constant Exchange rate",IF(D.Other_DATA!L304=0,0,D.Other_DATA!L304/ECO!V48))))</f>
        <v>0</v>
      </c>
      <c r="N401" s="74">
        <f>IF($C$3="National Currency",IF(D.Other_DATA!M304=0,0,D.Other_DATA!M304),IF($C$3="Current Exchange rate",IF(D.Other_DATA!M304=0,0,D.Other_DATA!M304/ECO!W13),IF($C$3="Constant Exchange rate",IF(D.Other_DATA!M304=0,0,D.Other_DATA!M304/ECO!W48))))</f>
        <v>0</v>
      </c>
      <c r="O401" s="74">
        <f>IF($C$3="National Currency",IF(D.Other_DATA!N304=0,0,D.Other_DATA!N304),IF($C$3="Current Exchange rate",IF(D.Other_DATA!N304=0,0,D.Other_DATA!N304/ECO!X13),IF($C$3="Constant Exchange rate",IF(D.Other_DATA!N304=0,0,D.Other_DATA!N304/ECO!X48))))</f>
        <v>0</v>
      </c>
      <c r="P401" s="48">
        <f t="shared" si="92"/>
        <v>0</v>
      </c>
      <c r="Q401" s="94" t="str">
        <f t="shared" si="93"/>
        <v>-</v>
      </c>
      <c r="R401" s="94" t="str">
        <f t="shared" si="94"/>
        <v>-</v>
      </c>
    </row>
    <row r="402" spans="3:18" ht="15" hidden="1" x14ac:dyDescent="0.25">
      <c r="C402" s="256"/>
      <c r="D402" s="257"/>
      <c r="E402" s="45" t="s">
        <v>4</v>
      </c>
      <c r="F402" s="74">
        <f>IF($C$3="National Currency",IF(D.Other_DATA!E305=0,0,D.Other_DATA!E305),IF($C$3="Current Exchange rate",IF(D.Other_DATA!E305=0,0,D.Other_DATA!E305/ECO!O14),IF($C$3="Constant Exchange rate",IF(D.Other_DATA!E305=0,0,D.Other_DATA!E305/ECO!O49))))</f>
        <v>0</v>
      </c>
      <c r="G402" s="74">
        <f>IF($C$3="National Currency",IF(D.Other_DATA!F305=0,0,D.Other_DATA!F305),IF($C$3="Current Exchange rate",IF(D.Other_DATA!F305=0,0,D.Other_DATA!F305/ECO!P14),IF($C$3="Constant Exchange rate",IF(D.Other_DATA!F305=0,0,D.Other_DATA!F305/ECO!P49))))</f>
        <v>0</v>
      </c>
      <c r="H402" s="74">
        <f>IF($C$3="National Currency",IF(D.Other_DATA!G305=0,0,D.Other_DATA!G305),IF($C$3="Current Exchange rate",IF(D.Other_DATA!G305=0,0,D.Other_DATA!G305/ECO!Q14),IF($C$3="Constant Exchange rate",IF(D.Other_DATA!G305=0,0,D.Other_DATA!G305/ECO!Q49))))</f>
        <v>0</v>
      </c>
      <c r="I402" s="74">
        <f>IF($C$3="National Currency",IF(D.Other_DATA!H305=0,0,D.Other_DATA!H305),IF($C$3="Current Exchange rate",IF(D.Other_DATA!H305=0,0,D.Other_DATA!H305/ECO!R14),IF($C$3="Constant Exchange rate",IF(D.Other_DATA!H305=0,0,D.Other_DATA!H305/ECO!R49))))</f>
        <v>0</v>
      </c>
      <c r="J402" s="74">
        <f>IF($C$3="National Currency",IF(D.Other_DATA!I305=0,0,D.Other_DATA!I305),IF($C$3="Current Exchange rate",IF(D.Other_DATA!I305=0,0,D.Other_DATA!I305/ECO!S14),IF($C$3="Constant Exchange rate",IF(D.Other_DATA!I305=0,0,D.Other_DATA!I305/ECO!S49))))</f>
        <v>0</v>
      </c>
      <c r="K402" s="74">
        <f>IF($C$3="National Currency",IF(D.Other_DATA!J305=0,0,D.Other_DATA!J305),IF($C$3="Current Exchange rate",IF(D.Other_DATA!J305=0,0,D.Other_DATA!J305/ECO!T14),IF($C$3="Constant Exchange rate",IF(D.Other_DATA!J305=0,0,D.Other_DATA!J305/ECO!T49))))</f>
        <v>0</v>
      </c>
      <c r="L402" s="74">
        <f>IF($C$3="National Currency",IF(D.Other_DATA!K305=0,0,D.Other_DATA!K305),IF($C$3="Current Exchange rate",IF(D.Other_DATA!K305=0,0,D.Other_DATA!K305/ECO!U14),IF($C$3="Constant Exchange rate",IF(D.Other_DATA!K305=0,0,D.Other_DATA!K305/ECO!U49))))</f>
        <v>0</v>
      </c>
      <c r="M402" s="74">
        <f>IF($C$3="National Currency",IF(D.Other_DATA!L305=0,0,D.Other_DATA!L305),IF($C$3="Current Exchange rate",IF(D.Other_DATA!L305=0,0,D.Other_DATA!L305/ECO!V14),IF($C$3="Constant Exchange rate",IF(D.Other_DATA!L305=0,0,D.Other_DATA!L305/ECO!V49))))</f>
        <v>20</v>
      </c>
      <c r="N402" s="74">
        <f>IF($C$3="National Currency",IF(D.Other_DATA!M305=0,0,D.Other_DATA!M305),IF($C$3="Current Exchange rate",IF(D.Other_DATA!M305=0,0,D.Other_DATA!M305/ECO!W14),IF($C$3="Constant Exchange rate",IF(D.Other_DATA!M305=0,0,D.Other_DATA!M305/ECO!W49))))</f>
        <v>0</v>
      </c>
      <c r="O402" s="74">
        <f>IF($C$3="National Currency",IF(D.Other_DATA!N305=0,0,D.Other_DATA!N305),IF($C$3="Current Exchange rate",IF(D.Other_DATA!N305=0,0,D.Other_DATA!N305/ECO!X14),IF($C$3="Constant Exchange rate",IF(D.Other_DATA!N305=0,0,D.Other_DATA!N305/ECO!X49))))</f>
        <v>0</v>
      </c>
      <c r="P402" s="48">
        <f t="shared" si="92"/>
        <v>0</v>
      </c>
      <c r="Q402" s="94" t="str">
        <f t="shared" si="93"/>
        <v>-</v>
      </c>
      <c r="R402" s="94" t="str">
        <f t="shared" si="94"/>
        <v>-</v>
      </c>
    </row>
    <row r="403" spans="3:18" ht="15" hidden="1" x14ac:dyDescent="0.25">
      <c r="C403" s="256"/>
      <c r="D403" s="257"/>
      <c r="E403" s="45" t="s">
        <v>5</v>
      </c>
      <c r="F403" s="74">
        <f>IF($C$3="National Currency",IF(D.Other_DATA!E306=0,0,D.Other_DATA!E306),IF($C$3="Current Exchange rate",IF(D.Other_DATA!E306=0,0,D.Other_DATA!E306/ECO!O15),IF($C$3="Constant Exchange rate",IF(D.Other_DATA!E306=0,0,D.Other_DATA!E306/ECO!O50))))</f>
        <v>21.541953242655751</v>
      </c>
      <c r="G403" s="74">
        <f>IF($C$3="National Currency",IF(D.Other_DATA!F306=0,0,D.Other_DATA!F306),IF($C$3="Current Exchange rate",IF(D.Other_DATA!F306=0,0,D.Other_DATA!F306/ECO!P15),IF($C$3="Constant Exchange rate",IF(D.Other_DATA!F306=0,0,D.Other_DATA!F306/ECO!P50))))</f>
        <v>23.205320169056893</v>
      </c>
      <c r="H403" s="74">
        <f>IF($C$3="National Currency",IF(D.Other_DATA!G306=0,0,D.Other_DATA!G306),IF($C$3="Current Exchange rate",IF(D.Other_DATA!G306=0,0,D.Other_DATA!G306/ECO!Q15),IF($C$3="Constant Exchange rate",IF(D.Other_DATA!G306=0,0,D.Other_DATA!G306/ECO!Q50))))</f>
        <v>24.868687095458036</v>
      </c>
      <c r="I403" s="74">
        <f>IF($C$3="National Currency",IF(D.Other_DATA!H306=0,0,D.Other_DATA!H306),IF($C$3="Current Exchange rate",IF(D.Other_DATA!H306=0,0,D.Other_DATA!H306/ECO!R15),IF($C$3="Constant Exchange rate",IF(D.Other_DATA!H306=0,0,D.Other_DATA!H306/ECO!R50))))</f>
        <v>26.532054021859178</v>
      </c>
      <c r="J403" s="74">
        <f>IF($C$3="National Currency",IF(D.Other_DATA!I306=0,0,D.Other_DATA!I306),IF($C$3="Current Exchange rate",IF(D.Other_DATA!I306=0,0,D.Other_DATA!I306/ECO!S15),IF($C$3="Constant Exchange rate",IF(D.Other_DATA!I306=0,0,D.Other_DATA!I306/ECO!S50))))</f>
        <v>28.19542094826032</v>
      </c>
      <c r="K403" s="74">
        <f>IF($C$3="National Currency",IF(D.Other_DATA!J306=0,0,D.Other_DATA!J306),IF($C$3="Current Exchange rate",IF(D.Other_DATA!J306=0,0,D.Other_DATA!J306/ECO!T15),IF($C$3="Constant Exchange rate",IF(D.Other_DATA!J306=0,0,D.Other_DATA!J306/ECO!T50))))</f>
        <v>31.332251667568055</v>
      </c>
      <c r="L403" s="74">
        <f>IF($C$3="National Currency",IF(D.Other_DATA!K306=0,0,D.Other_DATA!K306),IF($C$3="Current Exchange rate",IF(D.Other_DATA!K306=0,0,D.Other_DATA!K306/ECO!U15),IF($C$3="Constant Exchange rate",IF(D.Other_DATA!K306=0,0,D.Other_DATA!K306/ECO!U50))))</f>
        <v>36.776636019469983</v>
      </c>
      <c r="M403" s="74">
        <f>IF($C$3="National Currency",IF(D.Other_DATA!L306=0,0,D.Other_DATA!L306),IF($C$3="Current Exchange rate",IF(D.Other_DATA!L306=0,0,D.Other_DATA!L306/ECO!V15),IF($C$3="Constant Exchange rate",IF(D.Other_DATA!L306=0,0,D.Other_DATA!L306/ECO!V50))))</f>
        <v>42.653686677483329</v>
      </c>
      <c r="N403" s="74">
        <f>IF($C$3="National Currency",IF(D.Other_DATA!M306=0,0,D.Other_DATA!M306),IF($C$3="Current Exchange rate",IF(D.Other_DATA!M306=0,0,D.Other_DATA!M306/ECO!W15),IF($C$3="Constant Exchange rate",IF(D.Other_DATA!M306=0,0,D.Other_DATA!M306/ECO!W50))))</f>
        <v>43.987741121326842</v>
      </c>
      <c r="O403" s="74">
        <f>IF($C$3="National Currency",IF(D.Other_DATA!N306=0,0,D.Other_DATA!N306),IF($C$3="Current Exchange rate",IF(D.Other_DATA!N306=0,0,D.Other_DATA!N306/ECO!X15),IF($C$3="Constant Exchange rate",IF(D.Other_DATA!N306=0,0,D.Other_DATA!N306/ECO!X50))))</f>
        <v>43.987741121326842</v>
      </c>
      <c r="P403" s="48">
        <f t="shared" si="92"/>
        <v>3.1827139611788368E-3</v>
      </c>
      <c r="Q403" s="94">
        <f t="shared" si="93"/>
        <v>0</v>
      </c>
      <c r="R403" s="94">
        <f t="shared" si="94"/>
        <v>1.0419569491138638</v>
      </c>
    </row>
    <row r="404" spans="3:18" ht="15" hidden="1" x14ac:dyDescent="0.25">
      <c r="C404" s="256"/>
      <c r="D404" s="257"/>
      <c r="E404" s="45" t="s">
        <v>6</v>
      </c>
      <c r="F404" s="74">
        <f>IF($C$3="National Currency",IF(D.Other_DATA!E307=0,0,D.Other_DATA!E307),IF($C$3="Current Exchange rate",IF(D.Other_DATA!E307=0,0,D.Other_DATA!E307/ECO!O16),IF($C$3="Constant Exchange rate",IF(D.Other_DATA!E307=0,0,D.Other_DATA!E307/ECO!O51))))</f>
        <v>3087</v>
      </c>
      <c r="G404" s="74">
        <f>IF($C$3="National Currency",IF(D.Other_DATA!F307=0,0,D.Other_DATA!F307),IF($C$3="Current Exchange rate",IF(D.Other_DATA!F307=0,0,D.Other_DATA!F307/ECO!P16),IF($C$3="Constant Exchange rate",IF(D.Other_DATA!F307=0,0,D.Other_DATA!F307/ECO!P51))))</f>
        <v>3143</v>
      </c>
      <c r="H404" s="74">
        <f>IF($C$3="National Currency",IF(D.Other_DATA!G307=0,0,D.Other_DATA!G307),IF($C$3="Current Exchange rate",IF(D.Other_DATA!G307=0,0,D.Other_DATA!G307/ECO!Q16),IF($C$3="Constant Exchange rate",IF(D.Other_DATA!G307=0,0,D.Other_DATA!G307/ECO!Q51))))</f>
        <v>3202</v>
      </c>
      <c r="I404" s="74">
        <f>IF($C$3="National Currency",IF(D.Other_DATA!H307=0,0,D.Other_DATA!H307),IF($C$3="Current Exchange rate",IF(D.Other_DATA!H307=0,0,D.Other_DATA!H307/ECO!R16),IF($C$3="Constant Exchange rate",IF(D.Other_DATA!H307=0,0,D.Other_DATA!H307/ECO!R51))))</f>
        <v>3166</v>
      </c>
      <c r="J404" s="74">
        <f>IF($C$3="National Currency",IF(D.Other_DATA!I307=0,0,D.Other_DATA!I307),IF($C$3="Current Exchange rate",IF(D.Other_DATA!I307=0,0,D.Other_DATA!I307/ECO!S16),IF($C$3="Constant Exchange rate",IF(D.Other_DATA!I307=0,0,D.Other_DATA!I307/ECO!S51))))</f>
        <v>3319</v>
      </c>
      <c r="K404" s="74">
        <f>IF($C$3="National Currency",IF(D.Other_DATA!J307=0,0,D.Other_DATA!J307),IF($C$3="Current Exchange rate",IF(D.Other_DATA!J307=0,0,D.Other_DATA!J307/ECO!T16),IF($C$3="Constant Exchange rate",IF(D.Other_DATA!J307=0,0,D.Other_DATA!J307/ECO!T51))))</f>
        <v>3472</v>
      </c>
      <c r="L404" s="74">
        <f>IF($C$3="National Currency",IF(D.Other_DATA!K307=0,0,D.Other_DATA!K307),IF($C$3="Current Exchange rate",IF(D.Other_DATA!K307=0,0,D.Other_DATA!K307/ECO!U16),IF($C$3="Constant Exchange rate",IF(D.Other_DATA!K307=0,0,D.Other_DATA!K307/ECO!U51))))</f>
        <v>3464</v>
      </c>
      <c r="M404" s="74">
        <f>IF($C$3="National Currency",IF(D.Other_DATA!L307=0,0,D.Other_DATA!L307),IF($C$3="Current Exchange rate",IF(D.Other_DATA!L307=0,0,D.Other_DATA!L307/ECO!V16),IF($C$3="Constant Exchange rate",IF(D.Other_DATA!L307=0,0,D.Other_DATA!L307/ECO!V51))))</f>
        <v>3605</v>
      </c>
      <c r="N404" s="74">
        <f>IF($C$3="National Currency",IF(D.Other_DATA!M307=0,0,D.Other_DATA!M307),IF($C$3="Current Exchange rate",IF(D.Other_DATA!M307=0,0,D.Other_DATA!M307/ECO!W16),IF($C$3="Constant Exchange rate",IF(D.Other_DATA!M307=0,0,D.Other_DATA!M307/ECO!W51))))</f>
        <v>3468</v>
      </c>
      <c r="O404" s="74">
        <f>IF($C$3="National Currency",IF(D.Other_DATA!N307=0,0,D.Other_DATA!N307),IF($C$3="Current Exchange rate",IF(D.Other_DATA!N307=0,0,D.Other_DATA!N307/ECO!X16),IF($C$3="Constant Exchange rate",IF(D.Other_DATA!N307=0,0,D.Other_DATA!N307/ECO!X51))))</f>
        <v>3309</v>
      </c>
      <c r="P404" s="48">
        <f t="shared" si="92"/>
        <v>0.23942126213056827</v>
      </c>
      <c r="Q404" s="94">
        <f t="shared" si="93"/>
        <v>-4.5847750865051884E-2</v>
      </c>
      <c r="R404" s="94">
        <f t="shared" si="94"/>
        <v>7.1914480077745369E-2</v>
      </c>
    </row>
    <row r="405" spans="3:18" ht="15" hidden="1" x14ac:dyDescent="0.25">
      <c r="C405" s="256"/>
      <c r="D405" s="257"/>
      <c r="E405" s="45" t="s">
        <v>7</v>
      </c>
      <c r="F405" s="74">
        <f>IF($C$3="National Currency",IF(D.Other_DATA!E308=0,0,D.Other_DATA!E308),IF($C$3="Current Exchange rate",IF(D.Other_DATA!E308=0,0,D.Other_DATA!E308/ECO!O17),IF($C$3="Constant Exchange rate",IF(D.Other_DATA!E308=0,0,D.Other_DATA!E308/ECO!O52))))</f>
        <v>0</v>
      </c>
      <c r="G405" s="74">
        <f>IF($C$3="National Currency",IF(D.Other_DATA!F308=0,0,D.Other_DATA!F308),IF($C$3="Current Exchange rate",IF(D.Other_DATA!F308=0,0,D.Other_DATA!F308/ECO!P17),IF($C$3="Constant Exchange rate",IF(D.Other_DATA!F308=0,0,D.Other_DATA!F308/ECO!P52))))</f>
        <v>0</v>
      </c>
      <c r="H405" s="74">
        <f>IF($C$3="National Currency",IF(D.Other_DATA!G308=0,0,D.Other_DATA!G308),IF($C$3="Current Exchange rate",IF(D.Other_DATA!G308=0,0,D.Other_DATA!G308/ECO!Q17),IF($C$3="Constant Exchange rate",IF(D.Other_DATA!G308=0,0,D.Other_DATA!G308/ECO!Q52))))</f>
        <v>0</v>
      </c>
      <c r="I405" s="74">
        <f>IF($C$3="National Currency",IF(D.Other_DATA!H308=0,0,D.Other_DATA!H308),IF($C$3="Current Exchange rate",IF(D.Other_DATA!H308=0,0,D.Other_DATA!H308/ECO!R17),IF($C$3="Constant Exchange rate",IF(D.Other_DATA!H308=0,0,D.Other_DATA!H308/ECO!R52))))</f>
        <v>0</v>
      </c>
      <c r="J405" s="74">
        <f>IF($C$3="National Currency",IF(D.Other_DATA!I308=0,0,D.Other_DATA!I308),IF($C$3="Current Exchange rate",IF(D.Other_DATA!I308=0,0,D.Other_DATA!I308/ECO!S17),IF($C$3="Constant Exchange rate",IF(D.Other_DATA!I308=0,0,D.Other_DATA!I308/ECO!S52))))</f>
        <v>0</v>
      </c>
      <c r="K405" s="74">
        <f>IF($C$3="National Currency",IF(D.Other_DATA!J308=0,0,D.Other_DATA!J308),IF($C$3="Current Exchange rate",IF(D.Other_DATA!J308=0,0,D.Other_DATA!J308/ECO!T17),IF($C$3="Constant Exchange rate",IF(D.Other_DATA!J308=0,0,D.Other_DATA!J308/ECO!T52))))</f>
        <v>0</v>
      </c>
      <c r="L405" s="74">
        <f>IF($C$3="National Currency",IF(D.Other_DATA!K308=0,0,D.Other_DATA!K308),IF($C$3="Current Exchange rate",IF(D.Other_DATA!K308=0,0,D.Other_DATA!K308/ECO!U17),IF($C$3="Constant Exchange rate",IF(D.Other_DATA!K308=0,0,D.Other_DATA!K308/ECO!U52))))</f>
        <v>0</v>
      </c>
      <c r="M405" s="74">
        <f>IF($C$3="National Currency",IF(D.Other_DATA!L308=0,0,D.Other_DATA!L308),IF($C$3="Current Exchange rate",IF(D.Other_DATA!L308=0,0,D.Other_DATA!L308/ECO!V17),IF($C$3="Constant Exchange rate",IF(D.Other_DATA!L308=0,0,D.Other_DATA!L308/ECO!V52))))</f>
        <v>0</v>
      </c>
      <c r="N405" s="74">
        <f>IF($C$3="National Currency",IF(D.Other_DATA!M308=0,0,D.Other_DATA!M308),IF($C$3="Current Exchange rate",IF(D.Other_DATA!M308=0,0,D.Other_DATA!M308/ECO!W17),IF($C$3="Constant Exchange rate",IF(D.Other_DATA!M308=0,0,D.Other_DATA!M308/ECO!W52))))</f>
        <v>0</v>
      </c>
      <c r="O405" s="74">
        <f>IF($C$3="National Currency",IF(D.Other_DATA!N308=0,0,D.Other_DATA!N308),IF($C$3="Current Exchange rate",IF(D.Other_DATA!N308=0,0,D.Other_DATA!N308/ECO!X17),IF($C$3="Constant Exchange rate",IF(D.Other_DATA!N308=0,0,D.Other_DATA!N308/ECO!X52))))</f>
        <v>0</v>
      </c>
      <c r="P405" s="48">
        <f t="shared" si="92"/>
        <v>0</v>
      </c>
      <c r="Q405" s="94" t="str">
        <f t="shared" si="93"/>
        <v>-</v>
      </c>
      <c r="R405" s="94" t="str">
        <f t="shared" si="94"/>
        <v>-</v>
      </c>
    </row>
    <row r="406" spans="3:18" ht="15" hidden="1" x14ac:dyDescent="0.25">
      <c r="C406" s="256"/>
      <c r="D406" s="257"/>
      <c r="E406" s="45" t="s">
        <v>8</v>
      </c>
      <c r="F406" s="74">
        <f>IF($C$3="National Currency",IF(D.Other_DATA!E309=0,0,D.Other_DATA!E309),IF($C$3="Current Exchange rate",IF(D.Other_DATA!E309=0,0,D.Other_DATA!E309/ECO!O18),IF($C$3="Constant Exchange rate",IF(D.Other_DATA!E309=0,0,D.Other_DATA!E309/ECO!O53))))</f>
        <v>0</v>
      </c>
      <c r="G406" s="74">
        <f>IF($C$3="National Currency",IF(D.Other_DATA!F309=0,0,D.Other_DATA!F309),IF($C$3="Current Exchange rate",IF(D.Other_DATA!F309=0,0,D.Other_DATA!F309/ECO!P18),IF($C$3="Constant Exchange rate",IF(D.Other_DATA!F309=0,0,D.Other_DATA!F309/ECO!P53))))</f>
        <v>0</v>
      </c>
      <c r="H406" s="74">
        <f>IF($C$3="National Currency",IF(D.Other_DATA!G309=0,0,D.Other_DATA!G309),IF($C$3="Current Exchange rate",IF(D.Other_DATA!G309=0,0,D.Other_DATA!G309/ECO!Q18),IF($C$3="Constant Exchange rate",IF(D.Other_DATA!G309=0,0,D.Other_DATA!G309/ECO!Q53))))</f>
        <v>0</v>
      </c>
      <c r="I406" s="74">
        <f>IF($C$3="National Currency",IF(D.Other_DATA!H309=0,0,D.Other_DATA!H309),IF($C$3="Current Exchange rate",IF(D.Other_DATA!H309=0,0,D.Other_DATA!H309/ECO!R18),IF($C$3="Constant Exchange rate",IF(D.Other_DATA!H309=0,0,D.Other_DATA!H309/ECO!R53))))</f>
        <v>0</v>
      </c>
      <c r="J406" s="74">
        <f>IF($C$3="National Currency",IF(D.Other_DATA!I309=0,0,D.Other_DATA!I309),IF($C$3="Current Exchange rate",IF(D.Other_DATA!I309=0,0,D.Other_DATA!I309/ECO!S18),IF($C$3="Constant Exchange rate",IF(D.Other_DATA!I309=0,0,D.Other_DATA!I309/ECO!S53))))</f>
        <v>0</v>
      </c>
      <c r="K406" s="74">
        <f>IF($C$3="National Currency",IF(D.Other_DATA!J309=0,0,D.Other_DATA!J309),IF($C$3="Current Exchange rate",IF(D.Other_DATA!J309=0,0,D.Other_DATA!J309/ECO!T18),IF($C$3="Constant Exchange rate",IF(D.Other_DATA!J309=0,0,D.Other_DATA!J309/ECO!T53))))</f>
        <v>0</v>
      </c>
      <c r="L406" s="74">
        <f>IF($C$3="National Currency",IF(D.Other_DATA!K309=0,0,D.Other_DATA!K309),IF($C$3="Current Exchange rate",IF(D.Other_DATA!K309=0,0,D.Other_DATA!K309/ECO!U18),IF($C$3="Constant Exchange rate",IF(D.Other_DATA!K309=0,0,D.Other_DATA!K309/ECO!U53))))</f>
        <v>0</v>
      </c>
      <c r="M406" s="74">
        <f>IF($C$3="National Currency",IF(D.Other_DATA!L309=0,0,D.Other_DATA!L309),IF($C$3="Current Exchange rate",IF(D.Other_DATA!L309=0,0,D.Other_DATA!L309/ECO!V18),IF($C$3="Constant Exchange rate",IF(D.Other_DATA!L309=0,0,D.Other_DATA!L309/ECO!V53))))</f>
        <v>0</v>
      </c>
      <c r="N406" s="74">
        <f>IF($C$3="National Currency",IF(D.Other_DATA!M309=0,0,D.Other_DATA!M309),IF($C$3="Current Exchange rate",IF(D.Other_DATA!M309=0,0,D.Other_DATA!M309/ECO!W18),IF($C$3="Constant Exchange rate",IF(D.Other_DATA!M309=0,0,D.Other_DATA!M309/ECO!W53))))</f>
        <v>0</v>
      </c>
      <c r="O406" s="74">
        <f>IF($C$3="National Currency",IF(D.Other_DATA!N309=0,0,D.Other_DATA!N309),IF($C$3="Current Exchange rate",IF(D.Other_DATA!N309=0,0,D.Other_DATA!N309/ECO!X18),IF($C$3="Constant Exchange rate",IF(D.Other_DATA!N309=0,0,D.Other_DATA!N309/ECO!X53))))</f>
        <v>0</v>
      </c>
      <c r="P406" s="48">
        <f t="shared" si="92"/>
        <v>0</v>
      </c>
      <c r="Q406" s="94" t="str">
        <f t="shared" si="93"/>
        <v>-</v>
      </c>
      <c r="R406" s="94" t="str">
        <f t="shared" si="94"/>
        <v>-</v>
      </c>
    </row>
    <row r="407" spans="3:18" ht="15" hidden="1" x14ac:dyDescent="0.25">
      <c r="C407" s="256"/>
      <c r="D407" s="257"/>
      <c r="E407" s="45" t="s">
        <v>9</v>
      </c>
      <c r="F407" s="74">
        <f>IF($C$3="National Currency",IF(D.Other_DATA!E310=0,0,D.Other_DATA!E310),IF($C$3="Current Exchange rate",IF(D.Other_DATA!E310=0,0,D.Other_DATA!E310/ECO!O19),IF($C$3="Constant Exchange rate",IF(D.Other_DATA!E310=0,0,D.Other_DATA!E310/ECO!O54))))</f>
        <v>416.65260000000001</v>
      </c>
      <c r="G407" s="74">
        <f>IF($C$3="National Currency",IF(D.Other_DATA!F310=0,0,D.Other_DATA!F310),IF($C$3="Current Exchange rate",IF(D.Other_DATA!F310=0,0,D.Other_DATA!F310/ECO!P19),IF($C$3="Constant Exchange rate",IF(D.Other_DATA!F310=0,0,D.Other_DATA!F310/ECO!P54))))</f>
        <v>438.302299</v>
      </c>
      <c r="H407" s="74">
        <f>IF($C$3="National Currency",IF(D.Other_DATA!G310=0,0,D.Other_DATA!G310),IF($C$3="Current Exchange rate",IF(D.Other_DATA!G310=0,0,D.Other_DATA!G310/ECO!Q19),IF($C$3="Constant Exchange rate",IF(D.Other_DATA!G310=0,0,D.Other_DATA!G310/ECO!Q54))))</f>
        <v>511.62236059000003</v>
      </c>
      <c r="I407" s="74">
        <f>IF($C$3="National Currency",IF(D.Other_DATA!H310=0,0,D.Other_DATA!H310),IF($C$3="Current Exchange rate",IF(D.Other_DATA!H310=0,0,D.Other_DATA!H310/ECO!R19),IF($C$3="Constant Exchange rate",IF(D.Other_DATA!H310=0,0,D.Other_DATA!H310/ECO!R54))))</f>
        <v>573.18973424000001</v>
      </c>
      <c r="J407" s="74">
        <f>IF($C$3="National Currency",IF(D.Other_DATA!I310=0,0,D.Other_DATA!I310),IF($C$3="Current Exchange rate",IF(D.Other_DATA!I310=0,0,D.Other_DATA!I310/ECO!S19),IF($C$3="Constant Exchange rate",IF(D.Other_DATA!I310=0,0,D.Other_DATA!I310/ECO!S54))))</f>
        <v>609.50043461000007</v>
      </c>
      <c r="K407" s="74">
        <f>IF($C$3="National Currency",IF(D.Other_DATA!J310=0,0,D.Other_DATA!J310),IF($C$3="Current Exchange rate",IF(D.Other_DATA!J310=0,0,D.Other_DATA!J310/ECO!T19),IF($C$3="Constant Exchange rate",IF(D.Other_DATA!J310=0,0,D.Other_DATA!J310/ECO!T54))))</f>
        <v>610.27355829700002</v>
      </c>
      <c r="L407" s="74">
        <f>IF($C$3="National Currency",IF(D.Other_DATA!K310=0,0,D.Other_DATA!K310),IF($C$3="Current Exchange rate",IF(D.Other_DATA!K310=0,0,D.Other_DATA!K310/ECO!U19),IF($C$3="Constant Exchange rate",IF(D.Other_DATA!K310=0,0,D.Other_DATA!K310/ECO!U54))))</f>
        <v>621.00655941339994</v>
      </c>
      <c r="M407" s="74">
        <f>IF($C$3="National Currency",IF(D.Other_DATA!L310=0,0,D.Other_DATA!L310),IF($C$3="Current Exchange rate",IF(D.Other_DATA!L310=0,0,D.Other_DATA!L310/ECO!V19),IF($C$3="Constant Exchange rate",IF(D.Other_DATA!L310=0,0,D.Other_DATA!L310/ECO!V54))))</f>
        <v>707.48556846490021</v>
      </c>
      <c r="N407" s="74">
        <f>IF($C$3="National Currency",IF(D.Other_DATA!M310=0,0,D.Other_DATA!M310),IF($C$3="Current Exchange rate",IF(D.Other_DATA!M310=0,0,D.Other_DATA!M310/ECO!W19),IF($C$3="Constant Exchange rate",IF(D.Other_DATA!M310=0,0,D.Other_DATA!M310/ECO!W54))))</f>
        <v>732.2427556483002</v>
      </c>
      <c r="O407" s="74">
        <f>IF($C$3="National Currency",IF(D.Other_DATA!N310=0,0,D.Other_DATA!N310),IF($C$3="Current Exchange rate",IF(D.Other_DATA!N310=0,0,D.Other_DATA!N310/ECO!X19),IF($C$3="Constant Exchange rate",IF(D.Other_DATA!N310=0,0,D.Other_DATA!N310/ECO!X54))))</f>
        <v>769.21088752419996</v>
      </c>
      <c r="P407" s="48">
        <f t="shared" si="92"/>
        <v>5.5655920681661697E-2</v>
      </c>
      <c r="Q407" s="94">
        <f t="shared" si="93"/>
        <v>5.0486169498760836E-2</v>
      </c>
      <c r="R407" s="94">
        <f t="shared" si="94"/>
        <v>0.84616845670517815</v>
      </c>
    </row>
    <row r="408" spans="3:18" ht="15" hidden="1" x14ac:dyDescent="0.25">
      <c r="C408" s="256"/>
      <c r="D408" s="257"/>
      <c r="E408" s="45" t="s">
        <v>10</v>
      </c>
      <c r="F408" s="74">
        <f>IF($C$3="National Currency",IF(D.Other_DATA!E311=0,0,D.Other_DATA!E311),IF($C$3="Current Exchange rate",IF(D.Other_DATA!E311=0,0,D.Other_DATA!E311/ECO!O20),IF($C$3="Constant Exchange rate",IF(D.Other_DATA!E311=0,0,D.Other_DATA!E311/ECO!O55))))</f>
        <v>17</v>
      </c>
      <c r="G408" s="74">
        <f>IF($C$3="National Currency",IF(D.Other_DATA!F311=0,0,D.Other_DATA!F311),IF($C$3="Current Exchange rate",IF(D.Other_DATA!F311=0,0,D.Other_DATA!F311/ECO!P20),IF($C$3="Constant Exchange rate",IF(D.Other_DATA!F311=0,0,D.Other_DATA!F311/ECO!P55))))</f>
        <v>28</v>
      </c>
      <c r="H408" s="74">
        <f>IF($C$3="National Currency",IF(D.Other_DATA!G311=0,0,D.Other_DATA!G311),IF($C$3="Current Exchange rate",IF(D.Other_DATA!G311=0,0,D.Other_DATA!G311/ECO!Q20),IF($C$3="Constant Exchange rate",IF(D.Other_DATA!G311=0,0,D.Other_DATA!G311/ECO!Q55))))</f>
        <v>31</v>
      </c>
      <c r="I408" s="74">
        <f>IF($C$3="National Currency",IF(D.Other_DATA!H311=0,0,D.Other_DATA!H311),IF($C$3="Current Exchange rate",IF(D.Other_DATA!H311=0,0,D.Other_DATA!H311/ECO!R20),IF($C$3="Constant Exchange rate",IF(D.Other_DATA!H311=0,0,D.Other_DATA!H311/ECO!R55))))</f>
        <v>32</v>
      </c>
      <c r="J408" s="74">
        <f>IF($C$3="National Currency",IF(D.Other_DATA!I311=0,0,D.Other_DATA!I311),IF($C$3="Current Exchange rate",IF(D.Other_DATA!I311=0,0,D.Other_DATA!I311/ECO!S20),IF($C$3="Constant Exchange rate",IF(D.Other_DATA!I311=0,0,D.Other_DATA!I311/ECO!S55))))</f>
        <v>36</v>
      </c>
      <c r="K408" s="74">
        <f>IF($C$3="National Currency",IF(D.Other_DATA!J311=0,0,D.Other_DATA!J311),IF($C$3="Current Exchange rate",IF(D.Other_DATA!J311=0,0,D.Other_DATA!J311/ECO!T20),IF($C$3="Constant Exchange rate",IF(D.Other_DATA!J311=0,0,D.Other_DATA!J311/ECO!T55))))</f>
        <v>41</v>
      </c>
      <c r="L408" s="74">
        <f>IF($C$3="National Currency",IF(D.Other_DATA!K311=0,0,D.Other_DATA!K311),IF($C$3="Current Exchange rate",IF(D.Other_DATA!K311=0,0,D.Other_DATA!K311/ECO!U20),IF($C$3="Constant Exchange rate",IF(D.Other_DATA!K311=0,0,D.Other_DATA!K311/ECO!U55))))</f>
        <v>46</v>
      </c>
      <c r="M408" s="74">
        <f>IF($C$3="National Currency",IF(D.Other_DATA!L311=0,0,D.Other_DATA!L311),IF($C$3="Current Exchange rate",IF(D.Other_DATA!L311=0,0,D.Other_DATA!L311/ECO!V20),IF($C$3="Constant Exchange rate",IF(D.Other_DATA!L311=0,0,D.Other_DATA!L311/ECO!V55))))</f>
        <v>51</v>
      </c>
      <c r="N408" s="74">
        <f>IF($C$3="National Currency",IF(D.Other_DATA!M311=0,0,D.Other_DATA!M311),IF($C$3="Current Exchange rate",IF(D.Other_DATA!M311=0,0,D.Other_DATA!M311/ECO!W20),IF($C$3="Constant Exchange rate",IF(D.Other_DATA!M311=0,0,D.Other_DATA!M311/ECO!W55))))</f>
        <v>55</v>
      </c>
      <c r="O408" s="74">
        <f>IF($C$3="National Currency",IF(D.Other_DATA!N311=0,0,D.Other_DATA!N311),IF($C$3="Current Exchange rate",IF(D.Other_DATA!N311=0,0,D.Other_DATA!N311/ECO!X20),IF($C$3="Constant Exchange rate",IF(D.Other_DATA!N311=0,0,D.Other_DATA!N311/ECO!X55))))</f>
        <v>55</v>
      </c>
      <c r="P408" s="48">
        <f t="shared" si="92"/>
        <v>3.9795011837960876E-3</v>
      </c>
      <c r="Q408" s="94">
        <f t="shared" si="93"/>
        <v>0</v>
      </c>
      <c r="R408" s="94">
        <f t="shared" si="94"/>
        <v>2.2352941176470589</v>
      </c>
    </row>
    <row r="409" spans="3:18" ht="15" hidden="1" x14ac:dyDescent="0.25">
      <c r="C409" s="256"/>
      <c r="D409" s="257"/>
      <c r="E409" s="45" t="s">
        <v>11</v>
      </c>
      <c r="F409" s="74">
        <f>IF($C$3="National Currency",IF(D.Other_DATA!E312=0,0,D.Other_DATA!E312),IF($C$3="Current Exchange rate",IF(D.Other_DATA!E312=0,0,D.Other_DATA!E312/ECO!O21),IF($C$3="Constant Exchange rate",IF(D.Other_DATA!E312=0,0,D.Other_DATA!E312/ECO!O56))))</f>
        <v>0</v>
      </c>
      <c r="G409" s="74">
        <f>IF($C$3="National Currency",IF(D.Other_DATA!F312=0,0,D.Other_DATA!F312),IF($C$3="Current Exchange rate",IF(D.Other_DATA!F312=0,0,D.Other_DATA!F312/ECO!P21),IF($C$3="Constant Exchange rate",IF(D.Other_DATA!F312=0,0,D.Other_DATA!F312/ECO!P56))))</f>
        <v>0</v>
      </c>
      <c r="H409" s="74">
        <f>IF($C$3="National Currency",IF(D.Other_DATA!G312=0,0,D.Other_DATA!G312),IF($C$3="Current Exchange rate",IF(D.Other_DATA!G312=0,0,D.Other_DATA!G312/ECO!Q21),IF($C$3="Constant Exchange rate",IF(D.Other_DATA!G312=0,0,D.Other_DATA!G312/ECO!Q56))))</f>
        <v>0</v>
      </c>
      <c r="I409" s="74">
        <f>IF($C$3="National Currency",IF(D.Other_DATA!H312=0,0,D.Other_DATA!H312),IF($C$3="Current Exchange rate",IF(D.Other_DATA!H312=0,0,D.Other_DATA!H312/ECO!R21),IF($C$3="Constant Exchange rate",IF(D.Other_DATA!H312=0,0,D.Other_DATA!H312/ECO!R56))))</f>
        <v>0</v>
      </c>
      <c r="J409" s="74">
        <f>IF($C$3="National Currency",IF(D.Other_DATA!I312=0,0,D.Other_DATA!I312),IF($C$3="Current Exchange rate",IF(D.Other_DATA!I312=0,0,D.Other_DATA!I312/ECO!S21),IF($C$3="Constant Exchange rate",IF(D.Other_DATA!I312=0,0,D.Other_DATA!I312/ECO!S56))))</f>
        <v>0</v>
      </c>
      <c r="K409" s="74">
        <f>IF($C$3="National Currency",IF(D.Other_DATA!J312=0,0,D.Other_DATA!J312),IF($C$3="Current Exchange rate",IF(D.Other_DATA!J312=0,0,D.Other_DATA!J312/ECO!T21),IF($C$3="Constant Exchange rate",IF(D.Other_DATA!J312=0,0,D.Other_DATA!J312/ECO!T56))))</f>
        <v>0</v>
      </c>
      <c r="L409" s="74">
        <f>IF($C$3="National Currency",IF(D.Other_DATA!K312=0,0,D.Other_DATA!K312),IF($C$3="Current Exchange rate",IF(D.Other_DATA!K312=0,0,D.Other_DATA!K312/ECO!U21),IF($C$3="Constant Exchange rate",IF(D.Other_DATA!K312=0,0,D.Other_DATA!K312/ECO!U56))))</f>
        <v>0</v>
      </c>
      <c r="M409" s="74">
        <f>IF($C$3="National Currency",IF(D.Other_DATA!L312=0,0,D.Other_DATA!L312),IF($C$3="Current Exchange rate",IF(D.Other_DATA!L312=0,0,D.Other_DATA!L312/ECO!V21),IF($C$3="Constant Exchange rate",IF(D.Other_DATA!L312=0,0,D.Other_DATA!L312/ECO!V56))))</f>
        <v>0</v>
      </c>
      <c r="N409" s="74">
        <f>IF($C$3="National Currency",IF(D.Other_DATA!M312=0,0,D.Other_DATA!M312),IF($C$3="Current Exchange rate",IF(D.Other_DATA!M312=0,0,D.Other_DATA!M312/ECO!W21),IF($C$3="Constant Exchange rate",IF(D.Other_DATA!M312=0,0,D.Other_DATA!M312/ECO!W56))))</f>
        <v>5088</v>
      </c>
      <c r="O409" s="74">
        <f>IF($C$3="National Currency",IF(D.Other_DATA!N312=0,0,D.Other_DATA!N312),IF($C$3="Current Exchange rate",IF(D.Other_DATA!N312=0,0,D.Other_DATA!N312/ECO!X21),IF($C$3="Constant Exchange rate",IF(D.Other_DATA!N312=0,0,D.Other_DATA!N312/ECO!X56))))</f>
        <v>5433</v>
      </c>
      <c r="P409" s="48">
        <f t="shared" si="92"/>
        <v>0.39310236239207536</v>
      </c>
      <c r="Q409" s="94">
        <f t="shared" si="93"/>
        <v>6.7806603773584939E-2</v>
      </c>
      <c r="R409" s="94" t="str">
        <f t="shared" si="94"/>
        <v>-</v>
      </c>
    </row>
    <row r="410" spans="3:18" ht="15" hidden="1" x14ac:dyDescent="0.25">
      <c r="C410" s="256"/>
      <c r="D410" s="257"/>
      <c r="E410" s="45" t="s">
        <v>12</v>
      </c>
      <c r="F410" s="74">
        <f>IF($C$3="National Currency",IF(D.Other_DATA!E313=0,0,D.Other_DATA!E313),IF($C$3="Current Exchange rate",IF(D.Other_DATA!E313=0,0,D.Other_DATA!E313/ECO!O22),IF($C$3="Constant Exchange rate",IF(D.Other_DATA!E313=0,0,D.Other_DATA!E313/ECO!O57))))</f>
        <v>0</v>
      </c>
      <c r="G410" s="74">
        <f>IF($C$3="National Currency",IF(D.Other_DATA!F313=0,0,D.Other_DATA!F313),IF($C$3="Current Exchange rate",IF(D.Other_DATA!F313=0,0,D.Other_DATA!F313/ECO!P22),IF($C$3="Constant Exchange rate",IF(D.Other_DATA!F313=0,0,D.Other_DATA!F313/ECO!P57))))</f>
        <v>0</v>
      </c>
      <c r="H410" s="74">
        <f>IF($C$3="National Currency",IF(D.Other_DATA!G313=0,0,D.Other_DATA!G313),IF($C$3="Current Exchange rate",IF(D.Other_DATA!G313=0,0,D.Other_DATA!G313/ECO!Q22),IF($C$3="Constant Exchange rate",IF(D.Other_DATA!G313=0,0,D.Other_DATA!G313/ECO!Q57))))</f>
        <v>0</v>
      </c>
      <c r="I410" s="74">
        <f>IF($C$3="National Currency",IF(D.Other_DATA!H313=0,0,D.Other_DATA!H313),IF($C$3="Current Exchange rate",IF(D.Other_DATA!H313=0,0,D.Other_DATA!H313/ECO!R22),IF($C$3="Constant Exchange rate",IF(D.Other_DATA!H313=0,0,D.Other_DATA!H313/ECO!R57))))</f>
        <v>0</v>
      </c>
      <c r="J410" s="74">
        <f>IF($C$3="National Currency",IF(D.Other_DATA!I313=0,0,D.Other_DATA!I313),IF($C$3="Current Exchange rate",IF(D.Other_DATA!I313=0,0,D.Other_DATA!I313/ECO!S22),IF($C$3="Constant Exchange rate",IF(D.Other_DATA!I313=0,0,D.Other_DATA!I313/ECO!S57))))</f>
        <v>0</v>
      </c>
      <c r="K410" s="74">
        <f>IF($C$3="National Currency",IF(D.Other_DATA!J313=0,0,D.Other_DATA!J313),IF($C$3="Current Exchange rate",IF(D.Other_DATA!J313=0,0,D.Other_DATA!J313/ECO!T22),IF($C$3="Constant Exchange rate",IF(D.Other_DATA!J313=0,0,D.Other_DATA!J313/ECO!T57))))</f>
        <v>0</v>
      </c>
      <c r="L410" s="74">
        <f>IF($C$3="National Currency",IF(D.Other_DATA!K313=0,0,D.Other_DATA!K313),IF($C$3="Current Exchange rate",IF(D.Other_DATA!K313=0,0,D.Other_DATA!K313/ECO!U22),IF($C$3="Constant Exchange rate",IF(D.Other_DATA!K313=0,0,D.Other_DATA!K313/ECO!U57))))</f>
        <v>0</v>
      </c>
      <c r="M410" s="74">
        <f>IF($C$3="National Currency",IF(D.Other_DATA!L313=0,0,D.Other_DATA!L313),IF($C$3="Current Exchange rate",IF(D.Other_DATA!L313=0,0,D.Other_DATA!L313/ECO!V22),IF($C$3="Constant Exchange rate",IF(D.Other_DATA!L313=0,0,D.Other_DATA!L313/ECO!V57))))</f>
        <v>0</v>
      </c>
      <c r="N410" s="74">
        <f>IF($C$3="National Currency",IF(D.Other_DATA!M313=0,0,D.Other_DATA!M313),IF($C$3="Current Exchange rate",IF(D.Other_DATA!M313=0,0,D.Other_DATA!M313/ECO!W22),IF($C$3="Constant Exchange rate",IF(D.Other_DATA!M313=0,0,D.Other_DATA!M313/ECO!W57))))</f>
        <v>0</v>
      </c>
      <c r="O410" s="74">
        <f>IF($C$3="National Currency",IF(D.Other_DATA!N313=0,0,D.Other_DATA!N313),IF($C$3="Current Exchange rate",IF(D.Other_DATA!N313=0,0,D.Other_DATA!N313/ECO!X22),IF($C$3="Constant Exchange rate",IF(D.Other_DATA!N313=0,0,D.Other_DATA!N313/ECO!X57))))</f>
        <v>0</v>
      </c>
      <c r="P410" s="48">
        <f t="shared" si="92"/>
        <v>0</v>
      </c>
      <c r="Q410" s="94" t="str">
        <f t="shared" si="93"/>
        <v>-</v>
      </c>
      <c r="R410" s="94" t="str">
        <f t="shared" si="94"/>
        <v>-</v>
      </c>
    </row>
    <row r="411" spans="3:18" ht="15" hidden="1" x14ac:dyDescent="0.25">
      <c r="C411" s="256"/>
      <c r="D411" s="257"/>
      <c r="E411" s="45" t="s">
        <v>13</v>
      </c>
      <c r="F411" s="74">
        <f>IF($C$3="National Currency",IF(D.Other_DATA!E314=0,0,D.Other_DATA!E314),IF($C$3="Current Exchange rate",IF(D.Other_DATA!E314=0,0,D.Other_DATA!E314/ECO!O23),IF($C$3="Constant Exchange rate",IF(D.Other_DATA!E314=0,0,D.Other_DATA!E314/ECO!O58))))</f>
        <v>8.4878558370331678</v>
      </c>
      <c r="G411" s="74">
        <f>IF($C$3="National Currency",IF(D.Other_DATA!F314=0,0,D.Other_DATA!F314),IF($C$3="Current Exchange rate",IF(D.Other_DATA!F314=0,0,D.Other_DATA!F314/ECO!P23),IF($C$3="Constant Exchange rate",IF(D.Other_DATA!F314=0,0,D.Other_DATA!F314/ECO!P58))))</f>
        <v>8.4878558370331678</v>
      </c>
      <c r="H411" s="74">
        <f>IF($C$3="National Currency",IF(D.Other_DATA!G314=0,0,D.Other_DATA!G314),IF($C$3="Current Exchange rate",IF(D.Other_DATA!G314=0,0,D.Other_DATA!G314/ECO!Q23),IF($C$3="Constant Exchange rate",IF(D.Other_DATA!G314=0,0,D.Other_DATA!G314/ECO!Q58))))</f>
        <v>7.3126142595978063</v>
      </c>
      <c r="I411" s="74">
        <f>IF($C$3="National Currency",IF(D.Other_DATA!H314=0,0,D.Other_DATA!H314),IF($C$3="Current Exchange rate",IF(D.Other_DATA!H314=0,0,D.Other_DATA!H314/ECO!R23),IF($C$3="Constant Exchange rate",IF(D.Other_DATA!H314=0,0,D.Other_DATA!H314/ECO!R58))))</f>
        <v>11.099503786889526</v>
      </c>
      <c r="J411" s="74">
        <f>IF($C$3="National Currency",IF(D.Other_DATA!I314=0,0,D.Other_DATA!I314),IF($C$3="Current Exchange rate",IF(D.Other_DATA!I314=0,0,D.Other_DATA!I314/ECO!S23),IF($C$3="Constant Exchange rate",IF(D.Other_DATA!I314=0,0,D.Other_DATA!I314/ECO!S58))))</f>
        <v>12.535910159310525</v>
      </c>
      <c r="K411" s="74">
        <f>IF($C$3="National Currency",IF(D.Other_DATA!J314=0,0,D.Other_DATA!J314),IF($C$3="Current Exchange rate",IF(D.Other_DATA!J314=0,0,D.Other_DATA!J314/ECO!T23),IF($C$3="Constant Exchange rate",IF(D.Other_DATA!J314=0,0,D.Other_DATA!J314/ECO!T58))))</f>
        <v>11.882998171846435</v>
      </c>
      <c r="L411" s="74">
        <f>IF($C$3="National Currency",IF(D.Other_DATA!K314=0,0,D.Other_DATA!K314),IF($C$3="Current Exchange rate",IF(D.Other_DATA!K314=0,0,D.Other_DATA!K314/ECO!U23),IF($C$3="Constant Exchange rate",IF(D.Other_DATA!K314=0,0,D.Other_DATA!K314/ECO!U58))))</f>
        <v>11.752415774353617</v>
      </c>
      <c r="M411" s="74">
        <f>IF($C$3="National Currency",IF(D.Other_DATA!L314=0,0,D.Other_DATA!L314),IF($C$3="Current Exchange rate",IF(D.Other_DATA!L314=0,0,D.Other_DATA!L314/ECO!V23),IF($C$3="Constant Exchange rate",IF(D.Other_DATA!L314=0,0,D.Other_DATA!L314/ECO!V58))))</f>
        <v>10.968921389396709</v>
      </c>
      <c r="N411" s="74">
        <f>IF($C$3="National Currency",IF(D.Other_DATA!M314=0,0,D.Other_DATA!M314),IF($C$3="Current Exchange rate",IF(D.Other_DATA!M314=0,0,D.Other_DATA!M314/ECO!W23),IF($C$3="Constant Exchange rate",IF(D.Other_DATA!M314=0,0,D.Other_DATA!M314/ECO!W58))))</f>
        <v>9.5325150169757116</v>
      </c>
      <c r="O411" s="74">
        <f>IF($C$3="National Currency",IF(D.Other_DATA!N314=0,0,D.Other_DATA!N314),IF($C$3="Current Exchange rate",IF(D.Other_DATA!N314=0,0,D.Other_DATA!N314/ECO!X23),IF($C$3="Constant Exchange rate",IF(D.Other_DATA!N314=0,0,D.Other_DATA!N314/ECO!X58))))</f>
        <v>11.491250979367981</v>
      </c>
      <c r="P411" s="48">
        <f t="shared" si="92"/>
        <v>8.3144448864896068E-4</v>
      </c>
      <c r="Q411" s="94">
        <f t="shared" si="93"/>
        <v>0.20547945205479445</v>
      </c>
      <c r="R411" s="94">
        <f t="shared" si="94"/>
        <v>0.35384615384615392</v>
      </c>
    </row>
    <row r="412" spans="3:18" ht="15" hidden="1" x14ac:dyDescent="0.25">
      <c r="C412" s="256"/>
      <c r="D412" s="257"/>
      <c r="E412" s="45" t="s">
        <v>14</v>
      </c>
      <c r="F412" s="74">
        <f>IF($C$3="National Currency",IF(D.Other_DATA!E315=0,0,D.Other_DATA!E315),IF($C$3="Current Exchange rate",IF(D.Other_DATA!E315=0,0,D.Other_DATA!E315/ECO!O24),IF($C$3="Constant Exchange rate",IF(D.Other_DATA!E315=0,0,D.Other_DATA!E315/ECO!O59))))</f>
        <v>0</v>
      </c>
      <c r="G412" s="74">
        <f>IF($C$3="National Currency",IF(D.Other_DATA!F315=0,0,D.Other_DATA!F315),IF($C$3="Current Exchange rate",IF(D.Other_DATA!F315=0,0,D.Other_DATA!F315/ECO!P24),IF($C$3="Constant Exchange rate",IF(D.Other_DATA!F315=0,0,D.Other_DATA!F315/ECO!P59))))</f>
        <v>0</v>
      </c>
      <c r="H412" s="74">
        <f>IF($C$3="National Currency",IF(D.Other_DATA!G315=0,0,D.Other_DATA!G315),IF($C$3="Current Exchange rate",IF(D.Other_DATA!G315=0,0,D.Other_DATA!G315/ECO!Q24),IF($C$3="Constant Exchange rate",IF(D.Other_DATA!G315=0,0,D.Other_DATA!G315/ECO!Q59))))</f>
        <v>0</v>
      </c>
      <c r="I412" s="74">
        <f>IF($C$3="National Currency",IF(D.Other_DATA!H315=0,0,D.Other_DATA!H315),IF($C$3="Current Exchange rate",IF(D.Other_DATA!H315=0,0,D.Other_DATA!H315/ECO!R24),IF($C$3="Constant Exchange rate",IF(D.Other_DATA!H315=0,0,D.Other_DATA!H315/ECO!R59))))</f>
        <v>0</v>
      </c>
      <c r="J412" s="74">
        <f>IF($C$3="National Currency",IF(D.Other_DATA!I315=0,0,D.Other_DATA!I315),IF($C$3="Current Exchange rate",IF(D.Other_DATA!I315=0,0,D.Other_DATA!I315/ECO!S24),IF($C$3="Constant Exchange rate",IF(D.Other_DATA!I315=0,0,D.Other_DATA!I315/ECO!S59))))</f>
        <v>0</v>
      </c>
      <c r="K412" s="74">
        <f>IF($C$3="National Currency",IF(D.Other_DATA!J315=0,0,D.Other_DATA!J315),IF($C$3="Current Exchange rate",IF(D.Other_DATA!J315=0,0,D.Other_DATA!J315/ECO!T24),IF($C$3="Constant Exchange rate",IF(D.Other_DATA!J315=0,0,D.Other_DATA!J315/ECO!T59))))</f>
        <v>0</v>
      </c>
      <c r="L412" s="74">
        <f>IF($C$3="National Currency",IF(D.Other_DATA!K315=0,0,D.Other_DATA!K315),IF($C$3="Current Exchange rate",IF(D.Other_DATA!K315=0,0,D.Other_DATA!K315/ECO!U24),IF($C$3="Constant Exchange rate",IF(D.Other_DATA!K315=0,0,D.Other_DATA!K315/ECO!U59))))</f>
        <v>0</v>
      </c>
      <c r="M412" s="74">
        <f>IF($C$3="National Currency",IF(D.Other_DATA!L315=0,0,D.Other_DATA!L315),IF($C$3="Current Exchange rate",IF(D.Other_DATA!L315=0,0,D.Other_DATA!L315/ECO!V24),IF($C$3="Constant Exchange rate",IF(D.Other_DATA!L315=0,0,D.Other_DATA!L315/ECO!V59))))</f>
        <v>0</v>
      </c>
      <c r="N412" s="74">
        <f>IF($C$3="National Currency",IF(D.Other_DATA!M315=0,0,D.Other_DATA!M315),IF($C$3="Current Exchange rate",IF(D.Other_DATA!M315=0,0,D.Other_DATA!M315/ECO!W24),IF($C$3="Constant Exchange rate",IF(D.Other_DATA!M315=0,0,D.Other_DATA!M315/ECO!W59))))</f>
        <v>0</v>
      </c>
      <c r="O412" s="74">
        <f>IF($C$3="National Currency",IF(D.Other_DATA!N315=0,0,D.Other_DATA!N315),IF($C$3="Current Exchange rate",IF(D.Other_DATA!N315=0,0,D.Other_DATA!N315/ECO!X24),IF($C$3="Constant Exchange rate",IF(D.Other_DATA!N315=0,0,D.Other_DATA!N315/ECO!X59))))</f>
        <v>0</v>
      </c>
      <c r="P412" s="48">
        <f t="shared" si="92"/>
        <v>0</v>
      </c>
      <c r="Q412" s="94" t="str">
        <f t="shared" si="93"/>
        <v>-</v>
      </c>
      <c r="R412" s="94" t="str">
        <f t="shared" si="94"/>
        <v>-</v>
      </c>
    </row>
    <row r="413" spans="3:18" ht="15" hidden="1" x14ac:dyDescent="0.25">
      <c r="C413" s="256"/>
      <c r="D413" s="257"/>
      <c r="E413" s="45" t="s">
        <v>15</v>
      </c>
      <c r="F413" s="74">
        <f>IF($C$3="National Currency",IF(D.Other_DATA!E316=0,0,D.Other_DATA!E316),IF($C$3="Current Exchange rate",IF(D.Other_DATA!E316=0,0,D.Other_DATA!E316/ECO!O25),IF($C$3="Constant Exchange rate",IF(D.Other_DATA!E316=0,0,D.Other_DATA!E316/ECO!O60))))</f>
        <v>0</v>
      </c>
      <c r="G413" s="74">
        <f>IF($C$3="National Currency",IF(D.Other_DATA!F316=0,0,D.Other_DATA!F316),IF($C$3="Current Exchange rate",IF(D.Other_DATA!F316=0,0,D.Other_DATA!F316/ECO!P25),IF($C$3="Constant Exchange rate",IF(D.Other_DATA!F316=0,0,D.Other_DATA!F316/ECO!P60))))</f>
        <v>0</v>
      </c>
      <c r="H413" s="74">
        <f>IF($C$3="National Currency",IF(D.Other_DATA!G316=0,0,D.Other_DATA!G316),IF($C$3="Current Exchange rate",IF(D.Other_DATA!G316=0,0,D.Other_DATA!G316/ECO!Q25),IF($C$3="Constant Exchange rate",IF(D.Other_DATA!G316=0,0,D.Other_DATA!G316/ECO!Q60))))</f>
        <v>0</v>
      </c>
      <c r="I413" s="74">
        <f>IF($C$3="National Currency",IF(D.Other_DATA!H316=0,0,D.Other_DATA!H316),IF($C$3="Current Exchange rate",IF(D.Other_DATA!H316=0,0,D.Other_DATA!H316/ECO!R25),IF($C$3="Constant Exchange rate",IF(D.Other_DATA!H316=0,0,D.Other_DATA!H316/ECO!R60))))</f>
        <v>0</v>
      </c>
      <c r="J413" s="74">
        <f>IF($C$3="National Currency",IF(D.Other_DATA!I316=0,0,D.Other_DATA!I316),IF($C$3="Current Exchange rate",IF(D.Other_DATA!I316=0,0,D.Other_DATA!I316/ECO!S25),IF($C$3="Constant Exchange rate",IF(D.Other_DATA!I316=0,0,D.Other_DATA!I316/ECO!S60))))</f>
        <v>0</v>
      </c>
      <c r="K413" s="74">
        <f>IF($C$3="National Currency",IF(D.Other_DATA!J316=0,0,D.Other_DATA!J316),IF($C$3="Current Exchange rate",IF(D.Other_DATA!J316=0,0,D.Other_DATA!J316/ECO!T25),IF($C$3="Constant Exchange rate",IF(D.Other_DATA!J316=0,0,D.Other_DATA!J316/ECO!T60))))</f>
        <v>0</v>
      </c>
      <c r="L413" s="74">
        <f>IF($C$3="National Currency",IF(D.Other_DATA!K316=0,0,D.Other_DATA!K316),IF($C$3="Current Exchange rate",IF(D.Other_DATA!K316=0,0,D.Other_DATA!K316/ECO!U25),IF($C$3="Constant Exchange rate",IF(D.Other_DATA!K316=0,0,D.Other_DATA!K316/ECO!U60))))</f>
        <v>0</v>
      </c>
      <c r="M413" s="74">
        <f>IF($C$3="National Currency",IF(D.Other_DATA!L316=0,0,D.Other_DATA!L316),IF($C$3="Current Exchange rate",IF(D.Other_DATA!L316=0,0,D.Other_DATA!L316/ECO!V25),IF($C$3="Constant Exchange rate",IF(D.Other_DATA!L316=0,0,D.Other_DATA!L316/ECO!V60))))</f>
        <v>0</v>
      </c>
      <c r="N413" s="74">
        <f>IF($C$3="National Currency",IF(D.Other_DATA!M316=0,0,D.Other_DATA!M316),IF($C$3="Current Exchange rate",IF(D.Other_DATA!M316=0,0,D.Other_DATA!M316/ECO!W25),IF($C$3="Constant Exchange rate",IF(D.Other_DATA!M316=0,0,D.Other_DATA!M316/ECO!W60))))</f>
        <v>0</v>
      </c>
      <c r="O413" s="74">
        <f>IF($C$3="National Currency",IF(D.Other_DATA!N316=0,0,D.Other_DATA!N316),IF($C$3="Current Exchange rate",IF(D.Other_DATA!N316=0,0,D.Other_DATA!N316/ECO!X25),IF($C$3="Constant Exchange rate",IF(D.Other_DATA!N316=0,0,D.Other_DATA!N316/ECO!X60))))</f>
        <v>0</v>
      </c>
      <c r="P413" s="48">
        <f t="shared" si="92"/>
        <v>0</v>
      </c>
      <c r="Q413" s="94" t="str">
        <f t="shared" si="93"/>
        <v>-</v>
      </c>
      <c r="R413" s="94" t="str">
        <f t="shared" si="94"/>
        <v>-</v>
      </c>
    </row>
    <row r="414" spans="3:18" ht="15" hidden="1" x14ac:dyDescent="0.25">
      <c r="C414" s="256"/>
      <c r="D414" s="257"/>
      <c r="E414" s="45" t="s">
        <v>16</v>
      </c>
      <c r="F414" s="74">
        <f>IF($C$3="National Currency",IF(D.Other_DATA!E317=0,0,D.Other_DATA!E317),IF($C$3="Current Exchange rate",IF(D.Other_DATA!E317=0,0,D.Other_DATA!E317/ECO!O26),IF($C$3="Constant Exchange rate",IF(D.Other_DATA!E317=0,0,D.Other_DATA!E317/ECO!O61))))</f>
        <v>0</v>
      </c>
      <c r="G414" s="74">
        <f>IF($C$3="National Currency",IF(D.Other_DATA!F317=0,0,D.Other_DATA!F317),IF($C$3="Current Exchange rate",IF(D.Other_DATA!F317=0,0,D.Other_DATA!F317/ECO!P26),IF($C$3="Constant Exchange rate",IF(D.Other_DATA!F317=0,0,D.Other_DATA!F317/ECO!P61))))</f>
        <v>0</v>
      </c>
      <c r="H414" s="74">
        <f>IF($C$3="National Currency",IF(D.Other_DATA!G317=0,0,D.Other_DATA!G317),IF($C$3="Current Exchange rate",IF(D.Other_DATA!G317=0,0,D.Other_DATA!G317/ECO!Q26),IF($C$3="Constant Exchange rate",IF(D.Other_DATA!G317=0,0,D.Other_DATA!G317/ECO!Q61))))</f>
        <v>0</v>
      </c>
      <c r="I414" s="74">
        <f>IF($C$3="National Currency",IF(D.Other_DATA!H317=0,0,D.Other_DATA!H317),IF($C$3="Current Exchange rate",IF(D.Other_DATA!H317=0,0,D.Other_DATA!H317/ECO!R26),IF($C$3="Constant Exchange rate",IF(D.Other_DATA!H317=0,0,D.Other_DATA!H317/ECO!R61))))</f>
        <v>0</v>
      </c>
      <c r="J414" s="74">
        <f>IF($C$3="National Currency",IF(D.Other_DATA!I317=0,0,D.Other_DATA!I317),IF($C$3="Current Exchange rate",IF(D.Other_DATA!I317=0,0,D.Other_DATA!I317/ECO!S26),IF($C$3="Constant Exchange rate",IF(D.Other_DATA!I317=0,0,D.Other_DATA!I317/ECO!S61))))</f>
        <v>2.206645898234683</v>
      </c>
      <c r="K414" s="74">
        <f>IF($C$3="National Currency",IF(D.Other_DATA!J317=0,0,D.Other_DATA!J317),IF($C$3="Current Exchange rate",IF(D.Other_DATA!J317=0,0,D.Other_DATA!J317/ECO!T26),IF($C$3="Constant Exchange rate",IF(D.Other_DATA!J317=0,0,D.Other_DATA!J317/ECO!T61))))</f>
        <v>1.9535306334371754</v>
      </c>
      <c r="L414" s="74">
        <f>IF($C$3="National Currency",IF(D.Other_DATA!K317=0,0,D.Other_DATA!K317),IF($C$3="Current Exchange rate",IF(D.Other_DATA!K317=0,0,D.Other_DATA!K317/ECO!U26),IF($C$3="Constant Exchange rate",IF(D.Other_DATA!K317=0,0,D.Other_DATA!K317/ECO!U61))))</f>
        <v>2.4208203530633434</v>
      </c>
      <c r="M414" s="74">
        <f>IF($C$3="National Currency",IF(D.Other_DATA!L317=0,0,D.Other_DATA!L317),IF($C$3="Current Exchange rate",IF(D.Other_DATA!L317=0,0,D.Other_DATA!L317/ECO!V26),IF($C$3="Constant Exchange rate",IF(D.Other_DATA!L317=0,0,D.Other_DATA!L317/ECO!V61))))</f>
        <v>0</v>
      </c>
      <c r="N414" s="74">
        <f>IF($C$3="National Currency",IF(D.Other_DATA!M317=0,0,D.Other_DATA!M317),IF($C$3="Current Exchange rate",IF(D.Other_DATA!M317=0,0,D.Other_DATA!M317/ECO!W26),IF($C$3="Constant Exchange rate",IF(D.Other_DATA!M317=0,0,D.Other_DATA!M317/ECO!W61))))</f>
        <v>0</v>
      </c>
      <c r="O414" s="74">
        <f>IF($C$3="National Currency",IF(D.Other_DATA!N317=0,0,D.Other_DATA!N317),IF($C$3="Current Exchange rate",IF(D.Other_DATA!N317=0,0,D.Other_DATA!N317/ECO!X26),IF($C$3="Constant Exchange rate",IF(D.Other_DATA!N317=0,0,D.Other_DATA!N317/ECO!X61))))</f>
        <v>0</v>
      </c>
      <c r="P414" s="48">
        <f t="shared" si="92"/>
        <v>0</v>
      </c>
      <c r="Q414" s="94" t="str">
        <f t="shared" si="93"/>
        <v>-</v>
      </c>
      <c r="R414" s="94" t="str">
        <f t="shared" si="94"/>
        <v>-</v>
      </c>
    </row>
    <row r="415" spans="3:18" ht="15" hidden="1" x14ac:dyDescent="0.25">
      <c r="C415" s="256"/>
      <c r="D415" s="257"/>
      <c r="E415" s="45" t="s">
        <v>17</v>
      </c>
      <c r="F415" s="74">
        <f>IF($C$3="National Currency",IF(D.Other_DATA!E318=0,0,D.Other_DATA!E318),IF($C$3="Current Exchange rate",IF(D.Other_DATA!E318=0,0,D.Other_DATA!E318/ECO!O27),IF($C$3="Constant Exchange rate",IF(D.Other_DATA!E318=0,0,D.Other_DATA!E318/ECO!O62))))</f>
        <v>409</v>
      </c>
      <c r="G415" s="74">
        <f>IF($C$3="National Currency",IF(D.Other_DATA!F318=0,0,D.Other_DATA!F318),IF($C$3="Current Exchange rate",IF(D.Other_DATA!F318=0,0,D.Other_DATA!F318/ECO!P27),IF($C$3="Constant Exchange rate",IF(D.Other_DATA!F318=0,0,D.Other_DATA!F318/ECO!P62))))</f>
        <v>467</v>
      </c>
      <c r="H415" s="74">
        <f>IF($C$3="National Currency",IF(D.Other_DATA!G318=0,0,D.Other_DATA!G318),IF($C$3="Current Exchange rate",IF(D.Other_DATA!G318=0,0,D.Other_DATA!G318/ECO!Q27),IF($C$3="Constant Exchange rate",IF(D.Other_DATA!G318=0,0,D.Other_DATA!G318/ECO!Q62))))</f>
        <v>490</v>
      </c>
      <c r="I415" s="74">
        <f>IF($C$3="National Currency",IF(D.Other_DATA!H318=0,0,D.Other_DATA!H318),IF($C$3="Current Exchange rate",IF(D.Other_DATA!H318=0,0,D.Other_DATA!H318/ECO!R27),IF($C$3="Constant Exchange rate",IF(D.Other_DATA!H318=0,0,D.Other_DATA!H318/ECO!R62))))</f>
        <v>593</v>
      </c>
      <c r="J415" s="74">
        <f>IF($C$3="National Currency",IF(D.Other_DATA!I318=0,0,D.Other_DATA!I318),IF($C$3="Current Exchange rate",IF(D.Other_DATA!I318=0,0,D.Other_DATA!I318/ECO!S27),IF($C$3="Constant Exchange rate",IF(D.Other_DATA!I318=0,0,D.Other_DATA!I318/ECO!S62))))</f>
        <v>617</v>
      </c>
      <c r="K415" s="74">
        <f>IF($C$3="National Currency",IF(D.Other_DATA!J318=0,0,D.Other_DATA!J318),IF($C$3="Current Exchange rate",IF(D.Other_DATA!J318=0,0,D.Other_DATA!J318/ECO!T27),IF($C$3="Constant Exchange rate",IF(D.Other_DATA!J318=0,0,D.Other_DATA!J318/ECO!T62))))</f>
        <v>627</v>
      </c>
      <c r="L415" s="74">
        <f>IF($C$3="National Currency",IF(D.Other_DATA!K318=0,0,D.Other_DATA!K318),IF($C$3="Current Exchange rate",IF(D.Other_DATA!K318=0,0,D.Other_DATA!K318/ECO!U27),IF($C$3="Constant Exchange rate",IF(D.Other_DATA!K318=0,0,D.Other_DATA!K318/ECO!U62))))</f>
        <v>591</v>
      </c>
      <c r="M415" s="74">
        <f>IF($C$3="National Currency",IF(D.Other_DATA!L318=0,0,D.Other_DATA!L318),IF($C$3="Current Exchange rate",IF(D.Other_DATA!L318=0,0,D.Other_DATA!L318/ECO!V27),IF($C$3="Constant Exchange rate",IF(D.Other_DATA!L318=0,0,D.Other_DATA!L318/ECO!V62))))</f>
        <v>569</v>
      </c>
      <c r="N415" s="74">
        <f>IF($C$3="National Currency",IF(D.Other_DATA!M318=0,0,D.Other_DATA!M318),IF($C$3="Current Exchange rate",IF(D.Other_DATA!M318=0,0,D.Other_DATA!M318/ECO!W27),IF($C$3="Constant Exchange rate",IF(D.Other_DATA!M318=0,0,D.Other_DATA!M318/ECO!W62))))</f>
        <v>522</v>
      </c>
      <c r="O415" s="74">
        <f>IF($C$3="National Currency",IF(D.Other_DATA!N318=0,0,D.Other_DATA!N318),IF($C$3="Current Exchange rate",IF(D.Other_DATA!N318=0,0,D.Other_DATA!N318/ECO!X27),IF($C$3="Constant Exchange rate",IF(D.Other_DATA!N318=0,0,D.Other_DATA!N318/ECO!X62))))</f>
        <v>497</v>
      </c>
      <c r="P415" s="48">
        <f t="shared" si="92"/>
        <v>3.5960219788121014E-2</v>
      </c>
      <c r="Q415" s="94">
        <f t="shared" si="93"/>
        <v>-4.789272030651337E-2</v>
      </c>
      <c r="R415" s="94">
        <f t="shared" si="94"/>
        <v>0.21515892420537908</v>
      </c>
    </row>
    <row r="416" spans="3:18" ht="15" hidden="1" x14ac:dyDescent="0.25">
      <c r="C416" s="256"/>
      <c r="D416" s="257"/>
      <c r="E416" s="45" t="s">
        <v>18</v>
      </c>
      <c r="F416" s="74">
        <f>IF($C$3="National Currency",IF(D.Other_DATA!E319=0,0,D.Other_DATA!E319),IF($C$3="Current Exchange rate",IF(D.Other_DATA!E319=0,0,D.Other_DATA!E319/ECO!O28),IF($C$3="Constant Exchange rate",IF(D.Other_DATA!E319=0,0,D.Other_DATA!E319/ECO!O63))))</f>
        <v>0</v>
      </c>
      <c r="G416" s="74">
        <f>IF($C$3="National Currency",IF(D.Other_DATA!F319=0,0,D.Other_DATA!F319),IF($C$3="Current Exchange rate",IF(D.Other_DATA!F319=0,0,D.Other_DATA!F319/ECO!P28),IF($C$3="Constant Exchange rate",IF(D.Other_DATA!F319=0,0,D.Other_DATA!F319/ECO!P63))))</f>
        <v>0</v>
      </c>
      <c r="H416" s="74">
        <f>IF($C$3="National Currency",IF(D.Other_DATA!G319=0,0,D.Other_DATA!G319),IF($C$3="Current Exchange rate",IF(D.Other_DATA!G319=0,0,D.Other_DATA!G319/ECO!Q28),IF($C$3="Constant Exchange rate",IF(D.Other_DATA!G319=0,0,D.Other_DATA!G319/ECO!Q63))))</f>
        <v>0</v>
      </c>
      <c r="I416" s="74">
        <f>IF($C$3="National Currency",IF(D.Other_DATA!H319=0,0,D.Other_DATA!H319),IF($C$3="Current Exchange rate",IF(D.Other_DATA!H319=0,0,D.Other_DATA!H319/ECO!R28),IF($C$3="Constant Exchange rate",IF(D.Other_DATA!H319=0,0,D.Other_DATA!H319/ECO!R63))))</f>
        <v>0</v>
      </c>
      <c r="J416" s="74">
        <f>IF($C$3="National Currency",IF(D.Other_DATA!I319=0,0,D.Other_DATA!I319),IF($C$3="Current Exchange rate",IF(D.Other_DATA!I319=0,0,D.Other_DATA!I319/ECO!S28),IF($C$3="Constant Exchange rate",IF(D.Other_DATA!I319=0,0,D.Other_DATA!I319/ECO!S63))))</f>
        <v>0</v>
      </c>
      <c r="K416" s="74">
        <f>IF($C$3="National Currency",IF(D.Other_DATA!J319=0,0,D.Other_DATA!J319),IF($C$3="Current Exchange rate",IF(D.Other_DATA!J319=0,0,D.Other_DATA!J319/ECO!T28),IF($C$3="Constant Exchange rate",IF(D.Other_DATA!J319=0,0,D.Other_DATA!J319/ECO!T63))))</f>
        <v>0</v>
      </c>
      <c r="L416" s="74">
        <f>IF($C$3="National Currency",IF(D.Other_DATA!K319=0,0,D.Other_DATA!K319),IF($C$3="Current Exchange rate",IF(D.Other_DATA!K319=0,0,D.Other_DATA!K319/ECO!U28),IF($C$3="Constant Exchange rate",IF(D.Other_DATA!K319=0,0,D.Other_DATA!K319/ECO!U63))))</f>
        <v>0</v>
      </c>
      <c r="M416" s="74">
        <f>IF($C$3="National Currency",IF(D.Other_DATA!L319=0,0,D.Other_DATA!L319),IF($C$3="Current Exchange rate",IF(D.Other_DATA!L319=0,0,D.Other_DATA!L319/ECO!V28),IF($C$3="Constant Exchange rate",IF(D.Other_DATA!L319=0,0,D.Other_DATA!L319/ECO!V63))))</f>
        <v>0</v>
      </c>
      <c r="N416" s="74">
        <f>IF($C$3="National Currency",IF(D.Other_DATA!M319=0,0,D.Other_DATA!M319),IF($C$3="Current Exchange rate",IF(D.Other_DATA!M319=0,0,D.Other_DATA!M319/ECO!W28),IF($C$3="Constant Exchange rate",IF(D.Other_DATA!M319=0,0,D.Other_DATA!M319/ECO!W63))))</f>
        <v>0</v>
      </c>
      <c r="O416" s="74">
        <f>IF($C$3="National Currency",IF(D.Other_DATA!N319=0,0,D.Other_DATA!N319),IF($C$3="Current Exchange rate",IF(D.Other_DATA!N319=0,0,D.Other_DATA!N319/ECO!X28),IF($C$3="Constant Exchange rate",IF(D.Other_DATA!N319=0,0,D.Other_DATA!N319/ECO!X63))))</f>
        <v>0</v>
      </c>
      <c r="P416" s="48">
        <f t="shared" si="92"/>
        <v>0</v>
      </c>
      <c r="Q416" s="94" t="str">
        <f t="shared" si="93"/>
        <v>-</v>
      </c>
      <c r="R416" s="94" t="str">
        <f t="shared" si="94"/>
        <v>-</v>
      </c>
    </row>
    <row r="417" spans="3:18" ht="15" hidden="1" x14ac:dyDescent="0.25">
      <c r="C417" s="256"/>
      <c r="D417" s="257"/>
      <c r="E417" s="45" t="s">
        <v>19</v>
      </c>
      <c r="F417" s="74">
        <f>IF($C$3="National Currency",IF(D.Other_DATA!E320=0,0,D.Other_DATA!E320),IF($C$3="Current Exchange rate",IF(D.Other_DATA!E320=0,0,D.Other_DATA!E320/ECO!O29),IF($C$3="Constant Exchange rate",IF(D.Other_DATA!E320=0,0,D.Other_DATA!E320/ECO!O64))))</f>
        <v>6</v>
      </c>
      <c r="G417" s="74">
        <f>IF($C$3="National Currency",IF(D.Other_DATA!F320=0,0,D.Other_DATA!F320),IF($C$3="Current Exchange rate",IF(D.Other_DATA!F320=0,0,D.Other_DATA!F320/ECO!P29),IF($C$3="Constant Exchange rate",IF(D.Other_DATA!F320=0,0,D.Other_DATA!F320/ECO!P64))))</f>
        <v>7</v>
      </c>
      <c r="H417" s="74">
        <f>IF($C$3="National Currency",IF(D.Other_DATA!G320=0,0,D.Other_DATA!G320),IF($C$3="Current Exchange rate",IF(D.Other_DATA!G320=0,0,D.Other_DATA!G320/ECO!Q29),IF($C$3="Constant Exchange rate",IF(D.Other_DATA!G320=0,0,D.Other_DATA!G320/ECO!Q64))))</f>
        <v>7</v>
      </c>
      <c r="I417" s="74">
        <f>IF($C$3="National Currency",IF(D.Other_DATA!H320=0,0,D.Other_DATA!H320),IF($C$3="Current Exchange rate",IF(D.Other_DATA!H320=0,0,D.Other_DATA!H320/ECO!R29),IF($C$3="Constant Exchange rate",IF(D.Other_DATA!H320=0,0,D.Other_DATA!H320/ECO!R64))))</f>
        <v>7</v>
      </c>
      <c r="J417" s="74">
        <f>IF($C$3="National Currency",IF(D.Other_DATA!I320=0,0,D.Other_DATA!I320),IF($C$3="Current Exchange rate",IF(D.Other_DATA!I320=0,0,D.Other_DATA!I320/ECO!S29),IF($C$3="Constant Exchange rate",IF(D.Other_DATA!I320=0,0,D.Other_DATA!I320/ECO!S64))))</f>
        <v>9</v>
      </c>
      <c r="K417" s="74">
        <f>IF($C$3="National Currency",IF(D.Other_DATA!J320=0,0,D.Other_DATA!J320),IF($C$3="Current Exchange rate",IF(D.Other_DATA!J320=0,0,D.Other_DATA!J320/ECO!T29),IF($C$3="Constant Exchange rate",IF(D.Other_DATA!J320=0,0,D.Other_DATA!J320/ECO!T64))))</f>
        <v>14</v>
      </c>
      <c r="L417" s="74">
        <f>IF($C$3="National Currency",IF(D.Other_DATA!K320=0,0,D.Other_DATA!K320),IF($C$3="Current Exchange rate",IF(D.Other_DATA!K320=0,0,D.Other_DATA!K320/ECO!U29),IF($C$3="Constant Exchange rate",IF(D.Other_DATA!K320=0,0,D.Other_DATA!K320/ECO!U64))))</f>
        <v>18</v>
      </c>
      <c r="M417" s="74">
        <f>IF($C$3="National Currency",IF(D.Other_DATA!L320=0,0,D.Other_DATA!L320),IF($C$3="Current Exchange rate",IF(D.Other_DATA!L320=0,0,D.Other_DATA!L320/ECO!V29),IF($C$3="Constant Exchange rate",IF(D.Other_DATA!L320=0,0,D.Other_DATA!L320/ECO!V64))))</f>
        <v>22</v>
      </c>
      <c r="N417" s="74">
        <f>IF($C$3="National Currency",IF(D.Other_DATA!M320=0,0,D.Other_DATA!M320),IF($C$3="Current Exchange rate",IF(D.Other_DATA!M320=0,0,D.Other_DATA!M320/ECO!W29),IF($C$3="Constant Exchange rate",IF(D.Other_DATA!M320=0,0,D.Other_DATA!M320/ECO!W64))))</f>
        <v>11</v>
      </c>
      <c r="O417" s="74">
        <f>IF($C$3="National Currency",IF(D.Other_DATA!N320=0,0,D.Other_DATA!N320),IF($C$3="Current Exchange rate",IF(D.Other_DATA!N320=0,0,D.Other_DATA!N320/ECO!X29),IF($C$3="Constant Exchange rate",IF(D.Other_DATA!N320=0,0,D.Other_DATA!N320/ECO!X64))))</f>
        <v>11</v>
      </c>
      <c r="P417" s="48">
        <f t="shared" si="92"/>
        <v>7.9590023675921758E-4</v>
      </c>
      <c r="Q417" s="94">
        <f t="shared" si="93"/>
        <v>0</v>
      </c>
      <c r="R417" s="94">
        <f t="shared" si="94"/>
        <v>0.83333333333333326</v>
      </c>
    </row>
    <row r="418" spans="3:18" ht="15" hidden="1" x14ac:dyDescent="0.25">
      <c r="C418" s="256"/>
      <c r="D418" s="257"/>
      <c r="E418" s="45" t="s">
        <v>20</v>
      </c>
      <c r="F418" s="74">
        <f>IF($C$3="National Currency",IF(D.Other_DATA!E321=0,0,D.Other_DATA!E321),IF($C$3="Current Exchange rate",IF(D.Other_DATA!E321=0,0,D.Other_DATA!E321/ECO!O30),IF($C$3="Constant Exchange rate",IF(D.Other_DATA!E321=0,0,D.Other_DATA!E321/ECO!O65))))</f>
        <v>6.6733067729083677</v>
      </c>
      <c r="G418" s="74">
        <f>IF($C$3="National Currency",IF(D.Other_DATA!F321=0,0,D.Other_DATA!F321),IF($C$3="Current Exchange rate",IF(D.Other_DATA!F321=0,0,D.Other_DATA!F321/ECO!P30),IF($C$3="Constant Exchange rate",IF(D.Other_DATA!F321=0,0,D.Other_DATA!F321/ECO!P65))))</f>
        <v>6.6733067729083677</v>
      </c>
      <c r="H418" s="74">
        <f>IF($C$3="National Currency",IF(D.Other_DATA!G321=0,0,D.Other_DATA!G321),IF($C$3="Current Exchange rate",IF(D.Other_DATA!G321=0,0,D.Other_DATA!G321/ECO!Q30),IF($C$3="Constant Exchange rate",IF(D.Other_DATA!G321=0,0,D.Other_DATA!G321/ECO!Q65))))</f>
        <v>8.9926010244735348</v>
      </c>
      <c r="I418" s="74">
        <f>IF($C$3="National Currency",IF(D.Other_DATA!H321=0,0,D.Other_DATA!H321),IF($C$3="Current Exchange rate",IF(D.Other_DATA!H321=0,0,D.Other_DATA!H321/ECO!R30),IF($C$3="Constant Exchange rate",IF(D.Other_DATA!H321=0,0,D.Other_DATA!H321/ECO!R65))))</f>
        <v>11.525327262379054</v>
      </c>
      <c r="J418" s="74">
        <f>IF($C$3="National Currency",IF(D.Other_DATA!I321=0,0,D.Other_DATA!I321),IF($C$3="Current Exchange rate",IF(D.Other_DATA!I321=0,0,D.Other_DATA!I321/ECO!S30),IF($C$3="Constant Exchange rate",IF(D.Other_DATA!I321=0,0,D.Other_DATA!I321/ECO!S65))))</f>
        <v>14.257256687535572</v>
      </c>
      <c r="K418" s="74">
        <f>IF($C$3="National Currency",IF(D.Other_DATA!J321=0,0,D.Other_DATA!J321),IF($C$3="Current Exchange rate",IF(D.Other_DATA!J321=0,0,D.Other_DATA!J321/ECO!T30),IF($C$3="Constant Exchange rate",IF(D.Other_DATA!J321=0,0,D.Other_DATA!J321/ECO!T65))))</f>
        <v>12.507114399544678</v>
      </c>
      <c r="L418" s="74">
        <f>IF($C$3="National Currency",IF(D.Other_DATA!K321=0,0,D.Other_DATA!K321),IF($C$3="Current Exchange rate",IF(D.Other_DATA!K321=0,0,D.Other_DATA!K321/ECO!U30),IF($C$3="Constant Exchange rate",IF(D.Other_DATA!K321=0,0,D.Other_DATA!K321/ECO!U65))))</f>
        <v>8.9926010244735348</v>
      </c>
      <c r="M418" s="74">
        <f>IF($C$3="National Currency",IF(D.Other_DATA!L321=0,0,D.Other_DATA!L321),IF($C$3="Current Exchange rate",IF(D.Other_DATA!L321=0,0,D.Other_DATA!L321/ECO!V30),IF($C$3="Constant Exchange rate",IF(D.Other_DATA!L321=0,0,D.Other_DATA!L321/ECO!V65))))</f>
        <v>0</v>
      </c>
      <c r="N418" s="74">
        <f>IF($C$3="National Currency",IF(D.Other_DATA!M321=0,0,D.Other_DATA!M321),IF($C$3="Current Exchange rate",IF(D.Other_DATA!M321=0,0,D.Other_DATA!M321/ECO!W30),IF($C$3="Constant Exchange rate",IF(D.Other_DATA!M321=0,0,D.Other_DATA!M321/ECO!W65))))</f>
        <v>0</v>
      </c>
      <c r="O418" s="74">
        <f>IF($C$3="National Currency",IF(D.Other_DATA!N321=0,0,D.Other_DATA!N321),IF($C$3="Current Exchange rate",IF(D.Other_DATA!N321=0,0,D.Other_DATA!N321/ECO!X30),IF($C$3="Constant Exchange rate",IF(D.Other_DATA!N321=0,0,D.Other_DATA!N321/ECO!X65))))</f>
        <v>0</v>
      </c>
      <c r="P418" s="48">
        <f t="shared" si="92"/>
        <v>0</v>
      </c>
      <c r="Q418" s="94" t="str">
        <f t="shared" si="93"/>
        <v>-</v>
      </c>
      <c r="R418" s="94" t="str">
        <f t="shared" si="94"/>
        <v>-</v>
      </c>
    </row>
    <row r="419" spans="3:18" ht="15" hidden="1" x14ac:dyDescent="0.25">
      <c r="C419" s="256"/>
      <c r="D419" s="257"/>
      <c r="E419" s="45" t="s">
        <v>21</v>
      </c>
      <c r="F419" s="74">
        <f>IF($C$3="National Currency",IF(D.Other_DATA!E322=0,0,D.Other_DATA!E322),IF($C$3="Current Exchange rate",IF(D.Other_DATA!E322=0,0,D.Other_DATA!E322/ECO!O31),IF($C$3="Constant Exchange rate",IF(D.Other_DATA!E322=0,0,D.Other_DATA!E322/ECO!O66))))</f>
        <v>0</v>
      </c>
      <c r="G419" s="74">
        <f>IF($C$3="National Currency",IF(D.Other_DATA!F322=0,0,D.Other_DATA!F322),IF($C$3="Current Exchange rate",IF(D.Other_DATA!F322=0,0,D.Other_DATA!F322/ECO!P31),IF($C$3="Constant Exchange rate",IF(D.Other_DATA!F322=0,0,D.Other_DATA!F322/ECO!P66))))</f>
        <v>0</v>
      </c>
      <c r="H419" s="74">
        <f>IF($C$3="National Currency",IF(D.Other_DATA!G322=0,0,D.Other_DATA!G322),IF($C$3="Current Exchange rate",IF(D.Other_DATA!G322=0,0,D.Other_DATA!G322/ECO!Q31),IF($C$3="Constant Exchange rate",IF(D.Other_DATA!G322=0,0,D.Other_DATA!G322/ECO!Q66))))</f>
        <v>0</v>
      </c>
      <c r="I419" s="74">
        <f>IF($C$3="National Currency",IF(D.Other_DATA!H322=0,0,D.Other_DATA!H322),IF($C$3="Current Exchange rate",IF(D.Other_DATA!H322=0,0,D.Other_DATA!H322/ECO!R31),IF($C$3="Constant Exchange rate",IF(D.Other_DATA!H322=0,0,D.Other_DATA!H322/ECO!R66))))</f>
        <v>0</v>
      </c>
      <c r="J419" s="74">
        <f>IF($C$3="National Currency",IF(D.Other_DATA!I322=0,0,D.Other_DATA!I322),IF($C$3="Current Exchange rate",IF(D.Other_DATA!I322=0,0,D.Other_DATA!I322/ECO!S31),IF($C$3="Constant Exchange rate",IF(D.Other_DATA!I322=0,0,D.Other_DATA!I322/ECO!S66))))</f>
        <v>0</v>
      </c>
      <c r="K419" s="74">
        <f>IF($C$3="National Currency",IF(D.Other_DATA!J322=0,0,D.Other_DATA!J322),IF($C$3="Current Exchange rate",IF(D.Other_DATA!J322=0,0,D.Other_DATA!J322/ECO!T31),IF($C$3="Constant Exchange rate",IF(D.Other_DATA!J322=0,0,D.Other_DATA!J322/ECO!T66))))</f>
        <v>0</v>
      </c>
      <c r="L419" s="74">
        <f>IF($C$3="National Currency",IF(D.Other_DATA!K322=0,0,D.Other_DATA!K322),IF($C$3="Current Exchange rate",IF(D.Other_DATA!K322=0,0,D.Other_DATA!K322/ECO!U31),IF($C$3="Constant Exchange rate",IF(D.Other_DATA!K322=0,0,D.Other_DATA!K322/ECO!U66))))</f>
        <v>0</v>
      </c>
      <c r="M419" s="74">
        <f>IF($C$3="National Currency",IF(D.Other_DATA!L322=0,0,D.Other_DATA!L322),IF($C$3="Current Exchange rate",IF(D.Other_DATA!L322=0,0,D.Other_DATA!L322/ECO!V31),IF($C$3="Constant Exchange rate",IF(D.Other_DATA!L322=0,0,D.Other_DATA!L322/ECO!V66))))</f>
        <v>0</v>
      </c>
      <c r="N419" s="74">
        <f>IF($C$3="National Currency",IF(D.Other_DATA!M322=0,0,D.Other_DATA!M322),IF($C$3="Current Exchange rate",IF(D.Other_DATA!M322=0,0,D.Other_DATA!M322/ECO!W31),IF($C$3="Constant Exchange rate",IF(D.Other_DATA!M322=0,0,D.Other_DATA!M322/ECO!W66))))</f>
        <v>0</v>
      </c>
      <c r="O419" s="74">
        <f>IF($C$3="National Currency",IF(D.Other_DATA!N322=0,0,D.Other_DATA!N322),IF($C$3="Current Exchange rate",IF(D.Other_DATA!N322=0,0,D.Other_DATA!N322/ECO!X31),IF($C$3="Constant Exchange rate",IF(D.Other_DATA!N322=0,0,D.Other_DATA!N322/ECO!X66))))</f>
        <v>0</v>
      </c>
      <c r="P419" s="48">
        <f t="shared" si="92"/>
        <v>0</v>
      </c>
      <c r="Q419" s="94" t="str">
        <f t="shared" si="93"/>
        <v>-</v>
      </c>
      <c r="R419" s="94" t="str">
        <f t="shared" si="94"/>
        <v>-</v>
      </c>
    </row>
    <row r="420" spans="3:18" ht="15" hidden="1" x14ac:dyDescent="0.25">
      <c r="C420" s="256"/>
      <c r="D420" s="257"/>
      <c r="E420" s="45" t="s">
        <v>22</v>
      </c>
      <c r="F420" s="74">
        <f>IF($C$3="National Currency",IF(D.Other_DATA!E323=0,0,D.Other_DATA!E323),IF($C$3="Current Exchange rate",IF(D.Other_DATA!E323=0,0,D.Other_DATA!E323/ECO!O32),IF($C$3="Constant Exchange rate",IF(D.Other_DATA!E323=0,0,D.Other_DATA!E323/ECO!O67))))</f>
        <v>0</v>
      </c>
      <c r="G420" s="74">
        <f>IF($C$3="National Currency",IF(D.Other_DATA!F323=0,0,D.Other_DATA!F323),IF($C$3="Current Exchange rate",IF(D.Other_DATA!F323=0,0,D.Other_DATA!F323/ECO!P32),IF($C$3="Constant Exchange rate",IF(D.Other_DATA!F323=0,0,D.Other_DATA!F323/ECO!P67))))</f>
        <v>0</v>
      </c>
      <c r="H420" s="74">
        <f>IF($C$3="National Currency",IF(D.Other_DATA!G323=0,0,D.Other_DATA!G323),IF($C$3="Current Exchange rate",IF(D.Other_DATA!G323=0,0,D.Other_DATA!G323/ECO!Q32),IF($C$3="Constant Exchange rate",IF(D.Other_DATA!G323=0,0,D.Other_DATA!G323/ECO!Q67))))</f>
        <v>0</v>
      </c>
      <c r="I420" s="74">
        <f>IF($C$3="National Currency",IF(D.Other_DATA!H323=0,0,D.Other_DATA!H323),IF($C$3="Current Exchange rate",IF(D.Other_DATA!H323=0,0,D.Other_DATA!H323/ECO!R32),IF($C$3="Constant Exchange rate",IF(D.Other_DATA!H323=0,0,D.Other_DATA!H323/ECO!R67))))</f>
        <v>1647</v>
      </c>
      <c r="J420" s="74">
        <f>IF($C$3="National Currency",IF(D.Other_DATA!I323=0,0,D.Other_DATA!I323),IF($C$3="Current Exchange rate",IF(D.Other_DATA!I323=0,0,D.Other_DATA!I323/ECO!S32),IF($C$3="Constant Exchange rate",IF(D.Other_DATA!I323=0,0,D.Other_DATA!I323/ECO!S67))))</f>
        <v>1486</v>
      </c>
      <c r="K420" s="74">
        <f>IF($C$3="National Currency",IF(D.Other_DATA!J323=0,0,D.Other_DATA!J323),IF($C$3="Current Exchange rate",IF(D.Other_DATA!J323=0,0,D.Other_DATA!J323/ECO!T32),IF($C$3="Constant Exchange rate",IF(D.Other_DATA!J323=0,0,D.Other_DATA!J323/ECO!T67))))</f>
        <v>1525</v>
      </c>
      <c r="L420" s="74">
        <f>IF($C$3="National Currency",IF(D.Other_DATA!K323=0,0,D.Other_DATA!K323),IF($C$3="Current Exchange rate",IF(D.Other_DATA!K323=0,0,D.Other_DATA!K323/ECO!U32),IF($C$3="Constant Exchange rate",IF(D.Other_DATA!K323=0,0,D.Other_DATA!K323/ECO!U67))))</f>
        <v>1504</v>
      </c>
      <c r="M420" s="74">
        <f>IF($C$3="National Currency",IF(D.Other_DATA!L323=0,0,D.Other_DATA!L323),IF($C$3="Current Exchange rate",IF(D.Other_DATA!L323=0,0,D.Other_DATA!L323/ECO!V32),IF($C$3="Constant Exchange rate",IF(D.Other_DATA!L323=0,0,D.Other_DATA!L323/ECO!V67))))</f>
        <v>1568</v>
      </c>
      <c r="N420" s="74">
        <f>IF($C$3="National Currency",IF(D.Other_DATA!M323=0,0,D.Other_DATA!M323),IF($C$3="Current Exchange rate",IF(D.Other_DATA!M323=0,0,D.Other_DATA!M323/ECO!W32),IF($C$3="Constant Exchange rate",IF(D.Other_DATA!M323=0,0,D.Other_DATA!M323/ECO!W67))))</f>
        <v>1585</v>
      </c>
      <c r="O420" s="74">
        <f>IF($C$3="National Currency",IF(D.Other_DATA!N323=0,0,D.Other_DATA!N323),IF($C$3="Current Exchange rate",IF(D.Other_DATA!N323=0,0,D.Other_DATA!N323/ECO!X32),IF($C$3="Constant Exchange rate",IF(D.Other_DATA!N323=0,0,D.Other_DATA!N323/ECO!X67))))</f>
        <v>1584</v>
      </c>
      <c r="P420" s="48">
        <f t="shared" si="92"/>
        <v>0.11460963409332733</v>
      </c>
      <c r="Q420" s="94">
        <f t="shared" si="93"/>
        <v>-6.309148264984632E-4</v>
      </c>
      <c r="R420" s="94" t="str">
        <f t="shared" si="94"/>
        <v>-</v>
      </c>
    </row>
    <row r="421" spans="3:18" ht="15" hidden="1" x14ac:dyDescent="0.25">
      <c r="C421" s="256"/>
      <c r="D421" s="257"/>
      <c r="E421" s="45" t="s">
        <v>23</v>
      </c>
      <c r="F421" s="74">
        <f>IF($C$3="National Currency",IF(D.Other_DATA!E324=0,0,D.Other_DATA!E324),IF($C$3="Current Exchange rate",IF(D.Other_DATA!E324=0,0,D.Other_DATA!E324/ECO!O33),IF($C$3="Constant Exchange rate",IF(D.Other_DATA!E324=0,0,D.Other_DATA!E324/ECO!O68))))</f>
        <v>0</v>
      </c>
      <c r="G421" s="74">
        <f>IF($C$3="National Currency",IF(D.Other_DATA!F324=0,0,D.Other_DATA!F324),IF($C$3="Current Exchange rate",IF(D.Other_DATA!F324=0,0,D.Other_DATA!F324/ECO!P33),IF($C$3="Constant Exchange rate",IF(D.Other_DATA!F324=0,0,D.Other_DATA!F324/ECO!P68))))</f>
        <v>0</v>
      </c>
      <c r="H421" s="74">
        <f>IF($C$3="National Currency",IF(D.Other_DATA!G324=0,0,D.Other_DATA!G324),IF($C$3="Current Exchange rate",IF(D.Other_DATA!G324=0,0,D.Other_DATA!G324/ECO!Q33),IF($C$3="Constant Exchange rate",IF(D.Other_DATA!G324=0,0,D.Other_DATA!G324/ECO!Q68))))</f>
        <v>0</v>
      </c>
      <c r="I421" s="74">
        <f>IF($C$3="National Currency",IF(D.Other_DATA!H324=0,0,D.Other_DATA!H324),IF($C$3="Current Exchange rate",IF(D.Other_DATA!H324=0,0,D.Other_DATA!H324/ECO!R33),IF($C$3="Constant Exchange rate",IF(D.Other_DATA!H324=0,0,D.Other_DATA!H324/ECO!R68))))</f>
        <v>0</v>
      </c>
      <c r="J421" s="74">
        <f>IF($C$3="National Currency",IF(D.Other_DATA!I324=0,0,D.Other_DATA!I324),IF($C$3="Current Exchange rate",IF(D.Other_DATA!I324=0,0,D.Other_DATA!I324/ECO!S33),IF($C$3="Constant Exchange rate",IF(D.Other_DATA!I324=0,0,D.Other_DATA!I324/ECO!S68))))</f>
        <v>0</v>
      </c>
      <c r="K421" s="74">
        <f>IF($C$3="National Currency",IF(D.Other_DATA!J324=0,0,D.Other_DATA!J324),IF($C$3="Current Exchange rate",IF(D.Other_DATA!J324=0,0,D.Other_DATA!J324/ECO!T33),IF($C$3="Constant Exchange rate",IF(D.Other_DATA!J324=0,0,D.Other_DATA!J324/ECO!T68))))</f>
        <v>0</v>
      </c>
      <c r="L421" s="74">
        <f>IF($C$3="National Currency",IF(D.Other_DATA!K324=0,0,D.Other_DATA!K324),IF($C$3="Current Exchange rate",IF(D.Other_DATA!K324=0,0,D.Other_DATA!K324/ECO!U33),IF($C$3="Constant Exchange rate",IF(D.Other_DATA!K324=0,0,D.Other_DATA!K324/ECO!U68))))</f>
        <v>0</v>
      </c>
      <c r="M421" s="74">
        <f>IF($C$3="National Currency",IF(D.Other_DATA!L324=0,0,D.Other_DATA!L324),IF($C$3="Current Exchange rate",IF(D.Other_DATA!L324=0,0,D.Other_DATA!L324/ECO!V33),IF($C$3="Constant Exchange rate",IF(D.Other_DATA!L324=0,0,D.Other_DATA!L324/ECO!V68))))</f>
        <v>0</v>
      </c>
      <c r="N421" s="74">
        <f>IF($C$3="National Currency",IF(D.Other_DATA!M324=0,0,D.Other_DATA!M324),IF($C$3="Current Exchange rate",IF(D.Other_DATA!M324=0,0,D.Other_DATA!M324/ECO!W33),IF($C$3="Constant Exchange rate",IF(D.Other_DATA!M324=0,0,D.Other_DATA!M324/ECO!W68))))</f>
        <v>0</v>
      </c>
      <c r="O421" s="74">
        <f>IF($C$3="National Currency",IF(D.Other_DATA!N324=0,0,D.Other_DATA!N324),IF($C$3="Current Exchange rate",IF(D.Other_DATA!N324=0,0,D.Other_DATA!N324/ECO!X33),IF($C$3="Constant Exchange rate",IF(D.Other_DATA!N324=0,0,D.Other_DATA!N324/ECO!X68))))</f>
        <v>0</v>
      </c>
      <c r="P421" s="48">
        <f t="shared" si="92"/>
        <v>0</v>
      </c>
      <c r="Q421" s="94" t="str">
        <f t="shared" si="93"/>
        <v>-</v>
      </c>
      <c r="R421" s="94" t="str">
        <f t="shared" si="94"/>
        <v>-</v>
      </c>
    </row>
    <row r="422" spans="3:18" ht="15" hidden="1" x14ac:dyDescent="0.25">
      <c r="C422" s="256"/>
      <c r="D422" s="257"/>
      <c r="E422" s="45" t="s">
        <v>24</v>
      </c>
      <c r="F422" s="74">
        <f>IF($C$3="National Currency",IF(D.Other_DATA!E325=0,0,D.Other_DATA!E325),IF($C$3="Current Exchange rate",IF(D.Other_DATA!E325=0,0,D.Other_DATA!E325/ECO!O34),IF($C$3="Constant Exchange rate",IF(D.Other_DATA!E325=0,0,D.Other_DATA!E325/ECO!O69))))</f>
        <v>14.977066367125339</v>
      </c>
      <c r="G422" s="74">
        <f>IF($C$3="National Currency",IF(D.Other_DATA!F325=0,0,D.Other_DATA!F325),IF($C$3="Current Exchange rate",IF(D.Other_DATA!F325=0,0,D.Other_DATA!F325/ECO!P34),IF($C$3="Constant Exchange rate",IF(D.Other_DATA!F325=0,0,D.Other_DATA!F325/ECO!P69))))</f>
        <v>15.445099691098006</v>
      </c>
      <c r="H422" s="74">
        <f>IF($C$3="National Currency",IF(D.Other_DATA!G325=0,0,D.Other_DATA!G325),IF($C$3="Current Exchange rate",IF(D.Other_DATA!G325=0,0,D.Other_DATA!G325/ECO!Q34),IF($C$3="Constant Exchange rate",IF(D.Other_DATA!G325=0,0,D.Other_DATA!G325/ECO!Q69))))</f>
        <v>16.849199663016005</v>
      </c>
      <c r="I422" s="74">
        <f>IF($C$3="National Currency",IF(D.Other_DATA!H325=0,0,D.Other_DATA!H325),IF($C$3="Current Exchange rate",IF(D.Other_DATA!H325=0,0,D.Other_DATA!H325/ECO!R34),IF($C$3="Constant Exchange rate",IF(D.Other_DATA!H325=0,0,D.Other_DATA!H325/ECO!R69))))</f>
        <v>16.849199663016005</v>
      </c>
      <c r="J422" s="74">
        <f>IF($C$3="National Currency",IF(D.Other_DATA!I325=0,0,D.Other_DATA!I325),IF($C$3="Current Exchange rate",IF(D.Other_DATA!I325=0,0,D.Other_DATA!I325/ECO!S34),IF($C$3="Constant Exchange rate",IF(D.Other_DATA!I325=0,0,D.Other_DATA!I325/ECO!S69))))</f>
        <v>24.571749508565009</v>
      </c>
      <c r="K422" s="74">
        <f>IF($C$3="National Currency",IF(D.Other_DATA!J325=0,0,D.Other_DATA!J325),IF($C$3="Current Exchange rate",IF(D.Other_DATA!J325=0,0,D.Other_DATA!J325/ECO!T34),IF($C$3="Constant Exchange rate",IF(D.Other_DATA!J325=0,0,D.Other_DATA!J325/ECO!T69))))</f>
        <v>31.358232706168678</v>
      </c>
      <c r="L422" s="74">
        <f>IF($C$3="National Currency",IF(D.Other_DATA!K325=0,0,D.Other_DATA!K325),IF($C$3="Current Exchange rate",IF(D.Other_DATA!K325=0,0,D.Other_DATA!K325/ECO!U34),IF($C$3="Constant Exchange rate",IF(D.Other_DATA!K325=0,0,D.Other_DATA!K325/ECO!U69))))</f>
        <v>36.506599269868012</v>
      </c>
      <c r="M422" s="74">
        <f>IF($C$3="National Currency",IF(D.Other_DATA!L325=0,0,D.Other_DATA!L325),IF($C$3="Current Exchange rate",IF(D.Other_DATA!L325=0,0,D.Other_DATA!L325/ECO!V34),IF($C$3="Constant Exchange rate",IF(D.Other_DATA!L325=0,0,D.Other_DATA!L325/ECO!V69))))</f>
        <v>43.293082467471685</v>
      </c>
      <c r="N422" s="74">
        <f>IF($C$3="National Currency",IF(D.Other_DATA!M325=0,0,D.Other_DATA!M325),IF($C$3="Current Exchange rate",IF(D.Other_DATA!M325=0,0,D.Other_DATA!M325/ECO!W34),IF($C$3="Constant Exchange rate",IF(D.Other_DATA!M325=0,0,D.Other_DATA!M325/ECO!W69))))</f>
        <v>54.993915566788353</v>
      </c>
      <c r="O422" s="74">
        <f>IF($C$3="National Currency",IF(D.Other_DATA!N325=0,0,D.Other_DATA!N325),IF($C$3="Current Exchange rate",IF(D.Other_DATA!N325=0,0,D.Other_DATA!N325/ECO!X34),IF($C$3="Constant Exchange rate",IF(D.Other_DATA!N325=0,0,D.Other_DATA!N325/ECO!X69))))</f>
        <v>54.993915566788353</v>
      </c>
      <c r="P422" s="48">
        <f t="shared" si="92"/>
        <v>3.9790609472657515E-3</v>
      </c>
      <c r="Q422" s="94">
        <f t="shared" si="93"/>
        <v>0</v>
      </c>
      <c r="R422" s="94">
        <f t="shared" si="94"/>
        <v>2.671875</v>
      </c>
    </row>
    <row r="423" spans="3:18" ht="15" hidden="1" x14ac:dyDescent="0.25">
      <c r="C423" s="256"/>
      <c r="D423" s="257"/>
      <c r="E423" s="45" t="s">
        <v>25</v>
      </c>
      <c r="F423" s="74">
        <f>IF($C$3="National Currency",IF(D.Other_DATA!E326=0,0,D.Other_DATA!E326),IF($C$3="Current Exchange rate",IF(D.Other_DATA!E326=0,0,D.Other_DATA!E326/ECO!O35),IF($C$3="Constant Exchange rate",IF(D.Other_DATA!E326=0,0,D.Other_DATA!E326/ECO!O70))))</f>
        <v>70.55</v>
      </c>
      <c r="G423" s="74">
        <f>IF($C$3="National Currency",IF(D.Other_DATA!F326=0,0,D.Other_DATA!F326),IF($C$3="Current Exchange rate",IF(D.Other_DATA!F326=0,0,D.Other_DATA!F326/ECO!P35),IF($C$3="Constant Exchange rate",IF(D.Other_DATA!F326=0,0,D.Other_DATA!F326/ECO!P70))))</f>
        <v>56.935000000000002</v>
      </c>
      <c r="H423" s="74">
        <f>IF($C$3="National Currency",IF(D.Other_DATA!G326=0,0,D.Other_DATA!G326),IF($C$3="Current Exchange rate",IF(D.Other_DATA!G326=0,0,D.Other_DATA!G326/ECO!Q35),IF($C$3="Constant Exchange rate",IF(D.Other_DATA!G326=0,0,D.Other_DATA!G326/ECO!Q70))))</f>
        <v>58.969000000000001</v>
      </c>
      <c r="I423" s="74">
        <f>IF($C$3="National Currency",IF(D.Other_DATA!H326=0,0,D.Other_DATA!H326),IF($C$3="Current Exchange rate",IF(D.Other_DATA!H326=0,0,D.Other_DATA!H326/ECO!R35),IF($C$3="Constant Exchange rate",IF(D.Other_DATA!H326=0,0,D.Other_DATA!H326/ECO!R70))))</f>
        <v>68.691000000000003</v>
      </c>
      <c r="J423" s="74">
        <f>IF($C$3="National Currency",IF(D.Other_DATA!I326=0,0,D.Other_DATA!I326),IF($C$3="Current Exchange rate",IF(D.Other_DATA!I326=0,0,D.Other_DATA!I326/ECO!S35),IF($C$3="Constant Exchange rate",IF(D.Other_DATA!I326=0,0,D.Other_DATA!I326/ECO!S70))))</f>
        <v>74.376000000000005</v>
      </c>
      <c r="K423" s="74">
        <f>IF($C$3="National Currency",IF(D.Other_DATA!J326=0,0,D.Other_DATA!J326),IF($C$3="Current Exchange rate",IF(D.Other_DATA!J326=0,0,D.Other_DATA!J326/ECO!T35),IF($C$3="Constant Exchange rate",IF(D.Other_DATA!J326=0,0,D.Other_DATA!J326/ECO!T70))))</f>
        <v>79.762</v>
      </c>
      <c r="L423" s="74">
        <f>IF($C$3="National Currency",IF(D.Other_DATA!K326=0,0,D.Other_DATA!K326),IF($C$3="Current Exchange rate",IF(D.Other_DATA!K326=0,0,D.Other_DATA!K326/ECO!U35),IF($C$3="Constant Exchange rate",IF(D.Other_DATA!K326=0,0,D.Other_DATA!K326/ECO!U70))))</f>
        <v>87.292000000000002</v>
      </c>
      <c r="M423" s="74">
        <f>IF($C$3="National Currency",IF(D.Other_DATA!L326=0,0,D.Other_DATA!L326),IF($C$3="Current Exchange rate",IF(D.Other_DATA!L326=0,0,D.Other_DATA!L326/ECO!V35),IF($C$3="Constant Exchange rate",IF(D.Other_DATA!L326=0,0,D.Other_DATA!L326/ECO!V70))))</f>
        <v>87.671000000000006</v>
      </c>
      <c r="N423" s="74">
        <f>IF($C$3="National Currency",IF(D.Other_DATA!M326=0,0,D.Other_DATA!M326),IF($C$3="Current Exchange rate",IF(D.Other_DATA!M326=0,0,D.Other_DATA!M326/ECO!W35),IF($C$3="Constant Exchange rate",IF(D.Other_DATA!M326=0,0,D.Other_DATA!M326/ECO!W70))))</f>
        <v>95.68</v>
      </c>
      <c r="O423" s="74">
        <f>IF($C$3="National Currency",IF(D.Other_DATA!N326=0,0,D.Other_DATA!N326),IF($C$3="Current Exchange rate",IF(D.Other_DATA!N326=0,0,D.Other_DATA!N326/ECO!X35),IF($C$3="Constant Exchange rate",IF(D.Other_DATA!N326=0,0,D.Other_DATA!N326/ECO!X70))))</f>
        <v>99.165244065778211</v>
      </c>
      <c r="P423" s="48">
        <f t="shared" si="92"/>
        <v>7.175058293658043E-3</v>
      </c>
      <c r="Q423" s="94">
        <f t="shared" si="93"/>
        <v>3.6426045837982812E-2</v>
      </c>
      <c r="R423" s="94">
        <f t="shared" si="94"/>
        <v>0.40560232552485065</v>
      </c>
    </row>
    <row r="424" spans="3:18" ht="15" hidden="1" x14ac:dyDescent="0.25">
      <c r="C424" s="256"/>
      <c r="D424" s="257"/>
      <c r="E424" s="45" t="s">
        <v>26</v>
      </c>
      <c r="F424" s="74">
        <f>IF($C$3="National Currency",IF(D.Other_DATA!E327=0,0,D.Other_DATA!E327),IF($C$3="Current Exchange rate",IF(D.Other_DATA!E327=0,0,D.Other_DATA!E327/ECO!O36),IF($C$3="Constant Exchange rate",IF(D.Other_DATA!E327=0,0,D.Other_DATA!E327/ECO!O71))))</f>
        <v>0.72359975907914686</v>
      </c>
      <c r="G424" s="74">
        <f>IF($C$3="National Currency",IF(D.Other_DATA!F327=0,0,D.Other_DATA!F327),IF($C$3="Current Exchange rate",IF(D.Other_DATA!F327=0,0,D.Other_DATA!F327/ECO!P36),IF($C$3="Constant Exchange rate",IF(D.Other_DATA!F327=0,0,D.Other_DATA!F327/ECO!P71))))</f>
        <v>1.1588744534665834</v>
      </c>
      <c r="H424" s="74">
        <f>IF($C$3="National Currency",IF(D.Other_DATA!G327=0,0,D.Other_DATA!G327),IF($C$3="Current Exchange rate",IF(D.Other_DATA!G327=0,0,D.Other_DATA!G327/ECO!Q36),IF($C$3="Constant Exchange rate",IF(D.Other_DATA!G327=0,0,D.Other_DATA!G327/ECO!Q71))))</f>
        <v>1.5941491478540197</v>
      </c>
      <c r="I424" s="74">
        <f>IF($C$3="National Currency",IF(D.Other_DATA!H327=0,0,D.Other_DATA!H327),IF($C$3="Current Exchange rate",IF(D.Other_DATA!H327=0,0,D.Other_DATA!H327/ECO!R36),IF($C$3="Constant Exchange rate",IF(D.Other_DATA!H327=0,0,D.Other_DATA!H327/ECO!R71))))</f>
        <v>2.0294238422414561</v>
      </c>
      <c r="J424" s="74">
        <f>IF($C$3="National Currency",IF(D.Other_DATA!I327=0,0,D.Other_DATA!I327),IF($C$3="Current Exchange rate",IF(D.Other_DATA!I327=0,0,D.Other_DATA!I327/ECO!S36),IF($C$3="Constant Exchange rate",IF(D.Other_DATA!I327=0,0,D.Other_DATA!I327/ECO!S71))))</f>
        <v>2.4646985366288927</v>
      </c>
      <c r="K424" s="74">
        <f>IF($C$3="National Currency",IF(D.Other_DATA!J327=0,0,D.Other_DATA!J327),IF($C$3="Current Exchange rate",IF(D.Other_DATA!J327=0,0,D.Other_DATA!J327/ECO!T36),IF($C$3="Constant Exchange rate",IF(D.Other_DATA!J327=0,0,D.Other_DATA!J327/ECO!T71))))</f>
        <v>2.8999732310163289</v>
      </c>
      <c r="L424" s="74">
        <f>IF($C$3="National Currency",IF(D.Other_DATA!K327=0,0,D.Other_DATA!K327),IF($C$3="Current Exchange rate",IF(D.Other_DATA!K327=0,0,D.Other_DATA!K327/ECO!U36),IF($C$3="Constant Exchange rate",IF(D.Other_DATA!K327=0,0,D.Other_DATA!K327/ECO!U71))))</f>
        <v>3.0561256357633622</v>
      </c>
      <c r="M424" s="74">
        <f>IF($C$3="National Currency",IF(D.Other_DATA!L327=0,0,D.Other_DATA!L327),IF($C$3="Current Exchange rate",IF(D.Other_DATA!L327=0,0,D.Other_DATA!L327/ECO!V36),IF($C$3="Constant Exchange rate",IF(D.Other_DATA!L327=0,0,D.Other_DATA!L327/ECO!V71))))</f>
        <v>3.0338181493709286</v>
      </c>
      <c r="N424" s="74">
        <f>IF($C$3="National Currency",IF(D.Other_DATA!M327=0,0,D.Other_DATA!M327),IF($C$3="Current Exchange rate",IF(D.Other_DATA!M327=0,0,D.Other_DATA!M327/ECO!W36),IF($C$3="Constant Exchange rate",IF(D.Other_DATA!M327=0,0,D.Other_DATA!M327/ECO!W71))))</f>
        <v>2.1192112072811633</v>
      </c>
      <c r="O424" s="74">
        <f>IF($C$3="National Currency",IF(D.Other_DATA!N327=0,0,D.Other_DATA!N327),IF($C$3="Current Exchange rate",IF(D.Other_DATA!N327=0,0,D.Other_DATA!N327/ECO!X36),IF($C$3="Constant Exchange rate",IF(D.Other_DATA!N327=0,0,D.Other_DATA!N327/ECO!X71))))</f>
        <v>2.1192112072811633</v>
      </c>
      <c r="P424" s="48">
        <f t="shared" si="92"/>
        <v>1.5333460923798776E-4</v>
      </c>
      <c r="Q424" s="94">
        <f t="shared" si="93"/>
        <v>0</v>
      </c>
      <c r="R424" s="94">
        <f t="shared" si="94"/>
        <v>1.9287063472465382</v>
      </c>
    </row>
    <row r="425" spans="3:18" ht="15" hidden="1" x14ac:dyDescent="0.25">
      <c r="C425" s="256"/>
      <c r="D425" s="257"/>
      <c r="E425" s="45" t="s">
        <v>27</v>
      </c>
      <c r="F425" s="74">
        <f>IF($C$3="National Currency",IF(D.Other_DATA!E328=0,0,D.Other_DATA!E328),IF($C$3="Current Exchange rate",IF(D.Other_DATA!E328=0,0,D.Other_DATA!E328/ECO!O37),IF($C$3="Constant Exchange rate",IF(D.Other_DATA!E328=0,0,D.Other_DATA!E328/ECO!O72))))</f>
        <v>0</v>
      </c>
      <c r="G425" s="74">
        <f>IF($C$3="National Currency",IF(D.Other_DATA!F328=0,0,D.Other_DATA!F328),IF($C$3="Current Exchange rate",IF(D.Other_DATA!F328=0,0,D.Other_DATA!F328/ECO!P37),IF($C$3="Constant Exchange rate",IF(D.Other_DATA!F328=0,0,D.Other_DATA!F328/ECO!P72))))</f>
        <v>0</v>
      </c>
      <c r="H425" s="74">
        <f>IF($C$3="National Currency",IF(D.Other_DATA!G328=0,0,D.Other_DATA!G328),IF($C$3="Current Exchange rate",IF(D.Other_DATA!G328=0,0,D.Other_DATA!G328/ECO!Q37),IF($C$3="Constant Exchange rate",IF(D.Other_DATA!G328=0,0,D.Other_DATA!G328/ECO!Q72))))</f>
        <v>0</v>
      </c>
      <c r="I425" s="74">
        <f>IF($C$3="National Currency",IF(D.Other_DATA!H328=0,0,D.Other_DATA!H328),IF($C$3="Current Exchange rate",IF(D.Other_DATA!H328=0,0,D.Other_DATA!H328/ECO!R37),IF($C$3="Constant Exchange rate",IF(D.Other_DATA!H328=0,0,D.Other_DATA!H328/ECO!R72))))</f>
        <v>0</v>
      </c>
      <c r="J425" s="74">
        <f>IF($C$3="National Currency",IF(D.Other_DATA!I328=0,0,D.Other_DATA!I328),IF($C$3="Current Exchange rate",IF(D.Other_DATA!I328=0,0,D.Other_DATA!I328/ECO!S37),IF($C$3="Constant Exchange rate",IF(D.Other_DATA!I328=0,0,D.Other_DATA!I328/ECO!S72))))</f>
        <v>0</v>
      </c>
      <c r="K425" s="74">
        <f>IF($C$3="National Currency",IF(D.Other_DATA!J328=0,0,D.Other_DATA!J328),IF($C$3="Current Exchange rate",IF(D.Other_DATA!J328=0,0,D.Other_DATA!J328/ECO!T37),IF($C$3="Constant Exchange rate",IF(D.Other_DATA!J328=0,0,D.Other_DATA!J328/ECO!T72))))</f>
        <v>0</v>
      </c>
      <c r="L425" s="74">
        <f>IF($C$3="National Currency",IF(D.Other_DATA!K328=0,0,D.Other_DATA!K328),IF($C$3="Current Exchange rate",IF(D.Other_DATA!K328=0,0,D.Other_DATA!K328/ECO!U37),IF($C$3="Constant Exchange rate",IF(D.Other_DATA!K328=0,0,D.Other_DATA!K328/ECO!U72))))</f>
        <v>0</v>
      </c>
      <c r="M425" s="74">
        <f>IF($C$3="National Currency",IF(D.Other_DATA!L328=0,0,D.Other_DATA!L328),IF($C$3="Current Exchange rate",IF(D.Other_DATA!L328=0,0,D.Other_DATA!L328/ECO!V37),IF($C$3="Constant Exchange rate",IF(D.Other_DATA!L328=0,0,D.Other_DATA!L328/ECO!V72))))</f>
        <v>0</v>
      </c>
      <c r="N425" s="74">
        <f>IF($C$3="National Currency",IF(D.Other_DATA!M328=0,0,D.Other_DATA!M328),IF($C$3="Current Exchange rate",IF(D.Other_DATA!M328=0,0,D.Other_DATA!M328/ECO!W37),IF($C$3="Constant Exchange rate",IF(D.Other_DATA!M328=0,0,D.Other_DATA!M328/ECO!W72))))</f>
        <v>0</v>
      </c>
      <c r="O425" s="74">
        <f>IF($C$3="National Currency",IF(D.Other_DATA!N328=0,0,D.Other_DATA!N328),IF($C$3="Current Exchange rate",IF(D.Other_DATA!N328=0,0,D.Other_DATA!N328/ECO!X37),IF($C$3="Constant Exchange rate",IF(D.Other_DATA!N328=0,0,D.Other_DATA!N328/ECO!X72))))</f>
        <v>0</v>
      </c>
      <c r="P425" s="48">
        <f t="shared" si="92"/>
        <v>0</v>
      </c>
      <c r="Q425" s="94" t="str">
        <f t="shared" si="93"/>
        <v>-</v>
      </c>
      <c r="R425" s="94" t="str">
        <f t="shared" si="94"/>
        <v>-</v>
      </c>
    </row>
    <row r="426" spans="3:18" ht="15" hidden="1" x14ac:dyDescent="0.25">
      <c r="C426" s="256"/>
      <c r="D426" s="257"/>
      <c r="E426" s="45" t="s">
        <v>28</v>
      </c>
      <c r="F426" s="74">
        <f>IF($C$3="National Currency",IF(D.Other_DATA!E329=0,0,D.Other_DATA!E329),IF($C$3="Current Exchange rate",IF(D.Other_DATA!E329=0,0,D.Other_DATA!E329/ECO!O38),IF($C$3="Constant Exchange rate",IF(D.Other_DATA!E329=0,0,D.Other_DATA!E329/ECO!O73))))</f>
        <v>34.664496745117681</v>
      </c>
      <c r="G426" s="74">
        <f>IF($C$3="National Currency",IF(D.Other_DATA!F329=0,0,D.Other_DATA!F329),IF($C$3="Current Exchange rate",IF(D.Other_DATA!F329=0,0,D.Other_DATA!F329/ECO!P38),IF($C$3="Constant Exchange rate",IF(D.Other_DATA!F329=0,0,D.Other_DATA!F329/ECO!P73))))</f>
        <v>43.277416124186281</v>
      </c>
      <c r="H426" s="74">
        <f>IF($C$3="National Currency",IF(D.Other_DATA!G329=0,0,D.Other_DATA!G329),IF($C$3="Current Exchange rate",IF(D.Other_DATA!G329=0,0,D.Other_DATA!G329/ECO!Q38),IF($C$3="Constant Exchange rate",IF(D.Other_DATA!G329=0,0,D.Other_DATA!G329/ECO!Q73))))</f>
        <v>53.517776664997498</v>
      </c>
      <c r="I426" s="74">
        <f>IF($C$3="National Currency",IF(D.Other_DATA!H329=0,0,D.Other_DATA!H329),IF($C$3="Current Exchange rate",IF(D.Other_DATA!H329=0,0,D.Other_DATA!H329/ECO!R38),IF($C$3="Constant Exchange rate",IF(D.Other_DATA!H329=0,0,D.Other_DATA!H329/ECO!R73))))</f>
        <v>70</v>
      </c>
      <c r="J426" s="74">
        <f>IF($C$3="National Currency",IF(D.Other_DATA!I329=0,0,D.Other_DATA!I329),IF($C$3="Current Exchange rate",IF(D.Other_DATA!I329=0,0,D.Other_DATA!I329/ECO!S38),IF($C$3="Constant Exchange rate",IF(D.Other_DATA!I329=0,0,D.Other_DATA!I329/ECO!S73))))</f>
        <v>69</v>
      </c>
      <c r="K426" s="74">
        <f>IF($C$3="National Currency",IF(D.Other_DATA!J329=0,0,D.Other_DATA!J329),IF($C$3="Current Exchange rate",IF(D.Other_DATA!J329=0,0,D.Other_DATA!J329/ECO!T38),IF($C$3="Constant Exchange rate",IF(D.Other_DATA!J329=0,0,D.Other_DATA!J329/ECO!T73))))</f>
        <v>73</v>
      </c>
      <c r="L426" s="74">
        <f>IF($C$3="National Currency",IF(D.Other_DATA!K329=0,0,D.Other_DATA!K329),IF($C$3="Current Exchange rate",IF(D.Other_DATA!K329=0,0,D.Other_DATA!K329/ECO!U38),IF($C$3="Constant Exchange rate",IF(D.Other_DATA!K329=0,0,D.Other_DATA!K329/ECO!U73))))</f>
        <v>68</v>
      </c>
      <c r="M426" s="74">
        <f>IF($C$3="National Currency",IF(D.Other_DATA!L329=0,0,D.Other_DATA!L329),IF($C$3="Current Exchange rate",IF(D.Other_DATA!L329=0,0,D.Other_DATA!L329/ECO!V38),IF($C$3="Constant Exchange rate",IF(D.Other_DATA!L329=0,0,D.Other_DATA!L329/ECO!V73))))</f>
        <v>58</v>
      </c>
      <c r="N426" s="74">
        <f>IF($C$3="National Currency",IF(D.Other_DATA!M329=0,0,D.Other_DATA!M329),IF($C$3="Current Exchange rate",IF(D.Other_DATA!M329=0,0,D.Other_DATA!M329/ECO!W38),IF($C$3="Constant Exchange rate",IF(D.Other_DATA!M329=0,0,D.Other_DATA!M329/ECO!W73))))</f>
        <v>56</v>
      </c>
      <c r="O426" s="74">
        <f>IF($C$3="National Currency",IF(D.Other_DATA!N329=0,0,D.Other_DATA!N329),IF($C$3="Current Exchange rate",IF(D.Other_DATA!N329=0,0,D.Other_DATA!N329/ECO!X38),IF($C$3="Constant Exchange rate",IF(D.Other_DATA!N329=0,0,D.Other_DATA!N329/ECO!X73))))</f>
        <v>46.3</v>
      </c>
      <c r="P426" s="48">
        <f t="shared" si="92"/>
        <v>3.3500164510865248E-3</v>
      </c>
      <c r="Q426" s="94">
        <f t="shared" si="93"/>
        <v>-0.17321428571428577</v>
      </c>
      <c r="R426" s="94">
        <f t="shared" si="94"/>
        <v>0.3356605272661608</v>
      </c>
    </row>
    <row r="427" spans="3:18" ht="15" hidden="1" x14ac:dyDescent="0.25">
      <c r="C427" s="256"/>
      <c r="D427" s="257"/>
      <c r="E427" s="45" t="s">
        <v>29</v>
      </c>
      <c r="F427" s="74">
        <f>IF($C$3="National Currency",IF(D.Other_DATA!E330=0,0,D.Other_DATA!E330),IF($C$3="Current Exchange rate",IF(D.Other_DATA!E330=0,0,D.Other_DATA!E330/ECO!O39),IF($C$3="Constant Exchange rate",IF(D.Other_DATA!E330=0,0,D.Other_DATA!E330/ECO!O74))))</f>
        <v>0</v>
      </c>
      <c r="G427" s="74">
        <f>IF($C$3="National Currency",IF(D.Other_DATA!F330=0,0,D.Other_DATA!F330),IF($C$3="Current Exchange rate",IF(D.Other_DATA!F330=0,0,D.Other_DATA!F330/ECO!P39),IF($C$3="Constant Exchange rate",IF(D.Other_DATA!F330=0,0,D.Other_DATA!F330/ECO!P74))))</f>
        <v>0</v>
      </c>
      <c r="H427" s="74">
        <f>IF($C$3="National Currency",IF(D.Other_DATA!G330=0,0,D.Other_DATA!G330),IF($C$3="Current Exchange rate",IF(D.Other_DATA!G330=0,0,D.Other_DATA!G330/ECO!Q39),IF($C$3="Constant Exchange rate",IF(D.Other_DATA!G330=0,0,D.Other_DATA!G330/ECO!Q74))))</f>
        <v>0</v>
      </c>
      <c r="I427" s="74">
        <f>IF($C$3="National Currency",IF(D.Other_DATA!H330=0,0,D.Other_DATA!H330),IF($C$3="Current Exchange rate",IF(D.Other_DATA!H330=0,0,D.Other_DATA!H330/ECO!R39),IF($C$3="Constant Exchange rate",IF(D.Other_DATA!H330=0,0,D.Other_DATA!H330/ECO!R74))))</f>
        <v>0</v>
      </c>
      <c r="J427" s="74">
        <f>IF($C$3="National Currency",IF(D.Other_DATA!I330=0,0,D.Other_DATA!I330),IF($C$3="Current Exchange rate",IF(D.Other_DATA!I330=0,0,D.Other_DATA!I330/ECO!S39),IF($C$3="Constant Exchange rate",IF(D.Other_DATA!I330=0,0,D.Other_DATA!I330/ECO!S74))))</f>
        <v>0</v>
      </c>
      <c r="K427" s="74">
        <f>IF($C$3="National Currency",IF(D.Other_DATA!J330=0,0,D.Other_DATA!J330),IF($C$3="Current Exchange rate",IF(D.Other_DATA!J330=0,0,D.Other_DATA!J330/ECO!T39),IF($C$3="Constant Exchange rate",IF(D.Other_DATA!J330=0,0,D.Other_DATA!J330/ECO!T74))))</f>
        <v>0</v>
      </c>
      <c r="L427" s="74">
        <f>IF($C$3="National Currency",IF(D.Other_DATA!K330=0,0,D.Other_DATA!K330),IF($C$3="Current Exchange rate",IF(D.Other_DATA!K330=0,0,D.Other_DATA!K330/ECO!U39),IF($C$3="Constant Exchange rate",IF(D.Other_DATA!K330=0,0,D.Other_DATA!K330/ECO!U74))))</f>
        <v>0</v>
      </c>
      <c r="M427" s="74">
        <f>IF($C$3="National Currency",IF(D.Other_DATA!L330=0,0,D.Other_DATA!L330),IF($C$3="Current Exchange rate",IF(D.Other_DATA!L330=0,0,D.Other_DATA!L330/ECO!V39),IF($C$3="Constant Exchange rate",IF(D.Other_DATA!L330=0,0,D.Other_DATA!L330/ECO!V74))))</f>
        <v>0</v>
      </c>
      <c r="N427" s="74">
        <f>IF($C$3="National Currency",IF(D.Other_DATA!M330=0,0,D.Other_DATA!M330),IF($C$3="Current Exchange rate",IF(D.Other_DATA!M330=0,0,D.Other_DATA!M330/ECO!W39),IF($C$3="Constant Exchange rate",IF(D.Other_DATA!M330=0,0,D.Other_DATA!M330/ECO!W74))))</f>
        <v>0</v>
      </c>
      <c r="O427" s="74">
        <f>IF($C$3="National Currency",IF(D.Other_DATA!N330=0,0,D.Other_DATA!N330),IF($C$3="Current Exchange rate",IF(D.Other_DATA!N330=0,0,D.Other_DATA!N330/ECO!X39),IF($C$3="Constant Exchange rate",IF(D.Other_DATA!N330=0,0,D.Other_DATA!N330/ECO!X74))))</f>
        <v>0</v>
      </c>
      <c r="P427" s="48">
        <f t="shared" si="92"/>
        <v>0</v>
      </c>
      <c r="Q427" s="94" t="str">
        <f t="shared" si="93"/>
        <v>-</v>
      </c>
      <c r="R427" s="94" t="str">
        <f t="shared" si="94"/>
        <v>-</v>
      </c>
    </row>
    <row r="428" spans="3:18" ht="15" hidden="1" x14ac:dyDescent="0.25">
      <c r="C428" s="256"/>
      <c r="D428" s="257"/>
      <c r="E428" s="45" t="s">
        <v>30</v>
      </c>
      <c r="F428" s="74">
        <f>IF($C$3="National Currency",IF(D.Other_DATA!E331=0,0,D.Other_DATA!E331),IF($C$3="Current Exchange rate",IF(D.Other_DATA!E331=0,0,D.Other_DATA!E331/ECO!O40),IF($C$3="Constant Exchange rate",IF(D.Other_DATA!E331=0,0,D.Other_DATA!E331/ECO!O75))))</f>
        <v>34.820680973105745</v>
      </c>
      <c r="G428" s="74">
        <f>IF($C$3="National Currency",IF(D.Other_DATA!F331=0,0,D.Other_DATA!F331),IF($C$3="Current Exchange rate",IF(D.Other_DATA!F331=0,0,D.Other_DATA!F331/ECO!P40),IF($C$3="Constant Exchange rate",IF(D.Other_DATA!F331=0,0,D.Other_DATA!F331/ECO!P75))))</f>
        <v>43.655388218309433</v>
      </c>
      <c r="H428" s="74">
        <f>IF($C$3="National Currency",IF(D.Other_DATA!G331=0,0,D.Other_DATA!G331),IF($C$3="Current Exchange rate",IF(D.Other_DATA!G331=0,0,D.Other_DATA!G331/ECO!Q40),IF($C$3="Constant Exchange rate",IF(D.Other_DATA!G331=0,0,D.Other_DATA!G331/ECO!Q75))))</f>
        <v>54.7316384180791</v>
      </c>
      <c r="I428" s="74">
        <f>IF($C$3="National Currency",IF(D.Other_DATA!H331=0,0,D.Other_DATA!H331),IF($C$3="Current Exchange rate",IF(D.Other_DATA!H331=0,0,D.Other_DATA!H331/ECO!R40),IF($C$3="Constant Exchange rate",IF(D.Other_DATA!H331=0,0,D.Other_DATA!H331/ECO!R75))))</f>
        <v>74.505649717514132</v>
      </c>
      <c r="J428" s="74">
        <f>IF($C$3="National Currency",IF(D.Other_DATA!I331=0,0,D.Other_DATA!I331),IF($C$3="Current Exchange rate",IF(D.Other_DATA!I331=0,0,D.Other_DATA!I331/ECO!S40),IF($C$3="Constant Exchange rate",IF(D.Other_DATA!I331=0,0,D.Other_DATA!I331/ECO!S75))))</f>
        <v>80.155367231638422</v>
      </c>
      <c r="K428" s="74">
        <f>IF($C$3="National Currency",IF(D.Other_DATA!J331=0,0,D.Other_DATA!J331),IF($C$3="Current Exchange rate",IF(D.Other_DATA!J331=0,0,D.Other_DATA!J331/ECO!T40),IF($C$3="Constant Exchange rate",IF(D.Other_DATA!J331=0,0,D.Other_DATA!J331/ECO!T75))))</f>
        <v>112.64124293785311</v>
      </c>
      <c r="L428" s="74">
        <f>IF($C$3="National Currency",IF(D.Other_DATA!K331=0,0,D.Other_DATA!K331),IF($C$3="Current Exchange rate",IF(D.Other_DATA!K331=0,0,D.Other_DATA!K331/ECO!U40),IF($C$3="Constant Exchange rate",IF(D.Other_DATA!K331=0,0,D.Other_DATA!K331/ECO!U75))))</f>
        <v>132.76836158192091</v>
      </c>
      <c r="M428" s="74">
        <f>IF($C$3="National Currency",IF(D.Other_DATA!L331=0,0,D.Other_DATA!L331),IF($C$3="Current Exchange rate",IF(D.Other_DATA!L331=0,0,D.Other_DATA!L331/ECO!V40),IF($C$3="Constant Exchange rate",IF(D.Other_DATA!L331=0,0,D.Other_DATA!L331/ECO!V75))))</f>
        <v>150.42372881355934</v>
      </c>
      <c r="N428" s="74">
        <f>IF($C$3="National Currency",IF(D.Other_DATA!M331=0,0,D.Other_DATA!M331),IF($C$3="Current Exchange rate",IF(D.Other_DATA!M331=0,0,D.Other_DATA!M331/ECO!W40),IF($C$3="Constant Exchange rate",IF(D.Other_DATA!M331=0,0,D.Other_DATA!M331/ECO!W75))))</f>
        <v>167.01977401129943</v>
      </c>
      <c r="O428" s="74">
        <f>IF($C$3="National Currency",IF(D.Other_DATA!N331=0,0,D.Other_DATA!N331),IF($C$3="Current Exchange rate",IF(D.Other_DATA!N331=0,0,D.Other_DATA!N331/ECO!X40),IF($C$3="Constant Exchange rate",IF(D.Other_DATA!N331=0,0,D.Other_DATA!N331/ECO!X75))))</f>
        <v>192.44350282485877</v>
      </c>
      <c r="P428" s="48">
        <f t="shared" si="92"/>
        <v>1.3924166314643478E-2</v>
      </c>
      <c r="Q428" s="94">
        <f t="shared" si="93"/>
        <v>0.15221987315010588</v>
      </c>
      <c r="R428" s="94">
        <f t="shared" si="94"/>
        <v>4.5267013006866605</v>
      </c>
    </row>
    <row r="429" spans="3:18" ht="15" hidden="1" x14ac:dyDescent="0.25">
      <c r="C429" s="256"/>
      <c r="D429" s="257"/>
      <c r="E429" s="45" t="s">
        <v>41</v>
      </c>
      <c r="F429" s="75">
        <f>IF($C$3="National Currency",IF(D.Other_DATA!E332=0,0,D.Other_DATA!E332),IF($C$3="Current Exchange rate",IF(D.Other_DATA!E332=0,0,D.Other_DATA!E332/ECO!O41),IF($C$3="Constant Exchange rate",IF(D.Other_DATA!E332=0,0,D.Other_DATA!E332/ECO!O76))))</f>
        <v>822.05407249156247</v>
      </c>
      <c r="G429" s="75">
        <f>IF($C$3="National Currency",IF(D.Other_DATA!F332=0,0,D.Other_DATA!F332),IF($C$3="Current Exchange rate",IF(D.Other_DATA!F332=0,0,D.Other_DATA!F332/ECO!P41),IF($C$3="Constant Exchange rate",IF(D.Other_DATA!F332=0,0,D.Other_DATA!F332/ECO!P76))))</f>
        <v>940.89171937935396</v>
      </c>
      <c r="H429" s="75">
        <f>IF($C$3="National Currency",IF(D.Other_DATA!G332=0,0,D.Other_DATA!G332),IF($C$3="Current Exchange rate",IF(D.Other_DATA!G332=0,0,D.Other_DATA!G332/ECO!Q41),IF($C$3="Constant Exchange rate",IF(D.Other_DATA!G332=0,0,D.Other_DATA!G332/ECO!Q76))))</f>
        <v>1045.5449664141206</v>
      </c>
      <c r="I429" s="75">
        <f>IF($C$3="National Currency",IF(D.Other_DATA!H332=0,0,D.Other_DATA!H332),IF($C$3="Current Exchange rate",IF(D.Other_DATA!H332=0,0,D.Other_DATA!H332/ECO!R41),IF($C$3="Constant Exchange rate",IF(D.Other_DATA!H332=0,0,D.Other_DATA!H332/ECO!R76))))</f>
        <v>1048.5692935168058</v>
      </c>
      <c r="J429" s="75">
        <f>IF($C$3="National Currency",IF(D.Other_DATA!I332=0,0,D.Other_DATA!I332),IF($C$3="Current Exchange rate",IF(D.Other_DATA!I332=0,0,D.Other_DATA!I332/ECO!S41),IF($C$3="Constant Exchange rate",IF(D.Other_DATA!I332=0,0,D.Other_DATA!I332/ECO!S76))))</f>
        <v>1044.5576791322635</v>
      </c>
      <c r="K429" s="75">
        <f>IF($C$3="National Currency",IF(D.Other_DATA!J332=0,0,D.Other_DATA!J332),IF($C$3="Current Exchange rate",IF(D.Other_DATA!J332=0,0,D.Other_DATA!J332/ECO!T41),IF($C$3="Constant Exchange rate",IF(D.Other_DATA!J332=0,0,D.Other_DATA!J332/ECO!T76))))</f>
        <v>1070.2750693617083</v>
      </c>
      <c r="L429" s="75">
        <f>IF($C$3="National Currency",IF(D.Other_DATA!K332=0,0,D.Other_DATA!K332),IF($C$3="Current Exchange rate",IF(D.Other_DATA!K332=0,0,D.Other_DATA!K332/ECO!U41),IF($C$3="Constant Exchange rate",IF(D.Other_DATA!K332=0,0,D.Other_DATA!K332/ECO!U76))))</f>
        <v>1068.6290568927886</v>
      </c>
      <c r="M429" s="75">
        <f>IF($C$3="National Currency",IF(D.Other_DATA!L332=0,0,D.Other_DATA!L332),IF($C$3="Current Exchange rate",IF(D.Other_DATA!L332=0,0,D.Other_DATA!L332/ECO!V41),IF($C$3="Constant Exchange rate",IF(D.Other_DATA!L332=0,0,D.Other_DATA!L332/ECO!V76))))</f>
        <v>1118.6273598340126</v>
      </c>
      <c r="N429" s="75">
        <f>IF($C$3="National Currency",IF(D.Other_DATA!M332=0,0,D.Other_DATA!M332),IF($C$3="Current Exchange rate",IF(D.Other_DATA!M332=0,0,D.Other_DATA!M332/ECO!W41),IF($C$3="Constant Exchange rate",IF(D.Other_DATA!M332=0,0,D.Other_DATA!M332/ECO!W76))))</f>
        <v>1161.1881182274442</v>
      </c>
      <c r="O429" s="75">
        <f>IF($C$3="National Currency",IF(D.Other_DATA!N332=0,0,D.Other_DATA!N332),IF($C$3="Current Exchange rate",IF(D.Other_DATA!N332=0,0,D.Other_DATA!N332/ECO!X41),IF($C$3="Constant Exchange rate",IF(D.Other_DATA!N332=0,0,D.Other_DATA!N332/ECO!X76))))</f>
        <v>1221.5222912397737</v>
      </c>
      <c r="P429" s="48">
        <f t="shared" si="92"/>
        <v>8.8382716436763445E-2</v>
      </c>
      <c r="Q429" s="94">
        <f t="shared" si="93"/>
        <v>5.1958999636019243E-2</v>
      </c>
      <c r="R429" s="94">
        <f t="shared" si="94"/>
        <v>0.48593910317537103</v>
      </c>
    </row>
    <row r="430" spans="3:18" ht="15.75" hidden="1" thickBot="1" x14ac:dyDescent="0.3">
      <c r="C430" s="258"/>
      <c r="D430" s="259"/>
      <c r="E430" s="55" t="s">
        <v>85</v>
      </c>
      <c r="F430" s="64">
        <f t="shared" ref="F430:O430" si="95">SUM(F398:F429)</f>
        <v>5293.1456321885871</v>
      </c>
      <c r="G430" s="64">
        <f t="shared" si="95"/>
        <v>5581.0322796454129</v>
      </c>
      <c r="H430" s="64">
        <f t="shared" si="95"/>
        <v>5879.6852524075975</v>
      </c>
      <c r="I430" s="64">
        <f t="shared" si="95"/>
        <v>7731.6068792427541</v>
      </c>
      <c r="J430" s="64">
        <f t="shared" si="95"/>
        <v>7816.7978020399369</v>
      </c>
      <c r="K430" s="64">
        <f t="shared" si="95"/>
        <v>8103.1864358274297</v>
      </c>
      <c r="L430" s="64">
        <f t="shared" si="95"/>
        <v>8117.1089757952441</v>
      </c>
      <c r="M430" s="64">
        <f t="shared" si="95"/>
        <v>8505.2581998768128</v>
      </c>
      <c r="N430" s="64">
        <f t="shared" si="95"/>
        <v>13518.470178873315</v>
      </c>
      <c r="O430" s="64">
        <f t="shared" si="95"/>
        <v>13820.827651453272</v>
      </c>
      <c r="P430" s="48">
        <f t="shared" si="92"/>
        <v>1</v>
      </c>
    </row>
    <row r="431" spans="3:18" ht="16.5" hidden="1" thickTop="1" thickBot="1" x14ac:dyDescent="0.3">
      <c r="C431" s="260"/>
      <c r="D431" s="261"/>
      <c r="E431" s="57" t="s">
        <v>86</v>
      </c>
      <c r="F431" s="64">
        <v>5286.47265625</v>
      </c>
      <c r="G431" s="64">
        <v>5574.3583984375</v>
      </c>
      <c r="H431" s="64">
        <v>5870.6923828125</v>
      </c>
      <c r="I431" s="64">
        <v>6073.07958984375</v>
      </c>
      <c r="J431" s="64">
        <v>6314.3251953125</v>
      </c>
      <c r="K431" s="64">
        <v>6563.71875</v>
      </c>
      <c r="L431" s="64">
        <v>6601.6884765625</v>
      </c>
      <c r="M431" s="64">
        <v>6917.2216796875</v>
      </c>
      <c r="N431" s="64">
        <v>6844.95947265625</v>
      </c>
      <c r="O431" s="64">
        <v>6803.31591796875</v>
      </c>
      <c r="P431" s="48">
        <f t="shared" si="92"/>
        <v>0.49225097725991651</v>
      </c>
      <c r="Q431" s="94">
        <f>IF(OR(O431=0, N431=0),"-",O431/N431-1)</f>
        <v>-6.0838277938466412E-3</v>
      </c>
      <c r="R431" s="94">
        <f>IF(OR(O431=0, F431=0),"-",O431/F431-1)</f>
        <v>0.28692917950222308</v>
      </c>
    </row>
    <row r="432" spans="3:18" ht="15.75" hidden="1" thickTop="1" x14ac:dyDescent="0.25">
      <c r="E432" s="57" t="s">
        <v>87</v>
      </c>
      <c r="F432" s="88"/>
      <c r="G432" s="88">
        <f t="shared" ref="G432:O432" si="96">G431/F431-1</f>
        <v>5.4457056889747335E-2</v>
      </c>
      <c r="H432" s="88">
        <f t="shared" si="96"/>
        <v>5.3160195881567729E-2</v>
      </c>
      <c r="I432" s="88">
        <f t="shared" si="96"/>
        <v>3.4474163153868309E-2</v>
      </c>
      <c r="J432" s="88">
        <f t="shared" si="96"/>
        <v>3.9723768131113335E-2</v>
      </c>
      <c r="K432" s="88">
        <f t="shared" si="96"/>
        <v>3.9496469848059101E-2</v>
      </c>
      <c r="L432" s="88">
        <f t="shared" si="96"/>
        <v>5.7847887773223583E-3</v>
      </c>
      <c r="M432" s="88">
        <f t="shared" si="96"/>
        <v>4.7795833481875771E-2</v>
      </c>
      <c r="N432" s="88">
        <f t="shared" si="96"/>
        <v>-1.0446709730793868E-2</v>
      </c>
      <c r="O432" s="89">
        <f t="shared" si="96"/>
        <v>-6.0838277938466412E-3</v>
      </c>
      <c r="R432" s="99"/>
    </row>
    <row r="433" spans="3:18" hidden="1" x14ac:dyDescent="0.15"/>
    <row r="434" spans="3:18" hidden="1" x14ac:dyDescent="0.15"/>
    <row r="435" spans="3:18" ht="18.75" x14ac:dyDescent="0.15">
      <c r="C435" s="264" t="s">
        <v>230</v>
      </c>
      <c r="D435" s="265"/>
      <c r="E435" s="269" t="s">
        <v>111</v>
      </c>
      <c r="F435" s="270"/>
      <c r="G435" s="270"/>
      <c r="H435" s="270"/>
      <c r="I435" s="270"/>
      <c r="J435" s="270"/>
      <c r="K435" s="270"/>
      <c r="L435" s="270"/>
      <c r="M435" s="270"/>
      <c r="N435" s="270"/>
      <c r="O435" s="271"/>
    </row>
    <row r="436" spans="3:18" ht="15" x14ac:dyDescent="0.15">
      <c r="C436" s="262" t="s">
        <v>93</v>
      </c>
      <c r="D436" s="263"/>
      <c r="E436" s="43">
        <v>10</v>
      </c>
      <c r="F436" s="44">
        <v>2004</v>
      </c>
      <c r="G436" s="44">
        <f t="shared" ref="G436:O436" si="97">F436+1</f>
        <v>2005</v>
      </c>
      <c r="H436" s="44">
        <f t="shared" si="97"/>
        <v>2006</v>
      </c>
      <c r="I436" s="44">
        <f t="shared" si="97"/>
        <v>2007</v>
      </c>
      <c r="J436" s="44">
        <f t="shared" si="97"/>
        <v>2008</v>
      </c>
      <c r="K436" s="44">
        <f t="shared" si="97"/>
        <v>2009</v>
      </c>
      <c r="L436" s="44">
        <f t="shared" si="97"/>
        <v>2010</v>
      </c>
      <c r="M436" s="44">
        <f t="shared" si="97"/>
        <v>2011</v>
      </c>
      <c r="N436" s="44">
        <f t="shared" si="97"/>
        <v>2012</v>
      </c>
      <c r="O436" s="120">
        <f t="shared" si="97"/>
        <v>2013</v>
      </c>
      <c r="P436" s="46" t="s">
        <v>91</v>
      </c>
      <c r="Q436" s="96" t="s">
        <v>88</v>
      </c>
      <c r="R436" s="97" t="s">
        <v>89</v>
      </c>
    </row>
    <row r="437" spans="3:18" ht="15" x14ac:dyDescent="0.25">
      <c r="C437" s="256"/>
      <c r="D437" s="257"/>
      <c r="E437" s="45" t="s">
        <v>0</v>
      </c>
      <c r="F437" s="73">
        <f>IF($C$3="National Currency",IF(D.Other_DATA!E337=0,0,D.Other_DATA!E337),IF($C$3="Current Exchange rate",IF(D.Other_DATA!E337=0,0,D.Other_DATA!E337/ECO!O10),IF($C$3="Constant Exchange rate",IF(D.Other_DATA!E337=0,0,D.Other_DATA!E337/ECO!O45))))</f>
        <v>0</v>
      </c>
      <c r="G437" s="73">
        <f>IF($C$3="National Currency",IF(D.Other_DATA!F337=0,0,D.Other_DATA!F337),IF($C$3="Current Exchange rate",IF(D.Other_DATA!F337=0,0,D.Other_DATA!F337/ECO!P10),IF($C$3="Constant Exchange rate",IF(D.Other_DATA!F337=0,0,D.Other_DATA!F337/ECO!P45))))</f>
        <v>0</v>
      </c>
      <c r="H437" s="73">
        <f>IF($C$3="National Currency",IF(D.Other_DATA!G337=0,0,D.Other_DATA!G337),IF($C$3="Current Exchange rate",IF(D.Other_DATA!G337=0,0,D.Other_DATA!G337/ECO!Q10),IF($C$3="Constant Exchange rate",IF(D.Other_DATA!G337=0,0,D.Other_DATA!G337/ECO!Q45))))</f>
        <v>0</v>
      </c>
      <c r="I437" s="73">
        <f>IF($C$3="National Currency",IF(D.Other_DATA!H337=0,0,D.Other_DATA!H337),IF($C$3="Current Exchange rate",IF(D.Other_DATA!H337=0,0,D.Other_DATA!H337/ECO!R10),IF($C$3="Constant Exchange rate",IF(D.Other_DATA!H337=0,0,D.Other_DATA!H337/ECO!R45))))</f>
        <v>0</v>
      </c>
      <c r="J437" s="73">
        <f>IF($C$3="National Currency",IF(D.Other_DATA!I337=0,0,D.Other_DATA!I337),IF($C$3="Current Exchange rate",IF(D.Other_DATA!I337=0,0,D.Other_DATA!I337/ECO!S10),IF($C$3="Constant Exchange rate",IF(D.Other_DATA!I337=0,0,D.Other_DATA!I337/ECO!S45))))</f>
        <v>0</v>
      </c>
      <c r="K437" s="73">
        <f>IF($C$3="National Currency",IF(D.Other_DATA!J337=0,0,D.Other_DATA!J337),IF($C$3="Current Exchange rate",IF(D.Other_DATA!J337=0,0,D.Other_DATA!J337/ECO!T10),IF($C$3="Constant Exchange rate",IF(D.Other_DATA!J337=0,0,D.Other_DATA!J337/ECO!T45))))</f>
        <v>0</v>
      </c>
      <c r="L437" s="73">
        <f>IF($C$3="National Currency",IF(D.Other_DATA!K337=0,0,D.Other_DATA!K337),IF($C$3="Current Exchange rate",IF(D.Other_DATA!K337=0,0,D.Other_DATA!K337/ECO!U10),IF($C$3="Constant Exchange rate",IF(D.Other_DATA!K337=0,0,D.Other_DATA!K337/ECO!U45))))</f>
        <v>0</v>
      </c>
      <c r="M437" s="73">
        <f>IF($C$3="National Currency",IF(D.Other_DATA!L337=0,0,D.Other_DATA!L337),IF($C$3="Current Exchange rate",IF(D.Other_DATA!L337=0,0,D.Other_DATA!L337/ECO!V10),IF($C$3="Constant Exchange rate",IF(D.Other_DATA!L337=0,0,D.Other_DATA!L337/ECO!V45))))</f>
        <v>0</v>
      </c>
      <c r="N437" s="73">
        <f>IF($C$3="National Currency",IF(D.Other_DATA!M337=0,0,D.Other_DATA!M337),IF($C$3="Current Exchange rate",IF(D.Other_DATA!M337=0,0,D.Other_DATA!M337/ECO!W10),IF($C$3="Constant Exchange rate",IF(D.Other_DATA!M337=0,0,D.Other_DATA!M337/ECO!W45))))</f>
        <v>0</v>
      </c>
      <c r="O437" s="73">
        <f>IF($C$3="National Currency",IF(D.Other_DATA!N337=0,0,D.Other_DATA!N337),IF($C$3="Current Exchange rate",IF(D.Other_DATA!N337=0,0,D.Other_DATA!N337/ECO!X10),IF($C$3="Constant Exchange rate",IF(D.Other_DATA!N337=0,0,D.Other_DATA!N337/ECO!X45))))</f>
        <v>0</v>
      </c>
      <c r="P437" s="48">
        <f>O437/$O$469</f>
        <v>0</v>
      </c>
      <c r="Q437" s="94" t="str">
        <f>IF(OR(O437=0, N437=0),"-",O437/N437-1)</f>
        <v>-</v>
      </c>
      <c r="R437" s="94" t="str">
        <f>IF(OR(O437=0, F437=0),"-",O437/F437-1)</f>
        <v>-</v>
      </c>
    </row>
    <row r="438" spans="3:18" ht="15" x14ac:dyDescent="0.25">
      <c r="C438" s="256"/>
      <c r="D438" s="257"/>
      <c r="E438" s="45" t="s">
        <v>1</v>
      </c>
      <c r="F438" s="74">
        <f>IF($C$3="National Currency",IF(D.Other_DATA!E338=0,0,D.Other_DATA!E338),IF($C$3="Current Exchange rate",IF(D.Other_DATA!E338=0,0,D.Other_DATA!E338/ECO!O11),IF($C$3="Constant Exchange rate",IF(D.Other_DATA!E338=0,0,D.Other_DATA!E338/ECO!O46))))</f>
        <v>288</v>
      </c>
      <c r="G438" s="74">
        <f>IF($C$3="National Currency",IF(D.Other_DATA!F338=0,0,D.Other_DATA!F338),IF($C$3="Current Exchange rate",IF(D.Other_DATA!F338=0,0,D.Other_DATA!F338/ECO!P11),IF($C$3="Constant Exchange rate",IF(D.Other_DATA!F338=0,0,D.Other_DATA!F338/ECO!P46))))</f>
        <v>299</v>
      </c>
      <c r="H438" s="74">
        <f>IF($C$3="National Currency",IF(D.Other_DATA!G338=0,0,D.Other_DATA!G338),IF($C$3="Current Exchange rate",IF(D.Other_DATA!G338=0,0,D.Other_DATA!G338/ECO!Q11),IF($C$3="Constant Exchange rate",IF(D.Other_DATA!G338=0,0,D.Other_DATA!G338/ECO!Q46))))</f>
        <v>300.54603234000001</v>
      </c>
      <c r="I438" s="74">
        <f>IF($C$3="National Currency",IF(D.Other_DATA!H338=0,0,D.Other_DATA!H338),IF($C$3="Current Exchange rate",IF(D.Other_DATA!H338=0,0,D.Other_DATA!H338/ECO!R11),IF($C$3="Constant Exchange rate",IF(D.Other_DATA!H338=0,0,D.Other_DATA!H338/ECO!R46))))</f>
        <v>314.14949879</v>
      </c>
      <c r="J438" s="74">
        <f>IF($C$3="National Currency",IF(D.Other_DATA!I338=0,0,D.Other_DATA!I338),IF($C$3="Current Exchange rate",IF(D.Other_DATA!I338=0,0,D.Other_DATA!I338/ECO!S11),IF($C$3="Constant Exchange rate",IF(D.Other_DATA!I338=0,0,D.Other_DATA!I338/ECO!S46))))</f>
        <v>319.28625863999997</v>
      </c>
      <c r="K438" s="74">
        <f>IF($C$3="National Currency",IF(D.Other_DATA!J338=0,0,D.Other_DATA!J338),IF($C$3="Current Exchange rate",IF(D.Other_DATA!J338=0,0,D.Other_DATA!J338/ECO!T11),IF($C$3="Constant Exchange rate",IF(D.Other_DATA!J338=0,0,D.Other_DATA!J338/ECO!T46))))</f>
        <v>305.62539516999999</v>
      </c>
      <c r="L438" s="74">
        <f>IF($C$3="National Currency",IF(D.Other_DATA!K338=0,0,D.Other_DATA!K338),IF($C$3="Current Exchange rate",IF(D.Other_DATA!K338=0,0,D.Other_DATA!K338/ECO!U11),IF($C$3="Constant Exchange rate",IF(D.Other_DATA!K338=0,0,D.Other_DATA!K338/ECO!U46))))</f>
        <v>296.51797662000001</v>
      </c>
      <c r="M438" s="74">
        <f>IF($C$3="National Currency",IF(D.Other_DATA!L338=0,0,D.Other_DATA!L338),IF($C$3="Current Exchange rate",IF(D.Other_DATA!L338=0,0,D.Other_DATA!L338/ECO!V11),IF($C$3="Constant Exchange rate",IF(D.Other_DATA!L338=0,0,D.Other_DATA!L338/ECO!V46))))</f>
        <v>304.89336298000001</v>
      </c>
      <c r="N438" s="74">
        <f>IF($C$3="National Currency",IF(D.Other_DATA!M338=0,0,D.Other_DATA!M338),IF($C$3="Current Exchange rate",IF(D.Other_DATA!M338=0,0,D.Other_DATA!M338/ECO!W11),IF($C$3="Constant Exchange rate",IF(D.Other_DATA!M338=0,0,D.Other_DATA!M338/ECO!W46))))</f>
        <v>310.11736566999997</v>
      </c>
      <c r="O438" s="74">
        <f>IF($C$3="National Currency",IF(D.Other_DATA!N338=0,0,D.Other_DATA!N338),IF($C$3="Current Exchange rate",IF(D.Other_DATA!N338=0,0,D.Other_DATA!N338/ECO!X11),IF($C$3="Constant Exchange rate",IF(D.Other_DATA!N338=0,0,D.Other_DATA!N338/ECO!X46))))</f>
        <v>311.42333417000003</v>
      </c>
      <c r="P438" s="48">
        <f t="shared" ref="P438:P468" si="98">O438/$O$469</f>
        <v>8.1268734730578121E-2</v>
      </c>
      <c r="Q438" s="94">
        <f t="shared" ref="Q438:Q468" si="99">IF(OR(O438=0, N438=0),"-",O438/N438-1)</f>
        <v>4.2112072543198931E-3</v>
      </c>
      <c r="R438" s="94">
        <f t="shared" ref="R438:R468" si="100">IF(OR(O438=0, F438=0),"-",O438/F438-1)</f>
        <v>8.133102142361115E-2</v>
      </c>
    </row>
    <row r="439" spans="3:18" ht="15" x14ac:dyDescent="0.25">
      <c r="C439" s="256"/>
      <c r="D439" s="257"/>
      <c r="E439" s="45" t="s">
        <v>2</v>
      </c>
      <c r="F439" s="74">
        <f>IF($C$3="National Currency",IF(D.Other_DATA!E339=0,0,D.Other_DATA!E339),IF($C$3="Current Exchange rate",IF(D.Other_DATA!E339=0,0,D.Other_DATA!E339/ECO!O12),IF($C$3="Constant Exchange rate",IF(D.Other_DATA!E339=0,0,D.Other_DATA!E339/ECO!O47))))</f>
        <v>0</v>
      </c>
      <c r="G439" s="74">
        <f>IF($C$3="National Currency",IF(D.Other_DATA!F339=0,0,D.Other_DATA!F339),IF($C$3="Current Exchange rate",IF(D.Other_DATA!F339=0,0,D.Other_DATA!F339/ECO!P12),IF($C$3="Constant Exchange rate",IF(D.Other_DATA!F339=0,0,D.Other_DATA!F339/ECO!P47))))</f>
        <v>0</v>
      </c>
      <c r="H439" s="74">
        <f>IF($C$3="National Currency",IF(D.Other_DATA!G339=0,0,D.Other_DATA!G339),IF($C$3="Current Exchange rate",IF(D.Other_DATA!G339=0,0,D.Other_DATA!G339/ECO!Q12),IF($C$3="Constant Exchange rate",IF(D.Other_DATA!G339=0,0,D.Other_DATA!G339/ECO!Q47))))</f>
        <v>0</v>
      </c>
      <c r="I439" s="74">
        <f>IF($C$3="National Currency",IF(D.Other_DATA!H339=0,0,D.Other_DATA!H339),IF($C$3="Current Exchange rate",IF(D.Other_DATA!H339=0,0,D.Other_DATA!H339/ECO!R12),IF($C$3="Constant Exchange rate",IF(D.Other_DATA!H339=0,0,D.Other_DATA!H339/ECO!R47))))</f>
        <v>10.806064014725433</v>
      </c>
      <c r="J439" s="74">
        <f>IF($C$3="National Currency",IF(D.Other_DATA!I339=0,0,D.Other_DATA!I339),IF($C$3="Current Exchange rate",IF(D.Other_DATA!I339=0,0,D.Other_DATA!I339/ECO!S12),IF($C$3="Constant Exchange rate",IF(D.Other_DATA!I339=0,0,D.Other_DATA!I339/ECO!S47))))</f>
        <v>14.349933531035894</v>
      </c>
      <c r="K439" s="74">
        <f>IF($C$3="National Currency",IF(D.Other_DATA!J339=0,0,D.Other_DATA!J339),IF($C$3="Current Exchange rate",IF(D.Other_DATA!J339=0,0,D.Other_DATA!J339/ECO!T12),IF($C$3="Constant Exchange rate",IF(D.Other_DATA!J339=0,0,D.Other_DATA!J339/ECO!T47))))</f>
        <v>12.419777073320381</v>
      </c>
      <c r="L439" s="74">
        <f>IF($C$3="National Currency",IF(D.Other_DATA!K339=0,0,D.Other_DATA!K339),IF($C$3="Current Exchange rate",IF(D.Other_DATA!K339=0,0,D.Other_DATA!K339/ECO!U12),IF($C$3="Constant Exchange rate",IF(D.Other_DATA!K339=0,0,D.Other_DATA!K339/ECO!U47))))</f>
        <v>12.55542489007056</v>
      </c>
      <c r="M439" s="74">
        <f>IF($C$3="National Currency",IF(D.Other_DATA!L339=0,0,D.Other_DATA!L339),IF($C$3="Current Exchange rate",IF(D.Other_DATA!L339=0,0,D.Other_DATA!L339/ECO!V12),IF($C$3="Constant Exchange rate",IF(D.Other_DATA!L339=0,0,D.Other_DATA!L339/ECO!V47))))</f>
        <v>13.839860926475099</v>
      </c>
      <c r="N439" s="74">
        <f>IF($C$3="National Currency",IF(D.Other_DATA!M339=0,0,D.Other_DATA!M339),IF($C$3="Current Exchange rate",IF(D.Other_DATA!M339=0,0,D.Other_DATA!M339/ECO!W12),IF($C$3="Constant Exchange rate",IF(D.Other_DATA!M339=0,0,D.Other_DATA!M339/ECO!W47))))</f>
        <v>11.75989364965743</v>
      </c>
      <c r="O439" s="74">
        <f>IF($C$3="National Currency",IF(D.Other_DATA!N339=0,0,D.Other_DATA!N339),IF($C$3="Current Exchange rate",IF(D.Other_DATA!N339=0,0,D.Other_DATA!N339/ECO!X12),IF($C$3="Constant Exchange rate",IF(D.Other_DATA!N339=0,0,D.Other_DATA!N339/ECO!X47))))</f>
        <v>11.75989364965743</v>
      </c>
      <c r="P439" s="48">
        <f t="shared" si="98"/>
        <v>3.068850572873628E-3</v>
      </c>
      <c r="Q439" s="94">
        <f t="shared" si="99"/>
        <v>0</v>
      </c>
      <c r="R439" s="94" t="str">
        <f t="shared" si="100"/>
        <v>-</v>
      </c>
    </row>
    <row r="440" spans="3:18" ht="15" x14ac:dyDescent="0.25">
      <c r="C440" s="256"/>
      <c r="D440" s="257"/>
      <c r="E440" s="45" t="s">
        <v>3</v>
      </c>
      <c r="F440" s="74">
        <f>IF($C$3="National Currency",IF(D.Other_DATA!E340=0,0,D.Other_DATA!E340),IF($C$3="Current Exchange rate",IF(D.Other_DATA!E340=0,0,D.Other_DATA!E340/ECO!O13),IF($C$3="Constant Exchange rate",IF(D.Other_DATA!E340=0,0,D.Other_DATA!E340/ECO!O48))))</f>
        <v>0</v>
      </c>
      <c r="G440" s="74">
        <f>IF($C$3="National Currency",IF(D.Other_DATA!F340=0,0,D.Other_DATA!F340),IF($C$3="Current Exchange rate",IF(D.Other_DATA!F340=0,0,D.Other_DATA!F340/ECO!P13),IF($C$3="Constant Exchange rate",IF(D.Other_DATA!F340=0,0,D.Other_DATA!F340/ECO!P48))))</f>
        <v>0</v>
      </c>
      <c r="H440" s="74">
        <f>IF($C$3="National Currency",IF(D.Other_DATA!G340=0,0,D.Other_DATA!G340),IF($C$3="Current Exchange rate",IF(D.Other_DATA!G340=0,0,D.Other_DATA!G340/ECO!Q13),IF($C$3="Constant Exchange rate",IF(D.Other_DATA!G340=0,0,D.Other_DATA!G340/ECO!Q48))))</f>
        <v>0</v>
      </c>
      <c r="I440" s="74">
        <f>IF($C$3="National Currency",IF(D.Other_DATA!H340=0,0,D.Other_DATA!H340),IF($C$3="Current Exchange rate",IF(D.Other_DATA!H340=0,0,D.Other_DATA!H340/ECO!R13),IF($C$3="Constant Exchange rate",IF(D.Other_DATA!H340=0,0,D.Other_DATA!H340/ECO!R48))))</f>
        <v>0</v>
      </c>
      <c r="J440" s="74">
        <f>IF($C$3="National Currency",IF(D.Other_DATA!I340=0,0,D.Other_DATA!I340),IF($C$3="Current Exchange rate",IF(D.Other_DATA!I340=0,0,D.Other_DATA!I340/ECO!S13),IF($C$3="Constant Exchange rate",IF(D.Other_DATA!I340=0,0,D.Other_DATA!I340/ECO!S48))))</f>
        <v>0</v>
      </c>
      <c r="K440" s="74">
        <f>IF($C$3="National Currency",IF(D.Other_DATA!J340=0,0,D.Other_DATA!J340),IF($C$3="Current Exchange rate",IF(D.Other_DATA!J340=0,0,D.Other_DATA!J340/ECO!T13),IF($C$3="Constant Exchange rate",IF(D.Other_DATA!J340=0,0,D.Other_DATA!J340/ECO!T48))))</f>
        <v>0</v>
      </c>
      <c r="L440" s="74">
        <f>IF($C$3="National Currency",IF(D.Other_DATA!K340=0,0,D.Other_DATA!K340),IF($C$3="Current Exchange rate",IF(D.Other_DATA!K340=0,0,D.Other_DATA!K340/ECO!U13),IF($C$3="Constant Exchange rate",IF(D.Other_DATA!K340=0,0,D.Other_DATA!K340/ECO!U48))))</f>
        <v>0</v>
      </c>
      <c r="M440" s="74">
        <f>IF($C$3="National Currency",IF(D.Other_DATA!L340=0,0,D.Other_DATA!L340),IF($C$3="Current Exchange rate",IF(D.Other_DATA!L340=0,0,D.Other_DATA!L340/ECO!V13),IF($C$3="Constant Exchange rate",IF(D.Other_DATA!L340=0,0,D.Other_DATA!L340/ECO!V48))))</f>
        <v>0</v>
      </c>
      <c r="N440" s="74">
        <f>IF($C$3="National Currency",IF(D.Other_DATA!M340=0,0,D.Other_DATA!M340),IF($C$3="Current Exchange rate",IF(D.Other_DATA!M340=0,0,D.Other_DATA!M340/ECO!W13),IF($C$3="Constant Exchange rate",IF(D.Other_DATA!M340=0,0,D.Other_DATA!M340/ECO!W48))))</f>
        <v>0</v>
      </c>
      <c r="O440" s="74">
        <f>IF($C$3="National Currency",IF(D.Other_DATA!N340=0,0,D.Other_DATA!N340),IF($C$3="Current Exchange rate",IF(D.Other_DATA!N340=0,0,D.Other_DATA!N340/ECO!X13),IF($C$3="Constant Exchange rate",IF(D.Other_DATA!N340=0,0,D.Other_DATA!N340/ECO!X48))))</f>
        <v>0</v>
      </c>
      <c r="P440" s="48">
        <f t="shared" si="98"/>
        <v>0</v>
      </c>
      <c r="Q440" s="94" t="str">
        <f t="shared" si="99"/>
        <v>-</v>
      </c>
      <c r="R440" s="94" t="str">
        <f t="shared" si="100"/>
        <v>-</v>
      </c>
    </row>
    <row r="441" spans="3:18" ht="15" x14ac:dyDescent="0.25">
      <c r="C441" s="256"/>
      <c r="D441" s="257"/>
      <c r="E441" s="45" t="s">
        <v>4</v>
      </c>
      <c r="F441" s="74">
        <f>IF($C$3="National Currency",IF(D.Other_DATA!E341=0,0,D.Other_DATA!E341),IF($C$3="Current Exchange rate",IF(D.Other_DATA!E341=0,0,D.Other_DATA!E341/ECO!O14),IF($C$3="Constant Exchange rate",IF(D.Other_DATA!E341=0,0,D.Other_DATA!E341/ECO!O49))))</f>
        <v>0</v>
      </c>
      <c r="G441" s="74">
        <f>IF($C$3="National Currency",IF(D.Other_DATA!F341=0,0,D.Other_DATA!F341),IF($C$3="Current Exchange rate",IF(D.Other_DATA!F341=0,0,D.Other_DATA!F341/ECO!P14),IF($C$3="Constant Exchange rate",IF(D.Other_DATA!F341=0,0,D.Other_DATA!F341/ECO!P49))))</f>
        <v>0</v>
      </c>
      <c r="H441" s="74">
        <f>IF($C$3="National Currency",IF(D.Other_DATA!G341=0,0,D.Other_DATA!G341),IF($C$3="Current Exchange rate",IF(D.Other_DATA!G341=0,0,D.Other_DATA!G341/ECO!Q14),IF($C$3="Constant Exchange rate",IF(D.Other_DATA!G341=0,0,D.Other_DATA!G341/ECO!Q49))))</f>
        <v>0</v>
      </c>
      <c r="I441" s="74">
        <f>IF($C$3="National Currency",IF(D.Other_DATA!H341=0,0,D.Other_DATA!H341),IF($C$3="Current Exchange rate",IF(D.Other_DATA!H341=0,0,D.Other_DATA!H341/ECO!R14),IF($C$3="Constant Exchange rate",IF(D.Other_DATA!H341=0,0,D.Other_DATA!H341/ECO!R49))))</f>
        <v>0</v>
      </c>
      <c r="J441" s="74">
        <f>IF($C$3="National Currency",IF(D.Other_DATA!I341=0,0,D.Other_DATA!I341),IF($C$3="Current Exchange rate",IF(D.Other_DATA!I341=0,0,D.Other_DATA!I341/ECO!S14),IF($C$3="Constant Exchange rate",IF(D.Other_DATA!I341=0,0,D.Other_DATA!I341/ECO!S49))))</f>
        <v>0</v>
      </c>
      <c r="K441" s="74">
        <f>IF($C$3="National Currency",IF(D.Other_DATA!J341=0,0,D.Other_DATA!J341),IF($C$3="Current Exchange rate",IF(D.Other_DATA!J341=0,0,D.Other_DATA!J341/ECO!T14),IF($C$3="Constant Exchange rate",IF(D.Other_DATA!J341=0,0,D.Other_DATA!J341/ECO!T49))))</f>
        <v>0</v>
      </c>
      <c r="L441" s="74">
        <f>IF($C$3="National Currency",IF(D.Other_DATA!K341=0,0,D.Other_DATA!K341),IF($C$3="Current Exchange rate",IF(D.Other_DATA!K341=0,0,D.Other_DATA!K341/ECO!U14),IF($C$3="Constant Exchange rate",IF(D.Other_DATA!K341=0,0,D.Other_DATA!K341/ECO!U49))))</f>
        <v>0</v>
      </c>
      <c r="M441" s="74">
        <f>IF($C$3="National Currency",IF(D.Other_DATA!L341=0,0,D.Other_DATA!L341),IF($C$3="Current Exchange rate",IF(D.Other_DATA!L341=0,0,D.Other_DATA!L341/ECO!V14),IF($C$3="Constant Exchange rate",IF(D.Other_DATA!L341=0,0,D.Other_DATA!L341/ECO!V49))))</f>
        <v>0</v>
      </c>
      <c r="N441" s="74">
        <f>IF($C$3="National Currency",IF(D.Other_DATA!M341=0,0,D.Other_DATA!M341),IF($C$3="Current Exchange rate",IF(D.Other_DATA!M341=0,0,D.Other_DATA!M341/ECO!W14),IF($C$3="Constant Exchange rate",IF(D.Other_DATA!M341=0,0,D.Other_DATA!M341/ECO!W49))))</f>
        <v>0</v>
      </c>
      <c r="O441" s="74">
        <f>IF($C$3="National Currency",IF(D.Other_DATA!N341=0,0,D.Other_DATA!N341),IF($C$3="Current Exchange rate",IF(D.Other_DATA!N341=0,0,D.Other_DATA!N341/ECO!X14),IF($C$3="Constant Exchange rate",IF(D.Other_DATA!N341=0,0,D.Other_DATA!N341/ECO!X49))))</f>
        <v>0</v>
      </c>
      <c r="P441" s="48">
        <f t="shared" si="98"/>
        <v>0</v>
      </c>
      <c r="Q441" s="94" t="str">
        <f t="shared" si="99"/>
        <v>-</v>
      </c>
      <c r="R441" s="94" t="str">
        <f t="shared" si="100"/>
        <v>-</v>
      </c>
    </row>
    <row r="442" spans="3:18" ht="15" x14ac:dyDescent="0.25">
      <c r="C442" s="256"/>
      <c r="D442" s="257"/>
      <c r="E442" s="45" t="s">
        <v>5</v>
      </c>
      <c r="F442" s="74">
        <f>IF($C$3="National Currency",IF(D.Other_DATA!E342=0,0,D.Other_DATA!E342),IF($C$3="Current Exchange rate",IF(D.Other_DATA!E342=0,0,D.Other_DATA!E342/ECO!O15),IF($C$3="Constant Exchange rate",IF(D.Other_DATA!E342=0,0,D.Other_DATA!E342/ECO!O50))))</f>
        <v>0</v>
      </c>
      <c r="G442" s="74">
        <f>IF($C$3="National Currency",IF(D.Other_DATA!F342=0,0,D.Other_DATA!F342),IF($C$3="Current Exchange rate",IF(D.Other_DATA!F342=0,0,D.Other_DATA!F342/ECO!P15),IF($C$3="Constant Exchange rate",IF(D.Other_DATA!F342=0,0,D.Other_DATA!F342/ECO!P50))))</f>
        <v>0</v>
      </c>
      <c r="H442" s="74">
        <f>IF($C$3="National Currency",IF(D.Other_DATA!G342=0,0,D.Other_DATA!G342),IF($C$3="Current Exchange rate",IF(D.Other_DATA!G342=0,0,D.Other_DATA!G342/ECO!Q15),IF($C$3="Constant Exchange rate",IF(D.Other_DATA!G342=0,0,D.Other_DATA!G342/ECO!Q50))))</f>
        <v>0</v>
      </c>
      <c r="I442" s="74">
        <f>IF($C$3="National Currency",IF(D.Other_DATA!H342=0,0,D.Other_DATA!H342),IF($C$3="Current Exchange rate",IF(D.Other_DATA!H342=0,0,D.Other_DATA!H342/ECO!R15),IF($C$3="Constant Exchange rate",IF(D.Other_DATA!H342=0,0,D.Other_DATA!H342/ECO!R50))))</f>
        <v>0</v>
      </c>
      <c r="J442" s="74">
        <f>IF($C$3="National Currency",IF(D.Other_DATA!I342=0,0,D.Other_DATA!I342),IF($C$3="Current Exchange rate",IF(D.Other_DATA!I342=0,0,D.Other_DATA!I342/ECO!S15),IF($C$3="Constant Exchange rate",IF(D.Other_DATA!I342=0,0,D.Other_DATA!I342/ECO!S50))))</f>
        <v>16.549486208761493</v>
      </c>
      <c r="K442" s="74">
        <f>IF($C$3="National Currency",IF(D.Other_DATA!J342=0,0,D.Other_DATA!J342),IF($C$3="Current Exchange rate",IF(D.Other_DATA!J342=0,0,D.Other_DATA!J342/ECO!T15),IF($C$3="Constant Exchange rate",IF(D.Other_DATA!J342=0,0,D.Other_DATA!J342/ECO!T50))))</f>
        <v>21.092482422931315</v>
      </c>
      <c r="L442" s="74">
        <f>IF($C$3="National Currency",IF(D.Other_DATA!K342=0,0,D.Other_DATA!K342),IF($C$3="Current Exchange rate",IF(D.Other_DATA!K342=0,0,D.Other_DATA!K342/ECO!U15),IF($C$3="Constant Exchange rate",IF(D.Other_DATA!K342=0,0,D.Other_DATA!K342/ECO!U50))))</f>
        <v>20.046872183162069</v>
      </c>
      <c r="M442" s="74">
        <f>IF($C$3="National Currency",IF(D.Other_DATA!L342=0,0,D.Other_DATA!L342),IF($C$3="Current Exchange rate",IF(D.Other_DATA!L342=0,0,D.Other_DATA!L342/ECO!V15),IF($C$3="Constant Exchange rate",IF(D.Other_DATA!L342=0,0,D.Other_DATA!L342/ECO!V50))))</f>
        <v>23.580313683071932</v>
      </c>
      <c r="N442" s="74">
        <f>IF($C$3="National Currency",IF(D.Other_DATA!M342=0,0,D.Other_DATA!M342),IF($C$3="Current Exchange rate",IF(D.Other_DATA!M342=0,0,D.Other_DATA!M342/ECO!W15),IF($C$3="Constant Exchange rate",IF(D.Other_DATA!M342=0,0,D.Other_DATA!M342/ECO!W50))))</f>
        <v>21.705426356589147</v>
      </c>
      <c r="O442" s="74">
        <f>IF($C$3="National Currency",IF(D.Other_DATA!N342=0,0,D.Other_DATA!N342),IF($C$3="Current Exchange rate",IF(D.Other_DATA!N342=0,0,D.Other_DATA!N342/ECO!X15),IF($C$3="Constant Exchange rate",IF(D.Other_DATA!N342=0,0,D.Other_DATA!N342/ECO!X50))))</f>
        <v>20.840093744366325</v>
      </c>
      <c r="P442" s="48">
        <f t="shared" si="98"/>
        <v>5.4384108846087858E-3</v>
      </c>
      <c r="Q442" s="94">
        <f t="shared" si="99"/>
        <v>-3.9867109634551423E-2</v>
      </c>
      <c r="R442" s="94" t="str">
        <f t="shared" si="100"/>
        <v>-</v>
      </c>
    </row>
    <row r="443" spans="3:18" ht="15" x14ac:dyDescent="0.25">
      <c r="C443" s="256"/>
      <c r="D443" s="257"/>
      <c r="E443" s="45" t="s">
        <v>6</v>
      </c>
      <c r="F443" s="74">
        <f>IF($C$3="National Currency",IF(D.Other_DATA!E343=0,0,D.Other_DATA!E343),IF($C$3="Current Exchange rate",IF(D.Other_DATA!E343=0,0,D.Other_DATA!E343/ECO!O16),IF($C$3="Constant Exchange rate",IF(D.Other_DATA!E343=0,0,D.Other_DATA!E343/ECO!O51))))</f>
        <v>0</v>
      </c>
      <c r="G443" s="74">
        <f>IF($C$3="National Currency",IF(D.Other_DATA!F343=0,0,D.Other_DATA!F343),IF($C$3="Current Exchange rate",IF(D.Other_DATA!F343=0,0,D.Other_DATA!F343/ECO!P16),IF($C$3="Constant Exchange rate",IF(D.Other_DATA!F343=0,0,D.Other_DATA!F343/ECO!P51))))</f>
        <v>0</v>
      </c>
      <c r="H443" s="74">
        <f>IF($C$3="National Currency",IF(D.Other_DATA!G343=0,0,D.Other_DATA!G343),IF($C$3="Current Exchange rate",IF(D.Other_DATA!G343=0,0,D.Other_DATA!G343/ECO!Q16),IF($C$3="Constant Exchange rate",IF(D.Other_DATA!G343=0,0,D.Other_DATA!G343/ECO!Q51))))</f>
        <v>0</v>
      </c>
      <c r="I443" s="74">
        <f>IF($C$3="National Currency",IF(D.Other_DATA!H343=0,0,D.Other_DATA!H343),IF($C$3="Current Exchange rate",IF(D.Other_DATA!H343=0,0,D.Other_DATA!H343/ECO!R16),IF($C$3="Constant Exchange rate",IF(D.Other_DATA!H343=0,0,D.Other_DATA!H343/ECO!R51))))</f>
        <v>0</v>
      </c>
      <c r="J443" s="74">
        <f>IF($C$3="National Currency",IF(D.Other_DATA!I343=0,0,D.Other_DATA!I343),IF($C$3="Current Exchange rate",IF(D.Other_DATA!I343=0,0,D.Other_DATA!I343/ECO!S16),IF($C$3="Constant Exchange rate",IF(D.Other_DATA!I343=0,0,D.Other_DATA!I343/ECO!S51))))</f>
        <v>0</v>
      </c>
      <c r="K443" s="74">
        <f>IF($C$3="National Currency",IF(D.Other_DATA!J343=0,0,D.Other_DATA!J343),IF($C$3="Current Exchange rate",IF(D.Other_DATA!J343=0,0,D.Other_DATA!J343/ECO!T16),IF($C$3="Constant Exchange rate",IF(D.Other_DATA!J343=0,0,D.Other_DATA!J343/ECO!T51))))</f>
        <v>0</v>
      </c>
      <c r="L443" s="74">
        <f>IF($C$3="National Currency",IF(D.Other_DATA!K343=0,0,D.Other_DATA!K343),IF($C$3="Current Exchange rate",IF(D.Other_DATA!K343=0,0,D.Other_DATA!K343/ECO!U16),IF($C$3="Constant Exchange rate",IF(D.Other_DATA!K343=0,0,D.Other_DATA!K343/ECO!U51))))</f>
        <v>0</v>
      </c>
      <c r="M443" s="74">
        <f>IF($C$3="National Currency",IF(D.Other_DATA!L343=0,0,D.Other_DATA!L343),IF($C$3="Current Exchange rate",IF(D.Other_DATA!L343=0,0,D.Other_DATA!L343/ECO!V16),IF($C$3="Constant Exchange rate",IF(D.Other_DATA!L343=0,0,D.Other_DATA!L343/ECO!V51))))</f>
        <v>0</v>
      </c>
      <c r="N443" s="74">
        <f>IF($C$3="National Currency",IF(D.Other_DATA!M343=0,0,D.Other_DATA!M343),IF($C$3="Current Exchange rate",IF(D.Other_DATA!M343=0,0,D.Other_DATA!M343/ECO!W16),IF($C$3="Constant Exchange rate",IF(D.Other_DATA!M343=0,0,D.Other_DATA!M343/ECO!W51))))</f>
        <v>0</v>
      </c>
      <c r="O443" s="74">
        <f>IF($C$3="National Currency",IF(D.Other_DATA!N343=0,0,D.Other_DATA!N343),IF($C$3="Current Exchange rate",IF(D.Other_DATA!N343=0,0,D.Other_DATA!N343/ECO!X16),IF($C$3="Constant Exchange rate",IF(D.Other_DATA!N343=0,0,D.Other_DATA!N343/ECO!X51))))</f>
        <v>0</v>
      </c>
      <c r="P443" s="48">
        <f t="shared" si="98"/>
        <v>0</v>
      </c>
      <c r="Q443" s="94" t="str">
        <f t="shared" si="99"/>
        <v>-</v>
      </c>
      <c r="R443" s="94" t="str">
        <f t="shared" si="100"/>
        <v>-</v>
      </c>
    </row>
    <row r="444" spans="3:18" ht="15" x14ac:dyDescent="0.25">
      <c r="C444" s="256"/>
      <c r="D444" s="257"/>
      <c r="E444" s="45" t="s">
        <v>7</v>
      </c>
      <c r="F444" s="74">
        <f>IF($C$3="National Currency",IF(D.Other_DATA!E344=0,0,D.Other_DATA!E344),IF($C$3="Current Exchange rate",IF(D.Other_DATA!E344=0,0,D.Other_DATA!E344/ECO!O17),IF($C$3="Constant Exchange rate",IF(D.Other_DATA!E344=0,0,D.Other_DATA!E344/ECO!O52))))</f>
        <v>0</v>
      </c>
      <c r="G444" s="74">
        <f>IF($C$3="National Currency",IF(D.Other_DATA!F344=0,0,D.Other_DATA!F344),IF($C$3="Current Exchange rate",IF(D.Other_DATA!F344=0,0,D.Other_DATA!F344/ECO!P17),IF($C$3="Constant Exchange rate",IF(D.Other_DATA!F344=0,0,D.Other_DATA!F344/ECO!P52))))</f>
        <v>0</v>
      </c>
      <c r="H444" s="74">
        <f>IF($C$3="National Currency",IF(D.Other_DATA!G344=0,0,D.Other_DATA!G344),IF($C$3="Current Exchange rate",IF(D.Other_DATA!G344=0,0,D.Other_DATA!G344/ECO!Q17),IF($C$3="Constant Exchange rate",IF(D.Other_DATA!G344=0,0,D.Other_DATA!G344/ECO!Q52))))</f>
        <v>0</v>
      </c>
      <c r="I444" s="74">
        <f>IF($C$3="National Currency",IF(D.Other_DATA!H344=0,0,D.Other_DATA!H344),IF($C$3="Current Exchange rate",IF(D.Other_DATA!H344=0,0,D.Other_DATA!H344/ECO!R17),IF($C$3="Constant Exchange rate",IF(D.Other_DATA!H344=0,0,D.Other_DATA!H344/ECO!R52))))</f>
        <v>0</v>
      </c>
      <c r="J444" s="74">
        <f>IF($C$3="National Currency",IF(D.Other_DATA!I344=0,0,D.Other_DATA!I344),IF($C$3="Current Exchange rate",IF(D.Other_DATA!I344=0,0,D.Other_DATA!I344/ECO!S17),IF($C$3="Constant Exchange rate",IF(D.Other_DATA!I344=0,0,D.Other_DATA!I344/ECO!S52))))</f>
        <v>0</v>
      </c>
      <c r="K444" s="74">
        <f>IF($C$3="National Currency",IF(D.Other_DATA!J344=0,0,D.Other_DATA!J344),IF($C$3="Current Exchange rate",IF(D.Other_DATA!J344=0,0,D.Other_DATA!J344/ECO!T17),IF($C$3="Constant Exchange rate",IF(D.Other_DATA!J344=0,0,D.Other_DATA!J344/ECO!T52))))</f>
        <v>0</v>
      </c>
      <c r="L444" s="74">
        <f>IF($C$3="National Currency",IF(D.Other_DATA!K344=0,0,D.Other_DATA!K344),IF($C$3="Current Exchange rate",IF(D.Other_DATA!K344=0,0,D.Other_DATA!K344/ECO!U17),IF($C$3="Constant Exchange rate",IF(D.Other_DATA!K344=0,0,D.Other_DATA!K344/ECO!U52))))</f>
        <v>0</v>
      </c>
      <c r="M444" s="74">
        <f>IF($C$3="National Currency",IF(D.Other_DATA!L344=0,0,D.Other_DATA!L344),IF($C$3="Current Exchange rate",IF(D.Other_DATA!L344=0,0,D.Other_DATA!L344/ECO!V17),IF($C$3="Constant Exchange rate",IF(D.Other_DATA!L344=0,0,D.Other_DATA!L344/ECO!V52))))</f>
        <v>0</v>
      </c>
      <c r="N444" s="74">
        <f>IF($C$3="National Currency",IF(D.Other_DATA!M344=0,0,D.Other_DATA!M344),IF($C$3="Current Exchange rate",IF(D.Other_DATA!M344=0,0,D.Other_DATA!M344/ECO!W17),IF($C$3="Constant Exchange rate",IF(D.Other_DATA!M344=0,0,D.Other_DATA!M344/ECO!W52))))</f>
        <v>0</v>
      </c>
      <c r="O444" s="74">
        <f>IF($C$3="National Currency",IF(D.Other_DATA!N344=0,0,D.Other_DATA!N344),IF($C$3="Current Exchange rate",IF(D.Other_DATA!N344=0,0,D.Other_DATA!N344/ECO!X17),IF($C$3="Constant Exchange rate",IF(D.Other_DATA!N344=0,0,D.Other_DATA!N344/ECO!X52))))</f>
        <v>0</v>
      </c>
      <c r="P444" s="48">
        <f t="shared" si="98"/>
        <v>0</v>
      </c>
      <c r="Q444" s="94" t="str">
        <f t="shared" si="99"/>
        <v>-</v>
      </c>
      <c r="R444" s="94" t="str">
        <f t="shared" si="100"/>
        <v>-</v>
      </c>
    </row>
    <row r="445" spans="3:18" ht="15" x14ac:dyDescent="0.25">
      <c r="C445" s="256"/>
      <c r="D445" s="257"/>
      <c r="E445" s="45" t="s">
        <v>8</v>
      </c>
      <c r="F445" s="74">
        <f>IF($C$3="National Currency",IF(D.Other_DATA!E345=0,0,D.Other_DATA!E345),IF($C$3="Current Exchange rate",IF(D.Other_DATA!E345=0,0,D.Other_DATA!E345/ECO!O18),IF($C$3="Constant Exchange rate",IF(D.Other_DATA!E345=0,0,D.Other_DATA!E345/ECO!O53))))</f>
        <v>0</v>
      </c>
      <c r="G445" s="74">
        <f>IF($C$3="National Currency",IF(D.Other_DATA!F345=0,0,D.Other_DATA!F345),IF($C$3="Current Exchange rate",IF(D.Other_DATA!F345=0,0,D.Other_DATA!F345/ECO!P18),IF($C$3="Constant Exchange rate",IF(D.Other_DATA!F345=0,0,D.Other_DATA!F345/ECO!P53))))</f>
        <v>0</v>
      </c>
      <c r="H445" s="74">
        <f>IF($C$3="National Currency",IF(D.Other_DATA!G345=0,0,D.Other_DATA!G345),IF($C$3="Current Exchange rate",IF(D.Other_DATA!G345=0,0,D.Other_DATA!G345/ECO!Q18),IF($C$3="Constant Exchange rate",IF(D.Other_DATA!G345=0,0,D.Other_DATA!G345/ECO!Q53))))</f>
        <v>0</v>
      </c>
      <c r="I445" s="74">
        <f>IF($C$3="National Currency",IF(D.Other_DATA!H345=0,0,D.Other_DATA!H345),IF($C$3="Current Exchange rate",IF(D.Other_DATA!H345=0,0,D.Other_DATA!H345/ECO!R18),IF($C$3="Constant Exchange rate",IF(D.Other_DATA!H345=0,0,D.Other_DATA!H345/ECO!R53))))</f>
        <v>0</v>
      </c>
      <c r="J445" s="74">
        <f>IF($C$3="National Currency",IF(D.Other_DATA!I345=0,0,D.Other_DATA!I345),IF($C$3="Current Exchange rate",IF(D.Other_DATA!I345=0,0,D.Other_DATA!I345/ECO!S18),IF($C$3="Constant Exchange rate",IF(D.Other_DATA!I345=0,0,D.Other_DATA!I345/ECO!S53))))</f>
        <v>0</v>
      </c>
      <c r="K445" s="74">
        <f>IF($C$3="National Currency",IF(D.Other_DATA!J345=0,0,D.Other_DATA!J345),IF($C$3="Current Exchange rate",IF(D.Other_DATA!J345=0,0,D.Other_DATA!J345/ECO!T18),IF($C$3="Constant Exchange rate",IF(D.Other_DATA!J345=0,0,D.Other_DATA!J345/ECO!T53))))</f>
        <v>0</v>
      </c>
      <c r="L445" s="74">
        <f>IF($C$3="National Currency",IF(D.Other_DATA!K345=0,0,D.Other_DATA!K345),IF($C$3="Current Exchange rate",IF(D.Other_DATA!K345=0,0,D.Other_DATA!K345/ECO!U18),IF($C$3="Constant Exchange rate",IF(D.Other_DATA!K345=0,0,D.Other_DATA!K345/ECO!U53))))</f>
        <v>0</v>
      </c>
      <c r="M445" s="74">
        <f>IF($C$3="National Currency",IF(D.Other_DATA!L345=0,0,D.Other_DATA!L345),IF($C$3="Current Exchange rate",IF(D.Other_DATA!L345=0,0,D.Other_DATA!L345/ECO!V18),IF($C$3="Constant Exchange rate",IF(D.Other_DATA!L345=0,0,D.Other_DATA!L345/ECO!V53))))</f>
        <v>0</v>
      </c>
      <c r="N445" s="74">
        <f>IF($C$3="National Currency",IF(D.Other_DATA!M345=0,0,D.Other_DATA!M345),IF($C$3="Current Exchange rate",IF(D.Other_DATA!M345=0,0,D.Other_DATA!M345/ECO!W18),IF($C$3="Constant Exchange rate",IF(D.Other_DATA!M345=0,0,D.Other_DATA!M345/ECO!W53))))</f>
        <v>0</v>
      </c>
      <c r="O445" s="74">
        <f>IF($C$3="National Currency",IF(D.Other_DATA!N345=0,0,D.Other_DATA!N345),IF($C$3="Current Exchange rate",IF(D.Other_DATA!N345=0,0,D.Other_DATA!N345/ECO!X18),IF($C$3="Constant Exchange rate",IF(D.Other_DATA!N345=0,0,D.Other_DATA!N345/ECO!X53))))</f>
        <v>0</v>
      </c>
      <c r="P445" s="48">
        <f t="shared" si="98"/>
        <v>0</v>
      </c>
      <c r="Q445" s="94" t="str">
        <f t="shared" si="99"/>
        <v>-</v>
      </c>
      <c r="R445" s="94" t="str">
        <f t="shared" si="100"/>
        <v>-</v>
      </c>
    </row>
    <row r="446" spans="3:18" ht="15" x14ac:dyDescent="0.25">
      <c r="C446" s="256"/>
      <c r="D446" s="257"/>
      <c r="E446" s="45" t="s">
        <v>9</v>
      </c>
      <c r="F446" s="74">
        <f>IF($C$3="National Currency",IF(D.Other_DATA!E346=0,0,D.Other_DATA!E346),IF($C$3="Current Exchange rate",IF(D.Other_DATA!E346=0,0,D.Other_DATA!E346/ECO!O19),IF($C$3="Constant Exchange rate",IF(D.Other_DATA!E346=0,0,D.Other_DATA!E346/ECO!O54))))</f>
        <v>227.21963099999999</v>
      </c>
      <c r="G446" s="74">
        <f>IF($C$3="National Currency",IF(D.Other_DATA!F346=0,0,D.Other_DATA!F346),IF($C$3="Current Exchange rate",IF(D.Other_DATA!F346=0,0,D.Other_DATA!F346/ECO!P19),IF($C$3="Constant Exchange rate",IF(D.Other_DATA!F346=0,0,D.Other_DATA!F346/ECO!P54))))</f>
        <v>241.91288900000001</v>
      </c>
      <c r="H446" s="74">
        <f>IF($C$3="National Currency",IF(D.Other_DATA!G346=0,0,D.Other_DATA!G346),IF($C$3="Current Exchange rate",IF(D.Other_DATA!G346=0,0,D.Other_DATA!G346/ECO!Q19),IF($C$3="Constant Exchange rate",IF(D.Other_DATA!G346=0,0,D.Other_DATA!G346/ECO!Q54))))</f>
        <v>258.91092368</v>
      </c>
      <c r="I446" s="74">
        <f>IF($C$3="National Currency",IF(D.Other_DATA!H346=0,0,D.Other_DATA!H346),IF($C$3="Current Exchange rate",IF(D.Other_DATA!H346=0,0,D.Other_DATA!H346/ECO!R19),IF($C$3="Constant Exchange rate",IF(D.Other_DATA!H346=0,0,D.Other_DATA!H346/ECO!R54))))</f>
        <v>277.38219398000001</v>
      </c>
      <c r="J446" s="74">
        <f>IF($C$3="National Currency",IF(D.Other_DATA!I346=0,0,D.Other_DATA!I346),IF($C$3="Current Exchange rate",IF(D.Other_DATA!I346=0,0,D.Other_DATA!I346/ECO!S19),IF($C$3="Constant Exchange rate",IF(D.Other_DATA!I346=0,0,D.Other_DATA!I346/ECO!S54))))</f>
        <v>289.30964568000002</v>
      </c>
      <c r="K446" s="74">
        <f>IF($C$3="National Currency",IF(D.Other_DATA!J346=0,0,D.Other_DATA!J346),IF($C$3="Current Exchange rate",IF(D.Other_DATA!J346=0,0,D.Other_DATA!J346/ECO!T19),IF($C$3="Constant Exchange rate",IF(D.Other_DATA!J346=0,0,D.Other_DATA!J346/ECO!T54))))</f>
        <v>280.52956331200016</v>
      </c>
      <c r="L446" s="74">
        <f>IF($C$3="National Currency",IF(D.Other_DATA!K346=0,0,D.Other_DATA!K346),IF($C$3="Current Exchange rate",IF(D.Other_DATA!K346=0,0,D.Other_DATA!K346/ECO!U19),IF($C$3="Constant Exchange rate",IF(D.Other_DATA!K346=0,0,D.Other_DATA!K346/ECO!U54))))</f>
        <v>271.64721040649999</v>
      </c>
      <c r="M446" s="74">
        <f>IF($C$3="National Currency",IF(D.Other_DATA!L346=0,0,D.Other_DATA!L346),IF($C$3="Current Exchange rate",IF(D.Other_DATA!L346=0,0,D.Other_DATA!L346/ECO!V19),IF($C$3="Constant Exchange rate",IF(D.Other_DATA!L346=0,0,D.Other_DATA!L346/ECO!V54))))</f>
        <v>280.92781954069989</v>
      </c>
      <c r="N446" s="74">
        <f>IF($C$3="National Currency",IF(D.Other_DATA!M346=0,0,D.Other_DATA!M346),IF($C$3="Current Exchange rate",IF(D.Other_DATA!M346=0,0,D.Other_DATA!M346/ECO!W19),IF($C$3="Constant Exchange rate",IF(D.Other_DATA!M346=0,0,D.Other_DATA!M346/ECO!W54))))</f>
        <v>278.37857684599993</v>
      </c>
      <c r="O446" s="74">
        <f>IF($C$3="National Currency",IF(D.Other_DATA!N346=0,0,D.Other_DATA!N346),IF($C$3="Current Exchange rate",IF(D.Other_DATA!N346=0,0,D.Other_DATA!N346/ECO!X19),IF($C$3="Constant Exchange rate",IF(D.Other_DATA!N346=0,0,D.Other_DATA!N346/ECO!X54))))</f>
        <v>267.51184697770009</v>
      </c>
      <c r="P446" s="48">
        <f t="shared" si="98"/>
        <v>6.9809635129813599E-2</v>
      </c>
      <c r="Q446" s="94">
        <f t="shared" si="99"/>
        <v>-3.9035797910237036E-2</v>
      </c>
      <c r="R446" s="94">
        <f t="shared" si="100"/>
        <v>0.17732717811560961</v>
      </c>
    </row>
    <row r="447" spans="3:18" ht="15" x14ac:dyDescent="0.25">
      <c r="C447" s="256"/>
      <c r="D447" s="257"/>
      <c r="E447" s="45" t="s">
        <v>10</v>
      </c>
      <c r="F447" s="74">
        <f>IF($C$3="National Currency",IF(D.Other_DATA!E347=0,0,D.Other_DATA!E347),IF($C$3="Current Exchange rate",IF(D.Other_DATA!E347=0,0,D.Other_DATA!E347/ECO!O20),IF($C$3="Constant Exchange rate",IF(D.Other_DATA!E347=0,0,D.Other_DATA!E347/ECO!O55))))</f>
        <v>97</v>
      </c>
      <c r="G447" s="74">
        <f>IF($C$3="National Currency",IF(D.Other_DATA!F347=0,0,D.Other_DATA!F347),IF($C$3="Current Exchange rate",IF(D.Other_DATA!F347=0,0,D.Other_DATA!F347/ECO!P20),IF($C$3="Constant Exchange rate",IF(D.Other_DATA!F347=0,0,D.Other_DATA!F347/ECO!P55))))</f>
        <v>90</v>
      </c>
      <c r="H447" s="74">
        <f>IF($C$3="National Currency",IF(D.Other_DATA!G347=0,0,D.Other_DATA!G347),IF($C$3="Current Exchange rate",IF(D.Other_DATA!G347=0,0,D.Other_DATA!G347/ECO!Q20),IF($C$3="Constant Exchange rate",IF(D.Other_DATA!G347=0,0,D.Other_DATA!G347/ECO!Q55))))</f>
        <v>96</v>
      </c>
      <c r="I447" s="74">
        <f>IF($C$3="National Currency",IF(D.Other_DATA!H347=0,0,D.Other_DATA!H347),IF($C$3="Current Exchange rate",IF(D.Other_DATA!H347=0,0,D.Other_DATA!H347/ECO!R20),IF($C$3="Constant Exchange rate",IF(D.Other_DATA!H347=0,0,D.Other_DATA!H347/ECO!R55))))</f>
        <v>96</v>
      </c>
      <c r="J447" s="74">
        <f>IF($C$3="National Currency",IF(D.Other_DATA!I347=0,0,D.Other_DATA!I347),IF($C$3="Current Exchange rate",IF(D.Other_DATA!I347=0,0,D.Other_DATA!I347/ECO!S20),IF($C$3="Constant Exchange rate",IF(D.Other_DATA!I347=0,0,D.Other_DATA!I347/ECO!S55))))</f>
        <v>105</v>
      </c>
      <c r="K447" s="74">
        <f>IF($C$3="National Currency",IF(D.Other_DATA!J347=0,0,D.Other_DATA!J347),IF($C$3="Current Exchange rate",IF(D.Other_DATA!J347=0,0,D.Other_DATA!J347/ECO!T20),IF($C$3="Constant Exchange rate",IF(D.Other_DATA!J347=0,0,D.Other_DATA!J347/ECO!T55))))</f>
        <v>106</v>
      </c>
      <c r="L447" s="74">
        <f>IF($C$3="National Currency",IF(D.Other_DATA!K347=0,0,D.Other_DATA!K347),IF($C$3="Current Exchange rate",IF(D.Other_DATA!K347=0,0,D.Other_DATA!K347/ECO!U20),IF($C$3="Constant Exchange rate",IF(D.Other_DATA!K347=0,0,D.Other_DATA!K347/ECO!U55))))</f>
        <v>106</v>
      </c>
      <c r="M447" s="74">
        <f>IF($C$3="National Currency",IF(D.Other_DATA!L347=0,0,D.Other_DATA!L347),IF($C$3="Current Exchange rate",IF(D.Other_DATA!L347=0,0,D.Other_DATA!L347/ECO!V20),IF($C$3="Constant Exchange rate",IF(D.Other_DATA!L347=0,0,D.Other_DATA!L347/ECO!V55))))</f>
        <v>116</v>
      </c>
      <c r="N447" s="74">
        <f>IF($C$3="National Currency",IF(D.Other_DATA!M347=0,0,D.Other_DATA!M347),IF($C$3="Current Exchange rate",IF(D.Other_DATA!M347=0,0,D.Other_DATA!M347/ECO!W20),IF($C$3="Constant Exchange rate",IF(D.Other_DATA!M347=0,0,D.Other_DATA!M347/ECO!W55))))</f>
        <v>121</v>
      </c>
      <c r="O447" s="74">
        <f>IF($C$3="National Currency",IF(D.Other_DATA!N347=0,0,D.Other_DATA!N347),IF($C$3="Current Exchange rate",IF(D.Other_DATA!N347=0,0,D.Other_DATA!N347/ECO!X20),IF($C$3="Constant Exchange rate",IF(D.Other_DATA!N347=0,0,D.Other_DATA!N347/ECO!X55))))</f>
        <v>128</v>
      </c>
      <c r="P447" s="48">
        <f t="shared" si="98"/>
        <v>3.3402757289328643E-2</v>
      </c>
      <c r="Q447" s="94">
        <f t="shared" si="99"/>
        <v>5.7851239669421517E-2</v>
      </c>
      <c r="R447" s="94">
        <f t="shared" si="100"/>
        <v>0.31958762886597936</v>
      </c>
    </row>
    <row r="448" spans="3:18" ht="15" x14ac:dyDescent="0.25">
      <c r="C448" s="256"/>
      <c r="D448" s="257"/>
      <c r="E448" s="45" t="s">
        <v>11</v>
      </c>
      <c r="F448" s="74">
        <f>IF($C$3="National Currency",IF(D.Other_DATA!E348=0,0,D.Other_DATA!E348),IF($C$3="Current Exchange rate",IF(D.Other_DATA!E348=0,0,D.Other_DATA!E348/ECO!O21),IF($C$3="Constant Exchange rate",IF(D.Other_DATA!E348=0,0,D.Other_DATA!E348/ECO!O56))))</f>
        <v>0</v>
      </c>
      <c r="G448" s="74">
        <f>IF($C$3="National Currency",IF(D.Other_DATA!F348=0,0,D.Other_DATA!F348),IF($C$3="Current Exchange rate",IF(D.Other_DATA!F348=0,0,D.Other_DATA!F348/ECO!P21),IF($C$3="Constant Exchange rate",IF(D.Other_DATA!F348=0,0,D.Other_DATA!F348/ECO!P56))))</f>
        <v>0</v>
      </c>
      <c r="H448" s="74">
        <f>IF($C$3="National Currency",IF(D.Other_DATA!G348=0,0,D.Other_DATA!G348),IF($C$3="Current Exchange rate",IF(D.Other_DATA!G348=0,0,D.Other_DATA!G348/ECO!Q21),IF($C$3="Constant Exchange rate",IF(D.Other_DATA!G348=0,0,D.Other_DATA!G348/ECO!Q56))))</f>
        <v>0</v>
      </c>
      <c r="I448" s="74">
        <f>IF($C$3="National Currency",IF(D.Other_DATA!H348=0,0,D.Other_DATA!H348),IF($C$3="Current Exchange rate",IF(D.Other_DATA!H348=0,0,D.Other_DATA!H348/ECO!R21),IF($C$3="Constant Exchange rate",IF(D.Other_DATA!H348=0,0,D.Other_DATA!H348/ECO!R56))))</f>
        <v>0</v>
      </c>
      <c r="J448" s="74">
        <f>IF($C$3="National Currency",IF(D.Other_DATA!I348=0,0,D.Other_DATA!I348),IF($C$3="Current Exchange rate",IF(D.Other_DATA!I348=0,0,D.Other_DATA!I348/ECO!S21),IF($C$3="Constant Exchange rate",IF(D.Other_DATA!I348=0,0,D.Other_DATA!I348/ECO!S56))))</f>
        <v>0</v>
      </c>
      <c r="K448" s="74">
        <f>IF($C$3="National Currency",IF(D.Other_DATA!J348=0,0,D.Other_DATA!J348),IF($C$3="Current Exchange rate",IF(D.Other_DATA!J348=0,0,D.Other_DATA!J348/ECO!T21),IF($C$3="Constant Exchange rate",IF(D.Other_DATA!J348=0,0,D.Other_DATA!J348/ECO!T56))))</f>
        <v>0</v>
      </c>
      <c r="L448" s="74">
        <f>IF($C$3="National Currency",IF(D.Other_DATA!K348=0,0,D.Other_DATA!K348),IF($C$3="Current Exchange rate",IF(D.Other_DATA!K348=0,0,D.Other_DATA!K348/ECO!U21),IF($C$3="Constant Exchange rate",IF(D.Other_DATA!K348=0,0,D.Other_DATA!K348/ECO!U56))))</f>
        <v>0</v>
      </c>
      <c r="M448" s="74">
        <f>IF($C$3="National Currency",IF(D.Other_DATA!L348=0,0,D.Other_DATA!L348),IF($C$3="Current Exchange rate",IF(D.Other_DATA!L348=0,0,D.Other_DATA!L348/ECO!V21),IF($C$3="Constant Exchange rate",IF(D.Other_DATA!L348=0,0,D.Other_DATA!L348/ECO!V56))))</f>
        <v>0</v>
      </c>
      <c r="N448" s="74">
        <f>IF($C$3="National Currency",IF(D.Other_DATA!M348=0,0,D.Other_DATA!M348),IF($C$3="Current Exchange rate",IF(D.Other_DATA!M348=0,0,D.Other_DATA!M348/ECO!W21),IF($C$3="Constant Exchange rate",IF(D.Other_DATA!M348=0,0,D.Other_DATA!M348/ECO!W56))))</f>
        <v>0</v>
      </c>
      <c r="O448" s="74">
        <f>IF($C$3="National Currency",IF(D.Other_DATA!N348=0,0,D.Other_DATA!N348),IF($C$3="Current Exchange rate",IF(D.Other_DATA!N348=0,0,D.Other_DATA!N348/ECO!X21),IF($C$3="Constant Exchange rate",IF(D.Other_DATA!N348=0,0,D.Other_DATA!N348/ECO!X56))))</f>
        <v>0</v>
      </c>
      <c r="P448" s="48">
        <f t="shared" si="98"/>
        <v>0</v>
      </c>
      <c r="Q448" s="94" t="str">
        <f t="shared" si="99"/>
        <v>-</v>
      </c>
      <c r="R448" s="94" t="str">
        <f t="shared" si="100"/>
        <v>-</v>
      </c>
    </row>
    <row r="449" spans="3:18" ht="15" x14ac:dyDescent="0.25">
      <c r="C449" s="256"/>
      <c r="D449" s="257"/>
      <c r="E449" s="45" t="s">
        <v>12</v>
      </c>
      <c r="F449" s="74">
        <f>IF($C$3="National Currency",IF(D.Other_DATA!E349=0,0,D.Other_DATA!E349),IF($C$3="Current Exchange rate",IF(D.Other_DATA!E349=0,0,D.Other_DATA!E349/ECO!O22),IF($C$3="Constant Exchange rate",IF(D.Other_DATA!E349=0,0,D.Other_DATA!E349/ECO!O57))))</f>
        <v>0</v>
      </c>
      <c r="G449" s="74">
        <f>IF($C$3="National Currency",IF(D.Other_DATA!F349=0,0,D.Other_DATA!F349),IF($C$3="Current Exchange rate",IF(D.Other_DATA!F349=0,0,D.Other_DATA!F349/ECO!P22),IF($C$3="Constant Exchange rate",IF(D.Other_DATA!F349=0,0,D.Other_DATA!F349/ECO!P57))))</f>
        <v>0</v>
      </c>
      <c r="H449" s="74">
        <f>IF($C$3="National Currency",IF(D.Other_DATA!G349=0,0,D.Other_DATA!G349),IF($C$3="Current Exchange rate",IF(D.Other_DATA!G349=0,0,D.Other_DATA!G349/ECO!Q22),IF($C$3="Constant Exchange rate",IF(D.Other_DATA!G349=0,0,D.Other_DATA!G349/ECO!Q57))))</f>
        <v>0</v>
      </c>
      <c r="I449" s="74">
        <f>IF($C$3="National Currency",IF(D.Other_DATA!H349=0,0,D.Other_DATA!H349),IF($C$3="Current Exchange rate",IF(D.Other_DATA!H349=0,0,D.Other_DATA!H349/ECO!R22),IF($C$3="Constant Exchange rate",IF(D.Other_DATA!H349=0,0,D.Other_DATA!H349/ECO!R57))))</f>
        <v>0</v>
      </c>
      <c r="J449" s="74">
        <f>IF($C$3="National Currency",IF(D.Other_DATA!I349=0,0,D.Other_DATA!I349),IF($C$3="Current Exchange rate",IF(D.Other_DATA!I349=0,0,D.Other_DATA!I349/ECO!S22),IF($C$3="Constant Exchange rate",IF(D.Other_DATA!I349=0,0,D.Other_DATA!I349/ECO!S57))))</f>
        <v>0</v>
      </c>
      <c r="K449" s="74">
        <f>IF($C$3="National Currency",IF(D.Other_DATA!J349=0,0,D.Other_DATA!J349),IF($C$3="Current Exchange rate",IF(D.Other_DATA!J349=0,0,D.Other_DATA!J349/ECO!T22),IF($C$3="Constant Exchange rate",IF(D.Other_DATA!J349=0,0,D.Other_DATA!J349/ECO!T57))))</f>
        <v>0</v>
      </c>
      <c r="L449" s="74">
        <f>IF($C$3="National Currency",IF(D.Other_DATA!K349=0,0,D.Other_DATA!K349),IF($C$3="Current Exchange rate",IF(D.Other_DATA!K349=0,0,D.Other_DATA!K349/ECO!U22),IF($C$3="Constant Exchange rate",IF(D.Other_DATA!K349=0,0,D.Other_DATA!K349/ECO!U57))))</f>
        <v>0</v>
      </c>
      <c r="M449" s="74">
        <f>IF($C$3="National Currency",IF(D.Other_DATA!L349=0,0,D.Other_DATA!L349),IF($C$3="Current Exchange rate",IF(D.Other_DATA!L349=0,0,D.Other_DATA!L349/ECO!V22),IF($C$3="Constant Exchange rate",IF(D.Other_DATA!L349=0,0,D.Other_DATA!L349/ECO!V57))))</f>
        <v>0</v>
      </c>
      <c r="N449" s="74">
        <f>IF($C$3="National Currency",IF(D.Other_DATA!M349=0,0,D.Other_DATA!M349),IF($C$3="Current Exchange rate",IF(D.Other_DATA!M349=0,0,D.Other_DATA!M349/ECO!W22),IF($C$3="Constant Exchange rate",IF(D.Other_DATA!M349=0,0,D.Other_DATA!M349/ECO!W57))))</f>
        <v>0</v>
      </c>
      <c r="O449" s="74">
        <f>IF($C$3="National Currency",IF(D.Other_DATA!N349=0,0,D.Other_DATA!N349),IF($C$3="Current Exchange rate",IF(D.Other_DATA!N349=0,0,D.Other_DATA!N349/ECO!X22),IF($C$3="Constant Exchange rate",IF(D.Other_DATA!N349=0,0,D.Other_DATA!N349/ECO!X57))))</f>
        <v>0</v>
      </c>
      <c r="P449" s="48">
        <f t="shared" si="98"/>
        <v>0</v>
      </c>
      <c r="Q449" s="94" t="str">
        <f t="shared" si="99"/>
        <v>-</v>
      </c>
      <c r="R449" s="94" t="str">
        <f t="shared" si="100"/>
        <v>-</v>
      </c>
    </row>
    <row r="450" spans="3:18" ht="15" x14ac:dyDescent="0.25">
      <c r="C450" s="256"/>
      <c r="D450" s="257"/>
      <c r="E450" s="45" t="s">
        <v>13</v>
      </c>
      <c r="F450" s="74">
        <f>IF($C$3="National Currency",IF(D.Other_DATA!E350=0,0,D.Other_DATA!E350),IF($C$3="Current Exchange rate",IF(D.Other_DATA!E350=0,0,D.Other_DATA!E350/ECO!O23),IF($C$3="Constant Exchange rate",IF(D.Other_DATA!E350=0,0,D.Other_DATA!E350/ECO!O58))))</f>
        <v>0</v>
      </c>
      <c r="G450" s="74">
        <f>IF($C$3="National Currency",IF(D.Other_DATA!F350=0,0,D.Other_DATA!F350),IF($C$3="Current Exchange rate",IF(D.Other_DATA!F350=0,0,D.Other_DATA!F350/ECO!P23),IF($C$3="Constant Exchange rate",IF(D.Other_DATA!F350=0,0,D.Other_DATA!F350/ECO!P58))))</f>
        <v>21.807260381300601</v>
      </c>
      <c r="H450" s="74">
        <f>IF($C$3="National Currency",IF(D.Other_DATA!G350=0,0,D.Other_DATA!G350),IF($C$3="Current Exchange rate",IF(D.Other_DATA!G350=0,0,D.Other_DATA!G350/ECO!Q23),IF($C$3="Constant Exchange rate",IF(D.Other_DATA!G350=0,0,D.Other_DATA!G350/ECO!Q58))))</f>
        <v>30.164533820840948</v>
      </c>
      <c r="I450" s="74">
        <f>IF($C$3="National Currency",IF(D.Other_DATA!H350=0,0,D.Other_DATA!H350),IF($C$3="Current Exchange rate",IF(D.Other_DATA!H350=0,0,D.Other_DATA!H350/ECO!R23),IF($C$3="Constant Exchange rate",IF(D.Other_DATA!H350=0,0,D.Other_DATA!H350/ECO!R58))))</f>
        <v>29.250457038391225</v>
      </c>
      <c r="J450" s="74">
        <f>IF($C$3="National Currency",IF(D.Other_DATA!I350=0,0,D.Other_DATA!I350),IF($C$3="Current Exchange rate",IF(D.Other_DATA!I350=0,0,D.Other_DATA!I350/ECO!S23),IF($C$3="Constant Exchange rate",IF(D.Other_DATA!I350=0,0,D.Other_DATA!I350/ECO!S58))))</f>
        <v>26.116479498563592</v>
      </c>
      <c r="K450" s="74">
        <f>IF($C$3="National Currency",IF(D.Other_DATA!J350=0,0,D.Other_DATA!J350),IF($C$3="Current Exchange rate",IF(D.Other_DATA!J350=0,0,D.Other_DATA!J350/ECO!T23),IF($C$3="Constant Exchange rate",IF(D.Other_DATA!J350=0,0,D.Other_DATA!J350/ECO!T58))))</f>
        <v>29.903369025855312</v>
      </c>
      <c r="L450" s="74">
        <f>IF($C$3="National Currency",IF(D.Other_DATA!K350=0,0,D.Other_DATA!K350),IF($C$3="Current Exchange rate",IF(D.Other_DATA!K350=0,0,D.Other_DATA!K350/ECO!U23),IF($C$3="Constant Exchange rate",IF(D.Other_DATA!K350=0,0,D.Other_DATA!K350/ECO!U58))))</f>
        <v>28.336380255941499</v>
      </c>
      <c r="M450" s="74">
        <f>IF($C$3="National Currency",IF(D.Other_DATA!L350=0,0,D.Other_DATA!L350),IF($C$3="Current Exchange rate",IF(D.Other_DATA!L350=0,0,D.Other_DATA!L350/ECO!V23),IF($C$3="Constant Exchange rate",IF(D.Other_DATA!L350=0,0,D.Other_DATA!L350/ECO!V58))))</f>
        <v>29.642204230869677</v>
      </c>
      <c r="N450" s="74">
        <f>IF($C$3="National Currency",IF(D.Other_DATA!M350=0,0,D.Other_DATA!M350),IF($C$3="Current Exchange rate",IF(D.Other_DATA!M350=0,0,D.Other_DATA!M350/ECO!W23),IF($C$3="Constant Exchange rate",IF(D.Other_DATA!M350=0,0,D.Other_DATA!M350/ECO!W58))))</f>
        <v>28.85870984591277</v>
      </c>
      <c r="O450" s="74">
        <f>IF($C$3="National Currency",IF(D.Other_DATA!N350=0,0,D.Other_DATA!N350),IF($C$3="Current Exchange rate",IF(D.Other_DATA!N350=0,0,D.Other_DATA!N350/ECO!X23),IF($C$3="Constant Exchange rate",IF(D.Other_DATA!N350=0,0,D.Other_DATA!N350/ECO!X58))))</f>
        <v>31.339775398276309</v>
      </c>
      <c r="P450" s="48">
        <f t="shared" si="98"/>
        <v>8.1783977432085663E-3</v>
      </c>
      <c r="Q450" s="94">
        <f t="shared" si="99"/>
        <v>8.5972850678732948E-2</v>
      </c>
      <c r="R450" s="94" t="str">
        <f t="shared" si="100"/>
        <v>-</v>
      </c>
    </row>
    <row r="451" spans="3:18" ht="15" x14ac:dyDescent="0.25">
      <c r="C451" s="256"/>
      <c r="D451" s="257"/>
      <c r="E451" s="45" t="s">
        <v>14</v>
      </c>
      <c r="F451" s="74">
        <f>IF($C$3="National Currency",IF(D.Other_DATA!E351=0,0,D.Other_DATA!E351),IF($C$3="Current Exchange rate",IF(D.Other_DATA!E351=0,0,D.Other_DATA!E351/ECO!O24),IF($C$3="Constant Exchange rate",IF(D.Other_DATA!E351=0,0,D.Other_DATA!E351/ECO!O59))))</f>
        <v>0</v>
      </c>
      <c r="G451" s="74">
        <f>IF($C$3="National Currency",IF(D.Other_DATA!F351=0,0,D.Other_DATA!F351),IF($C$3="Current Exchange rate",IF(D.Other_DATA!F351=0,0,D.Other_DATA!F351/ECO!P24),IF($C$3="Constant Exchange rate",IF(D.Other_DATA!F351=0,0,D.Other_DATA!F351/ECO!P59))))</f>
        <v>0</v>
      </c>
      <c r="H451" s="74">
        <f>IF($C$3="National Currency",IF(D.Other_DATA!G351=0,0,D.Other_DATA!G351),IF($C$3="Current Exchange rate",IF(D.Other_DATA!G351=0,0,D.Other_DATA!G351/ECO!Q24),IF($C$3="Constant Exchange rate",IF(D.Other_DATA!G351=0,0,D.Other_DATA!G351/ECO!Q59))))</f>
        <v>0</v>
      </c>
      <c r="I451" s="74">
        <f>IF($C$3="National Currency",IF(D.Other_DATA!H351=0,0,D.Other_DATA!H351),IF($C$3="Current Exchange rate",IF(D.Other_DATA!H351=0,0,D.Other_DATA!H351/ECO!R24),IF($C$3="Constant Exchange rate",IF(D.Other_DATA!H351=0,0,D.Other_DATA!H351/ECO!R59))))</f>
        <v>0</v>
      </c>
      <c r="J451" s="74">
        <f>IF($C$3="National Currency",IF(D.Other_DATA!I351=0,0,D.Other_DATA!I351),IF($C$3="Current Exchange rate",IF(D.Other_DATA!I351=0,0,D.Other_DATA!I351/ECO!S24),IF($C$3="Constant Exchange rate",IF(D.Other_DATA!I351=0,0,D.Other_DATA!I351/ECO!S59))))</f>
        <v>0</v>
      </c>
      <c r="K451" s="74">
        <f>IF($C$3="National Currency",IF(D.Other_DATA!J351=0,0,D.Other_DATA!J351),IF($C$3="Current Exchange rate",IF(D.Other_DATA!J351=0,0,D.Other_DATA!J351/ECO!T24),IF($C$3="Constant Exchange rate",IF(D.Other_DATA!J351=0,0,D.Other_DATA!J351/ECO!T59))))</f>
        <v>0</v>
      </c>
      <c r="L451" s="74">
        <f>IF($C$3="National Currency",IF(D.Other_DATA!K351=0,0,D.Other_DATA!K351),IF($C$3="Current Exchange rate",IF(D.Other_DATA!K351=0,0,D.Other_DATA!K351/ECO!U24),IF($C$3="Constant Exchange rate",IF(D.Other_DATA!K351=0,0,D.Other_DATA!K351/ECO!U59))))</f>
        <v>0</v>
      </c>
      <c r="M451" s="74">
        <f>IF($C$3="National Currency",IF(D.Other_DATA!L351=0,0,D.Other_DATA!L351),IF($C$3="Current Exchange rate",IF(D.Other_DATA!L351=0,0,D.Other_DATA!L351/ECO!V24),IF($C$3="Constant Exchange rate",IF(D.Other_DATA!L351=0,0,D.Other_DATA!L351/ECO!V59))))</f>
        <v>0</v>
      </c>
      <c r="N451" s="74">
        <f>IF($C$3="National Currency",IF(D.Other_DATA!M351=0,0,D.Other_DATA!M351),IF($C$3="Current Exchange rate",IF(D.Other_DATA!M351=0,0,D.Other_DATA!M351/ECO!W24),IF($C$3="Constant Exchange rate",IF(D.Other_DATA!M351=0,0,D.Other_DATA!M351/ECO!W59))))</f>
        <v>0</v>
      </c>
      <c r="O451" s="74">
        <f>IF($C$3="National Currency",IF(D.Other_DATA!N351=0,0,D.Other_DATA!N351),IF($C$3="Current Exchange rate",IF(D.Other_DATA!N351=0,0,D.Other_DATA!N351/ECO!X24),IF($C$3="Constant Exchange rate",IF(D.Other_DATA!N351=0,0,D.Other_DATA!N351/ECO!X59))))</f>
        <v>0</v>
      </c>
      <c r="P451" s="48">
        <f t="shared" si="98"/>
        <v>0</v>
      </c>
      <c r="Q451" s="94" t="str">
        <f t="shared" si="99"/>
        <v>-</v>
      </c>
      <c r="R451" s="94" t="str">
        <f t="shared" si="100"/>
        <v>-</v>
      </c>
    </row>
    <row r="452" spans="3:18" ht="15" x14ac:dyDescent="0.25">
      <c r="C452" s="256"/>
      <c r="D452" s="257"/>
      <c r="E452" s="45" t="s">
        <v>15</v>
      </c>
      <c r="F452" s="74">
        <f>IF($C$3="National Currency",IF(D.Other_DATA!E352=0,0,D.Other_DATA!E352),IF($C$3="Current Exchange rate",IF(D.Other_DATA!E352=0,0,D.Other_DATA!E352/ECO!O25),IF($C$3="Constant Exchange rate",IF(D.Other_DATA!E352=0,0,D.Other_DATA!E352/ECO!O60))))</f>
        <v>0</v>
      </c>
      <c r="G452" s="74">
        <f>IF($C$3="National Currency",IF(D.Other_DATA!F352=0,0,D.Other_DATA!F352),IF($C$3="Current Exchange rate",IF(D.Other_DATA!F352=0,0,D.Other_DATA!F352/ECO!P25),IF($C$3="Constant Exchange rate",IF(D.Other_DATA!F352=0,0,D.Other_DATA!F352/ECO!P60))))</f>
        <v>0</v>
      </c>
      <c r="H452" s="74">
        <f>IF($C$3="National Currency",IF(D.Other_DATA!G352=0,0,D.Other_DATA!G352),IF($C$3="Current Exchange rate",IF(D.Other_DATA!G352=0,0,D.Other_DATA!G352/ECO!Q25),IF($C$3="Constant Exchange rate",IF(D.Other_DATA!G352=0,0,D.Other_DATA!G352/ECO!Q60))))</f>
        <v>0</v>
      </c>
      <c r="I452" s="74">
        <f>IF($C$3="National Currency",IF(D.Other_DATA!H352=0,0,D.Other_DATA!H352),IF($C$3="Current Exchange rate",IF(D.Other_DATA!H352=0,0,D.Other_DATA!H352/ECO!R25),IF($C$3="Constant Exchange rate",IF(D.Other_DATA!H352=0,0,D.Other_DATA!H352/ECO!R60))))</f>
        <v>0</v>
      </c>
      <c r="J452" s="74">
        <f>IF($C$3="National Currency",IF(D.Other_DATA!I352=0,0,D.Other_DATA!I352),IF($C$3="Current Exchange rate",IF(D.Other_DATA!I352=0,0,D.Other_DATA!I352/ECO!S25),IF($C$3="Constant Exchange rate",IF(D.Other_DATA!I352=0,0,D.Other_DATA!I352/ECO!S60))))</f>
        <v>0</v>
      </c>
      <c r="K452" s="74">
        <f>IF($C$3="National Currency",IF(D.Other_DATA!J352=0,0,D.Other_DATA!J352),IF($C$3="Current Exchange rate",IF(D.Other_DATA!J352=0,0,D.Other_DATA!J352/ECO!T25),IF($C$3="Constant Exchange rate",IF(D.Other_DATA!J352=0,0,D.Other_DATA!J352/ECO!T60))))</f>
        <v>0</v>
      </c>
      <c r="L452" s="74">
        <f>IF($C$3="National Currency",IF(D.Other_DATA!K352=0,0,D.Other_DATA!K352),IF($C$3="Current Exchange rate",IF(D.Other_DATA!K352=0,0,D.Other_DATA!K352/ECO!U25),IF($C$3="Constant Exchange rate",IF(D.Other_DATA!K352=0,0,D.Other_DATA!K352/ECO!U60))))</f>
        <v>0</v>
      </c>
      <c r="M452" s="74">
        <f>IF($C$3="National Currency",IF(D.Other_DATA!L352=0,0,D.Other_DATA!L352),IF($C$3="Current Exchange rate",IF(D.Other_DATA!L352=0,0,D.Other_DATA!L352/ECO!V25),IF($C$3="Constant Exchange rate",IF(D.Other_DATA!L352=0,0,D.Other_DATA!L352/ECO!V60))))</f>
        <v>0</v>
      </c>
      <c r="N452" s="74">
        <f>IF($C$3="National Currency",IF(D.Other_DATA!M352=0,0,D.Other_DATA!M352),IF($C$3="Current Exchange rate",IF(D.Other_DATA!M352=0,0,D.Other_DATA!M352/ECO!W25),IF($C$3="Constant Exchange rate",IF(D.Other_DATA!M352=0,0,D.Other_DATA!M352/ECO!W60))))</f>
        <v>0</v>
      </c>
      <c r="O452" s="74">
        <f>IF($C$3="National Currency",IF(D.Other_DATA!N352=0,0,D.Other_DATA!N352),IF($C$3="Current Exchange rate",IF(D.Other_DATA!N352=0,0,D.Other_DATA!N352/ECO!X25),IF($C$3="Constant Exchange rate",IF(D.Other_DATA!N352=0,0,D.Other_DATA!N352/ECO!X60))))</f>
        <v>0</v>
      </c>
      <c r="P452" s="48">
        <f t="shared" si="98"/>
        <v>0</v>
      </c>
      <c r="Q452" s="94" t="str">
        <f t="shared" si="99"/>
        <v>-</v>
      </c>
      <c r="R452" s="94" t="str">
        <f t="shared" si="100"/>
        <v>-</v>
      </c>
    </row>
    <row r="453" spans="3:18" ht="15" x14ac:dyDescent="0.25">
      <c r="C453" s="256"/>
      <c r="D453" s="257"/>
      <c r="E453" s="45" t="s">
        <v>16</v>
      </c>
      <c r="F453" s="74">
        <f>IF($C$3="National Currency",IF(D.Other_DATA!E353=0,0,D.Other_DATA!E353),IF($C$3="Current Exchange rate",IF(D.Other_DATA!E353=0,0,D.Other_DATA!E353/ECO!O26),IF($C$3="Constant Exchange rate",IF(D.Other_DATA!E353=0,0,D.Other_DATA!E353/ECO!O61))))</f>
        <v>0</v>
      </c>
      <c r="G453" s="74">
        <f>IF($C$3="National Currency",IF(D.Other_DATA!F353=0,0,D.Other_DATA!F353),IF($C$3="Current Exchange rate",IF(D.Other_DATA!F353=0,0,D.Other_DATA!F353/ECO!P26),IF($C$3="Constant Exchange rate",IF(D.Other_DATA!F353=0,0,D.Other_DATA!F353/ECO!P61))))</f>
        <v>0</v>
      </c>
      <c r="H453" s="74">
        <f>IF($C$3="National Currency",IF(D.Other_DATA!G353=0,0,D.Other_DATA!G353),IF($C$3="Current Exchange rate",IF(D.Other_DATA!G353=0,0,D.Other_DATA!G353/ECO!Q26),IF($C$3="Constant Exchange rate",IF(D.Other_DATA!G353=0,0,D.Other_DATA!G353/ECO!Q61))))</f>
        <v>0</v>
      </c>
      <c r="I453" s="74">
        <f>IF($C$3="National Currency",IF(D.Other_DATA!H353=0,0,D.Other_DATA!H353),IF($C$3="Current Exchange rate",IF(D.Other_DATA!H353=0,0,D.Other_DATA!H353/ECO!R26),IF($C$3="Constant Exchange rate",IF(D.Other_DATA!H353=0,0,D.Other_DATA!H353/ECO!R61))))</f>
        <v>3.7123572170301138</v>
      </c>
      <c r="J453" s="74">
        <f>IF($C$3="National Currency",IF(D.Other_DATA!I353=0,0,D.Other_DATA!I353),IF($C$3="Current Exchange rate",IF(D.Other_DATA!I353=0,0,D.Other_DATA!I353/ECO!S26),IF($C$3="Constant Exchange rate",IF(D.Other_DATA!I353=0,0,D.Other_DATA!I353/ECO!S61))))</f>
        <v>4.55607476635514</v>
      </c>
      <c r="K453" s="74">
        <f>IF($C$3="National Currency",IF(D.Other_DATA!J353=0,0,D.Other_DATA!J353),IF($C$3="Current Exchange rate",IF(D.Other_DATA!J353=0,0,D.Other_DATA!J353/ECO!T26),IF($C$3="Constant Exchange rate",IF(D.Other_DATA!J353=0,0,D.Other_DATA!J353/ECO!T61))))</f>
        <v>5.3089304257528553</v>
      </c>
      <c r="L453" s="74">
        <f>IF($C$3="National Currency",IF(D.Other_DATA!K353=0,0,D.Other_DATA!K353),IF($C$3="Current Exchange rate",IF(D.Other_DATA!K353=0,0,D.Other_DATA!K353/ECO!U26),IF($C$3="Constant Exchange rate",IF(D.Other_DATA!K353=0,0,D.Other_DATA!K353/ECO!U61))))</f>
        <v>5.8216510903426784</v>
      </c>
      <c r="M453" s="74">
        <f>IF($C$3="National Currency",IF(D.Other_DATA!L353=0,0,D.Other_DATA!L353),IF($C$3="Current Exchange rate",IF(D.Other_DATA!L353=0,0,D.Other_DATA!L353/ECO!V26),IF($C$3="Constant Exchange rate",IF(D.Other_DATA!L353=0,0,D.Other_DATA!L353/ECO!V61))))</f>
        <v>7.0417964693665622</v>
      </c>
      <c r="N453" s="74">
        <f>IF($C$3="National Currency",IF(D.Other_DATA!M353=0,0,D.Other_DATA!M353),IF($C$3="Current Exchange rate",IF(D.Other_DATA!M353=0,0,D.Other_DATA!M353/ECO!W26),IF($C$3="Constant Exchange rate",IF(D.Other_DATA!M353=0,0,D.Other_DATA!M353/ECO!W61))))</f>
        <v>7.152128764278296</v>
      </c>
      <c r="O453" s="74">
        <f>IF($C$3="National Currency",IF(D.Other_DATA!N353=0,0,D.Other_DATA!N353),IF($C$3="Current Exchange rate",IF(D.Other_DATA!N353=0,0,D.Other_DATA!N353/ECO!X26),IF($C$3="Constant Exchange rate",IF(D.Other_DATA!N353=0,0,D.Other_DATA!N353/ECO!X61))))</f>
        <v>7.1456386292834884</v>
      </c>
      <c r="P453" s="48">
        <f t="shared" si="98"/>
        <v>1.8647190063375578E-3</v>
      </c>
      <c r="Q453" s="94">
        <f t="shared" si="99"/>
        <v>-9.0744101633388752E-4</v>
      </c>
      <c r="R453" s="94" t="str">
        <f t="shared" si="100"/>
        <v>-</v>
      </c>
    </row>
    <row r="454" spans="3:18" ht="15" x14ac:dyDescent="0.25">
      <c r="C454" s="256"/>
      <c r="D454" s="257"/>
      <c r="E454" s="45" t="s">
        <v>17</v>
      </c>
      <c r="F454" s="74">
        <f>IF($C$3="National Currency",IF(D.Other_DATA!E354=0,0,D.Other_DATA!E354),IF($C$3="Current Exchange rate",IF(D.Other_DATA!E354=0,0,D.Other_DATA!E354/ECO!O27),IF($C$3="Constant Exchange rate",IF(D.Other_DATA!E354=0,0,D.Other_DATA!E354/ECO!O62))))</f>
        <v>922</v>
      </c>
      <c r="G454" s="74">
        <f>IF($C$3="National Currency",IF(D.Other_DATA!F354=0,0,D.Other_DATA!F354),IF($C$3="Current Exchange rate",IF(D.Other_DATA!F354=0,0,D.Other_DATA!F354/ECO!P27),IF($C$3="Constant Exchange rate",IF(D.Other_DATA!F354=0,0,D.Other_DATA!F354/ECO!P62))))</f>
        <v>964</v>
      </c>
      <c r="H454" s="74">
        <f>IF($C$3="National Currency",IF(D.Other_DATA!G354=0,0,D.Other_DATA!G354),IF($C$3="Current Exchange rate",IF(D.Other_DATA!G354=0,0,D.Other_DATA!G354/ECO!Q27),IF($C$3="Constant Exchange rate",IF(D.Other_DATA!G354=0,0,D.Other_DATA!G354/ECO!Q62))))</f>
        <v>1003</v>
      </c>
      <c r="I454" s="74">
        <f>IF($C$3="National Currency",IF(D.Other_DATA!H354=0,0,D.Other_DATA!H354),IF($C$3="Current Exchange rate",IF(D.Other_DATA!H354=0,0,D.Other_DATA!H354/ECO!R27),IF($C$3="Constant Exchange rate",IF(D.Other_DATA!H354=0,0,D.Other_DATA!H354/ECO!R62))))</f>
        <v>1082</v>
      </c>
      <c r="J454" s="74">
        <f>IF($C$3="National Currency",IF(D.Other_DATA!I354=0,0,D.Other_DATA!I354),IF($C$3="Current Exchange rate",IF(D.Other_DATA!I354=0,0,D.Other_DATA!I354/ECO!S27),IF($C$3="Constant Exchange rate",IF(D.Other_DATA!I354=0,0,D.Other_DATA!I354/ECO!S62))))</f>
        <v>1057</v>
      </c>
      <c r="K454" s="74">
        <f>IF($C$3="National Currency",IF(D.Other_DATA!J354=0,0,D.Other_DATA!J354),IF($C$3="Current Exchange rate",IF(D.Other_DATA!J354=0,0,D.Other_DATA!J354/ECO!T27),IF($C$3="Constant Exchange rate",IF(D.Other_DATA!J354=0,0,D.Other_DATA!J354/ECO!T62))))</f>
        <v>1034</v>
      </c>
      <c r="L454" s="74">
        <f>IF($C$3="National Currency",IF(D.Other_DATA!K354=0,0,D.Other_DATA!K354),IF($C$3="Current Exchange rate",IF(D.Other_DATA!K354=0,0,D.Other_DATA!K354/ECO!U27),IF($C$3="Constant Exchange rate",IF(D.Other_DATA!K354=0,0,D.Other_DATA!K354/ECO!U62))))</f>
        <v>1006</v>
      </c>
      <c r="M454" s="74">
        <f>IF($C$3="National Currency",IF(D.Other_DATA!L354=0,0,D.Other_DATA!L354),IF($C$3="Current Exchange rate",IF(D.Other_DATA!L354=0,0,D.Other_DATA!L354/ECO!V27),IF($C$3="Constant Exchange rate",IF(D.Other_DATA!L354=0,0,D.Other_DATA!L354/ECO!V62))))</f>
        <v>992</v>
      </c>
      <c r="N454" s="74">
        <f>IF($C$3="National Currency",IF(D.Other_DATA!M354=0,0,D.Other_DATA!M354),IF($C$3="Current Exchange rate",IF(D.Other_DATA!M354=0,0,D.Other_DATA!M354/ECO!W27),IF($C$3="Constant Exchange rate",IF(D.Other_DATA!M354=0,0,D.Other_DATA!M354/ECO!W62))))</f>
        <v>978</v>
      </c>
      <c r="O454" s="74">
        <f>IF($C$3="National Currency",IF(D.Other_DATA!N354=0,0,D.Other_DATA!N354),IF($C$3="Current Exchange rate",IF(D.Other_DATA!N354=0,0,D.Other_DATA!N354/ECO!X27),IF($C$3="Constant Exchange rate",IF(D.Other_DATA!N354=0,0,D.Other_DATA!N354/ECO!X62))))</f>
        <v>998</v>
      </c>
      <c r="P454" s="48">
        <f t="shared" si="98"/>
        <v>0.26043712324023427</v>
      </c>
      <c r="Q454" s="94">
        <f t="shared" si="99"/>
        <v>2.0449897750511203E-2</v>
      </c>
      <c r="R454" s="94">
        <f t="shared" si="100"/>
        <v>8.2429501084598789E-2</v>
      </c>
    </row>
    <row r="455" spans="3:18" ht="15" x14ac:dyDescent="0.25">
      <c r="C455" s="256"/>
      <c r="D455" s="257"/>
      <c r="E455" s="45" t="s">
        <v>18</v>
      </c>
      <c r="F455" s="74">
        <f>IF($C$3="National Currency",IF(D.Other_DATA!E355=0,0,D.Other_DATA!E355),IF($C$3="Current Exchange rate",IF(D.Other_DATA!E355=0,0,D.Other_DATA!E355/ECO!O28),IF($C$3="Constant Exchange rate",IF(D.Other_DATA!E355=0,0,D.Other_DATA!E355/ECO!O63))))</f>
        <v>0</v>
      </c>
      <c r="G455" s="74">
        <f>IF($C$3="National Currency",IF(D.Other_DATA!F355=0,0,D.Other_DATA!F355),IF($C$3="Current Exchange rate",IF(D.Other_DATA!F355=0,0,D.Other_DATA!F355/ECO!P28),IF($C$3="Constant Exchange rate",IF(D.Other_DATA!F355=0,0,D.Other_DATA!F355/ECO!P63))))</f>
        <v>0</v>
      </c>
      <c r="H455" s="74">
        <f>IF($C$3="National Currency",IF(D.Other_DATA!G355=0,0,D.Other_DATA!G355),IF($C$3="Current Exchange rate",IF(D.Other_DATA!G355=0,0,D.Other_DATA!G355/ECO!Q28),IF($C$3="Constant Exchange rate",IF(D.Other_DATA!G355=0,0,D.Other_DATA!G355/ECO!Q63))))</f>
        <v>0</v>
      </c>
      <c r="I455" s="74">
        <f>IF($C$3="National Currency",IF(D.Other_DATA!H355=0,0,D.Other_DATA!H355),IF($C$3="Current Exchange rate",IF(D.Other_DATA!H355=0,0,D.Other_DATA!H355/ECO!R28),IF($C$3="Constant Exchange rate",IF(D.Other_DATA!H355=0,0,D.Other_DATA!H355/ECO!R63))))</f>
        <v>0</v>
      </c>
      <c r="J455" s="74">
        <f>IF($C$3="National Currency",IF(D.Other_DATA!I355=0,0,D.Other_DATA!I355),IF($C$3="Current Exchange rate",IF(D.Other_DATA!I355=0,0,D.Other_DATA!I355/ECO!S28),IF($C$3="Constant Exchange rate",IF(D.Other_DATA!I355=0,0,D.Other_DATA!I355/ECO!S63))))</f>
        <v>0</v>
      </c>
      <c r="K455" s="74">
        <f>IF($C$3="National Currency",IF(D.Other_DATA!J355=0,0,D.Other_DATA!J355),IF($C$3="Current Exchange rate",IF(D.Other_DATA!J355=0,0,D.Other_DATA!J355/ECO!T28),IF($C$3="Constant Exchange rate",IF(D.Other_DATA!J355=0,0,D.Other_DATA!J355/ECO!T63))))</f>
        <v>0</v>
      </c>
      <c r="L455" s="74">
        <f>IF($C$3="National Currency",IF(D.Other_DATA!K355=0,0,D.Other_DATA!K355),IF($C$3="Current Exchange rate",IF(D.Other_DATA!K355=0,0,D.Other_DATA!K355/ECO!U28),IF($C$3="Constant Exchange rate",IF(D.Other_DATA!K355=0,0,D.Other_DATA!K355/ECO!U63))))</f>
        <v>0</v>
      </c>
      <c r="M455" s="74">
        <f>IF($C$3="National Currency",IF(D.Other_DATA!L355=0,0,D.Other_DATA!L355),IF($C$3="Current Exchange rate",IF(D.Other_DATA!L355=0,0,D.Other_DATA!L355/ECO!V28),IF($C$3="Constant Exchange rate",IF(D.Other_DATA!L355=0,0,D.Other_DATA!L355/ECO!V63))))</f>
        <v>0</v>
      </c>
      <c r="N455" s="74">
        <f>IF($C$3="National Currency",IF(D.Other_DATA!M355=0,0,D.Other_DATA!M355),IF($C$3="Current Exchange rate",IF(D.Other_DATA!M355=0,0,D.Other_DATA!M355/ECO!W28),IF($C$3="Constant Exchange rate",IF(D.Other_DATA!M355=0,0,D.Other_DATA!M355/ECO!W63))))</f>
        <v>0</v>
      </c>
      <c r="O455" s="74">
        <f>IF($C$3="National Currency",IF(D.Other_DATA!N355=0,0,D.Other_DATA!N355),IF($C$3="Current Exchange rate",IF(D.Other_DATA!N355=0,0,D.Other_DATA!N355/ECO!X28),IF($C$3="Constant Exchange rate",IF(D.Other_DATA!N355=0,0,D.Other_DATA!N355/ECO!X63))))</f>
        <v>0</v>
      </c>
      <c r="P455" s="48">
        <f t="shared" si="98"/>
        <v>0</v>
      </c>
      <c r="Q455" s="94" t="str">
        <f t="shared" si="99"/>
        <v>-</v>
      </c>
      <c r="R455" s="94" t="str">
        <f t="shared" si="100"/>
        <v>-</v>
      </c>
    </row>
    <row r="456" spans="3:18" ht="15" x14ac:dyDescent="0.25">
      <c r="C456" s="256"/>
      <c r="D456" s="257"/>
      <c r="E456" s="45" t="s">
        <v>19</v>
      </c>
      <c r="F456" s="74">
        <f>IF($C$3="National Currency",IF(D.Other_DATA!E356=0,0,D.Other_DATA!E356),IF($C$3="Current Exchange rate",IF(D.Other_DATA!E356=0,0,D.Other_DATA!E356/ECO!O29),IF($C$3="Constant Exchange rate",IF(D.Other_DATA!E356=0,0,D.Other_DATA!E356/ECO!O64))))</f>
        <v>5</v>
      </c>
      <c r="G456" s="74">
        <f>IF($C$3="National Currency",IF(D.Other_DATA!F356=0,0,D.Other_DATA!F356),IF($C$3="Current Exchange rate",IF(D.Other_DATA!F356=0,0,D.Other_DATA!F356/ECO!P29),IF($C$3="Constant Exchange rate",IF(D.Other_DATA!F356=0,0,D.Other_DATA!F356/ECO!P64))))</f>
        <v>5</v>
      </c>
      <c r="H456" s="74">
        <f>IF($C$3="National Currency",IF(D.Other_DATA!G356=0,0,D.Other_DATA!G356),IF($C$3="Current Exchange rate",IF(D.Other_DATA!G356=0,0,D.Other_DATA!G356/ECO!Q29),IF($C$3="Constant Exchange rate",IF(D.Other_DATA!G356=0,0,D.Other_DATA!G356/ECO!Q64))))</f>
        <v>7</v>
      </c>
      <c r="I456" s="74">
        <f>IF($C$3="National Currency",IF(D.Other_DATA!H356=0,0,D.Other_DATA!H356),IF($C$3="Current Exchange rate",IF(D.Other_DATA!H356=0,0,D.Other_DATA!H356/ECO!R29),IF($C$3="Constant Exchange rate",IF(D.Other_DATA!H356=0,0,D.Other_DATA!H356/ECO!R64))))</f>
        <v>7</v>
      </c>
      <c r="J456" s="74">
        <f>IF($C$3="National Currency",IF(D.Other_DATA!I356=0,0,D.Other_DATA!I356),IF($C$3="Current Exchange rate",IF(D.Other_DATA!I356=0,0,D.Other_DATA!I356/ECO!S29),IF($C$3="Constant Exchange rate",IF(D.Other_DATA!I356=0,0,D.Other_DATA!I356/ECO!S64))))</f>
        <v>9</v>
      </c>
      <c r="K456" s="74">
        <f>IF($C$3="National Currency",IF(D.Other_DATA!J356=0,0,D.Other_DATA!J356),IF($C$3="Current Exchange rate",IF(D.Other_DATA!J356=0,0,D.Other_DATA!J356/ECO!T29),IF($C$3="Constant Exchange rate",IF(D.Other_DATA!J356=0,0,D.Other_DATA!J356/ECO!T64))))</f>
        <v>8</v>
      </c>
      <c r="L456" s="74">
        <f>IF($C$3="National Currency",IF(D.Other_DATA!K356=0,0,D.Other_DATA!K356),IF($C$3="Current Exchange rate",IF(D.Other_DATA!K356=0,0,D.Other_DATA!K356/ECO!U29),IF($C$3="Constant Exchange rate",IF(D.Other_DATA!K356=0,0,D.Other_DATA!K356/ECO!U64))))</f>
        <v>8</v>
      </c>
      <c r="M456" s="74">
        <f>IF($C$3="National Currency",IF(D.Other_DATA!L356=0,0,D.Other_DATA!L356),IF($C$3="Current Exchange rate",IF(D.Other_DATA!L356=0,0,D.Other_DATA!L356/ECO!V29),IF($C$3="Constant Exchange rate",IF(D.Other_DATA!L356=0,0,D.Other_DATA!L356/ECO!V64))))</f>
        <v>8</v>
      </c>
      <c r="N456" s="74">
        <f>IF($C$3="National Currency",IF(D.Other_DATA!M356=0,0,D.Other_DATA!M356),IF($C$3="Current Exchange rate",IF(D.Other_DATA!M356=0,0,D.Other_DATA!M356/ECO!W29),IF($C$3="Constant Exchange rate",IF(D.Other_DATA!M356=0,0,D.Other_DATA!M356/ECO!W64))))</f>
        <v>8</v>
      </c>
      <c r="O456" s="223">
        <f>IF($C$3="National Currency",IF(D.Other_DATA!N356=0,0,D.Other_DATA!N356),IF($C$3="Current Exchange rate",IF(D.Other_DATA!N356=0,0,D.Other_DATA!N356/ECO!X29),IF($C$3="Constant Exchange rate",IF(D.Other_DATA!N356=0,0,D.Other_DATA!N356/ECO!X64))))</f>
        <v>8</v>
      </c>
      <c r="P456" s="48">
        <f t="shared" si="98"/>
        <v>2.0876723305830402E-3</v>
      </c>
      <c r="Q456" s="94">
        <f t="shared" si="99"/>
        <v>0</v>
      </c>
      <c r="R456" s="94">
        <f t="shared" si="100"/>
        <v>0.60000000000000009</v>
      </c>
    </row>
    <row r="457" spans="3:18" ht="15" x14ac:dyDescent="0.25">
      <c r="C457" s="256"/>
      <c r="D457" s="257"/>
      <c r="E457" s="45" t="s">
        <v>20</v>
      </c>
      <c r="F457" s="74">
        <f>IF($C$3="National Currency",IF(D.Other_DATA!E357=0,0,D.Other_DATA!E357),IF($C$3="Current Exchange rate",IF(D.Other_DATA!E357=0,0,D.Other_DATA!E357/ECO!O30),IF($C$3="Constant Exchange rate",IF(D.Other_DATA!E357=0,0,D.Other_DATA!E357/ECO!O65))))</f>
        <v>1.8497438816163916</v>
      </c>
      <c r="G457" s="74">
        <f>IF($C$3="National Currency",IF(D.Other_DATA!F357=0,0,D.Other_DATA!F357),IF($C$3="Current Exchange rate",IF(D.Other_DATA!F357=0,0,D.Other_DATA!F357/ECO!P30),IF($C$3="Constant Exchange rate",IF(D.Other_DATA!F357=0,0,D.Other_DATA!F357/ECO!P65))))</f>
        <v>1.9635742743312463</v>
      </c>
      <c r="H457" s="74">
        <f>IF($C$3="National Currency",IF(D.Other_DATA!G357=0,0,D.Other_DATA!G357),IF($C$3="Current Exchange rate",IF(D.Other_DATA!G357=0,0,D.Other_DATA!G357/ECO!Q30),IF($C$3="Constant Exchange rate",IF(D.Other_DATA!G357=0,0,D.Other_DATA!G357/ECO!Q65))))</f>
        <v>2.6180990324416622</v>
      </c>
      <c r="I457" s="74">
        <f>IF($C$3="National Currency",IF(D.Other_DATA!H357=0,0,D.Other_DATA!H357),IF($C$3="Current Exchange rate",IF(D.Other_DATA!H357=0,0,D.Other_DATA!H357/ECO!R30),IF($C$3="Constant Exchange rate",IF(D.Other_DATA!H357=0,0,D.Other_DATA!H357/ECO!R65))))</f>
        <v>2.1200910643141717</v>
      </c>
      <c r="J457" s="74">
        <f>IF($C$3="National Currency",IF(D.Other_DATA!I357=0,0,D.Other_DATA!I357),IF($C$3="Current Exchange rate",IF(D.Other_DATA!I357=0,0,D.Other_DATA!I357/ECO!S30),IF($C$3="Constant Exchange rate",IF(D.Other_DATA!I357=0,0,D.Other_DATA!I357/ECO!S65))))</f>
        <v>2.3619806488332382</v>
      </c>
      <c r="K457" s="74">
        <f>IF($C$3="National Currency",IF(D.Other_DATA!J357=0,0,D.Other_DATA!J357),IF($C$3="Current Exchange rate",IF(D.Other_DATA!J357=0,0,D.Other_DATA!J357/ECO!T30),IF($C$3="Constant Exchange rate",IF(D.Other_DATA!J357=0,0,D.Other_DATA!J357/ECO!T65))))</f>
        <v>2.0916334661354581</v>
      </c>
      <c r="L457" s="74">
        <f>IF($C$3="National Currency",IF(D.Other_DATA!K357=0,0,D.Other_DATA!K357),IF($C$3="Current Exchange rate",IF(D.Other_DATA!K357=0,0,D.Other_DATA!K357/ECO!U30),IF($C$3="Constant Exchange rate",IF(D.Other_DATA!K357=0,0,D.Other_DATA!K357/ECO!U65))))</f>
        <v>2.1058622652248151</v>
      </c>
      <c r="M457" s="74">
        <f>IF($C$3="National Currency",IF(D.Other_DATA!L357=0,0,D.Other_DATA!L357),IF($C$3="Current Exchange rate",IF(D.Other_DATA!L357=0,0,D.Other_DATA!L357/ECO!V30),IF($C$3="Constant Exchange rate",IF(D.Other_DATA!L357=0,0,D.Other_DATA!L357/ECO!V65))))</f>
        <v>0</v>
      </c>
      <c r="N457" s="74">
        <f>IF($C$3="National Currency",IF(D.Other_DATA!M357=0,0,D.Other_DATA!M357),IF($C$3="Current Exchange rate",IF(D.Other_DATA!M357=0,0,D.Other_DATA!M357/ECO!W30),IF($C$3="Constant Exchange rate",IF(D.Other_DATA!M357=0,0,D.Other_DATA!M357/ECO!W65))))</f>
        <v>0</v>
      </c>
      <c r="O457" s="74">
        <f>IF($C$3="National Currency",IF(D.Other_DATA!N357=0,0,D.Other_DATA!N357),IF($C$3="Current Exchange rate",IF(D.Other_DATA!N357=0,0,D.Other_DATA!N357/ECO!X30),IF($C$3="Constant Exchange rate",IF(D.Other_DATA!N357=0,0,D.Other_DATA!N357/ECO!X65))))</f>
        <v>0</v>
      </c>
      <c r="P457" s="48">
        <f t="shared" si="98"/>
        <v>0</v>
      </c>
      <c r="Q457" s="94" t="str">
        <f t="shared" si="99"/>
        <v>-</v>
      </c>
      <c r="R457" s="94" t="str">
        <f t="shared" si="100"/>
        <v>-</v>
      </c>
    </row>
    <row r="458" spans="3:18" ht="15" x14ac:dyDescent="0.25">
      <c r="C458" s="256"/>
      <c r="D458" s="257"/>
      <c r="E458" s="45" t="s">
        <v>21</v>
      </c>
      <c r="F458" s="74">
        <f>IF($C$3="National Currency",IF(D.Other_DATA!E358=0,0,D.Other_DATA!E358),IF($C$3="Current Exchange rate",IF(D.Other_DATA!E358=0,0,D.Other_DATA!E358/ECO!O31),IF($C$3="Constant Exchange rate",IF(D.Other_DATA!E358=0,0,D.Other_DATA!E358/ECO!O66))))</f>
        <v>0</v>
      </c>
      <c r="G458" s="74">
        <f>IF($C$3="National Currency",IF(D.Other_DATA!F358=0,0,D.Other_DATA!F358),IF($C$3="Current Exchange rate",IF(D.Other_DATA!F358=0,0,D.Other_DATA!F358/ECO!P31),IF($C$3="Constant Exchange rate",IF(D.Other_DATA!F358=0,0,D.Other_DATA!F358/ECO!P66))))</f>
        <v>0</v>
      </c>
      <c r="H458" s="74">
        <f>IF($C$3="National Currency",IF(D.Other_DATA!G358=0,0,D.Other_DATA!G358),IF($C$3="Current Exchange rate",IF(D.Other_DATA!G358=0,0,D.Other_DATA!G358/ECO!Q31),IF($C$3="Constant Exchange rate",IF(D.Other_DATA!G358=0,0,D.Other_DATA!G358/ECO!Q66))))</f>
        <v>5.147915210808292</v>
      </c>
      <c r="I458" s="74">
        <f>IF($C$3="National Currency",IF(D.Other_DATA!H358=0,0,D.Other_DATA!H358),IF($C$3="Current Exchange rate",IF(D.Other_DATA!H358=0,0,D.Other_DATA!H358/ECO!R31),IF($C$3="Constant Exchange rate",IF(D.Other_DATA!H358=0,0,D.Other_DATA!H358/ECO!R66))))</f>
        <v>4.798509201024924</v>
      </c>
      <c r="J458" s="74">
        <f>IF($C$3="National Currency",IF(D.Other_DATA!I358=0,0,D.Other_DATA!I358),IF($C$3="Current Exchange rate",IF(D.Other_DATA!I358=0,0,D.Other_DATA!I358/ECO!S31),IF($C$3="Constant Exchange rate",IF(D.Other_DATA!I358=0,0,D.Other_DATA!I358/ECO!S66))))</f>
        <v>1.89</v>
      </c>
      <c r="K458" s="74">
        <f>IF($C$3="National Currency",IF(D.Other_DATA!J358=0,0,D.Other_DATA!J358),IF($C$3="Current Exchange rate",IF(D.Other_DATA!J358=0,0,D.Other_DATA!J358/ECO!T31),IF($C$3="Constant Exchange rate",IF(D.Other_DATA!J358=0,0,D.Other_DATA!J358/ECO!T66))))</f>
        <v>0</v>
      </c>
      <c r="L458" s="74">
        <f>IF($C$3="National Currency",IF(D.Other_DATA!K358=0,0,D.Other_DATA!K358),IF($C$3="Current Exchange rate",IF(D.Other_DATA!K358=0,0,D.Other_DATA!K358/ECO!U31),IF($C$3="Constant Exchange rate",IF(D.Other_DATA!K358=0,0,D.Other_DATA!K358/ECO!U66))))</f>
        <v>0</v>
      </c>
      <c r="M458" s="74">
        <f>IF($C$3="National Currency",IF(D.Other_DATA!L358=0,0,D.Other_DATA!L358),IF($C$3="Current Exchange rate",IF(D.Other_DATA!L358=0,0,D.Other_DATA!L358/ECO!V31),IF($C$3="Constant Exchange rate",IF(D.Other_DATA!L358=0,0,D.Other_DATA!L358/ECO!V66))))</f>
        <v>0</v>
      </c>
      <c r="N458" s="74">
        <f>IF($C$3="National Currency",IF(D.Other_DATA!M358=0,0,D.Other_DATA!M358),IF($C$3="Current Exchange rate",IF(D.Other_DATA!M358=0,0,D.Other_DATA!M358/ECO!W31),IF($C$3="Constant Exchange rate",IF(D.Other_DATA!M358=0,0,D.Other_DATA!M358/ECO!W66))))</f>
        <v>0</v>
      </c>
      <c r="O458" s="74">
        <f>IF($C$3="National Currency",IF(D.Other_DATA!N358=0,0,D.Other_DATA!N358),IF($C$3="Current Exchange rate",IF(D.Other_DATA!N358=0,0,D.Other_DATA!N358/ECO!X31),IF($C$3="Constant Exchange rate",IF(D.Other_DATA!N358=0,0,D.Other_DATA!N358/ECO!X66))))</f>
        <v>0</v>
      </c>
      <c r="P458" s="48">
        <f t="shared" si="98"/>
        <v>0</v>
      </c>
      <c r="Q458" s="94" t="str">
        <f t="shared" si="99"/>
        <v>-</v>
      </c>
      <c r="R458" s="94" t="str">
        <f t="shared" si="100"/>
        <v>-</v>
      </c>
    </row>
    <row r="459" spans="3:18" ht="15" x14ac:dyDescent="0.25">
      <c r="C459" s="256"/>
      <c r="D459" s="257"/>
      <c r="E459" s="45" t="s">
        <v>22</v>
      </c>
      <c r="F459" s="74">
        <f>IF($C$3="National Currency",IF(D.Other_DATA!E359=0,0,D.Other_DATA!E359),IF($C$3="Current Exchange rate",IF(D.Other_DATA!E359=0,0,D.Other_DATA!E359/ECO!O32),IF($C$3="Constant Exchange rate",IF(D.Other_DATA!E359=0,0,D.Other_DATA!E359/ECO!O67))))</f>
        <v>0</v>
      </c>
      <c r="G459" s="74">
        <f>IF($C$3="National Currency",IF(D.Other_DATA!F359=0,0,D.Other_DATA!F359),IF($C$3="Current Exchange rate",IF(D.Other_DATA!F359=0,0,D.Other_DATA!F359/ECO!P32),IF($C$3="Constant Exchange rate",IF(D.Other_DATA!F359=0,0,D.Other_DATA!F359/ECO!P67))))</f>
        <v>0</v>
      </c>
      <c r="H459" s="74">
        <f>IF($C$3="National Currency",IF(D.Other_DATA!G359=0,0,D.Other_DATA!G359),IF($C$3="Current Exchange rate",IF(D.Other_DATA!G359=0,0,D.Other_DATA!G359/ECO!Q32),IF($C$3="Constant Exchange rate",IF(D.Other_DATA!G359=0,0,D.Other_DATA!G359/ECO!Q67))))</f>
        <v>0</v>
      </c>
      <c r="I459" s="74">
        <f>IF($C$3="National Currency",IF(D.Other_DATA!H359=0,0,D.Other_DATA!H359),IF($C$3="Current Exchange rate",IF(D.Other_DATA!H359=0,0,D.Other_DATA!H359/ECO!R32),IF($C$3="Constant Exchange rate",IF(D.Other_DATA!H359=0,0,D.Other_DATA!H359/ECO!R67))))</f>
        <v>1064</v>
      </c>
      <c r="J459" s="74">
        <f>IF($C$3="National Currency",IF(D.Other_DATA!I359=0,0,D.Other_DATA!I359),IF($C$3="Current Exchange rate",IF(D.Other_DATA!I359=0,0,D.Other_DATA!I359/ECO!S32),IF($C$3="Constant Exchange rate",IF(D.Other_DATA!I359=0,0,D.Other_DATA!I359/ECO!S67))))</f>
        <v>1069</v>
      </c>
      <c r="K459" s="74">
        <f>IF($C$3="National Currency",IF(D.Other_DATA!J359=0,0,D.Other_DATA!J359),IF($C$3="Current Exchange rate",IF(D.Other_DATA!J359=0,0,D.Other_DATA!J359/ECO!T32),IF($C$3="Constant Exchange rate",IF(D.Other_DATA!J359=0,0,D.Other_DATA!J359/ECO!T67))))</f>
        <v>1017</v>
      </c>
      <c r="L459" s="74">
        <f>IF($C$3="National Currency",IF(D.Other_DATA!K359=0,0,D.Other_DATA!K359),IF($C$3="Current Exchange rate",IF(D.Other_DATA!K359=0,0,D.Other_DATA!K359/ECO!U32),IF($C$3="Constant Exchange rate",IF(D.Other_DATA!K359=0,0,D.Other_DATA!K359/ECO!U67))))</f>
        <v>1076</v>
      </c>
      <c r="M459" s="74">
        <f>IF($C$3="National Currency",IF(D.Other_DATA!L359=0,0,D.Other_DATA!L359),IF($C$3="Current Exchange rate",IF(D.Other_DATA!L359=0,0,D.Other_DATA!L359/ECO!V32),IF($C$3="Constant Exchange rate",IF(D.Other_DATA!L359=0,0,D.Other_DATA!L359/ECO!V67))))</f>
        <v>1099</v>
      </c>
      <c r="N459" s="74">
        <f>IF($C$3="National Currency",IF(D.Other_DATA!M359=0,0,D.Other_DATA!M359),IF($C$3="Current Exchange rate",IF(D.Other_DATA!M359=0,0,D.Other_DATA!M359/ECO!W32),IF($C$3="Constant Exchange rate",IF(D.Other_DATA!M359=0,0,D.Other_DATA!M359/ECO!W67))))</f>
        <v>1050</v>
      </c>
      <c r="O459" s="74">
        <f>IF($C$3="National Currency",IF(D.Other_DATA!N359=0,0,D.Other_DATA!N359),IF($C$3="Current Exchange rate",IF(D.Other_DATA!N359=0,0,D.Other_DATA!N359/ECO!X32),IF($C$3="Constant Exchange rate",IF(D.Other_DATA!N359=0,0,D.Other_DATA!N359/ECO!X67))))</f>
        <v>956</v>
      </c>
      <c r="P459" s="48">
        <f t="shared" si="98"/>
        <v>0.24947684350467333</v>
      </c>
      <c r="Q459" s="94">
        <f t="shared" si="99"/>
        <v>-8.9523809523809561E-2</v>
      </c>
      <c r="R459" s="94" t="str">
        <f t="shared" si="100"/>
        <v>-</v>
      </c>
    </row>
    <row r="460" spans="3:18" ht="15" x14ac:dyDescent="0.25">
      <c r="C460" s="256"/>
      <c r="D460" s="257"/>
      <c r="E460" s="45" t="s">
        <v>23</v>
      </c>
      <c r="F460" s="74">
        <f>IF($C$3="National Currency",IF(D.Other_DATA!E360=0,0,D.Other_DATA!E360),IF($C$3="Current Exchange rate",IF(D.Other_DATA!E360=0,0,D.Other_DATA!E360/ECO!O33),IF($C$3="Constant Exchange rate",IF(D.Other_DATA!E360=0,0,D.Other_DATA!E360/ECO!O68))))</f>
        <v>0</v>
      </c>
      <c r="G460" s="74">
        <f>IF($C$3="National Currency",IF(D.Other_DATA!F360=0,0,D.Other_DATA!F360),IF($C$3="Current Exchange rate",IF(D.Other_DATA!F360=0,0,D.Other_DATA!F360/ECO!P33),IF($C$3="Constant Exchange rate",IF(D.Other_DATA!F360=0,0,D.Other_DATA!F360/ECO!P68))))</f>
        <v>0</v>
      </c>
      <c r="H460" s="74">
        <f>IF($C$3="National Currency",IF(D.Other_DATA!G360=0,0,D.Other_DATA!G360),IF($C$3="Current Exchange rate",IF(D.Other_DATA!G360=0,0,D.Other_DATA!G360/ECO!Q33),IF($C$3="Constant Exchange rate",IF(D.Other_DATA!G360=0,0,D.Other_DATA!G360/ECO!Q68))))</f>
        <v>0</v>
      </c>
      <c r="I460" s="74">
        <f>IF($C$3="National Currency",IF(D.Other_DATA!H360=0,0,D.Other_DATA!H360),IF($C$3="Current Exchange rate",IF(D.Other_DATA!H360=0,0,D.Other_DATA!H360/ECO!R33),IF($C$3="Constant Exchange rate",IF(D.Other_DATA!H360=0,0,D.Other_DATA!H360/ECO!R68))))</f>
        <v>0</v>
      </c>
      <c r="J460" s="74">
        <f>IF($C$3="National Currency",IF(D.Other_DATA!I360=0,0,D.Other_DATA!I360),IF($C$3="Current Exchange rate",IF(D.Other_DATA!I360=0,0,D.Other_DATA!I360/ECO!S33),IF($C$3="Constant Exchange rate",IF(D.Other_DATA!I360=0,0,D.Other_DATA!I360/ECO!S68))))</f>
        <v>0</v>
      </c>
      <c r="K460" s="74">
        <f>IF($C$3="National Currency",IF(D.Other_DATA!J360=0,0,D.Other_DATA!J360),IF($C$3="Current Exchange rate",IF(D.Other_DATA!J360=0,0,D.Other_DATA!J360/ECO!T33),IF($C$3="Constant Exchange rate",IF(D.Other_DATA!J360=0,0,D.Other_DATA!J360/ECO!T68))))</f>
        <v>0</v>
      </c>
      <c r="L460" s="74">
        <f>IF($C$3="National Currency",IF(D.Other_DATA!K360=0,0,D.Other_DATA!K360),IF($C$3="Current Exchange rate",IF(D.Other_DATA!K360=0,0,D.Other_DATA!K360/ECO!U33),IF($C$3="Constant Exchange rate",IF(D.Other_DATA!K360=0,0,D.Other_DATA!K360/ECO!U68))))</f>
        <v>0</v>
      </c>
      <c r="M460" s="74">
        <f>IF($C$3="National Currency",IF(D.Other_DATA!L360=0,0,D.Other_DATA!L360),IF($C$3="Current Exchange rate",IF(D.Other_DATA!L360=0,0,D.Other_DATA!L360/ECO!V33),IF($C$3="Constant Exchange rate",IF(D.Other_DATA!L360=0,0,D.Other_DATA!L360/ECO!V68))))</f>
        <v>0</v>
      </c>
      <c r="N460" s="74">
        <f>IF($C$3="National Currency",IF(D.Other_DATA!M360=0,0,D.Other_DATA!M360),IF($C$3="Current Exchange rate",IF(D.Other_DATA!M360=0,0,D.Other_DATA!M360/ECO!W33),IF($C$3="Constant Exchange rate",IF(D.Other_DATA!M360=0,0,D.Other_DATA!M360/ECO!W68))))</f>
        <v>0</v>
      </c>
      <c r="O460" s="74">
        <f>IF($C$3="National Currency",IF(D.Other_DATA!N360=0,0,D.Other_DATA!N360),IF($C$3="Current Exchange rate",IF(D.Other_DATA!N360=0,0,D.Other_DATA!N360/ECO!X33),IF($C$3="Constant Exchange rate",IF(D.Other_DATA!N360=0,0,D.Other_DATA!N360/ECO!X68))))</f>
        <v>0</v>
      </c>
      <c r="P460" s="48">
        <f t="shared" si="98"/>
        <v>0</v>
      </c>
      <c r="Q460" s="94" t="str">
        <f t="shared" si="99"/>
        <v>-</v>
      </c>
      <c r="R460" s="94" t="str">
        <f t="shared" si="100"/>
        <v>-</v>
      </c>
    </row>
    <row r="461" spans="3:18" ht="15" x14ac:dyDescent="0.25">
      <c r="C461" s="256"/>
      <c r="D461" s="257"/>
      <c r="E461" s="45" t="s">
        <v>24</v>
      </c>
      <c r="F461" s="74">
        <f>IF($C$3="National Currency",IF(D.Other_DATA!E361=0,0,D.Other_DATA!E361),IF($C$3="Current Exchange rate",IF(D.Other_DATA!E361=0,0,D.Other_DATA!E361/ECO!O34),IF($C$3="Constant Exchange rate",IF(D.Other_DATA!E361=0,0,D.Other_DATA!E361/ECO!O69))))</f>
        <v>54.52588224281569</v>
      </c>
      <c r="G461" s="74">
        <f>IF($C$3="National Currency",IF(D.Other_DATA!F361=0,0,D.Other_DATA!F361),IF($C$3="Current Exchange rate",IF(D.Other_DATA!F361=0,0,D.Other_DATA!F361/ECO!P34),IF($C$3="Constant Exchange rate",IF(D.Other_DATA!F361=0,0,D.Other_DATA!F361/ECO!P69))))</f>
        <v>57.100065524665354</v>
      </c>
      <c r="H461" s="74">
        <f>IF($C$3="National Currency",IF(D.Other_DATA!G361=0,0,D.Other_DATA!G361),IF($C$3="Current Exchange rate",IF(D.Other_DATA!G361=0,0,D.Other_DATA!G361/ECO!Q34),IF($C$3="Constant Exchange rate",IF(D.Other_DATA!G361=0,0,D.Other_DATA!G361/ECO!Q69))))</f>
        <v>63.652532060282688</v>
      </c>
      <c r="I461" s="74">
        <f>IF($C$3="National Currency",IF(D.Other_DATA!H361=0,0,D.Other_DATA!H361),IF($C$3="Current Exchange rate",IF(D.Other_DATA!H361=0,0,D.Other_DATA!H361/ECO!R34),IF($C$3="Constant Exchange rate",IF(D.Other_DATA!H361=0,0,D.Other_DATA!H361/ECO!R69))))</f>
        <v>75.587381821585694</v>
      </c>
      <c r="J461" s="74">
        <f>IF($C$3="National Currency",IF(D.Other_DATA!I361=0,0,D.Other_DATA!I361),IF($C$3="Current Exchange rate",IF(D.Other_DATA!I361=0,0,D.Other_DATA!I361/ECO!S34),IF($C$3="Constant Exchange rate",IF(D.Other_DATA!I361=0,0,D.Other_DATA!I361/ECO!S69))))</f>
        <v>96.882898062342036</v>
      </c>
      <c r="K461" s="74">
        <f>IF($C$3="National Currency",IF(D.Other_DATA!J361=0,0,D.Other_DATA!J361),IF($C$3="Current Exchange rate",IF(D.Other_DATA!J361=0,0,D.Other_DATA!J361/ECO!T34),IF($C$3="Constant Exchange rate",IF(D.Other_DATA!J361=0,0,D.Other_DATA!J361/ECO!T69))))</f>
        <v>117.71038097912572</v>
      </c>
      <c r="L461" s="74">
        <f>IF($C$3="National Currency",IF(D.Other_DATA!K361=0,0,D.Other_DATA!K361),IF($C$3="Current Exchange rate",IF(D.Other_DATA!K361=0,0,D.Other_DATA!K361/ECO!U34),IF($C$3="Constant Exchange rate",IF(D.Other_DATA!K361=0,0,D.Other_DATA!K361/ECO!U69))))</f>
        <v>123.56079752878405</v>
      </c>
      <c r="M461" s="74">
        <f>IF($C$3="National Currency",IF(D.Other_DATA!L361=0,0,D.Other_DATA!L361),IF($C$3="Current Exchange rate",IF(D.Other_DATA!L361=0,0,D.Other_DATA!L361/ECO!V34),IF($C$3="Constant Exchange rate",IF(D.Other_DATA!L361=0,0,D.Other_DATA!L361/ECO!V69))))</f>
        <v>124.73088083871572</v>
      </c>
      <c r="N461" s="74">
        <f>IF($C$3="National Currency",IF(D.Other_DATA!M361=0,0,D.Other_DATA!M361),IF($C$3="Current Exchange rate",IF(D.Other_DATA!M361=0,0,D.Other_DATA!M361/ECO!W34),IF($C$3="Constant Exchange rate",IF(D.Other_DATA!M361=0,0,D.Other_DATA!M361/ECO!W69))))</f>
        <v>138.5378638959094</v>
      </c>
      <c r="O461" s="223">
        <f>IF($C$3="National Currency",IF(D.Other_DATA!N361=0,0,D.Other_DATA!N361),IF($C$3="Current Exchange rate",IF(D.Other_DATA!N361=0,0,D.Other_DATA!N361/ECO!X34),IF($C$3="Constant Exchange rate",IF(D.Other_DATA!N361=0,0,D.Other_DATA!N361/ECO!X69))))</f>
        <v>138.5378638959094</v>
      </c>
      <c r="P461" s="48">
        <f t="shared" si="98"/>
        <v>3.6152708149196154E-2</v>
      </c>
      <c r="Q461" s="94">
        <f t="shared" si="99"/>
        <v>0</v>
      </c>
      <c r="R461" s="94">
        <f t="shared" si="100"/>
        <v>1.5407725321888415</v>
      </c>
    </row>
    <row r="462" spans="3:18" ht="15" x14ac:dyDescent="0.25">
      <c r="C462" s="256"/>
      <c r="D462" s="257"/>
      <c r="E462" s="45" t="s">
        <v>25</v>
      </c>
      <c r="F462" s="74">
        <f>IF($C$3="National Currency",IF(D.Other_DATA!E362=0,0,D.Other_DATA!E362),IF($C$3="Current Exchange rate",IF(D.Other_DATA!E362=0,0,D.Other_DATA!E362/ECO!O35),IF($C$3="Constant Exchange rate",IF(D.Other_DATA!E362=0,0,D.Other_DATA!E362/ECO!O70))))</f>
        <v>228.20099999999999</v>
      </c>
      <c r="G462" s="74">
        <f>IF($C$3="National Currency",IF(D.Other_DATA!F362=0,0,D.Other_DATA!F362),IF($C$3="Current Exchange rate",IF(D.Other_DATA!F362=0,0,D.Other_DATA!F362/ECO!P35),IF($C$3="Constant Exchange rate",IF(D.Other_DATA!F362=0,0,D.Other_DATA!F362/ECO!P70))))</f>
        <v>241.864</v>
      </c>
      <c r="H462" s="74">
        <f>IF($C$3="National Currency",IF(D.Other_DATA!G362=0,0,D.Other_DATA!G362),IF($C$3="Current Exchange rate",IF(D.Other_DATA!G362=0,0,D.Other_DATA!G362/ECO!Q35),IF($C$3="Constant Exchange rate",IF(D.Other_DATA!G362=0,0,D.Other_DATA!G362/ECO!Q70))))</f>
        <v>243.173</v>
      </c>
      <c r="I462" s="74">
        <f>IF($C$3="National Currency",IF(D.Other_DATA!H362=0,0,D.Other_DATA!H362),IF($C$3="Current Exchange rate",IF(D.Other_DATA!H362=0,0,D.Other_DATA!H362/ECO!R35),IF($C$3="Constant Exchange rate",IF(D.Other_DATA!H362=0,0,D.Other_DATA!H362/ECO!R70))))</f>
        <v>243.666</v>
      </c>
      <c r="J462" s="74">
        <f>IF($C$3="National Currency",IF(D.Other_DATA!I362=0,0,D.Other_DATA!I362),IF($C$3="Current Exchange rate",IF(D.Other_DATA!I362=0,0,D.Other_DATA!I362/ECO!S35),IF($C$3="Constant Exchange rate",IF(D.Other_DATA!I362=0,0,D.Other_DATA!I362/ECO!S70))))</f>
        <v>246.678</v>
      </c>
      <c r="K462" s="74">
        <f>IF($C$3="National Currency",IF(D.Other_DATA!J362=0,0,D.Other_DATA!J362),IF($C$3="Current Exchange rate",IF(D.Other_DATA!J362=0,0,D.Other_DATA!J362/ECO!T35),IF($C$3="Constant Exchange rate",IF(D.Other_DATA!J362=0,0,D.Other_DATA!J362/ECO!T70))))</f>
        <v>225.90100000000001</v>
      </c>
      <c r="L462" s="74">
        <f>IF($C$3="National Currency",IF(D.Other_DATA!K362=0,0,D.Other_DATA!K362),IF($C$3="Current Exchange rate",IF(D.Other_DATA!K362=0,0,D.Other_DATA!K362/ECO!U35),IF($C$3="Constant Exchange rate",IF(D.Other_DATA!K362=0,0,D.Other_DATA!K362/ECO!U70))))</f>
        <v>249.4</v>
      </c>
      <c r="M462" s="74">
        <f>IF($C$3="National Currency",IF(D.Other_DATA!L362=0,0,D.Other_DATA!L362),IF($C$3="Current Exchange rate",IF(D.Other_DATA!L362=0,0,D.Other_DATA!L362/ECO!V35),IF($C$3="Constant Exchange rate",IF(D.Other_DATA!L362=0,0,D.Other_DATA!L362/ECO!V70))))</f>
        <v>229.88</v>
      </c>
      <c r="N462" s="74">
        <f>IF($C$3="National Currency",IF(D.Other_DATA!M362=0,0,D.Other_DATA!M362),IF($C$3="Current Exchange rate",IF(D.Other_DATA!M362=0,0,D.Other_DATA!M362/ECO!W35),IF($C$3="Constant Exchange rate",IF(D.Other_DATA!M362=0,0,D.Other_DATA!M362/ECO!W70))))</f>
        <v>209.70599999999999</v>
      </c>
      <c r="O462" s="74">
        <f>IF($C$3="National Currency",IF(D.Other_DATA!N362=0,0,D.Other_DATA!N362),IF($C$3="Current Exchange rate",IF(D.Other_DATA!N362=0,0,D.Other_DATA!N362/ECO!X35),IF($C$3="Constant Exchange rate",IF(D.Other_DATA!N362=0,0,D.Other_DATA!N362/ECO!X70))))</f>
        <v>197.71516005695966</v>
      </c>
      <c r="P462" s="48">
        <f t="shared" si="98"/>
        <v>5.1595558623463982E-2</v>
      </c>
      <c r="Q462" s="94">
        <f t="shared" si="99"/>
        <v>-5.7179288828361319E-2</v>
      </c>
      <c r="R462" s="94">
        <f t="shared" si="100"/>
        <v>-0.13359205237067473</v>
      </c>
    </row>
    <row r="463" spans="3:18" ht="15" x14ac:dyDescent="0.25">
      <c r="C463" s="256"/>
      <c r="D463" s="257"/>
      <c r="E463" s="45" t="s">
        <v>26</v>
      </c>
      <c r="F463" s="74">
        <f>IF($C$3="National Currency",IF(D.Other_DATA!E363=0,0,D.Other_DATA!E363),IF($C$3="Current Exchange rate",IF(D.Other_DATA!E363=0,0,D.Other_DATA!E363/ECO!O36),IF($C$3="Constant Exchange rate",IF(D.Other_DATA!E363=0,0,D.Other_DATA!E363/ECO!O71))))</f>
        <v>4.7959855893358121</v>
      </c>
      <c r="G463" s="74">
        <f>IF($C$3="National Currency",IF(D.Other_DATA!F363=0,0,D.Other_DATA!F363),IF($C$3="Current Exchange rate",IF(D.Other_DATA!F363=0,0,D.Other_DATA!F363/ECO!P36),IF($C$3="Constant Exchange rate",IF(D.Other_DATA!F363=0,0,D.Other_DATA!F363/ECO!P71))))</f>
        <v>4.6345041848620641</v>
      </c>
      <c r="H463" s="74">
        <f>IF($C$3="National Currency",IF(D.Other_DATA!G363=0,0,D.Other_DATA!G363),IF($C$3="Current Exchange rate",IF(D.Other_DATA!G363=0,0,D.Other_DATA!G363/ECO!Q36),IF($C$3="Constant Exchange rate",IF(D.Other_DATA!G363=0,0,D.Other_DATA!G363/ECO!Q71))))</f>
        <v>4.4730227803883169</v>
      </c>
      <c r="I463" s="74">
        <f>IF($C$3="National Currency",IF(D.Other_DATA!H363=0,0,D.Other_DATA!H363),IF($C$3="Current Exchange rate",IF(D.Other_DATA!H363=0,0,D.Other_DATA!H363/ECO!R36),IF($C$3="Constant Exchange rate",IF(D.Other_DATA!H363=0,0,D.Other_DATA!H363/ECO!R71))))</f>
        <v>4.3115413759145698</v>
      </c>
      <c r="J463" s="74">
        <f>IF($C$3="National Currency",IF(D.Other_DATA!I363=0,0,D.Other_DATA!I363),IF($C$3="Current Exchange rate",IF(D.Other_DATA!I363=0,0,D.Other_DATA!I363/ECO!S36),IF($C$3="Constant Exchange rate",IF(D.Other_DATA!I363=0,0,D.Other_DATA!I363/ECO!S71))))</f>
        <v>4.1500599714408217</v>
      </c>
      <c r="K463" s="74">
        <f>IF($C$3="National Currency",IF(D.Other_DATA!J363=0,0,D.Other_DATA!J363),IF($C$3="Current Exchange rate",IF(D.Other_DATA!J363=0,0,D.Other_DATA!J363/ECO!T36),IF($C$3="Constant Exchange rate",IF(D.Other_DATA!J363=0,0,D.Other_DATA!J363/ECO!T71))))</f>
        <v>3.9885785669670746</v>
      </c>
      <c r="L463" s="74">
        <f>IF($C$3="National Currency",IF(D.Other_DATA!K363=0,0,D.Other_DATA!K363),IF($C$3="Current Exchange rate",IF(D.Other_DATA!K363=0,0,D.Other_DATA!K363/ECO!U36),IF($C$3="Constant Exchange rate",IF(D.Other_DATA!K363=0,0,D.Other_DATA!K363/ECO!U71))))</f>
        <v>2.7125903453198892</v>
      </c>
      <c r="M463" s="74">
        <f>IF($C$3="National Currency",IF(D.Other_DATA!L363=0,0,D.Other_DATA!L363),IF($C$3="Current Exchange rate",IF(D.Other_DATA!L363=0,0,D.Other_DATA!L363/ECO!V36),IF($C$3="Constant Exchange rate",IF(D.Other_DATA!L363=0,0,D.Other_DATA!L363/ECO!V71))))</f>
        <v>2.8330507718390288</v>
      </c>
      <c r="N463" s="74">
        <f>IF($C$3="National Currency",IF(D.Other_DATA!M363=0,0,D.Other_DATA!M363),IF($C$3="Current Exchange rate",IF(D.Other_DATA!M363=0,0,D.Other_DATA!M363/ECO!W36),IF($C$3="Constant Exchange rate",IF(D.Other_DATA!M363=0,0,D.Other_DATA!M363/ECO!W71))))</f>
        <v>3.3461229588649952</v>
      </c>
      <c r="O463" s="74">
        <f>IF($C$3="National Currency",IF(D.Other_DATA!N363=0,0,D.Other_DATA!N363),IF($C$3="Current Exchange rate",IF(D.Other_DATA!N363=0,0,D.Other_DATA!N363/ECO!X36),IF($C$3="Constant Exchange rate",IF(D.Other_DATA!N363=0,0,D.Other_DATA!N363/ECO!X71))))</f>
        <v>3.3461229588649952</v>
      </c>
      <c r="P463" s="48">
        <f t="shared" si="98"/>
        <v>8.7320103949388797E-4</v>
      </c>
      <c r="Q463" s="94">
        <f t="shared" si="99"/>
        <v>0</v>
      </c>
      <c r="R463" s="94">
        <f t="shared" si="100"/>
        <v>-0.30230754523005265</v>
      </c>
    </row>
    <row r="464" spans="3:18" ht="15" x14ac:dyDescent="0.25">
      <c r="C464" s="256"/>
      <c r="D464" s="257"/>
      <c r="E464" s="45" t="s">
        <v>27</v>
      </c>
      <c r="F464" s="74">
        <f>IF($C$3="National Currency",IF(D.Other_DATA!E364=0,0,D.Other_DATA!E364),IF($C$3="Current Exchange rate",IF(D.Other_DATA!E364=0,0,D.Other_DATA!E364/ECO!O37),IF($C$3="Constant Exchange rate",IF(D.Other_DATA!E364=0,0,D.Other_DATA!E364/ECO!O72))))</f>
        <v>0</v>
      </c>
      <c r="G464" s="74">
        <f>IF($C$3="National Currency",IF(D.Other_DATA!F364=0,0,D.Other_DATA!F364),IF($C$3="Current Exchange rate",IF(D.Other_DATA!F364=0,0,D.Other_DATA!F364/ECO!P37),IF($C$3="Constant Exchange rate",IF(D.Other_DATA!F364=0,0,D.Other_DATA!F364/ECO!P72))))</f>
        <v>0</v>
      </c>
      <c r="H464" s="74">
        <f>IF($C$3="National Currency",IF(D.Other_DATA!G364=0,0,D.Other_DATA!G364),IF($C$3="Current Exchange rate",IF(D.Other_DATA!G364=0,0,D.Other_DATA!G364/ECO!Q37),IF($C$3="Constant Exchange rate",IF(D.Other_DATA!G364=0,0,D.Other_DATA!G364/ECO!Q72))))</f>
        <v>0</v>
      </c>
      <c r="I464" s="74">
        <f>IF($C$3="National Currency",IF(D.Other_DATA!H364=0,0,D.Other_DATA!H364),IF($C$3="Current Exchange rate",IF(D.Other_DATA!H364=0,0,D.Other_DATA!H364/ECO!R37),IF($C$3="Constant Exchange rate",IF(D.Other_DATA!H364=0,0,D.Other_DATA!H364/ECO!R72))))</f>
        <v>0</v>
      </c>
      <c r="J464" s="74">
        <f>IF($C$3="National Currency",IF(D.Other_DATA!I364=0,0,D.Other_DATA!I364),IF($C$3="Current Exchange rate",IF(D.Other_DATA!I364=0,0,D.Other_DATA!I364/ECO!S37),IF($C$3="Constant Exchange rate",IF(D.Other_DATA!I364=0,0,D.Other_DATA!I364/ECO!S72))))</f>
        <v>0</v>
      </c>
      <c r="K464" s="74">
        <f>IF($C$3="National Currency",IF(D.Other_DATA!J364=0,0,D.Other_DATA!J364),IF($C$3="Current Exchange rate",IF(D.Other_DATA!J364=0,0,D.Other_DATA!J364/ECO!T37),IF($C$3="Constant Exchange rate",IF(D.Other_DATA!J364=0,0,D.Other_DATA!J364/ECO!T72))))</f>
        <v>0</v>
      </c>
      <c r="L464" s="74">
        <f>IF($C$3="National Currency",IF(D.Other_DATA!K364=0,0,D.Other_DATA!K364),IF($C$3="Current Exchange rate",IF(D.Other_DATA!K364=0,0,D.Other_DATA!K364/ECO!U37),IF($C$3="Constant Exchange rate",IF(D.Other_DATA!K364=0,0,D.Other_DATA!K364/ECO!U72))))</f>
        <v>0</v>
      </c>
      <c r="M464" s="74">
        <f>IF($C$3="National Currency",IF(D.Other_DATA!L364=0,0,D.Other_DATA!L364),IF($C$3="Current Exchange rate",IF(D.Other_DATA!L364=0,0,D.Other_DATA!L364/ECO!V37),IF($C$3="Constant Exchange rate",IF(D.Other_DATA!L364=0,0,D.Other_DATA!L364/ECO!V72))))</f>
        <v>0</v>
      </c>
      <c r="N464" s="74">
        <f>IF($C$3="National Currency",IF(D.Other_DATA!M364=0,0,D.Other_DATA!M364),IF($C$3="Current Exchange rate",IF(D.Other_DATA!M364=0,0,D.Other_DATA!M364/ECO!W37),IF($C$3="Constant Exchange rate",IF(D.Other_DATA!M364=0,0,D.Other_DATA!M364/ECO!W72))))</f>
        <v>0</v>
      </c>
      <c r="O464" s="74">
        <f>IF($C$3="National Currency",IF(D.Other_DATA!N364=0,0,D.Other_DATA!N364),IF($C$3="Current Exchange rate",IF(D.Other_DATA!N364=0,0,D.Other_DATA!N364/ECO!X37),IF($C$3="Constant Exchange rate",IF(D.Other_DATA!N364=0,0,D.Other_DATA!N364/ECO!X72))))</f>
        <v>0</v>
      </c>
      <c r="P464" s="48">
        <f t="shared" si="98"/>
        <v>0</v>
      </c>
      <c r="Q464" s="94" t="str">
        <f t="shared" si="99"/>
        <v>-</v>
      </c>
      <c r="R464" s="94" t="str">
        <f t="shared" si="100"/>
        <v>-</v>
      </c>
    </row>
    <row r="465" spans="3:18" ht="15" x14ac:dyDescent="0.25">
      <c r="C465" s="256"/>
      <c r="D465" s="257"/>
      <c r="E465" s="45" t="s">
        <v>28</v>
      </c>
      <c r="F465" s="74">
        <f>IF($C$3="National Currency",IF(D.Other_DATA!E365=0,0,D.Other_DATA!E365),IF($C$3="Current Exchange rate",IF(D.Other_DATA!E365=0,0,D.Other_DATA!E365/ECO!O38),IF($C$3="Constant Exchange rate",IF(D.Other_DATA!E365=0,0,D.Other_DATA!E365/ECO!O73))))</f>
        <v>35.432315139375731</v>
      </c>
      <c r="G465" s="74">
        <f>IF($C$3="National Currency",IF(D.Other_DATA!F365=0,0,D.Other_DATA!F365),IF($C$3="Current Exchange rate",IF(D.Other_DATA!F365=0,0,D.Other_DATA!F365/ECO!P38),IF($C$3="Constant Exchange rate",IF(D.Other_DATA!F365=0,0,D.Other_DATA!F365/ECO!P73))))</f>
        <v>46.845267901852779</v>
      </c>
      <c r="H465" s="74">
        <f>IF($C$3="National Currency",IF(D.Other_DATA!G365=0,0,D.Other_DATA!G365),IF($C$3="Current Exchange rate",IF(D.Other_DATA!G365=0,0,D.Other_DATA!G365/ECO!Q38),IF($C$3="Constant Exchange rate",IF(D.Other_DATA!G365=0,0,D.Other_DATA!G365/ECO!Q73))))</f>
        <v>41.979636120847942</v>
      </c>
      <c r="I465" s="74">
        <f>IF($C$3="National Currency",IF(D.Other_DATA!H365=0,0,D.Other_DATA!H365),IF($C$3="Current Exchange rate",IF(D.Other_DATA!H365=0,0,D.Other_DATA!H365/ECO!R38),IF($C$3="Constant Exchange rate",IF(D.Other_DATA!H365=0,0,D.Other_DATA!H365/ECO!R73))))</f>
        <v>45</v>
      </c>
      <c r="J465" s="74">
        <f>IF($C$3="National Currency",IF(D.Other_DATA!I365=0,0,D.Other_DATA!I365),IF($C$3="Current Exchange rate",IF(D.Other_DATA!I365=0,0,D.Other_DATA!I365/ECO!S38),IF($C$3="Constant Exchange rate",IF(D.Other_DATA!I365=0,0,D.Other_DATA!I365/ECO!S73))))</f>
        <v>45</v>
      </c>
      <c r="K465" s="74">
        <f>IF($C$3="National Currency",IF(D.Other_DATA!J365=0,0,D.Other_DATA!J365),IF($C$3="Current Exchange rate",IF(D.Other_DATA!J365=0,0,D.Other_DATA!J365/ECO!T38),IF($C$3="Constant Exchange rate",IF(D.Other_DATA!J365=0,0,D.Other_DATA!J365/ECO!T73))))</f>
        <v>45</v>
      </c>
      <c r="L465" s="74">
        <f>IF($C$3="National Currency",IF(D.Other_DATA!K365=0,0,D.Other_DATA!K365),IF($C$3="Current Exchange rate",IF(D.Other_DATA!K365=0,0,D.Other_DATA!K365/ECO!U38),IF($C$3="Constant Exchange rate",IF(D.Other_DATA!K365=0,0,D.Other_DATA!K365/ECO!U73))))</f>
        <v>45</v>
      </c>
      <c r="M465" s="74">
        <f>IF($C$3="National Currency",IF(D.Other_DATA!L365=0,0,D.Other_DATA!L365),IF($C$3="Current Exchange rate",IF(D.Other_DATA!L365=0,0,D.Other_DATA!L365/ECO!V38),IF($C$3="Constant Exchange rate",IF(D.Other_DATA!L365=0,0,D.Other_DATA!L365/ECO!V73))))</f>
        <v>45</v>
      </c>
      <c r="N465" s="74">
        <f>IF($C$3="National Currency",IF(D.Other_DATA!M365=0,0,D.Other_DATA!M365),IF($C$3="Current Exchange rate",IF(D.Other_DATA!M365=0,0,D.Other_DATA!M365/ECO!W38),IF($C$3="Constant Exchange rate",IF(D.Other_DATA!M365=0,0,D.Other_DATA!M365/ECO!W73))))</f>
        <v>45</v>
      </c>
      <c r="O465" s="74">
        <f>IF($C$3="National Currency",IF(D.Other_DATA!N365=0,0,D.Other_DATA!N365),IF($C$3="Current Exchange rate",IF(D.Other_DATA!N365=0,0,D.Other_DATA!N365/ECO!X38),IF($C$3="Constant Exchange rate",IF(D.Other_DATA!N365=0,0,D.Other_DATA!N365/ECO!X73))))</f>
        <v>25.4</v>
      </c>
      <c r="P465" s="48">
        <f t="shared" si="98"/>
        <v>6.6283596496011527E-3</v>
      </c>
      <c r="Q465" s="94">
        <f t="shared" si="99"/>
        <v>-0.43555555555555558</v>
      </c>
      <c r="R465" s="94">
        <f t="shared" si="100"/>
        <v>-0.28314026616417387</v>
      </c>
    </row>
    <row r="466" spans="3:18" ht="15" x14ac:dyDescent="0.25">
      <c r="C466" s="256"/>
      <c r="D466" s="257"/>
      <c r="E466" s="45" t="s">
        <v>29</v>
      </c>
      <c r="F466" s="74">
        <f>IF($C$3="National Currency",IF(D.Other_DATA!E366=0,0,D.Other_DATA!E366),IF($C$3="Current Exchange rate",IF(D.Other_DATA!E366=0,0,D.Other_DATA!E366/ECO!O39),IF($C$3="Constant Exchange rate",IF(D.Other_DATA!E366=0,0,D.Other_DATA!E366/ECO!O74))))</f>
        <v>0</v>
      </c>
      <c r="G466" s="74">
        <f>IF($C$3="National Currency",IF(D.Other_DATA!F366=0,0,D.Other_DATA!F366),IF($C$3="Current Exchange rate",IF(D.Other_DATA!F366=0,0,D.Other_DATA!F366/ECO!P39),IF($C$3="Constant Exchange rate",IF(D.Other_DATA!F366=0,0,D.Other_DATA!F366/ECO!P74))))</f>
        <v>0</v>
      </c>
      <c r="H466" s="74">
        <f>IF($C$3="National Currency",IF(D.Other_DATA!G366=0,0,D.Other_DATA!G366),IF($C$3="Current Exchange rate",IF(D.Other_DATA!G366=0,0,D.Other_DATA!G366/ECO!Q39),IF($C$3="Constant Exchange rate",IF(D.Other_DATA!G366=0,0,D.Other_DATA!G366/ECO!Q74))))</f>
        <v>0</v>
      </c>
      <c r="I466" s="74">
        <f>IF($C$3="National Currency",IF(D.Other_DATA!H366=0,0,D.Other_DATA!H366),IF($C$3="Current Exchange rate",IF(D.Other_DATA!H366=0,0,D.Other_DATA!H366/ECO!R39),IF($C$3="Constant Exchange rate",IF(D.Other_DATA!H366=0,0,D.Other_DATA!H366/ECO!R74))))</f>
        <v>0</v>
      </c>
      <c r="J466" s="74">
        <f>IF($C$3="National Currency",IF(D.Other_DATA!I366=0,0,D.Other_DATA!I366),IF($C$3="Current Exchange rate",IF(D.Other_DATA!I366=0,0,D.Other_DATA!I366/ECO!S39),IF($C$3="Constant Exchange rate",IF(D.Other_DATA!I366=0,0,D.Other_DATA!I366/ECO!S74))))</f>
        <v>0</v>
      </c>
      <c r="K466" s="74">
        <f>IF($C$3="National Currency",IF(D.Other_DATA!J366=0,0,D.Other_DATA!J366),IF($C$3="Current Exchange rate",IF(D.Other_DATA!J366=0,0,D.Other_DATA!J366/ECO!T39),IF($C$3="Constant Exchange rate",IF(D.Other_DATA!J366=0,0,D.Other_DATA!J366/ECO!T74))))</f>
        <v>0</v>
      </c>
      <c r="L466" s="74">
        <f>IF($C$3="National Currency",IF(D.Other_DATA!K366=0,0,D.Other_DATA!K366),IF($C$3="Current Exchange rate",IF(D.Other_DATA!K366=0,0,D.Other_DATA!K366/ECO!U39),IF($C$3="Constant Exchange rate",IF(D.Other_DATA!K366=0,0,D.Other_DATA!K366/ECO!U74))))</f>
        <v>0</v>
      </c>
      <c r="M466" s="74">
        <f>IF($C$3="National Currency",IF(D.Other_DATA!L366=0,0,D.Other_DATA!L366),IF($C$3="Current Exchange rate",IF(D.Other_DATA!L366=0,0,D.Other_DATA!L366/ECO!V39),IF($C$3="Constant Exchange rate",IF(D.Other_DATA!L366=0,0,D.Other_DATA!L366/ECO!V74))))</f>
        <v>0</v>
      </c>
      <c r="N466" s="74">
        <f>IF($C$3="National Currency",IF(D.Other_DATA!M366=0,0,D.Other_DATA!M366),IF($C$3="Current Exchange rate",IF(D.Other_DATA!M366=0,0,D.Other_DATA!M366/ECO!W39),IF($C$3="Constant Exchange rate",IF(D.Other_DATA!M366=0,0,D.Other_DATA!M366/ECO!W74))))</f>
        <v>0</v>
      </c>
      <c r="O466" s="74">
        <f>IF($C$3="National Currency",IF(D.Other_DATA!N366=0,0,D.Other_DATA!N366),IF($C$3="Current Exchange rate",IF(D.Other_DATA!N366=0,0,D.Other_DATA!N366/ECO!X39),IF($C$3="Constant Exchange rate",IF(D.Other_DATA!N366=0,0,D.Other_DATA!N366/ECO!X74))))</f>
        <v>0</v>
      </c>
      <c r="P466" s="48">
        <f t="shared" si="98"/>
        <v>0</v>
      </c>
      <c r="Q466" s="94" t="str">
        <f t="shared" si="99"/>
        <v>-</v>
      </c>
      <c r="R466" s="94" t="str">
        <f t="shared" si="100"/>
        <v>-</v>
      </c>
    </row>
    <row r="467" spans="3:18" ht="15" x14ac:dyDescent="0.25">
      <c r="C467" s="256"/>
      <c r="D467" s="257"/>
      <c r="E467" s="45" t="s">
        <v>30</v>
      </c>
      <c r="F467" s="74">
        <f>IF($C$3="National Currency",IF(D.Other_DATA!E367=0,0,D.Other_DATA!E367),IF($C$3="Current Exchange rate",IF(D.Other_DATA!E367=0,0,D.Other_DATA!E367/ECO!O40),IF($C$3="Constant Exchange rate",IF(D.Other_DATA!E367=0,0,D.Other_DATA!E367/ECO!O75))))</f>
        <v>0</v>
      </c>
      <c r="G467" s="74">
        <f>IF($C$3="National Currency",IF(D.Other_DATA!F367=0,0,D.Other_DATA!F367),IF($C$3="Current Exchange rate",IF(D.Other_DATA!F367=0,0,D.Other_DATA!F367/ECO!P40),IF($C$3="Constant Exchange rate",IF(D.Other_DATA!F367=0,0,D.Other_DATA!F367/ECO!P75))))</f>
        <v>0</v>
      </c>
      <c r="H467" s="74">
        <f>IF($C$3="National Currency",IF(D.Other_DATA!G367=0,0,D.Other_DATA!G367),IF($C$3="Current Exchange rate",IF(D.Other_DATA!G367=0,0,D.Other_DATA!G367/ECO!Q40),IF($C$3="Constant Exchange rate",IF(D.Other_DATA!G367=0,0,D.Other_DATA!G367/ECO!Q75))))</f>
        <v>0</v>
      </c>
      <c r="I467" s="74">
        <f>IF($C$3="National Currency",IF(D.Other_DATA!H367=0,0,D.Other_DATA!H367),IF($C$3="Current Exchange rate",IF(D.Other_DATA!H367=0,0,D.Other_DATA!H367/ECO!R40),IF($C$3="Constant Exchange rate",IF(D.Other_DATA!H367=0,0,D.Other_DATA!H367/ECO!R75))))</f>
        <v>0</v>
      </c>
      <c r="J467" s="74">
        <f>IF($C$3="National Currency",IF(D.Other_DATA!I367=0,0,D.Other_DATA!I367),IF($C$3="Current Exchange rate",IF(D.Other_DATA!I367=0,0,D.Other_DATA!I367/ECO!S40),IF($C$3="Constant Exchange rate",IF(D.Other_DATA!I367=0,0,D.Other_DATA!I367/ECO!S75))))</f>
        <v>50.494350282485875</v>
      </c>
      <c r="K467" s="74">
        <f>IF($C$3="National Currency",IF(D.Other_DATA!J367=0,0,D.Other_DATA!J367),IF($C$3="Current Exchange rate",IF(D.Other_DATA!J367=0,0,D.Other_DATA!J367/ECO!T40),IF($C$3="Constant Exchange rate",IF(D.Other_DATA!J367=0,0,D.Other_DATA!J367/ECO!T75))))</f>
        <v>85.805084745762713</v>
      </c>
      <c r="L467" s="74">
        <f>IF($C$3="National Currency",IF(D.Other_DATA!K367=0,0,D.Other_DATA!K367),IF($C$3="Current Exchange rate",IF(D.Other_DATA!K367=0,0,D.Other_DATA!K367/ECO!U40),IF($C$3="Constant Exchange rate",IF(D.Other_DATA!K367=0,0,D.Other_DATA!K367/ECO!U75))))</f>
        <v>102.7542372881356</v>
      </c>
      <c r="M467" s="74">
        <f>IF($C$3="National Currency",IF(D.Other_DATA!L367=0,0,D.Other_DATA!L367),IF($C$3="Current Exchange rate",IF(D.Other_DATA!L367=0,0,D.Other_DATA!L367/ECO!V40),IF($C$3="Constant Exchange rate",IF(D.Other_DATA!L367=0,0,D.Other_DATA!L367/ECO!V75))))</f>
        <v>115.81920903954803</v>
      </c>
      <c r="N467" s="74">
        <f>IF($C$3="National Currency",IF(D.Other_DATA!M367=0,0,D.Other_DATA!M367),IF($C$3="Current Exchange rate",IF(D.Other_DATA!M367=0,0,D.Other_DATA!M367/ECO!W40),IF($C$3="Constant Exchange rate",IF(D.Other_DATA!M367=0,0,D.Other_DATA!M367/ECO!W75))))</f>
        <v>110.87570621468927</v>
      </c>
      <c r="O467" s="74">
        <f>IF($C$3="National Currency",IF(D.Other_DATA!N367=0,0,D.Other_DATA!N367),IF($C$3="Current Exchange rate",IF(D.Other_DATA!N367=0,0,D.Other_DATA!N367/ECO!X40),IF($C$3="Constant Exchange rate",IF(D.Other_DATA!N367=0,0,D.Other_DATA!N367/ECO!X75))))</f>
        <v>115.11299435028249</v>
      </c>
      <c r="P467" s="48">
        <f t="shared" si="98"/>
        <v>3.0039776649455827E-2</v>
      </c>
      <c r="Q467" s="94">
        <f t="shared" si="99"/>
        <v>3.8216560509554132E-2</v>
      </c>
      <c r="R467" s="94" t="str">
        <f t="shared" si="100"/>
        <v>-</v>
      </c>
    </row>
    <row r="468" spans="3:18" ht="15" x14ac:dyDescent="0.25">
      <c r="C468" s="256"/>
      <c r="D468" s="257"/>
      <c r="E468" s="45" t="s">
        <v>41</v>
      </c>
      <c r="F468" s="75">
        <f>IF($C$3="National Currency",IF(D.Other_DATA!E368=0,0,D.Other_DATA!E368),IF($C$3="Current Exchange rate",IF(D.Other_DATA!E368=0,0,D.Other_DATA!E368/ECO!O41),IF($C$3="Constant Exchange rate",IF(D.Other_DATA!E368=0,0,D.Other_DATA!E368/ECO!O76))))</f>
        <v>1195.0676529011096</v>
      </c>
      <c r="G468" s="75">
        <f>IF($C$3="National Currency",IF(D.Other_DATA!F368=0,0,D.Other_DATA!F368),IF($C$3="Current Exchange rate",IF(D.Other_DATA!F368=0,0,D.Other_DATA!F368/ECO!P41),IF($C$3="Constant Exchange rate",IF(D.Other_DATA!F368=0,0,D.Other_DATA!F368/ECO!P76))))</f>
        <v>1087.9866263383337</v>
      </c>
      <c r="H468" s="75">
        <f>IF($C$3="National Currency",IF(D.Other_DATA!G368=0,0,D.Other_DATA!G368),IF($C$3="Current Exchange rate",IF(D.Other_DATA!G368=0,0,D.Other_DATA!G368/ECO!Q41),IF($C$3="Constant Exchange rate",IF(D.Other_DATA!G368=0,0,D.Other_DATA!G368/ECO!Q76))))</f>
        <v>571.8954585735022</v>
      </c>
      <c r="I468" s="75">
        <f>IF($C$3="National Currency",IF(D.Other_DATA!H368=0,0,D.Other_DATA!H368),IF($C$3="Current Exchange rate",IF(D.Other_DATA!H368=0,0,D.Other_DATA!H368/ECO!R41),IF($C$3="Constant Exchange rate",IF(D.Other_DATA!H368=0,0,D.Other_DATA!H368/ECO!R76))))</f>
        <v>643.33593800512062</v>
      </c>
      <c r="J468" s="75">
        <f>IF($C$3="National Currency",IF(D.Other_DATA!I368=0,0,D.Other_DATA!I368),IF($C$3="Current Exchange rate",IF(D.Other_DATA!I368=0,0,D.Other_DATA!I368/ECO!S41),IF($C$3="Constant Exchange rate",IF(D.Other_DATA!I368=0,0,D.Other_DATA!I368/ECO!S76))))</f>
        <v>683.90276184427182</v>
      </c>
      <c r="K468" s="75">
        <f>IF($C$3="National Currency",IF(D.Other_DATA!J368=0,0,D.Other_DATA!J368),IF($C$3="Current Exchange rate",IF(D.Other_DATA!J368=0,0,D.Other_DATA!J368/ECO!T41),IF($C$3="Constant Exchange rate",IF(D.Other_DATA!J368=0,0,D.Other_DATA!J368/ECO!T76))))</f>
        <v>577.29921876275694</v>
      </c>
      <c r="L468" s="75">
        <f>IF($C$3="National Currency",IF(D.Other_DATA!K368=0,0,D.Other_DATA!K368),IF($C$3="Current Exchange rate",IF(D.Other_DATA!K368=0,0,D.Other_DATA!K368/ECO!U41),IF($C$3="Constant Exchange rate",IF(D.Other_DATA!K368=0,0,D.Other_DATA!K368/ECO!U76))))</f>
        <v>573.24077664695858</v>
      </c>
      <c r="M468" s="75">
        <f>IF($C$3="National Currency",IF(D.Other_DATA!L368=0,0,D.Other_DATA!L368),IF($C$3="Current Exchange rate",IF(D.Other_DATA!L368=0,0,D.Other_DATA!L368/ECO!V41),IF($C$3="Constant Exchange rate",IF(D.Other_DATA!L368=0,0,D.Other_DATA!L368/ECO!V76))))</f>
        <v>484.8734504884946</v>
      </c>
      <c r="N468" s="75">
        <f>IF($C$3="National Currency",IF(D.Other_DATA!M368=0,0,D.Other_DATA!M368),IF($C$3="Current Exchange rate",IF(D.Other_DATA!M368=0,0,D.Other_DATA!M368/ECO!W41),IF($C$3="Constant Exchange rate",IF(D.Other_DATA!M368=0,0,D.Other_DATA!M368/ECO!W76))))</f>
        <v>506.09981952148837</v>
      </c>
      <c r="O468" s="75">
        <f>IF($C$3="National Currency",IF(D.Other_DATA!N368=0,0,D.Other_DATA!N368),IF($C$3="Current Exchange rate",IF(D.Other_DATA!N368=0,0,D.Other_DATA!N368/ECO!X41),IF($C$3="Constant Exchange rate",IF(D.Other_DATA!N368=0,0,D.Other_DATA!N368/ECO!X76))))</f>
        <v>611.88625865230495</v>
      </c>
      <c r="P468" s="48">
        <f t="shared" si="98"/>
        <v>0.15967725145654932</v>
      </c>
      <c r="Q468" s="94">
        <f t="shared" si="99"/>
        <v>0.20902287463930813</v>
      </c>
      <c r="R468" s="94">
        <f t="shared" si="100"/>
        <v>-0.48799027639405301</v>
      </c>
    </row>
    <row r="469" spans="3:18" ht="15.75" thickBot="1" x14ac:dyDescent="0.3">
      <c r="C469" s="258"/>
      <c r="D469" s="259"/>
      <c r="E469" s="55" t="s">
        <v>85</v>
      </c>
      <c r="F469" s="64">
        <f t="shared" ref="F469:O469" si="101">SUM(F437:F468)</f>
        <v>3059.0922107542528</v>
      </c>
      <c r="G469" s="64">
        <f t="shared" si="101"/>
        <v>3062.1141876053453</v>
      </c>
      <c r="H469" s="64">
        <f t="shared" si="101"/>
        <v>2628.5611536191122</v>
      </c>
      <c r="I469" s="64">
        <f t="shared" si="101"/>
        <v>3903.1200325081068</v>
      </c>
      <c r="J469" s="64">
        <f t="shared" si="101"/>
        <v>4041.5279291340903</v>
      </c>
      <c r="K469" s="64">
        <f t="shared" si="101"/>
        <v>3877.6754139506074</v>
      </c>
      <c r="L469" s="64">
        <f t="shared" si="101"/>
        <v>3929.6997795204402</v>
      </c>
      <c r="M469" s="64">
        <f t="shared" si="101"/>
        <v>3878.0619489690812</v>
      </c>
      <c r="N469" s="64">
        <f t="shared" si="101"/>
        <v>3828.5376137233898</v>
      </c>
      <c r="O469" s="64">
        <f t="shared" si="101"/>
        <v>3832.0189824836057</v>
      </c>
      <c r="P469" s="48">
        <f>O469/$O$469</f>
        <v>1</v>
      </c>
    </row>
    <row r="470" spans="3:18" ht="16.5" thickTop="1" thickBot="1" x14ac:dyDescent="0.3">
      <c r="C470" s="260"/>
      <c r="D470" s="261"/>
      <c r="E470" s="57" t="s">
        <v>86</v>
      </c>
      <c r="F470" s="64">
        <v>3057.24267578125</v>
      </c>
      <c r="G470" s="64">
        <v>3038.34326171875</v>
      </c>
      <c r="H470" s="64">
        <v>2590.630615234375</v>
      </c>
      <c r="I470" s="64">
        <v>2788.4326171875</v>
      </c>
      <c r="J470" s="64">
        <v>2856.2099609375</v>
      </c>
      <c r="K470" s="64">
        <v>2704.05419921875</v>
      </c>
      <c r="L470" s="64">
        <v>2682.079345703125</v>
      </c>
      <c r="M470" s="64">
        <v>2589.138671875</v>
      </c>
      <c r="N470" s="64">
        <v>2598.185791015625</v>
      </c>
      <c r="O470" s="64">
        <v>2689.820556640625</v>
      </c>
      <c r="P470" s="48">
        <f>O470/$O$469</f>
        <v>0.70193299379151308</v>
      </c>
      <c r="Q470" s="94">
        <f>IF(OR(O470=0, N470=0),"-",O470/N470-1)</f>
        <v>3.5268750195566412E-2</v>
      </c>
      <c r="R470" s="94">
        <f>IF(OR(O470=0, F470=0),"-",O470/F470-1)</f>
        <v>-0.12018088130564697</v>
      </c>
    </row>
    <row r="471" spans="3:18" ht="15.75" thickTop="1" x14ac:dyDescent="0.25">
      <c r="E471" s="57" t="s">
        <v>87</v>
      </c>
      <c r="F471" s="88"/>
      <c r="G471" s="88">
        <f t="shared" ref="G471:O471" si="102">G470/F470-1</f>
        <v>-6.1818494855565564E-3</v>
      </c>
      <c r="H471" s="88">
        <f t="shared" si="102"/>
        <v>-0.14735420191828819</v>
      </c>
      <c r="I471" s="88">
        <f t="shared" si="102"/>
        <v>7.6352838876348139E-2</v>
      </c>
      <c r="J471" s="88">
        <f t="shared" si="102"/>
        <v>2.4306609861120654E-2</v>
      </c>
      <c r="K471" s="88">
        <f t="shared" si="102"/>
        <v>-5.3271910608703177E-2</v>
      </c>
      <c r="L471" s="88">
        <f t="shared" si="102"/>
        <v>-8.1266320482681342E-3</v>
      </c>
      <c r="M471" s="88">
        <f t="shared" si="102"/>
        <v>-3.4652469911832573E-2</v>
      </c>
      <c r="N471" s="88">
        <f t="shared" si="102"/>
        <v>3.4942582407426759E-3</v>
      </c>
      <c r="O471" s="89">
        <f t="shared" si="102"/>
        <v>3.5268750195566412E-2</v>
      </c>
      <c r="R471" s="99"/>
    </row>
    <row r="474" spans="3:18" ht="18.75" x14ac:dyDescent="0.15">
      <c r="C474" s="264" t="s">
        <v>231</v>
      </c>
      <c r="D474" s="265"/>
      <c r="E474" s="269" t="s">
        <v>101</v>
      </c>
      <c r="F474" s="270"/>
      <c r="G474" s="270"/>
      <c r="H474" s="270"/>
      <c r="I474" s="270"/>
      <c r="J474" s="270"/>
      <c r="K474" s="270"/>
      <c r="L474" s="270"/>
      <c r="M474" s="270"/>
      <c r="N474" s="270"/>
      <c r="O474" s="271"/>
    </row>
    <row r="475" spans="3:18" ht="15" x14ac:dyDescent="0.15">
      <c r="C475" s="262" t="s">
        <v>93</v>
      </c>
      <c r="D475" s="263"/>
      <c r="E475" s="43">
        <v>11</v>
      </c>
      <c r="F475" s="44">
        <v>2004</v>
      </c>
      <c r="G475" s="44">
        <f t="shared" ref="G475:O475" si="103">F475+1</f>
        <v>2005</v>
      </c>
      <c r="H475" s="44">
        <f t="shared" si="103"/>
        <v>2006</v>
      </c>
      <c r="I475" s="44">
        <f t="shared" si="103"/>
        <v>2007</v>
      </c>
      <c r="J475" s="44">
        <f t="shared" si="103"/>
        <v>2008</v>
      </c>
      <c r="K475" s="44">
        <f t="shared" si="103"/>
        <v>2009</v>
      </c>
      <c r="L475" s="44">
        <f t="shared" si="103"/>
        <v>2010</v>
      </c>
      <c r="M475" s="44">
        <f t="shared" si="103"/>
        <v>2011</v>
      </c>
      <c r="N475" s="44">
        <f t="shared" si="103"/>
        <v>2012</v>
      </c>
      <c r="O475" s="120">
        <f t="shared" si="103"/>
        <v>2013</v>
      </c>
      <c r="P475" s="46" t="s">
        <v>91</v>
      </c>
      <c r="Q475" s="96" t="s">
        <v>88</v>
      </c>
      <c r="R475" s="97" t="s">
        <v>89</v>
      </c>
    </row>
    <row r="476" spans="3:18" ht="15" x14ac:dyDescent="0.25">
      <c r="C476" s="256"/>
      <c r="D476" s="257"/>
      <c r="E476" s="45" t="s">
        <v>0</v>
      </c>
      <c r="F476" s="73">
        <f>IF($C$3="National Currency",IF(D.Other_DATA!E373=0,0,D.Other_DATA!E373),IF($C$3="Current Exchange rate",IF(D.Other_DATA!E373=0,0,D.Other_DATA!E373/ECO!O10),IF($C$3="Constant Exchange rate",IF(D.Other_DATA!E373=0,0,D.Other_DATA!E373/ECO!O45))))</f>
        <v>0</v>
      </c>
      <c r="G476" s="73">
        <f>IF($C$3="National Currency",IF(D.Other_DATA!F373=0,0,D.Other_DATA!F373),IF($C$3="Current Exchange rate",IF(D.Other_DATA!F373=0,0,D.Other_DATA!F373/ECO!P10),IF($C$3="Constant Exchange rate",IF(D.Other_DATA!F373=0,0,D.Other_DATA!F373/ECO!P45))))</f>
        <v>0</v>
      </c>
      <c r="H476" s="73">
        <f>IF($C$3="National Currency",IF(D.Other_DATA!G373=0,0,D.Other_DATA!G373),IF($C$3="Current Exchange rate",IF(D.Other_DATA!G373=0,0,D.Other_DATA!G373/ECO!Q10),IF($C$3="Constant Exchange rate",IF(D.Other_DATA!G373=0,0,D.Other_DATA!G373/ECO!Q45))))</f>
        <v>0</v>
      </c>
      <c r="I476" s="73">
        <f>IF($C$3="National Currency",IF(D.Other_DATA!H373=0,0,D.Other_DATA!H373),IF($C$3="Current Exchange rate",IF(D.Other_DATA!H373=0,0,D.Other_DATA!H373/ECO!R10),IF($C$3="Constant Exchange rate",IF(D.Other_DATA!H373=0,0,D.Other_DATA!H373/ECO!R45))))</f>
        <v>0</v>
      </c>
      <c r="J476" s="73">
        <f>IF($C$3="National Currency",IF(D.Other_DATA!I373=0,0,D.Other_DATA!I373),IF($C$3="Current Exchange rate",IF(D.Other_DATA!I373=0,0,D.Other_DATA!I373/ECO!S10),IF($C$3="Constant Exchange rate",IF(D.Other_DATA!I373=0,0,D.Other_DATA!I373/ECO!S45))))</f>
        <v>0</v>
      </c>
      <c r="K476" s="73">
        <f>IF($C$3="National Currency",IF(D.Other_DATA!J373=0,0,D.Other_DATA!J373),IF($C$3="Current Exchange rate",IF(D.Other_DATA!J373=0,0,D.Other_DATA!J373/ECO!T10),IF($C$3="Constant Exchange rate",IF(D.Other_DATA!J373=0,0,D.Other_DATA!J373/ECO!T45))))</f>
        <v>0</v>
      </c>
      <c r="L476" s="73">
        <f>IF($C$3="National Currency",IF(D.Other_DATA!K373=0,0,D.Other_DATA!K373),IF($C$3="Current Exchange rate",IF(D.Other_DATA!K373=0,0,D.Other_DATA!K373/ECO!U10),IF($C$3="Constant Exchange rate",IF(D.Other_DATA!K373=0,0,D.Other_DATA!K373/ECO!U45))))</f>
        <v>0</v>
      </c>
      <c r="M476" s="73">
        <f>IF($C$3="National Currency",IF(D.Other_DATA!L373=0,0,D.Other_DATA!L373),IF($C$3="Current Exchange rate",IF(D.Other_DATA!L373=0,0,D.Other_DATA!L373/ECO!V10),IF($C$3="Constant Exchange rate",IF(D.Other_DATA!L373=0,0,D.Other_DATA!L373/ECO!V45))))</f>
        <v>0</v>
      </c>
      <c r="N476" s="73">
        <f>IF($C$3="National Currency",IF(D.Other_DATA!M373=0,0,D.Other_DATA!M373),IF($C$3="Current Exchange rate",IF(D.Other_DATA!M373=0,0,D.Other_DATA!M373/ECO!W10),IF($C$3="Constant Exchange rate",IF(D.Other_DATA!M373=0,0,D.Other_DATA!M373/ECO!W45))))</f>
        <v>0</v>
      </c>
      <c r="O476" s="73">
        <f>IF($C$3="National Currency",IF(D.Other_DATA!N373=0,0,D.Other_DATA!N373),IF($C$3="Current Exchange rate",IF(D.Other_DATA!N373=0,0,D.Other_DATA!N373/ECO!X10),IF($C$3="Constant Exchange rate",IF(D.Other_DATA!N373=0,0,D.Other_DATA!N373/ECO!X45))))</f>
        <v>0</v>
      </c>
      <c r="P476" s="48">
        <f>O476/$O$508</f>
        <v>0</v>
      </c>
      <c r="Q476" s="94" t="str">
        <f>IF(OR(O476=0, N476=0),"-",O476/N476-1)</f>
        <v>-</v>
      </c>
      <c r="R476" s="94" t="str">
        <f>IF(OR(O476=0, F476=0),"-",O476/F476-1)</f>
        <v>-</v>
      </c>
    </row>
    <row r="477" spans="3:18" ht="15" x14ac:dyDescent="0.25">
      <c r="C477" s="256"/>
      <c r="D477" s="257"/>
      <c r="E477" s="45" t="s">
        <v>1</v>
      </c>
      <c r="F477" s="74">
        <f>IF($C$3="National Currency",IF(D.Other_DATA!E374=0,0,D.Other_DATA!E374),IF($C$3="Current Exchange rate",IF(D.Other_DATA!E374=0,0,D.Other_DATA!E374/ECO!O11),IF($C$3="Constant Exchange rate",IF(D.Other_DATA!E374=0,0,D.Other_DATA!E374/ECO!O46))))</f>
        <v>641</v>
      </c>
      <c r="G477" s="74">
        <f>IF($C$3="National Currency",IF(D.Other_DATA!F374=0,0,D.Other_DATA!F374),IF($C$3="Current Exchange rate",IF(D.Other_DATA!F374=0,0,D.Other_DATA!F374/ECO!P11),IF($C$3="Constant Exchange rate",IF(D.Other_DATA!F374=0,0,D.Other_DATA!F374/ECO!P46))))</f>
        <v>652</v>
      </c>
      <c r="H477" s="74">
        <f>IF($C$3="National Currency",IF(D.Other_DATA!G374=0,0,D.Other_DATA!G374),IF($C$3="Current Exchange rate",IF(D.Other_DATA!G374=0,0,D.Other_DATA!G374/ECO!Q11),IF($C$3="Constant Exchange rate",IF(D.Other_DATA!G374=0,0,D.Other_DATA!G374/ECO!Q46))))</f>
        <v>685.83586012000012</v>
      </c>
      <c r="I477" s="74">
        <f>IF($C$3="National Currency",IF(D.Other_DATA!H374=0,0,D.Other_DATA!H374),IF($C$3="Current Exchange rate",IF(D.Other_DATA!H374=0,0,D.Other_DATA!H374/ECO!R11),IF($C$3="Constant Exchange rate",IF(D.Other_DATA!H374=0,0,D.Other_DATA!H374/ECO!R46))))</f>
        <v>736.18807916999992</v>
      </c>
      <c r="J477" s="74">
        <f>IF($C$3="National Currency",IF(D.Other_DATA!I374=0,0,D.Other_DATA!I374),IF($C$3="Current Exchange rate",IF(D.Other_DATA!I374=0,0,D.Other_DATA!I374/ECO!S11),IF($C$3="Constant Exchange rate",IF(D.Other_DATA!I374=0,0,D.Other_DATA!I374/ECO!S46))))</f>
        <v>761.66880793999985</v>
      </c>
      <c r="K477" s="74">
        <f>IF($C$3="National Currency",IF(D.Other_DATA!J374=0,0,D.Other_DATA!J374),IF($C$3="Current Exchange rate",IF(D.Other_DATA!J374=0,0,D.Other_DATA!J374/ECO!T11),IF($C$3="Constant Exchange rate",IF(D.Other_DATA!J374=0,0,D.Other_DATA!J374/ECO!T46))))</f>
        <v>765.66388954000024</v>
      </c>
      <c r="L477" s="74">
        <f>IF($C$3="National Currency",IF(D.Other_DATA!K374=0,0,D.Other_DATA!K374),IF($C$3="Current Exchange rate",IF(D.Other_DATA!K374=0,0,D.Other_DATA!K374/ECO!U11),IF($C$3="Constant Exchange rate",IF(D.Other_DATA!K374=0,0,D.Other_DATA!K374/ECO!U46))))</f>
        <v>779.93263253999987</v>
      </c>
      <c r="M477" s="74">
        <f>IF($C$3="National Currency",IF(D.Other_DATA!L374=0,0,D.Other_DATA!L374),IF($C$3="Current Exchange rate",IF(D.Other_DATA!L374=0,0,D.Other_DATA!L374/ECO!V11),IF($C$3="Constant Exchange rate",IF(D.Other_DATA!L374=0,0,D.Other_DATA!L374/ECO!V46))))</f>
        <v>825.19694257999993</v>
      </c>
      <c r="N477" s="74">
        <f>IF($C$3="National Currency",IF(D.Other_DATA!M374=0,0,D.Other_DATA!M374),IF($C$3="Current Exchange rate",IF(D.Other_DATA!M374=0,0,D.Other_DATA!M374/ECO!W11),IF($C$3="Constant Exchange rate",IF(D.Other_DATA!M374=0,0,D.Other_DATA!M374/ECO!W46))))</f>
        <v>856.51749851000022</v>
      </c>
      <c r="O477" s="74">
        <f>IF($C$3="National Currency",IF(D.Other_DATA!N374=0,0,D.Other_DATA!N374),IF($C$3="Current Exchange rate",IF(D.Other_DATA!N374=0,0,D.Other_DATA!N374/ECO!X11),IF($C$3="Constant Exchange rate",IF(D.Other_DATA!N374=0,0,D.Other_DATA!N374/ECO!X46))))</f>
        <v>911.5918666099999</v>
      </c>
      <c r="P477" s="48">
        <f t="shared" ref="P477:P508" si="104">O477/$O$508</f>
        <v>6.6103578106586208E-2</v>
      </c>
      <c r="Q477" s="94">
        <f t="shared" ref="Q477:Q507" si="105">IF(OR(O477=0, N477=0),"-",O477/N477-1)</f>
        <v>6.4300342019640189E-2</v>
      </c>
      <c r="R477" s="94">
        <f t="shared" ref="R477:R507" si="106">IF(OR(O477=0, F477=0),"-",O477/F477-1)</f>
        <v>0.42214019751950072</v>
      </c>
    </row>
    <row r="478" spans="3:18" ht="15" x14ac:dyDescent="0.25">
      <c r="C478" s="256"/>
      <c r="D478" s="257"/>
      <c r="E478" s="45" t="s">
        <v>2</v>
      </c>
      <c r="F478" s="74">
        <f>IF($C$3="National Currency",IF(D.Other_DATA!E375=0,0,D.Other_DATA!E375),IF($C$3="Current Exchange rate",IF(D.Other_DATA!E375=0,0,D.Other_DATA!E375/ECO!O12),IF($C$3="Constant Exchange rate",IF(D.Other_DATA!E375=0,0,D.Other_DATA!E375/ECO!O47))))</f>
        <v>0</v>
      </c>
      <c r="G478" s="74">
        <f>IF($C$3="National Currency",IF(D.Other_DATA!F375=0,0,D.Other_DATA!F375),IF($C$3="Current Exchange rate",IF(D.Other_DATA!F375=0,0,D.Other_DATA!F375/ECO!P12),IF($C$3="Constant Exchange rate",IF(D.Other_DATA!F375=0,0,D.Other_DATA!F375/ECO!P47))))</f>
        <v>0</v>
      </c>
      <c r="H478" s="74">
        <f>IF($C$3="National Currency",IF(D.Other_DATA!G375=0,0,D.Other_DATA!G375),IF($C$3="Current Exchange rate",IF(D.Other_DATA!G375=0,0,D.Other_DATA!G375/ECO!Q12),IF($C$3="Constant Exchange rate",IF(D.Other_DATA!G375=0,0,D.Other_DATA!G375/ECO!Q47))))</f>
        <v>0</v>
      </c>
      <c r="I478" s="74">
        <f>IF($C$3="National Currency",IF(D.Other_DATA!H375=0,0,D.Other_DATA!H375),IF($C$3="Current Exchange rate",IF(D.Other_DATA!H375=0,0,D.Other_DATA!H375/ECO!R12),IF($C$3="Constant Exchange rate",IF(D.Other_DATA!H375=0,0,D.Other_DATA!H375/ECO!R47))))</f>
        <v>40.931690356887209</v>
      </c>
      <c r="J478" s="74">
        <f>IF($C$3="National Currency",IF(D.Other_DATA!I375=0,0,D.Other_DATA!I375),IF($C$3="Current Exchange rate",IF(D.Other_DATA!I375=0,0,D.Other_DATA!I375/ECO!S12),IF($C$3="Constant Exchange rate",IF(D.Other_DATA!I375=0,0,D.Other_DATA!I375/ECO!S47))))</f>
        <v>45.998619490745476</v>
      </c>
      <c r="K478" s="74">
        <f>IF($C$3="National Currency",IF(D.Other_DATA!J375=0,0,D.Other_DATA!J375),IF($C$3="Current Exchange rate",IF(D.Other_DATA!J375=0,0,D.Other_DATA!J375/ECO!T12),IF($C$3="Constant Exchange rate",IF(D.Other_DATA!J375=0,0,D.Other_DATA!J375/ECO!T47))))</f>
        <v>48.222619899785258</v>
      </c>
      <c r="L478" s="74">
        <f>IF($C$3="National Currency",IF(D.Other_DATA!K375=0,0,D.Other_DATA!K375),IF($C$3="Current Exchange rate",IF(D.Other_DATA!K375=0,0,D.Other_DATA!K375/ECO!U12),IF($C$3="Constant Exchange rate",IF(D.Other_DATA!K375=0,0,D.Other_DATA!K375/ECO!U47))))</f>
        <v>48.4369618570406</v>
      </c>
      <c r="M478" s="74">
        <f>IF($C$3="National Currency",IF(D.Other_DATA!L375=0,0,D.Other_DATA!L375),IF($C$3="Current Exchange rate",IF(D.Other_DATA!L375=0,0,D.Other_DATA!L375/ECO!V12),IF($C$3="Constant Exchange rate",IF(D.Other_DATA!L375=0,0,D.Other_DATA!L375/ECO!V47))))</f>
        <v>49.596073218120459</v>
      </c>
      <c r="N478" s="74">
        <f>IF($C$3="National Currency",IF(D.Other_DATA!M375=0,0,D.Other_DATA!M375),IF($C$3="Current Exchange rate",IF(D.Other_DATA!M375=0,0,D.Other_DATA!M375/ECO!W12),IF($C$3="Constant Exchange rate",IF(D.Other_DATA!M375=0,0,D.Other_DATA!M375/ECO!W47))))</f>
        <v>52.66387156150936</v>
      </c>
      <c r="O478" s="74">
        <f>IF($C$3="National Currency",IF(D.Other_DATA!N375=0,0,D.Other_DATA!N375),IF($C$3="Current Exchange rate",IF(D.Other_DATA!N375=0,0,D.Other_DATA!N375/ECO!X12),IF($C$3="Constant Exchange rate",IF(D.Other_DATA!N375=0,0,D.Other_DATA!N375/ECO!X47))))</f>
        <v>52.66387156150936</v>
      </c>
      <c r="P478" s="48">
        <f t="shared" si="104"/>
        <v>3.8188914081775439E-3</v>
      </c>
      <c r="Q478" s="94">
        <f t="shared" si="105"/>
        <v>0</v>
      </c>
      <c r="R478" s="94" t="str">
        <f t="shared" si="106"/>
        <v>-</v>
      </c>
    </row>
    <row r="479" spans="3:18" ht="15" x14ac:dyDescent="0.25">
      <c r="C479" s="256"/>
      <c r="D479" s="257"/>
      <c r="E479" s="45" t="s">
        <v>3</v>
      </c>
      <c r="F479" s="74">
        <f>IF($C$3="National Currency",IF(D.Other_DATA!E376=0,0,D.Other_DATA!E376),IF($C$3="Current Exchange rate",IF(D.Other_DATA!E376=0,0,D.Other_DATA!E376/ECO!O13),IF($C$3="Constant Exchange rate",IF(D.Other_DATA!E376=0,0,D.Other_DATA!E376/ECO!O48))))</f>
        <v>0</v>
      </c>
      <c r="G479" s="74">
        <f>IF($C$3="National Currency",IF(D.Other_DATA!F376=0,0,D.Other_DATA!F376),IF($C$3="Current Exchange rate",IF(D.Other_DATA!F376=0,0,D.Other_DATA!F376/ECO!P13),IF($C$3="Constant Exchange rate",IF(D.Other_DATA!F376=0,0,D.Other_DATA!F376/ECO!P48))))</f>
        <v>0</v>
      </c>
      <c r="H479" s="74">
        <f>IF($C$3="National Currency",IF(D.Other_DATA!G376=0,0,D.Other_DATA!G376),IF($C$3="Current Exchange rate",IF(D.Other_DATA!G376=0,0,D.Other_DATA!G376/ECO!Q13),IF($C$3="Constant Exchange rate",IF(D.Other_DATA!G376=0,0,D.Other_DATA!G376/ECO!Q48))))</f>
        <v>0</v>
      </c>
      <c r="I479" s="74">
        <f>IF($C$3="National Currency",IF(D.Other_DATA!H376=0,0,D.Other_DATA!H376),IF($C$3="Current Exchange rate",IF(D.Other_DATA!H376=0,0,D.Other_DATA!H376/ECO!R13),IF($C$3="Constant Exchange rate",IF(D.Other_DATA!H376=0,0,D.Other_DATA!H376/ECO!R48))))</f>
        <v>0</v>
      </c>
      <c r="J479" s="74">
        <f>IF($C$3="National Currency",IF(D.Other_DATA!I376=0,0,D.Other_DATA!I376),IF($C$3="Current Exchange rate",IF(D.Other_DATA!I376=0,0,D.Other_DATA!I376/ECO!S13),IF($C$3="Constant Exchange rate",IF(D.Other_DATA!I376=0,0,D.Other_DATA!I376/ECO!S48))))</f>
        <v>0</v>
      </c>
      <c r="K479" s="74">
        <f>IF($C$3="National Currency",IF(D.Other_DATA!J376=0,0,D.Other_DATA!J376),IF($C$3="Current Exchange rate",IF(D.Other_DATA!J376=0,0,D.Other_DATA!J376/ECO!T13),IF($C$3="Constant Exchange rate",IF(D.Other_DATA!J376=0,0,D.Other_DATA!J376/ECO!T48))))</f>
        <v>0</v>
      </c>
      <c r="L479" s="74">
        <f>IF($C$3="National Currency",IF(D.Other_DATA!K376=0,0,D.Other_DATA!K376),IF($C$3="Current Exchange rate",IF(D.Other_DATA!K376=0,0,D.Other_DATA!K376/ECO!U13),IF($C$3="Constant Exchange rate",IF(D.Other_DATA!K376=0,0,D.Other_DATA!K376/ECO!U48))))</f>
        <v>0</v>
      </c>
      <c r="M479" s="74">
        <f>IF($C$3="National Currency",IF(D.Other_DATA!L376=0,0,D.Other_DATA!L376),IF($C$3="Current Exchange rate",IF(D.Other_DATA!L376=0,0,D.Other_DATA!L376/ECO!V13),IF($C$3="Constant Exchange rate",IF(D.Other_DATA!L376=0,0,D.Other_DATA!L376/ECO!V48))))</f>
        <v>0</v>
      </c>
      <c r="N479" s="74">
        <f>IF($C$3="National Currency",IF(D.Other_DATA!M376=0,0,D.Other_DATA!M376),IF($C$3="Current Exchange rate",IF(D.Other_DATA!M376=0,0,D.Other_DATA!M376/ECO!W13),IF($C$3="Constant Exchange rate",IF(D.Other_DATA!M376=0,0,D.Other_DATA!M376/ECO!W48))))</f>
        <v>0</v>
      </c>
      <c r="O479" s="74">
        <f>IF($C$3="National Currency",IF(D.Other_DATA!N376=0,0,D.Other_DATA!N376),IF($C$3="Current Exchange rate",IF(D.Other_DATA!N376=0,0,D.Other_DATA!N376/ECO!X13),IF($C$3="Constant Exchange rate",IF(D.Other_DATA!N376=0,0,D.Other_DATA!N376/ECO!X48))))</f>
        <v>0</v>
      </c>
      <c r="P479" s="48">
        <f t="shared" si="104"/>
        <v>0</v>
      </c>
      <c r="Q479" s="94" t="str">
        <f t="shared" si="105"/>
        <v>-</v>
      </c>
      <c r="R479" s="94" t="str">
        <f t="shared" si="106"/>
        <v>-</v>
      </c>
    </row>
    <row r="480" spans="3:18" ht="15" x14ac:dyDescent="0.25">
      <c r="C480" s="256"/>
      <c r="D480" s="257"/>
      <c r="E480" s="45" t="s">
        <v>4</v>
      </c>
      <c r="F480" s="74">
        <f>IF($C$3="National Currency",IF(D.Other_DATA!E377=0,0,D.Other_DATA!E377),IF($C$3="Current Exchange rate",IF(D.Other_DATA!E377=0,0,D.Other_DATA!E377/ECO!O14),IF($C$3="Constant Exchange rate",IF(D.Other_DATA!E377=0,0,D.Other_DATA!E377/ECO!O49))))</f>
        <v>18.111299058554174</v>
      </c>
      <c r="G480" s="74">
        <f>IF($C$3="National Currency",IF(D.Other_DATA!F377=0,0,D.Other_DATA!F377),IF($C$3="Current Exchange rate",IF(D.Other_DATA!F377=0,0,D.Other_DATA!F377/ECO!P14),IF($C$3="Constant Exchange rate",IF(D.Other_DATA!F377=0,0,D.Other_DATA!F377/ECO!P49))))</f>
        <v>19.990773489158851</v>
      </c>
      <c r="H480" s="74">
        <f>IF($C$3="National Currency",IF(D.Other_DATA!G377=0,0,D.Other_DATA!G377),IF($C$3="Current Exchange rate",IF(D.Other_DATA!G377=0,0,D.Other_DATA!G377/ECO!Q14),IF($C$3="Constant Exchange rate",IF(D.Other_DATA!G377=0,0,D.Other_DATA!G377/ECO!Q49))))</f>
        <v>21.870247919763532</v>
      </c>
      <c r="I480" s="74">
        <f>IF($C$3="National Currency",IF(D.Other_DATA!H377=0,0,D.Other_DATA!H377),IF($C$3="Current Exchange rate",IF(D.Other_DATA!H377=0,0,D.Other_DATA!H377/ECO!R14),IF($C$3="Constant Exchange rate",IF(D.Other_DATA!H377=0,0,D.Other_DATA!H377/ECO!R49))))</f>
        <v>26.6543646522118</v>
      </c>
      <c r="J480" s="74">
        <f>IF($C$3="National Currency",IF(D.Other_DATA!I377=0,0,D.Other_DATA!I377),IF($C$3="Current Exchange rate",IF(D.Other_DATA!I377=0,0,D.Other_DATA!I377/ECO!S14),IF($C$3="Constant Exchange rate",IF(D.Other_DATA!I377=0,0,D.Other_DATA!I377/ECO!S49))))</f>
        <v>29</v>
      </c>
      <c r="K480" s="74">
        <f>IF($C$3="National Currency",IF(D.Other_DATA!J377=0,0,D.Other_DATA!J377),IF($C$3="Current Exchange rate",IF(D.Other_DATA!J377=0,0,D.Other_DATA!J377/ECO!T14),IF($C$3="Constant Exchange rate",IF(D.Other_DATA!J377=0,0,D.Other_DATA!J377/ECO!T49))))</f>
        <v>30</v>
      </c>
      <c r="L480" s="74">
        <f>IF($C$3="National Currency",IF(D.Other_DATA!K377=0,0,D.Other_DATA!K377),IF($C$3="Current Exchange rate",IF(D.Other_DATA!K377=0,0,D.Other_DATA!K377/ECO!U14),IF($C$3="Constant Exchange rate",IF(D.Other_DATA!K377=0,0,D.Other_DATA!K377/ECO!U49))))</f>
        <v>0</v>
      </c>
      <c r="M480" s="74">
        <f>IF($C$3="National Currency",IF(D.Other_DATA!L377=0,0,D.Other_DATA!L377),IF($C$3="Current Exchange rate",IF(D.Other_DATA!L377=0,0,D.Other_DATA!L377/ECO!V14),IF($C$3="Constant Exchange rate",IF(D.Other_DATA!L377=0,0,D.Other_DATA!L377/ECO!V49))))</f>
        <v>0</v>
      </c>
      <c r="N480" s="74">
        <f>IF($C$3="National Currency",IF(D.Other_DATA!M377=0,0,D.Other_DATA!M377),IF($C$3="Current Exchange rate",IF(D.Other_DATA!M377=0,0,D.Other_DATA!M377/ECO!W14),IF($C$3="Constant Exchange rate",IF(D.Other_DATA!M377=0,0,D.Other_DATA!M377/ECO!W49))))</f>
        <v>0</v>
      </c>
      <c r="O480" s="74">
        <f>IF($C$3="National Currency",IF(D.Other_DATA!N377=0,0,D.Other_DATA!N377),IF($C$3="Current Exchange rate",IF(D.Other_DATA!N377=0,0,D.Other_DATA!N377/ECO!X14),IF($C$3="Constant Exchange rate",IF(D.Other_DATA!N377=0,0,D.Other_DATA!N377/ECO!X49))))</f>
        <v>0</v>
      </c>
      <c r="P480" s="48">
        <f t="shared" si="104"/>
        <v>0</v>
      </c>
      <c r="Q480" s="94" t="str">
        <f t="shared" si="105"/>
        <v>-</v>
      </c>
      <c r="R480" s="94" t="str">
        <f t="shared" si="106"/>
        <v>-</v>
      </c>
    </row>
    <row r="481" spans="3:18" ht="15" x14ac:dyDescent="0.25">
      <c r="C481" s="256"/>
      <c r="D481" s="257"/>
      <c r="E481" s="45" t="s">
        <v>5</v>
      </c>
      <c r="F481" s="74">
        <f>IF($C$3="National Currency",IF(D.Other_DATA!E378=0,0,D.Other_DATA!E378),IF($C$3="Current Exchange rate",IF(D.Other_DATA!E378=0,0,D.Other_DATA!E378/ECO!O15),IF($C$3="Constant Exchange rate",IF(D.Other_DATA!E378=0,0,D.Other_DATA!E378/ECO!O50))))</f>
        <v>0</v>
      </c>
      <c r="G481" s="74">
        <f>IF($C$3="National Currency",IF(D.Other_DATA!F378=0,0,D.Other_DATA!F378),IF($C$3="Current Exchange rate",IF(D.Other_DATA!F378=0,0,D.Other_DATA!F378/ECO!P15),IF($C$3="Constant Exchange rate",IF(D.Other_DATA!F378=0,0,D.Other_DATA!F378/ECO!P50))))</f>
        <v>0</v>
      </c>
      <c r="H481" s="74">
        <f>IF($C$3="National Currency",IF(D.Other_DATA!G378=0,0,D.Other_DATA!G378),IF($C$3="Current Exchange rate",IF(D.Other_DATA!G378=0,0,D.Other_DATA!G378/ECO!Q15),IF($C$3="Constant Exchange rate",IF(D.Other_DATA!G378=0,0,D.Other_DATA!G378/ECO!Q50))))</f>
        <v>0</v>
      </c>
      <c r="I481" s="74">
        <f>IF($C$3="National Currency",IF(D.Other_DATA!H378=0,0,D.Other_DATA!H378),IF($C$3="Current Exchange rate",IF(D.Other_DATA!H378=0,0,D.Other_DATA!H378/ECO!R15),IF($C$3="Constant Exchange rate",IF(D.Other_DATA!H378=0,0,D.Other_DATA!H378/ECO!R50))))</f>
        <v>0</v>
      </c>
      <c r="J481" s="74">
        <f>IF($C$3="National Currency",IF(D.Other_DATA!I378=0,0,D.Other_DATA!I378),IF($C$3="Current Exchange rate",IF(D.Other_DATA!I378=0,0,D.Other_DATA!I378/ECO!S15),IF($C$3="Constant Exchange rate",IF(D.Other_DATA!I378=0,0,D.Other_DATA!I378/ECO!S50))))</f>
        <v>108.52713178294574</v>
      </c>
      <c r="K481" s="74">
        <f>IF($C$3="National Currency",IF(D.Other_DATA!J378=0,0,D.Other_DATA!J378),IF($C$3="Current Exchange rate",IF(D.Other_DATA!J378=0,0,D.Other_DATA!J378/ECO!T15),IF($C$3="Constant Exchange rate",IF(D.Other_DATA!J378=0,0,D.Other_DATA!J378/ECO!T50))))</f>
        <v>117.32468000721111</v>
      </c>
      <c r="L481" s="74">
        <f>IF($C$3="National Currency",IF(D.Other_DATA!K378=0,0,D.Other_DATA!K378),IF($C$3="Current Exchange rate",IF(D.Other_DATA!K378=0,0,D.Other_DATA!K378/ECO!U15),IF($C$3="Constant Exchange rate",IF(D.Other_DATA!K378=0,0,D.Other_DATA!K378/ECO!U50))))</f>
        <v>116.8920137010997</v>
      </c>
      <c r="M481" s="74">
        <f>IF($C$3="National Currency",IF(D.Other_DATA!L378=0,0,D.Other_DATA!L378),IF($C$3="Current Exchange rate",IF(D.Other_DATA!L378=0,0,D.Other_DATA!L378/ECO!V15),IF($C$3="Constant Exchange rate",IF(D.Other_DATA!L378=0,0,D.Other_DATA!L378/ECO!V50))))</f>
        <v>121.32684333874167</v>
      </c>
      <c r="N481" s="74">
        <f>IF($C$3="National Currency",IF(D.Other_DATA!M378=0,0,D.Other_DATA!M378),IF($C$3="Current Exchange rate",IF(D.Other_DATA!M378=0,0,D.Other_DATA!M378/ECO!W15),IF($C$3="Constant Exchange rate",IF(D.Other_DATA!M378=0,0,D.Other_DATA!M378/ECO!W50))))</f>
        <v>125.25689561925365</v>
      </c>
      <c r="O481" s="74">
        <f>IF($C$3="National Currency",IF(D.Other_DATA!N378=0,0,D.Other_DATA!N378),IF($C$3="Current Exchange rate",IF(D.Other_DATA!N378=0,0,D.Other_DATA!N378/ECO!X15),IF($C$3="Constant Exchange rate",IF(D.Other_DATA!N378=0,0,D.Other_DATA!N378/ECO!X50))))</f>
        <v>133.00883360374976</v>
      </c>
      <c r="P481" s="48">
        <f t="shared" si="104"/>
        <v>9.6450617244844029E-3</v>
      </c>
      <c r="Q481" s="94">
        <f t="shared" si="105"/>
        <v>6.1888313183649846E-2</v>
      </c>
      <c r="R481" s="94" t="str">
        <f t="shared" si="106"/>
        <v>-</v>
      </c>
    </row>
    <row r="482" spans="3:18" ht="15" x14ac:dyDescent="0.25">
      <c r="C482" s="256"/>
      <c r="D482" s="257"/>
      <c r="E482" s="45" t="s">
        <v>6</v>
      </c>
      <c r="F482" s="74">
        <f>IF($C$3="National Currency",IF(D.Other_DATA!E379=0,0,D.Other_DATA!E379),IF($C$3="Current Exchange rate",IF(D.Other_DATA!E379=0,0,D.Other_DATA!E379/ECO!O16),IF($C$3="Constant Exchange rate",IF(D.Other_DATA!E379=0,0,D.Other_DATA!E379/ECO!O51))))</f>
        <v>0</v>
      </c>
      <c r="G482" s="74">
        <f>IF($C$3="National Currency",IF(D.Other_DATA!F379=0,0,D.Other_DATA!F379),IF($C$3="Current Exchange rate",IF(D.Other_DATA!F379=0,0,D.Other_DATA!F379/ECO!P16),IF($C$3="Constant Exchange rate",IF(D.Other_DATA!F379=0,0,D.Other_DATA!F379/ECO!P51))))</f>
        <v>0</v>
      </c>
      <c r="H482" s="74">
        <f>IF($C$3="National Currency",IF(D.Other_DATA!G379=0,0,D.Other_DATA!G379),IF($C$3="Current Exchange rate",IF(D.Other_DATA!G379=0,0,D.Other_DATA!G379/ECO!Q16),IF($C$3="Constant Exchange rate",IF(D.Other_DATA!G379=0,0,D.Other_DATA!G379/ECO!Q51))))</f>
        <v>0</v>
      </c>
      <c r="I482" s="74">
        <f>IF($C$3="National Currency",IF(D.Other_DATA!H379=0,0,D.Other_DATA!H379),IF($C$3="Current Exchange rate",IF(D.Other_DATA!H379=0,0,D.Other_DATA!H379/ECO!R16),IF($C$3="Constant Exchange rate",IF(D.Other_DATA!H379=0,0,D.Other_DATA!H379/ECO!R51))))</f>
        <v>0</v>
      </c>
      <c r="J482" s="74">
        <f>IF($C$3="National Currency",IF(D.Other_DATA!I379=0,0,D.Other_DATA!I379),IF($C$3="Current Exchange rate",IF(D.Other_DATA!I379=0,0,D.Other_DATA!I379/ECO!S16),IF($C$3="Constant Exchange rate",IF(D.Other_DATA!I379=0,0,D.Other_DATA!I379/ECO!S51))))</f>
        <v>0</v>
      </c>
      <c r="K482" s="74">
        <f>IF($C$3="National Currency",IF(D.Other_DATA!J379=0,0,D.Other_DATA!J379),IF($C$3="Current Exchange rate",IF(D.Other_DATA!J379=0,0,D.Other_DATA!J379/ECO!T16),IF($C$3="Constant Exchange rate",IF(D.Other_DATA!J379=0,0,D.Other_DATA!J379/ECO!T51))))</f>
        <v>0</v>
      </c>
      <c r="L482" s="74">
        <f>IF($C$3="National Currency",IF(D.Other_DATA!K379=0,0,D.Other_DATA!K379),IF($C$3="Current Exchange rate",IF(D.Other_DATA!K379=0,0,D.Other_DATA!K379/ECO!U16),IF($C$3="Constant Exchange rate",IF(D.Other_DATA!K379=0,0,D.Other_DATA!K379/ECO!U51))))</f>
        <v>0</v>
      </c>
      <c r="M482" s="74">
        <f>IF($C$3="National Currency",IF(D.Other_DATA!L379=0,0,D.Other_DATA!L379),IF($C$3="Current Exchange rate",IF(D.Other_DATA!L379=0,0,D.Other_DATA!L379/ECO!V16),IF($C$3="Constant Exchange rate",IF(D.Other_DATA!L379=0,0,D.Other_DATA!L379/ECO!V51))))</f>
        <v>0</v>
      </c>
      <c r="N482" s="74">
        <f>IF($C$3="National Currency",IF(D.Other_DATA!M379=0,0,D.Other_DATA!M379),IF($C$3="Current Exchange rate",IF(D.Other_DATA!M379=0,0,D.Other_DATA!M379/ECO!W16),IF($C$3="Constant Exchange rate",IF(D.Other_DATA!M379=0,0,D.Other_DATA!M379/ECO!W51))))</f>
        <v>0</v>
      </c>
      <c r="O482" s="74">
        <f>IF($C$3="National Currency",IF(D.Other_DATA!N379=0,0,D.Other_DATA!N379),IF($C$3="Current Exchange rate",IF(D.Other_DATA!N379=0,0,D.Other_DATA!N379/ECO!X16),IF($C$3="Constant Exchange rate",IF(D.Other_DATA!N379=0,0,D.Other_DATA!N379/ECO!X51))))</f>
        <v>0</v>
      </c>
      <c r="P482" s="48">
        <f t="shared" si="104"/>
        <v>0</v>
      </c>
      <c r="Q482" s="94" t="str">
        <f t="shared" si="105"/>
        <v>-</v>
      </c>
      <c r="R482" s="94" t="str">
        <f t="shared" si="106"/>
        <v>-</v>
      </c>
    </row>
    <row r="483" spans="3:18" ht="15" x14ac:dyDescent="0.25">
      <c r="C483" s="256"/>
      <c r="D483" s="257"/>
      <c r="E483" s="45" t="s">
        <v>7</v>
      </c>
      <c r="F483" s="74">
        <f>IF($C$3="National Currency",IF(D.Other_DATA!E380=0,0,D.Other_DATA!E380),IF($C$3="Current Exchange rate",IF(D.Other_DATA!E380=0,0,D.Other_DATA!E380/ECO!O17),IF($C$3="Constant Exchange rate",IF(D.Other_DATA!E380=0,0,D.Other_DATA!E380/ECO!O52))))</f>
        <v>0</v>
      </c>
      <c r="G483" s="74">
        <f>IF($C$3="National Currency",IF(D.Other_DATA!F380=0,0,D.Other_DATA!F380),IF($C$3="Current Exchange rate",IF(D.Other_DATA!F380=0,0,D.Other_DATA!F380/ECO!P17),IF($C$3="Constant Exchange rate",IF(D.Other_DATA!F380=0,0,D.Other_DATA!F380/ECO!P52))))</f>
        <v>0</v>
      </c>
      <c r="H483" s="74">
        <f>IF($C$3="National Currency",IF(D.Other_DATA!G380=0,0,D.Other_DATA!G380),IF($C$3="Current Exchange rate",IF(D.Other_DATA!G380=0,0,D.Other_DATA!G380/ECO!Q17),IF($C$3="Constant Exchange rate",IF(D.Other_DATA!G380=0,0,D.Other_DATA!G380/ECO!Q52))))</f>
        <v>0</v>
      </c>
      <c r="I483" s="74">
        <f>IF($C$3="National Currency",IF(D.Other_DATA!H380=0,0,D.Other_DATA!H380),IF($C$3="Current Exchange rate",IF(D.Other_DATA!H380=0,0,D.Other_DATA!H380/ECO!R17),IF($C$3="Constant Exchange rate",IF(D.Other_DATA!H380=0,0,D.Other_DATA!H380/ECO!R52))))</f>
        <v>0</v>
      </c>
      <c r="J483" s="74">
        <f>IF($C$3="National Currency",IF(D.Other_DATA!I380=0,0,D.Other_DATA!I380),IF($C$3="Current Exchange rate",IF(D.Other_DATA!I380=0,0,D.Other_DATA!I380/ECO!S17),IF($C$3="Constant Exchange rate",IF(D.Other_DATA!I380=0,0,D.Other_DATA!I380/ECO!S52))))</f>
        <v>0</v>
      </c>
      <c r="K483" s="74">
        <f>IF($C$3="National Currency",IF(D.Other_DATA!J380=0,0,D.Other_DATA!J380),IF($C$3="Current Exchange rate",IF(D.Other_DATA!J380=0,0,D.Other_DATA!J380/ECO!T17),IF($C$3="Constant Exchange rate",IF(D.Other_DATA!J380=0,0,D.Other_DATA!J380/ECO!T52))))</f>
        <v>0</v>
      </c>
      <c r="L483" s="74">
        <f>IF($C$3="National Currency",IF(D.Other_DATA!K380=0,0,D.Other_DATA!K380),IF($C$3="Current Exchange rate",IF(D.Other_DATA!K380=0,0,D.Other_DATA!K380/ECO!U17),IF($C$3="Constant Exchange rate",IF(D.Other_DATA!K380=0,0,D.Other_DATA!K380/ECO!U52))))</f>
        <v>0</v>
      </c>
      <c r="M483" s="74">
        <f>IF($C$3="National Currency",IF(D.Other_DATA!L380=0,0,D.Other_DATA!L380),IF($C$3="Current Exchange rate",IF(D.Other_DATA!L380=0,0,D.Other_DATA!L380/ECO!V17),IF($C$3="Constant Exchange rate",IF(D.Other_DATA!L380=0,0,D.Other_DATA!L380/ECO!V52))))</f>
        <v>0</v>
      </c>
      <c r="N483" s="74">
        <f>IF($C$3="National Currency",IF(D.Other_DATA!M380=0,0,D.Other_DATA!M380),IF($C$3="Current Exchange rate",IF(D.Other_DATA!M380=0,0,D.Other_DATA!M380/ECO!W17),IF($C$3="Constant Exchange rate",IF(D.Other_DATA!M380=0,0,D.Other_DATA!M380/ECO!W52))))</f>
        <v>0</v>
      </c>
      <c r="O483" s="74">
        <f>IF($C$3="National Currency",IF(D.Other_DATA!N380=0,0,D.Other_DATA!N380),IF($C$3="Current Exchange rate",IF(D.Other_DATA!N380=0,0,D.Other_DATA!N380/ECO!X17),IF($C$3="Constant Exchange rate",IF(D.Other_DATA!N380=0,0,D.Other_DATA!N380/ECO!X52))))</f>
        <v>0</v>
      </c>
      <c r="P483" s="48">
        <f t="shared" si="104"/>
        <v>0</v>
      </c>
      <c r="Q483" s="94" t="str">
        <f t="shared" si="105"/>
        <v>-</v>
      </c>
      <c r="R483" s="94" t="str">
        <f t="shared" si="106"/>
        <v>-</v>
      </c>
    </row>
    <row r="484" spans="3:18" ht="15" x14ac:dyDescent="0.25">
      <c r="C484" s="256"/>
      <c r="D484" s="257"/>
      <c r="E484" s="45" t="s">
        <v>8</v>
      </c>
      <c r="F484" s="74">
        <f>IF($C$3="National Currency",IF(D.Other_DATA!E381=0,0,D.Other_DATA!E381),IF($C$3="Current Exchange rate",IF(D.Other_DATA!E381=0,0,D.Other_DATA!E381/ECO!O18),IF($C$3="Constant Exchange rate",IF(D.Other_DATA!E381=0,0,D.Other_DATA!E381/ECO!O53))))</f>
        <v>0</v>
      </c>
      <c r="G484" s="74">
        <f>IF($C$3="National Currency",IF(D.Other_DATA!F381=0,0,D.Other_DATA!F381),IF($C$3="Current Exchange rate",IF(D.Other_DATA!F381=0,0,D.Other_DATA!F381/ECO!P18),IF($C$3="Constant Exchange rate",IF(D.Other_DATA!F381=0,0,D.Other_DATA!F381/ECO!P53))))</f>
        <v>0</v>
      </c>
      <c r="H484" s="74">
        <f>IF($C$3="National Currency",IF(D.Other_DATA!G381=0,0,D.Other_DATA!G381),IF($C$3="Current Exchange rate",IF(D.Other_DATA!G381=0,0,D.Other_DATA!G381/ECO!Q18),IF($C$3="Constant Exchange rate",IF(D.Other_DATA!G381=0,0,D.Other_DATA!G381/ECO!Q53))))</f>
        <v>0</v>
      </c>
      <c r="I484" s="74">
        <f>IF($C$3="National Currency",IF(D.Other_DATA!H381=0,0,D.Other_DATA!H381),IF($C$3="Current Exchange rate",IF(D.Other_DATA!H381=0,0,D.Other_DATA!H381/ECO!R18),IF($C$3="Constant Exchange rate",IF(D.Other_DATA!H381=0,0,D.Other_DATA!H381/ECO!R53))))</f>
        <v>0</v>
      </c>
      <c r="J484" s="74">
        <f>IF($C$3="National Currency",IF(D.Other_DATA!I381=0,0,D.Other_DATA!I381),IF($C$3="Current Exchange rate",IF(D.Other_DATA!I381=0,0,D.Other_DATA!I381/ECO!S18),IF($C$3="Constant Exchange rate",IF(D.Other_DATA!I381=0,0,D.Other_DATA!I381/ECO!S53))))</f>
        <v>0</v>
      </c>
      <c r="K484" s="74">
        <f>IF($C$3="National Currency",IF(D.Other_DATA!J381=0,0,D.Other_DATA!J381),IF($C$3="Current Exchange rate",IF(D.Other_DATA!J381=0,0,D.Other_DATA!J381/ECO!T18),IF($C$3="Constant Exchange rate",IF(D.Other_DATA!J381=0,0,D.Other_DATA!J381/ECO!T53))))</f>
        <v>0</v>
      </c>
      <c r="L484" s="74">
        <f>IF($C$3="National Currency",IF(D.Other_DATA!K381=0,0,D.Other_DATA!K381),IF($C$3="Current Exchange rate",IF(D.Other_DATA!K381=0,0,D.Other_DATA!K381/ECO!U18),IF($C$3="Constant Exchange rate",IF(D.Other_DATA!K381=0,0,D.Other_DATA!K381/ECO!U53))))</f>
        <v>0</v>
      </c>
      <c r="M484" s="74">
        <f>IF($C$3="National Currency",IF(D.Other_DATA!L381=0,0,D.Other_DATA!L381),IF($C$3="Current Exchange rate",IF(D.Other_DATA!L381=0,0,D.Other_DATA!L381/ECO!V18),IF($C$3="Constant Exchange rate",IF(D.Other_DATA!L381=0,0,D.Other_DATA!L381/ECO!V53))))</f>
        <v>0</v>
      </c>
      <c r="N484" s="74">
        <f>IF($C$3="National Currency",IF(D.Other_DATA!M381=0,0,D.Other_DATA!M381),IF($C$3="Current Exchange rate",IF(D.Other_DATA!M381=0,0,D.Other_DATA!M381/ECO!W18),IF($C$3="Constant Exchange rate",IF(D.Other_DATA!M381=0,0,D.Other_DATA!M381/ECO!W53))))</f>
        <v>0</v>
      </c>
      <c r="O484" s="74">
        <f>IF($C$3="National Currency",IF(D.Other_DATA!N381=0,0,D.Other_DATA!N381),IF($C$3="Current Exchange rate",IF(D.Other_DATA!N381=0,0,D.Other_DATA!N381/ECO!X18),IF($C$3="Constant Exchange rate",IF(D.Other_DATA!N381=0,0,D.Other_DATA!N381/ECO!X53))))</f>
        <v>0</v>
      </c>
      <c r="P484" s="48">
        <f t="shared" si="104"/>
        <v>0</v>
      </c>
      <c r="Q484" s="94" t="str">
        <f t="shared" si="105"/>
        <v>-</v>
      </c>
      <c r="R484" s="94" t="str">
        <f t="shared" si="106"/>
        <v>-</v>
      </c>
    </row>
    <row r="485" spans="3:18" ht="15" x14ac:dyDescent="0.25">
      <c r="C485" s="256"/>
      <c r="D485" s="257"/>
      <c r="E485" s="45" t="s">
        <v>9</v>
      </c>
      <c r="F485" s="74">
        <f>IF($C$3="National Currency",IF(D.Other_DATA!E382=0,0,D.Other_DATA!E382),IF($C$3="Current Exchange rate",IF(D.Other_DATA!E382=0,0,D.Other_DATA!E382/ECO!O19),IF($C$3="Constant Exchange rate",IF(D.Other_DATA!E382=0,0,D.Other_DATA!E382/ECO!O54))))</f>
        <v>1358.1126710000001</v>
      </c>
      <c r="G485" s="74">
        <f>IF($C$3="National Currency",IF(D.Other_DATA!F382=0,0,D.Other_DATA!F382),IF($C$3="Current Exchange rate",IF(D.Other_DATA!F382=0,0,D.Other_DATA!F382/ECO!P19),IF($C$3="Constant Exchange rate",IF(D.Other_DATA!F382=0,0,D.Other_DATA!F382/ECO!P54))))</f>
        <v>1474.612674</v>
      </c>
      <c r="H485" s="74">
        <f>IF($C$3="National Currency",IF(D.Other_DATA!G382=0,0,D.Other_DATA!G382),IF($C$3="Current Exchange rate",IF(D.Other_DATA!G382=0,0,D.Other_DATA!G382/ECO!Q19),IF($C$3="Constant Exchange rate",IF(D.Other_DATA!G382=0,0,D.Other_DATA!G382/ECO!Q54))))</f>
        <v>1640.4744290199999</v>
      </c>
      <c r="I485" s="74">
        <f>IF($C$3="National Currency",IF(D.Other_DATA!H382=0,0,D.Other_DATA!H382),IF($C$3="Current Exchange rate",IF(D.Other_DATA!H382=0,0,D.Other_DATA!H382/ECO!R19),IF($C$3="Constant Exchange rate",IF(D.Other_DATA!H382=0,0,D.Other_DATA!H382/ECO!R54))))</f>
        <v>1789.6475686999997</v>
      </c>
      <c r="J485" s="74">
        <f>IF($C$3="National Currency",IF(D.Other_DATA!I382=0,0,D.Other_DATA!I382),IF($C$3="Current Exchange rate",IF(D.Other_DATA!I382=0,0,D.Other_DATA!I382/ECO!S19),IF($C$3="Constant Exchange rate",IF(D.Other_DATA!I382=0,0,D.Other_DATA!I382/ECO!S54))))</f>
        <v>1906.35885545</v>
      </c>
      <c r="K485" s="74">
        <f>IF($C$3="National Currency",IF(D.Other_DATA!J382=0,0,D.Other_DATA!J382),IF($C$3="Current Exchange rate",IF(D.Other_DATA!J382=0,0,D.Other_DATA!J382/ECO!T19),IF($C$3="Constant Exchange rate",IF(D.Other_DATA!J382=0,0,D.Other_DATA!J382/ECO!T54))))</f>
        <v>2013.919853547</v>
      </c>
      <c r="L485" s="74">
        <f>IF($C$3="National Currency",IF(D.Other_DATA!K382=0,0,D.Other_DATA!K382),IF($C$3="Current Exchange rate",IF(D.Other_DATA!K382=0,0,D.Other_DATA!K382/ECO!U19),IF($C$3="Constant Exchange rate",IF(D.Other_DATA!K382=0,0,D.Other_DATA!K382/ECO!U54))))</f>
        <v>1956.1098451679998</v>
      </c>
      <c r="M485" s="74">
        <f>IF($C$3="National Currency",IF(D.Other_DATA!L382=0,0,D.Other_DATA!L382),IF($C$3="Current Exchange rate",IF(D.Other_DATA!L382=0,0,D.Other_DATA!L382/ECO!V19),IF($C$3="Constant Exchange rate",IF(D.Other_DATA!L382=0,0,D.Other_DATA!L382/ECO!V54))))</f>
        <v>2003.4261714679001</v>
      </c>
      <c r="N485" s="74">
        <f>IF($C$3="National Currency",IF(D.Other_DATA!M382=0,0,D.Other_DATA!M382),IF($C$3="Current Exchange rate",IF(D.Other_DATA!M382=0,0,D.Other_DATA!M382/ECO!W19),IF($C$3="Constant Exchange rate",IF(D.Other_DATA!M382=0,0,D.Other_DATA!M382/ECO!W54))))</f>
        <v>2072.5878504431998</v>
      </c>
      <c r="O485" s="74">
        <f>IF($C$3="National Currency",IF(D.Other_DATA!N382=0,0,D.Other_DATA!N382),IF($C$3="Current Exchange rate",IF(D.Other_DATA!N382=0,0,D.Other_DATA!N382/ECO!X19),IF($C$3="Constant Exchange rate",IF(D.Other_DATA!N382=0,0,D.Other_DATA!N382/ECO!X54))))</f>
        <v>2030.1160646145001</v>
      </c>
      <c r="P485" s="48">
        <f t="shared" si="104"/>
        <v>0.14721273933885701</v>
      </c>
      <c r="Q485" s="94">
        <f t="shared" si="105"/>
        <v>-2.0492152272154618E-2</v>
      </c>
      <c r="R485" s="94">
        <f t="shared" si="106"/>
        <v>0.49480680650721953</v>
      </c>
    </row>
    <row r="486" spans="3:18" ht="15" x14ac:dyDescent="0.25">
      <c r="C486" s="256"/>
      <c r="D486" s="257"/>
      <c r="E486" s="45" t="s">
        <v>10</v>
      </c>
      <c r="F486" s="74">
        <f>IF($C$3="National Currency",IF(D.Other_DATA!E383=0,0,D.Other_DATA!E383),IF($C$3="Current Exchange rate",IF(D.Other_DATA!E383=0,0,D.Other_DATA!E383/ECO!O20),IF($C$3="Constant Exchange rate",IF(D.Other_DATA!E383=0,0,D.Other_DATA!E383/ECO!O55))))</f>
        <v>138</v>
      </c>
      <c r="G486" s="74">
        <f>IF($C$3="National Currency",IF(D.Other_DATA!F383=0,0,D.Other_DATA!F383),IF($C$3="Current Exchange rate",IF(D.Other_DATA!F383=0,0,D.Other_DATA!F383/ECO!P20),IF($C$3="Constant Exchange rate",IF(D.Other_DATA!F383=0,0,D.Other_DATA!F383/ECO!P55))))</f>
        <v>126</v>
      </c>
      <c r="H486" s="74">
        <f>IF($C$3="National Currency",IF(D.Other_DATA!G383=0,0,D.Other_DATA!G383),IF($C$3="Current Exchange rate",IF(D.Other_DATA!G383=0,0,D.Other_DATA!G383/ECO!Q20),IF($C$3="Constant Exchange rate",IF(D.Other_DATA!G383=0,0,D.Other_DATA!G383/ECO!Q55))))</f>
        <v>137</v>
      </c>
      <c r="I486" s="74">
        <f>IF($C$3="National Currency",IF(D.Other_DATA!H383=0,0,D.Other_DATA!H383),IF($C$3="Current Exchange rate",IF(D.Other_DATA!H383=0,0,D.Other_DATA!H383/ECO!R20),IF($C$3="Constant Exchange rate",IF(D.Other_DATA!H383=0,0,D.Other_DATA!H383/ECO!R55))))</f>
        <v>134</v>
      </c>
      <c r="J486" s="74">
        <f>IF($C$3="National Currency",IF(D.Other_DATA!I383=0,0,D.Other_DATA!I383),IF($C$3="Current Exchange rate",IF(D.Other_DATA!I383=0,0,D.Other_DATA!I383/ECO!S20),IF($C$3="Constant Exchange rate",IF(D.Other_DATA!I383=0,0,D.Other_DATA!I383/ECO!S55))))</f>
        <v>144</v>
      </c>
      <c r="K486" s="74">
        <f>IF($C$3="National Currency",IF(D.Other_DATA!J383=0,0,D.Other_DATA!J383),IF($C$3="Current Exchange rate",IF(D.Other_DATA!J383=0,0,D.Other_DATA!J383/ECO!T20),IF($C$3="Constant Exchange rate",IF(D.Other_DATA!J383=0,0,D.Other_DATA!J383/ECO!T55))))</f>
        <v>134</v>
      </c>
      <c r="L486" s="74">
        <f>IF($C$3="National Currency",IF(D.Other_DATA!K383=0,0,D.Other_DATA!K383),IF($C$3="Current Exchange rate",IF(D.Other_DATA!K383=0,0,D.Other_DATA!K383/ECO!U20),IF($C$3="Constant Exchange rate",IF(D.Other_DATA!K383=0,0,D.Other_DATA!K383/ECO!U55))))</f>
        <v>140</v>
      </c>
      <c r="M486" s="74">
        <f>IF($C$3="National Currency",IF(D.Other_DATA!L383=0,0,D.Other_DATA!L383),IF($C$3="Current Exchange rate",IF(D.Other_DATA!L383=0,0,D.Other_DATA!L383/ECO!V20),IF($C$3="Constant Exchange rate",IF(D.Other_DATA!L383=0,0,D.Other_DATA!L383/ECO!V55))))</f>
        <v>151</v>
      </c>
      <c r="N486" s="74">
        <f>IF($C$3="National Currency",IF(D.Other_DATA!M383=0,0,D.Other_DATA!M383),IF($C$3="Current Exchange rate",IF(D.Other_DATA!M383=0,0,D.Other_DATA!M383/ECO!W20),IF($C$3="Constant Exchange rate",IF(D.Other_DATA!M383=0,0,D.Other_DATA!M383/ECO!W55))))</f>
        <v>158</v>
      </c>
      <c r="O486" s="74">
        <f>IF($C$3="National Currency",IF(D.Other_DATA!N383=0,0,D.Other_DATA!N383),IF($C$3="Current Exchange rate",IF(D.Other_DATA!N383=0,0,D.Other_DATA!N383/ECO!X20),IF($C$3="Constant Exchange rate",IF(D.Other_DATA!N383=0,0,D.Other_DATA!N383/ECO!X55))))</f>
        <v>208</v>
      </c>
      <c r="P486" s="48">
        <f t="shared" si="104"/>
        <v>1.5083004521860554E-2</v>
      </c>
      <c r="Q486" s="94">
        <f t="shared" si="105"/>
        <v>0.31645569620253156</v>
      </c>
      <c r="R486" s="94">
        <f t="shared" si="106"/>
        <v>0.50724637681159424</v>
      </c>
    </row>
    <row r="487" spans="3:18" ht="15" x14ac:dyDescent="0.25">
      <c r="C487" s="256"/>
      <c r="D487" s="257"/>
      <c r="E487" s="45" t="s">
        <v>11</v>
      </c>
      <c r="F487" s="74">
        <f>IF($C$3="National Currency",IF(D.Other_DATA!E384=0,0,D.Other_DATA!E384),IF($C$3="Current Exchange rate",IF(D.Other_DATA!E384=0,0,D.Other_DATA!E384/ECO!O21),IF($C$3="Constant Exchange rate",IF(D.Other_DATA!E384=0,0,D.Other_DATA!E384/ECO!O56))))</f>
        <v>0</v>
      </c>
      <c r="G487" s="74">
        <f>IF($C$3="National Currency",IF(D.Other_DATA!F384=0,0,D.Other_DATA!F384),IF($C$3="Current Exchange rate",IF(D.Other_DATA!F384=0,0,D.Other_DATA!F384/ECO!P21),IF($C$3="Constant Exchange rate",IF(D.Other_DATA!F384=0,0,D.Other_DATA!F384/ECO!P56))))</f>
        <v>0</v>
      </c>
      <c r="H487" s="74">
        <f>IF($C$3="National Currency",IF(D.Other_DATA!G384=0,0,D.Other_DATA!G384),IF($C$3="Current Exchange rate",IF(D.Other_DATA!G384=0,0,D.Other_DATA!G384/ECO!Q21),IF($C$3="Constant Exchange rate",IF(D.Other_DATA!G384=0,0,D.Other_DATA!G384/ECO!Q56))))</f>
        <v>0</v>
      </c>
      <c r="I487" s="74">
        <f>IF($C$3="National Currency",IF(D.Other_DATA!H384=0,0,D.Other_DATA!H384),IF($C$3="Current Exchange rate",IF(D.Other_DATA!H384=0,0,D.Other_DATA!H384/ECO!R21),IF($C$3="Constant Exchange rate",IF(D.Other_DATA!H384=0,0,D.Other_DATA!H384/ECO!R56))))</f>
        <v>0</v>
      </c>
      <c r="J487" s="74">
        <f>IF($C$3="National Currency",IF(D.Other_DATA!I384=0,0,D.Other_DATA!I384),IF($C$3="Current Exchange rate",IF(D.Other_DATA!I384=0,0,D.Other_DATA!I384/ECO!S21),IF($C$3="Constant Exchange rate",IF(D.Other_DATA!I384=0,0,D.Other_DATA!I384/ECO!S56))))</f>
        <v>0</v>
      </c>
      <c r="K487" s="74">
        <f>IF($C$3="National Currency",IF(D.Other_DATA!J384=0,0,D.Other_DATA!J384),IF($C$3="Current Exchange rate",IF(D.Other_DATA!J384=0,0,D.Other_DATA!J384/ECO!T21),IF($C$3="Constant Exchange rate",IF(D.Other_DATA!J384=0,0,D.Other_DATA!J384/ECO!T56))))</f>
        <v>0</v>
      </c>
      <c r="L487" s="74">
        <f>IF($C$3="National Currency",IF(D.Other_DATA!K384=0,0,D.Other_DATA!K384),IF($C$3="Current Exchange rate",IF(D.Other_DATA!K384=0,0,D.Other_DATA!K384/ECO!U21),IF($C$3="Constant Exchange rate",IF(D.Other_DATA!K384=0,0,D.Other_DATA!K384/ECO!U56))))</f>
        <v>0</v>
      </c>
      <c r="M487" s="74">
        <f>IF($C$3="National Currency",IF(D.Other_DATA!L384=0,0,D.Other_DATA!L384),IF($C$3="Current Exchange rate",IF(D.Other_DATA!L384=0,0,D.Other_DATA!L384/ECO!V21),IF($C$3="Constant Exchange rate",IF(D.Other_DATA!L384=0,0,D.Other_DATA!L384/ECO!V56))))</f>
        <v>0</v>
      </c>
      <c r="N487" s="74">
        <f>IF($C$3="National Currency",IF(D.Other_DATA!M384=0,0,D.Other_DATA!M384),IF($C$3="Current Exchange rate",IF(D.Other_DATA!M384=0,0,D.Other_DATA!M384/ECO!W21),IF($C$3="Constant Exchange rate",IF(D.Other_DATA!M384=0,0,D.Other_DATA!M384/ECO!W56))))</f>
        <v>0</v>
      </c>
      <c r="O487" s="74">
        <f>IF($C$3="National Currency",IF(D.Other_DATA!N384=0,0,D.Other_DATA!N384),IF($C$3="Current Exchange rate",IF(D.Other_DATA!N384=0,0,D.Other_DATA!N384/ECO!X21),IF($C$3="Constant Exchange rate",IF(D.Other_DATA!N384=0,0,D.Other_DATA!N384/ECO!X56))))</f>
        <v>0</v>
      </c>
      <c r="P487" s="48">
        <f t="shared" si="104"/>
        <v>0</v>
      </c>
      <c r="Q487" s="94" t="str">
        <f t="shared" si="105"/>
        <v>-</v>
      </c>
      <c r="R487" s="94" t="str">
        <f t="shared" si="106"/>
        <v>-</v>
      </c>
    </row>
    <row r="488" spans="3:18" ht="15" x14ac:dyDescent="0.25">
      <c r="C488" s="256"/>
      <c r="D488" s="257"/>
      <c r="E488" s="45" t="s">
        <v>12</v>
      </c>
      <c r="F488" s="74">
        <f>IF($C$3="National Currency",IF(D.Other_DATA!E385=0,0,D.Other_DATA!E385),IF($C$3="Current Exchange rate",IF(D.Other_DATA!E385=0,0,D.Other_DATA!E385/ECO!O22),IF($C$3="Constant Exchange rate",IF(D.Other_DATA!E385=0,0,D.Other_DATA!E385/ECO!O57))))</f>
        <v>0</v>
      </c>
      <c r="G488" s="74">
        <f>IF($C$3="National Currency",IF(D.Other_DATA!F385=0,0,D.Other_DATA!F385),IF($C$3="Current Exchange rate",IF(D.Other_DATA!F385=0,0,D.Other_DATA!F385/ECO!P22),IF($C$3="Constant Exchange rate",IF(D.Other_DATA!F385=0,0,D.Other_DATA!F385/ECO!P57))))</f>
        <v>0</v>
      </c>
      <c r="H488" s="74">
        <f>IF($C$3="National Currency",IF(D.Other_DATA!G385=0,0,D.Other_DATA!G385),IF($C$3="Current Exchange rate",IF(D.Other_DATA!G385=0,0,D.Other_DATA!G385/ECO!Q22),IF($C$3="Constant Exchange rate",IF(D.Other_DATA!G385=0,0,D.Other_DATA!G385/ECO!Q57))))</f>
        <v>0</v>
      </c>
      <c r="I488" s="74">
        <f>IF($C$3="National Currency",IF(D.Other_DATA!H385=0,0,D.Other_DATA!H385),IF($C$3="Current Exchange rate",IF(D.Other_DATA!H385=0,0,D.Other_DATA!H385/ECO!R22),IF($C$3="Constant Exchange rate",IF(D.Other_DATA!H385=0,0,D.Other_DATA!H385/ECO!R57))))</f>
        <v>0</v>
      </c>
      <c r="J488" s="74">
        <f>IF($C$3="National Currency",IF(D.Other_DATA!I385=0,0,D.Other_DATA!I385),IF($C$3="Current Exchange rate",IF(D.Other_DATA!I385=0,0,D.Other_DATA!I385/ECO!S22),IF($C$3="Constant Exchange rate",IF(D.Other_DATA!I385=0,0,D.Other_DATA!I385/ECO!S57))))</f>
        <v>0</v>
      </c>
      <c r="K488" s="74">
        <f>IF($C$3="National Currency",IF(D.Other_DATA!J385=0,0,D.Other_DATA!J385),IF($C$3="Current Exchange rate",IF(D.Other_DATA!J385=0,0,D.Other_DATA!J385/ECO!T22),IF($C$3="Constant Exchange rate",IF(D.Other_DATA!J385=0,0,D.Other_DATA!J385/ECO!T57))))</f>
        <v>0</v>
      </c>
      <c r="L488" s="74">
        <f>IF($C$3="National Currency",IF(D.Other_DATA!K385=0,0,D.Other_DATA!K385),IF($C$3="Current Exchange rate",IF(D.Other_DATA!K385=0,0,D.Other_DATA!K385/ECO!U22),IF($C$3="Constant Exchange rate",IF(D.Other_DATA!K385=0,0,D.Other_DATA!K385/ECO!U57))))</f>
        <v>0</v>
      </c>
      <c r="M488" s="74">
        <f>IF($C$3="National Currency",IF(D.Other_DATA!L385=0,0,D.Other_DATA!L385),IF($C$3="Current Exchange rate",IF(D.Other_DATA!L385=0,0,D.Other_DATA!L385/ECO!V22),IF($C$3="Constant Exchange rate",IF(D.Other_DATA!L385=0,0,D.Other_DATA!L385/ECO!V57))))</f>
        <v>0</v>
      </c>
      <c r="N488" s="74">
        <f>IF($C$3="National Currency",IF(D.Other_DATA!M385=0,0,D.Other_DATA!M385),IF($C$3="Current Exchange rate",IF(D.Other_DATA!M385=0,0,D.Other_DATA!M385/ECO!W22),IF($C$3="Constant Exchange rate",IF(D.Other_DATA!M385=0,0,D.Other_DATA!M385/ECO!W57))))</f>
        <v>0</v>
      </c>
      <c r="O488" s="74">
        <f>IF($C$3="National Currency",IF(D.Other_DATA!N385=0,0,D.Other_DATA!N385),IF($C$3="Current Exchange rate",IF(D.Other_DATA!N385=0,0,D.Other_DATA!N385/ECO!X22),IF($C$3="Constant Exchange rate",IF(D.Other_DATA!N385=0,0,D.Other_DATA!N385/ECO!X57))))</f>
        <v>0</v>
      </c>
      <c r="P488" s="48">
        <f t="shared" si="104"/>
        <v>0</v>
      </c>
      <c r="Q488" s="94" t="str">
        <f t="shared" si="105"/>
        <v>-</v>
      </c>
      <c r="R488" s="94" t="str">
        <f t="shared" si="106"/>
        <v>-</v>
      </c>
    </row>
    <row r="489" spans="3:18" ht="15" x14ac:dyDescent="0.25">
      <c r="C489" s="256"/>
      <c r="D489" s="257"/>
      <c r="E489" s="45" t="s">
        <v>13</v>
      </c>
      <c r="F489" s="74">
        <f>IF($C$3="National Currency",IF(D.Other_DATA!E386=0,0,D.Other_DATA!E386),IF($C$3="Current Exchange rate",IF(D.Other_DATA!E386=0,0,D.Other_DATA!E386/ECO!O23),IF($C$3="Constant Exchange rate",IF(D.Other_DATA!E386=0,0,D.Other_DATA!E386/ECO!O58))))</f>
        <v>0</v>
      </c>
      <c r="G489" s="74">
        <f>IF($C$3="National Currency",IF(D.Other_DATA!F386=0,0,D.Other_DATA!F386),IF($C$3="Current Exchange rate",IF(D.Other_DATA!F386=0,0,D.Other_DATA!F386/ECO!P23),IF($C$3="Constant Exchange rate",IF(D.Other_DATA!F386=0,0,D.Other_DATA!F386/ECO!P58))))</f>
        <v>0</v>
      </c>
      <c r="H489" s="74">
        <f>IF($C$3="National Currency",IF(D.Other_DATA!G386=0,0,D.Other_DATA!G386),IF($C$3="Current Exchange rate",IF(D.Other_DATA!G386=0,0,D.Other_DATA!G386/ECO!Q23),IF($C$3="Constant Exchange rate",IF(D.Other_DATA!G386=0,0,D.Other_DATA!G386/ECO!Q58))))</f>
        <v>0</v>
      </c>
      <c r="I489" s="74">
        <f>IF($C$3="National Currency",IF(D.Other_DATA!H386=0,0,D.Other_DATA!H386),IF($C$3="Current Exchange rate",IF(D.Other_DATA!H386=0,0,D.Other_DATA!H386/ECO!R23),IF($C$3="Constant Exchange rate",IF(D.Other_DATA!H386=0,0,D.Other_DATA!H386/ECO!R58))))</f>
        <v>0</v>
      </c>
      <c r="J489" s="74">
        <f>IF($C$3="National Currency",IF(D.Other_DATA!I386=0,0,D.Other_DATA!I386),IF($C$3="Current Exchange rate",IF(D.Other_DATA!I386=0,0,D.Other_DATA!I386/ECO!S23),IF($C$3="Constant Exchange rate",IF(D.Other_DATA!I386=0,0,D.Other_DATA!I386/ECO!S58))))</f>
        <v>61.7654740141029</v>
      </c>
      <c r="K489" s="74">
        <f>IF($C$3="National Currency",IF(D.Other_DATA!J386=0,0,D.Other_DATA!J386),IF($C$3="Current Exchange rate",IF(D.Other_DATA!J386=0,0,D.Other_DATA!J386/ECO!T23),IF($C$3="Constant Exchange rate",IF(D.Other_DATA!J386=0,0,D.Other_DATA!J386/ECO!T58))))</f>
        <v>67.51109950378688</v>
      </c>
      <c r="L489" s="74">
        <f>IF($C$3="National Currency",IF(D.Other_DATA!K386=0,0,D.Other_DATA!K386),IF($C$3="Current Exchange rate",IF(D.Other_DATA!K386=0,0,D.Other_DATA!K386/ECO!U23),IF($C$3="Constant Exchange rate",IF(D.Other_DATA!K386=0,0,D.Other_DATA!K386/ECO!U58))))</f>
        <v>64.377121963959254</v>
      </c>
      <c r="M489" s="74">
        <f>IF($C$3="National Currency",IF(D.Other_DATA!L386=0,0,D.Other_DATA!L386),IF($C$3="Current Exchange rate",IF(D.Other_DATA!L386=0,0,D.Other_DATA!L386/ECO!V23),IF($C$3="Constant Exchange rate",IF(D.Other_DATA!L386=0,0,D.Other_DATA!L386/ECO!V58))))</f>
        <v>67.51109950378688</v>
      </c>
      <c r="N489" s="74">
        <f>IF($C$3="National Currency",IF(D.Other_DATA!M386=0,0,D.Other_DATA!M386),IF($C$3="Current Exchange rate",IF(D.Other_DATA!M386=0,0,D.Other_DATA!M386/ECO!W23),IF($C$3="Constant Exchange rate",IF(D.Other_DATA!M386=0,0,D.Other_DATA!M386/ECO!W58))))</f>
        <v>65.944110733873075</v>
      </c>
      <c r="O489" s="74">
        <f>IF($C$3="National Currency",IF(D.Other_DATA!N386=0,0,D.Other_DATA!N386),IF($C$3="Current Exchange rate",IF(D.Other_DATA!N386=0,0,D.Other_DATA!N386/ECO!X23),IF($C$3="Constant Exchange rate",IF(D.Other_DATA!N386=0,0,D.Other_DATA!N386/ECO!X58))))</f>
        <v>70.906241838600153</v>
      </c>
      <c r="P489" s="48">
        <f t="shared" si="104"/>
        <v>5.1417267609603079E-3</v>
      </c>
      <c r="Q489" s="94">
        <f t="shared" si="105"/>
        <v>7.5247524752475092E-2</v>
      </c>
      <c r="R489" s="94" t="str">
        <f t="shared" si="106"/>
        <v>-</v>
      </c>
    </row>
    <row r="490" spans="3:18" ht="15" x14ac:dyDescent="0.25">
      <c r="C490" s="256"/>
      <c r="D490" s="257"/>
      <c r="E490" s="45" t="s">
        <v>14</v>
      </c>
      <c r="F490" s="74">
        <f>IF($C$3="National Currency",IF(D.Other_DATA!E387=0,0,D.Other_DATA!E387),IF($C$3="Current Exchange rate",IF(D.Other_DATA!E387=0,0,D.Other_DATA!E387/ECO!O24),IF($C$3="Constant Exchange rate",IF(D.Other_DATA!E387=0,0,D.Other_DATA!E387/ECO!O59))))</f>
        <v>0</v>
      </c>
      <c r="G490" s="74">
        <f>IF($C$3="National Currency",IF(D.Other_DATA!F387=0,0,D.Other_DATA!F387),IF($C$3="Current Exchange rate",IF(D.Other_DATA!F387=0,0,D.Other_DATA!F387/ECO!P24),IF($C$3="Constant Exchange rate",IF(D.Other_DATA!F387=0,0,D.Other_DATA!F387/ECO!P59))))</f>
        <v>0</v>
      </c>
      <c r="H490" s="74">
        <f>IF($C$3="National Currency",IF(D.Other_DATA!G387=0,0,D.Other_DATA!G387),IF($C$3="Current Exchange rate",IF(D.Other_DATA!G387=0,0,D.Other_DATA!G387/ECO!Q24),IF($C$3="Constant Exchange rate",IF(D.Other_DATA!G387=0,0,D.Other_DATA!G387/ECO!Q59))))</f>
        <v>0</v>
      </c>
      <c r="I490" s="74">
        <f>IF($C$3="National Currency",IF(D.Other_DATA!H387=0,0,D.Other_DATA!H387),IF($C$3="Current Exchange rate",IF(D.Other_DATA!H387=0,0,D.Other_DATA!H387/ECO!R24),IF($C$3="Constant Exchange rate",IF(D.Other_DATA!H387=0,0,D.Other_DATA!H387/ECO!R59))))</f>
        <v>0</v>
      </c>
      <c r="J490" s="74">
        <f>IF($C$3="National Currency",IF(D.Other_DATA!I387=0,0,D.Other_DATA!I387),IF($C$3="Current Exchange rate",IF(D.Other_DATA!I387=0,0,D.Other_DATA!I387/ECO!S24),IF($C$3="Constant Exchange rate",IF(D.Other_DATA!I387=0,0,D.Other_DATA!I387/ECO!S59))))</f>
        <v>0</v>
      </c>
      <c r="K490" s="74">
        <f>IF($C$3="National Currency",IF(D.Other_DATA!J387=0,0,D.Other_DATA!J387),IF($C$3="Current Exchange rate",IF(D.Other_DATA!J387=0,0,D.Other_DATA!J387/ECO!T24),IF($C$3="Constant Exchange rate",IF(D.Other_DATA!J387=0,0,D.Other_DATA!J387/ECO!T59))))</f>
        <v>0</v>
      </c>
      <c r="L490" s="74">
        <f>IF($C$3="National Currency",IF(D.Other_DATA!K387=0,0,D.Other_DATA!K387),IF($C$3="Current Exchange rate",IF(D.Other_DATA!K387=0,0,D.Other_DATA!K387/ECO!U24),IF($C$3="Constant Exchange rate",IF(D.Other_DATA!K387=0,0,D.Other_DATA!K387/ECO!U59))))</f>
        <v>0</v>
      </c>
      <c r="M490" s="74">
        <f>IF($C$3="National Currency",IF(D.Other_DATA!L387=0,0,D.Other_DATA!L387),IF($C$3="Current Exchange rate",IF(D.Other_DATA!L387=0,0,D.Other_DATA!L387/ECO!V24),IF($C$3="Constant Exchange rate",IF(D.Other_DATA!L387=0,0,D.Other_DATA!L387/ECO!V59))))</f>
        <v>0</v>
      </c>
      <c r="N490" s="74">
        <f>IF($C$3="National Currency",IF(D.Other_DATA!M387=0,0,D.Other_DATA!M387),IF($C$3="Current Exchange rate",IF(D.Other_DATA!M387=0,0,D.Other_DATA!M387/ECO!W24),IF($C$3="Constant Exchange rate",IF(D.Other_DATA!M387=0,0,D.Other_DATA!M387/ECO!W59))))</f>
        <v>0</v>
      </c>
      <c r="O490" s="74">
        <f>IF($C$3="National Currency",IF(D.Other_DATA!N387=0,0,D.Other_DATA!N387),IF($C$3="Current Exchange rate",IF(D.Other_DATA!N387=0,0,D.Other_DATA!N387/ECO!X24),IF($C$3="Constant Exchange rate",IF(D.Other_DATA!N387=0,0,D.Other_DATA!N387/ECO!X59))))</f>
        <v>0</v>
      </c>
      <c r="P490" s="48">
        <f t="shared" si="104"/>
        <v>0</v>
      </c>
      <c r="Q490" s="94" t="str">
        <f t="shared" si="105"/>
        <v>-</v>
      </c>
      <c r="R490" s="94" t="str">
        <f t="shared" si="106"/>
        <v>-</v>
      </c>
    </row>
    <row r="491" spans="3:18" ht="15" x14ac:dyDescent="0.25">
      <c r="C491" s="256"/>
      <c r="D491" s="257"/>
      <c r="E491" s="45" t="s">
        <v>15</v>
      </c>
      <c r="F491" s="74">
        <f>IF($C$3="National Currency",IF(D.Other_DATA!E388=0,0,D.Other_DATA!E388),IF($C$3="Current Exchange rate",IF(D.Other_DATA!E388=0,0,D.Other_DATA!E388/ECO!O25),IF($C$3="Constant Exchange rate",IF(D.Other_DATA!E388=0,0,D.Other_DATA!E388/ECO!O60))))</f>
        <v>0</v>
      </c>
      <c r="G491" s="74">
        <f>IF($C$3="National Currency",IF(D.Other_DATA!F388=0,0,D.Other_DATA!F388),IF($C$3="Current Exchange rate",IF(D.Other_DATA!F388=0,0,D.Other_DATA!F388/ECO!P25),IF($C$3="Constant Exchange rate",IF(D.Other_DATA!F388=0,0,D.Other_DATA!F388/ECO!P60))))</f>
        <v>0</v>
      </c>
      <c r="H491" s="74">
        <f>IF($C$3="National Currency",IF(D.Other_DATA!G388=0,0,D.Other_DATA!G388),IF($C$3="Current Exchange rate",IF(D.Other_DATA!G388=0,0,D.Other_DATA!G388/ECO!Q25),IF($C$3="Constant Exchange rate",IF(D.Other_DATA!G388=0,0,D.Other_DATA!G388/ECO!Q60))))</f>
        <v>0</v>
      </c>
      <c r="I491" s="74">
        <f>IF($C$3="National Currency",IF(D.Other_DATA!H388=0,0,D.Other_DATA!H388),IF($C$3="Current Exchange rate",IF(D.Other_DATA!H388=0,0,D.Other_DATA!H388/ECO!R25),IF($C$3="Constant Exchange rate",IF(D.Other_DATA!H388=0,0,D.Other_DATA!H388/ECO!R60))))</f>
        <v>0</v>
      </c>
      <c r="J491" s="74">
        <f>IF($C$3="National Currency",IF(D.Other_DATA!I388=0,0,D.Other_DATA!I388),IF($C$3="Current Exchange rate",IF(D.Other_DATA!I388=0,0,D.Other_DATA!I388/ECO!S25),IF($C$3="Constant Exchange rate",IF(D.Other_DATA!I388=0,0,D.Other_DATA!I388/ECO!S60))))</f>
        <v>0</v>
      </c>
      <c r="K491" s="74">
        <f>IF($C$3="National Currency",IF(D.Other_DATA!J388=0,0,D.Other_DATA!J388),IF($C$3="Current Exchange rate",IF(D.Other_DATA!J388=0,0,D.Other_DATA!J388/ECO!T25),IF($C$3="Constant Exchange rate",IF(D.Other_DATA!J388=0,0,D.Other_DATA!J388/ECO!T60))))</f>
        <v>0</v>
      </c>
      <c r="L491" s="74">
        <f>IF($C$3="National Currency",IF(D.Other_DATA!K388=0,0,D.Other_DATA!K388),IF($C$3="Current Exchange rate",IF(D.Other_DATA!K388=0,0,D.Other_DATA!K388/ECO!U25),IF($C$3="Constant Exchange rate",IF(D.Other_DATA!K388=0,0,D.Other_DATA!K388/ECO!U60))))</f>
        <v>0</v>
      </c>
      <c r="M491" s="74">
        <f>IF($C$3="National Currency",IF(D.Other_DATA!L388=0,0,D.Other_DATA!L388),IF($C$3="Current Exchange rate",IF(D.Other_DATA!L388=0,0,D.Other_DATA!L388/ECO!V25),IF($C$3="Constant Exchange rate",IF(D.Other_DATA!L388=0,0,D.Other_DATA!L388/ECO!V60))))</f>
        <v>0</v>
      </c>
      <c r="N491" s="74">
        <f>IF($C$3="National Currency",IF(D.Other_DATA!M388=0,0,D.Other_DATA!M388),IF($C$3="Current Exchange rate",IF(D.Other_DATA!M388=0,0,D.Other_DATA!M388/ECO!W25),IF($C$3="Constant Exchange rate",IF(D.Other_DATA!M388=0,0,D.Other_DATA!M388/ECO!W60))))</f>
        <v>0</v>
      </c>
      <c r="O491" s="74">
        <f>IF($C$3="National Currency",IF(D.Other_DATA!N388=0,0,D.Other_DATA!N388),IF($C$3="Current Exchange rate",IF(D.Other_DATA!N388=0,0,D.Other_DATA!N388/ECO!X25),IF($C$3="Constant Exchange rate",IF(D.Other_DATA!N388=0,0,D.Other_DATA!N388/ECO!X60))))</f>
        <v>0</v>
      </c>
      <c r="P491" s="48">
        <f t="shared" si="104"/>
        <v>0</v>
      </c>
      <c r="Q491" s="94" t="str">
        <f t="shared" si="105"/>
        <v>-</v>
      </c>
      <c r="R491" s="94" t="str">
        <f t="shared" si="106"/>
        <v>-</v>
      </c>
    </row>
    <row r="492" spans="3:18" ht="15" x14ac:dyDescent="0.25">
      <c r="C492" s="256"/>
      <c r="D492" s="257"/>
      <c r="E492" s="45" t="s">
        <v>16</v>
      </c>
      <c r="F492" s="74">
        <f>IF($C$3="National Currency",IF(D.Other_DATA!E389=0,0,D.Other_DATA!E389),IF($C$3="Current Exchange rate",IF(D.Other_DATA!E389=0,0,D.Other_DATA!E389/ECO!O26),IF($C$3="Constant Exchange rate",IF(D.Other_DATA!E389=0,0,D.Other_DATA!E389/ECO!O61))))</f>
        <v>7.9504153686396668</v>
      </c>
      <c r="G492" s="74">
        <f>IF($C$3="National Currency",IF(D.Other_DATA!F389=0,0,D.Other_DATA!F389),IF($C$3="Current Exchange rate",IF(D.Other_DATA!F389=0,0,D.Other_DATA!F389/ECO!P26),IF($C$3="Constant Exchange rate",IF(D.Other_DATA!F389=0,0,D.Other_DATA!F389/ECO!P61))))</f>
        <v>8.0802180685358245</v>
      </c>
      <c r="H492" s="74">
        <f>IF($C$3="National Currency",IF(D.Other_DATA!G389=0,0,D.Other_DATA!G389),IF($C$3="Current Exchange rate",IF(D.Other_DATA!G389=0,0,D.Other_DATA!G389/ECO!Q26),IF($C$3="Constant Exchange rate",IF(D.Other_DATA!G389=0,0,D.Other_DATA!G389/ECO!Q61))))</f>
        <v>6.0552959501557631</v>
      </c>
      <c r="I492" s="74">
        <f>IF($C$3="National Currency",IF(D.Other_DATA!H389=0,0,D.Other_DATA!H389),IF($C$3="Current Exchange rate",IF(D.Other_DATA!H389=0,0,D.Other_DATA!H389/ECO!R26),IF($C$3="Constant Exchange rate",IF(D.Other_DATA!H389=0,0,D.Other_DATA!H389/ECO!R61))))</f>
        <v>8.89797507788162</v>
      </c>
      <c r="J492" s="74">
        <f>IF($C$3="National Currency",IF(D.Other_DATA!I389=0,0,D.Other_DATA!I389),IF($C$3="Current Exchange rate",IF(D.Other_DATA!I389=0,0,D.Other_DATA!I389/ECO!S26),IF($C$3="Constant Exchange rate",IF(D.Other_DATA!I389=0,0,D.Other_DATA!I389/ECO!S61))))</f>
        <v>10.786604361370715</v>
      </c>
      <c r="K492" s="74">
        <f>IF($C$3="National Currency",IF(D.Other_DATA!J389=0,0,D.Other_DATA!J389),IF($C$3="Current Exchange rate",IF(D.Other_DATA!J389=0,0,D.Other_DATA!J389/ECO!T26),IF($C$3="Constant Exchange rate",IF(D.Other_DATA!J389=0,0,D.Other_DATA!J389/ECO!T61))))</f>
        <v>12.143042575285564</v>
      </c>
      <c r="L492" s="74">
        <f>IF($C$3="National Currency",IF(D.Other_DATA!K389=0,0,D.Other_DATA!K389),IF($C$3="Current Exchange rate",IF(D.Other_DATA!K389=0,0,D.Other_DATA!K389/ECO!U26),IF($C$3="Constant Exchange rate",IF(D.Other_DATA!K389=0,0,D.Other_DATA!K389/ECO!U61))))</f>
        <v>14.421079958463135</v>
      </c>
      <c r="M492" s="74">
        <f>IF($C$3="National Currency",IF(D.Other_DATA!L389=0,0,D.Other_DATA!L389),IF($C$3="Current Exchange rate",IF(D.Other_DATA!L389=0,0,D.Other_DATA!L389/ECO!V26),IF($C$3="Constant Exchange rate",IF(D.Other_DATA!L389=0,0,D.Other_DATA!L389/ECO!V61))))</f>
        <v>15.199896157840081</v>
      </c>
      <c r="N492" s="74">
        <f>IF($C$3="National Currency",IF(D.Other_DATA!M389=0,0,D.Other_DATA!M389),IF($C$3="Current Exchange rate",IF(D.Other_DATA!M389=0,0,D.Other_DATA!M389/ECO!W26),IF($C$3="Constant Exchange rate",IF(D.Other_DATA!M389=0,0,D.Other_DATA!M389/ECO!W61))))</f>
        <v>17.056074766355138</v>
      </c>
      <c r="O492" s="74">
        <f>IF($C$3="National Currency",IF(D.Other_DATA!N389=0,0,D.Other_DATA!N389),IF($C$3="Current Exchange rate",IF(D.Other_DATA!N389=0,0,D.Other_DATA!N389/ECO!X26),IF($C$3="Constant Exchange rate",IF(D.Other_DATA!N389=0,0,D.Other_DATA!N389/ECO!X61))))</f>
        <v>17.049584631360332</v>
      </c>
      <c r="P492" s="48">
        <f t="shared" si="104"/>
        <v>1.2363411638973659E-3</v>
      </c>
      <c r="Q492" s="94">
        <f t="shared" si="105"/>
        <v>-3.8051750380507787E-4</v>
      </c>
      <c r="R492" s="94">
        <f t="shared" si="106"/>
        <v>1.1444897959183677</v>
      </c>
    </row>
    <row r="493" spans="3:18" ht="15" x14ac:dyDescent="0.25">
      <c r="C493" s="256"/>
      <c r="D493" s="257"/>
      <c r="E493" s="45" t="s">
        <v>17</v>
      </c>
      <c r="F493" s="74">
        <f>IF($C$3="National Currency",IF(D.Other_DATA!E390=0,0,D.Other_DATA!E390),IF($C$3="Current Exchange rate",IF(D.Other_DATA!E390=0,0,D.Other_DATA!E390/ECO!O27),IF($C$3="Constant Exchange rate",IF(D.Other_DATA!E390=0,0,D.Other_DATA!E390/ECO!O62))))</f>
        <v>1306.578</v>
      </c>
      <c r="G493" s="74">
        <f>IF($C$3="National Currency",IF(D.Other_DATA!F390=0,0,D.Other_DATA!F390),IF($C$3="Current Exchange rate",IF(D.Other_DATA!F390=0,0,D.Other_DATA!F390/ECO!P27),IF($C$3="Constant Exchange rate",IF(D.Other_DATA!F390=0,0,D.Other_DATA!F390/ECO!P62))))</f>
        <v>1363.8309999999999</v>
      </c>
      <c r="H493" s="74">
        <f>IF($C$3="National Currency",IF(D.Other_DATA!G390=0,0,D.Other_DATA!G390),IF($C$3="Current Exchange rate",IF(D.Other_DATA!G390=0,0,D.Other_DATA!G390/ECO!Q27),IF($C$3="Constant Exchange rate",IF(D.Other_DATA!G390=0,0,D.Other_DATA!G390/ECO!Q62))))</f>
        <v>1441.08</v>
      </c>
      <c r="I493" s="74">
        <f>IF($C$3="National Currency",IF(D.Other_DATA!H390=0,0,D.Other_DATA!H390),IF($C$3="Current Exchange rate",IF(D.Other_DATA!H390=0,0,D.Other_DATA!H390/ECO!R27),IF($C$3="Constant Exchange rate",IF(D.Other_DATA!H390=0,0,D.Other_DATA!H390/ECO!R62))))</f>
        <v>1523.8119999999999</v>
      </c>
      <c r="J493" s="74">
        <f>IF($C$3="National Currency",IF(D.Other_DATA!I390=0,0,D.Other_DATA!I390),IF($C$3="Current Exchange rate",IF(D.Other_DATA!I390=0,0,D.Other_DATA!I390/ECO!S27),IF($C$3="Constant Exchange rate",IF(D.Other_DATA!I390=0,0,D.Other_DATA!I390/ECO!S62))))</f>
        <v>1475.923</v>
      </c>
      <c r="K493" s="74">
        <f>IF($C$3="National Currency",IF(D.Other_DATA!J390=0,0,D.Other_DATA!J390),IF($C$3="Current Exchange rate",IF(D.Other_DATA!J390=0,0,D.Other_DATA!J390/ECO!T27),IF($C$3="Constant Exchange rate",IF(D.Other_DATA!J390=0,0,D.Other_DATA!J390/ECO!T62))))</f>
        <v>1489</v>
      </c>
      <c r="L493" s="74">
        <f>IF($C$3="National Currency",IF(D.Other_DATA!K390=0,0,D.Other_DATA!K390),IF($C$3="Current Exchange rate",IF(D.Other_DATA!K390=0,0,D.Other_DATA!K390/ECO!U27),IF($C$3="Constant Exchange rate",IF(D.Other_DATA!K390=0,0,D.Other_DATA!K390/ECO!U62))))</f>
        <v>1486</v>
      </c>
      <c r="M493" s="74">
        <f>IF($C$3="National Currency",IF(D.Other_DATA!L390=0,0,D.Other_DATA!L390),IF($C$3="Current Exchange rate",IF(D.Other_DATA!L390=0,0,D.Other_DATA!L390/ECO!V27),IF($C$3="Constant Exchange rate",IF(D.Other_DATA!L390=0,0,D.Other_DATA!L390/ECO!V62))))</f>
        <v>1484</v>
      </c>
      <c r="N493" s="74">
        <f>IF($C$3="National Currency",IF(D.Other_DATA!M390=0,0,D.Other_DATA!M390),IF($C$3="Current Exchange rate",IF(D.Other_DATA!M390=0,0,D.Other_DATA!M390/ECO!W27),IF($C$3="Constant Exchange rate",IF(D.Other_DATA!M390=0,0,D.Other_DATA!M390/ECO!W62))))</f>
        <v>1472</v>
      </c>
      <c r="O493" s="74">
        <f>IF($C$3="National Currency",IF(D.Other_DATA!N390=0,0,D.Other_DATA!N390),IF($C$3="Current Exchange rate",IF(D.Other_DATA!N390=0,0,D.Other_DATA!N390/ECO!X27),IF($C$3="Constant Exchange rate",IF(D.Other_DATA!N390=0,0,D.Other_DATA!N390/ECO!X62))))</f>
        <v>1521</v>
      </c>
      <c r="P493" s="48">
        <f t="shared" si="104"/>
        <v>0.11029447056610531</v>
      </c>
      <c r="Q493" s="94">
        <f t="shared" si="105"/>
        <v>3.3288043478260976E-2</v>
      </c>
      <c r="R493" s="94">
        <f t="shared" si="106"/>
        <v>0.16410960539669284</v>
      </c>
    </row>
    <row r="494" spans="3:18" ht="15" x14ac:dyDescent="0.25">
      <c r="C494" s="256"/>
      <c r="D494" s="257"/>
      <c r="E494" s="45" t="s">
        <v>18</v>
      </c>
      <c r="F494" s="74">
        <f>IF($C$3="National Currency",IF(D.Other_DATA!E391=0,0,D.Other_DATA!E391),IF($C$3="Current Exchange rate",IF(D.Other_DATA!E391=0,0,D.Other_DATA!E391/ECO!O28),IF($C$3="Constant Exchange rate",IF(D.Other_DATA!E391=0,0,D.Other_DATA!E391/ECO!O63))))</f>
        <v>0</v>
      </c>
      <c r="G494" s="74">
        <f>IF($C$3="National Currency",IF(D.Other_DATA!F391=0,0,D.Other_DATA!F391),IF($C$3="Current Exchange rate",IF(D.Other_DATA!F391=0,0,D.Other_DATA!F391/ECO!P28),IF($C$3="Constant Exchange rate",IF(D.Other_DATA!F391=0,0,D.Other_DATA!F391/ECO!P63))))</f>
        <v>0</v>
      </c>
      <c r="H494" s="74">
        <f>IF($C$3="National Currency",IF(D.Other_DATA!G391=0,0,D.Other_DATA!G391),IF($C$3="Current Exchange rate",IF(D.Other_DATA!G391=0,0,D.Other_DATA!G391/ECO!Q28),IF($C$3="Constant Exchange rate",IF(D.Other_DATA!G391=0,0,D.Other_DATA!G391/ECO!Q63))))</f>
        <v>0</v>
      </c>
      <c r="I494" s="74">
        <f>IF($C$3="National Currency",IF(D.Other_DATA!H391=0,0,D.Other_DATA!H391),IF($C$3="Current Exchange rate",IF(D.Other_DATA!H391=0,0,D.Other_DATA!H391/ECO!R28),IF($C$3="Constant Exchange rate",IF(D.Other_DATA!H391=0,0,D.Other_DATA!H391/ECO!R63))))</f>
        <v>0</v>
      </c>
      <c r="J494" s="74">
        <f>IF($C$3="National Currency",IF(D.Other_DATA!I391=0,0,D.Other_DATA!I391),IF($C$3="Current Exchange rate",IF(D.Other_DATA!I391=0,0,D.Other_DATA!I391/ECO!S28),IF($C$3="Constant Exchange rate",IF(D.Other_DATA!I391=0,0,D.Other_DATA!I391/ECO!S63))))</f>
        <v>0</v>
      </c>
      <c r="K494" s="74">
        <f>IF($C$3="National Currency",IF(D.Other_DATA!J391=0,0,D.Other_DATA!J391),IF($C$3="Current Exchange rate",IF(D.Other_DATA!J391=0,0,D.Other_DATA!J391/ECO!T28),IF($C$3="Constant Exchange rate",IF(D.Other_DATA!J391=0,0,D.Other_DATA!J391/ECO!T63))))</f>
        <v>0</v>
      </c>
      <c r="L494" s="74">
        <f>IF($C$3="National Currency",IF(D.Other_DATA!K391=0,0,D.Other_DATA!K391),IF($C$3="Current Exchange rate",IF(D.Other_DATA!K391=0,0,D.Other_DATA!K391/ECO!U28),IF($C$3="Constant Exchange rate",IF(D.Other_DATA!K391=0,0,D.Other_DATA!K391/ECO!U63))))</f>
        <v>0</v>
      </c>
      <c r="M494" s="74">
        <f>IF($C$3="National Currency",IF(D.Other_DATA!L391=0,0,D.Other_DATA!L391),IF($C$3="Current Exchange rate",IF(D.Other_DATA!L391=0,0,D.Other_DATA!L391/ECO!V28),IF($C$3="Constant Exchange rate",IF(D.Other_DATA!L391=0,0,D.Other_DATA!L391/ECO!V63))))</f>
        <v>0</v>
      </c>
      <c r="N494" s="74">
        <f>IF($C$3="National Currency",IF(D.Other_DATA!M391=0,0,D.Other_DATA!M391),IF($C$3="Current Exchange rate",IF(D.Other_DATA!M391=0,0,D.Other_DATA!M391/ECO!W28),IF($C$3="Constant Exchange rate",IF(D.Other_DATA!M391=0,0,D.Other_DATA!M391/ECO!W63))))</f>
        <v>0</v>
      </c>
      <c r="O494" s="74">
        <f>IF($C$3="National Currency",IF(D.Other_DATA!N391=0,0,D.Other_DATA!N391),IF($C$3="Current Exchange rate",IF(D.Other_DATA!N391=0,0,D.Other_DATA!N391/ECO!X28),IF($C$3="Constant Exchange rate",IF(D.Other_DATA!N391=0,0,D.Other_DATA!N391/ECO!X63))))</f>
        <v>0</v>
      </c>
      <c r="P494" s="48">
        <f t="shared" si="104"/>
        <v>0</v>
      </c>
      <c r="Q494" s="94" t="str">
        <f t="shared" si="105"/>
        <v>-</v>
      </c>
      <c r="R494" s="94" t="str">
        <f t="shared" si="106"/>
        <v>-</v>
      </c>
    </row>
    <row r="495" spans="3:18" ht="15" x14ac:dyDescent="0.25">
      <c r="C495" s="256"/>
      <c r="D495" s="257"/>
      <c r="E495" s="45" t="s">
        <v>19</v>
      </c>
      <c r="F495" s="74">
        <f>IF($C$3="National Currency",IF(D.Other_DATA!E392=0,0,D.Other_DATA!E392),IF($C$3="Current Exchange rate",IF(D.Other_DATA!E392=0,0,D.Other_DATA!E392/ECO!O29),IF($C$3="Constant Exchange rate",IF(D.Other_DATA!E392=0,0,D.Other_DATA!E392/ECO!O64))))</f>
        <v>19</v>
      </c>
      <c r="G495" s="74">
        <f>IF($C$3="National Currency",IF(D.Other_DATA!F392=0,0,D.Other_DATA!F392),IF($C$3="Current Exchange rate",IF(D.Other_DATA!F392=0,0,D.Other_DATA!F392/ECO!P29),IF($C$3="Constant Exchange rate",IF(D.Other_DATA!F392=0,0,D.Other_DATA!F392/ECO!P64))))</f>
        <v>19</v>
      </c>
      <c r="H495" s="74">
        <f>IF($C$3="National Currency",IF(D.Other_DATA!G392=0,0,D.Other_DATA!G392),IF($C$3="Current Exchange rate",IF(D.Other_DATA!G392=0,0,D.Other_DATA!G392/ECO!Q29),IF($C$3="Constant Exchange rate",IF(D.Other_DATA!G392=0,0,D.Other_DATA!G392/ECO!Q64))))</f>
        <v>20</v>
      </c>
      <c r="I495" s="74">
        <f>IF($C$3="National Currency",IF(D.Other_DATA!H392=0,0,D.Other_DATA!H392),IF($C$3="Current Exchange rate",IF(D.Other_DATA!H392=0,0,D.Other_DATA!H392/ECO!R29),IF($C$3="Constant Exchange rate",IF(D.Other_DATA!H392=0,0,D.Other_DATA!H392/ECO!R64))))</f>
        <v>22</v>
      </c>
      <c r="J495" s="74">
        <f>IF($C$3="National Currency",IF(D.Other_DATA!I392=0,0,D.Other_DATA!I392),IF($C$3="Current Exchange rate",IF(D.Other_DATA!I392=0,0,D.Other_DATA!I392/ECO!S29),IF($C$3="Constant Exchange rate",IF(D.Other_DATA!I392=0,0,D.Other_DATA!I392/ECO!S64))))</f>
        <v>24</v>
      </c>
      <c r="K495" s="74">
        <f>IF($C$3="National Currency",IF(D.Other_DATA!J392=0,0,D.Other_DATA!J392),IF($C$3="Current Exchange rate",IF(D.Other_DATA!J392=0,0,D.Other_DATA!J392/ECO!T29),IF($C$3="Constant Exchange rate",IF(D.Other_DATA!J392=0,0,D.Other_DATA!J392/ECO!T64))))</f>
        <v>25</v>
      </c>
      <c r="L495" s="74">
        <f>IF($C$3="National Currency",IF(D.Other_DATA!K392=0,0,D.Other_DATA!K392),IF($C$3="Current Exchange rate",IF(D.Other_DATA!K392=0,0,D.Other_DATA!K392/ECO!U29),IF($C$3="Constant Exchange rate",IF(D.Other_DATA!K392=0,0,D.Other_DATA!K392/ECO!U64))))</f>
        <v>25</v>
      </c>
      <c r="M495" s="74">
        <f>IF($C$3="National Currency",IF(D.Other_DATA!L392=0,0,D.Other_DATA!L392),IF($C$3="Current Exchange rate",IF(D.Other_DATA!L392=0,0,D.Other_DATA!L392/ECO!V29),IF($C$3="Constant Exchange rate",IF(D.Other_DATA!L392=0,0,D.Other_DATA!L392/ECO!V64))))</f>
        <v>27</v>
      </c>
      <c r="N495" s="74">
        <f>IF($C$3="National Currency",IF(D.Other_DATA!M392=0,0,D.Other_DATA!M392),IF($C$3="Current Exchange rate",IF(D.Other_DATA!M392=0,0,D.Other_DATA!M392/ECO!W29),IF($C$3="Constant Exchange rate",IF(D.Other_DATA!M392=0,0,D.Other_DATA!M392/ECO!W64))))</f>
        <v>27</v>
      </c>
      <c r="O495" s="223">
        <f>IF($C$3="National Currency",IF(D.Other_DATA!N392=0,0,D.Other_DATA!N392),IF($C$3="Current Exchange rate",IF(D.Other_DATA!N392=0,0,D.Other_DATA!N392/ECO!X29),IF($C$3="Constant Exchange rate",IF(D.Other_DATA!N392=0,0,D.Other_DATA!N392/ECO!X64))))</f>
        <v>27</v>
      </c>
      <c r="P495" s="48">
        <f t="shared" si="104"/>
        <v>1.9578900100492066E-3</v>
      </c>
      <c r="Q495" s="94">
        <f t="shared" si="105"/>
        <v>0</v>
      </c>
      <c r="R495" s="94">
        <f t="shared" si="106"/>
        <v>0.42105263157894735</v>
      </c>
    </row>
    <row r="496" spans="3:18" ht="15" x14ac:dyDescent="0.25">
      <c r="C496" s="256"/>
      <c r="D496" s="257"/>
      <c r="E496" s="45" t="s">
        <v>20</v>
      </c>
      <c r="F496" s="74">
        <f>IF($C$3="National Currency",IF(D.Other_DATA!E393=0,0,D.Other_DATA!E393),IF($C$3="Current Exchange rate",IF(D.Other_DATA!E393=0,0,D.Other_DATA!E393/ECO!O30),IF($C$3="Constant Exchange rate",IF(D.Other_DATA!E393=0,0,D.Other_DATA!E393/ECO!O65))))</f>
        <v>0</v>
      </c>
      <c r="G496" s="74">
        <f>IF($C$3="National Currency",IF(D.Other_DATA!F393=0,0,D.Other_DATA!F393),IF($C$3="Current Exchange rate",IF(D.Other_DATA!F393=0,0,D.Other_DATA!F393/ECO!P30),IF($C$3="Constant Exchange rate",IF(D.Other_DATA!F393=0,0,D.Other_DATA!F393/ECO!P65))))</f>
        <v>12.734775184974387</v>
      </c>
      <c r="H496" s="74">
        <f>IF($C$3="National Currency",IF(D.Other_DATA!G393=0,0,D.Other_DATA!G393),IF($C$3="Current Exchange rate",IF(D.Other_DATA!G393=0,0,D.Other_DATA!G393/ECO!Q30),IF($C$3="Constant Exchange rate",IF(D.Other_DATA!G393=0,0,D.Other_DATA!G393/ECO!Q65))))</f>
        <v>16.348890153671032</v>
      </c>
      <c r="I496" s="74">
        <f>IF($C$3="National Currency",IF(D.Other_DATA!H393=0,0,D.Other_DATA!H393),IF($C$3="Current Exchange rate",IF(D.Other_DATA!H393=0,0,D.Other_DATA!H393/ECO!R30),IF($C$3="Constant Exchange rate",IF(D.Other_DATA!H393=0,0,D.Other_DATA!H393/ECO!R65))))</f>
        <v>19.436539556061469</v>
      </c>
      <c r="J496" s="74">
        <f>IF($C$3="National Currency",IF(D.Other_DATA!I393=0,0,D.Other_DATA!I393),IF($C$3="Current Exchange rate",IF(D.Other_DATA!I393=0,0,D.Other_DATA!I393/ECO!S30),IF($C$3="Constant Exchange rate",IF(D.Other_DATA!I393=0,0,D.Other_DATA!I393/ECO!S65))))</f>
        <v>22.638019351166761</v>
      </c>
      <c r="K496" s="74">
        <f>IF($C$3="National Currency",IF(D.Other_DATA!J393=0,0,D.Other_DATA!J393),IF($C$3="Current Exchange rate",IF(D.Other_DATA!J393=0,0,D.Other_DATA!J393/ECO!T30),IF($C$3="Constant Exchange rate",IF(D.Other_DATA!J393=0,0,D.Other_DATA!J393/ECO!T65))))</f>
        <v>20.461013090495165</v>
      </c>
      <c r="L496" s="74">
        <f>IF($C$3="National Currency",IF(D.Other_DATA!K393=0,0,D.Other_DATA!K393),IF($C$3="Current Exchange rate",IF(D.Other_DATA!K393=0,0,D.Other_DATA!K393/ECO!U30),IF($C$3="Constant Exchange rate",IF(D.Other_DATA!K393=0,0,D.Other_DATA!K393/ECO!U65))))</f>
        <v>19.464997154240184</v>
      </c>
      <c r="M496" s="74">
        <f>IF($C$3="National Currency",IF(D.Other_DATA!L393=0,0,D.Other_DATA!L393),IF($C$3="Current Exchange rate",IF(D.Other_DATA!L393=0,0,D.Other_DATA!L393/ECO!V30),IF($C$3="Constant Exchange rate",IF(D.Other_DATA!L393=0,0,D.Other_DATA!L393/ECO!V65))))</f>
        <v>0</v>
      </c>
      <c r="N496" s="74">
        <f>IF($C$3="National Currency",IF(D.Other_DATA!M393=0,0,D.Other_DATA!M393),IF($C$3="Current Exchange rate",IF(D.Other_DATA!M393=0,0,D.Other_DATA!M393/ECO!W30),IF($C$3="Constant Exchange rate",IF(D.Other_DATA!M393=0,0,D.Other_DATA!M393/ECO!W65))))</f>
        <v>0</v>
      </c>
      <c r="O496" s="223">
        <f>IF($C$3="National Currency",IF(D.Other_DATA!N393=0,0,D.Other_DATA!N393),IF($C$3="Current Exchange rate",IF(D.Other_DATA!N393=0,0,D.Other_DATA!N393/ECO!X30),IF($C$3="Constant Exchange rate",IF(D.Other_DATA!N393=0,0,D.Other_DATA!N393/ECO!X65))))</f>
        <v>0</v>
      </c>
      <c r="P496" s="48">
        <f t="shared" si="104"/>
        <v>0</v>
      </c>
      <c r="Q496" s="94" t="str">
        <f t="shared" si="105"/>
        <v>-</v>
      </c>
      <c r="R496" s="94" t="str">
        <f t="shared" si="106"/>
        <v>-</v>
      </c>
    </row>
    <row r="497" spans="3:18" ht="15" x14ac:dyDescent="0.25">
      <c r="C497" s="256"/>
      <c r="D497" s="257"/>
      <c r="E497" s="45" t="s">
        <v>21</v>
      </c>
      <c r="F497" s="74">
        <f>IF($C$3="National Currency",IF(D.Other_DATA!E394=0,0,D.Other_DATA!E394),IF($C$3="Current Exchange rate",IF(D.Other_DATA!E394=0,0,D.Other_DATA!E394/ECO!O31),IF($C$3="Constant Exchange rate",IF(D.Other_DATA!E394=0,0,D.Other_DATA!E394/ECO!O66))))</f>
        <v>0</v>
      </c>
      <c r="G497" s="74">
        <f>IF($C$3="National Currency",IF(D.Other_DATA!F394=0,0,D.Other_DATA!F394),IF($C$3="Current Exchange rate",IF(D.Other_DATA!F394=0,0,D.Other_DATA!F394/ECO!P31),IF($C$3="Constant Exchange rate",IF(D.Other_DATA!F394=0,0,D.Other_DATA!F394/ECO!P66))))</f>
        <v>0</v>
      </c>
      <c r="H497" s="74">
        <f>IF($C$3="National Currency",IF(D.Other_DATA!G394=0,0,D.Other_DATA!G394),IF($C$3="Current Exchange rate",IF(D.Other_DATA!G394=0,0,D.Other_DATA!G394/ECO!Q31),IF($C$3="Constant Exchange rate",IF(D.Other_DATA!G394=0,0,D.Other_DATA!G394/ECO!Q66))))</f>
        <v>14.279058933146983</v>
      </c>
      <c r="I497" s="74">
        <f>IF($C$3="National Currency",IF(D.Other_DATA!H394=0,0,D.Other_DATA!H394),IF($C$3="Current Exchange rate",IF(D.Other_DATA!H394=0,0,D.Other_DATA!H394/ECO!R31),IF($C$3="Constant Exchange rate",IF(D.Other_DATA!H394=0,0,D.Other_DATA!H394/ECO!R66))))</f>
        <v>15.699976706266014</v>
      </c>
      <c r="J497" s="74">
        <f>IF($C$3="National Currency",IF(D.Other_DATA!I394=0,0,D.Other_DATA!I394),IF($C$3="Current Exchange rate",IF(D.Other_DATA!I394=0,0,D.Other_DATA!I394/ECO!S31),IF($C$3="Constant Exchange rate",IF(D.Other_DATA!I394=0,0,D.Other_DATA!I394/ECO!S66))))</f>
        <v>5.31</v>
      </c>
      <c r="K497" s="74">
        <f>IF($C$3="National Currency",IF(D.Other_DATA!J394=0,0,D.Other_DATA!J394),IF($C$3="Current Exchange rate",IF(D.Other_DATA!J394=0,0,D.Other_DATA!J394/ECO!T31),IF($C$3="Constant Exchange rate",IF(D.Other_DATA!J394=0,0,D.Other_DATA!J394/ECO!T66))))</f>
        <v>6.3</v>
      </c>
      <c r="L497" s="74">
        <f>IF($C$3="National Currency",IF(D.Other_DATA!K394=0,0,D.Other_DATA!K394),IF($C$3="Current Exchange rate",IF(D.Other_DATA!K394=0,0,D.Other_DATA!K394/ECO!U31),IF($C$3="Constant Exchange rate",IF(D.Other_DATA!K394=0,0,D.Other_DATA!K394/ECO!U66))))</f>
        <v>6.3</v>
      </c>
      <c r="M497" s="74">
        <f>IF($C$3="National Currency",IF(D.Other_DATA!L394=0,0,D.Other_DATA!L394),IF($C$3="Current Exchange rate",IF(D.Other_DATA!L394=0,0,D.Other_DATA!L394/ECO!V31),IF($C$3="Constant Exchange rate",IF(D.Other_DATA!L394=0,0,D.Other_DATA!L394/ECO!V66))))</f>
        <v>6.9</v>
      </c>
      <c r="N497" s="74">
        <f>IF($C$3="National Currency",IF(D.Other_DATA!M394=0,0,D.Other_DATA!M394),IF($C$3="Current Exchange rate",IF(D.Other_DATA!M394=0,0,D.Other_DATA!M394/ECO!W31),IF($C$3="Constant Exchange rate",IF(D.Other_DATA!M394=0,0,D.Other_DATA!M394/ECO!W66))))</f>
        <v>7.3294990000000002</v>
      </c>
      <c r="O497" s="223">
        <f>IF($C$3="National Currency",IF(D.Other_DATA!N394=0,0,D.Other_DATA!N394),IF($C$3="Current Exchange rate",IF(D.Other_DATA!N394=0,0,D.Other_DATA!N394/ECO!X31),IF($C$3="Constant Exchange rate",IF(D.Other_DATA!N394=0,0,D.Other_DATA!N394/ECO!X66))))</f>
        <v>7.3294990000000002</v>
      </c>
      <c r="P497" s="48">
        <f t="shared" si="104"/>
        <v>5.3149455076909817E-4</v>
      </c>
      <c r="Q497" s="94">
        <f t="shared" si="105"/>
        <v>0</v>
      </c>
      <c r="R497" s="94" t="str">
        <f t="shared" si="106"/>
        <v>-</v>
      </c>
    </row>
    <row r="498" spans="3:18" ht="15" x14ac:dyDescent="0.25">
      <c r="C498" s="256"/>
      <c r="D498" s="257"/>
      <c r="E498" s="45" t="s">
        <v>22</v>
      </c>
      <c r="F498" s="74">
        <f>IF($C$3="National Currency",IF(D.Other_DATA!E395=0,0,D.Other_DATA!E395),IF($C$3="Current Exchange rate",IF(D.Other_DATA!E395=0,0,D.Other_DATA!E395/ECO!O32),IF($C$3="Constant Exchange rate",IF(D.Other_DATA!E395=0,0,D.Other_DATA!E395/ECO!O67))))</f>
        <v>1119</v>
      </c>
      <c r="G498" s="74">
        <f>IF($C$3="National Currency",IF(D.Other_DATA!F395=0,0,D.Other_DATA!F395),IF($C$3="Current Exchange rate",IF(D.Other_DATA!F395=0,0,D.Other_DATA!F395/ECO!P32),IF($C$3="Constant Exchange rate",IF(D.Other_DATA!F395=0,0,D.Other_DATA!F395/ECO!P67))))</f>
        <v>1116</v>
      </c>
      <c r="H498" s="74">
        <f>IF($C$3="National Currency",IF(D.Other_DATA!G395=0,0,D.Other_DATA!G395),IF($C$3="Current Exchange rate",IF(D.Other_DATA!G395=0,0,D.Other_DATA!G395/ECO!Q32),IF($C$3="Constant Exchange rate",IF(D.Other_DATA!G395=0,0,D.Other_DATA!G395/ECO!Q67))))</f>
        <v>1164</v>
      </c>
      <c r="I498" s="74">
        <f>IF($C$3="National Currency",IF(D.Other_DATA!H395=0,0,D.Other_DATA!H395),IF($C$3="Current Exchange rate",IF(D.Other_DATA!H395=0,0,D.Other_DATA!H395/ECO!R32),IF($C$3="Constant Exchange rate",IF(D.Other_DATA!H395=0,0,D.Other_DATA!H395/ECO!R67))))</f>
        <v>1223</v>
      </c>
      <c r="J498" s="74">
        <f>IF($C$3="National Currency",IF(D.Other_DATA!I395=0,0,D.Other_DATA!I395),IF($C$3="Current Exchange rate",IF(D.Other_DATA!I395=0,0,D.Other_DATA!I395/ECO!S32),IF($C$3="Constant Exchange rate",IF(D.Other_DATA!I395=0,0,D.Other_DATA!I395/ECO!S67))))</f>
        <v>1254</v>
      </c>
      <c r="K498" s="74">
        <f>IF($C$3="National Currency",IF(D.Other_DATA!J395=0,0,D.Other_DATA!J395),IF($C$3="Current Exchange rate",IF(D.Other_DATA!J395=0,0,D.Other_DATA!J395/ECO!T32),IF($C$3="Constant Exchange rate",IF(D.Other_DATA!J395=0,0,D.Other_DATA!J395/ECO!T67))))</f>
        <v>1209</v>
      </c>
      <c r="L498" s="74">
        <f>IF($C$3="National Currency",IF(D.Other_DATA!K395=0,0,D.Other_DATA!K395),IF($C$3="Current Exchange rate",IF(D.Other_DATA!K395=0,0,D.Other_DATA!K395/ECO!U32),IF($C$3="Constant Exchange rate",IF(D.Other_DATA!K395=0,0,D.Other_DATA!K395/ECO!U67))))</f>
        <v>1192</v>
      </c>
      <c r="M498" s="74">
        <f>IF($C$3="National Currency",IF(D.Other_DATA!L395=0,0,D.Other_DATA!L395),IF($C$3="Current Exchange rate",IF(D.Other_DATA!L395=0,0,D.Other_DATA!L395/ECO!V32),IF($C$3="Constant Exchange rate",IF(D.Other_DATA!L395=0,0,D.Other_DATA!L395/ECO!V67))))</f>
        <v>1146</v>
      </c>
      <c r="N498" s="74">
        <f>IF($C$3="National Currency",IF(D.Other_DATA!M395=0,0,D.Other_DATA!M395),IF($C$3="Current Exchange rate",IF(D.Other_DATA!M395=0,0,D.Other_DATA!M395/ECO!W32),IF($C$3="Constant Exchange rate",IF(D.Other_DATA!M395=0,0,D.Other_DATA!M395/ECO!W67))))</f>
        <v>1180</v>
      </c>
      <c r="O498" s="74">
        <f>IF($C$3="National Currency",IF(D.Other_DATA!N395=0,0,D.Other_DATA!N395),IF($C$3="Current Exchange rate",IF(D.Other_DATA!N395=0,0,D.Other_DATA!N395/ECO!X32),IF($C$3="Constant Exchange rate",IF(D.Other_DATA!N395=0,0,D.Other_DATA!N395/ECO!X67))))</f>
        <v>1165</v>
      </c>
      <c r="P498" s="48">
        <f t="shared" si="104"/>
        <v>8.4479328211382432E-2</v>
      </c>
      <c r="Q498" s="94">
        <f t="shared" si="105"/>
        <v>-1.2711864406779627E-2</v>
      </c>
      <c r="R498" s="94">
        <f t="shared" si="106"/>
        <v>4.1108132260947228E-2</v>
      </c>
    </row>
    <row r="499" spans="3:18" ht="15" x14ac:dyDescent="0.25">
      <c r="C499" s="256"/>
      <c r="D499" s="257"/>
      <c r="E499" s="45" t="s">
        <v>23</v>
      </c>
      <c r="F499" s="74">
        <f>IF($C$3="National Currency",IF(D.Other_DATA!E396=0,0,D.Other_DATA!E396),IF($C$3="Current Exchange rate",IF(D.Other_DATA!E396=0,0,D.Other_DATA!E396/ECO!O33),IF($C$3="Constant Exchange rate",IF(D.Other_DATA!E396=0,0,D.Other_DATA!E396/ECO!O68))))</f>
        <v>0</v>
      </c>
      <c r="G499" s="74">
        <f>IF($C$3="National Currency",IF(D.Other_DATA!F396=0,0,D.Other_DATA!F396),IF($C$3="Current Exchange rate",IF(D.Other_DATA!F396=0,0,D.Other_DATA!F396/ECO!P33),IF($C$3="Constant Exchange rate",IF(D.Other_DATA!F396=0,0,D.Other_DATA!F396/ECO!P68))))</f>
        <v>0</v>
      </c>
      <c r="H499" s="74">
        <f>IF($C$3="National Currency",IF(D.Other_DATA!G396=0,0,D.Other_DATA!G396),IF($C$3="Current Exchange rate",IF(D.Other_DATA!G396=0,0,D.Other_DATA!G396/ECO!Q33),IF($C$3="Constant Exchange rate",IF(D.Other_DATA!G396=0,0,D.Other_DATA!G396/ECO!Q68))))</f>
        <v>0</v>
      </c>
      <c r="I499" s="74">
        <f>IF($C$3="National Currency",IF(D.Other_DATA!H396=0,0,D.Other_DATA!H396),IF($C$3="Current Exchange rate",IF(D.Other_DATA!H396=0,0,D.Other_DATA!H396/ECO!R33),IF($C$3="Constant Exchange rate",IF(D.Other_DATA!H396=0,0,D.Other_DATA!H396/ECO!R68))))</f>
        <v>0</v>
      </c>
      <c r="J499" s="74">
        <f>IF($C$3="National Currency",IF(D.Other_DATA!I396=0,0,D.Other_DATA!I396),IF($C$3="Current Exchange rate",IF(D.Other_DATA!I396=0,0,D.Other_DATA!I396/ECO!S33),IF($C$3="Constant Exchange rate",IF(D.Other_DATA!I396=0,0,D.Other_DATA!I396/ECO!S68))))</f>
        <v>0</v>
      </c>
      <c r="K499" s="74">
        <f>IF($C$3="National Currency",IF(D.Other_DATA!J396=0,0,D.Other_DATA!J396),IF($C$3="Current Exchange rate",IF(D.Other_DATA!J396=0,0,D.Other_DATA!J396/ECO!T33),IF($C$3="Constant Exchange rate",IF(D.Other_DATA!J396=0,0,D.Other_DATA!J396/ECO!T68))))</f>
        <v>0</v>
      </c>
      <c r="L499" s="74">
        <f>IF($C$3="National Currency",IF(D.Other_DATA!K396=0,0,D.Other_DATA!K396),IF($C$3="Current Exchange rate",IF(D.Other_DATA!K396=0,0,D.Other_DATA!K396/ECO!U33),IF($C$3="Constant Exchange rate",IF(D.Other_DATA!K396=0,0,D.Other_DATA!K396/ECO!U68))))</f>
        <v>0</v>
      </c>
      <c r="M499" s="74">
        <f>IF($C$3="National Currency",IF(D.Other_DATA!L396=0,0,D.Other_DATA!L396),IF($C$3="Current Exchange rate",IF(D.Other_DATA!L396=0,0,D.Other_DATA!L396/ECO!V33),IF($C$3="Constant Exchange rate",IF(D.Other_DATA!L396=0,0,D.Other_DATA!L396/ECO!V68))))</f>
        <v>0</v>
      </c>
      <c r="N499" s="74">
        <f>IF($C$3="National Currency",IF(D.Other_DATA!M396=0,0,D.Other_DATA!M396),IF($C$3="Current Exchange rate",IF(D.Other_DATA!M396=0,0,D.Other_DATA!M396/ECO!W33),IF($C$3="Constant Exchange rate",IF(D.Other_DATA!M396=0,0,D.Other_DATA!M396/ECO!W68))))</f>
        <v>0</v>
      </c>
      <c r="O499" s="74">
        <f>IF($C$3="National Currency",IF(D.Other_DATA!N396=0,0,D.Other_DATA!N396),IF($C$3="Current Exchange rate",IF(D.Other_DATA!N396=0,0,D.Other_DATA!N396/ECO!X33),IF($C$3="Constant Exchange rate",IF(D.Other_DATA!N396=0,0,D.Other_DATA!N396/ECO!X68))))</f>
        <v>0</v>
      </c>
      <c r="P499" s="48">
        <f t="shared" si="104"/>
        <v>0</v>
      </c>
      <c r="Q499" s="94" t="str">
        <f t="shared" si="105"/>
        <v>-</v>
      </c>
      <c r="R499" s="94" t="str">
        <f t="shared" si="106"/>
        <v>-</v>
      </c>
    </row>
    <row r="500" spans="3:18" ht="15" x14ac:dyDescent="0.25">
      <c r="C500" s="256"/>
      <c r="D500" s="257"/>
      <c r="E500" s="45" t="s">
        <v>24</v>
      </c>
      <c r="F500" s="74">
        <f>IF($C$3="National Currency",IF(D.Other_DATA!E397=0,0,D.Other_DATA!E397),IF($C$3="Current Exchange rate",IF(D.Other_DATA!E397=0,0,D.Other_DATA!E397/ECO!O34),IF($C$3="Constant Exchange rate",IF(D.Other_DATA!E397=0,0,D.Other_DATA!E397/ECO!O69))))</f>
        <v>123.56079752878405</v>
      </c>
      <c r="G500" s="74">
        <f>IF($C$3="National Currency",IF(D.Other_DATA!F397=0,0,D.Other_DATA!F397),IF($C$3="Current Exchange rate",IF(D.Other_DATA!F397=0,0,D.Other_DATA!F397/ECO!P34),IF($C$3="Constant Exchange rate",IF(D.Other_DATA!F397=0,0,D.Other_DATA!F397/ECO!P69))))</f>
        <v>123.09276420481137</v>
      </c>
      <c r="H500" s="74">
        <f>IF($C$3="National Currency",IF(D.Other_DATA!G397=0,0,D.Other_DATA!G397),IF($C$3="Current Exchange rate",IF(D.Other_DATA!G397=0,0,D.Other_DATA!G397/ECO!Q34),IF($C$3="Constant Exchange rate",IF(D.Other_DATA!G397=0,0,D.Other_DATA!G397/ECO!Q69))))</f>
        <v>129.41121407844238</v>
      </c>
      <c r="I500" s="74">
        <f>IF($C$3="National Currency",IF(D.Other_DATA!H397=0,0,D.Other_DATA!H397),IF($C$3="Current Exchange rate",IF(D.Other_DATA!H397=0,0,D.Other_DATA!H397/ECO!R34),IF($C$3="Constant Exchange rate",IF(D.Other_DATA!H397=0,0,D.Other_DATA!H397/ECO!R69))))</f>
        <v>125.90096414864738</v>
      </c>
      <c r="J500" s="74">
        <f>IF($C$3="National Currency",IF(D.Other_DATA!I397=0,0,D.Other_DATA!I397),IF($C$3="Current Exchange rate",IF(D.Other_DATA!I397=0,0,D.Other_DATA!I397/ECO!S34),IF($C$3="Constant Exchange rate",IF(D.Other_DATA!I397=0,0,D.Other_DATA!I397/ECO!S69))))</f>
        <v>141.3460638397454</v>
      </c>
      <c r="K500" s="74">
        <f>IF($C$3="National Currency",IF(D.Other_DATA!J397=0,0,D.Other_DATA!J397),IF($C$3="Current Exchange rate",IF(D.Other_DATA!J397=0,0,D.Other_DATA!J397/ECO!T34),IF($C$3="Constant Exchange rate",IF(D.Other_DATA!J397=0,0,D.Other_DATA!J397/ECO!T69))))</f>
        <v>294.39296077880743</v>
      </c>
      <c r="L500" s="74">
        <f>IF($C$3="National Currency",IF(D.Other_DATA!K397=0,0,D.Other_DATA!K397),IF($C$3="Current Exchange rate",IF(D.Other_DATA!K397=0,0,D.Other_DATA!K397/ECO!U34),IF($C$3="Constant Exchange rate",IF(D.Other_DATA!K397=0,0,D.Other_DATA!K397/ECO!U69))))</f>
        <v>321.07086024524943</v>
      </c>
      <c r="M500" s="74">
        <f>IF($C$3="National Currency",IF(D.Other_DATA!L397=0,0,D.Other_DATA!L397),IF($C$3="Current Exchange rate",IF(D.Other_DATA!L397=0,0,D.Other_DATA!L397/ECO!V34),IF($C$3="Constant Exchange rate",IF(D.Other_DATA!L397=0,0,D.Other_DATA!L397/ECO!V69))))</f>
        <v>330.43152672470279</v>
      </c>
      <c r="N500" s="74">
        <f>IF($C$3="National Currency",IF(D.Other_DATA!M397=0,0,D.Other_DATA!M397),IF($C$3="Current Exchange rate",IF(D.Other_DATA!M397=0,0,D.Other_DATA!M397/ECO!W34),IF($C$3="Constant Exchange rate",IF(D.Other_DATA!M397=0,0,D.Other_DATA!M397/ECO!W69))))</f>
        <v>414.67752503978284</v>
      </c>
      <c r="O500" s="223">
        <f>IF($C$3="National Currency",IF(D.Other_DATA!N397=0,0,D.Other_DATA!N397),IF($C$3="Current Exchange rate",IF(D.Other_DATA!N397=0,0,D.Other_DATA!N397/ECO!X34),IF($C$3="Constant Exchange rate",IF(D.Other_DATA!N397=0,0,D.Other_DATA!N397/ECO!X69))))</f>
        <v>414.67752503978284</v>
      </c>
      <c r="P500" s="48">
        <f t="shared" si="104"/>
        <v>3.0070110506197057E-2</v>
      </c>
      <c r="Q500" s="94">
        <f t="shared" si="105"/>
        <v>0</v>
      </c>
      <c r="R500" s="94">
        <f t="shared" si="106"/>
        <v>2.356060606060606</v>
      </c>
    </row>
    <row r="501" spans="3:18" ht="15" x14ac:dyDescent="0.25">
      <c r="C501" s="256"/>
      <c r="D501" s="257"/>
      <c r="E501" s="45" t="s">
        <v>25</v>
      </c>
      <c r="F501" s="74">
        <f>IF($C$3="National Currency",IF(D.Other_DATA!E398=0,0,D.Other_DATA!E398),IF($C$3="Current Exchange rate",IF(D.Other_DATA!E398=0,0,D.Other_DATA!E398/ECO!O35),IF($C$3="Constant Exchange rate",IF(D.Other_DATA!E398=0,0,D.Other_DATA!E398/ECO!O70))))</f>
        <v>204.863</v>
      </c>
      <c r="G501" s="74">
        <f>IF($C$3="National Currency",IF(D.Other_DATA!F398=0,0,D.Other_DATA!F398),IF($C$3="Current Exchange rate",IF(D.Other_DATA!F398=0,0,D.Other_DATA!F398/ECO!P35),IF($C$3="Constant Exchange rate",IF(D.Other_DATA!F398=0,0,D.Other_DATA!F398/ECO!P70))))</f>
        <v>201.36600000000001</v>
      </c>
      <c r="H501" s="74">
        <f>IF($C$3="National Currency",IF(D.Other_DATA!G398=0,0,D.Other_DATA!G398),IF($C$3="Current Exchange rate",IF(D.Other_DATA!G398=0,0,D.Other_DATA!G398/ECO!Q35),IF($C$3="Constant Exchange rate",IF(D.Other_DATA!G398=0,0,D.Other_DATA!G398/ECO!Q70))))</f>
        <v>216.12</v>
      </c>
      <c r="I501" s="74">
        <f>IF($C$3="National Currency",IF(D.Other_DATA!H398=0,0,D.Other_DATA!H398),IF($C$3="Current Exchange rate",IF(D.Other_DATA!H398=0,0,D.Other_DATA!H398/ECO!R35),IF($C$3="Constant Exchange rate",IF(D.Other_DATA!H398=0,0,D.Other_DATA!H398/ECO!R70))))</f>
        <v>208.941</v>
      </c>
      <c r="J501" s="74">
        <f>IF($C$3="National Currency",IF(D.Other_DATA!I398=0,0,D.Other_DATA!I398),IF($C$3="Current Exchange rate",IF(D.Other_DATA!I398=0,0,D.Other_DATA!I398/ECO!S35),IF($C$3="Constant Exchange rate",IF(D.Other_DATA!I398=0,0,D.Other_DATA!I398/ECO!S70))))</f>
        <v>235.99199999999999</v>
      </c>
      <c r="K501" s="74">
        <f>IF($C$3="National Currency",IF(D.Other_DATA!J398=0,0,D.Other_DATA!J398),IF($C$3="Current Exchange rate",IF(D.Other_DATA!J398=0,0,D.Other_DATA!J398/ECO!T35),IF($C$3="Constant Exchange rate",IF(D.Other_DATA!J398=0,0,D.Other_DATA!J398/ECO!T70))))</f>
        <v>242.53299999999999</v>
      </c>
      <c r="L501" s="74">
        <f>IF($C$3="National Currency",IF(D.Other_DATA!K398=0,0,D.Other_DATA!K398),IF($C$3="Current Exchange rate",IF(D.Other_DATA!K398=0,0,D.Other_DATA!K398/ECO!U35),IF($C$3="Constant Exchange rate",IF(D.Other_DATA!K398=0,0,D.Other_DATA!K398/ECO!U70))))</f>
        <v>241.77199999999999</v>
      </c>
      <c r="M501" s="74">
        <f>IF($C$3="National Currency",IF(D.Other_DATA!L398=0,0,D.Other_DATA!L398),IF($C$3="Current Exchange rate",IF(D.Other_DATA!L398=0,0,D.Other_DATA!L398/ECO!V35),IF($C$3="Constant Exchange rate",IF(D.Other_DATA!L398=0,0,D.Other_DATA!L398/ECO!V70))))</f>
        <v>243.48599999999999</v>
      </c>
      <c r="N501" s="74">
        <f>IF($C$3="National Currency",IF(D.Other_DATA!M398=0,0,D.Other_DATA!M398),IF($C$3="Current Exchange rate",IF(D.Other_DATA!M398=0,0,D.Other_DATA!M398/ECO!W35),IF($C$3="Constant Exchange rate",IF(D.Other_DATA!M398=0,0,D.Other_DATA!M398/ECO!W70))))</f>
        <v>241.16</v>
      </c>
      <c r="O501" s="74">
        <f>IF($C$3="National Currency",IF(D.Other_DATA!N398=0,0,D.Other_DATA!N398),IF($C$3="Current Exchange rate",IF(D.Other_DATA!N398=0,0,D.Other_DATA!N398/ECO!X35),IF($C$3="Constant Exchange rate",IF(D.Other_DATA!N398=0,0,D.Other_DATA!N398/ECO!X70))))</f>
        <v>239.65050850562801</v>
      </c>
      <c r="P501" s="48">
        <f t="shared" si="104"/>
        <v>1.7378123574310424E-2</v>
      </c>
      <c r="Q501" s="94">
        <f t="shared" si="105"/>
        <v>-6.2592946358102086E-3</v>
      </c>
      <c r="R501" s="94">
        <f t="shared" si="106"/>
        <v>0.16980864531725115</v>
      </c>
    </row>
    <row r="502" spans="3:18" ht="15" x14ac:dyDescent="0.25">
      <c r="C502" s="256"/>
      <c r="D502" s="257"/>
      <c r="E502" s="45" t="s">
        <v>26</v>
      </c>
      <c r="F502" s="74">
        <f>IF($C$3="National Currency",IF(D.Other_DATA!E399=0,0,D.Other_DATA!E399),IF($C$3="Current Exchange rate",IF(D.Other_DATA!E399=0,0,D.Other_DATA!E399/ECO!O36),IF($C$3="Constant Exchange rate",IF(D.Other_DATA!E399=0,0,D.Other_DATA!E399/ECO!O71))))</f>
        <v>17.691587606385323</v>
      </c>
      <c r="G502" s="74">
        <f>IF($C$3="National Currency",IF(D.Other_DATA!F399=0,0,D.Other_DATA!F399),IF($C$3="Current Exchange rate",IF(D.Other_DATA!F399=0,0,D.Other_DATA!F399/ECO!P36),IF($C$3="Constant Exchange rate",IF(D.Other_DATA!F399=0,0,D.Other_DATA!F399/ECO!P71))))</f>
        <v>27.850066730062302</v>
      </c>
      <c r="H502" s="74">
        <f>IF($C$3="National Currency",IF(D.Other_DATA!G399=0,0,D.Other_DATA!G399),IF($C$3="Current Exchange rate",IF(D.Other_DATA!G399=0,0,D.Other_DATA!G399/ECO!Q36),IF($C$3="Constant Exchange rate",IF(D.Other_DATA!G399=0,0,D.Other_DATA!G399/ECO!Q71))))</f>
        <v>38.008545853739278</v>
      </c>
      <c r="I502" s="74">
        <f>IF($C$3="National Currency",IF(D.Other_DATA!H399=0,0,D.Other_DATA!H399),IF($C$3="Current Exchange rate",IF(D.Other_DATA!H399=0,0,D.Other_DATA!H399/ECO!R36),IF($C$3="Constant Exchange rate",IF(D.Other_DATA!H399=0,0,D.Other_DATA!H399/ECO!R71))))</f>
        <v>48.167024977416261</v>
      </c>
      <c r="J502" s="74">
        <f>IF($C$3="National Currency",IF(D.Other_DATA!I399=0,0,D.Other_DATA!I399),IF($C$3="Current Exchange rate",IF(D.Other_DATA!I399=0,0,D.Other_DATA!I399/ECO!S36),IF($C$3="Constant Exchange rate",IF(D.Other_DATA!I399=0,0,D.Other_DATA!I399/ECO!S71))))</f>
        <v>58.325504101093244</v>
      </c>
      <c r="K502" s="74">
        <f>IF($C$3="National Currency",IF(D.Other_DATA!J399=0,0,D.Other_DATA!J399),IF($C$3="Current Exchange rate",IF(D.Other_DATA!J399=0,0,D.Other_DATA!J399/ECO!T36),IF($C$3="Constant Exchange rate",IF(D.Other_DATA!J399=0,0,D.Other_DATA!J399/ECO!T71))))</f>
        <v>68.483983224770228</v>
      </c>
      <c r="L502" s="74">
        <f>IF($C$3="National Currency",IF(D.Other_DATA!K399=0,0,D.Other_DATA!K399),IF($C$3="Current Exchange rate",IF(D.Other_DATA!K399=0,0,D.Other_DATA!K399/ECO!U36),IF($C$3="Constant Exchange rate",IF(D.Other_DATA!K399=0,0,D.Other_DATA!K399/ECO!U71))))</f>
        <v>65.671009190684387</v>
      </c>
      <c r="M502" s="74">
        <f>IF($C$3="National Currency",IF(D.Other_DATA!L399=0,0,D.Other_DATA!L399),IF($C$3="Current Exchange rate",IF(D.Other_DATA!L399=0,0,D.Other_DATA!L399/ECO!V36),IF($C$3="Constant Exchange rate",IF(D.Other_DATA!L399=0,0,D.Other_DATA!L399/ECO!V71))))</f>
        <v>109.5297581868475</v>
      </c>
      <c r="N502" s="74">
        <f>IF($C$3="National Currency",IF(D.Other_DATA!M399=0,0,D.Other_DATA!M399),IF($C$3="Current Exchange rate",IF(D.Other_DATA!M399=0,0,D.Other_DATA!M399/ECO!W36),IF($C$3="Constant Exchange rate",IF(D.Other_DATA!M399=0,0,D.Other_DATA!M399/ECO!W71))))</f>
        <v>15.927545284197377</v>
      </c>
      <c r="O502" s="74">
        <f>IF($C$3="National Currency",IF(D.Other_DATA!N399=0,0,D.Other_DATA!N399),IF($C$3="Current Exchange rate",IF(D.Other_DATA!N399=0,0,D.Other_DATA!N399/ECO!X36),IF($C$3="Constant Exchange rate",IF(D.Other_DATA!N399=0,0,D.Other_DATA!N399/ECO!X71))))</f>
        <v>15.927545284197377</v>
      </c>
      <c r="P502" s="48">
        <f t="shared" si="104"/>
        <v>1.1549771035754221E-3</v>
      </c>
      <c r="Q502" s="94">
        <f t="shared" si="105"/>
        <v>0</v>
      </c>
      <c r="R502" s="94">
        <f t="shared" si="106"/>
        <v>-9.9710798229959874E-2</v>
      </c>
    </row>
    <row r="503" spans="3:18" ht="15" x14ac:dyDescent="0.25">
      <c r="C503" s="256"/>
      <c r="D503" s="257"/>
      <c r="E503" s="45" t="s">
        <v>27</v>
      </c>
      <c r="F503" s="74">
        <f>IF($C$3="National Currency",IF(D.Other_DATA!E400=0,0,D.Other_DATA!E400),IF($C$3="Current Exchange rate",IF(D.Other_DATA!E400=0,0,D.Other_DATA!E400/ECO!O37),IF($C$3="Constant Exchange rate",IF(D.Other_DATA!E400=0,0,D.Other_DATA!E400/ECO!O72))))</f>
        <v>0</v>
      </c>
      <c r="G503" s="74">
        <f>IF($C$3="National Currency",IF(D.Other_DATA!F400=0,0,D.Other_DATA!F400),IF($C$3="Current Exchange rate",IF(D.Other_DATA!F400=0,0,D.Other_DATA!F400/ECO!P37),IF($C$3="Constant Exchange rate",IF(D.Other_DATA!F400=0,0,D.Other_DATA!F400/ECO!P72))))</f>
        <v>0</v>
      </c>
      <c r="H503" s="74">
        <f>IF($C$3="National Currency",IF(D.Other_DATA!G400=0,0,D.Other_DATA!G400),IF($C$3="Current Exchange rate",IF(D.Other_DATA!G400=0,0,D.Other_DATA!G400/ECO!Q37),IF($C$3="Constant Exchange rate",IF(D.Other_DATA!G400=0,0,D.Other_DATA!G400/ECO!Q72))))</f>
        <v>0</v>
      </c>
      <c r="I503" s="74">
        <f>IF($C$3="National Currency",IF(D.Other_DATA!H400=0,0,D.Other_DATA!H400),IF($C$3="Current Exchange rate",IF(D.Other_DATA!H400=0,0,D.Other_DATA!H400/ECO!R37),IF($C$3="Constant Exchange rate",IF(D.Other_DATA!H400=0,0,D.Other_DATA!H400/ECO!R72))))</f>
        <v>190.14159480464173</v>
      </c>
      <c r="J503" s="74">
        <f>IF($C$3="National Currency",IF(D.Other_DATA!I400=0,0,D.Other_DATA!I400),IF($C$3="Current Exchange rate",IF(D.Other_DATA!I400=0,0,D.Other_DATA!I400/ECO!S37),IF($C$3="Constant Exchange rate",IF(D.Other_DATA!I400=0,0,D.Other_DATA!I400/ECO!S72))))</f>
        <v>408.38922601937611</v>
      </c>
      <c r="K503" s="74">
        <f>IF($C$3="National Currency",IF(D.Other_DATA!J400=0,0,D.Other_DATA!J400),IF($C$3="Current Exchange rate",IF(D.Other_DATA!J400=0,0,D.Other_DATA!J400/ECO!T37),IF($C$3="Constant Exchange rate",IF(D.Other_DATA!J400=0,0,D.Other_DATA!J400/ECO!T72))))</f>
        <v>460.23634621526668</v>
      </c>
      <c r="L503" s="74">
        <f>IF($C$3="National Currency",IF(D.Other_DATA!K400=0,0,D.Other_DATA!K400),IF($C$3="Current Exchange rate",IF(D.Other_DATA!K400=0,0,D.Other_DATA!K400/ECO!U37),IF($C$3="Constant Exchange rate",IF(D.Other_DATA!K400=0,0,D.Other_DATA!K400/ECO!U72))))</f>
        <v>454.38092196316404</v>
      </c>
      <c r="M503" s="74">
        <f>IF($C$3="National Currency",IF(D.Other_DATA!L400=0,0,D.Other_DATA!L400),IF($C$3="Current Exchange rate",IF(D.Other_DATA!L400=0,0,D.Other_DATA!L400/ECO!V37),IF($C$3="Constant Exchange rate",IF(D.Other_DATA!L400=0,0,D.Other_DATA!L400/ECO!V72))))</f>
        <v>456.40370488661767</v>
      </c>
      <c r="N503" s="74">
        <f>IF($C$3="National Currency",IF(D.Other_DATA!M400=0,0,D.Other_DATA!M400),IF($C$3="Current Exchange rate",IF(D.Other_DATA!M400=0,0,D.Other_DATA!M400/ECO!W37),IF($C$3="Constant Exchange rate",IF(D.Other_DATA!M400=0,0,D.Other_DATA!M400/ECO!W72))))</f>
        <v>490.57809006707117</v>
      </c>
      <c r="O503" s="74">
        <f>IF($C$3="National Currency",IF(D.Other_DATA!N400=0,0,D.Other_DATA!N400),IF($C$3="Current Exchange rate",IF(D.Other_DATA!N400=0,0,D.Other_DATA!N400/ECO!X37),IF($C$3="Constant Exchange rate",IF(D.Other_DATA!N400=0,0,D.Other_DATA!N400/ECO!X72))))</f>
        <v>500.37261790695197</v>
      </c>
      <c r="P503" s="48">
        <f t="shared" si="104"/>
        <v>3.6284242588969999E-2</v>
      </c>
      <c r="Q503" s="94">
        <f t="shared" si="105"/>
        <v>1.9965277777777901E-2</v>
      </c>
      <c r="R503" s="94" t="str">
        <f t="shared" si="106"/>
        <v>-</v>
      </c>
    </row>
    <row r="504" spans="3:18" ht="15" x14ac:dyDescent="0.25">
      <c r="C504" s="256"/>
      <c r="D504" s="257"/>
      <c r="E504" s="45" t="s">
        <v>28</v>
      </c>
      <c r="F504" s="74">
        <f>IF($C$3="National Currency",IF(D.Other_DATA!E401=0,0,D.Other_DATA!E401),IF($C$3="Current Exchange rate",IF(D.Other_DATA!E401=0,0,D.Other_DATA!E401/ECO!O38),IF($C$3="Constant Exchange rate",IF(D.Other_DATA!E401=0,0,D.Other_DATA!E401/ECO!O73))))</f>
        <v>71.548990151894515</v>
      </c>
      <c r="G504" s="74">
        <f>IF($C$3="National Currency",IF(D.Other_DATA!F401=0,0,D.Other_DATA!F401),IF($C$3="Current Exchange rate",IF(D.Other_DATA!F401=0,0,D.Other_DATA!F401/ECO!P38),IF($C$3="Constant Exchange rate",IF(D.Other_DATA!F401=0,0,D.Other_DATA!F401/ECO!P73))))</f>
        <v>80.299616090802871</v>
      </c>
      <c r="H504" s="74">
        <f>IF($C$3="National Currency",IF(D.Other_DATA!G401=0,0,D.Other_DATA!G401),IF($C$3="Current Exchange rate",IF(D.Other_DATA!G401=0,0,D.Other_DATA!G401/ECO!Q38),IF($C$3="Constant Exchange rate",IF(D.Other_DATA!G401=0,0,D.Other_DATA!G401/ECO!Q73))))</f>
        <v>80.128526122517115</v>
      </c>
      <c r="I504" s="74">
        <f>IF($C$3="National Currency",IF(D.Other_DATA!H401=0,0,D.Other_DATA!H401),IF($C$3="Current Exchange rate",IF(D.Other_DATA!H401=0,0,D.Other_DATA!H401/ECO!R38),IF($C$3="Constant Exchange rate",IF(D.Other_DATA!H401=0,0,D.Other_DATA!H401/ECO!R73))))</f>
        <v>88</v>
      </c>
      <c r="J504" s="74">
        <f>IF($C$3="National Currency",IF(D.Other_DATA!I401=0,0,D.Other_DATA!I401),IF($C$3="Current Exchange rate",IF(D.Other_DATA!I401=0,0,D.Other_DATA!I401/ECO!S38),IF($C$3="Constant Exchange rate",IF(D.Other_DATA!I401=0,0,D.Other_DATA!I401/ECO!S73))))</f>
        <v>103</v>
      </c>
      <c r="K504" s="74">
        <f>IF($C$3="National Currency",IF(D.Other_DATA!J401=0,0,D.Other_DATA!J401),IF($C$3="Current Exchange rate",IF(D.Other_DATA!J401=0,0,D.Other_DATA!J401/ECO!T38),IF($C$3="Constant Exchange rate",IF(D.Other_DATA!J401=0,0,D.Other_DATA!J401/ECO!T73))))</f>
        <v>113</v>
      </c>
      <c r="L504" s="74">
        <f>IF($C$3="National Currency",IF(D.Other_DATA!K401=0,0,D.Other_DATA!K401),IF($C$3="Current Exchange rate",IF(D.Other_DATA!K401=0,0,D.Other_DATA!K401/ECO!U38),IF($C$3="Constant Exchange rate",IF(D.Other_DATA!K401=0,0,D.Other_DATA!K401/ECO!U73))))</f>
        <v>118</v>
      </c>
      <c r="M504" s="74">
        <f>IF($C$3="National Currency",IF(D.Other_DATA!L401=0,0,D.Other_DATA!L401),IF($C$3="Current Exchange rate",IF(D.Other_DATA!L401=0,0,D.Other_DATA!L401/ECO!V38),IF($C$3="Constant Exchange rate",IF(D.Other_DATA!L401=0,0,D.Other_DATA!L401/ECO!V73))))</f>
        <v>124</v>
      </c>
      <c r="N504" s="74">
        <f>IF($C$3="National Currency",IF(D.Other_DATA!M401=0,0,D.Other_DATA!M401),IF($C$3="Current Exchange rate",IF(D.Other_DATA!M401=0,0,D.Other_DATA!M401/ECO!W38),IF($C$3="Constant Exchange rate",IF(D.Other_DATA!M401=0,0,D.Other_DATA!M401/ECO!W73))))</f>
        <v>125</v>
      </c>
      <c r="O504" s="74">
        <f>IF($C$3="National Currency",IF(D.Other_DATA!N401=0,0,D.Other_DATA!N401),IF($C$3="Current Exchange rate",IF(D.Other_DATA!N401=0,0,D.Other_DATA!N401/ECO!X38),IF($C$3="Constant Exchange rate",IF(D.Other_DATA!N401=0,0,D.Other_DATA!N401/ECO!X73))))</f>
        <v>65.8</v>
      </c>
      <c r="P504" s="48">
        <f t="shared" si="104"/>
        <v>4.7714504689347331E-3</v>
      </c>
      <c r="Q504" s="94">
        <f t="shared" si="105"/>
        <v>-0.47360000000000002</v>
      </c>
      <c r="R504" s="94">
        <f t="shared" si="106"/>
        <v>-8.0350402426221934E-2</v>
      </c>
    </row>
    <row r="505" spans="3:18" ht="15" x14ac:dyDescent="0.25">
      <c r="C505" s="256"/>
      <c r="D505" s="257"/>
      <c r="E505" s="45" t="s">
        <v>29</v>
      </c>
      <c r="F505" s="74">
        <f>IF($C$3="National Currency",IF(D.Other_DATA!E402=0,0,D.Other_DATA!E402),IF($C$3="Current Exchange rate",IF(D.Other_DATA!E402=0,0,D.Other_DATA!E402/ECO!O39),IF($C$3="Constant Exchange rate",IF(D.Other_DATA!E402=0,0,D.Other_DATA!E402/ECO!O74))))</f>
        <v>0</v>
      </c>
      <c r="G505" s="74">
        <f>IF($C$3="National Currency",IF(D.Other_DATA!F402=0,0,D.Other_DATA!F402),IF($C$3="Current Exchange rate",IF(D.Other_DATA!F402=0,0,D.Other_DATA!F402/ECO!P39),IF($C$3="Constant Exchange rate",IF(D.Other_DATA!F402=0,0,D.Other_DATA!F402/ECO!P74))))</f>
        <v>0</v>
      </c>
      <c r="H505" s="74">
        <f>IF($C$3="National Currency",IF(D.Other_DATA!G402=0,0,D.Other_DATA!G402),IF($C$3="Current Exchange rate",IF(D.Other_DATA!G402=0,0,D.Other_DATA!G402/ECO!Q39),IF($C$3="Constant Exchange rate",IF(D.Other_DATA!G402=0,0,D.Other_DATA!G402/ECO!Q74))))</f>
        <v>0</v>
      </c>
      <c r="I505" s="74">
        <f>IF($C$3="National Currency",IF(D.Other_DATA!H402=0,0,D.Other_DATA!H402),IF($C$3="Current Exchange rate",IF(D.Other_DATA!H402=0,0,D.Other_DATA!H402/ECO!R39),IF($C$3="Constant Exchange rate",IF(D.Other_DATA!H402=0,0,D.Other_DATA!H402/ECO!R74))))</f>
        <v>0</v>
      </c>
      <c r="J505" s="74">
        <f>IF($C$3="National Currency",IF(D.Other_DATA!I402=0,0,D.Other_DATA!I402),IF($C$3="Current Exchange rate",IF(D.Other_DATA!I402=0,0,D.Other_DATA!I402/ECO!S39),IF($C$3="Constant Exchange rate",IF(D.Other_DATA!I402=0,0,D.Other_DATA!I402/ECO!S74))))</f>
        <v>0</v>
      </c>
      <c r="K505" s="74">
        <f>IF($C$3="National Currency",IF(D.Other_DATA!J402=0,0,D.Other_DATA!J402),IF($C$3="Current Exchange rate",IF(D.Other_DATA!J402=0,0,D.Other_DATA!J402/ECO!T39),IF($C$3="Constant Exchange rate",IF(D.Other_DATA!J402=0,0,D.Other_DATA!J402/ECO!T74))))</f>
        <v>0</v>
      </c>
      <c r="L505" s="74">
        <f>IF($C$3="National Currency",IF(D.Other_DATA!K402=0,0,D.Other_DATA!K402),IF($C$3="Current Exchange rate",IF(D.Other_DATA!K402=0,0,D.Other_DATA!K402/ECO!U39),IF($C$3="Constant Exchange rate",IF(D.Other_DATA!K402=0,0,D.Other_DATA!K402/ECO!U74))))</f>
        <v>0</v>
      </c>
      <c r="M505" s="74">
        <f>IF($C$3="National Currency",IF(D.Other_DATA!L402=0,0,D.Other_DATA!L402),IF($C$3="Current Exchange rate",IF(D.Other_DATA!L402=0,0,D.Other_DATA!L402/ECO!V39),IF($C$3="Constant Exchange rate",IF(D.Other_DATA!L402=0,0,D.Other_DATA!L402/ECO!V74))))</f>
        <v>0</v>
      </c>
      <c r="N505" s="74">
        <f>IF($C$3="National Currency",IF(D.Other_DATA!M402=0,0,D.Other_DATA!M402),IF($C$3="Current Exchange rate",IF(D.Other_DATA!M402=0,0,D.Other_DATA!M402/ECO!W39),IF($C$3="Constant Exchange rate",IF(D.Other_DATA!M402=0,0,D.Other_DATA!M402/ECO!W74))))</f>
        <v>0</v>
      </c>
      <c r="O505" s="74">
        <f>IF($C$3="National Currency",IF(D.Other_DATA!N402=0,0,D.Other_DATA!N402),IF($C$3="Current Exchange rate",IF(D.Other_DATA!N402=0,0,D.Other_DATA!N402/ECO!X39),IF($C$3="Constant Exchange rate",IF(D.Other_DATA!N402=0,0,D.Other_DATA!N402/ECO!X74))))</f>
        <v>0</v>
      </c>
      <c r="P505" s="48">
        <f t="shared" si="104"/>
        <v>0</v>
      </c>
      <c r="Q505" s="94" t="str">
        <f t="shared" si="105"/>
        <v>-</v>
      </c>
      <c r="R505" s="94" t="str">
        <f t="shared" si="106"/>
        <v>-</v>
      </c>
    </row>
    <row r="506" spans="3:18" ht="15" x14ac:dyDescent="0.25">
      <c r="C506" s="256"/>
      <c r="D506" s="257"/>
      <c r="E506" s="45" t="s">
        <v>30</v>
      </c>
      <c r="F506" s="74">
        <f>IF($C$3="National Currency",IF(D.Other_DATA!E403=0,0,D.Other_DATA!E403),IF($C$3="Current Exchange rate",IF(D.Other_DATA!E403=0,0,D.Other_DATA!E403/ECO!O40),IF($C$3="Constant Exchange rate",IF(D.Other_DATA!E403=0,0,D.Other_DATA!E403/ECO!O75))))</f>
        <v>0</v>
      </c>
      <c r="G506" s="74">
        <f>IF($C$3="National Currency",IF(D.Other_DATA!F403=0,0,D.Other_DATA!F403),IF($C$3="Current Exchange rate",IF(D.Other_DATA!F403=0,0,D.Other_DATA!F403/ECO!P40),IF($C$3="Constant Exchange rate",IF(D.Other_DATA!F403=0,0,D.Other_DATA!F403/ECO!P75))))</f>
        <v>0</v>
      </c>
      <c r="H506" s="74">
        <f>IF($C$3="National Currency",IF(D.Other_DATA!G403=0,0,D.Other_DATA!G403),IF($C$3="Current Exchange rate",IF(D.Other_DATA!G403=0,0,D.Other_DATA!G403/ECO!Q40),IF($C$3="Constant Exchange rate",IF(D.Other_DATA!G403=0,0,D.Other_DATA!G403/ECO!Q75))))</f>
        <v>0</v>
      </c>
      <c r="I506" s="74">
        <f>IF($C$3="National Currency",IF(D.Other_DATA!H403=0,0,D.Other_DATA!H403),IF($C$3="Current Exchange rate",IF(D.Other_DATA!H403=0,0,D.Other_DATA!H403/ECO!R40),IF($C$3="Constant Exchange rate",IF(D.Other_DATA!H403=0,0,D.Other_DATA!H403/ECO!R75))))</f>
        <v>0</v>
      </c>
      <c r="J506" s="74">
        <f>IF($C$3="National Currency",IF(D.Other_DATA!I403=0,0,D.Other_DATA!I403),IF($C$3="Current Exchange rate",IF(D.Other_DATA!I403=0,0,D.Other_DATA!I403/ECO!S40),IF($C$3="Constant Exchange rate",IF(D.Other_DATA!I403=0,0,D.Other_DATA!I403/ECO!S75))))</f>
        <v>82.627118644067806</v>
      </c>
      <c r="K506" s="74">
        <f>IF($C$3="National Currency",IF(D.Other_DATA!J403=0,0,D.Other_DATA!J403),IF($C$3="Current Exchange rate",IF(D.Other_DATA!J403=0,0,D.Other_DATA!J403/ECO!T40),IF($C$3="Constant Exchange rate",IF(D.Other_DATA!J403=0,0,D.Other_DATA!J403/ECO!T75))))</f>
        <v>103.10734463276837</v>
      </c>
      <c r="L506" s="74">
        <f>IF($C$3="National Currency",IF(D.Other_DATA!K403=0,0,D.Other_DATA!K403),IF($C$3="Current Exchange rate",IF(D.Other_DATA!K403=0,0,D.Other_DATA!K403/ECO!U40),IF($C$3="Constant Exchange rate",IF(D.Other_DATA!K403=0,0,D.Other_DATA!K403/ECO!U75))))</f>
        <v>133.12146892655369</v>
      </c>
      <c r="M506" s="74">
        <f>IF($C$3="National Currency",IF(D.Other_DATA!L403=0,0,D.Other_DATA!L403),IF($C$3="Current Exchange rate",IF(D.Other_DATA!L403=0,0,D.Other_DATA!L403/ECO!V40),IF($C$3="Constant Exchange rate",IF(D.Other_DATA!L403=0,0,D.Other_DATA!L403/ECO!V75))))</f>
        <v>147.24576271186442</v>
      </c>
      <c r="N506" s="74">
        <f>IF($C$3="National Currency",IF(D.Other_DATA!M403=0,0,D.Other_DATA!M403),IF($C$3="Current Exchange rate",IF(D.Other_DATA!M403=0,0,D.Other_DATA!M403/ECO!W40),IF($C$3="Constant Exchange rate",IF(D.Other_DATA!M403=0,0,D.Other_DATA!M403/ECO!W75))))</f>
        <v>163.13559322033899</v>
      </c>
      <c r="O506" s="74">
        <f>IF($C$3="National Currency",IF(D.Other_DATA!N403=0,0,D.Other_DATA!N403),IF($C$3="Current Exchange rate",IF(D.Other_DATA!N403=0,0,D.Other_DATA!N403/ECO!X40),IF($C$3="Constant Exchange rate",IF(D.Other_DATA!N403=0,0,D.Other_DATA!N403/ECO!X75))))</f>
        <v>184.67514124293785</v>
      </c>
      <c r="P506" s="48">
        <f t="shared" si="104"/>
        <v>1.3391615338665713E-2</v>
      </c>
      <c r="Q506" s="94">
        <f t="shared" si="105"/>
        <v>0.13203463203463195</v>
      </c>
      <c r="R506" s="94" t="str">
        <f t="shared" si="106"/>
        <v>-</v>
      </c>
    </row>
    <row r="507" spans="3:18" ht="15" x14ac:dyDescent="0.25">
      <c r="C507" s="256"/>
      <c r="D507" s="257"/>
      <c r="E507" s="45" t="s">
        <v>41</v>
      </c>
      <c r="F507" s="75">
        <f>IF($C$3="National Currency",IF(D.Other_DATA!E404=0,0,D.Other_DATA!E404),IF($C$3="Current Exchange rate",IF(D.Other_DATA!E404=0,0,D.Other_DATA!E404/ECO!O41),IF($C$3="Constant Exchange rate",IF(D.Other_DATA!E404=0,0,D.Other_DATA!E404/ECO!O76))))</f>
        <v>4524.0479049280457</v>
      </c>
      <c r="G507" s="75">
        <f>IF($C$3="National Currency",IF(D.Other_DATA!F404=0,0,D.Other_DATA!F404),IF($C$3="Current Exchange rate",IF(D.Other_DATA!F404=0,0,D.Other_DATA!F404/ECO!P41),IF($C$3="Constant Exchange rate",IF(D.Other_DATA!F404=0,0,D.Other_DATA!F404/ECO!P76))))</f>
        <v>4849.49112413279</v>
      </c>
      <c r="H507" s="75">
        <f>IF($C$3="National Currency",IF(D.Other_DATA!G404=0,0,D.Other_DATA!G404),IF($C$3="Current Exchange rate",IF(D.Other_DATA!G404=0,0,D.Other_DATA!G404/ECO!Q41),IF($C$3="Constant Exchange rate",IF(D.Other_DATA!G404=0,0,D.Other_DATA!G404/ECO!Q76))))</f>
        <v>4683.4988637058341</v>
      </c>
      <c r="I507" s="75">
        <f>IF($C$3="National Currency",IF(D.Other_DATA!H404=0,0,D.Other_DATA!H404),IF($C$3="Current Exchange rate",IF(D.Other_DATA!H404=0,0,D.Other_DATA!H404/ECO!R41),IF($C$3="Constant Exchange rate",IF(D.Other_DATA!H404=0,0,D.Other_DATA!H404/ECO!R76))))</f>
        <v>4912.5596146733878</v>
      </c>
      <c r="J507" s="75">
        <f>IF($C$3="National Currency",IF(D.Other_DATA!I404=0,0,D.Other_DATA!I404),IF($C$3="Current Exchange rate",IF(D.Other_DATA!I404=0,0,D.Other_DATA!I404/ECO!S41),IF($C$3="Constant Exchange rate",IF(D.Other_DATA!I404=0,0,D.Other_DATA!I404/ECO!S76))))</f>
        <v>5159.137471645533</v>
      </c>
      <c r="K507" s="75">
        <f>IF($C$3="National Currency",IF(D.Other_DATA!J404=0,0,D.Other_DATA!J404),IF($C$3="Current Exchange rate",IF(D.Other_DATA!J404=0,0,D.Other_DATA!J404/ECO!T41),IF($C$3="Constant Exchange rate",IF(D.Other_DATA!J404=0,0,D.Other_DATA!J404/ECO!T76))))</f>
        <v>5508.2572408079377</v>
      </c>
      <c r="L507" s="75">
        <f>IF($C$3="National Currency",IF(D.Other_DATA!K404=0,0,D.Other_DATA!K404),IF($C$3="Current Exchange rate",IF(D.Other_DATA!K404=0,0,D.Other_DATA!K404/ECO!U41),IF($C$3="Constant Exchange rate",IF(D.Other_DATA!K404=0,0,D.Other_DATA!K404/ECO!U76))))</f>
        <v>5494.8632831306559</v>
      </c>
      <c r="M507" s="75">
        <f>IF($C$3="National Currency",IF(D.Other_DATA!L404=0,0,D.Other_DATA!L404),IF($C$3="Current Exchange rate",IF(D.Other_DATA!L404=0,0,D.Other_DATA!L404/ECO!V41),IF($C$3="Constant Exchange rate",IF(D.Other_DATA!L404=0,0,D.Other_DATA!L404/ECO!V76))))</f>
        <v>5562.6218509025148</v>
      </c>
      <c r="N507" s="75">
        <f>IF($C$3="National Currency",IF(D.Other_DATA!M404=0,0,D.Other_DATA!M404),IF($C$3="Current Exchange rate",IF(D.Other_DATA!M404=0,0,D.Other_DATA!M404/ECO!W41),IF($C$3="Constant Exchange rate",IF(D.Other_DATA!M404=0,0,D.Other_DATA!M404/ECO!W76))))</f>
        <v>5781.9665553986397</v>
      </c>
      <c r="O507" s="75">
        <f>IF($C$3="National Currency",IF(D.Other_DATA!N404=0,0,D.Other_DATA!N404),IF($C$3="Current Exchange rate",IF(D.Other_DATA!N404=0,0,D.Other_DATA!N404/ECO!X41),IF($C$3="Constant Exchange rate",IF(D.Other_DATA!N404=0,0,D.Other_DATA!N404/ECO!X76))))</f>
        <v>6225.5865737889571</v>
      </c>
      <c r="P507" s="48">
        <f t="shared" si="104"/>
        <v>0.45144495405621726</v>
      </c>
      <c r="Q507" s="94">
        <f t="shared" si="105"/>
        <v>7.6724763822113129E-2</v>
      </c>
      <c r="R507" s="94">
        <f t="shared" si="106"/>
        <v>0.37610978146527252</v>
      </c>
    </row>
    <row r="508" spans="3:18" ht="15.75" thickBot="1" x14ac:dyDescent="0.3">
      <c r="C508" s="258"/>
      <c r="D508" s="259"/>
      <c r="E508" s="55" t="s">
        <v>85</v>
      </c>
      <c r="F508" s="64">
        <f t="shared" ref="F508:O508" si="107">SUM(F476:F507)</f>
        <v>9549.4646656423029</v>
      </c>
      <c r="G508" s="64">
        <f t="shared" si="107"/>
        <v>10074.349011901137</v>
      </c>
      <c r="H508" s="64">
        <f t="shared" si="107"/>
        <v>10294.110931857271</v>
      </c>
      <c r="I508" s="64">
        <f t="shared" si="107"/>
        <v>11113.978392823401</v>
      </c>
      <c r="J508" s="64">
        <f t="shared" si="107"/>
        <v>12038.793896640149</v>
      </c>
      <c r="K508" s="64">
        <f t="shared" si="107"/>
        <v>12728.557073823114</v>
      </c>
      <c r="L508" s="64">
        <f t="shared" si="107"/>
        <v>12677.81419579911</v>
      </c>
      <c r="M508" s="64">
        <f t="shared" si="107"/>
        <v>12870.875629678936</v>
      </c>
      <c r="N508" s="64">
        <f t="shared" si="107"/>
        <v>13266.801109644222</v>
      </c>
      <c r="O508" s="64">
        <f t="shared" si="107"/>
        <v>13790.355873628174</v>
      </c>
      <c r="P508" s="48">
        <f t="shared" si="104"/>
        <v>1</v>
      </c>
    </row>
    <row r="509" spans="3:18" ht="16.5" thickTop="1" thickBot="1" x14ac:dyDescent="0.3">
      <c r="C509" s="260"/>
      <c r="D509" s="261"/>
      <c r="E509" s="57" t="s">
        <v>86</v>
      </c>
      <c r="F509" s="64">
        <v>9531.353515625</v>
      </c>
      <c r="G509" s="64">
        <v>10041.625</v>
      </c>
      <c r="H509" s="64">
        <v>10241.61328125</v>
      </c>
      <c r="I509" s="64">
        <v>10821.1142578125</v>
      </c>
      <c r="J509" s="64">
        <v>11274.5390625</v>
      </c>
      <c r="K509" s="64">
        <v>11875.39453125</v>
      </c>
      <c r="L509" s="64">
        <v>11834.8408203125</v>
      </c>
      <c r="M509" s="64">
        <v>12021.892578125</v>
      </c>
      <c r="N509" s="64">
        <v>12361.89453125</v>
      </c>
      <c r="O509" s="64">
        <v>12841.400390625</v>
      </c>
      <c r="P509" s="48">
        <f>O509/$O$508</f>
        <v>0.93118701999432096</v>
      </c>
      <c r="Q509" s="94">
        <f>IF(OR(O509=0, N509=0),"-",O509/N509-1)</f>
        <v>3.8789026889271883E-2</v>
      </c>
      <c r="R509" s="94">
        <f>IF(OR(O509=0, F509=0),"-",O509/F509-1)</f>
        <v>0.34727983487064584</v>
      </c>
    </row>
    <row r="510" spans="3:18" ht="15.75" thickTop="1" x14ac:dyDescent="0.25">
      <c r="E510" s="57" t="s">
        <v>87</v>
      </c>
      <c r="F510" s="88"/>
      <c r="G510" s="88">
        <f t="shared" ref="G510:O510" si="108">G509/F509-1</f>
        <v>5.3536098890729189E-2</v>
      </c>
      <c r="H510" s="88">
        <f t="shared" si="108"/>
        <v>1.9915928074390354E-2</v>
      </c>
      <c r="I510" s="88">
        <f t="shared" si="108"/>
        <v>5.6582977764199516E-2</v>
      </c>
      <c r="J510" s="88">
        <f t="shared" si="108"/>
        <v>4.1901859077048575E-2</v>
      </c>
      <c r="K510" s="88">
        <f t="shared" si="108"/>
        <v>5.3293129361580149E-2</v>
      </c>
      <c r="L510" s="88">
        <f t="shared" si="108"/>
        <v>-3.4149358853537981E-3</v>
      </c>
      <c r="M510" s="88">
        <f t="shared" si="108"/>
        <v>1.5805177327899322E-2</v>
      </c>
      <c r="N510" s="88">
        <f t="shared" si="108"/>
        <v>2.8281899119916076E-2</v>
      </c>
      <c r="O510" s="89">
        <f t="shared" si="108"/>
        <v>3.8789026889271883E-2</v>
      </c>
      <c r="R510" s="99"/>
    </row>
    <row r="513" spans="3:18" ht="18.75" x14ac:dyDescent="0.15">
      <c r="C513" s="264" t="s">
        <v>232</v>
      </c>
      <c r="D513" s="265"/>
      <c r="E513" s="269" t="s">
        <v>102</v>
      </c>
      <c r="F513" s="270"/>
      <c r="G513" s="270"/>
      <c r="H513" s="270"/>
      <c r="I513" s="270"/>
      <c r="J513" s="270"/>
      <c r="K513" s="270"/>
      <c r="L513" s="270"/>
      <c r="M513" s="270"/>
      <c r="N513" s="270"/>
      <c r="O513" s="271"/>
    </row>
    <row r="514" spans="3:18" ht="15" x14ac:dyDescent="0.15">
      <c r="C514" s="262" t="s">
        <v>93</v>
      </c>
      <c r="D514" s="263"/>
      <c r="E514" s="43">
        <v>12</v>
      </c>
      <c r="F514" s="44">
        <v>2004</v>
      </c>
      <c r="G514" s="44">
        <f t="shared" ref="G514:O514" si="109">F514+1</f>
        <v>2005</v>
      </c>
      <c r="H514" s="44">
        <f t="shared" si="109"/>
        <v>2006</v>
      </c>
      <c r="I514" s="44">
        <f t="shared" si="109"/>
        <v>2007</v>
      </c>
      <c r="J514" s="44">
        <f t="shared" si="109"/>
        <v>2008</v>
      </c>
      <c r="K514" s="44">
        <f t="shared" si="109"/>
        <v>2009</v>
      </c>
      <c r="L514" s="44">
        <f t="shared" si="109"/>
        <v>2010</v>
      </c>
      <c r="M514" s="44">
        <f t="shared" si="109"/>
        <v>2011</v>
      </c>
      <c r="N514" s="44">
        <f t="shared" si="109"/>
        <v>2012</v>
      </c>
      <c r="O514" s="120">
        <f t="shared" si="109"/>
        <v>2013</v>
      </c>
      <c r="P514" s="46" t="s">
        <v>91</v>
      </c>
      <c r="Q514" s="96" t="s">
        <v>88</v>
      </c>
      <c r="R514" s="97" t="s">
        <v>89</v>
      </c>
    </row>
    <row r="515" spans="3:18" ht="15" x14ac:dyDescent="0.25">
      <c r="C515" s="256"/>
      <c r="D515" s="257"/>
      <c r="E515" s="45" t="s">
        <v>0</v>
      </c>
      <c r="F515" s="73">
        <f>IF($C$3="National Currency",IF(D.Other_DATA!E410=0,0,D.Other_DATA!E410),IF($C$3="Current Exchange rate",IF(D.Other_DATA!E410=0,0,D.Other_DATA!E410/ECO!O10),IF($C$3="Constant Exchange rate",IF(D.Other_DATA!E410=0,0,D.Other_DATA!E410/ECO!O45))))</f>
        <v>0</v>
      </c>
      <c r="G515" s="73">
        <f>IF($C$3="National Currency",IF(D.Other_DATA!F410=0,0,D.Other_DATA!F410),IF($C$3="Current Exchange rate",IF(D.Other_DATA!F410=0,0,D.Other_DATA!F410/ECO!P10),IF($C$3="Constant Exchange rate",IF(D.Other_DATA!F410=0,0,D.Other_DATA!F410/ECO!P45))))</f>
        <v>0</v>
      </c>
      <c r="H515" s="73">
        <f>IF($C$3="National Currency",IF(D.Other_DATA!G410=0,0,D.Other_DATA!G410),IF($C$3="Current Exchange rate",IF(D.Other_DATA!G410=0,0,D.Other_DATA!G410/ECO!Q10),IF($C$3="Constant Exchange rate",IF(D.Other_DATA!G410=0,0,D.Other_DATA!G410/ECO!Q45))))</f>
        <v>0</v>
      </c>
      <c r="I515" s="73">
        <f>IF($C$3="National Currency",IF(D.Other_DATA!H410=0,0,D.Other_DATA!H410),IF($C$3="Current Exchange rate",IF(D.Other_DATA!H410=0,0,D.Other_DATA!H410/ECO!R10),IF($C$3="Constant Exchange rate",IF(D.Other_DATA!H410=0,0,D.Other_DATA!H410/ECO!R45))))</f>
        <v>0</v>
      </c>
      <c r="J515" s="73">
        <f>IF($C$3="National Currency",IF(D.Other_DATA!I410=0,0,D.Other_DATA!I410),IF($C$3="Current Exchange rate",IF(D.Other_DATA!I410=0,0,D.Other_DATA!I410/ECO!S10),IF($C$3="Constant Exchange rate",IF(D.Other_DATA!I410=0,0,D.Other_DATA!I410/ECO!S45))))</f>
        <v>0</v>
      </c>
      <c r="K515" s="73">
        <f>IF($C$3="National Currency",IF(D.Other_DATA!J410=0,0,D.Other_DATA!J410),IF($C$3="Current Exchange rate",IF(D.Other_DATA!J410=0,0,D.Other_DATA!J410/ECO!T10),IF($C$3="Constant Exchange rate",IF(D.Other_DATA!J410=0,0,D.Other_DATA!J410/ECO!T45))))</f>
        <v>0</v>
      </c>
      <c r="L515" s="73">
        <f>IF($C$3="National Currency",IF(D.Other_DATA!K410=0,0,D.Other_DATA!K410),IF($C$3="Current Exchange rate",IF(D.Other_DATA!K410=0,0,D.Other_DATA!K410/ECO!U10),IF($C$3="Constant Exchange rate",IF(D.Other_DATA!K410=0,0,D.Other_DATA!K410/ECO!U45))))</f>
        <v>0</v>
      </c>
      <c r="M515" s="73">
        <f>IF($C$3="National Currency",IF(D.Other_DATA!L410=0,0,D.Other_DATA!L410),IF($C$3="Current Exchange rate",IF(D.Other_DATA!L410=0,0,D.Other_DATA!L410/ECO!V10),IF($C$3="Constant Exchange rate",IF(D.Other_DATA!L410=0,0,D.Other_DATA!L410/ECO!V45))))</f>
        <v>0</v>
      </c>
      <c r="N515" s="73">
        <f>IF($C$3="National Currency",IF(D.Other_DATA!M410=0,0,D.Other_DATA!M410),IF($C$3="Current Exchange rate",IF(D.Other_DATA!M410=0,0,D.Other_DATA!M410/ECO!W10),IF($C$3="Constant Exchange rate",IF(D.Other_DATA!M410=0,0,D.Other_DATA!M410/ECO!W45))))</f>
        <v>0</v>
      </c>
      <c r="O515" s="73">
        <f>IF($C$3="National Currency",IF(D.Other_DATA!N410=0,0,D.Other_DATA!N410),IF($C$3="Current Exchange rate",IF(D.Other_DATA!N410=0,0,D.Other_DATA!N410/ECO!X10),IF($C$3="Constant Exchange rate",IF(D.Other_DATA!N410=0,0,D.Other_DATA!N410/ECO!X45))))</f>
        <v>0</v>
      </c>
      <c r="P515" s="48">
        <f>O515/$O$547</f>
        <v>0</v>
      </c>
      <c r="Q515" s="94" t="str">
        <f>IF(OR(O515=0, N515=0),"-",O515/N515-1)</f>
        <v>-</v>
      </c>
      <c r="R515" s="94" t="str">
        <f>IF(OR(O515=0, F515=0),"-", O515/F515-1)</f>
        <v>-</v>
      </c>
    </row>
    <row r="516" spans="3:18" ht="15" x14ac:dyDescent="0.25">
      <c r="C516" s="256"/>
      <c r="D516" s="257"/>
      <c r="E516" s="45" t="s">
        <v>1</v>
      </c>
      <c r="F516" s="74">
        <f>IF($C$3="National Currency",IF(D.Other_DATA!E411=0,0,D.Other_DATA!E411),IF($C$3="Current Exchange rate",IF(D.Other_DATA!E411=0,0,D.Other_DATA!E411/ECO!O11),IF($C$3="Constant Exchange rate",IF(D.Other_DATA!E411=0,0,D.Other_DATA!E411/ECO!O46))))</f>
        <v>197</v>
      </c>
      <c r="G516" s="74">
        <f>IF($C$3="National Currency",IF(D.Other_DATA!F411=0,0,D.Other_DATA!F411),IF($C$3="Current Exchange rate",IF(D.Other_DATA!F411=0,0,D.Other_DATA!F411/ECO!P11),IF($C$3="Constant Exchange rate",IF(D.Other_DATA!F411=0,0,D.Other_DATA!F411/ECO!P46))))</f>
        <v>195</v>
      </c>
      <c r="H516" s="74">
        <f>IF($C$3="National Currency",IF(D.Other_DATA!G411=0,0,D.Other_DATA!G411),IF($C$3="Current Exchange rate",IF(D.Other_DATA!G411=0,0,D.Other_DATA!G411/ECO!Q11),IF($C$3="Constant Exchange rate",IF(D.Other_DATA!G411=0,0,D.Other_DATA!G411/ECO!Q46))))</f>
        <v>204.35345117000003</v>
      </c>
      <c r="I516" s="74">
        <f>IF($C$3="National Currency",IF(D.Other_DATA!H411=0,0,D.Other_DATA!H411),IF($C$3="Current Exchange rate",IF(D.Other_DATA!H411=0,0,D.Other_DATA!H411/ECO!R11),IF($C$3="Constant Exchange rate",IF(D.Other_DATA!H411=0,0,D.Other_DATA!H411/ECO!R46))))</f>
        <v>206.65324784999996</v>
      </c>
      <c r="J516" s="74">
        <f>IF($C$3="National Currency",IF(D.Other_DATA!I411=0,0,D.Other_DATA!I411),IF($C$3="Current Exchange rate",IF(D.Other_DATA!I411=0,0,D.Other_DATA!I411/ECO!S11),IF($C$3="Constant Exchange rate",IF(D.Other_DATA!I411=0,0,D.Other_DATA!I411/ECO!S46))))</f>
        <v>214.79953451</v>
      </c>
      <c r="K516" s="74">
        <f>IF($C$3="National Currency",IF(D.Other_DATA!J411=0,0,D.Other_DATA!J411),IF($C$3="Current Exchange rate",IF(D.Other_DATA!J411=0,0,D.Other_DATA!J411/ECO!T11),IF($C$3="Constant Exchange rate",IF(D.Other_DATA!J411=0,0,D.Other_DATA!J411/ECO!T46))))</f>
        <v>216.55504727999997</v>
      </c>
      <c r="L516" s="74">
        <f>IF($C$3="National Currency",IF(D.Other_DATA!K411=0,0,D.Other_DATA!K411),IF($C$3="Current Exchange rate",IF(D.Other_DATA!K411=0,0,D.Other_DATA!K411/ECO!U11),IF($C$3="Constant Exchange rate",IF(D.Other_DATA!K411=0,0,D.Other_DATA!K411/ECO!U46))))</f>
        <v>219.56900457</v>
      </c>
      <c r="M516" s="74">
        <f>IF($C$3="National Currency",IF(D.Other_DATA!L411=0,0,D.Other_DATA!L411),IF($C$3="Current Exchange rate",IF(D.Other_DATA!L411=0,0,D.Other_DATA!L411/ECO!V11),IF($C$3="Constant Exchange rate",IF(D.Other_DATA!L411=0,0,D.Other_DATA!L411/ECO!V46))))</f>
        <v>225.18411664000001</v>
      </c>
      <c r="N516" s="74">
        <f>IF($C$3="National Currency",IF(D.Other_DATA!M411=0,0,D.Other_DATA!M411),IF($C$3="Current Exchange rate",IF(D.Other_DATA!M411=0,0,D.Other_DATA!M411/ECO!W11),IF($C$3="Constant Exchange rate",IF(D.Other_DATA!M411=0,0,D.Other_DATA!M411/ECO!W46))))</f>
        <v>230.77683835999997</v>
      </c>
      <c r="O516" s="74">
        <f>IF($C$3="National Currency",IF(D.Other_DATA!N411=0,0,D.Other_DATA!N411),IF($C$3="Current Exchange rate",IF(D.Other_DATA!N411=0,0,D.Other_DATA!N411/ECO!X11),IF($C$3="Constant Exchange rate",IF(D.Other_DATA!N411=0,0,D.Other_DATA!N411/ECO!X46))))</f>
        <v>238.26662614999998</v>
      </c>
      <c r="P516" s="48">
        <f t="shared" ref="P516:P547" si="110">O516/$O$547</f>
        <v>5.0669412367430854E-2</v>
      </c>
      <c r="Q516" s="94">
        <f t="shared" ref="Q516:Q546" si="111">IF(OR(O516=0, N516=0),"-",O516/N516-1)</f>
        <v>3.2454677181755764E-2</v>
      </c>
      <c r="R516" s="94">
        <f t="shared" ref="R516:R546" si="112">IF(OR(O516=0, F516=0),"-", O516/F516-1)</f>
        <v>0.20947525964466984</v>
      </c>
    </row>
    <row r="517" spans="3:18" ht="15" x14ac:dyDescent="0.25">
      <c r="C517" s="256"/>
      <c r="D517" s="257"/>
      <c r="E517" s="45" t="s">
        <v>2</v>
      </c>
      <c r="F517" s="74">
        <f>IF($C$3="National Currency",IF(D.Other_DATA!E412=0,0,D.Other_DATA!E412),IF($C$3="Current Exchange rate",IF(D.Other_DATA!E412=0,0,D.Other_DATA!E412/ECO!O12),IF($C$3="Constant Exchange rate",IF(D.Other_DATA!E412=0,0,D.Other_DATA!E412/ECO!O47))))</f>
        <v>0</v>
      </c>
      <c r="G517" s="74">
        <f>IF($C$3="National Currency",IF(D.Other_DATA!F412=0,0,D.Other_DATA!F412),IF($C$3="Current Exchange rate",IF(D.Other_DATA!F412=0,0,D.Other_DATA!F412/ECO!P12),IF($C$3="Constant Exchange rate",IF(D.Other_DATA!F412=0,0,D.Other_DATA!F412/ECO!P47))))</f>
        <v>0</v>
      </c>
      <c r="H517" s="74">
        <f>IF($C$3="National Currency",IF(D.Other_DATA!G412=0,0,D.Other_DATA!G412),IF($C$3="Current Exchange rate",IF(D.Other_DATA!G412=0,0,D.Other_DATA!G412/ECO!Q12),IF($C$3="Constant Exchange rate",IF(D.Other_DATA!G412=0,0,D.Other_DATA!G412/ECO!Q47))))</f>
        <v>0</v>
      </c>
      <c r="I517" s="74">
        <f>IF($C$3="National Currency",IF(D.Other_DATA!H412=0,0,D.Other_DATA!H412),IF($C$3="Current Exchange rate",IF(D.Other_DATA!H412=0,0,D.Other_DATA!H412/ECO!R12),IF($C$3="Constant Exchange rate",IF(D.Other_DATA!H412=0,0,D.Other_DATA!H412/ECO!R47))))</f>
        <v>2.768739134880867</v>
      </c>
      <c r="J517" s="74">
        <f>IF($C$3="National Currency",IF(D.Other_DATA!I412=0,0,D.Other_DATA!I412),IF($C$3="Current Exchange rate",IF(D.Other_DATA!I412=0,0,D.Other_DATA!I412/ECO!S12),IF($C$3="Constant Exchange rate",IF(D.Other_DATA!I412=0,0,D.Other_DATA!I412/ECO!S47))))</f>
        <v>4.5084875754167095</v>
      </c>
      <c r="K517" s="74">
        <f>IF($C$3="National Currency",IF(D.Other_DATA!J412=0,0,D.Other_DATA!J412),IF($C$3="Current Exchange rate",IF(D.Other_DATA!J412=0,0,D.Other_DATA!J412/ECO!T12),IF($C$3="Constant Exchange rate",IF(D.Other_DATA!J412=0,0,D.Other_DATA!J412/ECO!T47))))</f>
        <v>4.126648941609572</v>
      </c>
      <c r="L517" s="74">
        <f>IF($C$3="National Currency",IF(D.Other_DATA!K412=0,0,D.Other_DATA!K412),IF($C$3="Current Exchange rate",IF(D.Other_DATA!K412=0,0,D.Other_DATA!K412/ECO!U12),IF($C$3="Constant Exchange rate",IF(D.Other_DATA!K412=0,0,D.Other_DATA!K412/ECO!U47))))</f>
        <v>4.783208917067185</v>
      </c>
      <c r="M517" s="74">
        <f>IF($C$3="National Currency",IF(D.Other_DATA!L412=0,0,D.Other_DATA!L412),IF($C$3="Current Exchange rate",IF(D.Other_DATA!L412=0,0,D.Other_DATA!L412/ECO!V12),IF($C$3="Constant Exchange rate",IF(D.Other_DATA!L412=0,0,D.Other_DATA!L412/ECO!V47))))</f>
        <v>5.157991614684529</v>
      </c>
      <c r="N517" s="74">
        <f>IF($C$3="National Currency",IF(D.Other_DATA!M412=0,0,D.Other_DATA!M412),IF($C$3="Current Exchange rate",IF(D.Other_DATA!M412=0,0,D.Other_DATA!M412/ECO!W12),IF($C$3="Constant Exchange rate",IF(D.Other_DATA!M412=0,0,D.Other_DATA!M412/ECO!W47))))</f>
        <v>5.6242969628796402</v>
      </c>
      <c r="O517" s="223">
        <f>IF($C$3="National Currency",IF(D.Other_DATA!N412=0,0,D.Other_DATA!N412),IF($C$3="Current Exchange rate",IF(D.Other_DATA!N412=0,0,D.Other_DATA!N412/ECO!X12),IF($C$3="Constant Exchange rate",IF(D.Other_DATA!N412=0,0,D.Other_DATA!N412/ECO!X47))))</f>
        <v>5.6242969628796402</v>
      </c>
      <c r="P517" s="48">
        <f t="shared" si="110"/>
        <v>1.1960542972125241E-3</v>
      </c>
      <c r="Q517" s="94">
        <f t="shared" si="111"/>
        <v>0</v>
      </c>
      <c r="R517" s="94" t="str">
        <f t="shared" si="112"/>
        <v>-</v>
      </c>
    </row>
    <row r="518" spans="3:18" ht="15" x14ac:dyDescent="0.25">
      <c r="C518" s="256"/>
      <c r="D518" s="257"/>
      <c r="E518" s="45" t="s">
        <v>3</v>
      </c>
      <c r="F518" s="74">
        <f>IF($C$3="National Currency",IF(D.Other_DATA!E413=0,0,D.Other_DATA!E413),IF($C$3="Current Exchange rate",IF(D.Other_DATA!E413=0,0,D.Other_DATA!E413/ECO!O13),IF($C$3="Constant Exchange rate",IF(D.Other_DATA!E413=0,0,D.Other_DATA!E413/ECO!O48))))</f>
        <v>0</v>
      </c>
      <c r="G518" s="74">
        <f>IF($C$3="National Currency",IF(D.Other_DATA!F413=0,0,D.Other_DATA!F413),IF($C$3="Current Exchange rate",IF(D.Other_DATA!F413=0,0,D.Other_DATA!F413/ECO!P13),IF($C$3="Constant Exchange rate",IF(D.Other_DATA!F413=0,0,D.Other_DATA!F413/ECO!P48))))</f>
        <v>0</v>
      </c>
      <c r="H518" s="74">
        <f>IF($C$3="National Currency",IF(D.Other_DATA!G413=0,0,D.Other_DATA!G413),IF($C$3="Current Exchange rate",IF(D.Other_DATA!G413=0,0,D.Other_DATA!G413/ECO!Q13),IF($C$3="Constant Exchange rate",IF(D.Other_DATA!G413=0,0,D.Other_DATA!G413/ECO!Q48))))</f>
        <v>0</v>
      </c>
      <c r="I518" s="74">
        <f>IF($C$3="National Currency",IF(D.Other_DATA!H413=0,0,D.Other_DATA!H413),IF($C$3="Current Exchange rate",IF(D.Other_DATA!H413=0,0,D.Other_DATA!H413/ECO!R13),IF($C$3="Constant Exchange rate",IF(D.Other_DATA!H413=0,0,D.Other_DATA!H413/ECO!R48))))</f>
        <v>0</v>
      </c>
      <c r="J518" s="74">
        <f>IF($C$3="National Currency",IF(D.Other_DATA!I413=0,0,D.Other_DATA!I413),IF($C$3="Current Exchange rate",IF(D.Other_DATA!I413=0,0,D.Other_DATA!I413/ECO!S13),IF($C$3="Constant Exchange rate",IF(D.Other_DATA!I413=0,0,D.Other_DATA!I413/ECO!S48))))</f>
        <v>0</v>
      </c>
      <c r="K518" s="74">
        <f>IF($C$3="National Currency",IF(D.Other_DATA!J413=0,0,D.Other_DATA!J413),IF($C$3="Current Exchange rate",IF(D.Other_DATA!J413=0,0,D.Other_DATA!J413/ECO!T13),IF($C$3="Constant Exchange rate",IF(D.Other_DATA!J413=0,0,D.Other_DATA!J413/ECO!T48))))</f>
        <v>0</v>
      </c>
      <c r="L518" s="74">
        <f>IF($C$3="National Currency",IF(D.Other_DATA!K413=0,0,D.Other_DATA!K413),IF($C$3="Current Exchange rate",IF(D.Other_DATA!K413=0,0,D.Other_DATA!K413/ECO!U13),IF($C$3="Constant Exchange rate",IF(D.Other_DATA!K413=0,0,D.Other_DATA!K413/ECO!U48))))</f>
        <v>0</v>
      </c>
      <c r="M518" s="74">
        <f>IF($C$3="National Currency",IF(D.Other_DATA!L413=0,0,D.Other_DATA!L413),IF($C$3="Current Exchange rate",IF(D.Other_DATA!L413=0,0,D.Other_DATA!L413/ECO!V13),IF($C$3="Constant Exchange rate",IF(D.Other_DATA!L413=0,0,D.Other_DATA!L413/ECO!V48))))</f>
        <v>0</v>
      </c>
      <c r="N518" s="74">
        <f>IF($C$3="National Currency",IF(D.Other_DATA!M413=0,0,D.Other_DATA!M413),IF($C$3="Current Exchange rate",IF(D.Other_DATA!M413=0,0,D.Other_DATA!M413/ECO!W13),IF($C$3="Constant Exchange rate",IF(D.Other_DATA!M413=0,0,D.Other_DATA!M413/ECO!W48))))</f>
        <v>0</v>
      </c>
      <c r="O518" s="74">
        <f>IF($C$3="National Currency",IF(D.Other_DATA!N413=0,0,D.Other_DATA!N413),IF($C$3="Current Exchange rate",IF(D.Other_DATA!N413=0,0,D.Other_DATA!N413/ECO!X13),IF($C$3="Constant Exchange rate",IF(D.Other_DATA!N413=0,0,D.Other_DATA!N413/ECO!X48))))</f>
        <v>0</v>
      </c>
      <c r="P518" s="48">
        <f t="shared" si="110"/>
        <v>0</v>
      </c>
      <c r="Q518" s="94" t="str">
        <f t="shared" si="111"/>
        <v>-</v>
      </c>
      <c r="R518" s="94" t="str">
        <f t="shared" si="112"/>
        <v>-</v>
      </c>
    </row>
    <row r="519" spans="3:18" ht="15" x14ac:dyDescent="0.25">
      <c r="C519" s="256"/>
      <c r="D519" s="257"/>
      <c r="E519" s="45" t="s">
        <v>4</v>
      </c>
      <c r="F519" s="74">
        <f>IF($C$3="National Currency",IF(D.Other_DATA!E414=0,0,D.Other_DATA!E414),IF($C$3="Current Exchange rate",IF(D.Other_DATA!E414=0,0,D.Other_DATA!E414/ECO!O14),IF($C$3="Constant Exchange rate",IF(D.Other_DATA!E414=0,0,D.Other_DATA!E414/ECO!O49))))</f>
        <v>5.467561979940883</v>
      </c>
      <c r="G519" s="74">
        <f>IF($C$3="National Currency",IF(D.Other_DATA!F414=0,0,D.Other_DATA!F414),IF($C$3="Current Exchange rate",IF(D.Other_DATA!F414=0,0,D.Other_DATA!F414/ECO!P14),IF($C$3="Constant Exchange rate",IF(D.Other_DATA!F414=0,0,D.Other_DATA!F414/ECO!P49))))</f>
        <v>4.9549780443214244</v>
      </c>
      <c r="H519" s="74">
        <f>IF($C$3="National Currency",IF(D.Other_DATA!G414=0,0,D.Other_DATA!G414),IF($C$3="Current Exchange rate",IF(D.Other_DATA!G414=0,0,D.Other_DATA!G414/ECO!Q14),IF($C$3="Constant Exchange rate",IF(D.Other_DATA!G414=0,0,D.Other_DATA!G414/ECO!Q49))))</f>
        <v>7.3470364105455603</v>
      </c>
      <c r="I519" s="74">
        <f>IF($C$3="National Currency",IF(D.Other_DATA!H414=0,0,D.Other_DATA!H414),IF($C$3="Current Exchange rate",IF(D.Other_DATA!H414=0,0,D.Other_DATA!H414/ECO!R14),IF($C$3="Constant Exchange rate",IF(D.Other_DATA!H414=0,0,D.Other_DATA!H414/ECO!R49))))</f>
        <v>8.2013429699113232</v>
      </c>
      <c r="J519" s="74">
        <f>IF($C$3="National Currency",IF(D.Other_DATA!I414=0,0,D.Other_DATA!I414),IF($C$3="Current Exchange rate",IF(D.Other_DATA!I414=0,0,D.Other_DATA!I414/ECO!S14),IF($C$3="Constant Exchange rate",IF(D.Other_DATA!I414=0,0,D.Other_DATA!I414/ECO!S49))))</f>
        <v>9</v>
      </c>
      <c r="K519" s="74">
        <f>IF($C$3="National Currency",IF(D.Other_DATA!J414=0,0,D.Other_DATA!J414),IF($C$3="Current Exchange rate",IF(D.Other_DATA!J414=0,0,D.Other_DATA!J414/ECO!T14),IF($C$3="Constant Exchange rate",IF(D.Other_DATA!J414=0,0,D.Other_DATA!J414/ECO!T49))))</f>
        <v>11</v>
      </c>
      <c r="L519" s="74">
        <f>IF($C$3="National Currency",IF(D.Other_DATA!K414=0,0,D.Other_DATA!K414),IF($C$3="Current Exchange rate",IF(D.Other_DATA!K414=0,0,D.Other_DATA!K414/ECO!U14),IF($C$3="Constant Exchange rate",IF(D.Other_DATA!K414=0,0,D.Other_DATA!K414/ECO!U49))))</f>
        <v>0</v>
      </c>
      <c r="M519" s="74">
        <f>IF($C$3="National Currency",IF(D.Other_DATA!L414=0,0,D.Other_DATA!L414),IF($C$3="Current Exchange rate",IF(D.Other_DATA!L414=0,0,D.Other_DATA!L414/ECO!V14),IF($C$3="Constant Exchange rate",IF(D.Other_DATA!L414=0,0,D.Other_DATA!L414/ECO!V49))))</f>
        <v>0</v>
      </c>
      <c r="N519" s="74">
        <f>IF($C$3="National Currency",IF(D.Other_DATA!M414=0,0,D.Other_DATA!M414),IF($C$3="Current Exchange rate",IF(D.Other_DATA!M414=0,0,D.Other_DATA!M414/ECO!W14),IF($C$3="Constant Exchange rate",IF(D.Other_DATA!M414=0,0,D.Other_DATA!M414/ECO!W49))))</f>
        <v>0</v>
      </c>
      <c r="O519" s="74">
        <f>IF($C$3="National Currency",IF(D.Other_DATA!N414=0,0,D.Other_DATA!N414),IF($C$3="Current Exchange rate",IF(D.Other_DATA!N414=0,0,D.Other_DATA!N414/ECO!X14),IF($C$3="Constant Exchange rate",IF(D.Other_DATA!N414=0,0,D.Other_DATA!N414/ECO!X49))))</f>
        <v>0</v>
      </c>
      <c r="P519" s="48">
        <f t="shared" si="110"/>
        <v>0</v>
      </c>
      <c r="Q519" s="94" t="str">
        <f t="shared" si="111"/>
        <v>-</v>
      </c>
      <c r="R519" s="94" t="str">
        <f t="shared" si="112"/>
        <v>-</v>
      </c>
    </row>
    <row r="520" spans="3:18" ht="15" x14ac:dyDescent="0.25">
      <c r="C520" s="256"/>
      <c r="D520" s="257"/>
      <c r="E520" s="45" t="s">
        <v>5</v>
      </c>
      <c r="F520" s="74">
        <f>IF($C$3="National Currency",IF(D.Other_DATA!E415=0,0,D.Other_DATA!E415),IF($C$3="Current Exchange rate",IF(D.Other_DATA!E415=0,0,D.Other_DATA!E415/ECO!O15),IF($C$3="Constant Exchange rate",IF(D.Other_DATA!E415=0,0,D.Other_DATA!E415/ECO!O50))))</f>
        <v>0</v>
      </c>
      <c r="G520" s="74">
        <f>IF($C$3="National Currency",IF(D.Other_DATA!F415=0,0,D.Other_DATA!F415),IF($C$3="Current Exchange rate",IF(D.Other_DATA!F415=0,0,D.Other_DATA!F415/ECO!P15),IF($C$3="Constant Exchange rate",IF(D.Other_DATA!F415=0,0,D.Other_DATA!F415/ECO!P50))))</f>
        <v>0</v>
      </c>
      <c r="H520" s="74">
        <f>IF($C$3="National Currency",IF(D.Other_DATA!G415=0,0,D.Other_DATA!G415),IF($C$3="Current Exchange rate",IF(D.Other_DATA!G415=0,0,D.Other_DATA!G415/ECO!Q15),IF($C$3="Constant Exchange rate",IF(D.Other_DATA!G415=0,0,D.Other_DATA!G415/ECO!Q50))))</f>
        <v>0</v>
      </c>
      <c r="I520" s="74">
        <f>IF($C$3="National Currency",IF(D.Other_DATA!H415=0,0,D.Other_DATA!H415),IF($C$3="Current Exchange rate",IF(D.Other_DATA!H415=0,0,D.Other_DATA!H415/ECO!R15),IF($C$3="Constant Exchange rate",IF(D.Other_DATA!H415=0,0,D.Other_DATA!H415/ECO!R50))))</f>
        <v>0</v>
      </c>
      <c r="J520" s="74">
        <f>IF($C$3="National Currency",IF(D.Other_DATA!I415=0,0,D.Other_DATA!I415),IF($C$3="Current Exchange rate",IF(D.Other_DATA!I415=0,0,D.Other_DATA!I415/ECO!S15),IF($C$3="Constant Exchange rate",IF(D.Other_DATA!I415=0,0,D.Other_DATA!I415/ECO!S50))))</f>
        <v>33.098972417522987</v>
      </c>
      <c r="K520" s="74">
        <f>IF($C$3="National Currency",IF(D.Other_DATA!J415=0,0,D.Other_DATA!J415),IF($C$3="Current Exchange rate",IF(D.Other_DATA!J415=0,0,D.Other_DATA!J415/ECO!T15),IF($C$3="Constant Exchange rate",IF(D.Other_DATA!J415=0,0,D.Other_DATA!J415/ECO!T50))))</f>
        <v>35.731025779700737</v>
      </c>
      <c r="L520" s="74">
        <f>IF($C$3="National Currency",IF(D.Other_DATA!K415=0,0,D.Other_DATA!K415),IF($C$3="Current Exchange rate",IF(D.Other_DATA!K415=0,0,D.Other_DATA!K415/ECO!U15),IF($C$3="Constant Exchange rate",IF(D.Other_DATA!K415=0,0,D.Other_DATA!K415/ECO!U50))))</f>
        <v>39.120245177573466</v>
      </c>
      <c r="M520" s="74">
        <f>IF($C$3="National Currency",IF(D.Other_DATA!L415=0,0,D.Other_DATA!L415),IF($C$3="Current Exchange rate",IF(D.Other_DATA!L415=0,0,D.Other_DATA!L415/ECO!V15),IF($C$3="Constant Exchange rate",IF(D.Other_DATA!L415=0,0,D.Other_DATA!L415/ECO!V50))))</f>
        <v>44.276185325401116</v>
      </c>
      <c r="N520" s="74">
        <f>IF($C$3="National Currency",IF(D.Other_DATA!M415=0,0,D.Other_DATA!M415),IF($C$3="Current Exchange rate",IF(D.Other_DATA!M415=0,0,D.Other_DATA!M415/ECO!W15),IF($C$3="Constant Exchange rate",IF(D.Other_DATA!M415=0,0,D.Other_DATA!M415/ECO!W50))))</f>
        <v>43.338741662159727</v>
      </c>
      <c r="O520" s="74">
        <f>IF($C$3="National Currency",IF(D.Other_DATA!N415=0,0,D.Other_DATA!N415),IF($C$3="Current Exchange rate",IF(D.Other_DATA!N415=0,0,D.Other_DATA!N415/ECO!X15),IF($C$3="Constant Exchange rate",IF(D.Other_DATA!N415=0,0,D.Other_DATA!N415/ECO!X50))))</f>
        <v>44.492518478456823</v>
      </c>
      <c r="P520" s="48">
        <f t="shared" si="110"/>
        <v>9.4617101961699396E-3</v>
      </c>
      <c r="Q520" s="94">
        <f t="shared" si="111"/>
        <v>2.6622296173044901E-2</v>
      </c>
      <c r="R520" s="94" t="str">
        <f t="shared" si="112"/>
        <v>-</v>
      </c>
    </row>
    <row r="521" spans="3:18" ht="15" x14ac:dyDescent="0.25">
      <c r="C521" s="256"/>
      <c r="D521" s="257"/>
      <c r="E521" s="45" t="s">
        <v>6</v>
      </c>
      <c r="F521" s="74">
        <f>IF($C$3="National Currency",IF(D.Other_DATA!E416=0,0,D.Other_DATA!E416),IF($C$3="Current Exchange rate",IF(D.Other_DATA!E416=0,0,D.Other_DATA!E416/ECO!O16),IF($C$3="Constant Exchange rate",IF(D.Other_DATA!E416=0,0,D.Other_DATA!E416/ECO!O51))))</f>
        <v>0</v>
      </c>
      <c r="G521" s="74">
        <f>IF($C$3="National Currency",IF(D.Other_DATA!F416=0,0,D.Other_DATA!F416),IF($C$3="Current Exchange rate",IF(D.Other_DATA!F416=0,0,D.Other_DATA!F416/ECO!P16),IF($C$3="Constant Exchange rate",IF(D.Other_DATA!F416=0,0,D.Other_DATA!F416/ECO!P51))))</f>
        <v>0</v>
      </c>
      <c r="H521" s="74">
        <f>IF($C$3="National Currency",IF(D.Other_DATA!G416=0,0,D.Other_DATA!G416),IF($C$3="Current Exchange rate",IF(D.Other_DATA!G416=0,0,D.Other_DATA!G416/ECO!Q16),IF($C$3="Constant Exchange rate",IF(D.Other_DATA!G416=0,0,D.Other_DATA!G416/ECO!Q51))))</f>
        <v>0</v>
      </c>
      <c r="I521" s="74">
        <f>IF($C$3="National Currency",IF(D.Other_DATA!H416=0,0,D.Other_DATA!H416),IF($C$3="Current Exchange rate",IF(D.Other_DATA!H416=0,0,D.Other_DATA!H416/ECO!R16),IF($C$3="Constant Exchange rate",IF(D.Other_DATA!H416=0,0,D.Other_DATA!H416/ECO!R51))))</f>
        <v>0</v>
      </c>
      <c r="J521" s="74">
        <f>IF($C$3="National Currency",IF(D.Other_DATA!I416=0,0,D.Other_DATA!I416),IF($C$3="Current Exchange rate",IF(D.Other_DATA!I416=0,0,D.Other_DATA!I416/ECO!S16),IF($C$3="Constant Exchange rate",IF(D.Other_DATA!I416=0,0,D.Other_DATA!I416/ECO!S51))))</f>
        <v>0</v>
      </c>
      <c r="K521" s="74">
        <f>IF($C$3="National Currency",IF(D.Other_DATA!J416=0,0,D.Other_DATA!J416),IF($C$3="Current Exchange rate",IF(D.Other_DATA!J416=0,0,D.Other_DATA!J416/ECO!T16),IF($C$3="Constant Exchange rate",IF(D.Other_DATA!J416=0,0,D.Other_DATA!J416/ECO!T51))))</f>
        <v>0</v>
      </c>
      <c r="L521" s="74">
        <f>IF($C$3="National Currency",IF(D.Other_DATA!K416=0,0,D.Other_DATA!K416),IF($C$3="Current Exchange rate",IF(D.Other_DATA!K416=0,0,D.Other_DATA!K416/ECO!U16),IF($C$3="Constant Exchange rate",IF(D.Other_DATA!K416=0,0,D.Other_DATA!K416/ECO!U51))))</f>
        <v>0</v>
      </c>
      <c r="M521" s="74">
        <f>IF($C$3="National Currency",IF(D.Other_DATA!L416=0,0,D.Other_DATA!L416),IF($C$3="Current Exchange rate",IF(D.Other_DATA!L416=0,0,D.Other_DATA!L416/ECO!V16),IF($C$3="Constant Exchange rate",IF(D.Other_DATA!L416=0,0,D.Other_DATA!L416/ECO!V51))))</f>
        <v>0</v>
      </c>
      <c r="N521" s="74">
        <f>IF($C$3="National Currency",IF(D.Other_DATA!M416=0,0,D.Other_DATA!M416),IF($C$3="Current Exchange rate",IF(D.Other_DATA!M416=0,0,D.Other_DATA!M416/ECO!W16),IF($C$3="Constant Exchange rate",IF(D.Other_DATA!M416=0,0,D.Other_DATA!M416/ECO!W51))))</f>
        <v>0</v>
      </c>
      <c r="O521" s="74">
        <f>IF($C$3="National Currency",IF(D.Other_DATA!N416=0,0,D.Other_DATA!N416),IF($C$3="Current Exchange rate",IF(D.Other_DATA!N416=0,0,D.Other_DATA!N416/ECO!X16),IF($C$3="Constant Exchange rate",IF(D.Other_DATA!N416=0,0,D.Other_DATA!N416/ECO!X51))))</f>
        <v>0</v>
      </c>
      <c r="P521" s="48">
        <f t="shared" si="110"/>
        <v>0</v>
      </c>
      <c r="Q521" s="94" t="str">
        <f t="shared" si="111"/>
        <v>-</v>
      </c>
      <c r="R521" s="94" t="str">
        <f t="shared" si="112"/>
        <v>-</v>
      </c>
    </row>
    <row r="522" spans="3:18" ht="15" x14ac:dyDescent="0.25">
      <c r="C522" s="256"/>
      <c r="D522" s="257"/>
      <c r="E522" s="45" t="s">
        <v>7</v>
      </c>
      <c r="F522" s="74">
        <f>IF($C$3="National Currency",IF(D.Other_DATA!E417=0,0,D.Other_DATA!E417),IF($C$3="Current Exchange rate",IF(D.Other_DATA!E417=0,0,D.Other_DATA!E417/ECO!O17),IF($C$3="Constant Exchange rate",IF(D.Other_DATA!E417=0,0,D.Other_DATA!E417/ECO!O52))))</f>
        <v>0</v>
      </c>
      <c r="G522" s="74">
        <f>IF($C$3="National Currency",IF(D.Other_DATA!F417=0,0,D.Other_DATA!F417),IF($C$3="Current Exchange rate",IF(D.Other_DATA!F417=0,0,D.Other_DATA!F417/ECO!P17),IF($C$3="Constant Exchange rate",IF(D.Other_DATA!F417=0,0,D.Other_DATA!F417/ECO!P52))))</f>
        <v>0</v>
      </c>
      <c r="H522" s="74">
        <f>IF($C$3="National Currency",IF(D.Other_DATA!G417=0,0,D.Other_DATA!G417),IF($C$3="Current Exchange rate",IF(D.Other_DATA!G417=0,0,D.Other_DATA!G417/ECO!Q17),IF($C$3="Constant Exchange rate",IF(D.Other_DATA!G417=0,0,D.Other_DATA!G417/ECO!Q52))))</f>
        <v>0</v>
      </c>
      <c r="I522" s="74">
        <f>IF($C$3="National Currency",IF(D.Other_DATA!H417=0,0,D.Other_DATA!H417),IF($C$3="Current Exchange rate",IF(D.Other_DATA!H417=0,0,D.Other_DATA!H417/ECO!R17),IF($C$3="Constant Exchange rate",IF(D.Other_DATA!H417=0,0,D.Other_DATA!H417/ECO!R52))))</f>
        <v>0</v>
      </c>
      <c r="J522" s="74">
        <f>IF($C$3="National Currency",IF(D.Other_DATA!I417=0,0,D.Other_DATA!I417),IF($C$3="Current Exchange rate",IF(D.Other_DATA!I417=0,0,D.Other_DATA!I417/ECO!S17),IF($C$3="Constant Exchange rate",IF(D.Other_DATA!I417=0,0,D.Other_DATA!I417/ECO!S52))))</f>
        <v>0</v>
      </c>
      <c r="K522" s="74">
        <f>IF($C$3="National Currency",IF(D.Other_DATA!J417=0,0,D.Other_DATA!J417),IF($C$3="Current Exchange rate",IF(D.Other_DATA!J417=0,0,D.Other_DATA!J417/ECO!T17),IF($C$3="Constant Exchange rate",IF(D.Other_DATA!J417=0,0,D.Other_DATA!J417/ECO!T52))))</f>
        <v>0</v>
      </c>
      <c r="L522" s="74">
        <f>IF($C$3="National Currency",IF(D.Other_DATA!K417=0,0,D.Other_DATA!K417),IF($C$3="Current Exchange rate",IF(D.Other_DATA!K417=0,0,D.Other_DATA!K417/ECO!U17),IF($C$3="Constant Exchange rate",IF(D.Other_DATA!K417=0,0,D.Other_DATA!K417/ECO!U52))))</f>
        <v>0</v>
      </c>
      <c r="M522" s="74">
        <f>IF($C$3="National Currency",IF(D.Other_DATA!L417=0,0,D.Other_DATA!L417),IF($C$3="Current Exchange rate",IF(D.Other_DATA!L417=0,0,D.Other_DATA!L417/ECO!V17),IF($C$3="Constant Exchange rate",IF(D.Other_DATA!L417=0,0,D.Other_DATA!L417/ECO!V52))))</f>
        <v>0</v>
      </c>
      <c r="N522" s="74">
        <f>IF($C$3="National Currency",IF(D.Other_DATA!M417=0,0,D.Other_DATA!M417),IF($C$3="Current Exchange rate",IF(D.Other_DATA!M417=0,0,D.Other_DATA!M417/ECO!W17),IF($C$3="Constant Exchange rate",IF(D.Other_DATA!M417=0,0,D.Other_DATA!M417/ECO!W52))))</f>
        <v>0</v>
      </c>
      <c r="O522" s="74">
        <f>IF($C$3="National Currency",IF(D.Other_DATA!N417=0,0,D.Other_DATA!N417),IF($C$3="Current Exchange rate",IF(D.Other_DATA!N417=0,0,D.Other_DATA!N417/ECO!X17),IF($C$3="Constant Exchange rate",IF(D.Other_DATA!N417=0,0,D.Other_DATA!N417/ECO!X52))))</f>
        <v>0</v>
      </c>
      <c r="P522" s="48">
        <f t="shared" si="110"/>
        <v>0</v>
      </c>
      <c r="Q522" s="94" t="str">
        <f t="shared" si="111"/>
        <v>-</v>
      </c>
      <c r="R522" s="94" t="str">
        <f t="shared" si="112"/>
        <v>-</v>
      </c>
    </row>
    <row r="523" spans="3:18" ht="15" x14ac:dyDescent="0.25">
      <c r="C523" s="256"/>
      <c r="D523" s="257"/>
      <c r="E523" s="45" t="s">
        <v>8</v>
      </c>
      <c r="F523" s="74">
        <f>IF($C$3="National Currency",IF(D.Other_DATA!E418=0,0,D.Other_DATA!E418),IF($C$3="Current Exchange rate",IF(D.Other_DATA!E418=0,0,D.Other_DATA!E418/ECO!O18),IF($C$3="Constant Exchange rate",IF(D.Other_DATA!E418=0,0,D.Other_DATA!E418/ECO!O53))))</f>
        <v>0</v>
      </c>
      <c r="G523" s="74">
        <f>IF($C$3="National Currency",IF(D.Other_DATA!F418=0,0,D.Other_DATA!F418),IF($C$3="Current Exchange rate",IF(D.Other_DATA!F418=0,0,D.Other_DATA!F418/ECO!P18),IF($C$3="Constant Exchange rate",IF(D.Other_DATA!F418=0,0,D.Other_DATA!F418/ECO!P53))))</f>
        <v>0</v>
      </c>
      <c r="H523" s="74">
        <f>IF($C$3="National Currency",IF(D.Other_DATA!G418=0,0,D.Other_DATA!G418),IF($C$3="Current Exchange rate",IF(D.Other_DATA!G418=0,0,D.Other_DATA!G418/ECO!Q18),IF($C$3="Constant Exchange rate",IF(D.Other_DATA!G418=0,0,D.Other_DATA!G418/ECO!Q53))))</f>
        <v>0</v>
      </c>
      <c r="I523" s="74">
        <f>IF($C$3="National Currency",IF(D.Other_DATA!H418=0,0,D.Other_DATA!H418),IF($C$3="Current Exchange rate",IF(D.Other_DATA!H418=0,0,D.Other_DATA!H418/ECO!R18),IF($C$3="Constant Exchange rate",IF(D.Other_DATA!H418=0,0,D.Other_DATA!H418/ECO!R53))))</f>
        <v>0</v>
      </c>
      <c r="J523" s="74">
        <f>IF($C$3="National Currency",IF(D.Other_DATA!I418=0,0,D.Other_DATA!I418),IF($C$3="Current Exchange rate",IF(D.Other_DATA!I418=0,0,D.Other_DATA!I418/ECO!S18),IF($C$3="Constant Exchange rate",IF(D.Other_DATA!I418=0,0,D.Other_DATA!I418/ECO!S53))))</f>
        <v>0</v>
      </c>
      <c r="K523" s="74">
        <f>IF($C$3="National Currency",IF(D.Other_DATA!J418=0,0,D.Other_DATA!J418),IF($C$3="Current Exchange rate",IF(D.Other_DATA!J418=0,0,D.Other_DATA!J418/ECO!T18),IF($C$3="Constant Exchange rate",IF(D.Other_DATA!J418=0,0,D.Other_DATA!J418/ECO!T53))))</f>
        <v>0</v>
      </c>
      <c r="L523" s="74">
        <f>IF($C$3="National Currency",IF(D.Other_DATA!K418=0,0,D.Other_DATA!K418),IF($C$3="Current Exchange rate",IF(D.Other_DATA!K418=0,0,D.Other_DATA!K418/ECO!U18),IF($C$3="Constant Exchange rate",IF(D.Other_DATA!K418=0,0,D.Other_DATA!K418/ECO!U53))))</f>
        <v>0</v>
      </c>
      <c r="M523" s="74">
        <f>IF($C$3="National Currency",IF(D.Other_DATA!L418=0,0,D.Other_DATA!L418),IF($C$3="Current Exchange rate",IF(D.Other_DATA!L418=0,0,D.Other_DATA!L418/ECO!V18),IF($C$3="Constant Exchange rate",IF(D.Other_DATA!L418=0,0,D.Other_DATA!L418/ECO!V53))))</f>
        <v>0</v>
      </c>
      <c r="N523" s="74">
        <f>IF($C$3="National Currency",IF(D.Other_DATA!M418=0,0,D.Other_DATA!M418),IF($C$3="Current Exchange rate",IF(D.Other_DATA!M418=0,0,D.Other_DATA!M418/ECO!W18),IF($C$3="Constant Exchange rate",IF(D.Other_DATA!M418=0,0,D.Other_DATA!M418/ECO!W53))))</f>
        <v>0</v>
      </c>
      <c r="O523" s="74">
        <f>IF($C$3="National Currency",IF(D.Other_DATA!N418=0,0,D.Other_DATA!N418),IF($C$3="Current Exchange rate",IF(D.Other_DATA!N418=0,0,D.Other_DATA!N418/ECO!X18),IF($C$3="Constant Exchange rate",IF(D.Other_DATA!N418=0,0,D.Other_DATA!N418/ECO!X53))))</f>
        <v>0</v>
      </c>
      <c r="P523" s="48">
        <f t="shared" si="110"/>
        <v>0</v>
      </c>
      <c r="Q523" s="94" t="str">
        <f t="shared" si="111"/>
        <v>-</v>
      </c>
      <c r="R523" s="94" t="str">
        <f t="shared" si="112"/>
        <v>-</v>
      </c>
    </row>
    <row r="524" spans="3:18" ht="15" x14ac:dyDescent="0.25">
      <c r="C524" s="256"/>
      <c r="D524" s="257"/>
      <c r="E524" s="45" t="s">
        <v>9</v>
      </c>
      <c r="F524" s="74">
        <f>IF($C$3="National Currency",IF(D.Other_DATA!E419=0,0,D.Other_DATA!E419),IF($C$3="Current Exchange rate",IF(D.Other_DATA!E419=0,0,D.Other_DATA!E419/ECO!O19),IF($C$3="Constant Exchange rate",IF(D.Other_DATA!E419=0,0,D.Other_DATA!E419/ECO!O54))))</f>
        <v>260.77385600000002</v>
      </c>
      <c r="G524" s="74">
        <f>IF($C$3="National Currency",IF(D.Other_DATA!F419=0,0,D.Other_DATA!F419),IF($C$3="Current Exchange rate",IF(D.Other_DATA!F419=0,0,D.Other_DATA!F419/ECO!P19),IF($C$3="Constant Exchange rate",IF(D.Other_DATA!F419=0,0,D.Other_DATA!F419/ECO!P54))))</f>
        <v>281.44660900000002</v>
      </c>
      <c r="H524" s="74">
        <f>IF($C$3="National Currency",IF(D.Other_DATA!G419=0,0,D.Other_DATA!G419),IF($C$3="Current Exchange rate",IF(D.Other_DATA!G419=0,0,D.Other_DATA!G419/ECO!Q19),IF($C$3="Constant Exchange rate",IF(D.Other_DATA!G419=0,0,D.Other_DATA!G419/ECO!Q54))))</f>
        <v>322.36899811000001</v>
      </c>
      <c r="I524" s="74">
        <f>IF($C$3="National Currency",IF(D.Other_DATA!H419=0,0,D.Other_DATA!H419),IF($C$3="Current Exchange rate",IF(D.Other_DATA!H419=0,0,D.Other_DATA!H419/ECO!R19),IF($C$3="Constant Exchange rate",IF(D.Other_DATA!H419=0,0,D.Other_DATA!H419/ECO!R54))))</f>
        <v>337.01482566000004</v>
      </c>
      <c r="J524" s="74">
        <f>IF($C$3="National Currency",IF(D.Other_DATA!I419=0,0,D.Other_DATA!I419),IF($C$3="Current Exchange rate",IF(D.Other_DATA!I419=0,0,D.Other_DATA!I419/ECO!S19),IF($C$3="Constant Exchange rate",IF(D.Other_DATA!I419=0,0,D.Other_DATA!I419/ECO!S54))))</f>
        <v>361.90792961</v>
      </c>
      <c r="K524" s="74">
        <f>IF($C$3="National Currency",IF(D.Other_DATA!J419=0,0,D.Other_DATA!J419),IF($C$3="Current Exchange rate",IF(D.Other_DATA!J419=0,0,D.Other_DATA!J419/ECO!T19),IF($C$3="Constant Exchange rate",IF(D.Other_DATA!J419=0,0,D.Other_DATA!J419/ECO!T54))))</f>
        <v>346.72914333839987</v>
      </c>
      <c r="L524" s="74">
        <f>IF($C$3="National Currency",IF(D.Other_DATA!K419=0,0,D.Other_DATA!K419),IF($C$3="Current Exchange rate",IF(D.Other_DATA!K419=0,0,D.Other_DATA!K419/ECO!U19),IF($C$3="Constant Exchange rate",IF(D.Other_DATA!K419=0,0,D.Other_DATA!K419/ECO!U54))))</f>
        <v>277.00366285119998</v>
      </c>
      <c r="M524" s="74">
        <f>IF($C$3="National Currency",IF(D.Other_DATA!L419=0,0,D.Other_DATA!L419),IF($C$3="Current Exchange rate",IF(D.Other_DATA!L419=0,0,D.Other_DATA!L419/ECO!V19),IF($C$3="Constant Exchange rate",IF(D.Other_DATA!L419=0,0,D.Other_DATA!L419/ECO!V54))))</f>
        <v>260.06398440590004</v>
      </c>
      <c r="N524" s="74">
        <f>IF($C$3="National Currency",IF(D.Other_DATA!M419=0,0,D.Other_DATA!M419),IF($C$3="Current Exchange rate",IF(D.Other_DATA!M419=0,0,D.Other_DATA!M419/ECO!W19),IF($C$3="Constant Exchange rate",IF(D.Other_DATA!M419=0,0,D.Other_DATA!M419/ECO!W54))))</f>
        <v>251.39304795329997</v>
      </c>
      <c r="O524" s="74">
        <f>IF($C$3="National Currency",IF(D.Other_DATA!N419=0,0,D.Other_DATA!N419),IF($C$3="Current Exchange rate",IF(D.Other_DATA!N419=0,0,D.Other_DATA!N419/ECO!X19),IF($C$3="Constant Exchange rate",IF(D.Other_DATA!N419=0,0,D.Other_DATA!N419/ECO!X54))))</f>
        <v>233.57434601869997</v>
      </c>
      <c r="P524" s="48">
        <f t="shared" si="110"/>
        <v>4.9671559328765408E-2</v>
      </c>
      <c r="Q524" s="94">
        <f t="shared" si="111"/>
        <v>-7.0879851609540467E-2</v>
      </c>
      <c r="R524" s="94">
        <f t="shared" si="112"/>
        <v>-0.10430305552294339</v>
      </c>
    </row>
    <row r="525" spans="3:18" ht="15" x14ac:dyDescent="0.25">
      <c r="C525" s="256"/>
      <c r="D525" s="257"/>
      <c r="E525" s="45" t="s">
        <v>10</v>
      </c>
      <c r="F525" s="74">
        <f>IF($C$3="National Currency",IF(D.Other_DATA!E420=0,0,D.Other_DATA!E420),IF($C$3="Current Exchange rate",IF(D.Other_DATA!E420=0,0,D.Other_DATA!E420/ECO!O20),IF($C$3="Constant Exchange rate",IF(D.Other_DATA!E420=0,0,D.Other_DATA!E420/ECO!O55))))</f>
        <v>26</v>
      </c>
      <c r="G525" s="74">
        <f>IF($C$3="National Currency",IF(D.Other_DATA!F420=0,0,D.Other_DATA!F420),IF($C$3="Current Exchange rate",IF(D.Other_DATA!F420=0,0,D.Other_DATA!F420/ECO!P20),IF($C$3="Constant Exchange rate",IF(D.Other_DATA!F420=0,0,D.Other_DATA!F420/ECO!P55))))</f>
        <v>23</v>
      </c>
      <c r="H525" s="74">
        <f>IF($C$3="National Currency",IF(D.Other_DATA!G420=0,0,D.Other_DATA!G420),IF($C$3="Current Exchange rate",IF(D.Other_DATA!G420=0,0,D.Other_DATA!G420/ECO!Q20),IF($C$3="Constant Exchange rate",IF(D.Other_DATA!G420=0,0,D.Other_DATA!G420/ECO!Q55))))</f>
        <v>25</v>
      </c>
      <c r="I525" s="74">
        <f>IF($C$3="National Currency",IF(D.Other_DATA!H420=0,0,D.Other_DATA!H420),IF($C$3="Current Exchange rate",IF(D.Other_DATA!H420=0,0,D.Other_DATA!H420/ECO!R20),IF($C$3="Constant Exchange rate",IF(D.Other_DATA!H420=0,0,D.Other_DATA!H420/ECO!R55))))</f>
        <v>25</v>
      </c>
      <c r="J525" s="74">
        <f>IF($C$3="National Currency",IF(D.Other_DATA!I420=0,0,D.Other_DATA!I420),IF($C$3="Current Exchange rate",IF(D.Other_DATA!I420=0,0,D.Other_DATA!I420/ECO!S20),IF($C$3="Constant Exchange rate",IF(D.Other_DATA!I420=0,0,D.Other_DATA!I420/ECO!S55))))</f>
        <v>27</v>
      </c>
      <c r="K525" s="74">
        <f>IF($C$3="National Currency",IF(D.Other_DATA!J420=0,0,D.Other_DATA!J420),IF($C$3="Current Exchange rate",IF(D.Other_DATA!J420=0,0,D.Other_DATA!J420/ECO!T20),IF($C$3="Constant Exchange rate",IF(D.Other_DATA!J420=0,0,D.Other_DATA!J420/ECO!T55))))</f>
        <v>23</v>
      </c>
      <c r="L525" s="74">
        <f>IF($C$3="National Currency",IF(D.Other_DATA!K420=0,0,D.Other_DATA!K420),IF($C$3="Current Exchange rate",IF(D.Other_DATA!K420=0,0,D.Other_DATA!K420/ECO!U20),IF($C$3="Constant Exchange rate",IF(D.Other_DATA!K420=0,0,D.Other_DATA!K420/ECO!U55))))</f>
        <v>25</v>
      </c>
      <c r="M525" s="74">
        <f>IF($C$3="National Currency",IF(D.Other_DATA!L420=0,0,D.Other_DATA!L420),IF($C$3="Current Exchange rate",IF(D.Other_DATA!L420=0,0,D.Other_DATA!L420/ECO!V20),IF($C$3="Constant Exchange rate",IF(D.Other_DATA!L420=0,0,D.Other_DATA!L420/ECO!V55))))</f>
        <v>27</v>
      </c>
      <c r="N525" s="74">
        <f>IF($C$3="National Currency",IF(D.Other_DATA!M420=0,0,D.Other_DATA!M420),IF($C$3="Current Exchange rate",IF(D.Other_DATA!M420=0,0,D.Other_DATA!M420/ECO!W20),IF($C$3="Constant Exchange rate",IF(D.Other_DATA!M420=0,0,D.Other_DATA!M420/ECO!W55))))</f>
        <v>30</v>
      </c>
      <c r="O525" s="74">
        <f>IF($C$3="National Currency",IF(D.Other_DATA!N420=0,0,D.Other_DATA!N420),IF($C$3="Current Exchange rate",IF(D.Other_DATA!N420=0,0,D.Other_DATA!N420/ECO!X20),IF($C$3="Constant Exchange rate",IF(D.Other_DATA!N420=0,0,D.Other_DATA!N420/ECO!X55))))</f>
        <v>34</v>
      </c>
      <c r="P525" s="48">
        <f t="shared" si="110"/>
        <v>7.2303874375091509E-3</v>
      </c>
      <c r="Q525" s="94">
        <f t="shared" si="111"/>
        <v>0.1333333333333333</v>
      </c>
      <c r="R525" s="94">
        <f t="shared" si="112"/>
        <v>0.30769230769230771</v>
      </c>
    </row>
    <row r="526" spans="3:18" ht="15" x14ac:dyDescent="0.25">
      <c r="C526" s="256"/>
      <c r="D526" s="257"/>
      <c r="E526" s="45" t="s">
        <v>11</v>
      </c>
      <c r="F526" s="74">
        <f>IF($C$3="National Currency",IF(D.Other_DATA!E421=0,0,D.Other_DATA!E421),IF($C$3="Current Exchange rate",IF(D.Other_DATA!E421=0,0,D.Other_DATA!E421/ECO!O21),IF($C$3="Constant Exchange rate",IF(D.Other_DATA!E421=0,0,D.Other_DATA!E421/ECO!O56))))</f>
        <v>708</v>
      </c>
      <c r="G526" s="74">
        <f>IF($C$3="National Currency",IF(D.Other_DATA!F421=0,0,D.Other_DATA!F421),IF($C$3="Current Exchange rate",IF(D.Other_DATA!F421=0,0,D.Other_DATA!F421/ECO!P21),IF($C$3="Constant Exchange rate",IF(D.Other_DATA!F421=0,0,D.Other_DATA!F421/ECO!P56))))</f>
        <v>749</v>
      </c>
      <c r="H526" s="74">
        <f>IF($C$3="National Currency",IF(D.Other_DATA!G421=0,0,D.Other_DATA!G421),IF($C$3="Current Exchange rate",IF(D.Other_DATA!G421=0,0,D.Other_DATA!G421/ECO!Q21),IF($C$3="Constant Exchange rate",IF(D.Other_DATA!G421=0,0,D.Other_DATA!G421/ECO!Q56))))</f>
        <v>760</v>
      </c>
      <c r="I526" s="74">
        <f>IF($C$3="National Currency",IF(D.Other_DATA!H421=0,0,D.Other_DATA!H421),IF($C$3="Current Exchange rate",IF(D.Other_DATA!H421=0,0,D.Other_DATA!H421/ECO!R21),IF($C$3="Constant Exchange rate",IF(D.Other_DATA!H421=0,0,D.Other_DATA!H421/ECO!R56))))</f>
        <v>756</v>
      </c>
      <c r="J526" s="74">
        <f>IF($C$3="National Currency",IF(D.Other_DATA!I421=0,0,D.Other_DATA!I421),IF($C$3="Current Exchange rate",IF(D.Other_DATA!I421=0,0,D.Other_DATA!I421/ECO!S21),IF($C$3="Constant Exchange rate",IF(D.Other_DATA!I421=0,0,D.Other_DATA!I421/ECO!S56))))</f>
        <v>801</v>
      </c>
      <c r="K526" s="74">
        <f>IF($C$3="National Currency",IF(D.Other_DATA!J421=0,0,D.Other_DATA!J421),IF($C$3="Current Exchange rate",IF(D.Other_DATA!J421=0,0,D.Other_DATA!J421/ECO!T21),IF($C$3="Constant Exchange rate",IF(D.Other_DATA!J421=0,0,D.Other_DATA!J421/ECO!T56))))</f>
        <v>821</v>
      </c>
      <c r="L526" s="74">
        <f>IF($C$3="National Currency",IF(D.Other_DATA!K421=0,0,D.Other_DATA!K421),IF($C$3="Current Exchange rate",IF(D.Other_DATA!K421=0,0,D.Other_DATA!K421/ECO!U21),IF($C$3="Constant Exchange rate",IF(D.Other_DATA!K421=0,0,D.Other_DATA!K421/ECO!U56))))</f>
        <v>835</v>
      </c>
      <c r="M526" s="74">
        <f>IF($C$3="National Currency",IF(D.Other_DATA!L421=0,0,D.Other_DATA!L421),IF($C$3="Current Exchange rate",IF(D.Other_DATA!L421=0,0,D.Other_DATA!L421/ECO!V21),IF($C$3="Constant Exchange rate",IF(D.Other_DATA!L421=0,0,D.Other_DATA!L421/ECO!V56))))</f>
        <v>859</v>
      </c>
      <c r="N526" s="74">
        <f>IF($C$3="National Currency",IF(D.Other_DATA!M421=0,0,D.Other_DATA!M421),IF($C$3="Current Exchange rate",IF(D.Other_DATA!M421=0,0,D.Other_DATA!M421/ECO!W21),IF($C$3="Constant Exchange rate",IF(D.Other_DATA!M421=0,0,D.Other_DATA!M421/ECO!W56))))</f>
        <v>839</v>
      </c>
      <c r="O526" s="74">
        <f>IF($C$3="National Currency",IF(D.Other_DATA!N421=0,0,D.Other_DATA!N421),IF($C$3="Current Exchange rate",IF(D.Other_DATA!N421=0,0,D.Other_DATA!N421/ECO!X21),IF($C$3="Constant Exchange rate",IF(D.Other_DATA!N421=0,0,D.Other_DATA!N421/ECO!X56))))</f>
        <v>795</v>
      </c>
      <c r="P526" s="48">
        <f t="shared" si="110"/>
        <v>0.16906347096528748</v>
      </c>
      <c r="Q526" s="94">
        <f t="shared" si="111"/>
        <v>-5.2443384982121533E-2</v>
      </c>
      <c r="R526" s="94">
        <f t="shared" si="112"/>
        <v>0.12288135593220328</v>
      </c>
    </row>
    <row r="527" spans="3:18" ht="15" x14ac:dyDescent="0.25">
      <c r="C527" s="256"/>
      <c r="D527" s="257"/>
      <c r="E527" s="45" t="s">
        <v>12</v>
      </c>
      <c r="F527" s="74">
        <f>IF($C$3="National Currency",IF(D.Other_DATA!E422=0,0,D.Other_DATA!E422),IF($C$3="Current Exchange rate",IF(D.Other_DATA!E422=0,0,D.Other_DATA!E422/ECO!O22),IF($C$3="Constant Exchange rate",IF(D.Other_DATA!E422=0,0,D.Other_DATA!E422/ECO!O57))))</f>
        <v>0</v>
      </c>
      <c r="G527" s="74">
        <f>IF($C$3="National Currency",IF(D.Other_DATA!F422=0,0,D.Other_DATA!F422),IF($C$3="Current Exchange rate",IF(D.Other_DATA!F422=0,0,D.Other_DATA!F422/ECO!P22),IF($C$3="Constant Exchange rate",IF(D.Other_DATA!F422=0,0,D.Other_DATA!F422/ECO!P57))))</f>
        <v>0</v>
      </c>
      <c r="H527" s="74">
        <f>IF($C$3="National Currency",IF(D.Other_DATA!G422=0,0,D.Other_DATA!G422),IF($C$3="Current Exchange rate",IF(D.Other_DATA!G422=0,0,D.Other_DATA!G422/ECO!Q22),IF($C$3="Constant Exchange rate",IF(D.Other_DATA!G422=0,0,D.Other_DATA!G422/ECO!Q57))))</f>
        <v>0</v>
      </c>
      <c r="I527" s="74">
        <f>IF($C$3="National Currency",IF(D.Other_DATA!H422=0,0,D.Other_DATA!H422),IF($C$3="Current Exchange rate",IF(D.Other_DATA!H422=0,0,D.Other_DATA!H422/ECO!R22),IF($C$3="Constant Exchange rate",IF(D.Other_DATA!H422=0,0,D.Other_DATA!H422/ECO!R57))))</f>
        <v>0</v>
      </c>
      <c r="J527" s="74">
        <f>IF($C$3="National Currency",IF(D.Other_DATA!I422=0,0,D.Other_DATA!I422),IF($C$3="Current Exchange rate",IF(D.Other_DATA!I422=0,0,D.Other_DATA!I422/ECO!S22),IF($C$3="Constant Exchange rate",IF(D.Other_DATA!I422=0,0,D.Other_DATA!I422/ECO!S57))))</f>
        <v>0</v>
      </c>
      <c r="K527" s="74">
        <f>IF($C$3="National Currency",IF(D.Other_DATA!J422=0,0,D.Other_DATA!J422),IF($C$3="Current Exchange rate",IF(D.Other_DATA!J422=0,0,D.Other_DATA!J422/ECO!T22),IF($C$3="Constant Exchange rate",IF(D.Other_DATA!J422=0,0,D.Other_DATA!J422/ECO!T57))))</f>
        <v>0</v>
      </c>
      <c r="L527" s="74">
        <f>IF($C$3="National Currency",IF(D.Other_DATA!K422=0,0,D.Other_DATA!K422),IF($C$3="Current Exchange rate",IF(D.Other_DATA!K422=0,0,D.Other_DATA!K422/ECO!U22),IF($C$3="Constant Exchange rate",IF(D.Other_DATA!K422=0,0,D.Other_DATA!K422/ECO!U57))))</f>
        <v>0</v>
      </c>
      <c r="M527" s="74">
        <f>IF($C$3="National Currency",IF(D.Other_DATA!L422=0,0,D.Other_DATA!L422),IF($C$3="Current Exchange rate",IF(D.Other_DATA!L422=0,0,D.Other_DATA!L422/ECO!V22),IF($C$3="Constant Exchange rate",IF(D.Other_DATA!L422=0,0,D.Other_DATA!L422/ECO!V57))))</f>
        <v>0</v>
      </c>
      <c r="N527" s="74">
        <f>IF($C$3="National Currency",IF(D.Other_DATA!M422=0,0,D.Other_DATA!M422),IF($C$3="Current Exchange rate",IF(D.Other_DATA!M422=0,0,D.Other_DATA!M422/ECO!W22),IF($C$3="Constant Exchange rate",IF(D.Other_DATA!M422=0,0,D.Other_DATA!M422/ECO!W57))))</f>
        <v>0</v>
      </c>
      <c r="O527" s="74">
        <f>IF($C$3="National Currency",IF(D.Other_DATA!N422=0,0,D.Other_DATA!N422),IF($C$3="Current Exchange rate",IF(D.Other_DATA!N422=0,0,D.Other_DATA!N422/ECO!X22),IF($C$3="Constant Exchange rate",IF(D.Other_DATA!N422=0,0,D.Other_DATA!N422/ECO!X57))))</f>
        <v>0</v>
      </c>
      <c r="P527" s="48">
        <f t="shared" si="110"/>
        <v>0</v>
      </c>
      <c r="Q527" s="94" t="str">
        <f t="shared" si="111"/>
        <v>-</v>
      </c>
      <c r="R527" s="94" t="str">
        <f t="shared" si="112"/>
        <v>-</v>
      </c>
    </row>
    <row r="528" spans="3:18" ht="15" x14ac:dyDescent="0.25">
      <c r="C528" s="256"/>
      <c r="D528" s="257"/>
      <c r="E528" s="45" t="s">
        <v>13</v>
      </c>
      <c r="F528" s="74">
        <f>IF($C$3="National Currency",IF(D.Other_DATA!E423=0,0,D.Other_DATA!E423),IF($C$3="Current Exchange rate",IF(D.Other_DATA!E423=0,0,D.Other_DATA!E423/ECO!O23),IF($C$3="Constant Exchange rate",IF(D.Other_DATA!E423=0,0,D.Other_DATA!E423/ECO!O58))))</f>
        <v>0</v>
      </c>
      <c r="G528" s="74">
        <f>IF($C$3="National Currency",IF(D.Other_DATA!F423=0,0,D.Other_DATA!F423),IF($C$3="Current Exchange rate",IF(D.Other_DATA!F423=0,0,D.Other_DATA!F423/ECO!P23),IF($C$3="Constant Exchange rate",IF(D.Other_DATA!F423=0,0,D.Other_DATA!F423/ECO!P58))))</f>
        <v>0</v>
      </c>
      <c r="H528" s="74">
        <f>IF($C$3="National Currency",IF(D.Other_DATA!G423=0,0,D.Other_DATA!G423),IF($C$3="Current Exchange rate",IF(D.Other_DATA!G423=0,0,D.Other_DATA!G423/ECO!Q23),IF($C$3="Constant Exchange rate",IF(D.Other_DATA!G423=0,0,D.Other_DATA!G423/ECO!Q58))))</f>
        <v>8.4878558370331678</v>
      </c>
      <c r="I528" s="74">
        <f>IF($C$3="National Currency",IF(D.Other_DATA!H423=0,0,D.Other_DATA!H423),IF($C$3="Current Exchange rate",IF(D.Other_DATA!H423=0,0,D.Other_DATA!H423/ECO!R23),IF($C$3="Constant Exchange rate",IF(D.Other_DATA!H423=0,0,D.Other_DATA!H423/ECO!R58))))</f>
        <v>9.6630974144685293</v>
      </c>
      <c r="J528" s="74">
        <f>IF($C$3="National Currency",IF(D.Other_DATA!I423=0,0,D.Other_DATA!I423),IF($C$3="Current Exchange rate",IF(D.Other_DATA!I423=0,0,D.Other_DATA!I423/ECO!S23),IF($C$3="Constant Exchange rate",IF(D.Other_DATA!I423=0,0,D.Other_DATA!I423/ECO!S58))))</f>
        <v>13.058239749281796</v>
      </c>
      <c r="K528" s="74">
        <f>IF($C$3="National Currency",IF(D.Other_DATA!J423=0,0,D.Other_DATA!J423),IF($C$3="Current Exchange rate",IF(D.Other_DATA!J423=0,0,D.Other_DATA!J423/ECO!T23),IF($C$3="Constant Exchange rate",IF(D.Other_DATA!J423=0,0,D.Other_DATA!J423/ECO!T58))))</f>
        <v>13.580569339253069</v>
      </c>
      <c r="L528" s="74">
        <f>IF($C$3="National Currency",IF(D.Other_DATA!K423=0,0,D.Other_DATA!K423),IF($C$3="Current Exchange rate",IF(D.Other_DATA!K423=0,0,D.Other_DATA!K423/ECO!U23),IF($C$3="Constant Exchange rate",IF(D.Other_DATA!K423=0,0,D.Other_DATA!K423/ECO!U58))))</f>
        <v>12.797074954296161</v>
      </c>
      <c r="M528" s="74">
        <f>IF($C$3="National Currency",IF(D.Other_DATA!L423=0,0,D.Other_DATA!L423),IF($C$3="Current Exchange rate",IF(D.Other_DATA!L423=0,0,D.Other_DATA!L423/ECO!V23),IF($C$3="Constant Exchange rate",IF(D.Other_DATA!L423=0,0,D.Other_DATA!L423/ECO!V58))))</f>
        <v>14.75581091668843</v>
      </c>
      <c r="N528" s="74">
        <f>IF($C$3="National Currency",IF(D.Other_DATA!M423=0,0,D.Other_DATA!M423),IF($C$3="Current Exchange rate",IF(D.Other_DATA!M423=0,0,D.Other_DATA!M423/ECO!W23),IF($C$3="Constant Exchange rate",IF(D.Other_DATA!M423=0,0,D.Other_DATA!M423/ECO!W58))))</f>
        <v>14.494646121702793</v>
      </c>
      <c r="O528" s="74">
        <f>IF($C$3="National Currency",IF(D.Other_DATA!N423=0,0,D.Other_DATA!N423),IF($C$3="Current Exchange rate",IF(D.Other_DATA!N423=0,0,D.Other_DATA!N423/ECO!X23),IF($C$3="Constant Exchange rate",IF(D.Other_DATA!N423=0,0,D.Other_DATA!N423/ECO!X58))))</f>
        <v>16.06163489161661</v>
      </c>
      <c r="P528" s="48">
        <f t="shared" si="110"/>
        <v>3.4156424454765701E-3</v>
      </c>
      <c r="Q528" s="94">
        <f t="shared" si="111"/>
        <v>0.10810810810810811</v>
      </c>
      <c r="R528" s="94" t="str">
        <f t="shared" si="112"/>
        <v>-</v>
      </c>
    </row>
    <row r="529" spans="3:18" ht="15" x14ac:dyDescent="0.25">
      <c r="C529" s="256"/>
      <c r="D529" s="257"/>
      <c r="E529" s="45" t="s">
        <v>14</v>
      </c>
      <c r="F529" s="74">
        <f>IF($C$3="National Currency",IF(D.Other_DATA!E424=0,0,D.Other_DATA!E424),IF($C$3="Current Exchange rate",IF(D.Other_DATA!E424=0,0,D.Other_DATA!E424/ECO!O24),IF($C$3="Constant Exchange rate",IF(D.Other_DATA!E424=0,0,D.Other_DATA!E424/ECO!O59))))</f>
        <v>0</v>
      </c>
      <c r="G529" s="74">
        <f>IF($C$3="National Currency",IF(D.Other_DATA!F424=0,0,D.Other_DATA!F424),IF($C$3="Current Exchange rate",IF(D.Other_DATA!F424=0,0,D.Other_DATA!F424/ECO!P24),IF($C$3="Constant Exchange rate",IF(D.Other_DATA!F424=0,0,D.Other_DATA!F424/ECO!P59))))</f>
        <v>0</v>
      </c>
      <c r="H529" s="74">
        <f>IF($C$3="National Currency",IF(D.Other_DATA!G424=0,0,D.Other_DATA!G424),IF($C$3="Current Exchange rate",IF(D.Other_DATA!G424=0,0,D.Other_DATA!G424/ECO!Q24),IF($C$3="Constant Exchange rate",IF(D.Other_DATA!G424=0,0,D.Other_DATA!G424/ECO!Q59))))</f>
        <v>0</v>
      </c>
      <c r="I529" s="74">
        <f>IF($C$3="National Currency",IF(D.Other_DATA!H424=0,0,D.Other_DATA!H424),IF($C$3="Current Exchange rate",IF(D.Other_DATA!H424=0,0,D.Other_DATA!H424/ECO!R24),IF($C$3="Constant Exchange rate",IF(D.Other_DATA!H424=0,0,D.Other_DATA!H424/ECO!R59))))</f>
        <v>0</v>
      </c>
      <c r="J529" s="74">
        <f>IF($C$3="National Currency",IF(D.Other_DATA!I424=0,0,D.Other_DATA!I424),IF($C$3="Current Exchange rate",IF(D.Other_DATA!I424=0,0,D.Other_DATA!I424/ECO!S24),IF($C$3="Constant Exchange rate",IF(D.Other_DATA!I424=0,0,D.Other_DATA!I424/ECO!S59))))</f>
        <v>0</v>
      </c>
      <c r="K529" s="74">
        <f>IF($C$3="National Currency",IF(D.Other_DATA!J424=0,0,D.Other_DATA!J424),IF($C$3="Current Exchange rate",IF(D.Other_DATA!J424=0,0,D.Other_DATA!J424/ECO!T24),IF($C$3="Constant Exchange rate",IF(D.Other_DATA!J424=0,0,D.Other_DATA!J424/ECO!T59))))</f>
        <v>0</v>
      </c>
      <c r="L529" s="74">
        <f>IF($C$3="National Currency",IF(D.Other_DATA!K424=0,0,D.Other_DATA!K424),IF($C$3="Current Exchange rate",IF(D.Other_DATA!K424=0,0,D.Other_DATA!K424/ECO!U24),IF($C$3="Constant Exchange rate",IF(D.Other_DATA!K424=0,0,D.Other_DATA!K424/ECO!U59))))</f>
        <v>0</v>
      </c>
      <c r="M529" s="74">
        <f>IF($C$3="National Currency",IF(D.Other_DATA!L424=0,0,D.Other_DATA!L424),IF($C$3="Current Exchange rate",IF(D.Other_DATA!L424=0,0,D.Other_DATA!L424/ECO!V24),IF($C$3="Constant Exchange rate",IF(D.Other_DATA!L424=0,0,D.Other_DATA!L424/ECO!V59))))</f>
        <v>0</v>
      </c>
      <c r="N529" s="74">
        <f>IF($C$3="National Currency",IF(D.Other_DATA!M424=0,0,D.Other_DATA!M424),IF($C$3="Current Exchange rate",IF(D.Other_DATA!M424=0,0,D.Other_DATA!M424/ECO!W24),IF($C$3="Constant Exchange rate",IF(D.Other_DATA!M424=0,0,D.Other_DATA!M424/ECO!W59))))</f>
        <v>0</v>
      </c>
      <c r="O529" s="74">
        <f>IF($C$3="National Currency",IF(D.Other_DATA!N424=0,0,D.Other_DATA!N424),IF($C$3="Current Exchange rate",IF(D.Other_DATA!N424=0,0,D.Other_DATA!N424/ECO!X24),IF($C$3="Constant Exchange rate",IF(D.Other_DATA!N424=0,0,D.Other_DATA!N424/ECO!X59))))</f>
        <v>0</v>
      </c>
      <c r="P529" s="48">
        <f t="shared" si="110"/>
        <v>0</v>
      </c>
      <c r="Q529" s="94" t="str">
        <f t="shared" si="111"/>
        <v>-</v>
      </c>
      <c r="R529" s="94" t="str">
        <f t="shared" si="112"/>
        <v>-</v>
      </c>
    </row>
    <row r="530" spans="3:18" ht="15" x14ac:dyDescent="0.25">
      <c r="C530" s="256"/>
      <c r="D530" s="257"/>
      <c r="E530" s="45" t="s">
        <v>15</v>
      </c>
      <c r="F530" s="74">
        <f>IF($C$3="National Currency",IF(D.Other_DATA!E425=0,0,D.Other_DATA!E425),IF($C$3="Current Exchange rate",IF(D.Other_DATA!E425=0,0,D.Other_DATA!E425/ECO!O25),IF($C$3="Constant Exchange rate",IF(D.Other_DATA!E425=0,0,D.Other_DATA!E425/ECO!O60))))</f>
        <v>0</v>
      </c>
      <c r="G530" s="74">
        <f>IF($C$3="National Currency",IF(D.Other_DATA!F425=0,0,D.Other_DATA!F425),IF($C$3="Current Exchange rate",IF(D.Other_DATA!F425=0,0,D.Other_DATA!F425/ECO!P25),IF($C$3="Constant Exchange rate",IF(D.Other_DATA!F425=0,0,D.Other_DATA!F425/ECO!P60))))</f>
        <v>0</v>
      </c>
      <c r="H530" s="74">
        <f>IF($C$3="National Currency",IF(D.Other_DATA!G425=0,0,D.Other_DATA!G425),IF($C$3="Current Exchange rate",IF(D.Other_DATA!G425=0,0,D.Other_DATA!G425/ECO!Q25),IF($C$3="Constant Exchange rate",IF(D.Other_DATA!G425=0,0,D.Other_DATA!G425/ECO!Q60))))</f>
        <v>0</v>
      </c>
      <c r="I530" s="74">
        <f>IF($C$3="National Currency",IF(D.Other_DATA!H425=0,0,D.Other_DATA!H425),IF($C$3="Current Exchange rate",IF(D.Other_DATA!H425=0,0,D.Other_DATA!H425/ECO!R25),IF($C$3="Constant Exchange rate",IF(D.Other_DATA!H425=0,0,D.Other_DATA!H425/ECO!R60))))</f>
        <v>0</v>
      </c>
      <c r="J530" s="74">
        <f>IF($C$3="National Currency",IF(D.Other_DATA!I425=0,0,D.Other_DATA!I425),IF($C$3="Current Exchange rate",IF(D.Other_DATA!I425=0,0,D.Other_DATA!I425/ECO!S25),IF($C$3="Constant Exchange rate",IF(D.Other_DATA!I425=0,0,D.Other_DATA!I425/ECO!S60))))</f>
        <v>0</v>
      </c>
      <c r="K530" s="74">
        <f>IF($C$3="National Currency",IF(D.Other_DATA!J425=0,0,D.Other_DATA!J425),IF($C$3="Current Exchange rate",IF(D.Other_DATA!J425=0,0,D.Other_DATA!J425/ECO!T25),IF($C$3="Constant Exchange rate",IF(D.Other_DATA!J425=0,0,D.Other_DATA!J425/ECO!T60))))</f>
        <v>0</v>
      </c>
      <c r="L530" s="74">
        <f>IF($C$3="National Currency",IF(D.Other_DATA!K425=0,0,D.Other_DATA!K425),IF($C$3="Current Exchange rate",IF(D.Other_DATA!K425=0,0,D.Other_DATA!K425/ECO!U25),IF($C$3="Constant Exchange rate",IF(D.Other_DATA!K425=0,0,D.Other_DATA!K425/ECO!U60))))</f>
        <v>0</v>
      </c>
      <c r="M530" s="74">
        <f>IF($C$3="National Currency",IF(D.Other_DATA!L425=0,0,D.Other_DATA!L425),IF($C$3="Current Exchange rate",IF(D.Other_DATA!L425=0,0,D.Other_DATA!L425/ECO!V25),IF($C$3="Constant Exchange rate",IF(D.Other_DATA!L425=0,0,D.Other_DATA!L425/ECO!V60))))</f>
        <v>0</v>
      </c>
      <c r="N530" s="74">
        <f>IF($C$3="National Currency",IF(D.Other_DATA!M425=0,0,D.Other_DATA!M425),IF($C$3="Current Exchange rate",IF(D.Other_DATA!M425=0,0,D.Other_DATA!M425/ECO!W25),IF($C$3="Constant Exchange rate",IF(D.Other_DATA!M425=0,0,D.Other_DATA!M425/ECO!W60))))</f>
        <v>0</v>
      </c>
      <c r="O530" s="74">
        <f>IF($C$3="National Currency",IF(D.Other_DATA!N425=0,0,D.Other_DATA!N425),IF($C$3="Current Exchange rate",IF(D.Other_DATA!N425=0,0,D.Other_DATA!N425/ECO!X25),IF($C$3="Constant Exchange rate",IF(D.Other_DATA!N425=0,0,D.Other_DATA!N425/ECO!X60))))</f>
        <v>0</v>
      </c>
      <c r="P530" s="48">
        <f t="shared" si="110"/>
        <v>0</v>
      </c>
      <c r="Q530" s="94" t="str">
        <f t="shared" si="111"/>
        <v>-</v>
      </c>
      <c r="R530" s="94" t="str">
        <f t="shared" si="112"/>
        <v>-</v>
      </c>
    </row>
    <row r="531" spans="3:18" ht="15" x14ac:dyDescent="0.25">
      <c r="C531" s="256"/>
      <c r="D531" s="257"/>
      <c r="E531" s="45" t="s">
        <v>16</v>
      </c>
      <c r="F531" s="74">
        <f>IF($C$3="National Currency",IF(D.Other_DATA!E426=0,0,D.Other_DATA!E426),IF($C$3="Current Exchange rate",IF(D.Other_DATA!E426=0,0,D.Other_DATA!E426/ECO!O26),IF($C$3="Constant Exchange rate",IF(D.Other_DATA!E426=0,0,D.Other_DATA!E426/ECO!O61))))</f>
        <v>0</v>
      </c>
      <c r="G531" s="74">
        <f>IF($C$3="National Currency",IF(D.Other_DATA!F426=0,0,D.Other_DATA!F426),IF($C$3="Current Exchange rate",IF(D.Other_DATA!F426=0,0,D.Other_DATA!F426/ECO!P26),IF($C$3="Constant Exchange rate",IF(D.Other_DATA!F426=0,0,D.Other_DATA!F426/ECO!P61))))</f>
        <v>0</v>
      </c>
      <c r="H531" s="74">
        <f>IF($C$3="National Currency",IF(D.Other_DATA!G426=0,0,D.Other_DATA!G426),IF($C$3="Current Exchange rate",IF(D.Other_DATA!G426=0,0,D.Other_DATA!G426/ECO!Q26),IF($C$3="Constant Exchange rate",IF(D.Other_DATA!G426=0,0,D.Other_DATA!G426/ECO!Q61))))</f>
        <v>0</v>
      </c>
      <c r="I531" s="74">
        <f>IF($C$3="National Currency",IF(D.Other_DATA!H426=0,0,D.Other_DATA!H426),IF($C$3="Current Exchange rate",IF(D.Other_DATA!H426=0,0,D.Other_DATA!H426/ECO!R26),IF($C$3="Constant Exchange rate",IF(D.Other_DATA!H426=0,0,D.Other_DATA!H426/ECO!R61))))</f>
        <v>3.2450674974039457</v>
      </c>
      <c r="J531" s="74">
        <f>IF($C$3="National Currency",IF(D.Other_DATA!I426=0,0,D.Other_DATA!I426),IF($C$3="Current Exchange rate",IF(D.Other_DATA!I426=0,0,D.Other_DATA!I426/ECO!S26),IF($C$3="Constant Exchange rate",IF(D.Other_DATA!I426=0,0,D.Other_DATA!I426/ECO!S61))))</f>
        <v>3.0893042575285565</v>
      </c>
      <c r="K531" s="74">
        <f>IF($C$3="National Currency",IF(D.Other_DATA!J426=0,0,D.Other_DATA!J426),IF($C$3="Current Exchange rate",IF(D.Other_DATA!J426=0,0,D.Other_DATA!J426/ECO!T26),IF($C$3="Constant Exchange rate",IF(D.Other_DATA!J426=0,0,D.Other_DATA!J426/ECO!T61))))</f>
        <v>3.4397715472481827</v>
      </c>
      <c r="L531" s="74">
        <f>IF($C$3="National Currency",IF(D.Other_DATA!K426=0,0,D.Other_DATA!K426),IF($C$3="Current Exchange rate",IF(D.Other_DATA!K426=0,0,D.Other_DATA!K426/ECO!U26),IF($C$3="Constant Exchange rate",IF(D.Other_DATA!K426=0,0,D.Other_DATA!K426/ECO!U61))))</f>
        <v>3.4981827622014534</v>
      </c>
      <c r="M531" s="74">
        <f>IF($C$3="National Currency",IF(D.Other_DATA!L426=0,0,D.Other_DATA!L426),IF($C$3="Current Exchange rate",IF(D.Other_DATA!L426=0,0,D.Other_DATA!L426/ECO!V26),IF($C$3="Constant Exchange rate",IF(D.Other_DATA!L426=0,0,D.Other_DATA!L426/ECO!V61))))</f>
        <v>4.0433541017653161</v>
      </c>
      <c r="N531" s="74">
        <f>IF($C$3="National Currency",IF(D.Other_DATA!M426=0,0,D.Other_DATA!M426),IF($C$3="Current Exchange rate",IF(D.Other_DATA!M426=0,0,D.Other_DATA!M426/ECO!W26),IF($C$3="Constant Exchange rate",IF(D.Other_DATA!M426=0,0,D.Other_DATA!M426/ECO!W61))))</f>
        <v>4.3029595015576323</v>
      </c>
      <c r="O531" s="74">
        <f>IF($C$3="National Currency",IF(D.Other_DATA!N426=0,0,D.Other_DATA!N426),IF($C$3="Current Exchange rate",IF(D.Other_DATA!N426=0,0,D.Other_DATA!N426/ECO!X26),IF($C$3="Constant Exchange rate",IF(D.Other_DATA!N426=0,0,D.Other_DATA!N426/ECO!X61))))</f>
        <v>4.3029595015576323</v>
      </c>
      <c r="P531" s="48">
        <f t="shared" si="110"/>
        <v>9.1506071541685118E-4</v>
      </c>
      <c r="Q531" s="94">
        <f t="shared" si="111"/>
        <v>0</v>
      </c>
      <c r="R531" s="94" t="str">
        <f t="shared" si="112"/>
        <v>-</v>
      </c>
    </row>
    <row r="532" spans="3:18" ht="15" x14ac:dyDescent="0.25">
      <c r="C532" s="256"/>
      <c r="D532" s="257"/>
      <c r="E532" s="45" t="s">
        <v>17</v>
      </c>
      <c r="F532" s="74">
        <f>IF($C$3="National Currency",IF(D.Other_DATA!E427=0,0,D.Other_DATA!E427),IF($C$3="Current Exchange rate",IF(D.Other_DATA!E427=0,0,D.Other_DATA!E427/ECO!O27),IF($C$3="Constant Exchange rate",IF(D.Other_DATA!E427=0,0,D.Other_DATA!E427/ECO!O62))))</f>
        <v>839</v>
      </c>
      <c r="G532" s="74">
        <f>IF($C$3="National Currency",IF(D.Other_DATA!F427=0,0,D.Other_DATA!F427),IF($C$3="Current Exchange rate",IF(D.Other_DATA!F427=0,0,D.Other_DATA!F427/ECO!P27),IF($C$3="Constant Exchange rate",IF(D.Other_DATA!F427=0,0,D.Other_DATA!F427/ECO!P62))))</f>
        <v>883</v>
      </c>
      <c r="H532" s="74">
        <f>IF($C$3="National Currency",IF(D.Other_DATA!G427=0,0,D.Other_DATA!G427),IF($C$3="Current Exchange rate",IF(D.Other_DATA!G427=0,0,D.Other_DATA!G427/ECO!Q27),IF($C$3="Constant Exchange rate",IF(D.Other_DATA!G427=0,0,D.Other_DATA!G427/ECO!Q62))))</f>
        <v>909</v>
      </c>
      <c r="I532" s="74">
        <f>IF($C$3="National Currency",IF(D.Other_DATA!H427=0,0,D.Other_DATA!H427),IF($C$3="Current Exchange rate",IF(D.Other_DATA!H427=0,0,D.Other_DATA!H427/ECO!R27),IF($C$3="Constant Exchange rate",IF(D.Other_DATA!H427=0,0,D.Other_DATA!H427/ECO!R62))))</f>
        <v>941</v>
      </c>
      <c r="J532" s="74">
        <f>IF($C$3="National Currency",IF(D.Other_DATA!I427=0,0,D.Other_DATA!I427),IF($C$3="Current Exchange rate",IF(D.Other_DATA!I427=0,0,D.Other_DATA!I427/ECO!S27),IF($C$3="Constant Exchange rate",IF(D.Other_DATA!I427=0,0,D.Other_DATA!I427/ECO!S62))))</f>
        <v>954</v>
      </c>
      <c r="K532" s="74">
        <f>IF($C$3="National Currency",IF(D.Other_DATA!J427=0,0,D.Other_DATA!J427),IF($C$3="Current Exchange rate",IF(D.Other_DATA!J427=0,0,D.Other_DATA!J427/ECO!T27),IF($C$3="Constant Exchange rate",IF(D.Other_DATA!J427=0,0,D.Other_DATA!J427/ECO!T62))))</f>
        <v>947</v>
      </c>
      <c r="L532" s="74">
        <f>IF($C$3="National Currency",IF(D.Other_DATA!K427=0,0,D.Other_DATA!K427),IF($C$3="Current Exchange rate",IF(D.Other_DATA!K427=0,0,D.Other_DATA!K427/ECO!U27),IF($C$3="Constant Exchange rate",IF(D.Other_DATA!K427=0,0,D.Other_DATA!K427/ECO!U62))))</f>
        <v>839</v>
      </c>
      <c r="M532" s="74">
        <f>IF($C$3="National Currency",IF(D.Other_DATA!L427=0,0,D.Other_DATA!L427),IF($C$3="Current Exchange rate",IF(D.Other_DATA!L427=0,0,D.Other_DATA!L427/ECO!V27),IF($C$3="Constant Exchange rate",IF(D.Other_DATA!L427=0,0,D.Other_DATA!L427/ECO!V62))))</f>
        <v>866</v>
      </c>
      <c r="N532" s="74">
        <f>IF($C$3="National Currency",IF(D.Other_DATA!M427=0,0,D.Other_DATA!M427),IF($C$3="Current Exchange rate",IF(D.Other_DATA!M427=0,0,D.Other_DATA!M427/ECO!W27),IF($C$3="Constant Exchange rate",IF(D.Other_DATA!M427=0,0,D.Other_DATA!M427/ECO!W62))))</f>
        <v>873</v>
      </c>
      <c r="O532" s="74">
        <f>IF($C$3="National Currency",IF(D.Other_DATA!N427=0,0,D.Other_DATA!N427),IF($C$3="Current Exchange rate",IF(D.Other_DATA!N427=0,0,D.Other_DATA!N427/ECO!X27),IF($C$3="Constant Exchange rate",IF(D.Other_DATA!N427=0,0,D.Other_DATA!N427/ECO!X62))))</f>
        <v>873</v>
      </c>
      <c r="P532" s="48">
        <f t="shared" si="110"/>
        <v>0.18565083038074967</v>
      </c>
      <c r="Q532" s="94">
        <f t="shared" si="111"/>
        <v>0</v>
      </c>
      <c r="R532" s="94">
        <f t="shared" si="112"/>
        <v>4.0524433849821184E-2</v>
      </c>
    </row>
    <row r="533" spans="3:18" ht="15" x14ac:dyDescent="0.25">
      <c r="C533" s="256"/>
      <c r="D533" s="257"/>
      <c r="E533" s="45" t="s">
        <v>18</v>
      </c>
      <c r="F533" s="74">
        <f>IF($C$3="National Currency",IF(D.Other_DATA!E428=0,0,D.Other_DATA!E428),IF($C$3="Current Exchange rate",IF(D.Other_DATA!E428=0,0,D.Other_DATA!E428/ECO!O28),IF($C$3="Constant Exchange rate",IF(D.Other_DATA!E428=0,0,D.Other_DATA!E428/ECO!O63))))</f>
        <v>0</v>
      </c>
      <c r="G533" s="74">
        <f>IF($C$3="National Currency",IF(D.Other_DATA!F428=0,0,D.Other_DATA!F428),IF($C$3="Current Exchange rate",IF(D.Other_DATA!F428=0,0,D.Other_DATA!F428/ECO!P28),IF($C$3="Constant Exchange rate",IF(D.Other_DATA!F428=0,0,D.Other_DATA!F428/ECO!P63))))</f>
        <v>0</v>
      </c>
      <c r="H533" s="74">
        <f>IF($C$3="National Currency",IF(D.Other_DATA!G428=0,0,D.Other_DATA!G428),IF($C$3="Current Exchange rate",IF(D.Other_DATA!G428=0,0,D.Other_DATA!G428/ECO!Q28),IF($C$3="Constant Exchange rate",IF(D.Other_DATA!G428=0,0,D.Other_DATA!G428/ECO!Q63))))</f>
        <v>0</v>
      </c>
      <c r="I533" s="74">
        <f>IF($C$3="National Currency",IF(D.Other_DATA!H428=0,0,D.Other_DATA!H428),IF($C$3="Current Exchange rate",IF(D.Other_DATA!H428=0,0,D.Other_DATA!H428/ECO!R28),IF($C$3="Constant Exchange rate",IF(D.Other_DATA!H428=0,0,D.Other_DATA!H428/ECO!R63))))</f>
        <v>0</v>
      </c>
      <c r="J533" s="74">
        <f>IF($C$3="National Currency",IF(D.Other_DATA!I428=0,0,D.Other_DATA!I428),IF($C$3="Current Exchange rate",IF(D.Other_DATA!I428=0,0,D.Other_DATA!I428/ECO!S28),IF($C$3="Constant Exchange rate",IF(D.Other_DATA!I428=0,0,D.Other_DATA!I428/ECO!S63))))</f>
        <v>0</v>
      </c>
      <c r="K533" s="74">
        <f>IF($C$3="National Currency",IF(D.Other_DATA!J428=0,0,D.Other_DATA!J428),IF($C$3="Current Exchange rate",IF(D.Other_DATA!J428=0,0,D.Other_DATA!J428/ECO!T28),IF($C$3="Constant Exchange rate",IF(D.Other_DATA!J428=0,0,D.Other_DATA!J428/ECO!T63))))</f>
        <v>0</v>
      </c>
      <c r="L533" s="74">
        <f>IF($C$3="National Currency",IF(D.Other_DATA!K428=0,0,D.Other_DATA!K428),IF($C$3="Current Exchange rate",IF(D.Other_DATA!K428=0,0,D.Other_DATA!K428/ECO!U28),IF($C$3="Constant Exchange rate",IF(D.Other_DATA!K428=0,0,D.Other_DATA!K428/ECO!U63))))</f>
        <v>0</v>
      </c>
      <c r="M533" s="74">
        <f>IF($C$3="National Currency",IF(D.Other_DATA!L428=0,0,D.Other_DATA!L428),IF($C$3="Current Exchange rate",IF(D.Other_DATA!L428=0,0,D.Other_DATA!L428/ECO!V28),IF($C$3="Constant Exchange rate",IF(D.Other_DATA!L428=0,0,D.Other_DATA!L428/ECO!V63))))</f>
        <v>0</v>
      </c>
      <c r="N533" s="74">
        <f>IF($C$3="National Currency",IF(D.Other_DATA!M428=0,0,D.Other_DATA!M428),IF($C$3="Current Exchange rate",IF(D.Other_DATA!M428=0,0,D.Other_DATA!M428/ECO!W28),IF($C$3="Constant Exchange rate",IF(D.Other_DATA!M428=0,0,D.Other_DATA!M428/ECO!W63))))</f>
        <v>0</v>
      </c>
      <c r="O533" s="74">
        <f>IF($C$3="National Currency",IF(D.Other_DATA!N428=0,0,D.Other_DATA!N428),IF($C$3="Current Exchange rate",IF(D.Other_DATA!N428=0,0,D.Other_DATA!N428/ECO!X28),IF($C$3="Constant Exchange rate",IF(D.Other_DATA!N428=0,0,D.Other_DATA!N428/ECO!X63))))</f>
        <v>0</v>
      </c>
      <c r="P533" s="48">
        <f t="shared" si="110"/>
        <v>0</v>
      </c>
      <c r="Q533" s="94" t="str">
        <f t="shared" si="111"/>
        <v>-</v>
      </c>
      <c r="R533" s="94" t="str">
        <f t="shared" si="112"/>
        <v>-</v>
      </c>
    </row>
    <row r="534" spans="3:18" ht="15" x14ac:dyDescent="0.25">
      <c r="C534" s="256"/>
      <c r="D534" s="257"/>
      <c r="E534" s="45" t="s">
        <v>19</v>
      </c>
      <c r="F534" s="74">
        <f>IF($C$3="National Currency",IF(D.Other_DATA!E429=0,0,D.Other_DATA!E429),IF($C$3="Current Exchange rate",IF(D.Other_DATA!E429=0,0,D.Other_DATA!E429/ECO!O29),IF($C$3="Constant Exchange rate",IF(D.Other_DATA!E429=0,0,D.Other_DATA!E429/ECO!O64))))</f>
        <v>13</v>
      </c>
      <c r="G534" s="74">
        <f>IF($C$3="National Currency",IF(D.Other_DATA!F429=0,0,D.Other_DATA!F429),IF($C$3="Current Exchange rate",IF(D.Other_DATA!F429=0,0,D.Other_DATA!F429/ECO!P29),IF($C$3="Constant Exchange rate",IF(D.Other_DATA!F429=0,0,D.Other_DATA!F429/ECO!P64))))</f>
        <v>15</v>
      </c>
      <c r="H534" s="74">
        <f>IF($C$3="National Currency",IF(D.Other_DATA!G429=0,0,D.Other_DATA!G429),IF($C$3="Current Exchange rate",IF(D.Other_DATA!G429=0,0,D.Other_DATA!G429/ECO!Q29),IF($C$3="Constant Exchange rate",IF(D.Other_DATA!G429=0,0,D.Other_DATA!G429/ECO!Q64))))</f>
        <v>15</v>
      </c>
      <c r="I534" s="74">
        <f>IF($C$3="National Currency",IF(D.Other_DATA!H429=0,0,D.Other_DATA!H429),IF($C$3="Current Exchange rate",IF(D.Other_DATA!H429=0,0,D.Other_DATA!H429/ECO!R29),IF($C$3="Constant Exchange rate",IF(D.Other_DATA!H429=0,0,D.Other_DATA!H429/ECO!R64))))</f>
        <v>15</v>
      </c>
      <c r="J534" s="74">
        <f>IF($C$3="National Currency",IF(D.Other_DATA!I429=0,0,D.Other_DATA!I429),IF($C$3="Current Exchange rate",IF(D.Other_DATA!I429=0,0,D.Other_DATA!I429/ECO!S29),IF($C$3="Constant Exchange rate",IF(D.Other_DATA!I429=0,0,D.Other_DATA!I429/ECO!S64))))</f>
        <v>30</v>
      </c>
      <c r="K534" s="74">
        <f>IF($C$3="National Currency",IF(D.Other_DATA!J429=0,0,D.Other_DATA!J429),IF($C$3="Current Exchange rate",IF(D.Other_DATA!J429=0,0,D.Other_DATA!J429/ECO!T29),IF($C$3="Constant Exchange rate",IF(D.Other_DATA!J429=0,0,D.Other_DATA!J429/ECO!T64))))</f>
        <v>33</v>
      </c>
      <c r="L534" s="74">
        <f>IF($C$3="National Currency",IF(D.Other_DATA!K429=0,0,D.Other_DATA!K429),IF($C$3="Current Exchange rate",IF(D.Other_DATA!K429=0,0,D.Other_DATA!K429/ECO!U29),IF($C$3="Constant Exchange rate",IF(D.Other_DATA!K429=0,0,D.Other_DATA!K429/ECO!U64))))</f>
        <v>32</v>
      </c>
      <c r="M534" s="74">
        <f>IF($C$3="National Currency",IF(D.Other_DATA!L429=0,0,D.Other_DATA!L429),IF($C$3="Current Exchange rate",IF(D.Other_DATA!L429=0,0,D.Other_DATA!L429/ECO!V29),IF($C$3="Constant Exchange rate",IF(D.Other_DATA!L429=0,0,D.Other_DATA!L429/ECO!V64))))</f>
        <v>32</v>
      </c>
      <c r="N534" s="74">
        <f>IF($C$3="National Currency",IF(D.Other_DATA!M429=0,0,D.Other_DATA!M429),IF($C$3="Current Exchange rate",IF(D.Other_DATA!M429=0,0,D.Other_DATA!M429/ECO!W29),IF($C$3="Constant Exchange rate",IF(D.Other_DATA!M429=0,0,D.Other_DATA!M429/ECO!W64))))</f>
        <v>17</v>
      </c>
      <c r="O534" s="223">
        <f>IF($C$3="National Currency",IF(D.Other_DATA!N429=0,0,D.Other_DATA!N429),IF($C$3="Current Exchange rate",IF(D.Other_DATA!N429=0,0,D.Other_DATA!N429/ECO!X29),IF($C$3="Constant Exchange rate",IF(D.Other_DATA!N429=0,0,D.Other_DATA!N429/ECO!X64))))</f>
        <v>17</v>
      </c>
      <c r="P534" s="48">
        <f t="shared" si="110"/>
        <v>3.6151937187545754E-3</v>
      </c>
      <c r="Q534" s="94">
        <f t="shared" si="111"/>
        <v>0</v>
      </c>
      <c r="R534" s="94">
        <f t="shared" si="112"/>
        <v>0.30769230769230771</v>
      </c>
    </row>
    <row r="535" spans="3:18" ht="15" x14ac:dyDescent="0.25">
      <c r="C535" s="256"/>
      <c r="D535" s="257"/>
      <c r="E535" s="45" t="s">
        <v>20</v>
      </c>
      <c r="F535" s="74">
        <f>IF($C$3="National Currency",IF(D.Other_DATA!E430=0,0,D.Other_DATA!E430),IF($C$3="Current Exchange rate",IF(D.Other_DATA!E430=0,0,D.Other_DATA!E430/ECO!O30),IF($C$3="Constant Exchange rate",IF(D.Other_DATA!E430=0,0,D.Other_DATA!E430/ECO!O65))))</f>
        <v>2.689243027888446</v>
      </c>
      <c r="G535" s="74">
        <f>IF($C$3="National Currency",IF(D.Other_DATA!F430=0,0,D.Other_DATA!F430),IF($C$3="Current Exchange rate",IF(D.Other_DATA!F430=0,0,D.Other_DATA!F430/ECO!P30),IF($C$3="Constant Exchange rate",IF(D.Other_DATA!F430=0,0,D.Other_DATA!F430/ECO!P65))))</f>
        <v>2.6607854297097329</v>
      </c>
      <c r="H535" s="74">
        <f>IF($C$3="National Currency",IF(D.Other_DATA!G430=0,0,D.Other_DATA!G430),IF($C$3="Current Exchange rate",IF(D.Other_DATA!G430=0,0,D.Other_DATA!G430/ECO!Q30),IF($C$3="Constant Exchange rate",IF(D.Other_DATA!G430=0,0,D.Other_DATA!G430/ECO!Q65))))</f>
        <v>2.4615822424587366</v>
      </c>
      <c r="I535" s="74">
        <f>IF($C$3="National Currency",IF(D.Other_DATA!H430=0,0,D.Other_DATA!H430),IF($C$3="Current Exchange rate",IF(D.Other_DATA!H430=0,0,D.Other_DATA!H430/ECO!R30),IF($C$3="Constant Exchange rate",IF(D.Other_DATA!H430=0,0,D.Other_DATA!H430/ECO!R65))))</f>
        <v>2.8884462151394419</v>
      </c>
      <c r="J535" s="74">
        <f>IF($C$3="National Currency",IF(D.Other_DATA!I430=0,0,D.Other_DATA!I430),IF($C$3="Current Exchange rate",IF(D.Other_DATA!I430=0,0,D.Other_DATA!I430/ECO!S30),IF($C$3="Constant Exchange rate",IF(D.Other_DATA!I430=0,0,D.Other_DATA!I430/ECO!S65))))</f>
        <v>3.301081388730791</v>
      </c>
      <c r="K535" s="74">
        <f>IF($C$3="National Currency",IF(D.Other_DATA!J430=0,0,D.Other_DATA!J430),IF($C$3="Current Exchange rate",IF(D.Other_DATA!J430=0,0,D.Other_DATA!J430/ECO!T30),IF($C$3="Constant Exchange rate",IF(D.Other_DATA!J430=0,0,D.Other_DATA!J430/ECO!T65))))</f>
        <v>2.9595902105862266</v>
      </c>
      <c r="L535" s="74">
        <f>IF($C$3="National Currency",IF(D.Other_DATA!K430=0,0,D.Other_DATA!K430),IF($C$3="Current Exchange rate",IF(D.Other_DATA!K430=0,0,D.Other_DATA!K430/ECO!U30),IF($C$3="Constant Exchange rate",IF(D.Other_DATA!K430=0,0,D.Other_DATA!K430/ECO!U65))))</f>
        <v>3.2868525896414345</v>
      </c>
      <c r="M535" s="74">
        <f>IF($C$3="National Currency",IF(D.Other_DATA!L430=0,0,D.Other_DATA!L430),IF($C$3="Current Exchange rate",IF(D.Other_DATA!L430=0,0,D.Other_DATA!L430/ECO!V30),IF($C$3="Constant Exchange rate",IF(D.Other_DATA!L430=0,0,D.Other_DATA!L430/ECO!V65))))</f>
        <v>0</v>
      </c>
      <c r="N535" s="74">
        <f>IF($C$3="National Currency",IF(D.Other_DATA!M430=0,0,D.Other_DATA!M430),IF($C$3="Current Exchange rate",IF(D.Other_DATA!M430=0,0,D.Other_DATA!M430/ECO!W30),IF($C$3="Constant Exchange rate",IF(D.Other_DATA!M430=0,0,D.Other_DATA!M430/ECO!W65))))</f>
        <v>0</v>
      </c>
      <c r="O535" s="74">
        <f>IF($C$3="National Currency",IF(D.Other_DATA!N430=0,0,D.Other_DATA!N430),IF($C$3="Current Exchange rate",IF(D.Other_DATA!N430=0,0,D.Other_DATA!N430/ECO!X30),IF($C$3="Constant Exchange rate",IF(D.Other_DATA!N430=0,0,D.Other_DATA!N430/ECO!X65))))</f>
        <v>0</v>
      </c>
      <c r="P535" s="48">
        <f t="shared" si="110"/>
        <v>0</v>
      </c>
      <c r="Q535" s="94" t="str">
        <f t="shared" si="111"/>
        <v>-</v>
      </c>
      <c r="R535" s="94" t="str">
        <f t="shared" si="112"/>
        <v>-</v>
      </c>
    </row>
    <row r="536" spans="3:18" ht="15" x14ac:dyDescent="0.25">
      <c r="C536" s="256"/>
      <c r="D536" s="257"/>
      <c r="E536" s="45" t="s">
        <v>21</v>
      </c>
      <c r="F536" s="74">
        <f>IF($C$3="National Currency",IF(D.Other_DATA!E431=0,0,D.Other_DATA!E431),IF($C$3="Current Exchange rate",IF(D.Other_DATA!E431=0,0,D.Other_DATA!E431/ECO!O31),IF($C$3="Constant Exchange rate",IF(D.Other_DATA!E431=0,0,D.Other_DATA!E431/ECO!O66))))</f>
        <v>0</v>
      </c>
      <c r="G536" s="74">
        <f>IF($C$3="National Currency",IF(D.Other_DATA!F431=0,0,D.Other_DATA!F431),IF($C$3="Current Exchange rate",IF(D.Other_DATA!F431=0,0,D.Other_DATA!F431/ECO!P31),IF($C$3="Constant Exchange rate",IF(D.Other_DATA!F431=0,0,D.Other_DATA!F431/ECO!P66))))</f>
        <v>0</v>
      </c>
      <c r="H536" s="74">
        <f>IF($C$3="National Currency",IF(D.Other_DATA!G431=0,0,D.Other_DATA!G431),IF($C$3="Current Exchange rate",IF(D.Other_DATA!G431=0,0,D.Other_DATA!G431/ECO!Q31),IF($C$3="Constant Exchange rate",IF(D.Other_DATA!G431=0,0,D.Other_DATA!G431/ECO!Q66))))</f>
        <v>4.1229909154437454</v>
      </c>
      <c r="I536" s="74">
        <f>IF($C$3="National Currency",IF(D.Other_DATA!H431=0,0,D.Other_DATA!H431),IF($C$3="Current Exchange rate",IF(D.Other_DATA!H431=0,0,D.Other_DATA!H431/ECO!R31),IF($C$3="Constant Exchange rate",IF(D.Other_DATA!H431=0,0,D.Other_DATA!H431/ECO!R66))))</f>
        <v>4.7519217330538082</v>
      </c>
      <c r="J536" s="74">
        <f>IF($C$3="National Currency",IF(D.Other_DATA!I431=0,0,D.Other_DATA!I431),IF($C$3="Current Exchange rate",IF(D.Other_DATA!I431=0,0,D.Other_DATA!I431/ECO!S31),IF($C$3="Constant Exchange rate",IF(D.Other_DATA!I431=0,0,D.Other_DATA!I431/ECO!S66))))</f>
        <v>1.44</v>
      </c>
      <c r="K536" s="74">
        <f>IF($C$3="National Currency",IF(D.Other_DATA!J431=0,0,D.Other_DATA!J431),IF($C$3="Current Exchange rate",IF(D.Other_DATA!J431=0,0,D.Other_DATA!J431/ECO!T31),IF($C$3="Constant Exchange rate",IF(D.Other_DATA!J431=0,0,D.Other_DATA!J431/ECO!T66))))</f>
        <v>0</v>
      </c>
      <c r="L536" s="74">
        <f>IF($C$3="National Currency",IF(D.Other_DATA!K431=0,0,D.Other_DATA!K431),IF($C$3="Current Exchange rate",IF(D.Other_DATA!K431=0,0,D.Other_DATA!K431/ECO!U31),IF($C$3="Constant Exchange rate",IF(D.Other_DATA!K431=0,0,D.Other_DATA!K431/ECO!U66))))</f>
        <v>0</v>
      </c>
      <c r="M536" s="74">
        <f>IF($C$3="National Currency",IF(D.Other_DATA!L431=0,0,D.Other_DATA!L431),IF($C$3="Current Exchange rate",IF(D.Other_DATA!L431=0,0,D.Other_DATA!L431/ECO!V31),IF($C$3="Constant Exchange rate",IF(D.Other_DATA!L431=0,0,D.Other_DATA!L431/ECO!V66))))</f>
        <v>0</v>
      </c>
      <c r="N536" s="74">
        <f>IF($C$3="National Currency",IF(D.Other_DATA!M431=0,0,D.Other_DATA!M431),IF($C$3="Current Exchange rate",IF(D.Other_DATA!M431=0,0,D.Other_DATA!M431/ECO!W31),IF($C$3="Constant Exchange rate",IF(D.Other_DATA!M431=0,0,D.Other_DATA!M431/ECO!W66))))</f>
        <v>0</v>
      </c>
      <c r="O536" s="74">
        <f>IF($C$3="National Currency",IF(D.Other_DATA!N431=0,0,D.Other_DATA!N431),IF($C$3="Current Exchange rate",IF(D.Other_DATA!N431=0,0,D.Other_DATA!N431/ECO!X31),IF($C$3="Constant Exchange rate",IF(D.Other_DATA!N431=0,0,D.Other_DATA!N431/ECO!X66))))</f>
        <v>0</v>
      </c>
      <c r="P536" s="48">
        <f t="shared" si="110"/>
        <v>0</v>
      </c>
      <c r="Q536" s="94" t="str">
        <f t="shared" si="111"/>
        <v>-</v>
      </c>
      <c r="R536" s="94" t="str">
        <f t="shared" si="112"/>
        <v>-</v>
      </c>
    </row>
    <row r="537" spans="3:18" ht="15" x14ac:dyDescent="0.25">
      <c r="C537" s="256"/>
      <c r="D537" s="257"/>
      <c r="E537" s="45" t="s">
        <v>22</v>
      </c>
      <c r="F537" s="74">
        <f>IF($C$3="National Currency",IF(D.Other_DATA!E432=0,0,D.Other_DATA!E432),IF($C$3="Current Exchange rate",IF(D.Other_DATA!E432=0,0,D.Other_DATA!E432/ECO!O32),IF($C$3="Constant Exchange rate",IF(D.Other_DATA!E432=0,0,D.Other_DATA!E432/ECO!O67))))</f>
        <v>0</v>
      </c>
      <c r="G537" s="74">
        <f>IF($C$3="National Currency",IF(D.Other_DATA!F432=0,0,D.Other_DATA!F432),IF($C$3="Current Exchange rate",IF(D.Other_DATA!F432=0,0,D.Other_DATA!F432/ECO!P32),IF($C$3="Constant Exchange rate",IF(D.Other_DATA!F432=0,0,D.Other_DATA!F432/ECO!P67))))</f>
        <v>0</v>
      </c>
      <c r="H537" s="74">
        <f>IF($C$3="National Currency",IF(D.Other_DATA!G432=0,0,D.Other_DATA!G432),IF($C$3="Current Exchange rate",IF(D.Other_DATA!G432=0,0,D.Other_DATA!G432/ECO!Q32),IF($C$3="Constant Exchange rate",IF(D.Other_DATA!G432=0,0,D.Other_DATA!G432/ECO!Q67))))</f>
        <v>0</v>
      </c>
      <c r="I537" s="74">
        <f>IF($C$3="National Currency",IF(D.Other_DATA!H432=0,0,D.Other_DATA!H432),IF($C$3="Current Exchange rate",IF(D.Other_DATA!H432=0,0,D.Other_DATA!H432/ECO!R32),IF($C$3="Constant Exchange rate",IF(D.Other_DATA!H432=0,0,D.Other_DATA!H432/ECO!R67))))</f>
        <v>401</v>
      </c>
      <c r="J537" s="74">
        <f>IF($C$3="National Currency",IF(D.Other_DATA!I432=0,0,D.Other_DATA!I432),IF($C$3="Current Exchange rate",IF(D.Other_DATA!I432=0,0,D.Other_DATA!I432/ECO!S32),IF($C$3="Constant Exchange rate",IF(D.Other_DATA!I432=0,0,D.Other_DATA!I432/ECO!S67))))</f>
        <v>422</v>
      </c>
      <c r="K537" s="74">
        <f>IF($C$3="National Currency",IF(D.Other_DATA!J432=0,0,D.Other_DATA!J432),IF($C$3="Current Exchange rate",IF(D.Other_DATA!J432=0,0,D.Other_DATA!J432/ECO!T32),IF($C$3="Constant Exchange rate",IF(D.Other_DATA!J432=0,0,D.Other_DATA!J432/ECO!T67))))</f>
        <v>389</v>
      </c>
      <c r="L537" s="74">
        <f>IF($C$3="National Currency",IF(D.Other_DATA!K432=0,0,D.Other_DATA!K432),IF($C$3="Current Exchange rate",IF(D.Other_DATA!K432=0,0,D.Other_DATA!K432/ECO!U32),IF($C$3="Constant Exchange rate",IF(D.Other_DATA!K432=0,0,D.Other_DATA!K432/ECO!U67))))</f>
        <v>386</v>
      </c>
      <c r="M537" s="74">
        <f>IF($C$3="National Currency",IF(D.Other_DATA!L432=0,0,D.Other_DATA!L432),IF($C$3="Current Exchange rate",IF(D.Other_DATA!L432=0,0,D.Other_DATA!L432/ECO!V32),IF($C$3="Constant Exchange rate",IF(D.Other_DATA!L432=0,0,D.Other_DATA!L432/ECO!V67))))</f>
        <v>374</v>
      </c>
      <c r="N537" s="74">
        <f>IF($C$3="National Currency",IF(D.Other_DATA!M432=0,0,D.Other_DATA!M432),IF($C$3="Current Exchange rate",IF(D.Other_DATA!M432=0,0,D.Other_DATA!M432/ECO!W32),IF($C$3="Constant Exchange rate",IF(D.Other_DATA!M432=0,0,D.Other_DATA!M432/ECO!W67))))</f>
        <v>382</v>
      </c>
      <c r="O537" s="74">
        <f>IF($C$3="National Currency",IF(D.Other_DATA!N432=0,0,D.Other_DATA!N432),IF($C$3="Current Exchange rate",IF(D.Other_DATA!N432=0,0,D.Other_DATA!N432/ECO!X32),IF($C$3="Constant Exchange rate",IF(D.Other_DATA!N432=0,0,D.Other_DATA!N432/ECO!X67))))</f>
        <v>375</v>
      </c>
      <c r="P537" s="48">
        <f t="shared" si="110"/>
        <v>7.9746920266645038E-2</v>
      </c>
      <c r="Q537" s="94">
        <f t="shared" si="111"/>
        <v>-1.8324607329842979E-2</v>
      </c>
      <c r="R537" s="94" t="str">
        <f t="shared" si="112"/>
        <v>-</v>
      </c>
    </row>
    <row r="538" spans="3:18" ht="15" x14ac:dyDescent="0.25">
      <c r="C538" s="256"/>
      <c r="D538" s="257"/>
      <c r="E538" s="45" t="s">
        <v>23</v>
      </c>
      <c r="F538" s="74">
        <f>IF($C$3="National Currency",IF(D.Other_DATA!E433=0,0,D.Other_DATA!E433),IF($C$3="Current Exchange rate",IF(D.Other_DATA!E433=0,0,D.Other_DATA!E433/ECO!O33),IF($C$3="Constant Exchange rate",IF(D.Other_DATA!E433=0,0,D.Other_DATA!E433/ECO!O68))))</f>
        <v>0</v>
      </c>
      <c r="G538" s="74">
        <f>IF($C$3="National Currency",IF(D.Other_DATA!F433=0,0,D.Other_DATA!F433),IF($C$3="Current Exchange rate",IF(D.Other_DATA!F433=0,0,D.Other_DATA!F433/ECO!P33),IF($C$3="Constant Exchange rate",IF(D.Other_DATA!F433=0,0,D.Other_DATA!F433/ECO!P68))))</f>
        <v>0</v>
      </c>
      <c r="H538" s="74">
        <f>IF($C$3="National Currency",IF(D.Other_DATA!G433=0,0,D.Other_DATA!G433),IF($C$3="Current Exchange rate",IF(D.Other_DATA!G433=0,0,D.Other_DATA!G433/ECO!Q33),IF($C$3="Constant Exchange rate",IF(D.Other_DATA!G433=0,0,D.Other_DATA!G433/ECO!Q68))))</f>
        <v>0</v>
      </c>
      <c r="I538" s="74">
        <f>IF($C$3="National Currency",IF(D.Other_DATA!H433=0,0,D.Other_DATA!H433),IF($C$3="Current Exchange rate",IF(D.Other_DATA!H433=0,0,D.Other_DATA!H433/ECO!R33),IF($C$3="Constant Exchange rate",IF(D.Other_DATA!H433=0,0,D.Other_DATA!H433/ECO!R68))))</f>
        <v>0</v>
      </c>
      <c r="J538" s="74">
        <f>IF($C$3="National Currency",IF(D.Other_DATA!I433=0,0,D.Other_DATA!I433),IF($C$3="Current Exchange rate",IF(D.Other_DATA!I433=0,0,D.Other_DATA!I433/ECO!S33),IF($C$3="Constant Exchange rate",IF(D.Other_DATA!I433=0,0,D.Other_DATA!I433/ECO!S68))))</f>
        <v>0</v>
      </c>
      <c r="K538" s="74">
        <f>IF($C$3="National Currency",IF(D.Other_DATA!J433=0,0,D.Other_DATA!J433),IF($C$3="Current Exchange rate",IF(D.Other_DATA!J433=0,0,D.Other_DATA!J433/ECO!T33),IF($C$3="Constant Exchange rate",IF(D.Other_DATA!J433=0,0,D.Other_DATA!J433/ECO!T68))))</f>
        <v>0</v>
      </c>
      <c r="L538" s="74">
        <f>IF($C$3="National Currency",IF(D.Other_DATA!K433=0,0,D.Other_DATA!K433),IF($C$3="Current Exchange rate",IF(D.Other_DATA!K433=0,0,D.Other_DATA!K433/ECO!U33),IF($C$3="Constant Exchange rate",IF(D.Other_DATA!K433=0,0,D.Other_DATA!K433/ECO!U68))))</f>
        <v>0</v>
      </c>
      <c r="M538" s="74">
        <f>IF($C$3="National Currency",IF(D.Other_DATA!L433=0,0,D.Other_DATA!L433),IF($C$3="Current Exchange rate",IF(D.Other_DATA!L433=0,0,D.Other_DATA!L433/ECO!V33),IF($C$3="Constant Exchange rate",IF(D.Other_DATA!L433=0,0,D.Other_DATA!L433/ECO!V68))))</f>
        <v>0</v>
      </c>
      <c r="N538" s="74">
        <f>IF($C$3="National Currency",IF(D.Other_DATA!M433=0,0,D.Other_DATA!M433),IF($C$3="Current Exchange rate",IF(D.Other_DATA!M433=0,0,D.Other_DATA!M433/ECO!W33),IF($C$3="Constant Exchange rate",IF(D.Other_DATA!M433=0,0,D.Other_DATA!M433/ECO!W68))))</f>
        <v>0</v>
      </c>
      <c r="O538" s="74">
        <f>IF($C$3="National Currency",IF(D.Other_DATA!N433=0,0,D.Other_DATA!N433),IF($C$3="Current Exchange rate",IF(D.Other_DATA!N433=0,0,D.Other_DATA!N433/ECO!X33),IF($C$3="Constant Exchange rate",IF(D.Other_DATA!N433=0,0,D.Other_DATA!N433/ECO!X68))))</f>
        <v>0</v>
      </c>
      <c r="P538" s="48">
        <f t="shared" si="110"/>
        <v>0</v>
      </c>
      <c r="Q538" s="94" t="str">
        <f t="shared" si="111"/>
        <v>-</v>
      </c>
      <c r="R538" s="94" t="str">
        <f t="shared" si="112"/>
        <v>-</v>
      </c>
    </row>
    <row r="539" spans="3:18" ht="15" x14ac:dyDescent="0.25">
      <c r="C539" s="256"/>
      <c r="D539" s="257"/>
      <c r="E539" s="45" t="s">
        <v>24</v>
      </c>
      <c r="F539" s="74">
        <f>IF($C$3="National Currency",IF(D.Other_DATA!E434=0,0,D.Other_DATA!E434),IF($C$3="Current Exchange rate",IF(D.Other_DATA!E434=0,0,D.Other_DATA!E434/ECO!O34),IF($C$3="Constant Exchange rate",IF(D.Other_DATA!E434=0,0,D.Other_DATA!E434/ECO!O69))))</f>
        <v>49.143499017130019</v>
      </c>
      <c r="G539" s="74">
        <f>IF($C$3="National Currency",IF(D.Other_DATA!F434=0,0,D.Other_DATA!F434),IF($C$3="Current Exchange rate",IF(D.Other_DATA!F434=0,0,D.Other_DATA!F434/ECO!P34),IF($C$3="Constant Exchange rate",IF(D.Other_DATA!F434=0,0,D.Other_DATA!F434/ECO!P69))))</f>
        <v>55.227932228774691</v>
      </c>
      <c r="H539" s="74">
        <f>IF($C$3="National Currency",IF(D.Other_DATA!G434=0,0,D.Other_DATA!G434),IF($C$3="Current Exchange rate",IF(D.Other_DATA!G434=0,0,D.Other_DATA!G434/ECO!Q34),IF($C$3="Constant Exchange rate",IF(D.Other_DATA!G434=0,0,D.Other_DATA!G434/ECO!Q69))))</f>
        <v>62.716465412337357</v>
      </c>
      <c r="I539" s="74">
        <f>IF($C$3="National Currency",IF(D.Other_DATA!H434=0,0,D.Other_DATA!H434),IF($C$3="Current Exchange rate",IF(D.Other_DATA!H434=0,0,D.Other_DATA!H434/ECO!R34),IF($C$3="Constant Exchange rate",IF(D.Other_DATA!H434=0,0,D.Other_DATA!H434/ECO!R69))))</f>
        <v>65.056632032200696</v>
      </c>
      <c r="J539" s="74">
        <f>IF($C$3="National Currency",IF(D.Other_DATA!I434=0,0,D.Other_DATA!I434),IF($C$3="Current Exchange rate",IF(D.Other_DATA!I434=0,0,D.Other_DATA!I434/ECO!S34),IF($C$3="Constant Exchange rate",IF(D.Other_DATA!I434=0,0,D.Other_DATA!I434/ECO!S69))))</f>
        <v>74.183281849667694</v>
      </c>
      <c r="K539" s="74">
        <f>IF($C$3="National Currency",IF(D.Other_DATA!J434=0,0,D.Other_DATA!J434),IF($C$3="Current Exchange rate",IF(D.Other_DATA!J434=0,0,D.Other_DATA!J434/ECO!T34),IF($C$3="Constant Exchange rate",IF(D.Other_DATA!J434=0,0,D.Other_DATA!J434/ECO!T69))))</f>
        <v>84.480014977066361</v>
      </c>
      <c r="L539" s="74">
        <f>IF($C$3="National Currency",IF(D.Other_DATA!K434=0,0,D.Other_DATA!K434),IF($C$3="Current Exchange rate",IF(D.Other_DATA!K434=0,0,D.Other_DATA!K434/ECO!U34),IF($C$3="Constant Exchange rate",IF(D.Other_DATA!K434=0,0,D.Other_DATA!K434/ECO!U69))))</f>
        <v>93.840681456519704</v>
      </c>
      <c r="M539" s="74">
        <f>IF($C$3="National Currency",IF(D.Other_DATA!L434=0,0,D.Other_DATA!L434),IF($C$3="Current Exchange rate",IF(D.Other_DATA!L434=0,0,D.Other_DATA!L434/ECO!V34),IF($C$3="Constant Exchange rate",IF(D.Other_DATA!L434=0,0,D.Other_DATA!L434/ECO!V69))))</f>
        <v>93.138631470560696</v>
      </c>
      <c r="N539" s="74">
        <f>IF($C$3="National Currency",IF(D.Other_DATA!M434=0,0,D.Other_DATA!M434),IF($C$3="Current Exchange rate",IF(D.Other_DATA!M434=0,0,D.Other_DATA!M434/ECO!W34),IF($C$3="Constant Exchange rate",IF(D.Other_DATA!M434=0,0,D.Other_DATA!M434/ECO!W69))))</f>
        <v>119.58251427501638</v>
      </c>
      <c r="O539" s="74">
        <f>IF($C$3="National Currency",IF(D.Other_DATA!N434=0,0,D.Other_DATA!N434),IF($C$3="Current Exchange rate",IF(D.Other_DATA!N434=0,0,D.Other_DATA!N434/ECO!X34),IF($C$3="Constant Exchange rate",IF(D.Other_DATA!N434=0,0,D.Other_DATA!N434/ECO!X69))))</f>
        <v>119.58251427501638</v>
      </c>
      <c r="P539" s="48">
        <f t="shared" si="110"/>
        <v>2.5430232616465796E-2</v>
      </c>
      <c r="Q539" s="94">
        <f t="shared" si="111"/>
        <v>0</v>
      </c>
      <c r="R539" s="94">
        <f t="shared" si="112"/>
        <v>1.4333333333333331</v>
      </c>
    </row>
    <row r="540" spans="3:18" ht="15" x14ac:dyDescent="0.25">
      <c r="C540" s="256"/>
      <c r="D540" s="257"/>
      <c r="E540" s="45" t="s">
        <v>25</v>
      </c>
      <c r="F540" s="74">
        <f>IF($C$3="National Currency",IF(D.Other_DATA!E435=0,0,D.Other_DATA!E435),IF($C$3="Current Exchange rate",IF(D.Other_DATA!E435=0,0,D.Other_DATA!E435/ECO!O35),IF($C$3="Constant Exchange rate",IF(D.Other_DATA!E435=0,0,D.Other_DATA!E435/ECO!O70))))</f>
        <v>27.975999999999999</v>
      </c>
      <c r="G540" s="74">
        <f>IF($C$3="National Currency",IF(D.Other_DATA!F435=0,0,D.Other_DATA!F435),IF($C$3="Current Exchange rate",IF(D.Other_DATA!F435=0,0,D.Other_DATA!F435/ECO!P35),IF($C$3="Constant Exchange rate",IF(D.Other_DATA!F435=0,0,D.Other_DATA!F435/ECO!P70))))</f>
        <v>32.415999999999997</v>
      </c>
      <c r="H540" s="74">
        <f>IF($C$3="National Currency",IF(D.Other_DATA!G435=0,0,D.Other_DATA!G435),IF($C$3="Current Exchange rate",IF(D.Other_DATA!G435=0,0,D.Other_DATA!G435/ECO!Q35),IF($C$3="Constant Exchange rate",IF(D.Other_DATA!G435=0,0,D.Other_DATA!G435/ECO!Q70))))</f>
        <v>33.965000000000003</v>
      </c>
      <c r="I540" s="74">
        <f>IF($C$3="National Currency",IF(D.Other_DATA!H435=0,0,D.Other_DATA!H435),IF($C$3="Current Exchange rate",IF(D.Other_DATA!H435=0,0,D.Other_DATA!H435/ECO!R35),IF($C$3="Constant Exchange rate",IF(D.Other_DATA!H435=0,0,D.Other_DATA!H435/ECO!R70))))</f>
        <v>32.335999999999999</v>
      </c>
      <c r="J540" s="74">
        <f>IF($C$3="National Currency",IF(D.Other_DATA!I435=0,0,D.Other_DATA!I435),IF($C$3="Current Exchange rate",IF(D.Other_DATA!I435=0,0,D.Other_DATA!I435/ECO!S35),IF($C$3="Constant Exchange rate",IF(D.Other_DATA!I435=0,0,D.Other_DATA!I435/ECO!S70))))</f>
        <v>32.857999999999997</v>
      </c>
      <c r="K540" s="74">
        <f>IF($C$3="National Currency",IF(D.Other_DATA!J435=0,0,D.Other_DATA!J435),IF($C$3="Current Exchange rate",IF(D.Other_DATA!J435=0,0,D.Other_DATA!J435/ECO!T35),IF($C$3="Constant Exchange rate",IF(D.Other_DATA!J435=0,0,D.Other_DATA!J435/ECO!T70))))</f>
        <v>34.820999999999998</v>
      </c>
      <c r="L540" s="74">
        <f>IF($C$3="National Currency",IF(D.Other_DATA!K435=0,0,D.Other_DATA!K435),IF($C$3="Current Exchange rate",IF(D.Other_DATA!K435=0,0,D.Other_DATA!K435/ECO!U35),IF($C$3="Constant Exchange rate",IF(D.Other_DATA!K435=0,0,D.Other_DATA!K435/ECO!U70))))</f>
        <v>29.902000000000001</v>
      </c>
      <c r="M540" s="74">
        <f>IF($C$3="National Currency",IF(D.Other_DATA!L435=0,0,D.Other_DATA!L435),IF($C$3="Current Exchange rate",IF(D.Other_DATA!L435=0,0,D.Other_DATA!L435/ECO!V35),IF($C$3="Constant Exchange rate",IF(D.Other_DATA!L435=0,0,D.Other_DATA!L435/ECO!V70))))</f>
        <v>25.904</v>
      </c>
      <c r="N540" s="74">
        <f>IF($C$3="National Currency",IF(D.Other_DATA!M435=0,0,D.Other_DATA!M435),IF($C$3="Current Exchange rate",IF(D.Other_DATA!M435=0,0,D.Other_DATA!M435/ECO!W35),IF($C$3="Constant Exchange rate",IF(D.Other_DATA!M435=0,0,D.Other_DATA!M435/ECO!W70))))</f>
        <v>36.880000000000003</v>
      </c>
      <c r="O540" s="74">
        <f>IF($C$3="National Currency",IF(D.Other_DATA!N435=0,0,D.Other_DATA!N435),IF($C$3="Current Exchange rate",IF(D.Other_DATA!N435=0,0,D.Other_DATA!N435/ECO!X35),IF($C$3="Constant Exchange rate",IF(D.Other_DATA!N435=0,0,D.Other_DATA!N435/ECO!X70))))</f>
        <v>36.289518898014641</v>
      </c>
      <c r="P540" s="48">
        <f t="shared" si="110"/>
        <v>7.7172729868663524E-3</v>
      </c>
      <c r="Q540" s="94">
        <f t="shared" si="111"/>
        <v>-1.6010875867282004E-2</v>
      </c>
      <c r="R540" s="94">
        <f t="shared" si="112"/>
        <v>0.2971661030173951</v>
      </c>
    </row>
    <row r="541" spans="3:18" ht="15" x14ac:dyDescent="0.25">
      <c r="C541" s="256"/>
      <c r="D541" s="257"/>
      <c r="E541" s="45" t="s">
        <v>26</v>
      </c>
      <c r="F541" s="74">
        <f>IF($C$3="National Currency",IF(D.Other_DATA!E436=0,0,D.Other_DATA!E436),IF($C$3="Current Exchange rate",IF(D.Other_DATA!E436=0,0,D.Other_DATA!E436/ECO!O36),IF($C$3="Constant Exchange rate",IF(D.Other_DATA!E436=0,0,D.Other_DATA!E436/ECO!O71))))</f>
        <v>4.4282116499543536</v>
      </c>
      <c r="G541" s="74">
        <f>IF($C$3="National Currency",IF(D.Other_DATA!F436=0,0,D.Other_DATA!F436),IF($C$3="Current Exchange rate",IF(D.Other_DATA!F436=0,0,D.Other_DATA!F436/ECO!P36),IF($C$3="Constant Exchange rate",IF(D.Other_DATA!F436=0,0,D.Other_DATA!F436/ECO!P71))))</f>
        <v>5.5502430952824806</v>
      </c>
      <c r="H541" s="74">
        <f>IF($C$3="National Currency",IF(D.Other_DATA!G436=0,0,D.Other_DATA!G436),IF($C$3="Current Exchange rate",IF(D.Other_DATA!G436=0,0,D.Other_DATA!G436/ECO!Q36),IF($C$3="Constant Exchange rate",IF(D.Other_DATA!G436=0,0,D.Other_DATA!G436/ECO!Q71))))</f>
        <v>6.6722745406106059</v>
      </c>
      <c r="I541" s="74">
        <f>IF($C$3="National Currency",IF(D.Other_DATA!H436=0,0,D.Other_DATA!H436),IF($C$3="Current Exchange rate",IF(D.Other_DATA!H436=0,0,D.Other_DATA!H436/ECO!R36),IF($C$3="Constant Exchange rate",IF(D.Other_DATA!H436=0,0,D.Other_DATA!H436/ECO!R71))))</f>
        <v>7.794305985938732</v>
      </c>
      <c r="J541" s="74">
        <f>IF($C$3="National Currency",IF(D.Other_DATA!I436=0,0,D.Other_DATA!I436),IF($C$3="Current Exchange rate",IF(D.Other_DATA!I436=0,0,D.Other_DATA!I436/ECO!S36),IF($C$3="Constant Exchange rate",IF(D.Other_DATA!I436=0,0,D.Other_DATA!I436/ECO!S71))))</f>
        <v>8.9163374312668573</v>
      </c>
      <c r="K541" s="74">
        <f>IF($C$3="National Currency",IF(D.Other_DATA!J436=0,0,D.Other_DATA!J436),IF($C$3="Current Exchange rate",IF(D.Other_DATA!J436=0,0,D.Other_DATA!J436/ECO!T36),IF($C$3="Constant Exchange rate",IF(D.Other_DATA!J436=0,0,D.Other_DATA!J436/ECO!T71))))</f>
        <v>10.038368876594985</v>
      </c>
      <c r="L541" s="74">
        <f>IF($C$3="National Currency",IF(D.Other_DATA!K436=0,0,D.Other_DATA!K436),IF($C$3="Current Exchange rate",IF(D.Other_DATA!K436=0,0,D.Other_DATA!K436/ECO!U36),IF($C$3="Constant Exchange rate",IF(D.Other_DATA!K436=0,0,D.Other_DATA!K436/ECO!U71))))</f>
        <v>7.9771571339341474</v>
      </c>
      <c r="M541" s="74">
        <f>IF($C$3="National Currency",IF(D.Other_DATA!L436=0,0,D.Other_DATA!L436),IF($C$3="Current Exchange rate",IF(D.Other_DATA!L436=0,0,D.Other_DATA!L436/ECO!V36),IF($C$3="Constant Exchange rate",IF(D.Other_DATA!L436=0,0,D.Other_DATA!L436/ECO!V71))))</f>
        <v>10.172213794949585</v>
      </c>
      <c r="N541" s="74">
        <f>IF($C$3="National Currency",IF(D.Other_DATA!M436=0,0,D.Other_DATA!M436),IF($C$3="Current Exchange rate",IF(D.Other_DATA!M436=0,0,D.Other_DATA!M436/ECO!W36),IF($C$3="Constant Exchange rate",IF(D.Other_DATA!M436=0,0,D.Other_DATA!M436/ECO!W71))))</f>
        <v>12.157580083876148</v>
      </c>
      <c r="O541" s="74">
        <f>IF($C$3="National Currency",IF(D.Other_DATA!N436=0,0,D.Other_DATA!N436),IF($C$3="Current Exchange rate",IF(D.Other_DATA!N436=0,0,D.Other_DATA!N436/ECO!X36),IF($C$3="Constant Exchange rate",IF(D.Other_DATA!N436=0,0,D.Other_DATA!N436/ECO!X71))))</f>
        <v>12.157580083876148</v>
      </c>
      <c r="P541" s="48">
        <f t="shared" si="110"/>
        <v>2.585412185557928E-3</v>
      </c>
      <c r="Q541" s="94">
        <f t="shared" si="111"/>
        <v>0</v>
      </c>
      <c r="R541" s="94">
        <f t="shared" si="112"/>
        <v>1.7454830628977431</v>
      </c>
    </row>
    <row r="542" spans="3:18" ht="15" x14ac:dyDescent="0.25">
      <c r="C542" s="256"/>
      <c r="D542" s="257"/>
      <c r="E542" s="45" t="s">
        <v>27</v>
      </c>
      <c r="F542" s="74">
        <f>IF($C$3="National Currency",IF(D.Other_DATA!E437=0,0,D.Other_DATA!E437),IF($C$3="Current Exchange rate",IF(D.Other_DATA!E437=0,0,D.Other_DATA!E437/ECO!O37),IF($C$3="Constant Exchange rate",IF(D.Other_DATA!E437=0,0,D.Other_DATA!E437/ECO!O72))))</f>
        <v>0</v>
      </c>
      <c r="G542" s="74">
        <f>IF($C$3="National Currency",IF(D.Other_DATA!F437=0,0,D.Other_DATA!F437),IF($C$3="Current Exchange rate",IF(D.Other_DATA!F437=0,0,D.Other_DATA!F437/ECO!P37),IF($C$3="Constant Exchange rate",IF(D.Other_DATA!F437=0,0,D.Other_DATA!F437/ECO!P72))))</f>
        <v>0</v>
      </c>
      <c r="H542" s="74">
        <f>IF($C$3="National Currency",IF(D.Other_DATA!G437=0,0,D.Other_DATA!G437),IF($C$3="Current Exchange rate",IF(D.Other_DATA!G437=0,0,D.Other_DATA!G437/ECO!Q37),IF($C$3="Constant Exchange rate",IF(D.Other_DATA!G437=0,0,D.Other_DATA!G437/ECO!Q72))))</f>
        <v>0</v>
      </c>
      <c r="I542" s="74">
        <f>IF($C$3="National Currency",IF(D.Other_DATA!H437=0,0,D.Other_DATA!H437),IF($C$3="Current Exchange rate",IF(D.Other_DATA!H437=0,0,D.Other_DATA!H437/ECO!R37),IF($C$3="Constant Exchange rate",IF(D.Other_DATA!H437=0,0,D.Other_DATA!H437/ECO!R72))))</f>
        <v>0</v>
      </c>
      <c r="J542" s="74">
        <f>IF($C$3="National Currency",IF(D.Other_DATA!I437=0,0,D.Other_DATA!I437),IF($C$3="Current Exchange rate",IF(D.Other_DATA!I437=0,0,D.Other_DATA!I437/ECO!S37),IF($C$3="Constant Exchange rate",IF(D.Other_DATA!I437=0,0,D.Other_DATA!I437/ECO!S72))))</f>
        <v>0</v>
      </c>
      <c r="K542" s="74">
        <f>IF($C$3="National Currency",IF(D.Other_DATA!J437=0,0,D.Other_DATA!J437),IF($C$3="Current Exchange rate",IF(D.Other_DATA!J437=0,0,D.Other_DATA!J437/ECO!T37),IF($C$3="Constant Exchange rate",IF(D.Other_DATA!J437=0,0,D.Other_DATA!J437/ECO!T72))))</f>
        <v>0</v>
      </c>
      <c r="L542" s="74">
        <f>IF($C$3="National Currency",IF(D.Other_DATA!K437=0,0,D.Other_DATA!K437),IF($C$3="Current Exchange rate",IF(D.Other_DATA!K437=0,0,D.Other_DATA!K437/ECO!U37),IF($C$3="Constant Exchange rate",IF(D.Other_DATA!K437=0,0,D.Other_DATA!K437/ECO!U72))))</f>
        <v>0</v>
      </c>
      <c r="M542" s="74">
        <f>IF($C$3="National Currency",IF(D.Other_DATA!L437=0,0,D.Other_DATA!L437),IF($C$3="Current Exchange rate",IF(D.Other_DATA!L437=0,0,D.Other_DATA!L437/ECO!V37),IF($C$3="Constant Exchange rate",IF(D.Other_DATA!L437=0,0,D.Other_DATA!L437/ECO!V72))))</f>
        <v>0</v>
      </c>
      <c r="N542" s="74">
        <f>IF($C$3="National Currency",IF(D.Other_DATA!M437=0,0,D.Other_DATA!M437),IF($C$3="Current Exchange rate",IF(D.Other_DATA!M437=0,0,D.Other_DATA!M437/ECO!W37),IF($C$3="Constant Exchange rate",IF(D.Other_DATA!M437=0,0,D.Other_DATA!M437/ECO!W72))))</f>
        <v>0</v>
      </c>
      <c r="O542" s="74">
        <f>IF($C$3="National Currency",IF(D.Other_DATA!N437=0,0,D.Other_DATA!N437),IF($C$3="Current Exchange rate",IF(D.Other_DATA!N437=0,0,D.Other_DATA!N437/ECO!X37),IF($C$3="Constant Exchange rate",IF(D.Other_DATA!N437=0,0,D.Other_DATA!N437/ECO!X72))))</f>
        <v>0</v>
      </c>
      <c r="P542" s="48">
        <f t="shared" si="110"/>
        <v>0</v>
      </c>
      <c r="Q542" s="94" t="str">
        <f t="shared" si="111"/>
        <v>-</v>
      </c>
      <c r="R542" s="94" t="str">
        <f t="shared" si="112"/>
        <v>-</v>
      </c>
    </row>
    <row r="543" spans="3:18" ht="15" x14ac:dyDescent="0.25">
      <c r="C543" s="256"/>
      <c r="D543" s="257"/>
      <c r="E543" s="45" t="s">
        <v>28</v>
      </c>
      <c r="F543" s="74">
        <f>IF($C$3="National Currency",IF(D.Other_DATA!E438=0,0,D.Other_DATA!E438),IF($C$3="Current Exchange rate",IF(D.Other_DATA!E438=0,0,D.Other_DATA!E438/ECO!O38),IF($C$3="Constant Exchange rate",IF(D.Other_DATA!E438=0,0,D.Other_DATA!E438/ECO!O73))))</f>
        <v>11.191787681522284</v>
      </c>
      <c r="G543" s="74">
        <f>IF($C$3="National Currency",IF(D.Other_DATA!F438=0,0,D.Other_DATA!F438),IF($C$3="Current Exchange rate",IF(D.Other_DATA!F438=0,0,D.Other_DATA!F438/ECO!P38),IF($C$3="Constant Exchange rate",IF(D.Other_DATA!F438=0,0,D.Other_DATA!F438/ECO!P73))))</f>
        <v>9.0928058754798862</v>
      </c>
      <c r="H543" s="74">
        <f>IF($C$3="National Currency",IF(D.Other_DATA!G438=0,0,D.Other_DATA!G438),IF($C$3="Current Exchange rate",IF(D.Other_DATA!G438=0,0,D.Other_DATA!G438/ECO!Q38),IF($C$3="Constant Exchange rate",IF(D.Other_DATA!G438=0,0,D.Other_DATA!G438/ECO!Q73))))</f>
        <v>12.522951093306627</v>
      </c>
      <c r="I543" s="74">
        <f>IF($C$3="National Currency",IF(D.Other_DATA!H438=0,0,D.Other_DATA!H438),IF($C$3="Current Exchange rate",IF(D.Other_DATA!H438=0,0,D.Other_DATA!H438/ECO!R38),IF($C$3="Constant Exchange rate",IF(D.Other_DATA!H438=0,0,D.Other_DATA!H438/ECO!R73))))</f>
        <v>15</v>
      </c>
      <c r="J543" s="74">
        <f>IF($C$3="National Currency",IF(D.Other_DATA!I438=0,0,D.Other_DATA!I438),IF($C$3="Current Exchange rate",IF(D.Other_DATA!I438=0,0,D.Other_DATA!I438/ECO!S38),IF($C$3="Constant Exchange rate",IF(D.Other_DATA!I438=0,0,D.Other_DATA!I438/ECO!S73))))</f>
        <v>17</v>
      </c>
      <c r="K543" s="74">
        <f>IF($C$3="National Currency",IF(D.Other_DATA!J438=0,0,D.Other_DATA!J438),IF($C$3="Current Exchange rate",IF(D.Other_DATA!J438=0,0,D.Other_DATA!J438/ECO!T38),IF($C$3="Constant Exchange rate",IF(D.Other_DATA!J438=0,0,D.Other_DATA!J438/ECO!T73))))</f>
        <v>17</v>
      </c>
      <c r="L543" s="74">
        <f>IF($C$3="National Currency",IF(D.Other_DATA!K438=0,0,D.Other_DATA!K438),IF($C$3="Current Exchange rate",IF(D.Other_DATA!K438=0,0,D.Other_DATA!K438/ECO!U38),IF($C$3="Constant Exchange rate",IF(D.Other_DATA!K438=0,0,D.Other_DATA!K438/ECO!U73))))</f>
        <v>19</v>
      </c>
      <c r="M543" s="74">
        <f>IF($C$3="National Currency",IF(D.Other_DATA!L438=0,0,D.Other_DATA!L438),IF($C$3="Current Exchange rate",IF(D.Other_DATA!L438=0,0,D.Other_DATA!L438/ECO!V38),IF($C$3="Constant Exchange rate",IF(D.Other_DATA!L438=0,0,D.Other_DATA!L438/ECO!V73))))</f>
        <v>19</v>
      </c>
      <c r="N543" s="74">
        <f>IF($C$3="National Currency",IF(D.Other_DATA!M438=0,0,D.Other_DATA!M438),IF($C$3="Current Exchange rate",IF(D.Other_DATA!M438=0,0,D.Other_DATA!M438/ECO!W38),IF($C$3="Constant Exchange rate",IF(D.Other_DATA!M438=0,0,D.Other_DATA!M438/ECO!W73))))</f>
        <v>21</v>
      </c>
      <c r="O543" s="74">
        <f>IF($C$3="National Currency",IF(D.Other_DATA!N438=0,0,D.Other_DATA!N438),IF($C$3="Current Exchange rate",IF(D.Other_DATA!N438=0,0,D.Other_DATA!N438/ECO!X38),IF($C$3="Constant Exchange rate",IF(D.Other_DATA!N438=0,0,D.Other_DATA!N438/ECO!X73))))</f>
        <v>13.8</v>
      </c>
      <c r="P543" s="48">
        <f t="shared" si="110"/>
        <v>2.9346866658125376E-3</v>
      </c>
      <c r="Q543" s="94">
        <f t="shared" si="111"/>
        <v>-0.34285714285714286</v>
      </c>
      <c r="R543" s="94">
        <f t="shared" si="112"/>
        <v>0.23304697986577194</v>
      </c>
    </row>
    <row r="544" spans="3:18" ht="15" x14ac:dyDescent="0.25">
      <c r="C544" s="256"/>
      <c r="D544" s="257"/>
      <c r="E544" s="45" t="s">
        <v>29</v>
      </c>
      <c r="F544" s="74">
        <f>IF($C$3="National Currency",IF(D.Other_DATA!E439=0,0,D.Other_DATA!E439),IF($C$3="Current Exchange rate",IF(D.Other_DATA!E439=0,0,D.Other_DATA!E439/ECO!O39),IF($C$3="Constant Exchange rate",IF(D.Other_DATA!E439=0,0,D.Other_DATA!E439/ECO!O74))))</f>
        <v>0</v>
      </c>
      <c r="G544" s="74">
        <f>IF($C$3="National Currency",IF(D.Other_DATA!F439=0,0,D.Other_DATA!F439),IF($C$3="Current Exchange rate",IF(D.Other_DATA!F439=0,0,D.Other_DATA!F439/ECO!P39),IF($C$3="Constant Exchange rate",IF(D.Other_DATA!F439=0,0,D.Other_DATA!F439/ECO!P74))))</f>
        <v>0</v>
      </c>
      <c r="H544" s="74">
        <f>IF($C$3="National Currency",IF(D.Other_DATA!G439=0,0,D.Other_DATA!G439),IF($C$3="Current Exchange rate",IF(D.Other_DATA!G439=0,0,D.Other_DATA!G439/ECO!Q39),IF($C$3="Constant Exchange rate",IF(D.Other_DATA!G439=0,0,D.Other_DATA!G439/ECO!Q74))))</f>
        <v>0</v>
      </c>
      <c r="I544" s="74">
        <f>IF($C$3="National Currency",IF(D.Other_DATA!H439=0,0,D.Other_DATA!H439),IF($C$3="Current Exchange rate",IF(D.Other_DATA!H439=0,0,D.Other_DATA!H439/ECO!R39),IF($C$3="Constant Exchange rate",IF(D.Other_DATA!H439=0,0,D.Other_DATA!H439/ECO!R74))))</f>
        <v>0</v>
      </c>
      <c r="J544" s="74">
        <f>IF($C$3="National Currency",IF(D.Other_DATA!I439=0,0,D.Other_DATA!I439),IF($C$3="Current Exchange rate",IF(D.Other_DATA!I439=0,0,D.Other_DATA!I439/ECO!S39),IF($C$3="Constant Exchange rate",IF(D.Other_DATA!I439=0,0,D.Other_DATA!I439/ECO!S74))))</f>
        <v>0</v>
      </c>
      <c r="K544" s="74">
        <f>IF($C$3="National Currency",IF(D.Other_DATA!J439=0,0,D.Other_DATA!J439),IF($C$3="Current Exchange rate",IF(D.Other_DATA!J439=0,0,D.Other_DATA!J439/ECO!T39),IF($C$3="Constant Exchange rate",IF(D.Other_DATA!J439=0,0,D.Other_DATA!J439/ECO!T74))))</f>
        <v>0</v>
      </c>
      <c r="L544" s="74">
        <f>IF($C$3="National Currency",IF(D.Other_DATA!K439=0,0,D.Other_DATA!K439),IF($C$3="Current Exchange rate",IF(D.Other_DATA!K439=0,0,D.Other_DATA!K439/ECO!U39),IF($C$3="Constant Exchange rate",IF(D.Other_DATA!K439=0,0,D.Other_DATA!K439/ECO!U74))))</f>
        <v>0</v>
      </c>
      <c r="M544" s="74">
        <f>IF($C$3="National Currency",IF(D.Other_DATA!L439=0,0,D.Other_DATA!L439),IF($C$3="Current Exchange rate",IF(D.Other_DATA!L439=0,0,D.Other_DATA!L439/ECO!V39),IF($C$3="Constant Exchange rate",IF(D.Other_DATA!L439=0,0,D.Other_DATA!L439/ECO!V74))))</f>
        <v>0</v>
      </c>
      <c r="N544" s="74">
        <f>IF($C$3="National Currency",IF(D.Other_DATA!M439=0,0,D.Other_DATA!M439),IF($C$3="Current Exchange rate",IF(D.Other_DATA!M439=0,0,D.Other_DATA!M439/ECO!W39),IF($C$3="Constant Exchange rate",IF(D.Other_DATA!M439=0,0,D.Other_DATA!M439/ECO!W74))))</f>
        <v>0</v>
      </c>
      <c r="O544" s="74">
        <f>IF($C$3="National Currency",IF(D.Other_DATA!N439=0,0,D.Other_DATA!N439),IF($C$3="Current Exchange rate",IF(D.Other_DATA!N439=0,0,D.Other_DATA!N439/ECO!X39),IF($C$3="Constant Exchange rate",IF(D.Other_DATA!N439=0,0,D.Other_DATA!N439/ECO!X74))))</f>
        <v>0</v>
      </c>
      <c r="P544" s="48">
        <f t="shared" si="110"/>
        <v>0</v>
      </c>
      <c r="Q544" s="94" t="str">
        <f t="shared" si="111"/>
        <v>-</v>
      </c>
      <c r="R544" s="94" t="str">
        <f t="shared" si="112"/>
        <v>-</v>
      </c>
    </row>
    <row r="545" spans="3:20" ht="15" x14ac:dyDescent="0.25">
      <c r="C545" s="256"/>
      <c r="D545" s="257"/>
      <c r="E545" s="45" t="s">
        <v>30</v>
      </c>
      <c r="F545" s="74">
        <f>IF($C$3="National Currency",IF(D.Other_DATA!E440=0,0,D.Other_DATA!E440),IF($C$3="Current Exchange rate",IF(D.Other_DATA!E440=0,0,D.Other_DATA!E440/ECO!O40),IF($C$3="Constant Exchange rate",IF(D.Other_DATA!E440=0,0,D.Other_DATA!E440/ECO!O75))))</f>
        <v>0</v>
      </c>
      <c r="G545" s="74">
        <f>IF($C$3="National Currency",IF(D.Other_DATA!F440=0,0,D.Other_DATA!F440),IF($C$3="Current Exchange rate",IF(D.Other_DATA!F440=0,0,D.Other_DATA!F440/ECO!P40),IF($C$3="Constant Exchange rate",IF(D.Other_DATA!F440=0,0,D.Other_DATA!F440/ECO!P75))))</f>
        <v>0</v>
      </c>
      <c r="H545" s="74">
        <f>IF($C$3="National Currency",IF(D.Other_DATA!G440=0,0,D.Other_DATA!G440),IF($C$3="Current Exchange rate",IF(D.Other_DATA!G440=0,0,D.Other_DATA!G440/ECO!Q40),IF($C$3="Constant Exchange rate",IF(D.Other_DATA!G440=0,0,D.Other_DATA!G440/ECO!Q75))))</f>
        <v>0</v>
      </c>
      <c r="I545" s="74">
        <f>IF($C$3="National Currency",IF(D.Other_DATA!H440=0,0,D.Other_DATA!H440),IF($C$3="Current Exchange rate",IF(D.Other_DATA!H440=0,0,D.Other_DATA!H440/ECO!R40),IF($C$3="Constant Exchange rate",IF(D.Other_DATA!H440=0,0,D.Other_DATA!H440/ECO!R75))))</f>
        <v>0</v>
      </c>
      <c r="J545" s="74">
        <f>IF($C$3="National Currency",IF(D.Other_DATA!I440=0,0,D.Other_DATA!I440),IF($C$3="Current Exchange rate",IF(D.Other_DATA!I440=0,0,D.Other_DATA!I440/ECO!S40),IF($C$3="Constant Exchange rate",IF(D.Other_DATA!I440=0,0,D.Other_DATA!I440/ECO!S75))))</f>
        <v>6.3559322033898304</v>
      </c>
      <c r="K545" s="74">
        <f>IF($C$3="National Currency",IF(D.Other_DATA!J440=0,0,D.Other_DATA!J440),IF($C$3="Current Exchange rate",IF(D.Other_DATA!J440=0,0,D.Other_DATA!J440/ECO!T40),IF($C$3="Constant Exchange rate",IF(D.Other_DATA!J440=0,0,D.Other_DATA!J440/ECO!T75))))</f>
        <v>9.5338983050847457</v>
      </c>
      <c r="L545" s="74">
        <f>IF($C$3="National Currency",IF(D.Other_DATA!K440=0,0,D.Other_DATA!K440),IF($C$3="Current Exchange rate",IF(D.Other_DATA!K440=0,0,D.Other_DATA!K440/ECO!U40),IF($C$3="Constant Exchange rate",IF(D.Other_DATA!K440=0,0,D.Other_DATA!K440/ECO!U75))))</f>
        <v>11.652542372881356</v>
      </c>
      <c r="M545" s="74">
        <f>IF($C$3="National Currency",IF(D.Other_DATA!L440=0,0,D.Other_DATA!L440),IF($C$3="Current Exchange rate",IF(D.Other_DATA!L440=0,0,D.Other_DATA!L440/ECO!V40),IF($C$3="Constant Exchange rate",IF(D.Other_DATA!L440=0,0,D.Other_DATA!L440/ECO!V75))))</f>
        <v>14.830508474576272</v>
      </c>
      <c r="N545" s="74">
        <f>IF($C$3="National Currency",IF(D.Other_DATA!M440=0,0,D.Other_DATA!M440),IF($C$3="Current Exchange rate",IF(D.Other_DATA!M440=0,0,D.Other_DATA!M440/ECO!W40),IF($C$3="Constant Exchange rate",IF(D.Other_DATA!M440=0,0,D.Other_DATA!M440/ECO!W75))))</f>
        <v>13.771186440677967</v>
      </c>
      <c r="O545" s="74">
        <f>IF($C$3="National Currency",IF(D.Other_DATA!N440=0,0,D.Other_DATA!N440),IF($C$3="Current Exchange rate",IF(D.Other_DATA!N440=0,0,D.Other_DATA!N440/ECO!X40),IF($C$3="Constant Exchange rate",IF(D.Other_DATA!N440=0,0,D.Other_DATA!N440/ECO!X75))))</f>
        <v>14.124293785310735</v>
      </c>
      <c r="P545" s="48">
        <f t="shared" si="110"/>
        <v>3.0036504808529209E-3</v>
      </c>
      <c r="Q545" s="94">
        <f t="shared" si="111"/>
        <v>2.564102564102555E-2</v>
      </c>
      <c r="R545" s="94" t="str">
        <f t="shared" si="112"/>
        <v>-</v>
      </c>
    </row>
    <row r="546" spans="3:20" ht="15" x14ac:dyDescent="0.25">
      <c r="C546" s="256"/>
      <c r="D546" s="257"/>
      <c r="E546" s="45" t="s">
        <v>41</v>
      </c>
      <c r="F546" s="75">
        <f>IF($C$3="National Currency",IF(D.Other_DATA!E441=0,0,D.Other_DATA!E441),IF($C$3="Current Exchange rate",IF(D.Other_DATA!E441=0,0,D.Other_DATA!E441/ECO!O41),IF($C$3="Constant Exchange rate",IF(D.Other_DATA!E441=0,0,D.Other_DATA!E441/ECO!O76))))</f>
        <v>1311.8656478862044</v>
      </c>
      <c r="G546" s="75">
        <f>IF($C$3="National Currency",IF(D.Other_DATA!F441=0,0,D.Other_DATA!F441),IF($C$3="Current Exchange rate",IF(D.Other_DATA!F441=0,0,D.Other_DATA!F441/ECO!P41),IF($C$3="Constant Exchange rate",IF(D.Other_DATA!F441=0,0,D.Other_DATA!F441/ECO!P76))))</f>
        <v>1389.651400541652</v>
      </c>
      <c r="H546" s="75">
        <f>IF($C$3="National Currency",IF(D.Other_DATA!G441=0,0,D.Other_DATA!G441),IF($C$3="Current Exchange rate",IF(D.Other_DATA!G441=0,0,D.Other_DATA!G441/ECO!Q41),IF($C$3="Constant Exchange rate",IF(D.Other_DATA!G441=0,0,D.Other_DATA!G441/ECO!Q76))))</f>
        <v>1919.1571556533977</v>
      </c>
      <c r="I546" s="75">
        <f>IF($C$3="National Currency",IF(D.Other_DATA!H441=0,0,D.Other_DATA!H441),IF($C$3="Current Exchange rate",IF(D.Other_DATA!H441=0,0,D.Other_DATA!H441/ECO!R41),IF($C$3="Constant Exchange rate",IF(D.Other_DATA!H441=0,0,D.Other_DATA!H441/ECO!R76))))</f>
        <v>1532.2042427917561</v>
      </c>
      <c r="J546" s="75">
        <f>IF($C$3="National Currency",IF(D.Other_DATA!I441=0,0,D.Other_DATA!I441),IF($C$3="Current Exchange rate",IF(D.Other_DATA!I441=0,0,D.Other_DATA!I441/ECO!S41),IF($C$3="Constant Exchange rate",IF(D.Other_DATA!I441=0,0,D.Other_DATA!I441/ECO!S76))))</f>
        <v>1673.8656164432084</v>
      </c>
      <c r="K546" s="75">
        <f>IF($C$3="National Currency",IF(D.Other_DATA!J441=0,0,D.Other_DATA!J441),IF($C$3="Current Exchange rate",IF(D.Other_DATA!J441=0,0,D.Other_DATA!J441/ECO!T41),IF($C$3="Constant Exchange rate",IF(D.Other_DATA!J441=0,0,D.Other_DATA!J441/ECO!T76))))</f>
        <v>1899.4761066813996</v>
      </c>
      <c r="L546" s="75">
        <f>IF($C$3="National Currency",IF(D.Other_DATA!K441=0,0,D.Other_DATA!K441),IF($C$3="Current Exchange rate",IF(D.Other_DATA!K441=0,0,D.Other_DATA!K441/ECO!U41),IF($C$3="Constant Exchange rate",IF(D.Other_DATA!K441=0,0,D.Other_DATA!K441/ECO!U76))))</f>
        <v>1943.7094803557159</v>
      </c>
      <c r="M546" s="75">
        <f>IF($C$3="National Currency",IF(D.Other_DATA!L441=0,0,D.Other_DATA!L441),IF($C$3="Current Exchange rate",IF(D.Other_DATA!L441=0,0,D.Other_DATA!L441/ECO!V41),IF($C$3="Constant Exchange rate",IF(D.Other_DATA!L441=0,0,D.Other_DATA!L441/ECO!V76))))</f>
        <v>1989.0178470973146</v>
      </c>
      <c r="N546" s="75">
        <f>IF($C$3="National Currency",IF(D.Other_DATA!M441=0,0,D.Other_DATA!M441),IF($C$3="Current Exchange rate",IF(D.Other_DATA!M441=0,0,D.Other_DATA!M441/ECO!W41),IF($C$3="Constant Exchange rate",IF(D.Other_DATA!M441=0,0,D.Other_DATA!M441/ECO!W76))))</f>
        <v>2050.8811699622311</v>
      </c>
      <c r="O546" s="75">
        <f>IF($C$3="National Currency",IF(D.Other_DATA!N441=0,0,D.Other_DATA!N441),IF($C$3="Current Exchange rate",IF(D.Other_DATA!N441=0,0,D.Other_DATA!N441/ECO!X41),IF($C$3="Constant Exchange rate",IF(D.Other_DATA!N441=0,0,D.Other_DATA!N441/ECO!X76))))</f>
        <v>1870.0996616011259</v>
      </c>
      <c r="P546" s="48">
        <f t="shared" si="110"/>
        <v>0.39769250294502634</v>
      </c>
      <c r="Q546" s="94">
        <f t="shared" si="111"/>
        <v>-8.814821209969681E-2</v>
      </c>
      <c r="R546" s="94">
        <f t="shared" si="112"/>
        <v>0.42552681718162089</v>
      </c>
    </row>
    <row r="547" spans="3:20" ht="15.75" thickBot="1" x14ac:dyDescent="0.3">
      <c r="C547" s="258"/>
      <c r="D547" s="259"/>
      <c r="E547" s="55" t="s">
        <v>85</v>
      </c>
      <c r="F547" s="64">
        <f t="shared" ref="F547:O547" si="113">SUM(F515:F546)</f>
        <v>3456.5358072426407</v>
      </c>
      <c r="G547" s="64">
        <f t="shared" si="113"/>
        <v>3646.0007542152202</v>
      </c>
      <c r="H547" s="64">
        <f t="shared" si="113"/>
        <v>4293.1757613851332</v>
      </c>
      <c r="I547" s="64">
        <f t="shared" si="113"/>
        <v>4365.5778692847525</v>
      </c>
      <c r="J547" s="64">
        <f t="shared" si="113"/>
        <v>4691.382717436014</v>
      </c>
      <c r="K547" s="64">
        <f t="shared" si="113"/>
        <v>4902.4711852769433</v>
      </c>
      <c r="L547" s="64">
        <f t="shared" si="113"/>
        <v>4783.1400931410308</v>
      </c>
      <c r="M547" s="64">
        <f t="shared" si="113"/>
        <v>4863.5446438418403</v>
      </c>
      <c r="N547" s="64">
        <f t="shared" si="113"/>
        <v>4945.2029813234012</v>
      </c>
      <c r="O547" s="64">
        <f t="shared" si="113"/>
        <v>4702.3759506465549</v>
      </c>
      <c r="P547" s="48">
        <f t="shared" si="110"/>
        <v>1</v>
      </c>
    </row>
    <row r="548" spans="3:20" ht="16.5" thickTop="1" thickBot="1" x14ac:dyDescent="0.3">
      <c r="C548" s="260"/>
      <c r="D548" s="261"/>
      <c r="E548" s="57" t="s">
        <v>86</v>
      </c>
      <c r="F548" s="64">
        <v>3448.37939453125</v>
      </c>
      <c r="G548" s="64">
        <v>3638.385009765625</v>
      </c>
      <c r="H548" s="64">
        <v>4270.75634765625</v>
      </c>
      <c r="I548" s="64">
        <v>3933.05908203125</v>
      </c>
      <c r="J548" s="64">
        <v>4195.53076171875</v>
      </c>
      <c r="K548" s="64">
        <v>4433.099609375</v>
      </c>
      <c r="L548" s="64">
        <v>4322.001953125</v>
      </c>
      <c r="M548" s="64">
        <v>4406.48046875</v>
      </c>
      <c r="N548" s="64">
        <v>4481.6708984375</v>
      </c>
      <c r="O548" s="64">
        <v>4242.77001953125</v>
      </c>
      <c r="P548" s="48">
        <f>O548/$O$547</f>
        <v>0.90226091321938839</v>
      </c>
      <c r="Q548" s="94">
        <f>IF(OR(O548=0, N548=0),"-",O548/N548-1)</f>
        <v>-5.3306207510582904E-2</v>
      </c>
      <c r="R548" s="94">
        <f>IF(OR(O548=0, F548=0),"-", O548/F548-1)</f>
        <v>0.23036636463488214</v>
      </c>
    </row>
    <row r="549" spans="3:20" ht="15.75" thickTop="1" x14ac:dyDescent="0.25">
      <c r="E549" s="57" t="s">
        <v>87</v>
      </c>
      <c r="F549" s="88"/>
      <c r="G549" s="88">
        <f t="shared" ref="G549:O549" si="114">G548/F548-1</f>
        <v>5.5099974073532287E-2</v>
      </c>
      <c r="H549" s="88">
        <f t="shared" si="114"/>
        <v>0.17380550331900158</v>
      </c>
      <c r="I549" s="88">
        <f t="shared" si="114"/>
        <v>-7.9072004613497837E-2</v>
      </c>
      <c r="J549" s="88">
        <f t="shared" si="114"/>
        <v>6.6734741129783615E-2</v>
      </c>
      <c r="K549" s="88">
        <f t="shared" si="114"/>
        <v>5.6624265474084501E-2</v>
      </c>
      <c r="L549" s="88">
        <f t="shared" si="114"/>
        <v>-2.5060942915664186E-2</v>
      </c>
      <c r="M549" s="88">
        <f t="shared" si="114"/>
        <v>1.954615396781989E-2</v>
      </c>
      <c r="N549" s="88">
        <f t="shared" si="114"/>
        <v>1.7063602169744563E-2</v>
      </c>
      <c r="O549" s="89">
        <f t="shared" si="114"/>
        <v>-5.3306207510582904E-2</v>
      </c>
      <c r="R549" s="99"/>
      <c r="T549" t="s">
        <v>45</v>
      </c>
    </row>
    <row r="552" spans="3:20" ht="18.75" x14ac:dyDescent="0.15">
      <c r="C552" s="264" t="s">
        <v>233</v>
      </c>
      <c r="D552" s="265"/>
      <c r="E552" s="269" t="s">
        <v>330</v>
      </c>
      <c r="F552" s="270"/>
      <c r="G552" s="270"/>
      <c r="H552" s="270"/>
      <c r="I552" s="270"/>
      <c r="J552" s="270"/>
      <c r="K552" s="270"/>
      <c r="L552" s="270"/>
      <c r="M552" s="270"/>
      <c r="N552" s="270"/>
      <c r="O552" s="271"/>
    </row>
    <row r="553" spans="3:20" ht="15" x14ac:dyDescent="0.15">
      <c r="C553" s="262" t="s">
        <v>93</v>
      </c>
      <c r="D553" s="263"/>
      <c r="E553" s="43">
        <v>13</v>
      </c>
      <c r="F553" s="44">
        <v>2004</v>
      </c>
      <c r="G553" s="44">
        <f t="shared" ref="G553:O553" si="115">F553+1</f>
        <v>2005</v>
      </c>
      <c r="H553" s="44">
        <f t="shared" si="115"/>
        <v>2006</v>
      </c>
      <c r="I553" s="44">
        <f t="shared" si="115"/>
        <v>2007</v>
      </c>
      <c r="J553" s="44">
        <f t="shared" si="115"/>
        <v>2008</v>
      </c>
      <c r="K553" s="44">
        <f t="shared" si="115"/>
        <v>2009</v>
      </c>
      <c r="L553" s="44">
        <f t="shared" si="115"/>
        <v>2010</v>
      </c>
      <c r="M553" s="44">
        <f t="shared" si="115"/>
        <v>2011</v>
      </c>
      <c r="N553" s="44">
        <f t="shared" si="115"/>
        <v>2012</v>
      </c>
      <c r="O553" s="120">
        <f t="shared" si="115"/>
        <v>2013</v>
      </c>
      <c r="P553" s="46" t="s">
        <v>91</v>
      </c>
      <c r="Q553" s="96" t="s">
        <v>88</v>
      </c>
      <c r="R553" s="97" t="s">
        <v>89</v>
      </c>
    </row>
    <row r="554" spans="3:20" ht="15" x14ac:dyDescent="0.25">
      <c r="C554" s="256"/>
      <c r="D554" s="257"/>
      <c r="E554" s="45" t="s">
        <v>0</v>
      </c>
      <c r="F554" s="73">
        <f>IF($C$3="National Currency",IF(D.Other_DATA!E446=0,0,D.Other_DATA!E446),IF($C$3="Current Exchange rate",IF(D.Other_DATA!E446=0,0,D.Other_DATA!E446/ECO!O10),IF($C$3="Constant Exchange rate",IF(D.Other_DATA!E446=0,0,D.Other_DATA!E446/ECO!O45))))</f>
        <v>778</v>
      </c>
      <c r="G554" s="73">
        <f>IF($C$3="National Currency",IF(D.Other_DATA!F446=0,0,D.Other_DATA!F446),IF($C$3="Current Exchange rate",IF(D.Other_DATA!F446=0,0,D.Other_DATA!F446/ECO!P10),IF($C$3="Constant Exchange rate",IF(D.Other_DATA!F446=0,0,D.Other_DATA!F446/ECO!P45))))</f>
        <v>992</v>
      </c>
      <c r="H554" s="73">
        <f>IF($C$3="National Currency",IF(D.Other_DATA!G446=0,0,D.Other_DATA!G446),IF($C$3="Current Exchange rate",IF(D.Other_DATA!G446=0,0,D.Other_DATA!G446/ECO!Q10),IF($C$3="Constant Exchange rate",IF(D.Other_DATA!G446=0,0,D.Other_DATA!G446/ECO!Q45))))</f>
        <v>252</v>
      </c>
      <c r="I554" s="73">
        <f>IF($C$3="National Currency",IF(D.Other_DATA!H446=0,0,D.Other_DATA!H446),IF($C$3="Current Exchange rate",IF(D.Other_DATA!H446=0,0,D.Other_DATA!H446/ECO!R10),IF($C$3="Constant Exchange rate",IF(D.Other_DATA!H446=0,0,D.Other_DATA!H446/ECO!R45))))</f>
        <v>200</v>
      </c>
      <c r="J554" s="73">
        <f>IF($C$3="National Currency",IF(D.Other_DATA!I446=0,0,D.Other_DATA!I446),IF($C$3="Current Exchange rate",IF(D.Other_DATA!I446=0,0,D.Other_DATA!I446/ECO!S10),IF($C$3="Constant Exchange rate",IF(D.Other_DATA!I446=0,0,D.Other_DATA!I446/ECO!S45))))</f>
        <v>170</v>
      </c>
      <c r="K554" s="73">
        <f>IF($C$3="National Currency",IF(D.Other_DATA!J446=0,0,D.Other_DATA!J446),IF($C$3="Current Exchange rate",IF(D.Other_DATA!J446=0,0,D.Other_DATA!J446/ECO!T10),IF($C$3="Constant Exchange rate",IF(D.Other_DATA!J446=0,0,D.Other_DATA!J446/ECO!T45))))</f>
        <v>184</v>
      </c>
      <c r="L554" s="73">
        <f>IF($C$3="National Currency",IF(D.Other_DATA!K446=0,0,D.Other_DATA!K446),IF($C$3="Current Exchange rate",IF(D.Other_DATA!K446=0,0,D.Other_DATA!K446/ECO!U10),IF($C$3="Constant Exchange rate",IF(D.Other_DATA!K446=0,0,D.Other_DATA!K446/ECO!U45))))</f>
        <v>233</v>
      </c>
      <c r="M554" s="73">
        <f>IF($C$3="National Currency",IF(D.Other_DATA!L446=0,0,D.Other_DATA!L446),IF($C$3="Current Exchange rate",IF(D.Other_DATA!L446=0,0,D.Other_DATA!L446/ECO!V10),IF($C$3="Constant Exchange rate",IF(D.Other_DATA!L446=0,0,D.Other_DATA!L446/ECO!V45))))</f>
        <v>223</v>
      </c>
      <c r="N554" s="73">
        <f>IF($C$3="National Currency",IF(D.Other_DATA!M446=0,0,D.Other_DATA!M446),IF($C$3="Current Exchange rate",IF(D.Other_DATA!M446=0,0,D.Other_DATA!M446/ECO!W10),IF($C$3="Constant Exchange rate",IF(D.Other_DATA!M446=0,0,D.Other_DATA!M446/ECO!W45))))</f>
        <v>240</v>
      </c>
      <c r="O554" s="73">
        <f>IF($C$3="National Currency",IF(D.Other_DATA!N446=0,0,D.Other_DATA!N446),IF($C$3="Current Exchange rate",IF(D.Other_DATA!N446=0,0,D.Other_DATA!N446/ECO!X10),IF($C$3="Constant Exchange rate",IF(D.Other_DATA!N446=0,0,D.Other_DATA!N446/ECO!X45))))</f>
        <v>236</v>
      </c>
      <c r="P554" s="48">
        <f>O554/$O$586</f>
        <v>5.5641137122044845E-3</v>
      </c>
      <c r="Q554" s="94">
        <f>IF(OR(O554=0, N554=0),"-",O554/N554-1)</f>
        <v>-1.6666666666666718E-2</v>
      </c>
      <c r="R554" s="94">
        <f>IF(OR(O554=0, F554=0),"-",O554/F554-1)</f>
        <v>-0.69665809768637532</v>
      </c>
    </row>
    <row r="555" spans="3:20" ht="15" x14ac:dyDescent="0.25">
      <c r="C555" s="256"/>
      <c r="D555" s="257"/>
      <c r="E555" s="45" t="s">
        <v>1</v>
      </c>
      <c r="F555" s="74">
        <f>IF($C$3="National Currency",IF(D.Other_DATA!E447=0,0,D.Other_DATA!E447),IF($C$3="Current Exchange rate",IF(D.Other_DATA!E447=0,0,D.Other_DATA!E447/ECO!O11),IF($C$3="Constant Exchange rate",IF(D.Other_DATA!E447=0,0,D.Other_DATA!E447/ECO!O46))))</f>
        <v>1021</v>
      </c>
      <c r="G555" s="74">
        <f>IF($C$3="National Currency",IF(D.Other_DATA!F447=0,0,D.Other_DATA!F447),IF($C$3="Current Exchange rate",IF(D.Other_DATA!F447=0,0,D.Other_DATA!F447/ECO!P11),IF($C$3="Constant Exchange rate",IF(D.Other_DATA!F447=0,0,D.Other_DATA!F447/ECO!P46))))</f>
        <v>1242</v>
      </c>
      <c r="H555" s="74">
        <f>IF($C$3="National Currency",IF(D.Other_DATA!G447=0,0,D.Other_DATA!G447),IF($C$3="Current Exchange rate",IF(D.Other_DATA!G447=0,0,D.Other_DATA!G447/ECO!Q11),IF($C$3="Constant Exchange rate",IF(D.Other_DATA!G447=0,0,D.Other_DATA!G447/ECO!Q46))))</f>
        <v>1286.20118108</v>
      </c>
      <c r="I555" s="74">
        <f>IF($C$3="National Currency",IF(D.Other_DATA!H447=0,0,D.Other_DATA!H447),IF($C$3="Current Exchange rate",IF(D.Other_DATA!H447=0,0,D.Other_DATA!H447/ECO!R11),IF($C$3="Constant Exchange rate",IF(D.Other_DATA!H447=0,0,D.Other_DATA!H447/ECO!R46))))</f>
        <v>1347.7607927399999</v>
      </c>
      <c r="J555" s="74">
        <f>IF($C$3="National Currency",IF(D.Other_DATA!I447=0,0,D.Other_DATA!I447),IF($C$3="Current Exchange rate",IF(D.Other_DATA!I447=0,0,D.Other_DATA!I447/ECO!S11),IF($C$3="Constant Exchange rate",IF(D.Other_DATA!I447=0,0,D.Other_DATA!I447/ECO!S46))))</f>
        <v>17.679208129999999</v>
      </c>
      <c r="K555" s="74">
        <f>IF($C$3="National Currency",IF(D.Other_DATA!J447=0,0,D.Other_DATA!J447),IF($C$3="Current Exchange rate",IF(D.Other_DATA!J447=0,0,D.Other_DATA!J447/ECO!T11),IF($C$3="Constant Exchange rate",IF(D.Other_DATA!J447=0,0,D.Other_DATA!J447/ECO!T46))))</f>
        <v>896.10295819000009</v>
      </c>
      <c r="L555" s="74">
        <f>IF($C$3="National Currency",IF(D.Other_DATA!K447=0,0,D.Other_DATA!K447),IF($C$3="Current Exchange rate",IF(D.Other_DATA!K447=0,0,D.Other_DATA!K447/ECO!U11),IF($C$3="Constant Exchange rate",IF(D.Other_DATA!K447=0,0,D.Other_DATA!K447/ECO!U46))))</f>
        <v>1003.43242517</v>
      </c>
      <c r="M555" s="74">
        <f>IF($C$3="National Currency",IF(D.Other_DATA!L447=0,0,D.Other_DATA!L447),IF($C$3="Current Exchange rate",IF(D.Other_DATA!L447=0,0,D.Other_DATA!L447/ECO!V11),IF($C$3="Constant Exchange rate",IF(D.Other_DATA!L447=0,0,D.Other_DATA!L447/ECO!V46))))</f>
        <v>785.23575513000003</v>
      </c>
      <c r="N555" s="74">
        <f>IF($C$3="National Currency",IF(D.Other_DATA!M447=0,0,D.Other_DATA!M447),IF($C$3="Current Exchange rate",IF(D.Other_DATA!M447=0,0,D.Other_DATA!M447/ECO!W11),IF($C$3="Constant Exchange rate",IF(D.Other_DATA!M447=0,0,D.Other_DATA!M447/ECO!W46))))</f>
        <v>1046.0597362200001</v>
      </c>
      <c r="O555" s="74">
        <f>IF($C$3="National Currency",IF(D.Other_DATA!N447=0,0,D.Other_DATA!N447),IF($C$3="Current Exchange rate",IF(D.Other_DATA!N447=0,0,D.Other_DATA!N447/ECO!X11),IF($C$3="Constant Exchange rate",IF(D.Other_DATA!N447=0,0,D.Other_DATA!N447/ECO!X46))))</f>
        <v>1150.4775994900001</v>
      </c>
      <c r="P555" s="48">
        <f t="shared" ref="P555:P586" si="116">O555/$O$586</f>
        <v>2.712452621570512E-2</v>
      </c>
      <c r="Q555" s="94">
        <f t="shared" ref="Q555:Q585" si="117">IF(OR(O555=0, N555=0),"-",O555/N555-1)</f>
        <v>9.9820172457186995E-2</v>
      </c>
      <c r="R555" s="94">
        <f t="shared" ref="R555:R585" si="118">IF(OR(O555=0, F555=0),"-",O555/F555-1)</f>
        <v>0.1268144950930461</v>
      </c>
    </row>
    <row r="556" spans="3:20" ht="15" x14ac:dyDescent="0.25">
      <c r="C556" s="256"/>
      <c r="D556" s="257"/>
      <c r="E556" s="45" t="s">
        <v>2</v>
      </c>
      <c r="F556" s="74">
        <f>IF($C$3="National Currency",IF(D.Other_DATA!E448=0,0,D.Other_DATA!E448),IF($C$3="Current Exchange rate",IF(D.Other_DATA!E448=0,0,D.Other_DATA!E448/ECO!O12),IF($C$3="Constant Exchange rate",IF(D.Other_DATA!E448=0,0,D.Other_DATA!E448/ECO!O47))))</f>
        <v>0</v>
      </c>
      <c r="G556" s="74">
        <f>IF($C$3="National Currency",IF(D.Other_DATA!F448=0,0,D.Other_DATA!F448),IF($C$3="Current Exchange rate",IF(D.Other_DATA!F448=0,0,D.Other_DATA!F448/ECO!P12),IF($C$3="Constant Exchange rate",IF(D.Other_DATA!F448=0,0,D.Other_DATA!F448/ECO!P47))))</f>
        <v>0</v>
      </c>
      <c r="H556" s="74">
        <f>IF($C$3="National Currency",IF(D.Other_DATA!G448=0,0,D.Other_DATA!G448),IF($C$3="Current Exchange rate",IF(D.Other_DATA!G448=0,0,D.Other_DATA!G448/ECO!Q12),IF($C$3="Constant Exchange rate",IF(D.Other_DATA!G448=0,0,D.Other_DATA!G448/ECO!Q47))))</f>
        <v>0</v>
      </c>
      <c r="I556" s="74">
        <f>IF($C$3="National Currency",IF(D.Other_DATA!H448=0,0,D.Other_DATA!H448),IF($C$3="Current Exchange rate",IF(D.Other_DATA!H448=0,0,D.Other_DATA!H448/ECO!R12),IF($C$3="Constant Exchange rate",IF(D.Other_DATA!H448=0,0,D.Other_DATA!H448/ECO!R47))))</f>
        <v>41.99626751201555</v>
      </c>
      <c r="J556" s="74">
        <f>IF($C$3="National Currency",IF(D.Other_DATA!I448=0,0,D.Other_DATA!I448),IF($C$3="Current Exchange rate",IF(D.Other_DATA!I448=0,0,D.Other_DATA!I448/ECO!S12),IF($C$3="Constant Exchange rate",IF(D.Other_DATA!I448=0,0,D.Other_DATA!I448/ECO!S47))))</f>
        <v>16.151907147970139</v>
      </c>
      <c r="K556" s="74">
        <f>IF($C$3="National Currency",IF(D.Other_DATA!J448=0,0,D.Other_DATA!J448),IF($C$3="Current Exchange rate",IF(D.Other_DATA!J448=0,0,D.Other_DATA!J448/ECO!T12),IF($C$3="Constant Exchange rate",IF(D.Other_DATA!J448=0,0,D.Other_DATA!J448/ECO!T47))))</f>
        <v>36.21351876469987</v>
      </c>
      <c r="L556" s="74">
        <f>IF($C$3="National Currency",IF(D.Other_DATA!K448=0,0,D.Other_DATA!K448),IF($C$3="Current Exchange rate",IF(D.Other_DATA!K448=0,0,D.Other_DATA!K448/ECO!U12),IF($C$3="Constant Exchange rate",IF(D.Other_DATA!K448=0,0,D.Other_DATA!K448/ECO!U47))))</f>
        <v>30.268943654770428</v>
      </c>
      <c r="M556" s="74">
        <f>IF($C$3="National Currency",IF(D.Other_DATA!L448=0,0,D.Other_DATA!L448),IF($C$3="Current Exchange rate",IF(D.Other_DATA!L448=0,0,D.Other_DATA!L448/ECO!V12),IF($C$3="Constant Exchange rate",IF(D.Other_DATA!L448=0,0,D.Other_DATA!L448/ECO!V47))))</f>
        <v>25.871766029246345</v>
      </c>
      <c r="N556" s="74">
        <f>IF($C$3="National Currency",IF(D.Other_DATA!M448=0,0,D.Other_DATA!M448),IF($C$3="Current Exchange rate",IF(D.Other_DATA!M448=0,0,D.Other_DATA!M448/ECO!W12),IF($C$3="Constant Exchange rate",IF(D.Other_DATA!M448=0,0,D.Other_DATA!M448/ECO!W47))))</f>
        <v>28.121484814398201</v>
      </c>
      <c r="O556" s="74">
        <f>IF($C$3="National Currency",IF(D.Other_DATA!N448=0,0,D.Other_DATA!N448),IF($C$3="Current Exchange rate",IF(D.Other_DATA!N448=0,0,D.Other_DATA!N448/ECO!X12),IF($C$3="Constant Exchange rate",IF(D.Other_DATA!N448=0,0,D.Other_DATA!N448/ECO!X47))))</f>
        <v>28.121484814398201</v>
      </c>
      <c r="P556" s="48">
        <f t="shared" si="116"/>
        <v>6.6301330196331866E-4</v>
      </c>
      <c r="Q556" s="94">
        <f t="shared" si="117"/>
        <v>0</v>
      </c>
      <c r="R556" s="94" t="str">
        <f t="shared" si="118"/>
        <v>-</v>
      </c>
    </row>
    <row r="557" spans="3:20" ht="15" x14ac:dyDescent="0.25">
      <c r="C557" s="256"/>
      <c r="D557" s="257"/>
      <c r="E557" s="45" t="s">
        <v>3</v>
      </c>
      <c r="F557" s="74">
        <f>IF($C$3="National Currency",IF(D.Other_DATA!E449=0,0,D.Other_DATA!E449),IF($C$3="Current Exchange rate",IF(D.Other_DATA!E449=0,0,D.Other_DATA!E449/ECO!O13),IF($C$3="Constant Exchange rate",IF(D.Other_DATA!E449=0,0,D.Other_DATA!E449/ECO!O48))))</f>
        <v>1468.9337990685299</v>
      </c>
      <c r="G557" s="74">
        <f>IF($C$3="National Currency",IF(D.Other_DATA!F449=0,0,D.Other_DATA!F449),IF($C$3="Current Exchange rate",IF(D.Other_DATA!F449=0,0,D.Other_DATA!F449/ECO!P13),IF($C$3="Constant Exchange rate",IF(D.Other_DATA!F449=0,0,D.Other_DATA!F449/ECO!P48))))</f>
        <v>2498.1877910844978</v>
      </c>
      <c r="H557" s="74">
        <f>IF($C$3="National Currency",IF(D.Other_DATA!G449=0,0,D.Other_DATA!G449),IF($C$3="Current Exchange rate",IF(D.Other_DATA!G449=0,0,D.Other_DATA!G449/ECO!Q13),IF($C$3="Constant Exchange rate",IF(D.Other_DATA!G449=0,0,D.Other_DATA!G449/ECO!Q48))))</f>
        <v>2744.3554557551565</v>
      </c>
      <c r="I557" s="74">
        <f>IF($C$3="National Currency",IF(D.Other_DATA!H449=0,0,D.Other_DATA!H449),IF($C$3="Current Exchange rate",IF(D.Other_DATA!H449=0,0,D.Other_DATA!H449/ECO!R13),IF($C$3="Constant Exchange rate",IF(D.Other_DATA!H449=0,0,D.Other_DATA!H449/ECO!R48))))</f>
        <v>5221.9361277445114</v>
      </c>
      <c r="J557" s="74">
        <f>IF($C$3="National Currency",IF(D.Other_DATA!I449=0,0,D.Other_DATA!I449),IF($C$3="Current Exchange rate",IF(D.Other_DATA!I449=0,0,D.Other_DATA!I449/ECO!S13),IF($C$3="Constant Exchange rate",IF(D.Other_DATA!I449=0,0,D.Other_DATA!I449/ECO!S48))))</f>
        <v>958.6049209913507</v>
      </c>
      <c r="K557" s="74">
        <f>IF($C$3="National Currency",IF(D.Other_DATA!J449=0,0,D.Other_DATA!J449),IF($C$3="Current Exchange rate",IF(D.Other_DATA!J449=0,0,D.Other_DATA!J449/ECO!T13),IF($C$3="Constant Exchange rate",IF(D.Other_DATA!J449=0,0,D.Other_DATA!J449/ECO!T48))))</f>
        <v>3155.1268704258155</v>
      </c>
      <c r="L557" s="74">
        <f>IF($C$3="National Currency",IF(D.Other_DATA!K449=0,0,D.Other_DATA!K449),IF($C$3="Current Exchange rate",IF(D.Other_DATA!K449=0,0,D.Other_DATA!K449/ECO!U13),IF($C$3="Constant Exchange rate",IF(D.Other_DATA!K449=0,0,D.Other_DATA!K449/ECO!U48))))</f>
        <v>4800.2886693280107</v>
      </c>
      <c r="M557" s="74">
        <f>IF($C$3="National Currency",IF(D.Other_DATA!L449=0,0,D.Other_DATA!L449),IF($C$3="Current Exchange rate",IF(D.Other_DATA!L449=0,0,D.Other_DATA!L449/ECO!V13),IF($C$3="Constant Exchange rate",IF(D.Other_DATA!L449=0,0,D.Other_DATA!L449/ECO!V48))))</f>
        <v>4121.0636144377913</v>
      </c>
      <c r="N557" s="74">
        <f>IF($C$3="National Currency",IF(D.Other_DATA!M449=0,0,D.Other_DATA!M449),IF($C$3="Current Exchange rate",IF(D.Other_DATA!M449=0,0,D.Other_DATA!M449/ECO!W13),IF($C$3="Constant Exchange rate",IF(D.Other_DATA!M449=0,0,D.Other_DATA!M449/ECO!W48))))</f>
        <v>3396.2064762142386</v>
      </c>
      <c r="O557" s="74">
        <f>IF($C$3="National Currency",IF(D.Other_DATA!N449=0,0,D.Other_DATA!N449),IF($C$3="Current Exchange rate",IF(D.Other_DATA!N449=0,0,D.Other_DATA!N449/ECO!X13),IF($C$3="Constant Exchange rate",IF(D.Other_DATA!N449=0,0,D.Other_DATA!N449/ECO!X48))))</f>
        <v>2819.850780938124</v>
      </c>
      <c r="P557" s="48">
        <f t="shared" si="116"/>
        <v>6.6482925409272628E-2</v>
      </c>
      <c r="Q557" s="94">
        <f t="shared" si="117"/>
        <v>-0.16970572882205326</v>
      </c>
      <c r="R557" s="94">
        <f t="shared" si="118"/>
        <v>0.91965817841908759</v>
      </c>
    </row>
    <row r="558" spans="3:20" ht="15" x14ac:dyDescent="0.25">
      <c r="C558" s="256"/>
      <c r="D558" s="257"/>
      <c r="E558" s="45" t="s">
        <v>4</v>
      </c>
      <c r="F558" s="74">
        <f>IF($C$3="National Currency",IF(D.Other_DATA!E450=0,0,D.Other_DATA!E450),IF($C$3="Current Exchange rate",IF(D.Other_DATA!E450=0,0,D.Other_DATA!E450/ECO!O14),IF($C$3="Constant Exchange rate",IF(D.Other_DATA!E450=0,0,D.Other_DATA!E450/ECO!O49))))</f>
        <v>0</v>
      </c>
      <c r="G558" s="74">
        <f>IF($C$3="National Currency",IF(D.Other_DATA!F450=0,0,D.Other_DATA!F450),IF($C$3="Current Exchange rate",IF(D.Other_DATA!F450=0,0,D.Other_DATA!F450/ECO!P14),IF($C$3="Constant Exchange rate",IF(D.Other_DATA!F450=0,0,D.Other_DATA!F450/ECO!P49))))</f>
        <v>0</v>
      </c>
      <c r="H558" s="74">
        <f>IF($C$3="National Currency",IF(D.Other_DATA!G450=0,0,D.Other_DATA!G450),IF($C$3="Current Exchange rate",IF(D.Other_DATA!G450=0,0,D.Other_DATA!G450/ECO!Q14),IF($C$3="Constant Exchange rate",IF(D.Other_DATA!G450=0,0,D.Other_DATA!G450/ECO!Q49))))</f>
        <v>0</v>
      </c>
      <c r="I558" s="74">
        <f>IF($C$3="National Currency",IF(D.Other_DATA!H450=0,0,D.Other_DATA!H450),IF($C$3="Current Exchange rate",IF(D.Other_DATA!H450=0,0,D.Other_DATA!H450/ECO!R14),IF($C$3="Constant Exchange rate",IF(D.Other_DATA!H450=0,0,D.Other_DATA!H450/ECO!R49))))</f>
        <v>0</v>
      </c>
      <c r="J558" s="74">
        <f>IF($C$3="National Currency",IF(D.Other_DATA!I450=0,0,D.Other_DATA!I450),IF($C$3="Current Exchange rate",IF(D.Other_DATA!I450=0,0,D.Other_DATA!I450/ECO!S14),IF($C$3="Constant Exchange rate",IF(D.Other_DATA!I450=0,0,D.Other_DATA!I450/ECO!S49))))</f>
        <v>0</v>
      </c>
      <c r="K558" s="74">
        <f>IF($C$3="National Currency",IF(D.Other_DATA!J450=0,0,D.Other_DATA!J450),IF($C$3="Current Exchange rate",IF(D.Other_DATA!J450=0,0,D.Other_DATA!J450/ECO!T14),IF($C$3="Constant Exchange rate",IF(D.Other_DATA!J450=0,0,D.Other_DATA!J450/ECO!T49))))</f>
        <v>0</v>
      </c>
      <c r="L558" s="74">
        <f>IF($C$3="National Currency",IF(D.Other_DATA!K450=0,0,D.Other_DATA!K450),IF($C$3="Current Exchange rate",IF(D.Other_DATA!K450=0,0,D.Other_DATA!K450/ECO!U14),IF($C$3="Constant Exchange rate",IF(D.Other_DATA!K450=0,0,D.Other_DATA!K450/ECO!U49))))</f>
        <v>0</v>
      </c>
      <c r="M558" s="74">
        <f>IF($C$3="National Currency",IF(D.Other_DATA!L450=0,0,D.Other_DATA!L450),IF($C$3="Current Exchange rate",IF(D.Other_DATA!L450=0,0,D.Other_DATA!L450/ECO!V14),IF($C$3="Constant Exchange rate",IF(D.Other_DATA!L450=0,0,D.Other_DATA!L450/ECO!V49))))</f>
        <v>0</v>
      </c>
      <c r="N558" s="74">
        <f>IF($C$3="National Currency",IF(D.Other_DATA!M450=0,0,D.Other_DATA!M450),IF($C$3="Current Exchange rate",IF(D.Other_DATA!M450=0,0,D.Other_DATA!M450/ECO!W14),IF($C$3="Constant Exchange rate",IF(D.Other_DATA!M450=0,0,D.Other_DATA!M450/ECO!W49))))</f>
        <v>0</v>
      </c>
      <c r="O558" s="74">
        <f>IF($C$3="National Currency",IF(D.Other_DATA!N450=0,0,D.Other_DATA!N450),IF($C$3="Current Exchange rate",IF(D.Other_DATA!N450=0,0,D.Other_DATA!N450/ECO!X14),IF($C$3="Constant Exchange rate",IF(D.Other_DATA!N450=0,0,D.Other_DATA!N450/ECO!X49))))</f>
        <v>0</v>
      </c>
      <c r="P558" s="48">
        <f t="shared" si="116"/>
        <v>0</v>
      </c>
      <c r="Q558" s="94" t="str">
        <f t="shared" si="117"/>
        <v>-</v>
      </c>
      <c r="R558" s="94" t="str">
        <f t="shared" si="118"/>
        <v>-</v>
      </c>
    </row>
    <row r="559" spans="3:20" ht="15" x14ac:dyDescent="0.25">
      <c r="C559" s="256"/>
      <c r="D559" s="257"/>
      <c r="E559" s="45" t="s">
        <v>5</v>
      </c>
      <c r="F559" s="74">
        <f>IF($C$3="National Currency",IF(D.Other_DATA!E451=0,0,D.Other_DATA!E451),IF($C$3="Current Exchange rate",IF(D.Other_DATA!E451=0,0,D.Other_DATA!E451/ECO!O15),IF($C$3="Constant Exchange rate",IF(D.Other_DATA!E451=0,0,D.Other_DATA!E451/ECO!O50))))</f>
        <v>948.11609879213995</v>
      </c>
      <c r="G559" s="74">
        <f>IF($C$3="National Currency",IF(D.Other_DATA!F451=0,0,D.Other_DATA!F451),IF($C$3="Current Exchange rate",IF(D.Other_DATA!F451=0,0,D.Other_DATA!F451/ECO!P15),IF($C$3="Constant Exchange rate",IF(D.Other_DATA!F451=0,0,D.Other_DATA!F451/ECO!P50))))</f>
        <v>504.88552370650802</v>
      </c>
      <c r="H559" s="74">
        <f>IF($C$3="National Currency",IF(D.Other_DATA!G451=0,0,D.Other_DATA!G451),IF($C$3="Current Exchange rate",IF(D.Other_DATA!G451=0,0,D.Other_DATA!G451/ECO!Q15),IF($C$3="Constant Exchange rate",IF(D.Other_DATA!G451=0,0,D.Other_DATA!G451/ECO!Q50))))</f>
        <v>278.09626825310977</v>
      </c>
      <c r="I559" s="74">
        <f>IF($C$3="National Currency",IF(D.Other_DATA!H451=0,0,D.Other_DATA!H451),IF($C$3="Current Exchange rate",IF(D.Other_DATA!H451=0,0,D.Other_DATA!H451/ECO!R15),IF($C$3="Constant Exchange rate",IF(D.Other_DATA!H451=0,0,D.Other_DATA!H451/ECO!R50))))</f>
        <v>196.03389219397874</v>
      </c>
      <c r="J559" s="74">
        <f>IF($C$3="National Currency",IF(D.Other_DATA!I451=0,0,D.Other_DATA!I451),IF($C$3="Current Exchange rate",IF(D.Other_DATA!I451=0,0,D.Other_DATA!I451/ECO!S15),IF($C$3="Constant Exchange rate",IF(D.Other_DATA!I451=0,0,D.Other_DATA!I451/ECO!S50))))</f>
        <v>108.92374256354786</v>
      </c>
      <c r="K559" s="74">
        <f>IF($C$3="National Currency",IF(D.Other_DATA!J451=0,0,D.Other_DATA!J451),IF($C$3="Current Exchange rate",IF(D.Other_DATA!J451=0,0,D.Other_DATA!J451/ECO!T15),IF($C$3="Constant Exchange rate",IF(D.Other_DATA!J451=0,0,D.Other_DATA!J451/ECO!T50))))</f>
        <v>130.70127997115557</v>
      </c>
      <c r="L559" s="74">
        <f>IF($C$3="National Currency",IF(D.Other_DATA!K451=0,0,D.Other_DATA!K451),IF($C$3="Current Exchange rate",IF(D.Other_DATA!K451=0,0,D.Other_DATA!K451/ECO!U15),IF($C$3="Constant Exchange rate",IF(D.Other_DATA!K451=0,0,D.Other_DATA!K451/ECO!U50))))</f>
        <v>132.21561204254553</v>
      </c>
      <c r="M559" s="74">
        <f>IF($C$3="National Currency",IF(D.Other_DATA!L451=0,0,D.Other_DATA!L451),IF($C$3="Current Exchange rate",IF(D.Other_DATA!L451=0,0,D.Other_DATA!L451/ECO!V15),IF($C$3="Constant Exchange rate",IF(D.Other_DATA!L451=0,0,D.Other_DATA!L451/ECO!V50))))</f>
        <v>108.74346493600144</v>
      </c>
      <c r="N559" s="74">
        <f>IF($C$3="National Currency",IF(D.Other_DATA!M451=0,0,D.Other_DATA!M451),IF($C$3="Current Exchange rate",IF(D.Other_DATA!M451=0,0,D.Other_DATA!M451/ECO!W15),IF($C$3="Constant Exchange rate",IF(D.Other_DATA!M451=0,0,D.Other_DATA!M451/ECO!W50))))</f>
        <v>104.88552370650802</v>
      </c>
      <c r="O559" s="74">
        <f>IF($C$3="National Currency",IF(D.Other_DATA!N451=0,0,D.Other_DATA!N451),IF($C$3="Current Exchange rate",IF(D.Other_DATA!N451=0,0,D.Other_DATA!N451/ECO!X15),IF($C$3="Constant Exchange rate",IF(D.Other_DATA!N451=0,0,D.Other_DATA!N451/ECO!X50))))</f>
        <v>99.549305931133944</v>
      </c>
      <c r="P559" s="48">
        <f t="shared" si="116"/>
        <v>2.347049399033312E-3</v>
      </c>
      <c r="Q559" s="94">
        <f t="shared" si="117"/>
        <v>-5.0876589893434243E-2</v>
      </c>
      <c r="R559" s="94">
        <f t="shared" si="118"/>
        <v>-0.89500304228780048</v>
      </c>
    </row>
    <row r="560" spans="3:20" ht="15" x14ac:dyDescent="0.25">
      <c r="C560" s="256"/>
      <c r="D560" s="257"/>
      <c r="E560" s="45" t="s">
        <v>6</v>
      </c>
      <c r="F560" s="74">
        <f>IF($C$3="National Currency",IF(D.Other_DATA!E452=0,0,D.Other_DATA!E452),IF($C$3="Current Exchange rate",IF(D.Other_DATA!E452=0,0,D.Other_DATA!E452/ECO!O16),IF($C$3="Constant Exchange rate",IF(D.Other_DATA!E452=0,0,D.Other_DATA!E452/ECO!O51))))</f>
        <v>0</v>
      </c>
      <c r="G560" s="74">
        <f>IF($C$3="National Currency",IF(D.Other_DATA!F452=0,0,D.Other_DATA!F452),IF($C$3="Current Exchange rate",IF(D.Other_DATA!F452=0,0,D.Other_DATA!F452/ECO!P16),IF($C$3="Constant Exchange rate",IF(D.Other_DATA!F452=0,0,D.Other_DATA!F452/ECO!P51))))</f>
        <v>0</v>
      </c>
      <c r="H560" s="74">
        <f>IF($C$3="National Currency",IF(D.Other_DATA!G452=0,0,D.Other_DATA!G452),IF($C$3="Current Exchange rate",IF(D.Other_DATA!G452=0,0,D.Other_DATA!G452/ECO!Q16),IF($C$3="Constant Exchange rate",IF(D.Other_DATA!G452=0,0,D.Other_DATA!G452/ECO!Q51))))</f>
        <v>0</v>
      </c>
      <c r="I560" s="74">
        <f>IF($C$3="National Currency",IF(D.Other_DATA!H452=0,0,D.Other_DATA!H452),IF($C$3="Current Exchange rate",IF(D.Other_DATA!H452=0,0,D.Other_DATA!H452/ECO!R16),IF($C$3="Constant Exchange rate",IF(D.Other_DATA!H452=0,0,D.Other_DATA!H452/ECO!R51))))</f>
        <v>0</v>
      </c>
      <c r="J560" s="74">
        <f>IF($C$3="National Currency",IF(D.Other_DATA!I452=0,0,D.Other_DATA!I452),IF($C$3="Current Exchange rate",IF(D.Other_DATA!I452=0,0,D.Other_DATA!I452/ECO!S16),IF($C$3="Constant Exchange rate",IF(D.Other_DATA!I452=0,0,D.Other_DATA!I452/ECO!S51))))</f>
        <v>0</v>
      </c>
      <c r="K560" s="74">
        <f>IF($C$3="National Currency",IF(D.Other_DATA!J452=0,0,D.Other_DATA!J452),IF($C$3="Current Exchange rate",IF(D.Other_DATA!J452=0,0,D.Other_DATA!J452/ECO!T16),IF($C$3="Constant Exchange rate",IF(D.Other_DATA!J452=0,0,D.Other_DATA!J452/ECO!T51))))</f>
        <v>0</v>
      </c>
      <c r="L560" s="74">
        <f>IF($C$3="National Currency",IF(D.Other_DATA!K452=0,0,D.Other_DATA!K452),IF($C$3="Current Exchange rate",IF(D.Other_DATA!K452=0,0,D.Other_DATA!K452/ECO!U16),IF($C$3="Constant Exchange rate",IF(D.Other_DATA!K452=0,0,D.Other_DATA!K452/ECO!U51))))</f>
        <v>0</v>
      </c>
      <c r="M560" s="74">
        <f>IF($C$3="National Currency",IF(D.Other_DATA!L452=0,0,D.Other_DATA!L452),IF($C$3="Current Exchange rate",IF(D.Other_DATA!L452=0,0,D.Other_DATA!L452/ECO!V16),IF($C$3="Constant Exchange rate",IF(D.Other_DATA!L452=0,0,D.Other_DATA!L452/ECO!V51))))</f>
        <v>0</v>
      </c>
      <c r="N560" s="74">
        <f>IF($C$3="National Currency",IF(D.Other_DATA!M452=0,0,D.Other_DATA!M452),IF($C$3="Current Exchange rate",IF(D.Other_DATA!M452=0,0,D.Other_DATA!M452/ECO!W16),IF($C$3="Constant Exchange rate",IF(D.Other_DATA!M452=0,0,D.Other_DATA!M452/ECO!W51))))</f>
        <v>0</v>
      </c>
      <c r="O560" s="74">
        <f>IF($C$3="National Currency",IF(D.Other_DATA!N452=0,0,D.Other_DATA!N452),IF($C$3="Current Exchange rate",IF(D.Other_DATA!N452=0,0,D.Other_DATA!N452/ECO!X16),IF($C$3="Constant Exchange rate",IF(D.Other_DATA!N452=0,0,D.Other_DATA!N452/ECO!X51))))</f>
        <v>24314</v>
      </c>
      <c r="P560" s="48">
        <f t="shared" si="116"/>
        <v>0.57324517287516885</v>
      </c>
      <c r="Q560" s="94" t="str">
        <f t="shared" si="117"/>
        <v>-</v>
      </c>
      <c r="R560" s="94" t="str">
        <f t="shared" si="118"/>
        <v>-</v>
      </c>
    </row>
    <row r="561" spans="3:18" ht="15" x14ac:dyDescent="0.25">
      <c r="C561" s="256"/>
      <c r="D561" s="257"/>
      <c r="E561" s="45" t="s">
        <v>7</v>
      </c>
      <c r="F561" s="74">
        <f>IF($C$3="National Currency",IF(D.Other_DATA!E453=0,0,D.Other_DATA!E453),IF($C$3="Current Exchange rate",IF(D.Other_DATA!E453=0,0,D.Other_DATA!E453/ECO!O17),IF($C$3="Constant Exchange rate",IF(D.Other_DATA!E453=0,0,D.Other_DATA!E453/ECO!O52))))</f>
        <v>1031.5232428511947</v>
      </c>
      <c r="G561" s="74">
        <f>IF($C$3="National Currency",IF(D.Other_DATA!F453=0,0,D.Other_DATA!F453),IF($C$3="Current Exchange rate",IF(D.Other_DATA!F453=0,0,D.Other_DATA!F453/ECO!P17),IF($C$3="Constant Exchange rate",IF(D.Other_DATA!F453=0,0,D.Other_DATA!F453/ECO!P52))))</f>
        <v>1151.3303694948493</v>
      </c>
      <c r="H561" s="74">
        <f>IF($C$3="National Currency",IF(D.Other_DATA!G453=0,0,D.Other_DATA!G453),IF($C$3="Current Exchange rate",IF(D.Other_DATA!G453=0,0,D.Other_DATA!G453/ECO!Q17),IF($C$3="Constant Exchange rate",IF(D.Other_DATA!G453=0,0,D.Other_DATA!G453/ECO!Q52))))</f>
        <v>1356.9634534538568</v>
      </c>
      <c r="I561" s="74">
        <f>IF($C$3="National Currency",IF(D.Other_DATA!H453=0,0,D.Other_DATA!H453),IF($C$3="Current Exchange rate",IF(D.Other_DATA!H453=0,0,D.Other_DATA!H453/ECO!R17),IF($C$3="Constant Exchange rate",IF(D.Other_DATA!H453=0,0,D.Other_DATA!H453/ECO!R52))))</f>
        <v>1051.9388070326247</v>
      </c>
      <c r="J561" s="74">
        <f>IF($C$3="National Currency",IF(D.Other_DATA!I453=0,0,D.Other_DATA!I453),IF($C$3="Current Exchange rate",IF(D.Other_DATA!I453=0,0,D.Other_DATA!I453/ECO!S17),IF($C$3="Constant Exchange rate",IF(D.Other_DATA!I453=0,0,D.Other_DATA!I453/ECO!S52))))</f>
        <v>-321.8508320685533</v>
      </c>
      <c r="K561" s="74">
        <f>IF($C$3="National Currency",IF(D.Other_DATA!J453=0,0,D.Other_DATA!J453),IF($C$3="Current Exchange rate",IF(D.Other_DATA!J453=0,0,D.Other_DATA!J453/ECO!T17),IF($C$3="Constant Exchange rate",IF(D.Other_DATA!J453=0,0,D.Other_DATA!J453/ECO!T52))))</f>
        <v>1417.1641169596928</v>
      </c>
      <c r="L561" s="74">
        <f>IF($C$3="National Currency",IF(D.Other_DATA!K453=0,0,D.Other_DATA!K453),IF($C$3="Current Exchange rate",IF(D.Other_DATA!K453=0,0,D.Other_DATA!K453/ECO!U17),IF($C$3="Constant Exchange rate",IF(D.Other_DATA!K453=0,0,D.Other_DATA!K453/ECO!U52))))</f>
        <v>961.4242542274992</v>
      </c>
      <c r="M561" s="74">
        <f>IF($C$3="National Currency",IF(D.Other_DATA!L453=0,0,D.Other_DATA!L453),IF($C$3="Current Exchange rate",IF(D.Other_DATA!L453=0,0,D.Other_DATA!L453/ECO!V17),IF($C$3="Constant Exchange rate",IF(D.Other_DATA!L453=0,0,D.Other_DATA!L453/ECO!V52))))</f>
        <v>498.09718883053745</v>
      </c>
      <c r="N561" s="74">
        <f>IF($C$3="National Currency",IF(D.Other_DATA!M453=0,0,D.Other_DATA!M453),IF($C$3="Current Exchange rate",IF(D.Other_DATA!M453=0,0,D.Other_DATA!M453/ECO!W17),IF($C$3="Constant Exchange rate",IF(D.Other_DATA!M453=0,0,D.Other_DATA!M453/ECO!W52))))</f>
        <v>941.17604394718819</v>
      </c>
      <c r="O561" s="223">
        <f>IF($C$3="National Currency",IF(D.Other_DATA!N453=0,0,D.Other_DATA!N453),IF($C$3="Current Exchange rate",IF(D.Other_DATA!N453=0,0,D.Other_DATA!N453/ECO!X17),IF($C$3="Constant Exchange rate",IF(D.Other_DATA!N453=0,0,D.Other_DATA!N453/ECO!X52))))</f>
        <v>941.17604394718819</v>
      </c>
      <c r="P561" s="48">
        <f t="shared" si="116"/>
        <v>2.218987513442763E-2</v>
      </c>
      <c r="Q561" s="94">
        <f t="shared" si="117"/>
        <v>0</v>
      </c>
      <c r="R561" s="94">
        <f t="shared" si="118"/>
        <v>-8.7586197916666664E-2</v>
      </c>
    </row>
    <row r="562" spans="3:18" ht="15" x14ac:dyDescent="0.25">
      <c r="C562" s="256"/>
      <c r="D562" s="257"/>
      <c r="E562" s="45" t="s">
        <v>8</v>
      </c>
      <c r="F562" s="74">
        <f>IF($C$3="National Currency",IF(D.Other_DATA!E454=0,0,D.Other_DATA!E454),IF($C$3="Current Exchange rate",IF(D.Other_DATA!E454=0,0,D.Other_DATA!E454/ECO!O18),IF($C$3="Constant Exchange rate",IF(D.Other_DATA!E454=0,0,D.Other_DATA!E454/ECO!O53))))</f>
        <v>4.8317206294019144</v>
      </c>
      <c r="G562" s="74">
        <f>IF($C$3="National Currency",IF(D.Other_DATA!F454=0,0,D.Other_DATA!F454),IF($C$3="Current Exchange rate",IF(D.Other_DATA!F454=0,0,D.Other_DATA!F454/ECO!P18),IF($C$3="Constant Exchange rate",IF(D.Other_DATA!F454=0,0,D.Other_DATA!F454/ECO!P53))))</f>
        <v>11.254841307376683</v>
      </c>
      <c r="H562" s="74">
        <f>IF($C$3="National Currency",IF(D.Other_DATA!G454=0,0,D.Other_DATA!G454),IF($C$3="Current Exchange rate",IF(D.Other_DATA!G454=0,0,D.Other_DATA!G454/ECO!Q18),IF($C$3="Constant Exchange rate",IF(D.Other_DATA!G454=0,0,D.Other_DATA!G454/ECO!Q53))))</f>
        <v>5.9501744788005064</v>
      </c>
      <c r="I562" s="74">
        <f>IF($C$3="National Currency",IF(D.Other_DATA!H454=0,0,D.Other_DATA!H454),IF($C$3="Current Exchange rate",IF(D.Other_DATA!H454=0,0,D.Other_DATA!H454/ECO!R18),IF($C$3="Constant Exchange rate",IF(D.Other_DATA!H454=0,0,D.Other_DATA!H454/ECO!R53))))</f>
        <v>9.4780974780463492</v>
      </c>
      <c r="J562" s="74">
        <f>IF($C$3="National Currency",IF(D.Other_DATA!I454=0,0,D.Other_DATA!I454),IF($C$3="Current Exchange rate",IF(D.Other_DATA!I454=0,0,D.Other_DATA!I454/ECO!S18),IF($C$3="Constant Exchange rate",IF(D.Other_DATA!I454=0,0,D.Other_DATA!I454/ECO!S53))))</f>
        <v>1.0463615098487851</v>
      </c>
      <c r="K562" s="74">
        <f>IF($C$3="National Currency",IF(D.Other_DATA!J454=0,0,D.Other_DATA!J454),IF($C$3="Current Exchange rate",IF(D.Other_DATA!J454=0,0,D.Other_DATA!J454/ECO!T18),IF($C$3="Constant Exchange rate",IF(D.Other_DATA!J454=0,0,D.Other_DATA!J454/ECO!T53))))</f>
        <v>15.086983753658943</v>
      </c>
      <c r="L562" s="74">
        <f>IF($C$3="National Currency",IF(D.Other_DATA!K454=0,0,D.Other_DATA!K454),IF($C$3="Current Exchange rate",IF(D.Other_DATA!K454=0,0,D.Other_DATA!K454/ECO!U18),IF($C$3="Constant Exchange rate",IF(D.Other_DATA!K454=0,0,D.Other_DATA!K454/ECO!U53))))</f>
        <v>9.8372809428246395</v>
      </c>
      <c r="M562" s="74">
        <f>IF($C$3="National Currency",IF(D.Other_DATA!L454=0,0,D.Other_DATA!L454),IF($C$3="Current Exchange rate",IF(D.Other_DATA!L454=0,0,D.Other_DATA!L454/ECO!V18),IF($C$3="Constant Exchange rate",IF(D.Other_DATA!L454=0,0,D.Other_DATA!L454/ECO!V53))))</f>
        <v>9.85</v>
      </c>
      <c r="N562" s="74">
        <f>IF($C$3="National Currency",IF(D.Other_DATA!M454=0,0,D.Other_DATA!M454),IF($C$3="Current Exchange rate",IF(D.Other_DATA!M454=0,0,D.Other_DATA!M454/ECO!W18),IF($C$3="Constant Exchange rate",IF(D.Other_DATA!M454=0,0,D.Other_DATA!M454/ECO!W53))))</f>
        <v>20.6</v>
      </c>
      <c r="O562" s="74">
        <f>IF($C$3="National Currency",IF(D.Other_DATA!N454=0,0,D.Other_DATA!N454),IF($C$3="Current Exchange rate",IF(D.Other_DATA!N454=0,0,D.Other_DATA!N454/ECO!X18),IF($C$3="Constant Exchange rate",IF(D.Other_DATA!N454=0,0,D.Other_DATA!N454/ECO!X53))))</f>
        <v>3.2</v>
      </c>
      <c r="P562" s="48">
        <f t="shared" si="116"/>
        <v>7.5445609657009968E-5</v>
      </c>
      <c r="Q562" s="94">
        <f t="shared" si="117"/>
        <v>-0.84466019417475735</v>
      </c>
      <c r="R562" s="94">
        <f t="shared" si="118"/>
        <v>-0.33771005291005285</v>
      </c>
    </row>
    <row r="563" spans="3:18" ht="15" x14ac:dyDescent="0.25">
      <c r="C563" s="256"/>
      <c r="D563" s="257"/>
      <c r="E563" s="45" t="s">
        <v>9</v>
      </c>
      <c r="F563" s="74">
        <f>IF($C$3="National Currency",IF(D.Other_DATA!E455=0,0,D.Other_DATA!E455),IF($C$3="Current Exchange rate",IF(D.Other_DATA!E455=0,0,D.Other_DATA!E455/ECO!O19),IF($C$3="Constant Exchange rate",IF(D.Other_DATA!E455=0,0,D.Other_DATA!E455/ECO!O54))))</f>
        <v>1123.5949645900002</v>
      </c>
      <c r="G563" s="74">
        <f>IF($C$3="National Currency",IF(D.Other_DATA!F455=0,0,D.Other_DATA!F455),IF($C$3="Current Exchange rate",IF(D.Other_DATA!F455=0,0,D.Other_DATA!F455/ECO!P19),IF($C$3="Constant Exchange rate",IF(D.Other_DATA!F455=0,0,D.Other_DATA!F455/ECO!P54))))</f>
        <v>1402.3786728399998</v>
      </c>
      <c r="H563" s="74">
        <f>IF($C$3="National Currency",IF(D.Other_DATA!G455=0,0,D.Other_DATA!G455),IF($C$3="Current Exchange rate",IF(D.Other_DATA!G455=0,0,D.Other_DATA!G455/ECO!Q19),IF($C$3="Constant Exchange rate",IF(D.Other_DATA!G455=0,0,D.Other_DATA!G455/ECO!Q54))))</f>
        <v>1496.4815912899999</v>
      </c>
      <c r="I563" s="74">
        <f>IF($C$3="National Currency",IF(D.Other_DATA!H455=0,0,D.Other_DATA!H455),IF($C$3="Current Exchange rate",IF(D.Other_DATA!H455=0,0,D.Other_DATA!H455/ECO!R19),IF($C$3="Constant Exchange rate",IF(D.Other_DATA!H455=0,0,D.Other_DATA!H455/ECO!R54))))</f>
        <v>1469.8280372500001</v>
      </c>
      <c r="J563" s="74">
        <f>IF($C$3="National Currency",IF(D.Other_DATA!I455=0,0,D.Other_DATA!I455),IF($C$3="Current Exchange rate",IF(D.Other_DATA!I455=0,0,D.Other_DATA!I455/ECO!S19),IF($C$3="Constant Exchange rate",IF(D.Other_DATA!I455=0,0,D.Other_DATA!I455/ECO!S54))))</f>
        <v>901.38574364999988</v>
      </c>
      <c r="K563" s="74">
        <f>IF($C$3="National Currency",IF(D.Other_DATA!J455=0,0,D.Other_DATA!J455),IF($C$3="Current Exchange rate",IF(D.Other_DATA!J455=0,0,D.Other_DATA!J455/ECO!T19),IF($C$3="Constant Exchange rate",IF(D.Other_DATA!J455=0,0,D.Other_DATA!J455/ECO!T54))))</f>
        <v>1361.9987218570018</v>
      </c>
      <c r="L563" s="74">
        <f>IF($C$3="National Currency",IF(D.Other_DATA!K455=0,0,D.Other_DATA!K455),IF($C$3="Current Exchange rate",IF(D.Other_DATA!K455=0,0,D.Other_DATA!K455/ECO!U19),IF($C$3="Constant Exchange rate",IF(D.Other_DATA!K455=0,0,D.Other_DATA!K455/ECO!U54))))</f>
        <v>1266.4541464970989</v>
      </c>
      <c r="M563" s="74">
        <f>IF($C$3="National Currency",IF(D.Other_DATA!L455=0,0,D.Other_DATA!L455),IF($C$3="Current Exchange rate",IF(D.Other_DATA!L455=0,0,D.Other_DATA!L455/ECO!V19),IF($C$3="Constant Exchange rate",IF(D.Other_DATA!L455=0,0,D.Other_DATA!L455/ECO!V54))))</f>
        <v>1150.261871633903</v>
      </c>
      <c r="N563" s="74">
        <f>IF($C$3="National Currency",IF(D.Other_DATA!M455=0,0,D.Other_DATA!M455),IF($C$3="Current Exchange rate",IF(D.Other_DATA!M455=0,0,D.Other_DATA!M455/ECO!W19),IF($C$3="Constant Exchange rate",IF(D.Other_DATA!M455=0,0,D.Other_DATA!M455/ECO!W54))))</f>
        <v>840.65015457749541</v>
      </c>
      <c r="O563" s="74">
        <f>IF($C$3="National Currency",IF(D.Other_DATA!N455=0,0,D.Other_DATA!N455),IF($C$3="Current Exchange rate",IF(D.Other_DATA!N455=0,0,D.Other_DATA!N455/ECO!X19),IF($C$3="Constant Exchange rate",IF(D.Other_DATA!N455=0,0,D.Other_DATA!N455/ECO!X54))))</f>
        <v>1092.433654874601</v>
      </c>
      <c r="P563" s="48">
        <f t="shared" si="116"/>
        <v>2.5756038469328089E-2</v>
      </c>
      <c r="Q563" s="94">
        <f t="shared" si="117"/>
        <v>0.29951044310894126</v>
      </c>
      <c r="R563" s="94">
        <f t="shared" si="118"/>
        <v>-2.7733579000836839E-2</v>
      </c>
    </row>
    <row r="564" spans="3:18" ht="15" x14ac:dyDescent="0.25">
      <c r="C564" s="256"/>
      <c r="D564" s="257"/>
      <c r="E564" s="45" t="s">
        <v>10</v>
      </c>
      <c r="F564" s="74">
        <f>IF($C$3="National Currency",IF(D.Other_DATA!E456=0,0,D.Other_DATA!E456),IF($C$3="Current Exchange rate",IF(D.Other_DATA!E456=0,0,D.Other_DATA!E456/ECO!O20),IF($C$3="Constant Exchange rate",IF(D.Other_DATA!E456=0,0,D.Other_DATA!E456/ECO!O55))))</f>
        <v>563</v>
      </c>
      <c r="G564" s="74">
        <f>IF($C$3="National Currency",IF(D.Other_DATA!F456=0,0,D.Other_DATA!F456),IF($C$3="Current Exchange rate",IF(D.Other_DATA!F456=0,0,D.Other_DATA!F456/ECO!P20),IF($C$3="Constant Exchange rate",IF(D.Other_DATA!F456=0,0,D.Other_DATA!F456/ECO!P55))))</f>
        <v>598</v>
      </c>
      <c r="H564" s="74">
        <f>IF($C$3="National Currency",IF(D.Other_DATA!G456=0,0,D.Other_DATA!G456),IF($C$3="Current Exchange rate",IF(D.Other_DATA!G456=0,0,D.Other_DATA!G456/ECO!Q20),IF($C$3="Constant Exchange rate",IF(D.Other_DATA!G456=0,0,D.Other_DATA!G456/ECO!Q55))))</f>
        <v>560</v>
      </c>
      <c r="I564" s="74">
        <f>IF($C$3="National Currency",IF(D.Other_DATA!H456=0,0,D.Other_DATA!H456),IF($C$3="Current Exchange rate",IF(D.Other_DATA!H456=0,0,D.Other_DATA!H456/ECO!R20),IF($C$3="Constant Exchange rate",IF(D.Other_DATA!H456=0,0,D.Other_DATA!H456/ECO!R55))))</f>
        <v>531</v>
      </c>
      <c r="J564" s="74">
        <f>IF($C$3="National Currency",IF(D.Other_DATA!I456=0,0,D.Other_DATA!I456),IF($C$3="Current Exchange rate",IF(D.Other_DATA!I456=0,0,D.Other_DATA!I456/ECO!S20),IF($C$3="Constant Exchange rate",IF(D.Other_DATA!I456=0,0,D.Other_DATA!I456/ECO!S55))))</f>
        <v>-172</v>
      </c>
      <c r="K564" s="74">
        <f>IF($C$3="National Currency",IF(D.Other_DATA!J456=0,0,D.Other_DATA!J456),IF($C$3="Current Exchange rate",IF(D.Other_DATA!J456=0,0,D.Other_DATA!J456/ECO!T20),IF($C$3="Constant Exchange rate",IF(D.Other_DATA!J456=0,0,D.Other_DATA!J456/ECO!T55))))</f>
        <v>720</v>
      </c>
      <c r="L564" s="74">
        <f>IF($C$3="National Currency",IF(D.Other_DATA!K456=0,0,D.Other_DATA!K456),IF($C$3="Current Exchange rate",IF(D.Other_DATA!K456=0,0,D.Other_DATA!K456/ECO!U20),IF($C$3="Constant Exchange rate",IF(D.Other_DATA!K456=0,0,D.Other_DATA!K456/ECO!U55))))</f>
        <v>505</v>
      </c>
      <c r="M564" s="74">
        <f>IF($C$3="National Currency",IF(D.Other_DATA!L456=0,0,D.Other_DATA!L456),IF($C$3="Current Exchange rate",IF(D.Other_DATA!L456=0,0,D.Other_DATA!L456/ECO!V20),IF($C$3="Constant Exchange rate",IF(D.Other_DATA!L456=0,0,D.Other_DATA!L456/ECO!V55))))</f>
        <v>225</v>
      </c>
      <c r="N564" s="74">
        <f>IF($C$3="National Currency",IF(D.Other_DATA!M456=0,0,D.Other_DATA!M456),IF($C$3="Current Exchange rate",IF(D.Other_DATA!M456=0,0,D.Other_DATA!M456/ECO!W20),IF($C$3="Constant Exchange rate",IF(D.Other_DATA!M456=0,0,D.Other_DATA!M456/ECO!W55))))</f>
        <v>620</v>
      </c>
      <c r="O564" s="74">
        <f>IF($C$3="National Currency",IF(D.Other_DATA!N456=0,0,D.Other_DATA!N456),IF($C$3="Current Exchange rate",IF(D.Other_DATA!N456=0,0,D.Other_DATA!N456/ECO!X20),IF($C$3="Constant Exchange rate",IF(D.Other_DATA!N456=0,0,D.Other_DATA!N456/ECO!X55))))</f>
        <v>753</v>
      </c>
      <c r="P564" s="48">
        <f t="shared" si="116"/>
        <v>1.7753295022415155E-2</v>
      </c>
      <c r="Q564" s="94">
        <f t="shared" si="117"/>
        <v>0.21451612903225814</v>
      </c>
      <c r="R564" s="94">
        <f t="shared" si="118"/>
        <v>0.33747779751332141</v>
      </c>
    </row>
    <row r="565" spans="3:18" ht="15" x14ac:dyDescent="0.25">
      <c r="C565" s="256"/>
      <c r="D565" s="257"/>
      <c r="E565" s="45" t="s">
        <v>11</v>
      </c>
      <c r="F565" s="74">
        <f>IF($C$3="National Currency",IF(D.Other_DATA!E457=0,0,D.Other_DATA!E457),IF($C$3="Current Exchange rate",IF(D.Other_DATA!E457=0,0,D.Other_DATA!E457/ECO!O21),IF($C$3="Constant Exchange rate",IF(D.Other_DATA!E457=0,0,D.Other_DATA!E457/ECO!O56))))</f>
        <v>3627</v>
      </c>
      <c r="G565" s="74">
        <f>IF($C$3="National Currency",IF(D.Other_DATA!F457=0,0,D.Other_DATA!F457),IF($C$3="Current Exchange rate",IF(D.Other_DATA!F457=0,0,D.Other_DATA!F457/ECO!P21),IF($C$3="Constant Exchange rate",IF(D.Other_DATA!F457=0,0,D.Other_DATA!F457/ECO!P56))))</f>
        <v>4208</v>
      </c>
      <c r="H565" s="74">
        <f>IF($C$3="National Currency",IF(D.Other_DATA!G457=0,0,D.Other_DATA!G457),IF($C$3="Current Exchange rate",IF(D.Other_DATA!G457=0,0,D.Other_DATA!G457/ECO!Q21),IF($C$3="Constant Exchange rate",IF(D.Other_DATA!G457=0,0,D.Other_DATA!G457/ECO!Q56))))</f>
        <v>5475</v>
      </c>
      <c r="I565" s="74">
        <f>IF($C$3="National Currency",IF(D.Other_DATA!H457=0,0,D.Other_DATA!H457),IF($C$3="Current Exchange rate",IF(D.Other_DATA!H457=0,0,D.Other_DATA!H457/ECO!R21),IF($C$3="Constant Exchange rate",IF(D.Other_DATA!H457=0,0,D.Other_DATA!H457/ECO!R56))))</f>
        <v>5182</v>
      </c>
      <c r="J565" s="74">
        <f>IF($C$3="National Currency",IF(D.Other_DATA!I457=0,0,D.Other_DATA!I457),IF($C$3="Current Exchange rate",IF(D.Other_DATA!I457=0,0,D.Other_DATA!I457/ECO!S21),IF($C$3="Constant Exchange rate",IF(D.Other_DATA!I457=0,0,D.Other_DATA!I457/ECO!S56))))</f>
        <v>3983</v>
      </c>
      <c r="K565" s="74">
        <f>IF($C$3="National Currency",IF(D.Other_DATA!J457=0,0,D.Other_DATA!J457),IF($C$3="Current Exchange rate",IF(D.Other_DATA!J457=0,0,D.Other_DATA!J457/ECO!T21),IF($C$3="Constant Exchange rate",IF(D.Other_DATA!J457=0,0,D.Other_DATA!J457/ECO!T56))))</f>
        <v>3608</v>
      </c>
      <c r="L565" s="74">
        <f>IF($C$3="National Currency",IF(D.Other_DATA!K457=0,0,D.Other_DATA!K457),IF($C$3="Current Exchange rate",IF(D.Other_DATA!K457=0,0,D.Other_DATA!K457/ECO!U21),IF($C$3="Constant Exchange rate",IF(D.Other_DATA!K457=0,0,D.Other_DATA!K457/ECO!U56))))</f>
        <v>4046</v>
      </c>
      <c r="M565" s="74">
        <f>IF($C$3="National Currency",IF(D.Other_DATA!L457=0,0,D.Other_DATA!L457),IF($C$3="Current Exchange rate",IF(D.Other_DATA!L457=0,0,D.Other_DATA!L457/ECO!V21),IF($C$3="Constant Exchange rate",IF(D.Other_DATA!L457=0,0,D.Other_DATA!L457/ECO!V56))))</f>
        <v>3190</v>
      </c>
      <c r="N565" s="74">
        <f>IF($C$3="National Currency",IF(D.Other_DATA!M457=0,0,D.Other_DATA!M457),IF($C$3="Current Exchange rate",IF(D.Other_DATA!M457=0,0,D.Other_DATA!M457/ECO!W21),IF($C$3="Constant Exchange rate",IF(D.Other_DATA!M457=0,0,D.Other_DATA!M457/ECO!W56))))</f>
        <v>2999</v>
      </c>
      <c r="O565" s="223">
        <f>IF($C$3="National Currency",IF(D.Other_DATA!N457=0,0,D.Other_DATA!N457),IF($C$3="Current Exchange rate",IF(D.Other_DATA!N457=0,0,D.Other_DATA!N457/ECO!X21),IF($C$3="Constant Exchange rate",IF(D.Other_DATA!N457=0,0,D.Other_DATA!N457/ECO!X56))))</f>
        <v>2999</v>
      </c>
      <c r="P565" s="48">
        <f t="shared" si="116"/>
        <v>7.0706682300429022E-2</v>
      </c>
      <c r="Q565" s="94">
        <f t="shared" si="117"/>
        <v>0</v>
      </c>
      <c r="R565" s="94">
        <f t="shared" si="118"/>
        <v>-0.17314585056520537</v>
      </c>
    </row>
    <row r="566" spans="3:18" ht="15" x14ac:dyDescent="0.25">
      <c r="C566" s="256"/>
      <c r="D566" s="257"/>
      <c r="E566" s="45" t="s">
        <v>12</v>
      </c>
      <c r="F566" s="74">
        <f>IF($C$3="National Currency",IF(D.Other_DATA!E458=0,0,D.Other_DATA!E458),IF($C$3="Current Exchange rate",IF(D.Other_DATA!E458=0,0,D.Other_DATA!E458/ECO!O22),IF($C$3="Constant Exchange rate",IF(D.Other_DATA!E458=0,0,D.Other_DATA!E458/ECO!O57))))</f>
        <v>74</v>
      </c>
      <c r="G566" s="74">
        <f>IF($C$3="National Currency",IF(D.Other_DATA!F458=0,0,D.Other_DATA!F458),IF($C$3="Current Exchange rate",IF(D.Other_DATA!F458=0,0,D.Other_DATA!F458/ECO!P22),IF($C$3="Constant Exchange rate",IF(D.Other_DATA!F458=0,0,D.Other_DATA!F458/ECO!P57))))</f>
        <v>133</v>
      </c>
      <c r="H566" s="74">
        <f>IF($C$3="National Currency",IF(D.Other_DATA!G458=0,0,D.Other_DATA!G458),IF($C$3="Current Exchange rate",IF(D.Other_DATA!G458=0,0,D.Other_DATA!G458/ECO!Q22),IF($C$3="Constant Exchange rate",IF(D.Other_DATA!G458=0,0,D.Other_DATA!G458/ECO!Q57))))</f>
        <v>155</v>
      </c>
      <c r="I566" s="74">
        <f>IF($C$3="National Currency",IF(D.Other_DATA!H458=0,0,D.Other_DATA!H458),IF($C$3="Current Exchange rate",IF(D.Other_DATA!H458=0,0,D.Other_DATA!H458/ECO!R22),IF($C$3="Constant Exchange rate",IF(D.Other_DATA!H458=0,0,D.Other_DATA!H458/ECO!R57))))</f>
        <v>152</v>
      </c>
      <c r="J566" s="74">
        <f>IF($C$3="National Currency",IF(D.Other_DATA!I458=0,0,D.Other_DATA!I458),IF($C$3="Current Exchange rate",IF(D.Other_DATA!I458=0,0,D.Other_DATA!I458/ECO!S22),IF($C$3="Constant Exchange rate",IF(D.Other_DATA!I458=0,0,D.Other_DATA!I458/ECO!S57))))</f>
        <v>76</v>
      </c>
      <c r="K566" s="74">
        <f>IF($C$3="National Currency",IF(D.Other_DATA!J458=0,0,D.Other_DATA!J458),IF($C$3="Current Exchange rate",IF(D.Other_DATA!J458=0,0,D.Other_DATA!J458/ECO!T22),IF($C$3="Constant Exchange rate",IF(D.Other_DATA!J458=0,0,D.Other_DATA!J458/ECO!T57))))</f>
        <v>144</v>
      </c>
      <c r="L566" s="74">
        <f>IF($C$3="National Currency",IF(D.Other_DATA!K458=0,0,D.Other_DATA!K458),IF($C$3="Current Exchange rate",IF(D.Other_DATA!K458=0,0,D.Other_DATA!K458/ECO!U22),IF($C$3="Constant Exchange rate",IF(D.Other_DATA!K458=0,0,D.Other_DATA!K458/ECO!U57))))</f>
        <v>63</v>
      </c>
      <c r="M566" s="74">
        <f>IF($C$3="National Currency",IF(D.Other_DATA!L458=0,0,D.Other_DATA!L458),IF($C$3="Current Exchange rate",IF(D.Other_DATA!L458=0,0,D.Other_DATA!L458/ECO!V22),IF($C$3="Constant Exchange rate",IF(D.Other_DATA!L458=0,0,D.Other_DATA!L458/ECO!V57))))</f>
        <v>-10.95</v>
      </c>
      <c r="N566" s="74">
        <f>IF($C$3="National Currency",IF(D.Other_DATA!M458=0,0,D.Other_DATA!M458),IF($C$3="Current Exchange rate",IF(D.Other_DATA!M458=0,0,D.Other_DATA!M458/ECO!W22),IF($C$3="Constant Exchange rate",IF(D.Other_DATA!M458=0,0,D.Other_DATA!M458/ECO!W57))))</f>
        <v>224</v>
      </c>
      <c r="O566" s="74">
        <f>IF($C$3="National Currency",IF(D.Other_DATA!N458=0,0,D.Other_DATA!N458),IF($C$3="Current Exchange rate",IF(D.Other_DATA!N458=0,0,D.Other_DATA!N458/ECO!X22),IF($C$3="Constant Exchange rate",IF(D.Other_DATA!N458=0,0,D.Other_DATA!N458/ECO!X57))))</f>
        <v>170</v>
      </c>
      <c r="P566" s="48">
        <f t="shared" si="116"/>
        <v>4.0080480130286538E-3</v>
      </c>
      <c r="Q566" s="94">
        <f t="shared" si="117"/>
        <v>-0.2410714285714286</v>
      </c>
      <c r="R566" s="94">
        <f t="shared" si="118"/>
        <v>1.2972972972972974</v>
      </c>
    </row>
    <row r="567" spans="3:18" ht="15" x14ac:dyDescent="0.25">
      <c r="C567" s="256"/>
      <c r="D567" s="257"/>
      <c r="E567" s="45" t="s">
        <v>13</v>
      </c>
      <c r="F567" s="74">
        <f>IF($C$3="National Currency",IF(D.Other_DATA!E459=0,0,D.Other_DATA!E459),IF($C$3="Current Exchange rate",IF(D.Other_DATA!E459=0,0,D.Other_DATA!E459/ECO!O23),IF($C$3="Constant Exchange rate",IF(D.Other_DATA!E459=0,0,D.Other_DATA!E459/ECO!O58))))</f>
        <v>0</v>
      </c>
      <c r="G567" s="74">
        <f>IF($C$3="National Currency",IF(D.Other_DATA!F459=0,0,D.Other_DATA!F459),IF($C$3="Current Exchange rate",IF(D.Other_DATA!F459=0,0,D.Other_DATA!F459/ECO!P23),IF($C$3="Constant Exchange rate",IF(D.Other_DATA!F459=0,0,D.Other_DATA!F459/ECO!P58))))</f>
        <v>26.899973883520499</v>
      </c>
      <c r="H567" s="74">
        <f>IF($C$3="National Currency",IF(D.Other_DATA!G459=0,0,D.Other_DATA!G459),IF($C$3="Current Exchange rate",IF(D.Other_DATA!G459=0,0,D.Other_DATA!G459/ECO!Q23),IF($C$3="Constant Exchange rate",IF(D.Other_DATA!G459=0,0,D.Other_DATA!G459/ECO!Q58))))</f>
        <v>33.298511360668577</v>
      </c>
      <c r="I567" s="74">
        <f>IF($C$3="National Currency",IF(D.Other_DATA!H459=0,0,D.Other_DATA!H459),IF($C$3="Current Exchange rate",IF(D.Other_DATA!H459=0,0,D.Other_DATA!H459/ECO!R23),IF($C$3="Constant Exchange rate",IF(D.Other_DATA!H459=0,0,D.Other_DATA!H459/ECO!R58))))</f>
        <v>50.013058239749277</v>
      </c>
      <c r="J567" s="74">
        <f>IF($C$3="National Currency",IF(D.Other_DATA!I459=0,0,D.Other_DATA!I459),IF($C$3="Current Exchange rate",IF(D.Other_DATA!I459=0,0,D.Other_DATA!I459/ECO!S23),IF($C$3="Constant Exchange rate",IF(D.Other_DATA!I459=0,0,D.Other_DATA!I459/ECO!S58))))</f>
        <v>24.549490728649776</v>
      </c>
      <c r="K567" s="74">
        <f>IF($C$3="National Currency",IF(D.Other_DATA!J459=0,0,D.Other_DATA!J459),IF($C$3="Current Exchange rate",IF(D.Other_DATA!J459=0,0,D.Other_DATA!J459/ECO!T23),IF($C$3="Constant Exchange rate",IF(D.Other_DATA!J459=0,0,D.Other_DATA!J459/ECO!T58))))</f>
        <v>63.071297989031073</v>
      </c>
      <c r="L567" s="74">
        <f>IF($C$3="National Currency",IF(D.Other_DATA!K459=0,0,D.Other_DATA!K459),IF($C$3="Current Exchange rate",IF(D.Other_DATA!K459=0,0,D.Other_DATA!K459/ECO!U23),IF($C$3="Constant Exchange rate",IF(D.Other_DATA!K459=0,0,D.Other_DATA!K459/ECO!U58))))</f>
        <v>53.669365369548181</v>
      </c>
      <c r="M567" s="74">
        <f>IF($C$3="National Currency",IF(D.Other_DATA!L459=0,0,D.Other_DATA!L459),IF($C$3="Current Exchange rate",IF(D.Other_DATA!L459=0,0,D.Other_DATA!L459/ECO!V23),IF($C$3="Constant Exchange rate",IF(D.Other_DATA!L459=0,0,D.Other_DATA!L459/ECO!V58))))</f>
        <v>44.267432750065289</v>
      </c>
      <c r="N567" s="74">
        <f>IF($C$3="National Currency",IF(D.Other_DATA!M459=0,0,D.Other_DATA!M459),IF($C$3="Current Exchange rate",IF(D.Other_DATA!M459=0,0,D.Other_DATA!M459/ECO!W23),IF($C$3="Constant Exchange rate",IF(D.Other_DATA!M459=0,0,D.Other_DATA!M459/ECO!W58))))</f>
        <v>44.920344737529376</v>
      </c>
      <c r="O567" s="74">
        <f>IF($C$3="National Currency",IF(D.Other_DATA!N459=0,0,D.Other_DATA!N459),IF($C$3="Current Exchange rate",IF(D.Other_DATA!N459=0,0,D.Other_DATA!N459/ECO!X23),IF($C$3="Constant Exchange rate",IF(D.Other_DATA!N459=0,0,D.Other_DATA!N459/ECO!X58))))</f>
        <v>18.934447636458604</v>
      </c>
      <c r="P567" s="48">
        <f t="shared" si="116"/>
        <v>4.4641279545354709E-4</v>
      </c>
      <c r="Q567" s="94">
        <f t="shared" si="117"/>
        <v>-0.57848837209302317</v>
      </c>
      <c r="R567" s="94" t="str">
        <f t="shared" si="118"/>
        <v>-</v>
      </c>
    </row>
    <row r="568" spans="3:18" ht="15" x14ac:dyDescent="0.25">
      <c r="C568" s="256"/>
      <c r="D568" s="257"/>
      <c r="E568" s="45" t="s">
        <v>14</v>
      </c>
      <c r="F568" s="74">
        <f>IF($C$3="National Currency",IF(D.Other_DATA!E460=0,0,D.Other_DATA!E460),IF($C$3="Current Exchange rate",IF(D.Other_DATA!E460=0,0,D.Other_DATA!E460/ECO!O24),IF($C$3="Constant Exchange rate",IF(D.Other_DATA!E460=0,0,D.Other_DATA!E460/ECO!O59))))</f>
        <v>0</v>
      </c>
      <c r="G568" s="74">
        <f>IF($C$3="National Currency",IF(D.Other_DATA!F460=0,0,D.Other_DATA!F460),IF($C$3="Current Exchange rate",IF(D.Other_DATA!F460=0,0,D.Other_DATA!F460/ECO!P24),IF($C$3="Constant Exchange rate",IF(D.Other_DATA!F460=0,0,D.Other_DATA!F460/ECO!P59))))</f>
        <v>0</v>
      </c>
      <c r="H568" s="74">
        <f>IF($C$3="National Currency",IF(D.Other_DATA!G460=0,0,D.Other_DATA!G460),IF($C$3="Current Exchange rate",IF(D.Other_DATA!G460=0,0,D.Other_DATA!G460/ECO!Q24),IF($C$3="Constant Exchange rate",IF(D.Other_DATA!G460=0,0,D.Other_DATA!G460/ECO!Q59))))</f>
        <v>0</v>
      </c>
      <c r="I568" s="74">
        <f>IF($C$3="National Currency",IF(D.Other_DATA!H460=0,0,D.Other_DATA!H460),IF($C$3="Current Exchange rate",IF(D.Other_DATA!H460=0,0,D.Other_DATA!H460/ECO!R24),IF($C$3="Constant Exchange rate",IF(D.Other_DATA!H460=0,0,D.Other_DATA!H460/ECO!R59))))</f>
        <v>0</v>
      </c>
      <c r="J568" s="74">
        <f>IF($C$3="National Currency",IF(D.Other_DATA!I460=0,0,D.Other_DATA!I460),IF($C$3="Current Exchange rate",IF(D.Other_DATA!I460=0,0,D.Other_DATA!I460/ECO!S24),IF($C$3="Constant Exchange rate",IF(D.Other_DATA!I460=0,0,D.Other_DATA!I460/ECO!S59))))</f>
        <v>0</v>
      </c>
      <c r="K568" s="74">
        <f>IF($C$3="National Currency",IF(D.Other_DATA!J460=0,0,D.Other_DATA!J460),IF($C$3="Current Exchange rate",IF(D.Other_DATA!J460=0,0,D.Other_DATA!J460/ECO!T24),IF($C$3="Constant Exchange rate",IF(D.Other_DATA!J460=0,0,D.Other_DATA!J460/ECO!T59))))</f>
        <v>0</v>
      </c>
      <c r="L568" s="74">
        <f>IF($C$3="National Currency",IF(D.Other_DATA!K460=0,0,D.Other_DATA!K460),IF($C$3="Current Exchange rate",IF(D.Other_DATA!K460=0,0,D.Other_DATA!K460/ECO!U24),IF($C$3="Constant Exchange rate",IF(D.Other_DATA!K460=0,0,D.Other_DATA!K460/ECO!U59))))</f>
        <v>0</v>
      </c>
      <c r="M568" s="74">
        <f>IF($C$3="National Currency",IF(D.Other_DATA!L460=0,0,D.Other_DATA!L460),IF($C$3="Current Exchange rate",IF(D.Other_DATA!L460=0,0,D.Other_DATA!L460/ECO!V24),IF($C$3="Constant Exchange rate",IF(D.Other_DATA!L460=0,0,D.Other_DATA!L460/ECO!V59))))</f>
        <v>0</v>
      </c>
      <c r="N568" s="74">
        <f>IF($C$3="National Currency",IF(D.Other_DATA!M460=0,0,D.Other_DATA!M460),IF($C$3="Current Exchange rate",IF(D.Other_DATA!M460=0,0,D.Other_DATA!M460/ECO!W24),IF($C$3="Constant Exchange rate",IF(D.Other_DATA!M460=0,0,D.Other_DATA!M460/ECO!W59))))</f>
        <v>0</v>
      </c>
      <c r="O568" s="74">
        <f>IF($C$3="National Currency",IF(D.Other_DATA!N460=0,0,D.Other_DATA!N460),IF($C$3="Current Exchange rate",IF(D.Other_DATA!N460=0,0,D.Other_DATA!N460/ECO!X24),IF($C$3="Constant Exchange rate",IF(D.Other_DATA!N460=0,0,D.Other_DATA!N460/ECO!X59))))</f>
        <v>0</v>
      </c>
      <c r="P568" s="48">
        <f t="shared" si="116"/>
        <v>0</v>
      </c>
      <c r="Q568" s="94" t="str">
        <f t="shared" si="117"/>
        <v>-</v>
      </c>
      <c r="R568" s="94" t="str">
        <f t="shared" si="118"/>
        <v>-</v>
      </c>
    </row>
    <row r="569" spans="3:18" ht="15" x14ac:dyDescent="0.25">
      <c r="C569" s="256"/>
      <c r="D569" s="257"/>
      <c r="E569" s="45" t="s">
        <v>15</v>
      </c>
      <c r="F569" s="74">
        <f>IF($C$3="National Currency",IF(D.Other_DATA!E461=0,0,D.Other_DATA!E461),IF($C$3="Current Exchange rate",IF(D.Other_DATA!E461=0,0,D.Other_DATA!E461/ECO!O25),IF($C$3="Constant Exchange rate",IF(D.Other_DATA!E461=0,0,D.Other_DATA!E461/ECO!O60))))</f>
        <v>0</v>
      </c>
      <c r="G569" s="74">
        <f>IF($C$3="National Currency",IF(D.Other_DATA!F461=0,0,D.Other_DATA!F461),IF($C$3="Current Exchange rate",IF(D.Other_DATA!F461=0,0,D.Other_DATA!F461/ECO!P25),IF($C$3="Constant Exchange rate",IF(D.Other_DATA!F461=0,0,D.Other_DATA!F461/ECO!P60))))</f>
        <v>0</v>
      </c>
      <c r="H569" s="74">
        <f>IF($C$3="National Currency",IF(D.Other_DATA!G461=0,0,D.Other_DATA!G461),IF($C$3="Current Exchange rate",IF(D.Other_DATA!G461=0,0,D.Other_DATA!G461/ECO!Q25),IF($C$3="Constant Exchange rate",IF(D.Other_DATA!G461=0,0,D.Other_DATA!G461/ECO!Q60))))</f>
        <v>0</v>
      </c>
      <c r="I569" s="74">
        <f>IF($C$3="National Currency",IF(D.Other_DATA!H461=0,0,D.Other_DATA!H461),IF($C$3="Current Exchange rate",IF(D.Other_DATA!H461=0,0,D.Other_DATA!H461/ECO!R25),IF($C$3="Constant Exchange rate",IF(D.Other_DATA!H461=0,0,D.Other_DATA!H461/ECO!R60))))</f>
        <v>0</v>
      </c>
      <c r="J569" s="74">
        <f>IF($C$3="National Currency",IF(D.Other_DATA!I461=0,0,D.Other_DATA!I461),IF($C$3="Current Exchange rate",IF(D.Other_DATA!I461=0,0,D.Other_DATA!I461/ECO!S25),IF($C$3="Constant Exchange rate",IF(D.Other_DATA!I461=0,0,D.Other_DATA!I461/ECO!S60))))</f>
        <v>0</v>
      </c>
      <c r="K569" s="74">
        <f>IF($C$3="National Currency",IF(D.Other_DATA!J461=0,0,D.Other_DATA!J461),IF($C$3="Current Exchange rate",IF(D.Other_DATA!J461=0,0,D.Other_DATA!J461/ECO!T25),IF($C$3="Constant Exchange rate",IF(D.Other_DATA!J461=0,0,D.Other_DATA!J461/ECO!T60))))</f>
        <v>0</v>
      </c>
      <c r="L569" s="74">
        <f>IF($C$3="National Currency",IF(D.Other_DATA!K461=0,0,D.Other_DATA!K461),IF($C$3="Current Exchange rate",IF(D.Other_DATA!K461=0,0,D.Other_DATA!K461/ECO!U25),IF($C$3="Constant Exchange rate",IF(D.Other_DATA!K461=0,0,D.Other_DATA!K461/ECO!U60))))</f>
        <v>0</v>
      </c>
      <c r="M569" s="74">
        <f>IF($C$3="National Currency",IF(D.Other_DATA!L461=0,0,D.Other_DATA!L461),IF($C$3="Current Exchange rate",IF(D.Other_DATA!L461=0,0,D.Other_DATA!L461/ECO!V25),IF($C$3="Constant Exchange rate",IF(D.Other_DATA!L461=0,0,D.Other_DATA!L461/ECO!V60))))</f>
        <v>0</v>
      </c>
      <c r="N569" s="74">
        <f>IF($C$3="National Currency",IF(D.Other_DATA!M461=0,0,D.Other_DATA!M461),IF($C$3="Current Exchange rate",IF(D.Other_DATA!M461=0,0,D.Other_DATA!M461/ECO!W25),IF($C$3="Constant Exchange rate",IF(D.Other_DATA!M461=0,0,D.Other_DATA!M461/ECO!W60))))</f>
        <v>0</v>
      </c>
      <c r="O569" s="74">
        <f>IF($C$3="National Currency",IF(D.Other_DATA!N461=0,0,D.Other_DATA!N461),IF($C$3="Current Exchange rate",IF(D.Other_DATA!N461=0,0,D.Other_DATA!N461/ECO!X25),IF($C$3="Constant Exchange rate",IF(D.Other_DATA!N461=0,0,D.Other_DATA!N461/ECO!X60))))</f>
        <v>0</v>
      </c>
      <c r="P569" s="48">
        <f t="shared" si="116"/>
        <v>0</v>
      </c>
      <c r="Q569" s="94" t="str">
        <f t="shared" si="117"/>
        <v>-</v>
      </c>
      <c r="R569" s="94" t="str">
        <f t="shared" si="118"/>
        <v>-</v>
      </c>
    </row>
    <row r="570" spans="3:18" ht="15" x14ac:dyDescent="0.25">
      <c r="C570" s="256"/>
      <c r="D570" s="257"/>
      <c r="E570" s="45" t="s">
        <v>16</v>
      </c>
      <c r="F570" s="74">
        <f>IF($C$3="National Currency",IF(D.Other_DATA!E462=0,0,D.Other_DATA!E462),IF($C$3="Current Exchange rate",IF(D.Other_DATA!E462=0,0,D.Other_DATA!E462/ECO!O26),IF($C$3="Constant Exchange rate",IF(D.Other_DATA!E462=0,0,D.Other_DATA!E462/ECO!O61))))</f>
        <v>0</v>
      </c>
      <c r="G570" s="74">
        <f>IF($C$3="National Currency",IF(D.Other_DATA!F462=0,0,D.Other_DATA!F462),IF($C$3="Current Exchange rate",IF(D.Other_DATA!F462=0,0,D.Other_DATA!F462/ECO!P26),IF($C$3="Constant Exchange rate",IF(D.Other_DATA!F462=0,0,D.Other_DATA!F462/ECO!P61))))</f>
        <v>0</v>
      </c>
      <c r="H570" s="74">
        <f>IF($C$3="National Currency",IF(D.Other_DATA!G462=0,0,D.Other_DATA!G462),IF($C$3="Current Exchange rate",IF(D.Other_DATA!G462=0,0,D.Other_DATA!G462/ECO!Q26),IF($C$3="Constant Exchange rate",IF(D.Other_DATA!G462=0,0,D.Other_DATA!G462/ECO!Q61))))</f>
        <v>0</v>
      </c>
      <c r="I570" s="74">
        <f>IF($C$3="National Currency",IF(D.Other_DATA!H462=0,0,D.Other_DATA!H462),IF($C$3="Current Exchange rate",IF(D.Other_DATA!H462=0,0,D.Other_DATA!H462/ECO!R26),IF($C$3="Constant Exchange rate",IF(D.Other_DATA!H462=0,0,D.Other_DATA!H462/ECO!R61))))</f>
        <v>64.8039979231568</v>
      </c>
      <c r="J570" s="74">
        <f>IF($C$3="National Currency",IF(D.Other_DATA!I462=0,0,D.Other_DATA!I462),IF($C$3="Current Exchange rate",IF(D.Other_DATA!I462=0,0,D.Other_DATA!I462/ECO!S26),IF($C$3="Constant Exchange rate",IF(D.Other_DATA!I462=0,0,D.Other_DATA!I462/ECO!S61))))</f>
        <v>-317.88032191069573</v>
      </c>
      <c r="K570" s="74">
        <f>IF($C$3="National Currency",IF(D.Other_DATA!J462=0,0,D.Other_DATA!J462),IF($C$3="Current Exchange rate",IF(D.Other_DATA!J462=0,0,D.Other_DATA!J462/ECO!T26),IF($C$3="Constant Exchange rate",IF(D.Other_DATA!J462=0,0,D.Other_DATA!J462/ECO!T61))))</f>
        <v>-16.205867082035304</v>
      </c>
      <c r="L570" s="74">
        <f>IF($C$3="National Currency",IF(D.Other_DATA!K462=0,0,D.Other_DATA!K462),IF($C$3="Current Exchange rate",IF(D.Other_DATA!K462=0,0,D.Other_DATA!K462/ECO!U26),IF($C$3="Constant Exchange rate",IF(D.Other_DATA!K462=0,0,D.Other_DATA!K462/ECO!U61))))</f>
        <v>1.7782969885773623</v>
      </c>
      <c r="M570" s="74">
        <f>IF($C$3="National Currency",IF(D.Other_DATA!L462=0,0,D.Other_DATA!L462),IF($C$3="Current Exchange rate",IF(D.Other_DATA!L462=0,0,D.Other_DATA!L462/ECO!V26),IF($C$3="Constant Exchange rate",IF(D.Other_DATA!L462=0,0,D.Other_DATA!L462/ECO!V61))))</f>
        <v>34.066718587746621</v>
      </c>
      <c r="N570" s="74">
        <f>IF($C$3="National Currency",IF(D.Other_DATA!M462=0,0,D.Other_DATA!M462),IF($C$3="Current Exchange rate",IF(D.Other_DATA!M462=0,0,D.Other_DATA!M462/ECO!W26),IF($C$3="Constant Exchange rate",IF(D.Other_DATA!M462=0,0,D.Other_DATA!M462/ECO!W61))))</f>
        <v>32.736240913811002</v>
      </c>
      <c r="O570" s="223">
        <f>IF($C$3="National Currency",IF(D.Other_DATA!N462=0,0,D.Other_DATA!N462),IF($C$3="Current Exchange rate",IF(D.Other_DATA!N462=0,0,D.Other_DATA!N462/ECO!X26),IF($C$3="Constant Exchange rate",IF(D.Other_DATA!N462=0,0,D.Other_DATA!N462/ECO!X61))))</f>
        <v>32.736240913811002</v>
      </c>
      <c r="P570" s="48">
        <f t="shared" si="116"/>
        <v>7.7181426675663252E-4</v>
      </c>
      <c r="Q570" s="94">
        <f t="shared" si="117"/>
        <v>0</v>
      </c>
      <c r="R570" s="94" t="str">
        <f t="shared" si="118"/>
        <v>-</v>
      </c>
    </row>
    <row r="571" spans="3:18" ht="15" x14ac:dyDescent="0.25">
      <c r="C571" s="256"/>
      <c r="D571" s="257"/>
      <c r="E571" s="45" t="s">
        <v>17</v>
      </c>
      <c r="F571" s="74">
        <f>IF($C$3="National Currency",IF(D.Other_DATA!E463=0,0,D.Other_DATA!E463),IF($C$3="Current Exchange rate",IF(D.Other_DATA!E463=0,0,D.Other_DATA!E463/ECO!O27),IF($C$3="Constant Exchange rate",IF(D.Other_DATA!E463=0,0,D.Other_DATA!E463/ECO!O62))))</f>
        <v>1917</v>
      </c>
      <c r="G571" s="74">
        <f>IF($C$3="National Currency",IF(D.Other_DATA!F463=0,0,D.Other_DATA!F463),IF($C$3="Current Exchange rate",IF(D.Other_DATA!F463=0,0,D.Other_DATA!F463/ECO!P27),IF($C$3="Constant Exchange rate",IF(D.Other_DATA!F463=0,0,D.Other_DATA!F463/ECO!P62))))</f>
        <v>1992</v>
      </c>
      <c r="H571" s="74">
        <f>IF($C$3="National Currency",IF(D.Other_DATA!G463=0,0,D.Other_DATA!G463),IF($C$3="Current Exchange rate",IF(D.Other_DATA!G463=0,0,D.Other_DATA!G463/ECO!Q27),IF($C$3="Constant Exchange rate",IF(D.Other_DATA!G463=0,0,D.Other_DATA!G463/ECO!Q62))))</f>
        <v>1854</v>
      </c>
      <c r="I571" s="74">
        <f>IF($C$3="National Currency",IF(D.Other_DATA!H463=0,0,D.Other_DATA!H463),IF($C$3="Current Exchange rate",IF(D.Other_DATA!H463=0,0,D.Other_DATA!H463/ECO!R27),IF($C$3="Constant Exchange rate",IF(D.Other_DATA!H463=0,0,D.Other_DATA!H463/ECO!R62))))</f>
        <v>1924</v>
      </c>
      <c r="J571" s="74">
        <f>IF($C$3="National Currency",IF(D.Other_DATA!I463=0,0,D.Other_DATA!I463),IF($C$3="Current Exchange rate",IF(D.Other_DATA!I463=0,0,D.Other_DATA!I463/ECO!S27),IF($C$3="Constant Exchange rate",IF(D.Other_DATA!I463=0,0,D.Other_DATA!I463/ECO!S62))))</f>
        <v>775</v>
      </c>
      <c r="K571" s="74">
        <f>IF($C$3="National Currency",IF(D.Other_DATA!J463=0,0,D.Other_DATA!J463),IF($C$3="Current Exchange rate",IF(D.Other_DATA!J463=0,0,D.Other_DATA!J463/ECO!T27),IF($C$3="Constant Exchange rate",IF(D.Other_DATA!J463=0,0,D.Other_DATA!J463/ECO!T62))))</f>
        <v>2368</v>
      </c>
      <c r="L571" s="74">
        <f>IF($C$3="National Currency",IF(D.Other_DATA!K463=0,0,D.Other_DATA!K463),IF($C$3="Current Exchange rate",IF(D.Other_DATA!K463=0,0,D.Other_DATA!K463/ECO!U27),IF($C$3="Constant Exchange rate",IF(D.Other_DATA!K463=0,0,D.Other_DATA!K463/ECO!U62))))</f>
        <v>1038</v>
      </c>
      <c r="M571" s="74">
        <f>IF($C$3="National Currency",IF(D.Other_DATA!L463=0,0,D.Other_DATA!L463),IF($C$3="Current Exchange rate",IF(D.Other_DATA!L463=0,0,D.Other_DATA!L463/ECO!V27),IF($C$3="Constant Exchange rate",IF(D.Other_DATA!L463=0,0,D.Other_DATA!L463/ECO!V62))))</f>
        <v>604</v>
      </c>
      <c r="N571" s="74">
        <f>IF($C$3="National Currency",IF(D.Other_DATA!M463=0,0,D.Other_DATA!M463),IF($C$3="Current Exchange rate",IF(D.Other_DATA!M463=0,0,D.Other_DATA!M463/ECO!W27),IF($C$3="Constant Exchange rate",IF(D.Other_DATA!M463=0,0,D.Other_DATA!M463/ECO!W62))))</f>
        <v>1607</v>
      </c>
      <c r="O571" s="74">
        <f>IF($C$3="National Currency",IF(D.Other_DATA!N463=0,0,D.Other_DATA!N463),IF($C$3="Current Exchange rate",IF(D.Other_DATA!N463=0,0,D.Other_DATA!N463/ECO!X27),IF($C$3="Constant Exchange rate",IF(D.Other_DATA!N463=0,0,D.Other_DATA!N463/ECO!X62))))</f>
        <v>1202</v>
      </c>
      <c r="P571" s="48">
        <f t="shared" si="116"/>
        <v>2.8339257127414367E-2</v>
      </c>
      <c r="Q571" s="94">
        <f t="shared" si="117"/>
        <v>-0.25202240199128811</v>
      </c>
      <c r="R571" s="94">
        <f t="shared" si="118"/>
        <v>-0.37297861241523211</v>
      </c>
    </row>
    <row r="572" spans="3:18" ht="15" x14ac:dyDescent="0.25">
      <c r="C572" s="256"/>
      <c r="D572" s="257"/>
      <c r="E572" s="45" t="s">
        <v>18</v>
      </c>
      <c r="F572" s="74">
        <f>IF($C$3="National Currency",IF(D.Other_DATA!E464=0,0,D.Other_DATA!E464),IF($C$3="Current Exchange rate",IF(D.Other_DATA!E464=0,0,D.Other_DATA!E464/ECO!O28),IF($C$3="Constant Exchange rate",IF(D.Other_DATA!E464=0,0,D.Other_DATA!E464/ECO!O63))))</f>
        <v>0</v>
      </c>
      <c r="G572" s="74">
        <f>IF($C$3="National Currency",IF(D.Other_DATA!F464=0,0,D.Other_DATA!F464),IF($C$3="Current Exchange rate",IF(D.Other_DATA!F464=0,0,D.Other_DATA!F464/ECO!P28),IF($C$3="Constant Exchange rate",IF(D.Other_DATA!F464=0,0,D.Other_DATA!F464/ECO!P63))))</f>
        <v>0</v>
      </c>
      <c r="H572" s="74">
        <f>IF($C$3="National Currency",IF(D.Other_DATA!G464=0,0,D.Other_DATA!G464),IF($C$3="Current Exchange rate",IF(D.Other_DATA!G464=0,0,D.Other_DATA!G464/ECO!Q28),IF($C$3="Constant Exchange rate",IF(D.Other_DATA!G464=0,0,D.Other_DATA!G464/ECO!Q63))))</f>
        <v>0</v>
      </c>
      <c r="I572" s="74">
        <f>IF($C$3="National Currency",IF(D.Other_DATA!H464=0,0,D.Other_DATA!H464),IF($C$3="Current Exchange rate",IF(D.Other_DATA!H464=0,0,D.Other_DATA!H464/ECO!R28),IF($C$3="Constant Exchange rate",IF(D.Other_DATA!H464=0,0,D.Other_DATA!H464/ECO!R63))))</f>
        <v>0</v>
      </c>
      <c r="J572" s="74">
        <f>IF($C$3="National Currency",IF(D.Other_DATA!I464=0,0,D.Other_DATA!I464),IF($C$3="Current Exchange rate",IF(D.Other_DATA!I464=0,0,D.Other_DATA!I464/ECO!S28),IF($C$3="Constant Exchange rate",IF(D.Other_DATA!I464=0,0,D.Other_DATA!I464/ECO!S63))))</f>
        <v>0</v>
      </c>
      <c r="K572" s="74">
        <f>IF($C$3="National Currency",IF(D.Other_DATA!J464=0,0,D.Other_DATA!J464),IF($C$3="Current Exchange rate",IF(D.Other_DATA!J464=0,0,D.Other_DATA!J464/ECO!T28),IF($C$3="Constant Exchange rate",IF(D.Other_DATA!J464=0,0,D.Other_DATA!J464/ECO!T63))))</f>
        <v>24.118429807052564</v>
      </c>
      <c r="L572" s="74">
        <f>IF($C$3="National Currency",IF(D.Other_DATA!K464=0,0,D.Other_DATA!K464),IF($C$3="Current Exchange rate",IF(D.Other_DATA!K464=0,0,D.Other_DATA!K464/ECO!U28),IF($C$3="Constant Exchange rate",IF(D.Other_DATA!K464=0,0,D.Other_DATA!K464/ECO!U63))))</f>
        <v>46.573519627411848</v>
      </c>
      <c r="M572" s="74">
        <f>IF($C$3="National Currency",IF(D.Other_DATA!L464=0,0,D.Other_DATA!L464),IF($C$3="Current Exchange rate",IF(D.Other_DATA!L464=0,0,D.Other_DATA!L464/ECO!V28),IF($C$3="Constant Exchange rate",IF(D.Other_DATA!L464=0,0,D.Other_DATA!L464/ECO!V63))))</f>
        <v>59.048569527611448</v>
      </c>
      <c r="N572" s="74">
        <f>IF($C$3="National Currency",IF(D.Other_DATA!M464=0,0,D.Other_DATA!M464),IF($C$3="Current Exchange rate",IF(D.Other_DATA!M464=0,0,D.Other_DATA!M464/ECO!W28),IF($C$3="Constant Exchange rate",IF(D.Other_DATA!M464=0,0,D.Other_DATA!M464/ECO!W63))))</f>
        <v>49.900199600798409</v>
      </c>
      <c r="O572" s="74">
        <f>IF($C$3="National Currency",IF(D.Other_DATA!N464=0,0,D.Other_DATA!N464),IF($C$3="Current Exchange rate",IF(D.Other_DATA!N464=0,0,D.Other_DATA!N464/ECO!X28),IF($C$3="Constant Exchange rate",IF(D.Other_DATA!N464=0,0,D.Other_DATA!N464/ECO!X63))))</f>
        <v>49.900199600798409</v>
      </c>
      <c r="P572" s="48">
        <f t="shared" si="116"/>
        <v>1.1764846815277253E-3</v>
      </c>
      <c r="Q572" s="94">
        <f t="shared" si="117"/>
        <v>0</v>
      </c>
      <c r="R572" s="94" t="str">
        <f t="shared" si="118"/>
        <v>-</v>
      </c>
    </row>
    <row r="573" spans="3:18" ht="15" x14ac:dyDescent="0.25">
      <c r="C573" s="256"/>
      <c r="D573" s="257"/>
      <c r="E573" s="45" t="s">
        <v>19</v>
      </c>
      <c r="F573" s="74">
        <f>IF($C$3="National Currency",IF(D.Other_DATA!E465=0,0,D.Other_DATA!E465),IF($C$3="Current Exchange rate",IF(D.Other_DATA!E465=0,0,D.Other_DATA!E465/ECO!O29),IF($C$3="Constant Exchange rate",IF(D.Other_DATA!E465=0,0,D.Other_DATA!E465/ECO!O64))))</f>
        <v>0</v>
      </c>
      <c r="G573" s="74">
        <f>IF($C$3="National Currency",IF(D.Other_DATA!F465=0,0,D.Other_DATA!F465),IF($C$3="Current Exchange rate",IF(D.Other_DATA!F465=0,0,D.Other_DATA!F465/ECO!P29),IF($C$3="Constant Exchange rate",IF(D.Other_DATA!F465=0,0,D.Other_DATA!F465/ECO!P64))))</f>
        <v>0</v>
      </c>
      <c r="H573" s="74">
        <f>IF($C$3="National Currency",IF(D.Other_DATA!G465=0,0,D.Other_DATA!G465),IF($C$3="Current Exchange rate",IF(D.Other_DATA!G465=0,0,D.Other_DATA!G465/ECO!Q29),IF($C$3="Constant Exchange rate",IF(D.Other_DATA!G465=0,0,D.Other_DATA!G465/ECO!Q64))))</f>
        <v>0</v>
      </c>
      <c r="I573" s="74">
        <f>IF($C$3="National Currency",IF(D.Other_DATA!H465=0,0,D.Other_DATA!H465),IF($C$3="Current Exchange rate",IF(D.Other_DATA!H465=0,0,D.Other_DATA!H465/ECO!R29),IF($C$3="Constant Exchange rate",IF(D.Other_DATA!H465=0,0,D.Other_DATA!H465/ECO!R64))))</f>
        <v>0</v>
      </c>
      <c r="J573" s="74">
        <f>IF($C$3="National Currency",IF(D.Other_DATA!I465=0,0,D.Other_DATA!I465),IF($C$3="Current Exchange rate",IF(D.Other_DATA!I465=0,0,D.Other_DATA!I465/ECO!S29),IF($C$3="Constant Exchange rate",IF(D.Other_DATA!I465=0,0,D.Other_DATA!I465/ECO!S64))))</f>
        <v>0</v>
      </c>
      <c r="K573" s="74">
        <f>IF($C$3="National Currency",IF(D.Other_DATA!J465=0,0,D.Other_DATA!J465),IF($C$3="Current Exchange rate",IF(D.Other_DATA!J465=0,0,D.Other_DATA!J465/ECO!T29),IF($C$3="Constant Exchange rate",IF(D.Other_DATA!J465=0,0,D.Other_DATA!J465/ECO!T64))))</f>
        <v>0</v>
      </c>
      <c r="L573" s="74">
        <f>IF($C$3="National Currency",IF(D.Other_DATA!K465=0,0,D.Other_DATA!K465),IF($C$3="Current Exchange rate",IF(D.Other_DATA!K465=0,0,D.Other_DATA!K465/ECO!U29),IF($C$3="Constant Exchange rate",IF(D.Other_DATA!K465=0,0,D.Other_DATA!K465/ECO!U64))))</f>
        <v>0</v>
      </c>
      <c r="M573" s="74">
        <f>IF($C$3="National Currency",IF(D.Other_DATA!L465=0,0,D.Other_DATA!L465),IF($C$3="Current Exchange rate",IF(D.Other_DATA!L465=0,0,D.Other_DATA!L465/ECO!V29),IF($C$3="Constant Exchange rate",IF(D.Other_DATA!L465=0,0,D.Other_DATA!L465/ECO!V64))))</f>
        <v>0</v>
      </c>
      <c r="N573" s="74">
        <f>IF($C$3="National Currency",IF(D.Other_DATA!M465=0,0,D.Other_DATA!M465),IF($C$3="Current Exchange rate",IF(D.Other_DATA!M465=0,0,D.Other_DATA!M465/ECO!W29),IF($C$3="Constant Exchange rate",IF(D.Other_DATA!M465=0,0,D.Other_DATA!M465/ECO!W64))))</f>
        <v>0</v>
      </c>
      <c r="O573" s="74">
        <f>IF($C$3="National Currency",IF(D.Other_DATA!N465=0,0,D.Other_DATA!N465),IF($C$3="Current Exchange rate",IF(D.Other_DATA!N465=0,0,D.Other_DATA!N465/ECO!X29),IF($C$3="Constant Exchange rate",IF(D.Other_DATA!N465=0,0,D.Other_DATA!N465/ECO!X64))))</f>
        <v>0</v>
      </c>
      <c r="P573" s="48">
        <f t="shared" si="116"/>
        <v>0</v>
      </c>
      <c r="Q573" s="94" t="str">
        <f t="shared" si="117"/>
        <v>-</v>
      </c>
      <c r="R573" s="94" t="str">
        <f t="shared" si="118"/>
        <v>-</v>
      </c>
    </row>
    <row r="574" spans="3:18" ht="15" x14ac:dyDescent="0.25">
      <c r="C574" s="256"/>
      <c r="D574" s="257"/>
      <c r="E574" s="45" t="s">
        <v>20</v>
      </c>
      <c r="F574" s="74">
        <f>IF($C$3="National Currency",IF(D.Other_DATA!E466=0,0,D.Other_DATA!E466),IF($C$3="Current Exchange rate",IF(D.Other_DATA!E466=0,0,D.Other_DATA!E466/ECO!O30),IF($C$3="Constant Exchange rate",IF(D.Other_DATA!E466=0,0,D.Other_DATA!E466/ECO!O65))))</f>
        <v>4.7808764940239046</v>
      </c>
      <c r="G574" s="74">
        <f>IF($C$3="National Currency",IF(D.Other_DATA!F466=0,0,D.Other_DATA!F466),IF($C$3="Current Exchange rate",IF(D.Other_DATA!F466=0,0,D.Other_DATA!F466/ECO!P30),IF($C$3="Constant Exchange rate",IF(D.Other_DATA!F466=0,0,D.Other_DATA!F466/ECO!P65))))</f>
        <v>9.3483210017074558</v>
      </c>
      <c r="H574" s="74">
        <f>IF($C$3="National Currency",IF(D.Other_DATA!G466=0,0,D.Other_DATA!G466),IF($C$3="Current Exchange rate",IF(D.Other_DATA!G466=0,0,D.Other_DATA!G466/ECO!Q30),IF($C$3="Constant Exchange rate",IF(D.Other_DATA!G466=0,0,D.Other_DATA!G466/ECO!Q65))))</f>
        <v>7.5412635173591349</v>
      </c>
      <c r="I574" s="74">
        <f>IF($C$3="National Currency",IF(D.Other_DATA!H466=0,0,D.Other_DATA!H466),IF($C$3="Current Exchange rate",IF(D.Other_DATA!H466=0,0,D.Other_DATA!H466/ECO!R30),IF($C$3="Constant Exchange rate",IF(D.Other_DATA!H466=0,0,D.Other_DATA!H466/ECO!R65))))</f>
        <v>12.336368810472397</v>
      </c>
      <c r="J574" s="74">
        <f>IF($C$3="National Currency",IF(D.Other_DATA!I466=0,0,D.Other_DATA!I466),IF($C$3="Current Exchange rate",IF(D.Other_DATA!I466=0,0,D.Other_DATA!I466/ECO!S30),IF($C$3="Constant Exchange rate",IF(D.Other_DATA!I466=0,0,D.Other_DATA!I466/ECO!S65))))</f>
        <v>5.8338076266363119</v>
      </c>
      <c r="K574" s="74">
        <f>IF($C$3="National Currency",IF(D.Other_DATA!J466=0,0,D.Other_DATA!J466),IF($C$3="Current Exchange rate",IF(D.Other_DATA!J466=0,0,D.Other_DATA!J466/ECO!T30),IF($C$3="Constant Exchange rate",IF(D.Other_DATA!J466=0,0,D.Other_DATA!J466/ECO!T65))))</f>
        <v>11.752988047808765</v>
      </c>
      <c r="L574" s="74">
        <f>IF($C$3="National Currency",IF(D.Other_DATA!K466=0,0,D.Other_DATA!K466),IF($C$3="Current Exchange rate",IF(D.Other_DATA!K466=0,0,D.Other_DATA!K466/ECO!U30),IF($C$3="Constant Exchange rate",IF(D.Other_DATA!K466=0,0,D.Other_DATA!K466/ECO!U65))))</f>
        <v>13.631189527603871</v>
      </c>
      <c r="M574" s="74">
        <f>IF($C$3="National Currency",IF(D.Other_DATA!L466=0,0,D.Other_DATA!L466),IF($C$3="Current Exchange rate",IF(D.Other_DATA!L466=0,0,D.Other_DATA!L466/ECO!V30),IF($C$3="Constant Exchange rate",IF(D.Other_DATA!L466=0,0,D.Other_DATA!L466/ECO!V65))))</f>
        <v>7.7689243027888448</v>
      </c>
      <c r="N574" s="74">
        <f>IF($C$3="National Currency",IF(D.Other_DATA!M466=0,0,D.Other_DATA!M466),IF($C$3="Current Exchange rate",IF(D.Other_DATA!M466=0,0,D.Other_DATA!M466/ECO!W30),IF($C$3="Constant Exchange rate",IF(D.Other_DATA!M466=0,0,D.Other_DATA!M466/ECO!W65))))</f>
        <v>12.122936824132044</v>
      </c>
      <c r="O574" s="74">
        <f>IF($C$3="National Currency",IF(D.Other_DATA!N466=0,0,D.Other_DATA!N466),IF($C$3="Current Exchange rate",IF(D.Other_DATA!N466=0,0,D.Other_DATA!N466/ECO!X30),IF($C$3="Constant Exchange rate",IF(D.Other_DATA!N466=0,0,D.Other_DATA!N466/ECO!X65))))</f>
        <v>6.1895276038702329</v>
      </c>
      <c r="P574" s="48">
        <f t="shared" si="116"/>
        <v>1.4592896361340056E-4</v>
      </c>
      <c r="Q574" s="94">
        <f t="shared" si="117"/>
        <v>-0.48943661971830987</v>
      </c>
      <c r="R574" s="94">
        <f t="shared" si="118"/>
        <v>0.29464285714285698</v>
      </c>
    </row>
    <row r="575" spans="3:18" ht="15" x14ac:dyDescent="0.25">
      <c r="C575" s="256"/>
      <c r="D575" s="257"/>
      <c r="E575" s="45" t="s">
        <v>21</v>
      </c>
      <c r="F575" s="74">
        <f>IF($C$3="National Currency",IF(D.Other_DATA!E467=0,0,D.Other_DATA!E467),IF($C$3="Current Exchange rate",IF(D.Other_DATA!E467=0,0,D.Other_DATA!E467/ECO!O31),IF($C$3="Constant Exchange rate",IF(D.Other_DATA!E467=0,0,D.Other_DATA!E467/ECO!O66))))</f>
        <v>0</v>
      </c>
      <c r="G575" s="74">
        <f>IF($C$3="National Currency",IF(D.Other_DATA!F467=0,0,D.Other_DATA!F467),IF($C$3="Current Exchange rate",IF(D.Other_DATA!F467=0,0,D.Other_DATA!F467/ECO!P31),IF($C$3="Constant Exchange rate",IF(D.Other_DATA!F467=0,0,D.Other_DATA!F467/ECO!P66))))</f>
        <v>0</v>
      </c>
      <c r="H575" s="74">
        <f>IF($C$3="National Currency",IF(D.Other_DATA!G467=0,0,D.Other_DATA!G467),IF($C$3="Current Exchange rate",IF(D.Other_DATA!G467=0,0,D.Other_DATA!G467/ECO!Q31),IF($C$3="Constant Exchange rate",IF(D.Other_DATA!G467=0,0,D.Other_DATA!G467/ECO!Q66))))</f>
        <v>0</v>
      </c>
      <c r="I575" s="74">
        <f>IF($C$3="National Currency",IF(D.Other_DATA!H467=0,0,D.Other_DATA!H467),IF($C$3="Current Exchange rate",IF(D.Other_DATA!H467=0,0,D.Other_DATA!H467/ECO!R31),IF($C$3="Constant Exchange rate",IF(D.Other_DATA!H467=0,0,D.Other_DATA!H467/ECO!R66))))</f>
        <v>0</v>
      </c>
      <c r="J575" s="74">
        <f>IF($C$3="National Currency",IF(D.Other_DATA!I467=0,0,D.Other_DATA!I467),IF($C$3="Current Exchange rate",IF(D.Other_DATA!I467=0,0,D.Other_DATA!I467/ECO!S31),IF($C$3="Constant Exchange rate",IF(D.Other_DATA!I467=0,0,D.Other_DATA!I467/ECO!S66))))</f>
        <v>-7.6</v>
      </c>
      <c r="K575" s="74">
        <f>IF($C$3="National Currency",IF(D.Other_DATA!J467=0,0,D.Other_DATA!J467),IF($C$3="Current Exchange rate",IF(D.Other_DATA!J467=0,0,D.Other_DATA!J467/ECO!T31),IF($C$3="Constant Exchange rate",IF(D.Other_DATA!J467=0,0,D.Other_DATA!J467/ECO!T66))))</f>
        <v>7.8</v>
      </c>
      <c r="L575" s="74">
        <f>IF($C$3="National Currency",IF(D.Other_DATA!K467=0,0,D.Other_DATA!K467),IF($C$3="Current Exchange rate",IF(D.Other_DATA!K467=0,0,D.Other_DATA!K467/ECO!U31),IF($C$3="Constant Exchange rate",IF(D.Other_DATA!K467=0,0,D.Other_DATA!K467/ECO!U66))))</f>
        <v>6.2</v>
      </c>
      <c r="M575" s="74">
        <f>IF($C$3="National Currency",IF(D.Other_DATA!L467=0,0,D.Other_DATA!L467),IF($C$3="Current Exchange rate",IF(D.Other_DATA!L467=0,0,D.Other_DATA!L467/ECO!V31),IF($C$3="Constant Exchange rate",IF(D.Other_DATA!L467=0,0,D.Other_DATA!L467/ECO!V66))))</f>
        <v>0.2</v>
      </c>
      <c r="N575" s="74">
        <f>IF($C$3="National Currency",IF(D.Other_DATA!M467=0,0,D.Other_DATA!M467),IF($C$3="Current Exchange rate",IF(D.Other_DATA!M467=0,0,D.Other_DATA!M467/ECO!W31),IF($C$3="Constant Exchange rate",IF(D.Other_DATA!M467=0,0,D.Other_DATA!M467/ECO!W66))))</f>
        <v>7.1</v>
      </c>
      <c r="O575" s="74">
        <f>IF($C$3="National Currency",IF(D.Other_DATA!N467=0,0,D.Other_DATA!N467),IF($C$3="Current Exchange rate",IF(D.Other_DATA!N467=0,0,D.Other_DATA!N467/ECO!X31),IF($C$3="Constant Exchange rate",IF(D.Other_DATA!N467=0,0,D.Other_DATA!N467/ECO!X66))))</f>
        <v>6.2</v>
      </c>
      <c r="P575" s="48">
        <f t="shared" si="116"/>
        <v>1.461758687104568E-4</v>
      </c>
      <c r="Q575" s="94">
        <f t="shared" si="117"/>
        <v>-0.12676056338028163</v>
      </c>
      <c r="R575" s="94" t="str">
        <f t="shared" si="118"/>
        <v>-</v>
      </c>
    </row>
    <row r="576" spans="3:18" ht="15" x14ac:dyDescent="0.25">
      <c r="C576" s="256"/>
      <c r="D576" s="257"/>
      <c r="E576" s="45" t="s">
        <v>22</v>
      </c>
      <c r="F576" s="74">
        <f>IF($C$3="National Currency",IF(D.Other_DATA!E468=0,0,D.Other_DATA!E468),IF($C$3="Current Exchange rate",IF(D.Other_DATA!E468=0,0,D.Other_DATA!E468/ECO!O32),IF($C$3="Constant Exchange rate",IF(D.Other_DATA!E468=0,0,D.Other_DATA!E468/ECO!O67))))</f>
        <v>1155</v>
      </c>
      <c r="G576" s="74">
        <f>IF($C$3="National Currency",IF(D.Other_DATA!F468=0,0,D.Other_DATA!F468),IF($C$3="Current Exchange rate",IF(D.Other_DATA!F468=0,0,D.Other_DATA!F468/ECO!P32),IF($C$3="Constant Exchange rate",IF(D.Other_DATA!F468=0,0,D.Other_DATA!F468/ECO!P67))))</f>
        <v>1315</v>
      </c>
      <c r="H576" s="74">
        <f>IF($C$3="National Currency",IF(D.Other_DATA!G468=0,0,D.Other_DATA!G468),IF($C$3="Current Exchange rate",IF(D.Other_DATA!G468=0,0,D.Other_DATA!G468/ECO!Q32),IF($C$3="Constant Exchange rate",IF(D.Other_DATA!G468=0,0,D.Other_DATA!G468/ECO!Q67))))</f>
        <v>1250</v>
      </c>
      <c r="I576" s="74">
        <f>IF($C$3="National Currency",IF(D.Other_DATA!H468=0,0,D.Other_DATA!H468),IF($C$3="Current Exchange rate",IF(D.Other_DATA!H468=0,0,D.Other_DATA!H468/ECO!R32),IF($C$3="Constant Exchange rate",IF(D.Other_DATA!H468=0,0,D.Other_DATA!H468/ECO!R67))))</f>
        <v>1364</v>
      </c>
      <c r="J576" s="74">
        <f>IF($C$3="National Currency",IF(D.Other_DATA!I468=0,0,D.Other_DATA!I468),IF($C$3="Current Exchange rate",IF(D.Other_DATA!I468=0,0,D.Other_DATA!I468/ECO!S32),IF($C$3="Constant Exchange rate",IF(D.Other_DATA!I468=0,0,D.Other_DATA!I468/ECO!S67))))</f>
        <v>235</v>
      </c>
      <c r="K576" s="74">
        <f>IF($C$3="National Currency",IF(D.Other_DATA!J468=0,0,D.Other_DATA!J468),IF($C$3="Current Exchange rate",IF(D.Other_DATA!J468=0,0,D.Other_DATA!J468/ECO!T32),IF($C$3="Constant Exchange rate",IF(D.Other_DATA!J468=0,0,D.Other_DATA!J468/ECO!T67))))</f>
        <v>1200</v>
      </c>
      <c r="L576" s="74">
        <f>IF($C$3="National Currency",IF(D.Other_DATA!K468=0,0,D.Other_DATA!K468),IF($C$3="Current Exchange rate",IF(D.Other_DATA!K468=0,0,D.Other_DATA!K468/ECO!U32),IF($C$3="Constant Exchange rate",IF(D.Other_DATA!K468=0,0,D.Other_DATA!K468/ECO!U67))))</f>
        <v>897</v>
      </c>
      <c r="M576" s="74">
        <f>IF($C$3="National Currency",IF(D.Other_DATA!L468=0,0,D.Other_DATA!L468),IF($C$3="Current Exchange rate",IF(D.Other_DATA!L468=0,0,D.Other_DATA!L468/ECO!V32),IF($C$3="Constant Exchange rate",IF(D.Other_DATA!L468=0,0,D.Other_DATA!L468/ECO!V67))))</f>
        <v>865</v>
      </c>
      <c r="N576" s="74">
        <f>IF($C$3="National Currency",IF(D.Other_DATA!M468=0,0,D.Other_DATA!M468),IF($C$3="Current Exchange rate",IF(D.Other_DATA!M468=0,0,D.Other_DATA!M468/ECO!W32),IF($C$3="Constant Exchange rate",IF(D.Other_DATA!M468=0,0,D.Other_DATA!M468/ECO!W67))))</f>
        <v>1099</v>
      </c>
      <c r="O576" s="74">
        <f>IF($C$3="National Currency",IF(D.Other_DATA!N468=0,0,D.Other_DATA!N468),IF($C$3="Current Exchange rate",IF(D.Other_DATA!N468=0,0,D.Other_DATA!N468/ECO!X32),IF($C$3="Constant Exchange rate",IF(D.Other_DATA!N468=0,0,D.Other_DATA!N468/ECO!X67))))</f>
        <v>877</v>
      </c>
      <c r="P576" s="48">
        <f t="shared" si="116"/>
        <v>2.0676812396624292E-2</v>
      </c>
      <c r="Q576" s="94">
        <f t="shared" si="117"/>
        <v>-0.20200181983621479</v>
      </c>
      <c r="R576" s="94">
        <f t="shared" si="118"/>
        <v>-0.24069264069264074</v>
      </c>
    </row>
    <row r="577" spans="3:18" ht="15" x14ac:dyDescent="0.25">
      <c r="C577" s="256"/>
      <c r="D577" s="257"/>
      <c r="E577" s="45" t="s">
        <v>23</v>
      </c>
      <c r="F577" s="74">
        <f>IF($C$3="National Currency",IF(D.Other_DATA!E469=0,0,D.Other_DATA!E469),IF($C$3="Current Exchange rate",IF(D.Other_DATA!E469=0,0,D.Other_DATA!E469/ECO!O33),IF($C$3="Constant Exchange rate",IF(D.Other_DATA!E469=0,0,D.Other_DATA!E469/ECO!O68))))</f>
        <v>406.54722406547222</v>
      </c>
      <c r="G577" s="74">
        <f>IF($C$3="National Currency",IF(D.Other_DATA!F469=0,0,D.Other_DATA!F469),IF($C$3="Current Exchange rate",IF(D.Other_DATA!F469=0,0,D.Other_DATA!F469/ECO!P33),IF($C$3="Constant Exchange rate",IF(D.Other_DATA!F469=0,0,D.Other_DATA!F469/ECO!P68))))</f>
        <v>820.06193320061936</v>
      </c>
      <c r="H577" s="74">
        <f>IF($C$3="National Currency",IF(D.Other_DATA!G469=0,0,D.Other_DATA!G469),IF($C$3="Current Exchange rate",IF(D.Other_DATA!G469=0,0,D.Other_DATA!G469/ECO!Q33),IF($C$3="Constant Exchange rate",IF(D.Other_DATA!G469=0,0,D.Other_DATA!G469/ECO!Q68))))</f>
        <v>751.27184251271842</v>
      </c>
      <c r="I577" s="74">
        <f>IF($C$3="National Currency",IF(D.Other_DATA!H469=0,0,D.Other_DATA!H469),IF($C$3="Current Exchange rate",IF(D.Other_DATA!H469=0,0,D.Other_DATA!H469/ECO!R33),IF($C$3="Constant Exchange rate",IF(D.Other_DATA!H469=0,0,D.Other_DATA!H469/ECO!R68))))</f>
        <v>559.16832559168324</v>
      </c>
      <c r="J577" s="74">
        <f>IF($C$3="National Currency",IF(D.Other_DATA!I469=0,0,D.Other_DATA!I469),IF($C$3="Current Exchange rate",IF(D.Other_DATA!I469=0,0,D.Other_DATA!I469/ECO!S33),IF($C$3="Constant Exchange rate",IF(D.Other_DATA!I469=0,0,D.Other_DATA!I469/ECO!S68))))</f>
        <v>-40.256580402565803</v>
      </c>
      <c r="K577" s="74">
        <f>IF($C$3="National Currency",IF(D.Other_DATA!J469=0,0,D.Other_DATA!J469),IF($C$3="Current Exchange rate",IF(D.Other_DATA!J469=0,0,D.Other_DATA!J469/ECO!T33),IF($C$3="Constant Exchange rate",IF(D.Other_DATA!J469=0,0,D.Other_DATA!J469/ECO!T68))))</f>
        <v>971.90886971908867</v>
      </c>
      <c r="L577" s="74">
        <f>IF($C$3="National Currency",IF(D.Other_DATA!K469=0,0,D.Other_DATA!K469),IF($C$3="Current Exchange rate",IF(D.Other_DATA!K469=0,0,D.Other_DATA!K469/ECO!U33),IF($C$3="Constant Exchange rate",IF(D.Other_DATA!K469=0,0,D.Other_DATA!K469/ECO!U68))))</f>
        <v>857.11125857111256</v>
      </c>
      <c r="M577" s="74">
        <f>IF($C$3="National Currency",IF(D.Other_DATA!L469=0,0,D.Other_DATA!L469),IF($C$3="Current Exchange rate",IF(D.Other_DATA!L469=0,0,D.Other_DATA!L469/ECO!V33),IF($C$3="Constant Exchange rate",IF(D.Other_DATA!L469=0,0,D.Other_DATA!L469/ECO!V68))))</f>
        <v>442.60119442601194</v>
      </c>
      <c r="N577" s="74">
        <f>IF($C$3="National Currency",IF(D.Other_DATA!M469=0,0,D.Other_DATA!M469),IF($C$3="Current Exchange rate",IF(D.Other_DATA!M469=0,0,D.Other_DATA!M469/ECO!W33),IF($C$3="Constant Exchange rate",IF(D.Other_DATA!M469=0,0,D.Other_DATA!M469/ECO!W68))))</f>
        <v>933.09002433090029</v>
      </c>
      <c r="O577" s="223">
        <f>IF($C$3="National Currency",IF(D.Other_DATA!N469=0,0,D.Other_DATA!N469),IF($C$3="Current Exchange rate",IF(D.Other_DATA!N469=0,0,D.Other_DATA!N469/ECO!X33),IF($C$3="Constant Exchange rate",IF(D.Other_DATA!N469=0,0,D.Other_DATA!N469/ECO!X68))))</f>
        <v>933.09002433090029</v>
      </c>
      <c r="P577" s="48">
        <f t="shared" si="116"/>
        <v>2.1999233047037197E-2</v>
      </c>
      <c r="Q577" s="94">
        <f t="shared" si="117"/>
        <v>0</v>
      </c>
      <c r="R577" s="94">
        <f t="shared" si="118"/>
        <v>1.2951577801958654</v>
      </c>
    </row>
    <row r="578" spans="3:18" ht="15" x14ac:dyDescent="0.25">
      <c r="C578" s="256"/>
      <c r="D578" s="257"/>
      <c r="E578" s="45" t="s">
        <v>24</v>
      </c>
      <c r="F578" s="74">
        <f>IF($C$3="National Currency",IF(D.Other_DATA!E470=0,0,D.Other_DATA!E470),IF($C$3="Current Exchange rate",IF(D.Other_DATA!E470=0,0,D.Other_DATA!E470/ECO!O34),IF($C$3="Constant Exchange rate",IF(D.Other_DATA!E470=0,0,D.Other_DATA!E470/ECO!O69))))</f>
        <v>276.13966114387341</v>
      </c>
      <c r="G578" s="74">
        <f>IF($C$3="National Currency",IF(D.Other_DATA!F470=0,0,D.Other_DATA!F470),IF($C$3="Current Exchange rate",IF(D.Other_DATA!F470=0,0,D.Other_DATA!F470/ECO!P34),IF($C$3="Constant Exchange rate",IF(D.Other_DATA!F470=0,0,D.Other_DATA!F470/ECO!P69))))</f>
        <v>606.33717120658991</v>
      </c>
      <c r="H578" s="74">
        <f>IF($C$3="National Currency",IF(D.Other_DATA!G470=0,0,D.Other_DATA!G470),IF($C$3="Current Exchange rate",IF(D.Other_DATA!G470=0,0,D.Other_DATA!G470/ECO!Q34),IF($C$3="Constant Exchange rate",IF(D.Other_DATA!G470=0,0,D.Other_DATA!G470/ECO!Q69))))</f>
        <v>702.2840026209866</v>
      </c>
      <c r="I578" s="74">
        <f>IF($C$3="National Currency",IF(D.Other_DATA!H470=0,0,D.Other_DATA!H470),IF($C$3="Current Exchange rate",IF(D.Other_DATA!H470=0,0,D.Other_DATA!H470/ECO!R34),IF($C$3="Constant Exchange rate",IF(D.Other_DATA!H470=0,0,D.Other_DATA!H470/ECO!R69))))</f>
        <v>475.05382383225685</v>
      </c>
      <c r="J578" s="74">
        <f>IF($C$3="National Currency",IF(D.Other_DATA!I470=0,0,D.Other_DATA!I470),IF($C$3="Current Exchange rate",IF(D.Other_DATA!I470=0,0,D.Other_DATA!I470/ECO!S34),IF($C$3="Constant Exchange rate",IF(D.Other_DATA!I470=0,0,D.Other_DATA!I470/ECO!S69))))</f>
        <v>1077.6467284470655</v>
      </c>
      <c r="K578" s="74">
        <f>IF($C$3="National Currency",IF(D.Other_DATA!J470=0,0,D.Other_DATA!J470),IF($C$3="Current Exchange rate",IF(D.Other_DATA!J470=0,0,D.Other_DATA!J470/ECO!T34),IF($C$3="Constant Exchange rate",IF(D.Other_DATA!J470=0,0,D.Other_DATA!J470/ECO!T69))))</f>
        <v>1042.7782458111017</v>
      </c>
      <c r="L578" s="74">
        <f>IF($C$3="National Currency",IF(D.Other_DATA!K470=0,0,D.Other_DATA!K470),IF($C$3="Current Exchange rate",IF(D.Other_DATA!K470=0,0,D.Other_DATA!K470/ECO!U34),IF($C$3="Constant Exchange rate",IF(D.Other_DATA!K470=0,0,D.Other_DATA!K470/ECO!U69))))</f>
        <v>1308.3871571655902</v>
      </c>
      <c r="M578" s="74">
        <f>IF($C$3="National Currency",IF(D.Other_DATA!L470=0,0,D.Other_DATA!L470),IF($C$3="Current Exchange rate",IF(D.Other_DATA!L470=0,0,D.Other_DATA!L470/ECO!V34),IF($C$3="Constant Exchange rate",IF(D.Other_DATA!L470=0,0,D.Other_DATA!L470/ECO!V69))))</f>
        <v>1097.0701113919311</v>
      </c>
      <c r="N578" s="74">
        <f>IF($C$3="National Currency",IF(D.Other_DATA!M470=0,0,D.Other_DATA!M470),IF($C$3="Current Exchange rate",IF(D.Other_DATA!M470=0,0,D.Other_DATA!M470/ECO!W34),IF($C$3="Constant Exchange rate",IF(D.Other_DATA!M470=0,0,D.Other_DATA!M470/ECO!W69))))</f>
        <v>866.5636993353927</v>
      </c>
      <c r="O578" s="223">
        <f>IF($C$3="National Currency",IF(D.Other_DATA!N470=0,0,D.Other_DATA!N470),IF($C$3="Current Exchange rate",IF(D.Other_DATA!N470=0,0,D.Other_DATA!N470/ECO!X34),IF($C$3="Constant Exchange rate",IF(D.Other_DATA!N470=0,0,D.Other_DATA!N470/ECO!X69))))</f>
        <v>866.5636993353927</v>
      </c>
      <c r="P578" s="48">
        <f t="shared" si="116"/>
        <v>2.0430758313435181E-2</v>
      </c>
      <c r="Q578" s="94">
        <f t="shared" si="117"/>
        <v>0</v>
      </c>
      <c r="R578" s="94">
        <f t="shared" si="118"/>
        <v>2.1381355932203396</v>
      </c>
    </row>
    <row r="579" spans="3:18" ht="15" x14ac:dyDescent="0.25">
      <c r="C579" s="256"/>
      <c r="D579" s="257"/>
      <c r="E579" s="45" t="s">
        <v>25</v>
      </c>
      <c r="F579" s="74">
        <f>IF($C$3="National Currency",IF(D.Other_DATA!E471=0,0,D.Other_DATA!E471),IF($C$3="Current Exchange rate",IF(D.Other_DATA!E471=0,0,D.Other_DATA!E471/ECO!O35),IF($C$3="Constant Exchange rate",IF(D.Other_DATA!E471=0,0,D.Other_DATA!E471/ECO!O70))))</f>
        <v>241.3187854908382</v>
      </c>
      <c r="G579" s="74">
        <f>IF($C$3="National Currency",IF(D.Other_DATA!F471=0,0,D.Other_DATA!F471),IF($C$3="Current Exchange rate",IF(D.Other_DATA!F471=0,0,D.Other_DATA!F471/ECO!P35),IF($C$3="Constant Exchange rate",IF(D.Other_DATA!F471=0,0,D.Other_DATA!F471/ECO!P70))))</f>
        <v>279.51325447269733</v>
      </c>
      <c r="H579" s="74">
        <f>IF($C$3="National Currency",IF(D.Other_DATA!G471=0,0,D.Other_DATA!G471),IF($C$3="Current Exchange rate",IF(D.Other_DATA!G471=0,0,D.Other_DATA!G471/ECO!Q35),IF($C$3="Constant Exchange rate",IF(D.Other_DATA!G471=0,0,D.Other_DATA!G471/ECO!Q70))))</f>
        <v>484.95600058024451</v>
      </c>
      <c r="I579" s="74">
        <f>IF($C$3="National Currency",IF(D.Other_DATA!H471=0,0,D.Other_DATA!H471),IF($C$3="Current Exchange rate",IF(D.Other_DATA!H471=0,0,D.Other_DATA!H471/ECO!R35),IF($C$3="Constant Exchange rate",IF(D.Other_DATA!H471=0,0,D.Other_DATA!H471/ECO!R70))))</f>
        <v>274.64197457981084</v>
      </c>
      <c r="J579" s="74">
        <f>IF($C$3="National Currency",IF(D.Other_DATA!I471=0,0,D.Other_DATA!I471),IF($C$3="Current Exchange rate",IF(D.Other_DATA!I471=0,0,D.Other_DATA!I471/ECO!S35),IF($C$3="Constant Exchange rate",IF(D.Other_DATA!I471=0,0,D.Other_DATA!I471/ECO!S70))))</f>
        <v>3197.3560000000002</v>
      </c>
      <c r="K579" s="74">
        <f>IF($C$3="National Currency",IF(D.Other_DATA!J471=0,0,D.Other_DATA!J471),IF($C$3="Current Exchange rate",IF(D.Other_DATA!J471=0,0,D.Other_DATA!J471/ECO!T35),IF($C$3="Constant Exchange rate",IF(D.Other_DATA!J471=0,0,D.Other_DATA!J471/ECO!T70))))</f>
        <v>239.10694080232253</v>
      </c>
      <c r="L579" s="74">
        <f>IF($C$3="National Currency",IF(D.Other_DATA!K471=0,0,D.Other_DATA!K471),IF($C$3="Current Exchange rate",IF(D.Other_DATA!K471=0,0,D.Other_DATA!K471/ECO!U35),IF($C$3="Constant Exchange rate",IF(D.Other_DATA!K471=0,0,D.Other_DATA!K471/ECO!U70))))</f>
        <v>234.15100000000001</v>
      </c>
      <c r="M579" s="74">
        <f>IF($C$3="National Currency",IF(D.Other_DATA!L471=0,0,D.Other_DATA!L471),IF($C$3="Current Exchange rate",IF(D.Other_DATA!L471=0,0,D.Other_DATA!L471/ECO!V35),IF($C$3="Constant Exchange rate",IF(D.Other_DATA!L471=0,0,D.Other_DATA!L471/ECO!V70))))</f>
        <v>244.44362982787763</v>
      </c>
      <c r="N579" s="74">
        <f>IF($C$3="National Currency",IF(D.Other_DATA!M471=0,0,D.Other_DATA!M471),IF($C$3="Current Exchange rate",IF(D.Other_DATA!M471=0,0,D.Other_DATA!M471/ECO!W35),IF($C$3="Constant Exchange rate",IF(D.Other_DATA!M471=0,0,D.Other_DATA!M471/ECO!W70))))</f>
        <v>235.32436500189112</v>
      </c>
      <c r="O579" s="223">
        <f>IF($C$3="National Currency",IF(D.Other_DATA!N471=0,0,D.Other_DATA!N471),IF($C$3="Current Exchange rate",IF(D.Other_DATA!N471=0,0,D.Other_DATA!N471/ECO!X35),IF($C$3="Constant Exchange rate",IF(D.Other_DATA!N471=0,0,D.Other_DATA!N471/ECO!X70))))</f>
        <v>235.32436500189112</v>
      </c>
      <c r="P579" s="48">
        <f t="shared" si="116"/>
        <v>5.5481844327238796E-3</v>
      </c>
      <c r="Q579" s="94">
        <f t="shared" si="117"/>
        <v>0</v>
      </c>
      <c r="R579" s="94">
        <f t="shared" si="118"/>
        <v>-2.4840256330457389E-2</v>
      </c>
    </row>
    <row r="580" spans="3:18" ht="15" x14ac:dyDescent="0.25">
      <c r="C580" s="256"/>
      <c r="D580" s="257"/>
      <c r="E580" s="45" t="s">
        <v>26</v>
      </c>
      <c r="F580" s="74">
        <f>IF($C$3="National Currency",IF(D.Other_DATA!E472=0,0,D.Other_DATA!E472),IF($C$3="Current Exchange rate",IF(D.Other_DATA!E472=0,0,D.Other_DATA!E472/ECO!O36),IF($C$3="Constant Exchange rate",IF(D.Other_DATA!E472=0,0,D.Other_DATA!E472/ECO!O71))))</f>
        <v>14.076244021593649</v>
      </c>
      <c r="G580" s="74">
        <f>IF($C$3="National Currency",IF(D.Other_DATA!F472=0,0,D.Other_DATA!F472),IF($C$3="Current Exchange rate",IF(D.Other_DATA!F472=0,0,D.Other_DATA!F472/ECO!P36),IF($C$3="Constant Exchange rate",IF(D.Other_DATA!F472=0,0,D.Other_DATA!F472/ECO!P71))))</f>
        <v>0</v>
      </c>
      <c r="H580" s="74">
        <f>IF($C$3="National Currency",IF(D.Other_DATA!G472=0,0,D.Other_DATA!G472),IF($C$3="Current Exchange rate",IF(D.Other_DATA!G472=0,0,D.Other_DATA!G472/ECO!Q36),IF($C$3="Constant Exchange rate",IF(D.Other_DATA!G472=0,0,D.Other_DATA!G472/ECO!Q71))))</f>
        <v>0</v>
      </c>
      <c r="I580" s="74">
        <f>IF($C$3="National Currency",IF(D.Other_DATA!H472=0,0,D.Other_DATA!H472),IF($C$3="Current Exchange rate",IF(D.Other_DATA!H472=0,0,D.Other_DATA!H472/ECO!R36),IF($C$3="Constant Exchange rate",IF(D.Other_DATA!H472=0,0,D.Other_DATA!H472/ECO!R71))))</f>
        <v>0</v>
      </c>
      <c r="J580" s="74">
        <f>IF($C$3="National Currency",IF(D.Other_DATA!I472=0,0,D.Other_DATA!I472),IF($C$3="Current Exchange rate",IF(D.Other_DATA!I472=0,0,D.Other_DATA!I472/ECO!S36),IF($C$3="Constant Exchange rate",IF(D.Other_DATA!I472=0,0,D.Other_DATA!I472/ECO!S71))))</f>
        <v>0</v>
      </c>
      <c r="K580" s="74">
        <f>IF($C$3="National Currency",IF(D.Other_DATA!J472=0,0,D.Other_DATA!J472),IF($C$3="Current Exchange rate",IF(D.Other_DATA!J472=0,0,D.Other_DATA!J472/ECO!T36),IF($C$3="Constant Exchange rate",IF(D.Other_DATA!J472=0,0,D.Other_DATA!J472/ECO!T71))))</f>
        <v>0</v>
      </c>
      <c r="L580" s="74">
        <f>IF($C$3="National Currency",IF(D.Other_DATA!K472=0,0,D.Other_DATA!K472),IF($C$3="Current Exchange rate",IF(D.Other_DATA!K472=0,0,D.Other_DATA!K472/ECO!U36),IF($C$3="Constant Exchange rate",IF(D.Other_DATA!K472=0,0,D.Other_DATA!K472/ECO!U71))))</f>
        <v>0</v>
      </c>
      <c r="M580" s="74">
        <f>IF($C$3="National Currency",IF(D.Other_DATA!L472=0,0,D.Other_DATA!L472),IF($C$3="Current Exchange rate",IF(D.Other_DATA!L472=0,0,D.Other_DATA!L472/ECO!V36),IF($C$3="Constant Exchange rate",IF(D.Other_DATA!L472=0,0,D.Other_DATA!L472/ECO!V71))))</f>
        <v>0</v>
      </c>
      <c r="N580" s="74">
        <f>IF($C$3="National Currency",IF(D.Other_DATA!M472=0,0,D.Other_DATA!M472),IF($C$3="Current Exchange rate",IF(D.Other_DATA!M472=0,0,D.Other_DATA!M472/ECO!W36),IF($C$3="Constant Exchange rate",IF(D.Other_DATA!M472=0,0,D.Other_DATA!M472/ECO!W71))))</f>
        <v>0</v>
      </c>
      <c r="O580" s="74">
        <f>IF($C$3="National Currency",IF(D.Other_DATA!N472=0,0,D.Other_DATA!N472),IF($C$3="Current Exchange rate",IF(D.Other_DATA!N472=0,0,D.Other_DATA!N472/ECO!X36),IF($C$3="Constant Exchange rate",IF(D.Other_DATA!N472=0,0,D.Other_DATA!N472/ECO!X71))))</f>
        <v>0</v>
      </c>
      <c r="P580" s="48">
        <f t="shared" si="116"/>
        <v>0</v>
      </c>
      <c r="Q580" s="94" t="str">
        <f t="shared" si="117"/>
        <v>-</v>
      </c>
      <c r="R580" s="94" t="str">
        <f t="shared" si="118"/>
        <v>-</v>
      </c>
    </row>
    <row r="581" spans="3:18" ht="15" x14ac:dyDescent="0.25">
      <c r="C581" s="256"/>
      <c r="D581" s="257"/>
      <c r="E581" s="45" t="s">
        <v>27</v>
      </c>
      <c r="F581" s="74">
        <f>IF($C$3="National Currency",IF(D.Other_DATA!E473=0,0,D.Other_DATA!E473),IF($C$3="Current Exchange rate",IF(D.Other_DATA!E473=0,0,D.Other_DATA!E473/ECO!O37),IF($C$3="Constant Exchange rate",IF(D.Other_DATA!E473=0,0,D.Other_DATA!E473/ECO!O72))))</f>
        <v>1161.3967848397742</v>
      </c>
      <c r="G581" s="74">
        <f>IF($C$3="National Currency",IF(D.Other_DATA!F473=0,0,D.Other_DATA!F473),IF($C$3="Current Exchange rate",IF(D.Other_DATA!F473=0,0,D.Other_DATA!F473/ECO!P37),IF($C$3="Constant Exchange rate",IF(D.Other_DATA!F473=0,0,D.Other_DATA!F473/ECO!P72))))</f>
        <v>1347.3863515383796</v>
      </c>
      <c r="H581" s="74">
        <f>IF($C$3="National Currency",IF(D.Other_DATA!G473=0,0,D.Other_DATA!G473),IF($C$3="Current Exchange rate",IF(D.Other_DATA!G473=0,0,D.Other_DATA!G473/ECO!Q37),IF($C$3="Constant Exchange rate",IF(D.Other_DATA!G473=0,0,D.Other_DATA!G473/ECO!Q72))))</f>
        <v>1353.4547003087405</v>
      </c>
      <c r="I581" s="74">
        <f>IF($C$3="National Currency",IF(D.Other_DATA!H473=0,0,D.Other_DATA!H473),IF($C$3="Current Exchange rate",IF(D.Other_DATA!H473=0,0,D.Other_DATA!H473/ECO!R37),IF($C$3="Constant Exchange rate",IF(D.Other_DATA!H473=0,0,D.Other_DATA!H473/ECO!R72))))</f>
        <v>1682.2101564995207</v>
      </c>
      <c r="J581" s="74">
        <f>IF($C$3="National Currency",IF(D.Other_DATA!I473=0,0,D.Other_DATA!I473),IF($C$3="Current Exchange rate",IF(D.Other_DATA!I473=0,0,D.Other_DATA!I473/ECO!S37),IF($C$3="Constant Exchange rate",IF(D.Other_DATA!I473=0,0,D.Other_DATA!I473/ECO!S72))))</f>
        <v>2046.6304694985627</v>
      </c>
      <c r="K581" s="74">
        <f>IF($C$3="National Currency",IF(D.Other_DATA!J473=0,0,D.Other_DATA!J473),IF($C$3="Current Exchange rate",IF(D.Other_DATA!J473=0,0,D.Other_DATA!J473/ECO!T37),IF($C$3="Constant Exchange rate",IF(D.Other_DATA!J473=0,0,D.Other_DATA!J473/ECO!T72))))</f>
        <v>1424.9973384435216</v>
      </c>
      <c r="L581" s="74">
        <f>IF($C$3="National Currency",IF(D.Other_DATA!K473=0,0,D.Other_DATA!K473),IF($C$3="Current Exchange rate",IF(D.Other_DATA!K473=0,0,D.Other_DATA!K473/ECO!U37),IF($C$3="Constant Exchange rate",IF(D.Other_DATA!K473=0,0,D.Other_DATA!K473/ECO!U72))))</f>
        <v>1622.1654423506866</v>
      </c>
      <c r="M581" s="74">
        <f>IF($C$3="National Currency",IF(D.Other_DATA!L473=0,0,D.Other_DATA!L473),IF($C$3="Current Exchange rate",IF(D.Other_DATA!L473=0,0,D.Other_DATA!L473/ECO!V37),IF($C$3="Constant Exchange rate",IF(D.Other_DATA!L473=0,0,D.Other_DATA!L473/ECO!V72))))</f>
        <v>1817.3107633343977</v>
      </c>
      <c r="N581" s="74">
        <f>IF($C$3="National Currency",IF(D.Other_DATA!M473=0,0,D.Other_DATA!M473),IF($C$3="Current Exchange rate",IF(D.Other_DATA!M473=0,0,D.Other_DATA!M473/ECO!W37),IF($C$3="Constant Exchange rate",IF(D.Other_DATA!M473=0,0,D.Other_DATA!M473/ECO!W72))))</f>
        <v>1703.3961460662194</v>
      </c>
      <c r="O581" s="74">
        <f>IF($C$3="National Currency",IF(D.Other_DATA!N473=0,0,D.Other_DATA!N473),IF($C$3="Current Exchange rate",IF(D.Other_DATA!N473=0,0,D.Other_DATA!N473/ECO!X37),IF($C$3="Constant Exchange rate",IF(D.Other_DATA!N473=0,0,D.Other_DATA!N473/ECO!X72))))</f>
        <v>1668.582987330991</v>
      </c>
      <c r="P581" s="48">
        <f t="shared" si="116"/>
        <v>3.9339768982031731E-2</v>
      </c>
      <c r="Q581" s="94">
        <f t="shared" si="117"/>
        <v>-2.0437499999999997E-2</v>
      </c>
      <c r="R581" s="94">
        <f t="shared" si="118"/>
        <v>0.4367036391969934</v>
      </c>
    </row>
    <row r="582" spans="3:18" ht="15" x14ac:dyDescent="0.25">
      <c r="C582" s="256"/>
      <c r="D582" s="257"/>
      <c r="E582" s="45" t="s">
        <v>28</v>
      </c>
      <c r="F582" s="74">
        <f>IF($C$3="National Currency",IF(D.Other_DATA!E474=0,0,D.Other_DATA!E474),IF($C$3="Current Exchange rate",IF(D.Other_DATA!E474=0,0,D.Other_DATA!E474/ECO!O38),IF($C$3="Constant Exchange rate",IF(D.Other_DATA!E474=0,0,D.Other_DATA!E474/ECO!O73))))</f>
        <v>82.511266900350535</v>
      </c>
      <c r="G582" s="74">
        <f>IF($C$3="National Currency",IF(D.Other_DATA!F474=0,0,D.Other_DATA!F474),IF($C$3="Current Exchange rate",IF(D.Other_DATA!F474=0,0,D.Other_DATA!F474/ECO!P38),IF($C$3="Constant Exchange rate",IF(D.Other_DATA!F474=0,0,D.Other_DATA!F474/ECO!P73))))</f>
        <v>77.904356534802204</v>
      </c>
      <c r="H582" s="74">
        <f>IF($C$3="National Currency",IF(D.Other_DATA!G474=0,0,D.Other_DATA!G474),IF($C$3="Current Exchange rate",IF(D.Other_DATA!G474=0,0,D.Other_DATA!G474/ECO!Q38),IF($C$3="Constant Exchange rate",IF(D.Other_DATA!G474=0,0,D.Other_DATA!G474/ECO!Q73))))</f>
        <v>56.722583875813726</v>
      </c>
      <c r="I582" s="74">
        <f>IF($C$3="National Currency",IF(D.Other_DATA!H474=0,0,D.Other_DATA!H474),IF($C$3="Current Exchange rate",IF(D.Other_DATA!H474=0,0,D.Other_DATA!H474/ECO!R38),IF($C$3="Constant Exchange rate",IF(D.Other_DATA!H474=0,0,D.Other_DATA!H474/ECO!R73))))</f>
        <v>102</v>
      </c>
      <c r="J582" s="74">
        <f>IF($C$3="National Currency",IF(D.Other_DATA!I474=0,0,D.Other_DATA!I474),IF($C$3="Current Exchange rate",IF(D.Other_DATA!I474=0,0,D.Other_DATA!I474/ECO!S38),IF($C$3="Constant Exchange rate",IF(D.Other_DATA!I474=0,0,D.Other_DATA!I474/ECO!S73))))</f>
        <v>86</v>
      </c>
      <c r="K582" s="74">
        <f>IF($C$3="National Currency",IF(D.Other_DATA!J474=0,0,D.Other_DATA!J474),IF($C$3="Current Exchange rate",IF(D.Other_DATA!J474=0,0,D.Other_DATA!J474/ECO!T38),IF($C$3="Constant Exchange rate",IF(D.Other_DATA!J474=0,0,D.Other_DATA!J474/ECO!T73))))</f>
        <v>74</v>
      </c>
      <c r="L582" s="74">
        <f>IF($C$3="National Currency",IF(D.Other_DATA!K474=0,0,D.Other_DATA!K474),IF($C$3="Current Exchange rate",IF(D.Other_DATA!K474=0,0,D.Other_DATA!K474/ECO!U38),IF($C$3="Constant Exchange rate",IF(D.Other_DATA!K474=0,0,D.Other_DATA!K474/ECO!U73))))</f>
        <v>50</v>
      </c>
      <c r="M582" s="74">
        <f>IF($C$3="National Currency",IF(D.Other_DATA!L474=0,0,D.Other_DATA!L474),IF($C$3="Current Exchange rate",IF(D.Other_DATA!L474=0,0,D.Other_DATA!L474/ECO!V38),IF($C$3="Constant Exchange rate",IF(D.Other_DATA!L474=0,0,D.Other_DATA!L474/ECO!V73))))</f>
        <v>24</v>
      </c>
      <c r="N582" s="74">
        <f>IF($C$3="National Currency",IF(D.Other_DATA!M474=0,0,D.Other_DATA!M474),IF($C$3="Current Exchange rate",IF(D.Other_DATA!M474=0,0,D.Other_DATA!M474/ECO!W38),IF($C$3="Constant Exchange rate",IF(D.Other_DATA!M474=0,0,D.Other_DATA!M474/ECO!W73))))</f>
        <v>43</v>
      </c>
      <c r="O582" s="74">
        <f>IF($C$3="National Currency",IF(D.Other_DATA!N474=0,0,D.Other_DATA!N474),IF($C$3="Current Exchange rate",IF(D.Other_DATA!N474=0,0,D.Other_DATA!N474/ECO!X38),IF($C$3="Constant Exchange rate",IF(D.Other_DATA!N474=0,0,D.Other_DATA!N474/ECO!X73))))</f>
        <v>30.6</v>
      </c>
      <c r="P582" s="48">
        <f t="shared" si="116"/>
        <v>7.2144864234515783E-4</v>
      </c>
      <c r="Q582" s="94">
        <f t="shared" si="117"/>
        <v>-0.28837209302325573</v>
      </c>
      <c r="R582" s="94">
        <f t="shared" si="118"/>
        <v>-0.62914155666818394</v>
      </c>
    </row>
    <row r="583" spans="3:18" ht="15" x14ac:dyDescent="0.25">
      <c r="C583" s="256"/>
      <c r="D583" s="257"/>
      <c r="E583" s="45" t="s">
        <v>29</v>
      </c>
      <c r="F583" s="74">
        <f>IF($C$3="National Currency",IF(D.Other_DATA!E475=0,0,D.Other_DATA!E475),IF($C$3="Current Exchange rate",IF(D.Other_DATA!E475=0,0,D.Other_DATA!E475/ECO!O39),IF($C$3="Constant Exchange rate",IF(D.Other_DATA!E475=0,0,D.Other_DATA!E475/ECO!O74))))</f>
        <v>72.860651928566682</v>
      </c>
      <c r="G583" s="74">
        <f>IF($C$3="National Currency",IF(D.Other_DATA!F475=0,0,D.Other_DATA!F475),IF($C$3="Current Exchange rate",IF(D.Other_DATA!F475=0,0,D.Other_DATA!F475/ECO!P39),IF($C$3="Constant Exchange rate",IF(D.Other_DATA!F475=0,0,D.Other_DATA!F475/ECO!P74))))</f>
        <v>78.802363407023833</v>
      </c>
      <c r="H583" s="74">
        <f>IF($C$3="National Currency",IF(D.Other_DATA!G475=0,0,D.Other_DATA!G475),IF($C$3="Current Exchange rate",IF(D.Other_DATA!G475=0,0,D.Other_DATA!G475/ECO!Q39),IF($C$3="Constant Exchange rate",IF(D.Other_DATA!G475=0,0,D.Other_DATA!G475/ECO!Q74))))</f>
        <v>0</v>
      </c>
      <c r="I583" s="74">
        <f>IF($C$3="National Currency",IF(D.Other_DATA!H475=0,0,D.Other_DATA!H475),IF($C$3="Current Exchange rate",IF(D.Other_DATA!H475=0,0,D.Other_DATA!H475/ECO!R39),IF($C$3="Constant Exchange rate",IF(D.Other_DATA!H475=0,0,D.Other_DATA!H475/ECO!R74))))</f>
        <v>0</v>
      </c>
      <c r="J583" s="74">
        <f>IF($C$3="National Currency",IF(D.Other_DATA!I475=0,0,D.Other_DATA!I475),IF($C$3="Current Exchange rate",IF(D.Other_DATA!I475=0,0,D.Other_DATA!I475/ECO!S39),IF($C$3="Constant Exchange rate",IF(D.Other_DATA!I475=0,0,D.Other_DATA!I475/ECO!S74))))</f>
        <v>0</v>
      </c>
      <c r="K583" s="74">
        <f>IF($C$3="National Currency",IF(D.Other_DATA!J475=0,0,D.Other_DATA!J475),IF($C$3="Current Exchange rate",IF(D.Other_DATA!J475=0,0,D.Other_DATA!J475/ECO!T39),IF($C$3="Constant Exchange rate",IF(D.Other_DATA!J475=0,0,D.Other_DATA!J475/ECO!T74))))</f>
        <v>0</v>
      </c>
      <c r="L583" s="74">
        <f>IF($C$3="National Currency",IF(D.Other_DATA!K475=0,0,D.Other_DATA!K475),IF($C$3="Current Exchange rate",IF(D.Other_DATA!K475=0,0,D.Other_DATA!K475/ECO!U39),IF($C$3="Constant Exchange rate",IF(D.Other_DATA!K475=0,0,D.Other_DATA!K475/ECO!U74))))</f>
        <v>0</v>
      </c>
      <c r="M583" s="74">
        <f>IF($C$3="National Currency",IF(D.Other_DATA!L475=0,0,D.Other_DATA!L475),IF($C$3="Current Exchange rate",IF(D.Other_DATA!L475=0,0,D.Other_DATA!L475/ECO!V39),IF($C$3="Constant Exchange rate",IF(D.Other_DATA!L475=0,0,D.Other_DATA!L475/ECO!V74))))</f>
        <v>0</v>
      </c>
      <c r="N583" s="74">
        <f>IF($C$3="National Currency",IF(D.Other_DATA!M475=0,0,D.Other_DATA!M475),IF($C$3="Current Exchange rate",IF(D.Other_DATA!M475=0,0,D.Other_DATA!M475/ECO!W39),IF($C$3="Constant Exchange rate",IF(D.Other_DATA!M475=0,0,D.Other_DATA!M475/ECO!W74))))</f>
        <v>0</v>
      </c>
      <c r="O583" s="74">
        <f>IF($C$3="National Currency",IF(D.Other_DATA!N475=0,0,D.Other_DATA!N475),IF($C$3="Current Exchange rate",IF(D.Other_DATA!N475=0,0,D.Other_DATA!N475/ECO!X39),IF($C$3="Constant Exchange rate",IF(D.Other_DATA!N475=0,0,D.Other_DATA!N475/ECO!X74))))</f>
        <v>0</v>
      </c>
      <c r="P583" s="48">
        <f t="shared" si="116"/>
        <v>0</v>
      </c>
      <c r="Q583" s="94" t="str">
        <f t="shared" si="117"/>
        <v>-</v>
      </c>
      <c r="R583" s="94" t="str">
        <f t="shared" si="118"/>
        <v>-</v>
      </c>
    </row>
    <row r="584" spans="3:18" ht="15" x14ac:dyDescent="0.25">
      <c r="C584" s="256"/>
      <c r="D584" s="257"/>
      <c r="E584" s="45" t="s">
        <v>30</v>
      </c>
      <c r="F584" s="74">
        <f>IF($C$3="National Currency",IF(D.Other_DATA!E476=0,0,D.Other_DATA!E476),IF($C$3="Current Exchange rate",IF(D.Other_DATA!E476=0,0,D.Other_DATA!E476/ECO!O40),IF($C$3="Constant Exchange rate",IF(D.Other_DATA!E476=0,0,D.Other_DATA!E476/ECO!O75))))</f>
        <v>-101.62005649717516</v>
      </c>
      <c r="G584" s="74">
        <f>IF($C$3="National Currency",IF(D.Other_DATA!F476=0,0,D.Other_DATA!F476),IF($C$3="Current Exchange rate",IF(D.Other_DATA!F476=0,0,D.Other_DATA!F476/ECO!P40),IF($C$3="Constant Exchange rate",IF(D.Other_DATA!F476=0,0,D.Other_DATA!F476/ECO!P75))))</f>
        <v>49.435028248587571</v>
      </c>
      <c r="H584" s="74">
        <f>IF($C$3="National Currency",IF(D.Other_DATA!G476=0,0,D.Other_DATA!G476),IF($C$3="Current Exchange rate",IF(D.Other_DATA!G476=0,0,D.Other_DATA!G476/ECO!Q40),IF($C$3="Constant Exchange rate",IF(D.Other_DATA!G476=0,0,D.Other_DATA!G476/ECO!Q75))))</f>
        <v>67.443502824858754</v>
      </c>
      <c r="I584" s="74">
        <f>IF($C$3="National Currency",IF(D.Other_DATA!H476=0,0,D.Other_DATA!H476),IF($C$3="Current Exchange rate",IF(D.Other_DATA!H476=0,0,D.Other_DATA!H476/ECO!R40),IF($C$3="Constant Exchange rate",IF(D.Other_DATA!H476=0,0,D.Other_DATA!H476/ECO!R75))))</f>
        <v>87.217514124293785</v>
      </c>
      <c r="J584" s="74">
        <f>IF($C$3="National Currency",IF(D.Other_DATA!I476=0,0,D.Other_DATA!I476),IF($C$3="Current Exchange rate",IF(D.Other_DATA!I476=0,0,D.Other_DATA!I476/ECO!S40),IF($C$3="Constant Exchange rate",IF(D.Other_DATA!I476=0,0,D.Other_DATA!I476/ECO!S75))))</f>
        <v>254.59039548022599</v>
      </c>
      <c r="K584" s="74">
        <f>IF($C$3="National Currency",IF(D.Other_DATA!J476=0,0,D.Other_DATA!J476),IF($C$3="Current Exchange rate",IF(D.Other_DATA!J476=0,0,D.Other_DATA!J476/ECO!T40),IF($C$3="Constant Exchange rate",IF(D.Other_DATA!J476=0,0,D.Other_DATA!J476/ECO!T75))))</f>
        <v>235.16949152542375</v>
      </c>
      <c r="L584" s="74">
        <f>IF($C$3="National Currency",IF(D.Other_DATA!K476=0,0,D.Other_DATA!K476),IF($C$3="Current Exchange rate",IF(D.Other_DATA!K476=0,0,D.Other_DATA!K476/ECO!U40),IF($C$3="Constant Exchange rate",IF(D.Other_DATA!K476=0,0,D.Other_DATA!K476/ECO!U75))))</f>
        <v>207.27401129943505</v>
      </c>
      <c r="M584" s="74">
        <f>IF($C$3="National Currency",IF(D.Other_DATA!L476=0,0,D.Other_DATA!L476),IF($C$3="Current Exchange rate",IF(D.Other_DATA!L476=0,0,D.Other_DATA!L476/ECO!V40),IF($C$3="Constant Exchange rate",IF(D.Other_DATA!L476=0,0,D.Other_DATA!L476/ECO!V75))))</f>
        <v>210.80508474576271</v>
      </c>
      <c r="N584" s="74">
        <f>IF($C$3="National Currency",IF(D.Other_DATA!M476=0,0,D.Other_DATA!M476),IF($C$3="Current Exchange rate",IF(D.Other_DATA!M476=0,0,D.Other_DATA!M476/ECO!W40),IF($C$3="Constant Exchange rate",IF(D.Other_DATA!M476=0,0,D.Other_DATA!M476/ECO!W75))))</f>
        <v>257.41525423728814</v>
      </c>
      <c r="O584" s="74">
        <f>IF($C$3="National Currency",IF(D.Other_DATA!N476=0,0,D.Other_DATA!N476),IF($C$3="Current Exchange rate",IF(D.Other_DATA!N476=0,0,D.Other_DATA!N476/ECO!X40),IF($C$3="Constant Exchange rate",IF(D.Other_DATA!N476=0,0,D.Other_DATA!N476/ECO!X75))))</f>
        <v>315.32485875706215</v>
      </c>
      <c r="P584" s="48">
        <f t="shared" si="116"/>
        <v>7.4343363152928471E-3</v>
      </c>
      <c r="Q584" s="94">
        <f t="shared" si="117"/>
        <v>0.22496570644718794</v>
      </c>
      <c r="R584" s="94">
        <f t="shared" si="118"/>
        <v>-4.102978581455794</v>
      </c>
    </row>
    <row r="585" spans="3:18" ht="15" x14ac:dyDescent="0.25">
      <c r="C585" s="256"/>
      <c r="D585" s="257"/>
      <c r="E585" s="45" t="s">
        <v>41</v>
      </c>
      <c r="F585" s="75">
        <f>IF($C$3="National Currency",IF(D.Other_DATA!E477=0,0,D.Other_DATA!E477),IF($C$3="Current Exchange rate",IF(D.Other_DATA!E477=0,0,D.Other_DATA!E477/ECO!O41),IF($C$3="Constant Exchange rate",IF(D.Other_DATA!E477=0,0,D.Other_DATA!E477/ECO!O76))))</f>
        <v>3479.1025805623322</v>
      </c>
      <c r="G585" s="75">
        <f>IF($C$3="National Currency",IF(D.Other_DATA!F477=0,0,D.Other_DATA!F477),IF($C$3="Current Exchange rate",IF(D.Other_DATA!F477=0,0,D.Other_DATA!F477/ECO!P41),IF($C$3="Constant Exchange rate",IF(D.Other_DATA!F477=0,0,D.Other_DATA!F477/ECO!P76))))</f>
        <v>6025.8197457953529</v>
      </c>
      <c r="H585" s="75">
        <f>IF($C$3="National Currency",IF(D.Other_DATA!G477=0,0,D.Other_DATA!G477),IF($C$3="Current Exchange rate",IF(D.Other_DATA!G477=0,0,D.Other_DATA!G477/ECO!Q41),IF($C$3="Constant Exchange rate",IF(D.Other_DATA!G477=0,0,D.Other_DATA!G477/ECO!Q76))))</f>
        <v>4824.9492874566704</v>
      </c>
      <c r="I585" s="75">
        <f>IF($C$3="National Currency",IF(D.Other_DATA!H477=0,0,D.Other_DATA!H477),IF($C$3="Current Exchange rate",IF(D.Other_DATA!H477=0,0,D.Other_DATA!H477/ECO!R41),IF($C$3="Constant Exchange rate",IF(D.Other_DATA!H477=0,0,D.Other_DATA!H477/ECO!R76))))</f>
        <v>5455.8531262036204</v>
      </c>
      <c r="J585" s="75">
        <f>IF($C$3="National Currency",IF(D.Other_DATA!I477=0,0,D.Other_DATA!I477),IF($C$3="Current Exchange rate",IF(D.Other_DATA!I477=0,0,D.Other_DATA!I477/ECO!S41),IF($C$3="Constant Exchange rate",IF(D.Other_DATA!I477=0,0,D.Other_DATA!I477/ECO!S76))))</f>
        <v>3353.4779817691606</v>
      </c>
      <c r="K585" s="75">
        <f>IF($C$3="National Currency",IF(D.Other_DATA!J477=0,0,D.Other_DATA!J477),IF($C$3="Current Exchange rate",IF(D.Other_DATA!J477=0,0,D.Other_DATA!J477/ECO!T41),IF($C$3="Constant Exchange rate",IF(D.Other_DATA!J477=0,0,D.Other_DATA!J477/ECO!T76))))</f>
        <v>3673.9617782790638</v>
      </c>
      <c r="L585" s="75">
        <f>IF($C$3="National Currency",IF(D.Other_DATA!K477=0,0,D.Other_DATA!K477),IF($C$3="Current Exchange rate",IF(D.Other_DATA!K477=0,0,D.Other_DATA!K477/ECO!U41),IF($C$3="Constant Exchange rate",IF(D.Other_DATA!K477=0,0,D.Other_DATA!K477/ECO!U76))))</f>
        <v>3934.2251893696243</v>
      </c>
      <c r="M585" s="75">
        <f>IF($C$3="National Currency",IF(D.Other_DATA!L477=0,0,D.Other_DATA!L477),IF($C$3="Current Exchange rate",IF(D.Other_DATA!L477=0,0,D.Other_DATA!L477/ECO!V41),IF($C$3="Constant Exchange rate",IF(D.Other_DATA!L477=0,0,D.Other_DATA!L477/ECO!V76))))</f>
        <v>4409.9007317134938</v>
      </c>
      <c r="N585" s="75">
        <f>IF($C$3="National Currency",IF(D.Other_DATA!M477=0,0,D.Other_DATA!M477),IF($C$3="Current Exchange rate",IF(D.Other_DATA!M477=0,0,D.Other_DATA!M477/ECO!W41),IF($C$3="Constant Exchange rate",IF(D.Other_DATA!M477=0,0,D.Other_DATA!M477/ECO!W76))))</f>
        <v>3624.2110668892028</v>
      </c>
      <c r="O585" s="75">
        <f>IF($C$3="National Currency",IF(D.Other_DATA!N477=0,0,D.Other_DATA!N477),IF($C$3="Current Exchange rate",IF(D.Other_DATA!N477=0,0,D.Other_DATA!N477/ECO!X41),IF($C$3="Constant Exchange rate",IF(D.Other_DATA!N477=0,0,D.Other_DATA!N477/ECO!X76))))</f>
        <v>1565.406342277571</v>
      </c>
      <c r="P585" s="48">
        <f t="shared" si="116"/>
        <v>3.6907198704400422E-2</v>
      </c>
      <c r="Q585" s="94">
        <f t="shared" si="117"/>
        <v>-0.56806976376758922</v>
      </c>
      <c r="R585" s="94">
        <f t="shared" si="118"/>
        <v>-0.55005455975243134</v>
      </c>
    </row>
    <row r="586" spans="3:18" ht="15.75" thickBot="1" x14ac:dyDescent="0.3">
      <c r="C586" s="258"/>
      <c r="D586" s="259"/>
      <c r="E586" s="55" t="s">
        <v>85</v>
      </c>
      <c r="F586" s="64">
        <f t="shared" ref="F586:O586" si="119">SUM(F554:F585)</f>
        <v>19349.113844880914</v>
      </c>
      <c r="G586" s="64">
        <f t="shared" si="119"/>
        <v>25369.545697722511</v>
      </c>
      <c r="H586" s="64">
        <f t="shared" si="119"/>
        <v>24995.96981936898</v>
      </c>
      <c r="I586" s="64">
        <f t="shared" si="119"/>
        <v>27455.27036775574</v>
      </c>
      <c r="J586" s="64">
        <f t="shared" si="119"/>
        <v>16429.289023161204</v>
      </c>
      <c r="K586" s="64">
        <f t="shared" si="119"/>
        <v>22988.853963264402</v>
      </c>
      <c r="L586" s="64">
        <f t="shared" si="119"/>
        <v>23321.087762132342</v>
      </c>
      <c r="M586" s="64">
        <f t="shared" si="119"/>
        <v>20186.656821605167</v>
      </c>
      <c r="N586" s="64">
        <f t="shared" si="119"/>
        <v>20976.479697416995</v>
      </c>
      <c r="O586" s="64">
        <f t="shared" si="119"/>
        <v>42414.661562784189</v>
      </c>
      <c r="P586" s="48">
        <f t="shared" si="116"/>
        <v>1</v>
      </c>
    </row>
    <row r="587" spans="3:18" ht="16.5" thickTop="1" thickBot="1" x14ac:dyDescent="0.3">
      <c r="C587" s="260"/>
      <c r="D587" s="261"/>
      <c r="E587" s="57" t="s">
        <v>86</v>
      </c>
      <c r="F587" s="64">
        <v>19262.17578125</v>
      </c>
      <c r="G587" s="64">
        <v>25263.845703125</v>
      </c>
      <c r="H587" s="64">
        <v>24962.669921875</v>
      </c>
      <c r="I587" s="64">
        <v>27298.458984375</v>
      </c>
      <c r="J587" s="64">
        <v>16714.068359375</v>
      </c>
      <c r="K587" s="64">
        <v>22873.857421875</v>
      </c>
      <c r="L587" s="64">
        <v>23182.595703125</v>
      </c>
      <c r="M587" s="64">
        <v>20023.201171875</v>
      </c>
      <c r="N587" s="64">
        <v>20813.701171875</v>
      </c>
      <c r="O587" s="64">
        <v>17964.767578125</v>
      </c>
      <c r="P587" s="48">
        <f>O587/$O$586</f>
        <v>0.42355088821191467</v>
      </c>
      <c r="Q587" s="94">
        <f>IF(OR(O587=0, N587=0),"-",O587/N587-1)</f>
        <v>-0.13687779843787173</v>
      </c>
      <c r="R587" s="94">
        <f>IF(OR(O587=0, F587=0),"-",O587/F587-1)</f>
        <v>-6.7355226006602598E-2</v>
      </c>
    </row>
    <row r="588" spans="3:18" ht="15.75" thickTop="1" x14ac:dyDescent="0.25">
      <c r="E588" s="57" t="s">
        <v>87</v>
      </c>
      <c r="F588" s="88"/>
      <c r="G588" s="88">
        <f t="shared" ref="G588:O588" si="120">G587/F587-1</f>
        <v>0.31157798527189673</v>
      </c>
      <c r="H588" s="88">
        <f t="shared" si="120"/>
        <v>-1.1921216777093679E-2</v>
      </c>
      <c r="I588" s="88">
        <f t="shared" si="120"/>
        <v>9.3571283432832164E-2</v>
      </c>
      <c r="J588" s="88">
        <f>J587/I587-1</f>
        <v>-0.38772850258903835</v>
      </c>
      <c r="K588" s="88">
        <f t="shared" si="120"/>
        <v>0.36853918088978888</v>
      </c>
      <c r="L588" s="88">
        <f t="shared" si="120"/>
        <v>1.3497429644496517E-2</v>
      </c>
      <c r="M588" s="88">
        <f t="shared" si="120"/>
        <v>-0.13628303627898386</v>
      </c>
      <c r="N588" s="88">
        <f t="shared" si="120"/>
        <v>3.9479201812662845E-2</v>
      </c>
      <c r="O588" s="89">
        <f t="shared" si="120"/>
        <v>-0.13687779843787173</v>
      </c>
      <c r="R588" s="99"/>
    </row>
  </sheetData>
  <mergeCells count="557">
    <mergeCell ref="C347:D347"/>
    <mergeCell ref="C348:D348"/>
    <mergeCell ref="C349:D349"/>
    <mergeCell ref="C350:D350"/>
    <mergeCell ref="C351:D351"/>
    <mergeCell ref="C352:D352"/>
    <mergeCell ref="C353:D353"/>
    <mergeCell ref="C338:D338"/>
    <mergeCell ref="C339:D339"/>
    <mergeCell ref="C340:D340"/>
    <mergeCell ref="C341:D341"/>
    <mergeCell ref="C342:D342"/>
    <mergeCell ref="C343:D343"/>
    <mergeCell ref="C344:D344"/>
    <mergeCell ref="C345:D345"/>
    <mergeCell ref="C346:D346"/>
    <mergeCell ref="E318:O318"/>
    <mergeCell ref="C319:D319"/>
    <mergeCell ref="C320:D320"/>
    <mergeCell ref="C321:D321"/>
    <mergeCell ref="C322:D322"/>
    <mergeCell ref="C323:D323"/>
    <mergeCell ref="C324:D324"/>
    <mergeCell ref="C325:D325"/>
    <mergeCell ref="C326:D326"/>
    <mergeCell ref="E45:O45"/>
    <mergeCell ref="C46:D46"/>
    <mergeCell ref="C47:D47"/>
    <mergeCell ref="C48:D48"/>
    <mergeCell ref="C49:D49"/>
    <mergeCell ref="C50:D50"/>
    <mergeCell ref="C51:D51"/>
    <mergeCell ref="C52:D52"/>
    <mergeCell ref="C53:D53"/>
    <mergeCell ref="C397:D397"/>
    <mergeCell ref="C436:D436"/>
    <mergeCell ref="C475:D475"/>
    <mergeCell ref="C514:D514"/>
    <mergeCell ref="C586:D586"/>
    <mergeCell ref="C587:D587"/>
    <mergeCell ref="C7:D7"/>
    <mergeCell ref="C85:D85"/>
    <mergeCell ref="C124:D124"/>
    <mergeCell ref="C163:D163"/>
    <mergeCell ref="C202:D202"/>
    <mergeCell ref="C241:D241"/>
    <mergeCell ref="C280:D280"/>
    <mergeCell ref="C358:D358"/>
    <mergeCell ref="C580:D580"/>
    <mergeCell ref="C581:D581"/>
    <mergeCell ref="C582:D582"/>
    <mergeCell ref="C583:D583"/>
    <mergeCell ref="C584:D584"/>
    <mergeCell ref="C585:D585"/>
    <mergeCell ref="C574:D574"/>
    <mergeCell ref="C575:D575"/>
    <mergeCell ref="C576:D576"/>
    <mergeCell ref="C577:D577"/>
    <mergeCell ref="C578:D578"/>
    <mergeCell ref="C579:D579"/>
    <mergeCell ref="C568:D568"/>
    <mergeCell ref="C569:D569"/>
    <mergeCell ref="C570:D570"/>
    <mergeCell ref="C571:D571"/>
    <mergeCell ref="C572:D572"/>
    <mergeCell ref="C573:D573"/>
    <mergeCell ref="C562:D562"/>
    <mergeCell ref="C563:D563"/>
    <mergeCell ref="C564:D564"/>
    <mergeCell ref="C565:D565"/>
    <mergeCell ref="C566:D566"/>
    <mergeCell ref="C567:D567"/>
    <mergeCell ref="C556:D556"/>
    <mergeCell ref="C557:D557"/>
    <mergeCell ref="C558:D558"/>
    <mergeCell ref="C559:D559"/>
    <mergeCell ref="C560:D560"/>
    <mergeCell ref="C561:D561"/>
    <mergeCell ref="C545:D545"/>
    <mergeCell ref="C546:D546"/>
    <mergeCell ref="C547:D547"/>
    <mergeCell ref="C548:D548"/>
    <mergeCell ref="C554:D554"/>
    <mergeCell ref="C555:D555"/>
    <mergeCell ref="C552:D552"/>
    <mergeCell ref="C553:D553"/>
    <mergeCell ref="C539:D539"/>
    <mergeCell ref="C540:D540"/>
    <mergeCell ref="C541:D541"/>
    <mergeCell ref="C542:D542"/>
    <mergeCell ref="C543:D543"/>
    <mergeCell ref="C544:D544"/>
    <mergeCell ref="C533:D533"/>
    <mergeCell ref="C534:D534"/>
    <mergeCell ref="C535:D535"/>
    <mergeCell ref="C536:D536"/>
    <mergeCell ref="C537:D537"/>
    <mergeCell ref="C538:D538"/>
    <mergeCell ref="C527:D527"/>
    <mergeCell ref="C528:D528"/>
    <mergeCell ref="C529:D529"/>
    <mergeCell ref="C530:D530"/>
    <mergeCell ref="C531:D531"/>
    <mergeCell ref="C532:D532"/>
    <mergeCell ref="C521:D521"/>
    <mergeCell ref="C522:D522"/>
    <mergeCell ref="C523:D523"/>
    <mergeCell ref="C524:D524"/>
    <mergeCell ref="C525:D525"/>
    <mergeCell ref="C526:D526"/>
    <mergeCell ref="C515:D515"/>
    <mergeCell ref="C516:D516"/>
    <mergeCell ref="C517:D517"/>
    <mergeCell ref="C518:D518"/>
    <mergeCell ref="C519:D519"/>
    <mergeCell ref="C520:D520"/>
    <mergeCell ref="C504:D504"/>
    <mergeCell ref="C505:D505"/>
    <mergeCell ref="C506:D506"/>
    <mergeCell ref="C507:D507"/>
    <mergeCell ref="C508:D508"/>
    <mergeCell ref="C509:D509"/>
    <mergeCell ref="C513:D513"/>
    <mergeCell ref="C498:D498"/>
    <mergeCell ref="C499:D499"/>
    <mergeCell ref="C500:D500"/>
    <mergeCell ref="C501:D501"/>
    <mergeCell ref="C502:D502"/>
    <mergeCell ref="C503:D503"/>
    <mergeCell ref="C492:D492"/>
    <mergeCell ref="C493:D493"/>
    <mergeCell ref="C494:D494"/>
    <mergeCell ref="C495:D495"/>
    <mergeCell ref="C496:D496"/>
    <mergeCell ref="C497:D497"/>
    <mergeCell ref="C486:D486"/>
    <mergeCell ref="C487:D487"/>
    <mergeCell ref="C488:D488"/>
    <mergeCell ref="C489:D489"/>
    <mergeCell ref="C490:D490"/>
    <mergeCell ref="C491:D491"/>
    <mergeCell ref="C480:D480"/>
    <mergeCell ref="C481:D481"/>
    <mergeCell ref="C482:D482"/>
    <mergeCell ref="C483:D483"/>
    <mergeCell ref="C484:D484"/>
    <mergeCell ref="C485:D485"/>
    <mergeCell ref="C469:D469"/>
    <mergeCell ref="C470:D470"/>
    <mergeCell ref="C476:D476"/>
    <mergeCell ref="C477:D477"/>
    <mergeCell ref="C478:D478"/>
    <mergeCell ref="C479:D479"/>
    <mergeCell ref="C463:D463"/>
    <mergeCell ref="C464:D464"/>
    <mergeCell ref="C465:D465"/>
    <mergeCell ref="C466:D466"/>
    <mergeCell ref="C467:D467"/>
    <mergeCell ref="C468:D468"/>
    <mergeCell ref="C474:D474"/>
    <mergeCell ref="C457:D457"/>
    <mergeCell ref="C458:D458"/>
    <mergeCell ref="C459:D459"/>
    <mergeCell ref="C460:D460"/>
    <mergeCell ref="C461:D461"/>
    <mergeCell ref="C462:D462"/>
    <mergeCell ref="C451:D451"/>
    <mergeCell ref="C452:D452"/>
    <mergeCell ref="C453:D453"/>
    <mergeCell ref="C454:D454"/>
    <mergeCell ref="C455:D455"/>
    <mergeCell ref="C456:D456"/>
    <mergeCell ref="C445:D445"/>
    <mergeCell ref="C446:D446"/>
    <mergeCell ref="C447:D447"/>
    <mergeCell ref="C448:D448"/>
    <mergeCell ref="C449:D449"/>
    <mergeCell ref="C450:D450"/>
    <mergeCell ref="C439:D439"/>
    <mergeCell ref="C440:D440"/>
    <mergeCell ref="C441:D441"/>
    <mergeCell ref="C442:D442"/>
    <mergeCell ref="C443:D443"/>
    <mergeCell ref="C444:D444"/>
    <mergeCell ref="C428:D428"/>
    <mergeCell ref="C429:D429"/>
    <mergeCell ref="C430:D430"/>
    <mergeCell ref="C431:D431"/>
    <mergeCell ref="C437:D437"/>
    <mergeCell ref="C438:D438"/>
    <mergeCell ref="C422:D422"/>
    <mergeCell ref="C423:D423"/>
    <mergeCell ref="C424:D424"/>
    <mergeCell ref="C425:D425"/>
    <mergeCell ref="C426:D426"/>
    <mergeCell ref="C427:D427"/>
    <mergeCell ref="C435:D435"/>
    <mergeCell ref="C416:D416"/>
    <mergeCell ref="C417:D417"/>
    <mergeCell ref="C418:D418"/>
    <mergeCell ref="C419:D419"/>
    <mergeCell ref="C420:D420"/>
    <mergeCell ref="C421:D421"/>
    <mergeCell ref="C410:D410"/>
    <mergeCell ref="C411:D411"/>
    <mergeCell ref="C412:D412"/>
    <mergeCell ref="C413:D413"/>
    <mergeCell ref="C414:D414"/>
    <mergeCell ref="C415:D415"/>
    <mergeCell ref="C404:D404"/>
    <mergeCell ref="C405:D405"/>
    <mergeCell ref="C406:D406"/>
    <mergeCell ref="C407:D407"/>
    <mergeCell ref="C408:D408"/>
    <mergeCell ref="C409:D409"/>
    <mergeCell ref="C398:D398"/>
    <mergeCell ref="C399:D399"/>
    <mergeCell ref="C400:D400"/>
    <mergeCell ref="C401:D401"/>
    <mergeCell ref="C402:D402"/>
    <mergeCell ref="C403:D403"/>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13:D313"/>
    <mergeCell ref="C314:D314"/>
    <mergeCell ref="C359:D359"/>
    <mergeCell ref="C360:D360"/>
    <mergeCell ref="C361:D361"/>
    <mergeCell ref="C362:D362"/>
    <mergeCell ref="C318:D318"/>
    <mergeCell ref="C327:D327"/>
    <mergeCell ref="C328:D328"/>
    <mergeCell ref="C329:D329"/>
    <mergeCell ref="C330:D330"/>
    <mergeCell ref="C331:D331"/>
    <mergeCell ref="C332:D332"/>
    <mergeCell ref="C333:D333"/>
    <mergeCell ref="C334:D334"/>
    <mergeCell ref="C335:D335"/>
    <mergeCell ref="C336:D336"/>
    <mergeCell ref="C337:D337"/>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2:D272"/>
    <mergeCell ref="C273:D273"/>
    <mergeCell ref="C274:D274"/>
    <mergeCell ref="C275:D275"/>
    <mergeCell ref="C281:D281"/>
    <mergeCell ref="C282:D282"/>
    <mergeCell ref="C266:D266"/>
    <mergeCell ref="C267:D267"/>
    <mergeCell ref="C268:D268"/>
    <mergeCell ref="C269:D269"/>
    <mergeCell ref="C270:D270"/>
    <mergeCell ref="C271:D271"/>
    <mergeCell ref="C260:D260"/>
    <mergeCell ref="C261:D261"/>
    <mergeCell ref="C262:D262"/>
    <mergeCell ref="C263:D263"/>
    <mergeCell ref="C264:D264"/>
    <mergeCell ref="C265:D265"/>
    <mergeCell ref="C254:D254"/>
    <mergeCell ref="C255:D255"/>
    <mergeCell ref="C256:D256"/>
    <mergeCell ref="C257:D257"/>
    <mergeCell ref="C258:D258"/>
    <mergeCell ref="C259:D259"/>
    <mergeCell ref="C248:D248"/>
    <mergeCell ref="C249:D249"/>
    <mergeCell ref="C250:D250"/>
    <mergeCell ref="C251:D251"/>
    <mergeCell ref="C252:D252"/>
    <mergeCell ref="C253:D253"/>
    <mergeCell ref="C242:D242"/>
    <mergeCell ref="C243:D243"/>
    <mergeCell ref="C244:D244"/>
    <mergeCell ref="C245:D245"/>
    <mergeCell ref="C246:D246"/>
    <mergeCell ref="C247:D247"/>
    <mergeCell ref="C231:D231"/>
    <mergeCell ref="C232:D232"/>
    <mergeCell ref="C233:D233"/>
    <mergeCell ref="C234:D234"/>
    <mergeCell ref="C235:D235"/>
    <mergeCell ref="C236:D236"/>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13:D213"/>
    <mergeCell ref="C214:D214"/>
    <mergeCell ref="C215:D215"/>
    <mergeCell ref="C216:D216"/>
    <mergeCell ref="C217:D217"/>
    <mergeCell ref="C218:D218"/>
    <mergeCell ref="C207:D207"/>
    <mergeCell ref="C208:D208"/>
    <mergeCell ref="C209:D209"/>
    <mergeCell ref="C210:D210"/>
    <mergeCell ref="C211:D211"/>
    <mergeCell ref="C212:D212"/>
    <mergeCell ref="C196:D196"/>
    <mergeCell ref="C197:D197"/>
    <mergeCell ref="C203:D203"/>
    <mergeCell ref="C204:D204"/>
    <mergeCell ref="C205:D205"/>
    <mergeCell ref="C206:D206"/>
    <mergeCell ref="C190:D190"/>
    <mergeCell ref="C191:D191"/>
    <mergeCell ref="C192:D192"/>
    <mergeCell ref="C193:D193"/>
    <mergeCell ref="C194:D194"/>
    <mergeCell ref="C195:D195"/>
    <mergeCell ref="C184:D184"/>
    <mergeCell ref="C185:D185"/>
    <mergeCell ref="C186:D186"/>
    <mergeCell ref="C187:D187"/>
    <mergeCell ref="C188:D188"/>
    <mergeCell ref="C189:D189"/>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66:D166"/>
    <mergeCell ref="C167:D167"/>
    <mergeCell ref="C168:D168"/>
    <mergeCell ref="C169:D169"/>
    <mergeCell ref="C170:D170"/>
    <mergeCell ref="C171:D171"/>
    <mergeCell ref="C155:D155"/>
    <mergeCell ref="C156:D156"/>
    <mergeCell ref="C157:D157"/>
    <mergeCell ref="C158:D158"/>
    <mergeCell ref="C164:D164"/>
    <mergeCell ref="C165:D165"/>
    <mergeCell ref="C149:D149"/>
    <mergeCell ref="C150:D150"/>
    <mergeCell ref="C151:D151"/>
    <mergeCell ref="C152:D152"/>
    <mergeCell ref="C153:D153"/>
    <mergeCell ref="C154:D154"/>
    <mergeCell ref="C143:D143"/>
    <mergeCell ref="C144:D144"/>
    <mergeCell ref="C145:D145"/>
    <mergeCell ref="C146:D146"/>
    <mergeCell ref="C147:D147"/>
    <mergeCell ref="C148:D148"/>
    <mergeCell ref="C137:D137"/>
    <mergeCell ref="C138:D138"/>
    <mergeCell ref="C139:D139"/>
    <mergeCell ref="C140:D140"/>
    <mergeCell ref="C141:D141"/>
    <mergeCell ref="C142:D142"/>
    <mergeCell ref="C131:D131"/>
    <mergeCell ref="C132:D132"/>
    <mergeCell ref="C133:D133"/>
    <mergeCell ref="C134:D134"/>
    <mergeCell ref="C135:D135"/>
    <mergeCell ref="C136:D136"/>
    <mergeCell ref="C125:D125"/>
    <mergeCell ref="C126:D126"/>
    <mergeCell ref="C127:D127"/>
    <mergeCell ref="C128:D128"/>
    <mergeCell ref="C129:D129"/>
    <mergeCell ref="C130:D130"/>
    <mergeCell ref="C114:D114"/>
    <mergeCell ref="C115:D115"/>
    <mergeCell ref="C116:D116"/>
    <mergeCell ref="C117:D117"/>
    <mergeCell ref="C118:D118"/>
    <mergeCell ref="C119:D119"/>
    <mergeCell ref="C108:D108"/>
    <mergeCell ref="C109:D109"/>
    <mergeCell ref="C110:D110"/>
    <mergeCell ref="C111:D111"/>
    <mergeCell ref="C112:D112"/>
    <mergeCell ref="C113:D113"/>
    <mergeCell ref="C102:D102"/>
    <mergeCell ref="C103:D103"/>
    <mergeCell ref="C104:D104"/>
    <mergeCell ref="C105:D105"/>
    <mergeCell ref="C106:D106"/>
    <mergeCell ref="C107:D107"/>
    <mergeCell ref="C96:D96"/>
    <mergeCell ref="C97:D97"/>
    <mergeCell ref="C98:D98"/>
    <mergeCell ref="C99:D99"/>
    <mergeCell ref="C100:D100"/>
    <mergeCell ref="C101:D101"/>
    <mergeCell ref="C91:D91"/>
    <mergeCell ref="C92:D92"/>
    <mergeCell ref="C93:D93"/>
    <mergeCell ref="C94:D94"/>
    <mergeCell ref="C95:D95"/>
    <mergeCell ref="C40:D40"/>
    <mergeCell ref="C41:D41"/>
    <mergeCell ref="C86:D86"/>
    <mergeCell ref="C87:D87"/>
    <mergeCell ref="C88:D88"/>
    <mergeCell ref="C89:D89"/>
    <mergeCell ref="C45:D45"/>
    <mergeCell ref="C54:D54"/>
    <mergeCell ref="C55:D55"/>
    <mergeCell ref="C56:D56"/>
    <mergeCell ref="C57:D57"/>
    <mergeCell ref="C58:D58"/>
    <mergeCell ref="C59:D59"/>
    <mergeCell ref="C60:D60"/>
    <mergeCell ref="C61:D61"/>
    <mergeCell ref="C62:D62"/>
    <mergeCell ref="C63:D63"/>
    <mergeCell ref="C64:D64"/>
    <mergeCell ref="C65:D65"/>
    <mergeCell ref="C38:D38"/>
    <mergeCell ref="C39:D39"/>
    <mergeCell ref="C28:D28"/>
    <mergeCell ref="C29:D29"/>
    <mergeCell ref="C30:D30"/>
    <mergeCell ref="C31:D31"/>
    <mergeCell ref="C32:D32"/>
    <mergeCell ref="C33:D33"/>
    <mergeCell ref="C90:D90"/>
    <mergeCell ref="C66:D66"/>
    <mergeCell ref="C67:D67"/>
    <mergeCell ref="C68:D68"/>
    <mergeCell ref="C69:D69"/>
    <mergeCell ref="C70:D70"/>
    <mergeCell ref="C71:D71"/>
    <mergeCell ref="C72:D72"/>
    <mergeCell ref="C73:D73"/>
    <mergeCell ref="C74:D74"/>
    <mergeCell ref="C75:D75"/>
    <mergeCell ref="C76:D76"/>
    <mergeCell ref="C77:D77"/>
    <mergeCell ref="C78:D78"/>
    <mergeCell ref="C79:D79"/>
    <mergeCell ref="C80:D80"/>
    <mergeCell ref="C3:E3"/>
    <mergeCell ref="F3:O3"/>
    <mergeCell ref="E6:O6"/>
    <mergeCell ref="C8:D8"/>
    <mergeCell ref="C9:D9"/>
    <mergeCell ref="E474:O474"/>
    <mergeCell ref="E513:O513"/>
    <mergeCell ref="E552:O552"/>
    <mergeCell ref="E84:O84"/>
    <mergeCell ref="E123:O123"/>
    <mergeCell ref="E162:O162"/>
    <mergeCell ref="E201:O201"/>
    <mergeCell ref="E240:O240"/>
    <mergeCell ref="E279:O279"/>
    <mergeCell ref="C10:D10"/>
    <mergeCell ref="C11:D11"/>
    <mergeCell ref="C12:D12"/>
    <mergeCell ref="C13:D13"/>
    <mergeCell ref="C14:D14"/>
    <mergeCell ref="C15:D15"/>
    <mergeCell ref="E357:O357"/>
    <mergeCell ref="E396:O396"/>
    <mergeCell ref="E435:O435"/>
    <mergeCell ref="C22:D22"/>
    <mergeCell ref="C6:D6"/>
    <mergeCell ref="C84:D84"/>
    <mergeCell ref="C123:D123"/>
    <mergeCell ref="C162:D162"/>
    <mergeCell ref="C201:D201"/>
    <mergeCell ref="C240:D240"/>
    <mergeCell ref="C279:D279"/>
    <mergeCell ref="C357:D357"/>
    <mergeCell ref="C396:D396"/>
    <mergeCell ref="C23:D23"/>
    <mergeCell ref="C24:D24"/>
    <mergeCell ref="C25:D25"/>
    <mergeCell ref="C26:D26"/>
    <mergeCell ref="C27:D27"/>
    <mergeCell ref="C16:D16"/>
    <mergeCell ref="C17:D17"/>
    <mergeCell ref="C18:D18"/>
    <mergeCell ref="C19:D19"/>
    <mergeCell ref="C20:D20"/>
    <mergeCell ref="C21:D21"/>
    <mergeCell ref="C34:D34"/>
    <mergeCell ref="C35:D35"/>
    <mergeCell ref="C36:D36"/>
    <mergeCell ref="C37:D37"/>
  </mergeCells>
  <conditionalFormatting sqref="R86:R117 R119 F8:J39 E7:N7 F86:J117 E85:N85 F164:J195 E124:N124 F125:J156 E163:N163 F242:J273 E202:N202 F203:J234 E241:N241 E280:N280 F281:J312 F359:J363 E358:N358 E397:N397 F398:J429 E436:N436 F437:J468 E475:N475 F476:J507 E514:N514 F515:J546 E553:N553 F554:J585 F198:O198 F588:O588 F549:O549 F510:O510 F42:O42 F120:O120 F159:O159 F237:O237 F276:O276 F315:O315 F393:O393 F432:O432 F471:O471 F366:J390">
    <cfRule type="cellIs" dxfId="634" priority="553" operator="equal">
      <formula>0</formula>
    </cfRule>
  </conditionalFormatting>
  <conditionalFormatting sqref="Q8:Q39 Q41">
    <cfRule type="cellIs" dxfId="633" priority="575" operator="equal">
      <formula>0</formula>
    </cfRule>
  </conditionalFormatting>
  <conditionalFormatting sqref="E8:E39">
    <cfRule type="cellIs" dxfId="632" priority="571" operator="equal">
      <formula>0</formula>
    </cfRule>
  </conditionalFormatting>
  <conditionalFormatting sqref="K8:O39">
    <cfRule type="cellIs" dxfId="631" priority="569" operator="equal">
      <formula>0</formula>
    </cfRule>
  </conditionalFormatting>
  <conditionalFormatting sqref="R163">
    <cfRule type="cellIs" dxfId="630" priority="486" operator="equal">
      <formula>0</formula>
    </cfRule>
  </conditionalFormatting>
  <conditionalFormatting sqref="R202">
    <cfRule type="cellIs" dxfId="629" priority="462" operator="equal">
      <formula>0</formula>
    </cfRule>
  </conditionalFormatting>
  <conditionalFormatting sqref="R241">
    <cfRule type="cellIs" dxfId="628" priority="438" operator="equal">
      <formula>0</formula>
    </cfRule>
  </conditionalFormatting>
  <conditionalFormatting sqref="R280">
    <cfRule type="cellIs" dxfId="627" priority="414" operator="equal">
      <formula>0</formula>
    </cfRule>
  </conditionalFormatting>
  <conditionalFormatting sqref="R358">
    <cfRule type="cellIs" dxfId="626" priority="390" operator="equal">
      <formula>0</formula>
    </cfRule>
  </conditionalFormatting>
  <conditionalFormatting sqref="R397">
    <cfRule type="cellIs" dxfId="625" priority="366" operator="equal">
      <formula>0</formula>
    </cfRule>
  </conditionalFormatting>
  <conditionalFormatting sqref="R475">
    <cfRule type="cellIs" dxfId="624" priority="318" operator="equal">
      <formula>0</formula>
    </cfRule>
  </conditionalFormatting>
  <conditionalFormatting sqref="R553">
    <cfRule type="cellIs" dxfId="623" priority="270" operator="equal">
      <formula>0</formula>
    </cfRule>
  </conditionalFormatting>
  <conditionalFormatting sqref="R8:R39 R41">
    <cfRule type="cellIs" dxfId="622" priority="577" operator="equal">
      <formula>0</formula>
    </cfRule>
  </conditionalFormatting>
  <conditionalFormatting sqref="R8:R39 R41">
    <cfRule type="dataBar" priority="579">
      <dataBar>
        <cfvo type="min"/>
        <cfvo type="max"/>
        <color rgb="FF008AEF"/>
      </dataBar>
      <extLst>
        <ext xmlns:x14="http://schemas.microsoft.com/office/spreadsheetml/2009/9/main" uri="{B025F937-C7B1-47D3-B67F-A62EFF666E3E}">
          <x14:id>{EA86DC95-D253-4624-9531-C548BF35CE7C}</x14:id>
        </ext>
      </extLst>
    </cfRule>
  </conditionalFormatting>
  <conditionalFormatting sqref="Q86:Q117 Q119">
    <cfRule type="cellIs" dxfId="621" priority="551" operator="equal">
      <formula>0</formula>
    </cfRule>
  </conditionalFormatting>
  <conditionalFormatting sqref="Q8:Q39 Q41">
    <cfRule type="dataBar" priority="576">
      <dataBar>
        <cfvo type="min"/>
        <cfvo type="max"/>
        <color rgb="FF008AEF"/>
      </dataBar>
      <extLst>
        <ext xmlns:x14="http://schemas.microsoft.com/office/spreadsheetml/2009/9/main" uri="{B025F937-C7B1-47D3-B67F-A62EFF666E3E}">
          <x14:id>{EBEA8E2F-9744-4107-94C7-D358829B8199}</x14:id>
        </ext>
      </extLst>
    </cfRule>
  </conditionalFormatting>
  <conditionalFormatting sqref="E40:E41">
    <cfRule type="cellIs" dxfId="620" priority="572" operator="equal">
      <formula>0</formula>
    </cfRule>
  </conditionalFormatting>
  <conditionalFormatting sqref="E86:E117">
    <cfRule type="cellIs" dxfId="619" priority="547" operator="equal">
      <formula>0</formula>
    </cfRule>
  </conditionalFormatting>
  <conditionalFormatting sqref="K125:O156">
    <cfRule type="cellIs" dxfId="618" priority="521" operator="equal">
      <formula>0</formula>
    </cfRule>
  </conditionalFormatting>
  <conditionalFormatting sqref="P40:P41">
    <cfRule type="cellIs" dxfId="617" priority="560" operator="equal">
      <formula>0</formula>
    </cfRule>
  </conditionalFormatting>
  <conditionalFormatting sqref="P8:P39">
    <cfRule type="cellIs" dxfId="616" priority="562" operator="equal">
      <formula>0</formula>
    </cfRule>
  </conditionalFormatting>
  <conditionalFormatting sqref="P40:P41">
    <cfRule type="dataBar" priority="561">
      <dataBar>
        <cfvo type="min"/>
        <cfvo type="max"/>
        <color rgb="FF008AEF"/>
      </dataBar>
      <extLst>
        <ext xmlns:x14="http://schemas.microsoft.com/office/spreadsheetml/2009/9/main" uri="{B025F937-C7B1-47D3-B67F-A62EFF666E3E}">
          <x14:id>{FD34333F-F7AC-4268-A186-4E029C865CAA}</x14:id>
        </ext>
      </extLst>
    </cfRule>
  </conditionalFormatting>
  <conditionalFormatting sqref="P8:P39">
    <cfRule type="dataBar" priority="563">
      <dataBar>
        <cfvo type="min"/>
        <cfvo type="max"/>
        <color rgb="FF008AEF"/>
      </dataBar>
      <extLst>
        <ext xmlns:x14="http://schemas.microsoft.com/office/spreadsheetml/2009/9/main" uri="{B025F937-C7B1-47D3-B67F-A62EFF666E3E}">
          <x14:id>{EED1D600-6C83-4DC4-9BD7-0D26F63BDECA}</x14:id>
        </ext>
      </extLst>
    </cfRule>
  </conditionalFormatting>
  <conditionalFormatting sqref="R7">
    <cfRule type="cellIs" dxfId="615" priority="558" operator="equal">
      <formula>0</formula>
    </cfRule>
  </conditionalFormatting>
  <conditionalFormatting sqref="Q7">
    <cfRule type="cellIs" dxfId="614" priority="559" operator="equal">
      <formula>0</formula>
    </cfRule>
  </conditionalFormatting>
  <conditionalFormatting sqref="R125:R156 R158">
    <cfRule type="cellIs" dxfId="613" priority="529" operator="equal">
      <formula>0</formula>
    </cfRule>
  </conditionalFormatting>
  <conditionalFormatting sqref="R86:R117 R119">
    <cfRule type="dataBar" priority="555">
      <dataBar>
        <cfvo type="min"/>
        <cfvo type="max"/>
        <color rgb="FF008AEF"/>
      </dataBar>
      <extLst>
        <ext xmlns:x14="http://schemas.microsoft.com/office/spreadsheetml/2009/9/main" uri="{B025F937-C7B1-47D3-B67F-A62EFF666E3E}">
          <x14:id>{CBD16774-5180-45D4-ADDC-B2736EB85A4E}</x14:id>
        </ext>
      </extLst>
    </cfRule>
  </conditionalFormatting>
  <conditionalFormatting sqref="Q125:Q156 Q158">
    <cfRule type="cellIs" dxfId="612" priority="527" operator="equal">
      <formula>0</formula>
    </cfRule>
  </conditionalFormatting>
  <conditionalFormatting sqref="Q86:Q117 Q119">
    <cfRule type="dataBar" priority="552">
      <dataBar>
        <cfvo type="min"/>
        <cfvo type="max"/>
        <color rgb="FF008AEF"/>
      </dataBar>
      <extLst>
        <ext xmlns:x14="http://schemas.microsoft.com/office/spreadsheetml/2009/9/main" uri="{B025F937-C7B1-47D3-B67F-A62EFF666E3E}">
          <x14:id>{8B6BB0E7-CD5C-42C0-B04E-21E72E2FF46B}</x14:id>
        </ext>
      </extLst>
    </cfRule>
  </conditionalFormatting>
  <conditionalFormatting sqref="E118:E119">
    <cfRule type="cellIs" dxfId="611" priority="548" operator="equal">
      <formula>0</formula>
    </cfRule>
  </conditionalFormatting>
  <conditionalFormatting sqref="E125:E156">
    <cfRule type="cellIs" dxfId="610" priority="523" operator="equal">
      <formula>0</formula>
    </cfRule>
  </conditionalFormatting>
  <conditionalFormatting sqref="K86:O117">
    <cfRule type="cellIs" dxfId="609" priority="545" operator="equal">
      <formula>0</formula>
    </cfRule>
  </conditionalFormatting>
  <conditionalFormatting sqref="P118:P119">
    <cfRule type="cellIs" dxfId="608" priority="536" operator="equal">
      <formula>0</formula>
    </cfRule>
  </conditionalFormatting>
  <conditionalFormatting sqref="P86:P117">
    <cfRule type="cellIs" dxfId="607" priority="538" operator="equal">
      <formula>0</formula>
    </cfRule>
  </conditionalFormatting>
  <conditionalFormatting sqref="P118:P119">
    <cfRule type="dataBar" priority="537">
      <dataBar>
        <cfvo type="min"/>
        <cfvo type="max"/>
        <color rgb="FF008AEF"/>
      </dataBar>
      <extLst>
        <ext xmlns:x14="http://schemas.microsoft.com/office/spreadsheetml/2009/9/main" uri="{B025F937-C7B1-47D3-B67F-A62EFF666E3E}">
          <x14:id>{AF0AAAEE-8594-4FFA-BC5C-D0142C61FA89}</x14:id>
        </ext>
      </extLst>
    </cfRule>
  </conditionalFormatting>
  <conditionalFormatting sqref="P86:P117">
    <cfRule type="dataBar" priority="539">
      <dataBar>
        <cfvo type="min"/>
        <cfvo type="max"/>
        <color rgb="FF008AEF"/>
      </dataBar>
      <extLst>
        <ext xmlns:x14="http://schemas.microsoft.com/office/spreadsheetml/2009/9/main" uri="{B025F937-C7B1-47D3-B67F-A62EFF666E3E}">
          <x14:id>{BCA868FE-B737-4229-84D4-CEE309A9B5EC}</x14:id>
        </ext>
      </extLst>
    </cfRule>
  </conditionalFormatting>
  <conditionalFormatting sqref="R85">
    <cfRule type="cellIs" dxfId="606" priority="534" operator="equal">
      <formula>0</formula>
    </cfRule>
  </conditionalFormatting>
  <conditionalFormatting sqref="Q85">
    <cfRule type="cellIs" dxfId="605" priority="535" operator="equal">
      <formula>0</formula>
    </cfRule>
  </conditionalFormatting>
  <conditionalFormatting sqref="R164:R195 R197">
    <cfRule type="cellIs" dxfId="604" priority="505" operator="equal">
      <formula>0</formula>
    </cfRule>
  </conditionalFormatting>
  <conditionalFormatting sqref="R125:R156 R158">
    <cfRule type="dataBar" priority="531">
      <dataBar>
        <cfvo type="min"/>
        <cfvo type="max"/>
        <color rgb="FF008AEF"/>
      </dataBar>
      <extLst>
        <ext xmlns:x14="http://schemas.microsoft.com/office/spreadsheetml/2009/9/main" uri="{B025F937-C7B1-47D3-B67F-A62EFF666E3E}">
          <x14:id>{D098B91C-380C-4122-9E0D-99878DC9478D}</x14:id>
        </ext>
      </extLst>
    </cfRule>
  </conditionalFormatting>
  <conditionalFormatting sqref="Q164:Q195 Q197">
    <cfRule type="cellIs" dxfId="603" priority="503" operator="equal">
      <formula>0</formula>
    </cfRule>
  </conditionalFormatting>
  <conditionalFormatting sqref="Q125:Q156 Q158">
    <cfRule type="dataBar" priority="528">
      <dataBar>
        <cfvo type="min"/>
        <cfvo type="max"/>
        <color rgb="FF008AEF"/>
      </dataBar>
      <extLst>
        <ext xmlns:x14="http://schemas.microsoft.com/office/spreadsheetml/2009/9/main" uri="{B025F937-C7B1-47D3-B67F-A62EFF666E3E}">
          <x14:id>{2FA4FE38-7344-4E4F-BF2F-48723C611673}</x14:id>
        </ext>
      </extLst>
    </cfRule>
  </conditionalFormatting>
  <conditionalFormatting sqref="E157:E158">
    <cfRule type="cellIs" dxfId="602" priority="524" operator="equal">
      <formula>0</formula>
    </cfRule>
  </conditionalFormatting>
  <conditionalFormatting sqref="E203:E234">
    <cfRule type="cellIs" dxfId="601" priority="475" operator="equal">
      <formula>0</formula>
    </cfRule>
  </conditionalFormatting>
  <conditionalFormatting sqref="K203:O234">
    <cfRule type="cellIs" dxfId="600" priority="473" operator="equal">
      <formula>0</formula>
    </cfRule>
  </conditionalFormatting>
  <conditionalFormatting sqref="P157:P158">
    <cfRule type="cellIs" dxfId="599" priority="512" operator="equal">
      <formula>0</formula>
    </cfRule>
  </conditionalFormatting>
  <conditionalFormatting sqref="P125:P156">
    <cfRule type="cellIs" dxfId="598" priority="514" operator="equal">
      <formula>0</formula>
    </cfRule>
  </conditionalFormatting>
  <conditionalFormatting sqref="P157:P158">
    <cfRule type="dataBar" priority="513">
      <dataBar>
        <cfvo type="min"/>
        <cfvo type="max"/>
        <color rgb="FF008AEF"/>
      </dataBar>
      <extLst>
        <ext xmlns:x14="http://schemas.microsoft.com/office/spreadsheetml/2009/9/main" uri="{B025F937-C7B1-47D3-B67F-A62EFF666E3E}">
          <x14:id>{4AD924B5-245F-416D-A243-9A74ADEA11A6}</x14:id>
        </ext>
      </extLst>
    </cfRule>
  </conditionalFormatting>
  <conditionalFormatting sqref="P125:P156">
    <cfRule type="dataBar" priority="515">
      <dataBar>
        <cfvo type="min"/>
        <cfvo type="max"/>
        <color rgb="FF008AEF"/>
      </dataBar>
      <extLst>
        <ext xmlns:x14="http://schemas.microsoft.com/office/spreadsheetml/2009/9/main" uri="{B025F937-C7B1-47D3-B67F-A62EFF666E3E}">
          <x14:id>{6B89C3C9-586F-4222-B677-ED215D6FBCCA}</x14:id>
        </ext>
      </extLst>
    </cfRule>
  </conditionalFormatting>
  <conditionalFormatting sqref="R124">
    <cfRule type="cellIs" dxfId="597" priority="510" operator="equal">
      <formula>0</formula>
    </cfRule>
  </conditionalFormatting>
  <conditionalFormatting sqref="Q124">
    <cfRule type="cellIs" dxfId="596" priority="511" operator="equal">
      <formula>0</formula>
    </cfRule>
  </conditionalFormatting>
  <conditionalFormatting sqref="R203:R234 R236">
    <cfRule type="cellIs" dxfId="595" priority="481" operator="equal">
      <formula>0</formula>
    </cfRule>
  </conditionalFormatting>
  <conditionalFormatting sqref="R164:R195 R197">
    <cfRule type="dataBar" priority="507">
      <dataBar>
        <cfvo type="min"/>
        <cfvo type="max"/>
        <color rgb="FF008AEF"/>
      </dataBar>
      <extLst>
        <ext xmlns:x14="http://schemas.microsoft.com/office/spreadsheetml/2009/9/main" uri="{B025F937-C7B1-47D3-B67F-A62EFF666E3E}">
          <x14:id>{E1F3905D-4BAB-420A-82E7-4BD2DC8AA1A1}</x14:id>
        </ext>
      </extLst>
    </cfRule>
  </conditionalFormatting>
  <conditionalFormatting sqref="Q203:Q234 Q236">
    <cfRule type="cellIs" dxfId="594" priority="479" operator="equal">
      <formula>0</formula>
    </cfRule>
  </conditionalFormatting>
  <conditionalFormatting sqref="Q164:Q195 Q197">
    <cfRule type="dataBar" priority="504">
      <dataBar>
        <cfvo type="min"/>
        <cfvo type="max"/>
        <color rgb="FF008AEF"/>
      </dataBar>
      <extLst>
        <ext xmlns:x14="http://schemas.microsoft.com/office/spreadsheetml/2009/9/main" uri="{B025F937-C7B1-47D3-B67F-A62EFF666E3E}">
          <x14:id>{8103E02E-1D36-4E9A-8BEB-2F7964392013}</x14:id>
        </ext>
      </extLst>
    </cfRule>
  </conditionalFormatting>
  <conditionalFormatting sqref="E196:E197">
    <cfRule type="cellIs" dxfId="593" priority="500" operator="equal">
      <formula>0</formula>
    </cfRule>
  </conditionalFormatting>
  <conditionalFormatting sqref="E164:E195">
    <cfRule type="cellIs" dxfId="592" priority="499" operator="equal">
      <formula>0</formula>
    </cfRule>
  </conditionalFormatting>
  <conditionalFormatting sqref="K164:O195">
    <cfRule type="cellIs" dxfId="591" priority="497" operator="equal">
      <formula>0</formula>
    </cfRule>
  </conditionalFormatting>
  <conditionalFormatting sqref="P196:P197">
    <cfRule type="cellIs" dxfId="590" priority="488" operator="equal">
      <formula>0</formula>
    </cfRule>
  </conditionalFormatting>
  <conditionalFormatting sqref="P164:P195">
    <cfRule type="cellIs" dxfId="589" priority="490" operator="equal">
      <formula>0</formula>
    </cfRule>
  </conditionalFormatting>
  <conditionalFormatting sqref="P196:P197">
    <cfRule type="dataBar" priority="489">
      <dataBar>
        <cfvo type="min"/>
        <cfvo type="max"/>
        <color rgb="FF008AEF"/>
      </dataBar>
      <extLst>
        <ext xmlns:x14="http://schemas.microsoft.com/office/spreadsheetml/2009/9/main" uri="{B025F937-C7B1-47D3-B67F-A62EFF666E3E}">
          <x14:id>{40D43D25-1632-4CBC-AEF8-56F5801CDB34}</x14:id>
        </ext>
      </extLst>
    </cfRule>
  </conditionalFormatting>
  <conditionalFormatting sqref="P164:P195">
    <cfRule type="dataBar" priority="491">
      <dataBar>
        <cfvo type="min"/>
        <cfvo type="max"/>
        <color rgb="FF008AEF"/>
      </dataBar>
      <extLst>
        <ext xmlns:x14="http://schemas.microsoft.com/office/spreadsheetml/2009/9/main" uri="{B025F937-C7B1-47D3-B67F-A62EFF666E3E}">
          <x14:id>{A2221117-478E-448A-B2EB-ACBA63BC5A48}</x14:id>
        </ext>
      </extLst>
    </cfRule>
  </conditionalFormatting>
  <conditionalFormatting sqref="Q163">
    <cfRule type="cellIs" dxfId="588" priority="487" operator="equal">
      <formula>0</formula>
    </cfRule>
  </conditionalFormatting>
  <conditionalFormatting sqref="R242:R273 R275">
    <cfRule type="cellIs" dxfId="587" priority="457" operator="equal">
      <formula>0</formula>
    </cfRule>
  </conditionalFormatting>
  <conditionalFormatting sqref="R203:R234 R236">
    <cfRule type="dataBar" priority="483">
      <dataBar>
        <cfvo type="min"/>
        <cfvo type="max"/>
        <color rgb="FF008AEF"/>
      </dataBar>
      <extLst>
        <ext xmlns:x14="http://schemas.microsoft.com/office/spreadsheetml/2009/9/main" uri="{B025F937-C7B1-47D3-B67F-A62EFF666E3E}">
          <x14:id>{9A475183-A57D-41AB-A104-1DBFB8693F56}</x14:id>
        </ext>
      </extLst>
    </cfRule>
  </conditionalFormatting>
  <conditionalFormatting sqref="Q281:Q312 Q314">
    <cfRule type="cellIs" dxfId="586" priority="431" operator="equal">
      <formula>0</formula>
    </cfRule>
  </conditionalFormatting>
  <conditionalFormatting sqref="Q203:Q234 Q236">
    <cfRule type="dataBar" priority="480">
      <dataBar>
        <cfvo type="min"/>
        <cfvo type="max"/>
        <color rgb="FF008AEF"/>
      </dataBar>
      <extLst>
        <ext xmlns:x14="http://schemas.microsoft.com/office/spreadsheetml/2009/9/main" uri="{B025F937-C7B1-47D3-B67F-A62EFF666E3E}">
          <x14:id>{8FF2BC38-8DF4-416B-A278-57C6775AF978}</x14:id>
        </ext>
      </extLst>
    </cfRule>
  </conditionalFormatting>
  <conditionalFormatting sqref="E235:E236">
    <cfRule type="cellIs" dxfId="585" priority="476" operator="equal">
      <formula>0</formula>
    </cfRule>
  </conditionalFormatting>
  <conditionalFormatting sqref="E281:E312">
    <cfRule type="cellIs" dxfId="584" priority="427" operator="equal">
      <formula>0</formula>
    </cfRule>
  </conditionalFormatting>
  <conditionalFormatting sqref="P235:P236">
    <cfRule type="cellIs" dxfId="583" priority="464" operator="equal">
      <formula>0</formula>
    </cfRule>
  </conditionalFormatting>
  <conditionalFormatting sqref="P203:P234">
    <cfRule type="cellIs" dxfId="582" priority="466" operator="equal">
      <formula>0</formula>
    </cfRule>
  </conditionalFormatting>
  <conditionalFormatting sqref="P235:P236">
    <cfRule type="dataBar" priority="465">
      <dataBar>
        <cfvo type="min"/>
        <cfvo type="max"/>
        <color rgb="FF008AEF"/>
      </dataBar>
      <extLst>
        <ext xmlns:x14="http://schemas.microsoft.com/office/spreadsheetml/2009/9/main" uri="{B025F937-C7B1-47D3-B67F-A62EFF666E3E}">
          <x14:id>{6B05930C-9F47-45FF-A534-643C53366755}</x14:id>
        </ext>
      </extLst>
    </cfRule>
  </conditionalFormatting>
  <conditionalFormatting sqref="P203:P234">
    <cfRule type="dataBar" priority="467">
      <dataBar>
        <cfvo type="min"/>
        <cfvo type="max"/>
        <color rgb="FF008AEF"/>
      </dataBar>
      <extLst>
        <ext xmlns:x14="http://schemas.microsoft.com/office/spreadsheetml/2009/9/main" uri="{B025F937-C7B1-47D3-B67F-A62EFF666E3E}">
          <x14:id>{CFC5AC77-1807-4C71-BC7E-69A8A319D183}</x14:id>
        </ext>
      </extLst>
    </cfRule>
  </conditionalFormatting>
  <conditionalFormatting sqref="Q202">
    <cfRule type="cellIs" dxfId="581" priority="463" operator="equal">
      <formula>0</formula>
    </cfRule>
  </conditionalFormatting>
  <conditionalFormatting sqref="R281:R312 R314">
    <cfRule type="cellIs" dxfId="580" priority="433" operator="equal">
      <formula>0</formula>
    </cfRule>
  </conditionalFormatting>
  <conditionalFormatting sqref="R242:R273 R275">
    <cfRule type="dataBar" priority="459">
      <dataBar>
        <cfvo type="min"/>
        <cfvo type="max"/>
        <color rgb="FF008AEF"/>
      </dataBar>
      <extLst>
        <ext xmlns:x14="http://schemas.microsoft.com/office/spreadsheetml/2009/9/main" uri="{B025F937-C7B1-47D3-B67F-A62EFF666E3E}">
          <x14:id>{308AE319-9F75-419D-8624-3A66118EB801}</x14:id>
        </ext>
      </extLst>
    </cfRule>
  </conditionalFormatting>
  <conditionalFormatting sqref="Q242:Q273 Q275">
    <cfRule type="cellIs" dxfId="579" priority="455" operator="equal">
      <formula>0</formula>
    </cfRule>
  </conditionalFormatting>
  <conditionalFormatting sqref="Q242:Q273 Q275">
    <cfRule type="dataBar" priority="456">
      <dataBar>
        <cfvo type="min"/>
        <cfvo type="max"/>
        <color rgb="FF008AEF"/>
      </dataBar>
      <extLst>
        <ext xmlns:x14="http://schemas.microsoft.com/office/spreadsheetml/2009/9/main" uri="{B025F937-C7B1-47D3-B67F-A62EFF666E3E}">
          <x14:id>{E6C8A2AE-E6E1-480A-85B1-7078A3410C0C}</x14:id>
        </ext>
      </extLst>
    </cfRule>
  </conditionalFormatting>
  <conditionalFormatting sqref="E274:E275">
    <cfRule type="cellIs" dxfId="578" priority="452" operator="equal">
      <formula>0</formula>
    </cfRule>
  </conditionalFormatting>
  <conditionalFormatting sqref="E242:E273">
    <cfRule type="cellIs" dxfId="577" priority="451" operator="equal">
      <formula>0</formula>
    </cfRule>
  </conditionalFormatting>
  <conditionalFormatting sqref="K242:O273">
    <cfRule type="cellIs" dxfId="576" priority="449" operator="equal">
      <formula>0</formula>
    </cfRule>
  </conditionalFormatting>
  <conditionalFormatting sqref="P274:P275">
    <cfRule type="cellIs" dxfId="575" priority="440" operator="equal">
      <formula>0</formula>
    </cfRule>
  </conditionalFormatting>
  <conditionalFormatting sqref="P242:P273">
    <cfRule type="cellIs" dxfId="574" priority="442" operator="equal">
      <formula>0</formula>
    </cfRule>
  </conditionalFormatting>
  <conditionalFormatting sqref="P274:P275">
    <cfRule type="dataBar" priority="441">
      <dataBar>
        <cfvo type="min"/>
        <cfvo type="max"/>
        <color rgb="FF008AEF"/>
      </dataBar>
      <extLst>
        <ext xmlns:x14="http://schemas.microsoft.com/office/spreadsheetml/2009/9/main" uri="{B025F937-C7B1-47D3-B67F-A62EFF666E3E}">
          <x14:id>{CAF92926-0045-4C84-8E30-0C5781787522}</x14:id>
        </ext>
      </extLst>
    </cfRule>
  </conditionalFormatting>
  <conditionalFormatting sqref="P242:P273">
    <cfRule type="dataBar" priority="443">
      <dataBar>
        <cfvo type="min"/>
        <cfvo type="max"/>
        <color rgb="FF008AEF"/>
      </dataBar>
      <extLst>
        <ext xmlns:x14="http://schemas.microsoft.com/office/spreadsheetml/2009/9/main" uri="{B025F937-C7B1-47D3-B67F-A62EFF666E3E}">
          <x14:id>{EF0285F6-0779-481E-B699-DFB8B707CC63}</x14:id>
        </ext>
      </extLst>
    </cfRule>
  </conditionalFormatting>
  <conditionalFormatting sqref="Q241">
    <cfRule type="cellIs" dxfId="573" priority="439" operator="equal">
      <formula>0</formula>
    </cfRule>
  </conditionalFormatting>
  <conditionalFormatting sqref="R398:R429 R431">
    <cfRule type="cellIs" dxfId="572" priority="385" operator="equal">
      <formula>0</formula>
    </cfRule>
  </conditionalFormatting>
  <conditionalFormatting sqref="R281:R312 R314">
    <cfRule type="dataBar" priority="435">
      <dataBar>
        <cfvo type="min"/>
        <cfvo type="max"/>
        <color rgb="FF008AEF"/>
      </dataBar>
      <extLst>
        <ext xmlns:x14="http://schemas.microsoft.com/office/spreadsheetml/2009/9/main" uri="{B025F937-C7B1-47D3-B67F-A62EFF666E3E}">
          <x14:id>{37578B02-B2E7-439F-8850-210F1000BCAC}</x14:id>
        </ext>
      </extLst>
    </cfRule>
  </conditionalFormatting>
  <conditionalFormatting sqref="Q398:Q429 Q431">
    <cfRule type="cellIs" dxfId="571" priority="383" operator="equal">
      <formula>0</formula>
    </cfRule>
  </conditionalFormatting>
  <conditionalFormatting sqref="Q281:Q312 Q314">
    <cfRule type="dataBar" priority="432">
      <dataBar>
        <cfvo type="min"/>
        <cfvo type="max"/>
        <color rgb="FF008AEF"/>
      </dataBar>
      <extLst>
        <ext xmlns:x14="http://schemas.microsoft.com/office/spreadsheetml/2009/9/main" uri="{B025F937-C7B1-47D3-B67F-A62EFF666E3E}">
          <x14:id>{9F310D4B-0965-4CB0-A08A-6991F6E3585E}</x14:id>
        </ext>
      </extLst>
    </cfRule>
  </conditionalFormatting>
  <conditionalFormatting sqref="E313:E314">
    <cfRule type="cellIs" dxfId="570" priority="428" operator="equal">
      <formula>0</formula>
    </cfRule>
  </conditionalFormatting>
  <conditionalFormatting sqref="K281:O312">
    <cfRule type="cellIs" dxfId="569" priority="425" operator="equal">
      <formula>0</formula>
    </cfRule>
  </conditionalFormatting>
  <conditionalFormatting sqref="P313:P314">
    <cfRule type="cellIs" dxfId="568" priority="416" operator="equal">
      <formula>0</formula>
    </cfRule>
  </conditionalFormatting>
  <conditionalFormatting sqref="P281:P312">
    <cfRule type="cellIs" dxfId="567" priority="418" operator="equal">
      <formula>0</formula>
    </cfRule>
  </conditionalFormatting>
  <conditionalFormatting sqref="P313:P314">
    <cfRule type="dataBar" priority="417">
      <dataBar>
        <cfvo type="min"/>
        <cfvo type="max"/>
        <color rgb="FF008AEF"/>
      </dataBar>
      <extLst>
        <ext xmlns:x14="http://schemas.microsoft.com/office/spreadsheetml/2009/9/main" uri="{B025F937-C7B1-47D3-B67F-A62EFF666E3E}">
          <x14:id>{68274E8F-9195-4D92-8597-B3A4C00DCEFA}</x14:id>
        </ext>
      </extLst>
    </cfRule>
  </conditionalFormatting>
  <conditionalFormatting sqref="P281:P312">
    <cfRule type="dataBar" priority="419">
      <dataBar>
        <cfvo type="min"/>
        <cfvo type="max"/>
        <color rgb="FF008AEF"/>
      </dataBar>
      <extLst>
        <ext xmlns:x14="http://schemas.microsoft.com/office/spreadsheetml/2009/9/main" uri="{B025F937-C7B1-47D3-B67F-A62EFF666E3E}">
          <x14:id>{9CE6DDDA-B26D-4221-BF10-A989D08BA287}</x14:id>
        </ext>
      </extLst>
    </cfRule>
  </conditionalFormatting>
  <conditionalFormatting sqref="Q280">
    <cfRule type="cellIs" dxfId="566" priority="415" operator="equal">
      <formula>0</formula>
    </cfRule>
  </conditionalFormatting>
  <conditionalFormatting sqref="R359:R390 R392">
    <cfRule type="cellIs" dxfId="565" priority="409" operator="equal">
      <formula>0</formula>
    </cfRule>
  </conditionalFormatting>
  <conditionalFormatting sqref="R359:R390 R392">
    <cfRule type="dataBar" priority="411">
      <dataBar>
        <cfvo type="min"/>
        <cfvo type="max"/>
        <color rgb="FF008AEF"/>
      </dataBar>
      <extLst>
        <ext xmlns:x14="http://schemas.microsoft.com/office/spreadsheetml/2009/9/main" uri="{B025F937-C7B1-47D3-B67F-A62EFF666E3E}">
          <x14:id>{253D5703-6625-4A2B-9F4A-E01F3F9CC99A}</x14:id>
        </ext>
      </extLst>
    </cfRule>
  </conditionalFormatting>
  <conditionalFormatting sqref="Q359:Q390 Q392">
    <cfRule type="cellIs" dxfId="564" priority="407" operator="equal">
      <formula>0</formula>
    </cfRule>
  </conditionalFormatting>
  <conditionalFormatting sqref="Q359:Q390 Q392">
    <cfRule type="dataBar" priority="408">
      <dataBar>
        <cfvo type="min"/>
        <cfvo type="max"/>
        <color rgb="FF008AEF"/>
      </dataBar>
      <extLst>
        <ext xmlns:x14="http://schemas.microsoft.com/office/spreadsheetml/2009/9/main" uri="{B025F937-C7B1-47D3-B67F-A62EFF666E3E}">
          <x14:id>{21BB85D3-F41F-46A5-9326-F004544001C4}</x14:id>
        </ext>
      </extLst>
    </cfRule>
  </conditionalFormatting>
  <conditionalFormatting sqref="E391:E392">
    <cfRule type="cellIs" dxfId="563" priority="404" operator="equal">
      <formula>0</formula>
    </cfRule>
  </conditionalFormatting>
  <conditionalFormatting sqref="E359:E390">
    <cfRule type="cellIs" dxfId="562" priority="403" operator="equal">
      <formula>0</formula>
    </cfRule>
  </conditionalFormatting>
  <conditionalFormatting sqref="K359:O363 K366:O390 F364:O365">
    <cfRule type="cellIs" dxfId="561" priority="401" operator="equal">
      <formula>0</formula>
    </cfRule>
  </conditionalFormatting>
  <conditionalFormatting sqref="P391:P392">
    <cfRule type="cellIs" dxfId="560" priority="392" operator="equal">
      <formula>0</formula>
    </cfRule>
  </conditionalFormatting>
  <conditionalFormatting sqref="P359:P390">
    <cfRule type="cellIs" dxfId="559" priority="394" operator="equal">
      <formula>0</formula>
    </cfRule>
  </conditionalFormatting>
  <conditionalFormatting sqref="P391:P392">
    <cfRule type="dataBar" priority="393">
      <dataBar>
        <cfvo type="min"/>
        <cfvo type="max"/>
        <color rgb="FF008AEF"/>
      </dataBar>
      <extLst>
        <ext xmlns:x14="http://schemas.microsoft.com/office/spreadsheetml/2009/9/main" uri="{B025F937-C7B1-47D3-B67F-A62EFF666E3E}">
          <x14:id>{1846A260-E2FC-4CE0-AF46-9A8FA4E9AAA1}</x14:id>
        </ext>
      </extLst>
    </cfRule>
  </conditionalFormatting>
  <conditionalFormatting sqref="P359:P390">
    <cfRule type="dataBar" priority="395">
      <dataBar>
        <cfvo type="min"/>
        <cfvo type="max"/>
        <color rgb="FF008AEF"/>
      </dataBar>
      <extLst>
        <ext xmlns:x14="http://schemas.microsoft.com/office/spreadsheetml/2009/9/main" uri="{B025F937-C7B1-47D3-B67F-A62EFF666E3E}">
          <x14:id>{E9B0CC4E-7379-4345-A02C-7F57708AEAF1}</x14:id>
        </ext>
      </extLst>
    </cfRule>
  </conditionalFormatting>
  <conditionalFormatting sqref="Q358">
    <cfRule type="cellIs" dxfId="558" priority="391" operator="equal">
      <formula>0</formula>
    </cfRule>
  </conditionalFormatting>
  <conditionalFormatting sqref="R476:R507 R509">
    <cfRule type="cellIs" dxfId="557" priority="337" operator="equal">
      <formula>0</formula>
    </cfRule>
  </conditionalFormatting>
  <conditionalFormatting sqref="R398:R429 R431">
    <cfRule type="dataBar" priority="387">
      <dataBar>
        <cfvo type="min"/>
        <cfvo type="max"/>
        <color rgb="FF008AEF"/>
      </dataBar>
      <extLst>
        <ext xmlns:x14="http://schemas.microsoft.com/office/spreadsheetml/2009/9/main" uri="{B025F937-C7B1-47D3-B67F-A62EFF666E3E}">
          <x14:id>{17861A22-B76E-4138-9838-54708C978EBA}</x14:id>
        </ext>
      </extLst>
    </cfRule>
  </conditionalFormatting>
  <conditionalFormatting sqref="Q398:Q429 Q431">
    <cfRule type="dataBar" priority="384">
      <dataBar>
        <cfvo type="min"/>
        <cfvo type="max"/>
        <color rgb="FF008AEF"/>
      </dataBar>
      <extLst>
        <ext xmlns:x14="http://schemas.microsoft.com/office/spreadsheetml/2009/9/main" uri="{B025F937-C7B1-47D3-B67F-A62EFF666E3E}">
          <x14:id>{023DFD96-F456-44BB-9A2E-3467B6375853}</x14:id>
        </ext>
      </extLst>
    </cfRule>
  </conditionalFormatting>
  <conditionalFormatting sqref="E430:E431">
    <cfRule type="cellIs" dxfId="556" priority="380" operator="equal">
      <formula>0</formula>
    </cfRule>
  </conditionalFormatting>
  <conditionalFormatting sqref="E398:E429">
    <cfRule type="cellIs" dxfId="555" priority="379" operator="equal">
      <formula>0</formula>
    </cfRule>
  </conditionalFormatting>
  <conditionalFormatting sqref="K398:O429">
    <cfRule type="cellIs" dxfId="554" priority="377" operator="equal">
      <formula>0</formula>
    </cfRule>
  </conditionalFormatting>
  <conditionalFormatting sqref="P430:P431">
    <cfRule type="cellIs" dxfId="553" priority="368" operator="equal">
      <formula>0</formula>
    </cfRule>
  </conditionalFormatting>
  <conditionalFormatting sqref="P398:P429">
    <cfRule type="cellIs" dxfId="552" priority="370" operator="equal">
      <formula>0</formula>
    </cfRule>
  </conditionalFormatting>
  <conditionalFormatting sqref="P430:P431">
    <cfRule type="dataBar" priority="369">
      <dataBar>
        <cfvo type="min"/>
        <cfvo type="max"/>
        <color rgb="FF008AEF"/>
      </dataBar>
      <extLst>
        <ext xmlns:x14="http://schemas.microsoft.com/office/spreadsheetml/2009/9/main" uri="{B025F937-C7B1-47D3-B67F-A62EFF666E3E}">
          <x14:id>{6E09A648-21CB-4AED-BC89-8065206C64A4}</x14:id>
        </ext>
      </extLst>
    </cfRule>
  </conditionalFormatting>
  <conditionalFormatting sqref="P398:P429">
    <cfRule type="dataBar" priority="371">
      <dataBar>
        <cfvo type="min"/>
        <cfvo type="max"/>
        <color rgb="FF008AEF"/>
      </dataBar>
      <extLst>
        <ext xmlns:x14="http://schemas.microsoft.com/office/spreadsheetml/2009/9/main" uri="{B025F937-C7B1-47D3-B67F-A62EFF666E3E}">
          <x14:id>{69E27B04-6842-4B2F-A9AA-F74664EDF2B2}</x14:id>
        </ext>
      </extLst>
    </cfRule>
  </conditionalFormatting>
  <conditionalFormatting sqref="Q397">
    <cfRule type="cellIs" dxfId="551" priority="367" operator="equal">
      <formula>0</formula>
    </cfRule>
  </conditionalFormatting>
  <conditionalFormatting sqref="R436">
    <cfRule type="cellIs" dxfId="550" priority="342" operator="equal">
      <formula>0</formula>
    </cfRule>
  </conditionalFormatting>
  <conditionalFormatting sqref="R437:R468 R470">
    <cfRule type="cellIs" dxfId="549" priority="361" operator="equal">
      <formula>0</formula>
    </cfRule>
  </conditionalFormatting>
  <conditionalFormatting sqref="R437:R468 R470">
    <cfRule type="dataBar" priority="363">
      <dataBar>
        <cfvo type="min"/>
        <cfvo type="max"/>
        <color rgb="FF008AEF"/>
      </dataBar>
      <extLst>
        <ext xmlns:x14="http://schemas.microsoft.com/office/spreadsheetml/2009/9/main" uri="{B025F937-C7B1-47D3-B67F-A62EFF666E3E}">
          <x14:id>{CD9DF454-98AC-4B4B-84C7-A6FD85670EEE}</x14:id>
        </ext>
      </extLst>
    </cfRule>
  </conditionalFormatting>
  <conditionalFormatting sqref="Q437:Q468 Q470">
    <cfRule type="cellIs" dxfId="548" priority="359" operator="equal">
      <formula>0</formula>
    </cfRule>
  </conditionalFormatting>
  <conditionalFormatting sqref="Q437:Q468 Q470">
    <cfRule type="dataBar" priority="360">
      <dataBar>
        <cfvo type="min"/>
        <cfvo type="max"/>
        <color rgb="FF008AEF"/>
      </dataBar>
      <extLst>
        <ext xmlns:x14="http://schemas.microsoft.com/office/spreadsheetml/2009/9/main" uri="{B025F937-C7B1-47D3-B67F-A62EFF666E3E}">
          <x14:id>{6ED3C8E8-21BA-4625-9ECE-4A5D0E0F740E}</x14:id>
        </ext>
      </extLst>
    </cfRule>
  </conditionalFormatting>
  <conditionalFormatting sqref="E469:E470">
    <cfRule type="cellIs" dxfId="547" priority="356" operator="equal">
      <formula>0</formula>
    </cfRule>
  </conditionalFormatting>
  <conditionalFormatting sqref="E437:E468">
    <cfRule type="cellIs" dxfId="546" priority="355" operator="equal">
      <formula>0</formula>
    </cfRule>
  </conditionalFormatting>
  <conditionalFormatting sqref="K437:O468">
    <cfRule type="cellIs" dxfId="545" priority="353" operator="equal">
      <formula>0</formula>
    </cfRule>
  </conditionalFormatting>
  <conditionalFormatting sqref="P469:P470">
    <cfRule type="cellIs" dxfId="544" priority="344" operator="equal">
      <formula>0</formula>
    </cfRule>
  </conditionalFormatting>
  <conditionalFormatting sqref="P437:P468">
    <cfRule type="cellIs" dxfId="543" priority="346" operator="equal">
      <formula>0</formula>
    </cfRule>
  </conditionalFormatting>
  <conditionalFormatting sqref="P469:P470">
    <cfRule type="dataBar" priority="345">
      <dataBar>
        <cfvo type="min"/>
        <cfvo type="max"/>
        <color rgb="FF008AEF"/>
      </dataBar>
      <extLst>
        <ext xmlns:x14="http://schemas.microsoft.com/office/spreadsheetml/2009/9/main" uri="{B025F937-C7B1-47D3-B67F-A62EFF666E3E}">
          <x14:id>{2A0A91A8-D823-4299-8785-1B1E7F1CF502}</x14:id>
        </ext>
      </extLst>
    </cfRule>
  </conditionalFormatting>
  <conditionalFormatting sqref="P437:P468">
    <cfRule type="dataBar" priority="347">
      <dataBar>
        <cfvo type="min"/>
        <cfvo type="max"/>
        <color rgb="FF008AEF"/>
      </dataBar>
      <extLst>
        <ext xmlns:x14="http://schemas.microsoft.com/office/spreadsheetml/2009/9/main" uri="{B025F937-C7B1-47D3-B67F-A62EFF666E3E}">
          <x14:id>{EE113FDD-1A54-4C1E-8422-1D8DB53576A2}</x14:id>
        </ext>
      </extLst>
    </cfRule>
  </conditionalFormatting>
  <conditionalFormatting sqref="Q436">
    <cfRule type="cellIs" dxfId="542" priority="343" operator="equal">
      <formula>0</formula>
    </cfRule>
  </conditionalFormatting>
  <conditionalFormatting sqref="R476:R507 R509">
    <cfRule type="dataBar" priority="339">
      <dataBar>
        <cfvo type="min"/>
        <cfvo type="max"/>
        <color rgb="FF008AEF"/>
      </dataBar>
      <extLst>
        <ext xmlns:x14="http://schemas.microsoft.com/office/spreadsheetml/2009/9/main" uri="{B025F937-C7B1-47D3-B67F-A62EFF666E3E}">
          <x14:id>{0A4C3664-DC5D-4FF5-BC22-3961DB1FAB93}</x14:id>
        </ext>
      </extLst>
    </cfRule>
  </conditionalFormatting>
  <conditionalFormatting sqref="Q476:Q507 Q509">
    <cfRule type="cellIs" dxfId="541" priority="335" operator="equal">
      <formula>0</formula>
    </cfRule>
  </conditionalFormatting>
  <conditionalFormatting sqref="Q476:Q507 Q509">
    <cfRule type="dataBar" priority="336">
      <dataBar>
        <cfvo type="min"/>
        <cfvo type="max"/>
        <color rgb="FF008AEF"/>
      </dataBar>
      <extLst>
        <ext xmlns:x14="http://schemas.microsoft.com/office/spreadsheetml/2009/9/main" uri="{B025F937-C7B1-47D3-B67F-A62EFF666E3E}">
          <x14:id>{CB1BBB0F-2E87-47B3-B52D-C9E1F55412B2}</x14:id>
        </ext>
      </extLst>
    </cfRule>
  </conditionalFormatting>
  <conditionalFormatting sqref="E508:E509">
    <cfRule type="cellIs" dxfId="540" priority="332" operator="equal">
      <formula>0</formula>
    </cfRule>
  </conditionalFormatting>
  <conditionalFormatting sqref="E476:E507">
    <cfRule type="cellIs" dxfId="539" priority="331" operator="equal">
      <formula>0</formula>
    </cfRule>
  </conditionalFormatting>
  <conditionalFormatting sqref="K476:O507">
    <cfRule type="cellIs" dxfId="538" priority="329" operator="equal">
      <formula>0</formula>
    </cfRule>
  </conditionalFormatting>
  <conditionalFormatting sqref="P508:P509">
    <cfRule type="cellIs" dxfId="537" priority="320" operator="equal">
      <formula>0</formula>
    </cfRule>
  </conditionalFormatting>
  <conditionalFormatting sqref="P476:P507">
    <cfRule type="cellIs" dxfId="536" priority="322" operator="equal">
      <formula>0</formula>
    </cfRule>
  </conditionalFormatting>
  <conditionalFormatting sqref="P508:P509">
    <cfRule type="dataBar" priority="321">
      <dataBar>
        <cfvo type="min"/>
        <cfvo type="max"/>
        <color rgb="FF008AEF"/>
      </dataBar>
      <extLst>
        <ext xmlns:x14="http://schemas.microsoft.com/office/spreadsheetml/2009/9/main" uri="{B025F937-C7B1-47D3-B67F-A62EFF666E3E}">
          <x14:id>{9A7DD174-6CEB-4BA5-8750-B0AE7132EA14}</x14:id>
        </ext>
      </extLst>
    </cfRule>
  </conditionalFormatting>
  <conditionalFormatting sqref="P476:P507">
    <cfRule type="dataBar" priority="323">
      <dataBar>
        <cfvo type="min"/>
        <cfvo type="max"/>
        <color rgb="FF008AEF"/>
      </dataBar>
      <extLst>
        <ext xmlns:x14="http://schemas.microsoft.com/office/spreadsheetml/2009/9/main" uri="{B025F937-C7B1-47D3-B67F-A62EFF666E3E}">
          <x14:id>{262F1D8B-CC3E-4657-A98C-0FC02208C871}</x14:id>
        </ext>
      </extLst>
    </cfRule>
  </conditionalFormatting>
  <conditionalFormatting sqref="Q475">
    <cfRule type="cellIs" dxfId="535" priority="319" operator="equal">
      <formula>0</formula>
    </cfRule>
  </conditionalFormatting>
  <conditionalFormatting sqref="R514">
    <cfRule type="cellIs" dxfId="534" priority="294" operator="equal">
      <formula>0</formula>
    </cfRule>
  </conditionalFormatting>
  <conditionalFormatting sqref="R515:R546 R548">
    <cfRule type="cellIs" dxfId="533" priority="313" operator="equal">
      <formula>0</formula>
    </cfRule>
  </conditionalFormatting>
  <conditionalFormatting sqref="R515:R546 R548">
    <cfRule type="dataBar" priority="315">
      <dataBar>
        <cfvo type="min"/>
        <cfvo type="max"/>
        <color rgb="FF008AEF"/>
      </dataBar>
      <extLst>
        <ext xmlns:x14="http://schemas.microsoft.com/office/spreadsheetml/2009/9/main" uri="{B025F937-C7B1-47D3-B67F-A62EFF666E3E}">
          <x14:id>{853FE900-12B3-47BE-A45F-9882356E1270}</x14:id>
        </ext>
      </extLst>
    </cfRule>
  </conditionalFormatting>
  <conditionalFormatting sqref="Q515:Q546 Q548">
    <cfRule type="cellIs" dxfId="532" priority="311" operator="equal">
      <formula>0</formula>
    </cfRule>
  </conditionalFormatting>
  <conditionalFormatting sqref="Q515:Q546 Q548">
    <cfRule type="dataBar" priority="312">
      <dataBar>
        <cfvo type="min"/>
        <cfvo type="max"/>
        <color rgb="FF008AEF"/>
      </dataBar>
      <extLst>
        <ext xmlns:x14="http://schemas.microsoft.com/office/spreadsheetml/2009/9/main" uri="{B025F937-C7B1-47D3-B67F-A62EFF666E3E}">
          <x14:id>{525EF8F8-661D-42F9-BF20-AF2A4F482FDB}</x14:id>
        </ext>
      </extLst>
    </cfRule>
  </conditionalFormatting>
  <conditionalFormatting sqref="E547:E548">
    <cfRule type="cellIs" dxfId="531" priority="308" operator="equal">
      <formula>0</formula>
    </cfRule>
  </conditionalFormatting>
  <conditionalFormatting sqref="E515:E546">
    <cfRule type="cellIs" dxfId="530" priority="307" operator="equal">
      <formula>0</formula>
    </cfRule>
  </conditionalFormatting>
  <conditionalFormatting sqref="K515:O546">
    <cfRule type="cellIs" dxfId="529" priority="305" operator="equal">
      <formula>0</formula>
    </cfRule>
  </conditionalFormatting>
  <conditionalFormatting sqref="P547:P548">
    <cfRule type="cellIs" dxfId="528" priority="296" operator="equal">
      <formula>0</formula>
    </cfRule>
  </conditionalFormatting>
  <conditionalFormatting sqref="P515:P546">
    <cfRule type="cellIs" dxfId="527" priority="298" operator="equal">
      <formula>0</formula>
    </cfRule>
  </conditionalFormatting>
  <conditionalFormatting sqref="P547:P548">
    <cfRule type="dataBar" priority="297">
      <dataBar>
        <cfvo type="min"/>
        <cfvo type="max"/>
        <color rgb="FF008AEF"/>
      </dataBar>
      <extLst>
        <ext xmlns:x14="http://schemas.microsoft.com/office/spreadsheetml/2009/9/main" uri="{B025F937-C7B1-47D3-B67F-A62EFF666E3E}">
          <x14:id>{DD861DF9-4C3D-42AD-8A9B-57E594F65191}</x14:id>
        </ext>
      </extLst>
    </cfRule>
  </conditionalFormatting>
  <conditionalFormatting sqref="P515:P546">
    <cfRule type="dataBar" priority="299">
      <dataBar>
        <cfvo type="min"/>
        <cfvo type="max"/>
        <color rgb="FF008AEF"/>
      </dataBar>
      <extLst>
        <ext xmlns:x14="http://schemas.microsoft.com/office/spreadsheetml/2009/9/main" uri="{B025F937-C7B1-47D3-B67F-A62EFF666E3E}">
          <x14:id>{267EBFEE-8E48-4A7B-B369-25A430B5776E}</x14:id>
        </ext>
      </extLst>
    </cfRule>
  </conditionalFormatting>
  <conditionalFormatting sqref="Q514">
    <cfRule type="cellIs" dxfId="526" priority="295" operator="equal">
      <formula>0</formula>
    </cfRule>
  </conditionalFormatting>
  <conditionalFormatting sqref="R554:R585 R587">
    <cfRule type="cellIs" dxfId="525" priority="289" operator="equal">
      <formula>0</formula>
    </cfRule>
  </conditionalFormatting>
  <conditionalFormatting sqref="R554:R585 R587">
    <cfRule type="dataBar" priority="291">
      <dataBar>
        <cfvo type="min"/>
        <cfvo type="max"/>
        <color rgb="FF008AEF"/>
      </dataBar>
      <extLst>
        <ext xmlns:x14="http://schemas.microsoft.com/office/spreadsheetml/2009/9/main" uri="{B025F937-C7B1-47D3-B67F-A62EFF666E3E}">
          <x14:id>{136DF4D3-1648-4E77-9391-E42DF75E8989}</x14:id>
        </ext>
      </extLst>
    </cfRule>
  </conditionalFormatting>
  <conditionalFormatting sqref="Q554:Q585 Q587">
    <cfRule type="cellIs" dxfId="524" priority="287" operator="equal">
      <formula>0</formula>
    </cfRule>
  </conditionalFormatting>
  <conditionalFormatting sqref="Q554:Q585 Q587">
    <cfRule type="dataBar" priority="288">
      <dataBar>
        <cfvo type="min"/>
        <cfvo type="max"/>
        <color rgb="FF008AEF"/>
      </dataBar>
      <extLst>
        <ext xmlns:x14="http://schemas.microsoft.com/office/spreadsheetml/2009/9/main" uri="{B025F937-C7B1-47D3-B67F-A62EFF666E3E}">
          <x14:id>{4FA09BDF-9171-4975-A81E-7D3125E1C978}</x14:id>
        </ext>
      </extLst>
    </cfRule>
  </conditionalFormatting>
  <conditionalFormatting sqref="E586:E587">
    <cfRule type="cellIs" dxfId="523" priority="284" operator="equal">
      <formula>0</formula>
    </cfRule>
  </conditionalFormatting>
  <conditionalFormatting sqref="E554:E585">
    <cfRule type="cellIs" dxfId="522" priority="283" operator="equal">
      <formula>0</formula>
    </cfRule>
  </conditionalFormatting>
  <conditionalFormatting sqref="K554:O585">
    <cfRule type="cellIs" dxfId="521" priority="281" operator="equal">
      <formula>0</formula>
    </cfRule>
  </conditionalFormatting>
  <conditionalFormatting sqref="P586:P587">
    <cfRule type="cellIs" dxfId="520" priority="272" operator="equal">
      <formula>0</formula>
    </cfRule>
  </conditionalFormatting>
  <conditionalFormatting sqref="P554:P585">
    <cfRule type="cellIs" dxfId="519" priority="274" operator="equal">
      <formula>0</formula>
    </cfRule>
  </conditionalFormatting>
  <conditionalFormatting sqref="P586:P587">
    <cfRule type="dataBar" priority="273">
      <dataBar>
        <cfvo type="min"/>
        <cfvo type="max"/>
        <color rgb="FF008AEF"/>
      </dataBar>
      <extLst>
        <ext xmlns:x14="http://schemas.microsoft.com/office/spreadsheetml/2009/9/main" uri="{B025F937-C7B1-47D3-B67F-A62EFF666E3E}">
          <x14:id>{0F1CFC42-F996-4DF7-98D9-B1BE680E2408}</x14:id>
        </ext>
      </extLst>
    </cfRule>
  </conditionalFormatting>
  <conditionalFormatting sqref="P554:P585">
    <cfRule type="dataBar" priority="275">
      <dataBar>
        <cfvo type="min"/>
        <cfvo type="max"/>
        <color rgb="FF008AEF"/>
      </dataBar>
      <extLst>
        <ext xmlns:x14="http://schemas.microsoft.com/office/spreadsheetml/2009/9/main" uri="{B025F937-C7B1-47D3-B67F-A62EFF666E3E}">
          <x14:id>{FA0E8C92-56BF-4105-9EDB-F8F35749E9D3}</x14:id>
        </ext>
      </extLst>
    </cfRule>
  </conditionalFormatting>
  <conditionalFormatting sqref="Q553">
    <cfRule type="cellIs" dxfId="518" priority="271" operator="equal">
      <formula>0</formula>
    </cfRule>
  </conditionalFormatting>
  <conditionalFormatting sqref="E42">
    <cfRule type="cellIs" dxfId="517" priority="176" operator="equal">
      <formula>0</formula>
    </cfRule>
  </conditionalFormatting>
  <conditionalFormatting sqref="E120">
    <cfRule type="cellIs" dxfId="516" priority="173" operator="equal">
      <formula>0</formula>
    </cfRule>
  </conditionalFormatting>
  <conditionalFormatting sqref="E159">
    <cfRule type="cellIs" dxfId="515" priority="170" operator="equal">
      <formula>0</formula>
    </cfRule>
  </conditionalFormatting>
  <conditionalFormatting sqref="E198">
    <cfRule type="cellIs" dxfId="514" priority="167" operator="equal">
      <formula>0</formula>
    </cfRule>
  </conditionalFormatting>
  <conditionalFormatting sqref="E237">
    <cfRule type="cellIs" dxfId="513" priority="164" operator="equal">
      <formula>0</formula>
    </cfRule>
  </conditionalFormatting>
  <conditionalFormatting sqref="E276">
    <cfRule type="cellIs" dxfId="512" priority="161" operator="equal">
      <formula>0</formula>
    </cfRule>
  </conditionalFormatting>
  <conditionalFormatting sqref="E315">
    <cfRule type="cellIs" dxfId="511" priority="158" operator="equal">
      <formula>0</formula>
    </cfRule>
  </conditionalFormatting>
  <conditionalFormatting sqref="E393">
    <cfRule type="cellIs" dxfId="510" priority="155" operator="equal">
      <formula>0</formula>
    </cfRule>
  </conditionalFormatting>
  <conditionalFormatting sqref="E549">
    <cfRule type="cellIs" dxfId="509" priority="143" operator="equal">
      <formula>0</formula>
    </cfRule>
  </conditionalFormatting>
  <conditionalFormatting sqref="E510">
    <cfRule type="cellIs" dxfId="508" priority="146" operator="equal">
      <formula>0</formula>
    </cfRule>
  </conditionalFormatting>
  <conditionalFormatting sqref="E432">
    <cfRule type="cellIs" dxfId="507" priority="152" operator="equal">
      <formula>0</formula>
    </cfRule>
  </conditionalFormatting>
  <conditionalFormatting sqref="E471">
    <cfRule type="cellIs" dxfId="506" priority="149" operator="equal">
      <formula>0</formula>
    </cfRule>
  </conditionalFormatting>
  <conditionalFormatting sqref="E588">
    <cfRule type="cellIs" dxfId="505" priority="140" operator="equal">
      <formula>0</formula>
    </cfRule>
  </conditionalFormatting>
  <conditionalFormatting sqref="F42:O42">
    <cfRule type="dataBar" priority="1348">
      <dataBar>
        <cfvo type="min"/>
        <cfvo type="max"/>
        <color rgb="FF008AEF"/>
      </dataBar>
      <extLst>
        <ext xmlns:x14="http://schemas.microsoft.com/office/spreadsheetml/2009/9/main" uri="{B025F937-C7B1-47D3-B67F-A62EFF666E3E}">
          <x14:id>{18F1EDB2-B14A-4D8E-A797-382F38511ED3}</x14:id>
        </ext>
      </extLst>
    </cfRule>
  </conditionalFormatting>
  <conditionalFormatting sqref="F120:O120">
    <cfRule type="dataBar" priority="1350">
      <dataBar>
        <cfvo type="min"/>
        <cfvo type="max"/>
        <color rgb="FF008AEF"/>
      </dataBar>
      <extLst>
        <ext xmlns:x14="http://schemas.microsoft.com/office/spreadsheetml/2009/9/main" uri="{B025F937-C7B1-47D3-B67F-A62EFF666E3E}">
          <x14:id>{62E7691C-E92D-4412-8B55-F7B04E21260F}</x14:id>
        </ext>
      </extLst>
    </cfRule>
  </conditionalFormatting>
  <conditionalFormatting sqref="F159:O159">
    <cfRule type="dataBar" priority="1352">
      <dataBar>
        <cfvo type="min"/>
        <cfvo type="max"/>
        <color rgb="FF008AEF"/>
      </dataBar>
      <extLst>
        <ext xmlns:x14="http://schemas.microsoft.com/office/spreadsheetml/2009/9/main" uri="{B025F937-C7B1-47D3-B67F-A62EFF666E3E}">
          <x14:id>{5D52F2C8-295A-472D-8F7E-2B7B0B73F8F6}</x14:id>
        </ext>
      </extLst>
    </cfRule>
  </conditionalFormatting>
  <conditionalFormatting sqref="F198:O198">
    <cfRule type="dataBar" priority="1353">
      <dataBar>
        <cfvo type="min"/>
        <cfvo type="max"/>
        <color rgb="FF008AEF"/>
      </dataBar>
      <extLst>
        <ext xmlns:x14="http://schemas.microsoft.com/office/spreadsheetml/2009/9/main" uri="{B025F937-C7B1-47D3-B67F-A62EFF666E3E}">
          <x14:id>{B6F7D502-2AB8-4CED-9C18-305729E5AD48}</x14:id>
        </ext>
      </extLst>
    </cfRule>
  </conditionalFormatting>
  <conditionalFormatting sqref="F237:O237">
    <cfRule type="dataBar" priority="1355">
      <dataBar>
        <cfvo type="min"/>
        <cfvo type="max"/>
        <color rgb="FF008AEF"/>
      </dataBar>
      <extLst>
        <ext xmlns:x14="http://schemas.microsoft.com/office/spreadsheetml/2009/9/main" uri="{B025F937-C7B1-47D3-B67F-A62EFF666E3E}">
          <x14:id>{7A38AD0B-086A-497C-8FC2-077051E69F88}</x14:id>
        </ext>
      </extLst>
    </cfRule>
  </conditionalFormatting>
  <conditionalFormatting sqref="F276:O276">
    <cfRule type="dataBar" priority="1357">
      <dataBar>
        <cfvo type="min"/>
        <cfvo type="max"/>
        <color rgb="FF008AEF"/>
      </dataBar>
      <extLst>
        <ext xmlns:x14="http://schemas.microsoft.com/office/spreadsheetml/2009/9/main" uri="{B025F937-C7B1-47D3-B67F-A62EFF666E3E}">
          <x14:id>{9437950A-4971-4DAC-AAF5-9772DF3708E0}</x14:id>
        </ext>
      </extLst>
    </cfRule>
  </conditionalFormatting>
  <conditionalFormatting sqref="F315:O315">
    <cfRule type="dataBar" priority="1359">
      <dataBar>
        <cfvo type="min"/>
        <cfvo type="max"/>
        <color rgb="FF008AEF"/>
      </dataBar>
      <extLst>
        <ext xmlns:x14="http://schemas.microsoft.com/office/spreadsheetml/2009/9/main" uri="{B025F937-C7B1-47D3-B67F-A62EFF666E3E}">
          <x14:id>{47927764-F522-4CBF-A39B-5E937D19061A}</x14:id>
        </ext>
      </extLst>
    </cfRule>
  </conditionalFormatting>
  <conditionalFormatting sqref="F393:O393">
    <cfRule type="dataBar" priority="1361">
      <dataBar>
        <cfvo type="min"/>
        <cfvo type="max"/>
        <color rgb="FF008AEF"/>
      </dataBar>
      <extLst>
        <ext xmlns:x14="http://schemas.microsoft.com/office/spreadsheetml/2009/9/main" uri="{B025F937-C7B1-47D3-B67F-A62EFF666E3E}">
          <x14:id>{49E5084E-7021-4E64-9CB5-A2AC267E316B}</x14:id>
        </ext>
      </extLst>
    </cfRule>
  </conditionalFormatting>
  <conditionalFormatting sqref="F432:O432">
    <cfRule type="dataBar" priority="1363">
      <dataBar>
        <cfvo type="min"/>
        <cfvo type="max"/>
        <color rgb="FF008AEF"/>
      </dataBar>
      <extLst>
        <ext xmlns:x14="http://schemas.microsoft.com/office/spreadsheetml/2009/9/main" uri="{B025F937-C7B1-47D3-B67F-A62EFF666E3E}">
          <x14:id>{F0B08009-4CA3-40AF-8B86-08E067B506EA}</x14:id>
        </ext>
      </extLst>
    </cfRule>
  </conditionalFormatting>
  <conditionalFormatting sqref="F471:O471">
    <cfRule type="dataBar" priority="1365">
      <dataBar>
        <cfvo type="min"/>
        <cfvo type="max"/>
        <color rgb="FF008AEF"/>
      </dataBar>
      <extLst>
        <ext xmlns:x14="http://schemas.microsoft.com/office/spreadsheetml/2009/9/main" uri="{B025F937-C7B1-47D3-B67F-A62EFF666E3E}">
          <x14:id>{B541EB29-2FA7-4F40-ACAE-84A94029F294}</x14:id>
        </ext>
      </extLst>
    </cfRule>
  </conditionalFormatting>
  <conditionalFormatting sqref="F510:O510">
    <cfRule type="dataBar" priority="1366">
      <dataBar>
        <cfvo type="min"/>
        <cfvo type="max"/>
        <color rgb="FF008AEF"/>
      </dataBar>
      <extLst>
        <ext xmlns:x14="http://schemas.microsoft.com/office/spreadsheetml/2009/9/main" uri="{B025F937-C7B1-47D3-B67F-A62EFF666E3E}">
          <x14:id>{8AAEE77D-FE7A-45C5-B21A-2828A6D3AE70}</x14:id>
        </ext>
      </extLst>
    </cfRule>
  </conditionalFormatting>
  <conditionalFormatting sqref="F549:O549">
    <cfRule type="dataBar" priority="1367">
      <dataBar>
        <cfvo type="min"/>
        <cfvo type="max"/>
        <color rgb="FF008AEF"/>
      </dataBar>
      <extLst>
        <ext xmlns:x14="http://schemas.microsoft.com/office/spreadsheetml/2009/9/main" uri="{B025F937-C7B1-47D3-B67F-A62EFF666E3E}">
          <x14:id>{F9123BD5-E77C-45D1-90C1-CA76A26BBF50}</x14:id>
        </ext>
      </extLst>
    </cfRule>
  </conditionalFormatting>
  <conditionalFormatting sqref="F588:O588">
    <cfRule type="dataBar" priority="1368">
      <dataBar>
        <cfvo type="min"/>
        <cfvo type="max"/>
        <color rgb="FF008AEF"/>
      </dataBar>
      <extLst>
        <ext xmlns:x14="http://schemas.microsoft.com/office/spreadsheetml/2009/9/main" uri="{B025F937-C7B1-47D3-B67F-A62EFF666E3E}">
          <x14:id>{DE0923ED-B3D3-46B1-B38F-D2FE43C0BCAE}</x14:id>
        </ext>
      </extLst>
    </cfRule>
  </conditionalFormatting>
  <conditionalFormatting sqref="O7">
    <cfRule type="cellIs" dxfId="504" priority="137" operator="equal">
      <formula>0</formula>
    </cfRule>
  </conditionalFormatting>
  <conditionalFormatting sqref="P7">
    <cfRule type="cellIs" dxfId="503" priority="136" operator="equal">
      <formula>0</formula>
    </cfRule>
  </conditionalFormatting>
  <conditionalFormatting sqref="O85">
    <cfRule type="cellIs" dxfId="502" priority="135" operator="equal">
      <formula>0</formula>
    </cfRule>
  </conditionalFormatting>
  <conditionalFormatting sqref="P85">
    <cfRule type="cellIs" dxfId="501" priority="134" operator="equal">
      <formula>0</formula>
    </cfRule>
  </conditionalFormatting>
  <conditionalFormatting sqref="O124">
    <cfRule type="cellIs" dxfId="500" priority="133" operator="equal">
      <formula>0</formula>
    </cfRule>
  </conditionalFormatting>
  <conditionalFormatting sqref="P124">
    <cfRule type="cellIs" dxfId="499" priority="132" operator="equal">
      <formula>0</formula>
    </cfRule>
  </conditionalFormatting>
  <conditionalFormatting sqref="O163">
    <cfRule type="cellIs" dxfId="498" priority="131" operator="equal">
      <formula>0</formula>
    </cfRule>
  </conditionalFormatting>
  <conditionalFormatting sqref="P163">
    <cfRule type="cellIs" dxfId="497" priority="130" operator="equal">
      <formula>0</formula>
    </cfRule>
  </conditionalFormatting>
  <conditionalFormatting sqref="O202">
    <cfRule type="cellIs" dxfId="496" priority="129" operator="equal">
      <formula>0</formula>
    </cfRule>
  </conditionalFormatting>
  <conditionalFormatting sqref="P202">
    <cfRule type="cellIs" dxfId="495" priority="128" operator="equal">
      <formula>0</formula>
    </cfRule>
  </conditionalFormatting>
  <conditionalFormatting sqref="O241">
    <cfRule type="cellIs" dxfId="494" priority="127" operator="equal">
      <formula>0</formula>
    </cfRule>
  </conditionalFormatting>
  <conditionalFormatting sqref="P241">
    <cfRule type="cellIs" dxfId="493" priority="126" operator="equal">
      <formula>0</formula>
    </cfRule>
  </conditionalFormatting>
  <conditionalFormatting sqref="O280">
    <cfRule type="cellIs" dxfId="492" priority="125" operator="equal">
      <formula>0</formula>
    </cfRule>
  </conditionalFormatting>
  <conditionalFormatting sqref="P280">
    <cfRule type="cellIs" dxfId="491" priority="124" operator="equal">
      <formula>0</formula>
    </cfRule>
  </conditionalFormatting>
  <conditionalFormatting sqref="O358">
    <cfRule type="cellIs" dxfId="490" priority="123" operator="equal">
      <formula>0</formula>
    </cfRule>
  </conditionalFormatting>
  <conditionalFormatting sqref="P358">
    <cfRule type="cellIs" dxfId="489" priority="122" operator="equal">
      <formula>0</formula>
    </cfRule>
  </conditionalFormatting>
  <conditionalFormatting sqref="O397">
    <cfRule type="cellIs" dxfId="488" priority="121" operator="equal">
      <formula>0</formula>
    </cfRule>
  </conditionalFormatting>
  <conditionalFormatting sqref="P397">
    <cfRule type="cellIs" dxfId="487" priority="120" operator="equal">
      <formula>0</formula>
    </cfRule>
  </conditionalFormatting>
  <conditionalFormatting sqref="O436">
    <cfRule type="cellIs" dxfId="486" priority="119" operator="equal">
      <formula>0</formula>
    </cfRule>
  </conditionalFormatting>
  <conditionalFormatting sqref="P436">
    <cfRule type="cellIs" dxfId="485" priority="118" operator="equal">
      <formula>0</formula>
    </cfRule>
  </conditionalFormatting>
  <conditionalFormatting sqref="O475">
    <cfRule type="cellIs" dxfId="484" priority="117" operator="equal">
      <formula>0</formula>
    </cfRule>
  </conditionalFormatting>
  <conditionalFormatting sqref="P475">
    <cfRule type="cellIs" dxfId="483" priority="116" operator="equal">
      <formula>0</formula>
    </cfRule>
  </conditionalFormatting>
  <conditionalFormatting sqref="O514">
    <cfRule type="cellIs" dxfId="482" priority="115" operator="equal">
      <formula>0</formula>
    </cfRule>
  </conditionalFormatting>
  <conditionalFormatting sqref="P514">
    <cfRule type="cellIs" dxfId="481" priority="114" operator="equal">
      <formula>0</formula>
    </cfRule>
  </conditionalFormatting>
  <conditionalFormatting sqref="O553">
    <cfRule type="cellIs" dxfId="480" priority="113" operator="equal">
      <formula>0</formula>
    </cfRule>
  </conditionalFormatting>
  <conditionalFormatting sqref="P553">
    <cfRule type="cellIs" dxfId="479" priority="112" operator="equal">
      <formula>0</formula>
    </cfRule>
  </conditionalFormatting>
  <conditionalFormatting sqref="C514">
    <cfRule type="cellIs" dxfId="478" priority="96" operator="equal">
      <formula>0</formula>
    </cfRule>
  </conditionalFormatting>
  <conditionalFormatting sqref="C398">
    <cfRule type="cellIs" dxfId="477" priority="111" operator="equal">
      <formula>0</formula>
    </cfRule>
  </conditionalFormatting>
  <conditionalFormatting sqref="C399:C429">
    <cfRule type="cellIs" dxfId="476" priority="110" operator="equal">
      <formula>0</formula>
    </cfRule>
  </conditionalFormatting>
  <conditionalFormatting sqref="C430:C431">
    <cfRule type="cellIs" dxfId="475" priority="109" operator="equal">
      <formula>0</formula>
    </cfRule>
  </conditionalFormatting>
  <conditionalFormatting sqref="C397">
    <cfRule type="cellIs" dxfId="474" priority="108" operator="equal">
      <formula>0</formula>
    </cfRule>
  </conditionalFormatting>
  <conditionalFormatting sqref="C437">
    <cfRule type="cellIs" dxfId="473" priority="107" operator="equal">
      <formula>0</formula>
    </cfRule>
  </conditionalFormatting>
  <conditionalFormatting sqref="C438:C468">
    <cfRule type="cellIs" dxfId="472" priority="106" operator="equal">
      <formula>0</formula>
    </cfRule>
  </conditionalFormatting>
  <conditionalFormatting sqref="C469:C470">
    <cfRule type="cellIs" dxfId="471" priority="105" operator="equal">
      <formula>0</formula>
    </cfRule>
  </conditionalFormatting>
  <conditionalFormatting sqref="C436">
    <cfRule type="cellIs" dxfId="470" priority="104" operator="equal">
      <formula>0</formula>
    </cfRule>
  </conditionalFormatting>
  <conditionalFormatting sqref="C476">
    <cfRule type="cellIs" dxfId="469" priority="103" operator="equal">
      <formula>0</formula>
    </cfRule>
  </conditionalFormatting>
  <conditionalFormatting sqref="C477:C507">
    <cfRule type="cellIs" dxfId="468" priority="102" operator="equal">
      <formula>0</formula>
    </cfRule>
  </conditionalFormatting>
  <conditionalFormatting sqref="C508:C509">
    <cfRule type="cellIs" dxfId="467" priority="101" operator="equal">
      <formula>0</formula>
    </cfRule>
  </conditionalFormatting>
  <conditionalFormatting sqref="C475">
    <cfRule type="cellIs" dxfId="466" priority="100" operator="equal">
      <formula>0</formula>
    </cfRule>
  </conditionalFormatting>
  <conditionalFormatting sqref="C515">
    <cfRule type="cellIs" dxfId="465" priority="99" operator="equal">
      <formula>0</formula>
    </cfRule>
  </conditionalFormatting>
  <conditionalFormatting sqref="C516:C546">
    <cfRule type="cellIs" dxfId="464" priority="98" operator="equal">
      <formula>0</formula>
    </cfRule>
  </conditionalFormatting>
  <conditionalFormatting sqref="C547:C548">
    <cfRule type="cellIs" dxfId="463" priority="97" operator="equal">
      <formula>0</formula>
    </cfRule>
  </conditionalFormatting>
  <conditionalFormatting sqref="C554">
    <cfRule type="cellIs" dxfId="462" priority="95" operator="equal">
      <formula>0</formula>
    </cfRule>
  </conditionalFormatting>
  <conditionalFormatting sqref="C555:C585">
    <cfRule type="cellIs" dxfId="461" priority="94" operator="equal">
      <formula>0</formula>
    </cfRule>
  </conditionalFormatting>
  <conditionalFormatting sqref="C586:C587">
    <cfRule type="cellIs" dxfId="460" priority="93" operator="equal">
      <formula>0</formula>
    </cfRule>
  </conditionalFormatting>
  <conditionalFormatting sqref="C553">
    <cfRule type="cellIs" dxfId="459" priority="92" operator="equal">
      <formula>0</formula>
    </cfRule>
  </conditionalFormatting>
  <conditionalFormatting sqref="C241">
    <cfRule type="cellIs" dxfId="458" priority="88" operator="equal">
      <formula>0</formula>
    </cfRule>
  </conditionalFormatting>
  <conditionalFormatting sqref="C242">
    <cfRule type="cellIs" dxfId="457" priority="91" operator="equal">
      <formula>0</formula>
    </cfRule>
  </conditionalFormatting>
  <conditionalFormatting sqref="C243:C273">
    <cfRule type="cellIs" dxfId="456" priority="90" operator="equal">
      <formula>0</formula>
    </cfRule>
  </conditionalFormatting>
  <conditionalFormatting sqref="C274:C275">
    <cfRule type="cellIs" dxfId="455" priority="89" operator="equal">
      <formula>0</formula>
    </cfRule>
  </conditionalFormatting>
  <conditionalFormatting sqref="C280">
    <cfRule type="cellIs" dxfId="454" priority="84" operator="equal">
      <formula>0</formula>
    </cfRule>
  </conditionalFormatting>
  <conditionalFormatting sqref="C281">
    <cfRule type="cellIs" dxfId="453" priority="87" operator="equal">
      <formula>0</formula>
    </cfRule>
  </conditionalFormatting>
  <conditionalFormatting sqref="C282:C312">
    <cfRule type="cellIs" dxfId="452" priority="86" operator="equal">
      <formula>0</formula>
    </cfRule>
  </conditionalFormatting>
  <conditionalFormatting sqref="C313:C314">
    <cfRule type="cellIs" dxfId="451" priority="85" operator="equal">
      <formula>0</formula>
    </cfRule>
  </conditionalFormatting>
  <conditionalFormatting sqref="C358">
    <cfRule type="cellIs" dxfId="450" priority="80" operator="equal">
      <formula>0</formula>
    </cfRule>
  </conditionalFormatting>
  <conditionalFormatting sqref="C359">
    <cfRule type="cellIs" dxfId="449" priority="83" operator="equal">
      <formula>0</formula>
    </cfRule>
  </conditionalFormatting>
  <conditionalFormatting sqref="C360:C390">
    <cfRule type="cellIs" dxfId="448" priority="82" operator="equal">
      <formula>0</formula>
    </cfRule>
  </conditionalFormatting>
  <conditionalFormatting sqref="C391:C392">
    <cfRule type="cellIs" dxfId="447" priority="81" operator="equal">
      <formula>0</formula>
    </cfRule>
  </conditionalFormatting>
  <conditionalFormatting sqref="C235:C236">
    <cfRule type="cellIs" dxfId="446" priority="74" operator="equal">
      <formula>0</formula>
    </cfRule>
  </conditionalFormatting>
  <conditionalFormatting sqref="C164:C195">
    <cfRule type="cellIs" dxfId="445" priority="78" operator="equal">
      <formula>0</formula>
    </cfRule>
  </conditionalFormatting>
  <conditionalFormatting sqref="C163">
    <cfRule type="cellIs" dxfId="444" priority="79" operator="equal">
      <formula>0</formula>
    </cfRule>
  </conditionalFormatting>
  <conditionalFormatting sqref="C196:C197">
    <cfRule type="cellIs" dxfId="443" priority="77" operator="equal">
      <formula>0</formula>
    </cfRule>
  </conditionalFormatting>
  <conditionalFormatting sqref="C202">
    <cfRule type="cellIs" dxfId="442" priority="76" operator="equal">
      <formula>0</formula>
    </cfRule>
  </conditionalFormatting>
  <conditionalFormatting sqref="C203:C234">
    <cfRule type="cellIs" dxfId="441" priority="75" operator="equal">
      <formula>0</formula>
    </cfRule>
  </conditionalFormatting>
  <conditionalFormatting sqref="C7">
    <cfRule type="cellIs" dxfId="440" priority="73" operator="equal">
      <formula>0</formula>
    </cfRule>
  </conditionalFormatting>
  <conditionalFormatting sqref="C8:C39">
    <cfRule type="cellIs" dxfId="439" priority="72" operator="equal">
      <formula>0</formula>
    </cfRule>
  </conditionalFormatting>
  <conditionalFormatting sqref="C40:C41">
    <cfRule type="cellIs" dxfId="438" priority="71" operator="equal">
      <formula>0</formula>
    </cfRule>
  </conditionalFormatting>
  <conditionalFormatting sqref="C124">
    <cfRule type="cellIs" dxfId="437" priority="70" operator="equal">
      <formula>0</formula>
    </cfRule>
  </conditionalFormatting>
  <conditionalFormatting sqref="C6">
    <cfRule type="cellIs" dxfId="436" priority="69" operator="equal">
      <formula>0</formula>
    </cfRule>
  </conditionalFormatting>
  <conditionalFormatting sqref="C123">
    <cfRule type="cellIs" dxfId="435" priority="68" operator="equal">
      <formula>0</formula>
    </cfRule>
  </conditionalFormatting>
  <conditionalFormatting sqref="C85">
    <cfRule type="cellIs" dxfId="434" priority="67" operator="equal">
      <formula>0</formula>
    </cfRule>
  </conditionalFormatting>
  <conditionalFormatting sqref="C84">
    <cfRule type="cellIs" dxfId="433" priority="66" operator="equal">
      <formula>0</formula>
    </cfRule>
  </conditionalFormatting>
  <conditionalFormatting sqref="C86:C117">
    <cfRule type="cellIs" dxfId="432" priority="65" operator="equal">
      <formula>0</formula>
    </cfRule>
  </conditionalFormatting>
  <conditionalFormatting sqref="C118:C119">
    <cfRule type="cellIs" dxfId="431" priority="64" operator="equal">
      <formula>0</formula>
    </cfRule>
  </conditionalFormatting>
  <conditionalFormatting sqref="C125:C156">
    <cfRule type="cellIs" dxfId="430" priority="63" operator="equal">
      <formula>0</formula>
    </cfRule>
  </conditionalFormatting>
  <conditionalFormatting sqref="C157:C158">
    <cfRule type="cellIs" dxfId="429" priority="62" operator="equal">
      <formula>0</formula>
    </cfRule>
  </conditionalFormatting>
  <conditionalFormatting sqref="C162">
    <cfRule type="cellIs" dxfId="428" priority="61" operator="equal">
      <formula>0</formula>
    </cfRule>
  </conditionalFormatting>
  <conditionalFormatting sqref="C201">
    <cfRule type="cellIs" dxfId="427" priority="60" operator="equal">
      <formula>0</formula>
    </cfRule>
  </conditionalFormatting>
  <conditionalFormatting sqref="C240">
    <cfRule type="cellIs" dxfId="426" priority="59" operator="equal">
      <formula>0</formula>
    </cfRule>
  </conditionalFormatting>
  <conditionalFormatting sqref="C279">
    <cfRule type="cellIs" dxfId="425" priority="58" operator="equal">
      <formula>0</formula>
    </cfRule>
  </conditionalFormatting>
  <conditionalFormatting sqref="C357">
    <cfRule type="cellIs" dxfId="424" priority="57" operator="equal">
      <formula>0</formula>
    </cfRule>
  </conditionalFormatting>
  <conditionalFormatting sqref="C396">
    <cfRule type="cellIs" dxfId="423" priority="56" operator="equal">
      <formula>0</formula>
    </cfRule>
  </conditionalFormatting>
  <conditionalFormatting sqref="C435">
    <cfRule type="cellIs" dxfId="422" priority="55" operator="equal">
      <formula>0</formula>
    </cfRule>
  </conditionalFormatting>
  <conditionalFormatting sqref="C474">
    <cfRule type="cellIs" dxfId="421" priority="54" operator="equal">
      <formula>0</formula>
    </cfRule>
  </conditionalFormatting>
  <conditionalFormatting sqref="C513">
    <cfRule type="cellIs" dxfId="420" priority="53" operator="equal">
      <formula>0</formula>
    </cfRule>
  </conditionalFormatting>
  <conditionalFormatting sqref="C552">
    <cfRule type="cellIs" dxfId="419" priority="52" operator="equal">
      <formula>0</formula>
    </cfRule>
  </conditionalFormatting>
  <conditionalFormatting sqref="E46:N46 F81:O81">
    <cfRule type="cellIs" dxfId="418" priority="37" operator="equal">
      <formula>0</formula>
    </cfRule>
  </conditionalFormatting>
  <conditionalFormatting sqref="Q47:Q78 Q80">
    <cfRule type="cellIs" dxfId="417" priority="47" operator="equal">
      <formula>0</formula>
    </cfRule>
  </conditionalFormatting>
  <conditionalFormatting sqref="E47:E78">
    <cfRule type="cellIs" dxfId="416" priority="45" operator="equal">
      <formula>0</formula>
    </cfRule>
  </conditionalFormatting>
  <conditionalFormatting sqref="P47:P80">
    <cfRule type="cellIs" dxfId="415" priority="42" operator="equal">
      <formula>0</formula>
    </cfRule>
  </conditionalFormatting>
  <conditionalFormatting sqref="R47:R78 R80">
    <cfRule type="cellIs" dxfId="414" priority="49" operator="equal">
      <formula>0</formula>
    </cfRule>
  </conditionalFormatting>
  <conditionalFormatting sqref="R47:R78 R80">
    <cfRule type="dataBar" priority="50">
      <dataBar>
        <cfvo type="min"/>
        <cfvo type="max"/>
        <color rgb="FF008AEF"/>
      </dataBar>
      <extLst>
        <ext xmlns:x14="http://schemas.microsoft.com/office/spreadsheetml/2009/9/main" uri="{B025F937-C7B1-47D3-B67F-A62EFF666E3E}">
          <x14:id>{79F2C8EC-1A8E-48FA-B7B8-9E17934D683C}</x14:id>
        </ext>
      </extLst>
    </cfRule>
  </conditionalFormatting>
  <conditionalFormatting sqref="Q47:Q78 Q80">
    <cfRule type="dataBar" priority="48">
      <dataBar>
        <cfvo type="min"/>
        <cfvo type="max"/>
        <color rgb="FF008AEF"/>
      </dataBar>
      <extLst>
        <ext xmlns:x14="http://schemas.microsoft.com/office/spreadsheetml/2009/9/main" uri="{B025F937-C7B1-47D3-B67F-A62EFF666E3E}">
          <x14:id>{698BACD3-FABB-4115-A995-8322BA104D4C}</x14:id>
        </ext>
      </extLst>
    </cfRule>
  </conditionalFormatting>
  <conditionalFormatting sqref="E79:E80">
    <cfRule type="cellIs" dxfId="413" priority="46" operator="equal">
      <formula>0</formula>
    </cfRule>
  </conditionalFormatting>
  <conditionalFormatting sqref="P47:P80">
    <cfRule type="dataBar" priority="43">
      <dataBar>
        <cfvo type="min"/>
        <cfvo type="max"/>
        <color rgb="FF008AEF"/>
      </dataBar>
      <extLst>
        <ext xmlns:x14="http://schemas.microsoft.com/office/spreadsheetml/2009/9/main" uri="{B025F937-C7B1-47D3-B67F-A62EFF666E3E}">
          <x14:id>{78FDC944-4B86-42ED-B062-BC55BAAE2EC9}</x14:id>
        </ext>
      </extLst>
    </cfRule>
  </conditionalFormatting>
  <conditionalFormatting sqref="R46">
    <cfRule type="cellIs" dxfId="412" priority="38" operator="equal">
      <formula>0</formula>
    </cfRule>
  </conditionalFormatting>
  <conditionalFormatting sqref="Q46">
    <cfRule type="cellIs" dxfId="411" priority="39" operator="equal">
      <formula>0</formula>
    </cfRule>
  </conditionalFormatting>
  <conditionalFormatting sqref="E81">
    <cfRule type="cellIs" dxfId="410" priority="36" operator="equal">
      <formula>0</formula>
    </cfRule>
  </conditionalFormatting>
  <conditionalFormatting sqref="F81:O81">
    <cfRule type="dataBar" priority="51">
      <dataBar>
        <cfvo type="min"/>
        <cfvo type="max"/>
        <color rgb="FF008AEF"/>
      </dataBar>
      <extLst>
        <ext xmlns:x14="http://schemas.microsoft.com/office/spreadsheetml/2009/9/main" uri="{B025F937-C7B1-47D3-B67F-A62EFF666E3E}">
          <x14:id>{5F55D055-F68F-4BF2-8EA2-5E6A74D0A61C}</x14:id>
        </ext>
      </extLst>
    </cfRule>
  </conditionalFormatting>
  <conditionalFormatting sqref="O46">
    <cfRule type="cellIs" dxfId="409" priority="35" operator="equal">
      <formula>0</formula>
    </cfRule>
  </conditionalFormatting>
  <conditionalFormatting sqref="P46">
    <cfRule type="cellIs" dxfId="408" priority="34" operator="equal">
      <formula>0</formula>
    </cfRule>
  </conditionalFormatting>
  <conditionalFormatting sqref="C46">
    <cfRule type="cellIs" dxfId="407" priority="33" operator="equal">
      <formula>0</formula>
    </cfRule>
  </conditionalFormatting>
  <conditionalFormatting sqref="C47:C78">
    <cfRule type="cellIs" dxfId="406" priority="32" operator="equal">
      <formula>0</formula>
    </cfRule>
  </conditionalFormatting>
  <conditionalFormatting sqref="C79:C80">
    <cfRule type="cellIs" dxfId="405" priority="31" operator="equal">
      <formula>0</formula>
    </cfRule>
  </conditionalFormatting>
  <conditionalFormatting sqref="C45">
    <cfRule type="cellIs" dxfId="404" priority="30" operator="equal">
      <formula>0</formula>
    </cfRule>
  </conditionalFormatting>
  <conditionalFormatting sqref="F47:J78">
    <cfRule type="cellIs" dxfId="403" priority="28" operator="equal">
      <formula>0</formula>
    </cfRule>
  </conditionalFormatting>
  <conditionalFormatting sqref="K47:O78">
    <cfRule type="cellIs" dxfId="402" priority="29" operator="equal">
      <formula>0</formula>
    </cfRule>
  </conditionalFormatting>
  <conditionalFormatting sqref="E319:N319 F354:O354">
    <cfRule type="cellIs" dxfId="401" priority="26" operator="equal">
      <formula>0</formula>
    </cfRule>
  </conditionalFormatting>
  <conditionalFormatting sqref="R319">
    <cfRule type="cellIs" dxfId="400" priority="13" operator="equal">
      <formula>0</formula>
    </cfRule>
  </conditionalFormatting>
  <conditionalFormatting sqref="Q320:Q351 Q353">
    <cfRule type="cellIs" dxfId="399" priority="22" operator="equal">
      <formula>0</formula>
    </cfRule>
  </conditionalFormatting>
  <conditionalFormatting sqref="E320:E351">
    <cfRule type="cellIs" dxfId="398" priority="20" operator="equal">
      <formula>0</formula>
    </cfRule>
  </conditionalFormatting>
  <conditionalFormatting sqref="R320:R351 R353">
    <cfRule type="cellIs" dxfId="397" priority="24" operator="equal">
      <formula>0</formula>
    </cfRule>
  </conditionalFormatting>
  <conditionalFormatting sqref="R320:R351 R353">
    <cfRule type="dataBar" priority="25">
      <dataBar>
        <cfvo type="min"/>
        <cfvo type="max"/>
        <color rgb="FF008AEF"/>
      </dataBar>
      <extLst>
        <ext xmlns:x14="http://schemas.microsoft.com/office/spreadsheetml/2009/9/main" uri="{B025F937-C7B1-47D3-B67F-A62EFF666E3E}">
          <x14:id>{DA242BFC-91E3-4952-B4A6-0EB5FBB4D9F9}</x14:id>
        </ext>
      </extLst>
    </cfRule>
  </conditionalFormatting>
  <conditionalFormatting sqref="Q320:Q351 Q353">
    <cfRule type="dataBar" priority="23">
      <dataBar>
        <cfvo type="min"/>
        <cfvo type="max"/>
        <color rgb="FF008AEF"/>
      </dataBar>
      <extLst>
        <ext xmlns:x14="http://schemas.microsoft.com/office/spreadsheetml/2009/9/main" uri="{B025F937-C7B1-47D3-B67F-A62EFF666E3E}">
          <x14:id>{594D6445-D931-400C-ADE1-BC54031793D9}</x14:id>
        </ext>
      </extLst>
    </cfRule>
  </conditionalFormatting>
  <conditionalFormatting sqref="E352:E353">
    <cfRule type="cellIs" dxfId="396" priority="21" operator="equal">
      <formula>0</formula>
    </cfRule>
  </conditionalFormatting>
  <conditionalFormatting sqref="P320:P353">
    <cfRule type="cellIs" dxfId="395" priority="17" operator="equal">
      <formula>0</formula>
    </cfRule>
  </conditionalFormatting>
  <conditionalFormatting sqref="P320:P353">
    <cfRule type="dataBar" priority="18">
      <dataBar>
        <cfvo type="min"/>
        <cfvo type="max"/>
        <color rgb="FF008AEF"/>
      </dataBar>
      <extLst>
        <ext xmlns:x14="http://schemas.microsoft.com/office/spreadsheetml/2009/9/main" uri="{B025F937-C7B1-47D3-B67F-A62EFF666E3E}">
          <x14:id>{628C5F5E-E7D2-4EF7-9FA4-CEFB27AE1F61}</x14:id>
        </ext>
      </extLst>
    </cfRule>
  </conditionalFormatting>
  <conditionalFormatting sqref="Q319">
    <cfRule type="cellIs" dxfId="394" priority="14" operator="equal">
      <formula>0</formula>
    </cfRule>
  </conditionalFormatting>
  <conditionalFormatting sqref="E354">
    <cfRule type="cellIs" dxfId="393" priority="12" operator="equal">
      <formula>0</formula>
    </cfRule>
  </conditionalFormatting>
  <conditionalFormatting sqref="F354:O354">
    <cfRule type="dataBar" priority="27">
      <dataBar>
        <cfvo type="min"/>
        <cfvo type="max"/>
        <color rgb="FF008AEF"/>
      </dataBar>
      <extLst>
        <ext xmlns:x14="http://schemas.microsoft.com/office/spreadsheetml/2009/9/main" uri="{B025F937-C7B1-47D3-B67F-A62EFF666E3E}">
          <x14:id>{6EF50FEA-4C7B-4914-9F81-D967FE8990FE}</x14:id>
        </ext>
      </extLst>
    </cfRule>
  </conditionalFormatting>
  <conditionalFormatting sqref="O319">
    <cfRule type="cellIs" dxfId="392" priority="11" operator="equal">
      <formula>0</formula>
    </cfRule>
  </conditionalFormatting>
  <conditionalFormatting sqref="P319">
    <cfRule type="cellIs" dxfId="391" priority="10" operator="equal">
      <formula>0</formula>
    </cfRule>
  </conditionalFormatting>
  <conditionalFormatting sqref="C319">
    <cfRule type="cellIs" dxfId="390" priority="6" operator="equal">
      <formula>0</formula>
    </cfRule>
  </conditionalFormatting>
  <conditionalFormatting sqref="C320">
    <cfRule type="cellIs" dxfId="389" priority="9" operator="equal">
      <formula>0</formula>
    </cfRule>
  </conditionalFormatting>
  <conditionalFormatting sqref="C321:C351">
    <cfRule type="cellIs" dxfId="388" priority="8" operator="equal">
      <formula>0</formula>
    </cfRule>
  </conditionalFormatting>
  <conditionalFormatting sqref="C352:C353">
    <cfRule type="cellIs" dxfId="387" priority="7" operator="equal">
      <formula>0</formula>
    </cfRule>
  </conditionalFormatting>
  <conditionalFormatting sqref="C318">
    <cfRule type="cellIs" dxfId="386" priority="5" operator="equal">
      <formula>0</formula>
    </cfRule>
  </conditionalFormatting>
  <conditionalFormatting sqref="F320:J351">
    <cfRule type="cellIs" dxfId="385" priority="2" operator="equal">
      <formula>0</formula>
    </cfRule>
  </conditionalFormatting>
  <conditionalFormatting sqref="K320:O351">
    <cfRule type="cellIs" dxfId="384" priority="1" operator="equal">
      <formula>0</formula>
    </cfRule>
  </conditionalFormatting>
  <dataValidations count="1">
    <dataValidation type="list" allowBlank="1" showInputMessage="1" showErrorMessage="1" sqref="C3">
      <formula1>$AD$8:$AD$11</formula1>
    </dataValidation>
  </dataValidations>
  <pageMargins left="0.70866141732283472" right="0.70866141732283472" top="0.55118110236220474" bottom="0.35433070866141736" header="0.31496062992125984" footer="0.31496062992125984"/>
  <pageSetup paperSize="9" scale="55" fitToHeight="8" orientation="landscape" r:id="rId1"/>
  <headerFooter>
    <oddHeader>&amp;L&amp;F&amp;R&amp;A</oddHeader>
    <oddFooter>&amp;R&amp;P</oddFooter>
  </headerFooter>
  <legacyDrawing r:id="rId2"/>
  <extLst>
    <ext xmlns:x14="http://schemas.microsoft.com/office/spreadsheetml/2009/9/main" uri="{78C0D931-6437-407d-A8EE-F0AAD7539E65}">
      <x14:conditionalFormattings>
        <x14:conditionalFormatting xmlns:xm="http://schemas.microsoft.com/office/excel/2006/main">
          <x14:cfRule type="dataBar" id="{EA86DC95-D253-4624-9531-C548BF35CE7C}">
            <x14:dataBar minLength="0" maxLength="100" border="1" negativeBarBorderColorSameAsPositive="0">
              <x14:cfvo type="autoMin"/>
              <x14:cfvo type="autoMax"/>
              <x14:borderColor rgb="FF008AEF"/>
              <x14:negativeFillColor rgb="FFFF0000"/>
              <x14:negativeBorderColor rgb="FFFF0000"/>
              <x14:axisColor rgb="FF000000"/>
            </x14:dataBar>
          </x14:cfRule>
          <xm:sqref>R8:R39 R41</xm:sqref>
        </x14:conditionalFormatting>
        <x14:conditionalFormatting xmlns:xm="http://schemas.microsoft.com/office/excel/2006/main">
          <x14:cfRule type="dataBar" id="{EBEA8E2F-9744-4107-94C7-D358829B8199}">
            <x14:dataBar minLength="0" maxLength="100" border="1" negativeBarBorderColorSameAsPositive="0">
              <x14:cfvo type="autoMin"/>
              <x14:cfvo type="autoMax"/>
              <x14:borderColor rgb="FF008AEF"/>
              <x14:negativeFillColor rgb="FFFF0000"/>
              <x14:negativeBorderColor rgb="FFFF0000"/>
              <x14:axisColor rgb="FF000000"/>
            </x14:dataBar>
          </x14:cfRule>
          <xm:sqref>Q8:Q39 Q41</xm:sqref>
        </x14:conditionalFormatting>
        <x14:conditionalFormatting xmlns:xm="http://schemas.microsoft.com/office/excel/2006/main">
          <x14:cfRule type="dataBar" id="{FD34333F-F7AC-4268-A186-4E029C865CAA}">
            <x14:dataBar minLength="0" maxLength="100" border="1" negativeBarBorderColorSameAsPositive="0">
              <x14:cfvo type="autoMin"/>
              <x14:cfvo type="autoMax"/>
              <x14:borderColor rgb="FF008AEF"/>
              <x14:negativeFillColor rgb="FFFF0000"/>
              <x14:negativeBorderColor rgb="FFFF0000"/>
              <x14:axisColor rgb="FF000000"/>
            </x14:dataBar>
          </x14:cfRule>
          <xm:sqref>P40:P41</xm:sqref>
        </x14:conditionalFormatting>
        <x14:conditionalFormatting xmlns:xm="http://schemas.microsoft.com/office/excel/2006/main">
          <x14:cfRule type="dataBar" id="{EED1D600-6C83-4DC4-9BD7-0D26F63BDECA}">
            <x14:dataBar minLength="0" maxLength="100" border="1" negativeBarBorderColorSameAsPositive="0">
              <x14:cfvo type="autoMin"/>
              <x14:cfvo type="autoMax"/>
              <x14:borderColor rgb="FF008AEF"/>
              <x14:negativeFillColor rgb="FFFF0000"/>
              <x14:negativeBorderColor rgb="FFFF0000"/>
              <x14:axisColor rgb="FF000000"/>
            </x14:dataBar>
          </x14:cfRule>
          <xm:sqref>P8:P39</xm:sqref>
        </x14:conditionalFormatting>
        <x14:conditionalFormatting xmlns:xm="http://schemas.microsoft.com/office/excel/2006/main">
          <x14:cfRule type="dataBar" id="{CBD16774-5180-45D4-ADDC-B2736EB85A4E}">
            <x14:dataBar minLength="0" maxLength="100" border="1" negativeBarBorderColorSameAsPositive="0">
              <x14:cfvo type="autoMin"/>
              <x14:cfvo type="autoMax"/>
              <x14:borderColor rgb="FF008AEF"/>
              <x14:negativeFillColor rgb="FFFF0000"/>
              <x14:negativeBorderColor rgb="FFFF0000"/>
              <x14:axisColor rgb="FF000000"/>
            </x14:dataBar>
          </x14:cfRule>
          <xm:sqref>R86:R117 R119</xm:sqref>
        </x14:conditionalFormatting>
        <x14:conditionalFormatting xmlns:xm="http://schemas.microsoft.com/office/excel/2006/main">
          <x14:cfRule type="dataBar" id="{8B6BB0E7-CD5C-42C0-B04E-21E72E2FF46B}">
            <x14:dataBar minLength="0" maxLength="100" border="1" negativeBarBorderColorSameAsPositive="0">
              <x14:cfvo type="autoMin"/>
              <x14:cfvo type="autoMax"/>
              <x14:borderColor rgb="FF008AEF"/>
              <x14:negativeFillColor rgb="FFFF0000"/>
              <x14:negativeBorderColor rgb="FFFF0000"/>
              <x14:axisColor rgb="FF000000"/>
            </x14:dataBar>
          </x14:cfRule>
          <xm:sqref>Q86:Q117 Q119</xm:sqref>
        </x14:conditionalFormatting>
        <x14:conditionalFormatting xmlns:xm="http://schemas.microsoft.com/office/excel/2006/main">
          <x14:cfRule type="dataBar" id="{AF0AAAEE-8594-4FFA-BC5C-D0142C61FA89}">
            <x14:dataBar minLength="0" maxLength="100" border="1" negativeBarBorderColorSameAsPositive="0">
              <x14:cfvo type="autoMin"/>
              <x14:cfvo type="autoMax"/>
              <x14:borderColor rgb="FF008AEF"/>
              <x14:negativeFillColor rgb="FFFF0000"/>
              <x14:negativeBorderColor rgb="FFFF0000"/>
              <x14:axisColor rgb="FF000000"/>
            </x14:dataBar>
          </x14:cfRule>
          <xm:sqref>P118:P119</xm:sqref>
        </x14:conditionalFormatting>
        <x14:conditionalFormatting xmlns:xm="http://schemas.microsoft.com/office/excel/2006/main">
          <x14:cfRule type="dataBar" id="{BCA868FE-B737-4229-84D4-CEE309A9B5EC}">
            <x14:dataBar minLength="0" maxLength="100" border="1" negativeBarBorderColorSameAsPositive="0">
              <x14:cfvo type="autoMin"/>
              <x14:cfvo type="autoMax"/>
              <x14:borderColor rgb="FF008AEF"/>
              <x14:negativeFillColor rgb="FFFF0000"/>
              <x14:negativeBorderColor rgb="FFFF0000"/>
              <x14:axisColor rgb="FF000000"/>
            </x14:dataBar>
          </x14:cfRule>
          <xm:sqref>P86:P117</xm:sqref>
        </x14:conditionalFormatting>
        <x14:conditionalFormatting xmlns:xm="http://schemas.microsoft.com/office/excel/2006/main">
          <x14:cfRule type="dataBar" id="{D098B91C-380C-4122-9E0D-99878DC9478D}">
            <x14:dataBar minLength="0" maxLength="100" border="1" negativeBarBorderColorSameAsPositive="0">
              <x14:cfvo type="autoMin"/>
              <x14:cfvo type="autoMax"/>
              <x14:borderColor rgb="FF008AEF"/>
              <x14:negativeFillColor rgb="FFFF0000"/>
              <x14:negativeBorderColor rgb="FFFF0000"/>
              <x14:axisColor rgb="FF000000"/>
            </x14:dataBar>
          </x14:cfRule>
          <xm:sqref>R125:R156 R158</xm:sqref>
        </x14:conditionalFormatting>
        <x14:conditionalFormatting xmlns:xm="http://schemas.microsoft.com/office/excel/2006/main">
          <x14:cfRule type="dataBar" id="{2FA4FE38-7344-4E4F-BF2F-48723C611673}">
            <x14:dataBar minLength="0" maxLength="100" border="1" negativeBarBorderColorSameAsPositive="0">
              <x14:cfvo type="autoMin"/>
              <x14:cfvo type="autoMax"/>
              <x14:borderColor rgb="FF008AEF"/>
              <x14:negativeFillColor rgb="FFFF0000"/>
              <x14:negativeBorderColor rgb="FFFF0000"/>
              <x14:axisColor rgb="FF000000"/>
            </x14:dataBar>
          </x14:cfRule>
          <xm:sqref>Q125:Q156 Q158</xm:sqref>
        </x14:conditionalFormatting>
        <x14:conditionalFormatting xmlns:xm="http://schemas.microsoft.com/office/excel/2006/main">
          <x14:cfRule type="dataBar" id="{4AD924B5-245F-416D-A243-9A74ADEA11A6}">
            <x14:dataBar minLength="0" maxLength="100" border="1" negativeBarBorderColorSameAsPositive="0">
              <x14:cfvo type="autoMin"/>
              <x14:cfvo type="autoMax"/>
              <x14:borderColor rgb="FF008AEF"/>
              <x14:negativeFillColor rgb="FFFF0000"/>
              <x14:negativeBorderColor rgb="FFFF0000"/>
              <x14:axisColor rgb="FF000000"/>
            </x14:dataBar>
          </x14:cfRule>
          <xm:sqref>P157:P158</xm:sqref>
        </x14:conditionalFormatting>
        <x14:conditionalFormatting xmlns:xm="http://schemas.microsoft.com/office/excel/2006/main">
          <x14:cfRule type="dataBar" id="{6B89C3C9-586F-4222-B677-ED215D6FBCCA}">
            <x14:dataBar minLength="0" maxLength="100" border="1" negativeBarBorderColorSameAsPositive="0">
              <x14:cfvo type="autoMin"/>
              <x14:cfvo type="autoMax"/>
              <x14:borderColor rgb="FF008AEF"/>
              <x14:negativeFillColor rgb="FFFF0000"/>
              <x14:negativeBorderColor rgb="FFFF0000"/>
              <x14:axisColor rgb="FF000000"/>
            </x14:dataBar>
          </x14:cfRule>
          <xm:sqref>P125:P156</xm:sqref>
        </x14:conditionalFormatting>
        <x14:conditionalFormatting xmlns:xm="http://schemas.microsoft.com/office/excel/2006/main">
          <x14:cfRule type="dataBar" id="{E1F3905D-4BAB-420A-82E7-4BD2DC8AA1A1}">
            <x14:dataBar minLength="0" maxLength="100" border="1" negativeBarBorderColorSameAsPositive="0">
              <x14:cfvo type="autoMin"/>
              <x14:cfvo type="autoMax"/>
              <x14:borderColor rgb="FF008AEF"/>
              <x14:negativeFillColor rgb="FFFF0000"/>
              <x14:negativeBorderColor rgb="FFFF0000"/>
              <x14:axisColor rgb="FF000000"/>
            </x14:dataBar>
          </x14:cfRule>
          <xm:sqref>R164:R195 R197</xm:sqref>
        </x14:conditionalFormatting>
        <x14:conditionalFormatting xmlns:xm="http://schemas.microsoft.com/office/excel/2006/main">
          <x14:cfRule type="dataBar" id="{8103E02E-1D36-4E9A-8BEB-2F7964392013}">
            <x14:dataBar minLength="0" maxLength="100" border="1" negativeBarBorderColorSameAsPositive="0">
              <x14:cfvo type="autoMin"/>
              <x14:cfvo type="autoMax"/>
              <x14:borderColor rgb="FF008AEF"/>
              <x14:negativeFillColor rgb="FFFF0000"/>
              <x14:negativeBorderColor rgb="FFFF0000"/>
              <x14:axisColor rgb="FF000000"/>
            </x14:dataBar>
          </x14:cfRule>
          <xm:sqref>Q164:Q195 Q197</xm:sqref>
        </x14:conditionalFormatting>
        <x14:conditionalFormatting xmlns:xm="http://schemas.microsoft.com/office/excel/2006/main">
          <x14:cfRule type="dataBar" id="{40D43D25-1632-4CBC-AEF8-56F5801CDB34}">
            <x14:dataBar minLength="0" maxLength="100" border="1" negativeBarBorderColorSameAsPositive="0">
              <x14:cfvo type="autoMin"/>
              <x14:cfvo type="autoMax"/>
              <x14:borderColor rgb="FF008AEF"/>
              <x14:negativeFillColor rgb="FFFF0000"/>
              <x14:negativeBorderColor rgb="FFFF0000"/>
              <x14:axisColor rgb="FF000000"/>
            </x14:dataBar>
          </x14:cfRule>
          <xm:sqref>P196:P197</xm:sqref>
        </x14:conditionalFormatting>
        <x14:conditionalFormatting xmlns:xm="http://schemas.microsoft.com/office/excel/2006/main">
          <x14:cfRule type="dataBar" id="{A2221117-478E-448A-B2EB-ACBA63BC5A48}">
            <x14:dataBar minLength="0" maxLength="100" border="1" negativeBarBorderColorSameAsPositive="0">
              <x14:cfvo type="autoMin"/>
              <x14:cfvo type="autoMax"/>
              <x14:borderColor rgb="FF008AEF"/>
              <x14:negativeFillColor rgb="FFFF0000"/>
              <x14:negativeBorderColor rgb="FFFF0000"/>
              <x14:axisColor rgb="FF000000"/>
            </x14:dataBar>
          </x14:cfRule>
          <xm:sqref>P164:P195</xm:sqref>
        </x14:conditionalFormatting>
        <x14:conditionalFormatting xmlns:xm="http://schemas.microsoft.com/office/excel/2006/main">
          <x14:cfRule type="dataBar" id="{9A475183-A57D-41AB-A104-1DBFB8693F56}">
            <x14:dataBar minLength="0" maxLength="100" border="1" negativeBarBorderColorSameAsPositive="0">
              <x14:cfvo type="autoMin"/>
              <x14:cfvo type="autoMax"/>
              <x14:borderColor rgb="FF008AEF"/>
              <x14:negativeFillColor rgb="FFFF0000"/>
              <x14:negativeBorderColor rgb="FFFF0000"/>
              <x14:axisColor rgb="FF000000"/>
            </x14:dataBar>
          </x14:cfRule>
          <xm:sqref>R203:R234 R236</xm:sqref>
        </x14:conditionalFormatting>
        <x14:conditionalFormatting xmlns:xm="http://schemas.microsoft.com/office/excel/2006/main">
          <x14:cfRule type="dataBar" id="{8FF2BC38-8DF4-416B-A278-57C6775AF978}">
            <x14:dataBar minLength="0" maxLength="100" border="1" negativeBarBorderColorSameAsPositive="0">
              <x14:cfvo type="autoMin"/>
              <x14:cfvo type="autoMax"/>
              <x14:borderColor rgb="FF008AEF"/>
              <x14:negativeFillColor rgb="FFFF0000"/>
              <x14:negativeBorderColor rgb="FFFF0000"/>
              <x14:axisColor rgb="FF000000"/>
            </x14:dataBar>
          </x14:cfRule>
          <xm:sqref>Q203:Q234 Q236</xm:sqref>
        </x14:conditionalFormatting>
        <x14:conditionalFormatting xmlns:xm="http://schemas.microsoft.com/office/excel/2006/main">
          <x14:cfRule type="dataBar" id="{6B05930C-9F47-45FF-A534-643C53366755}">
            <x14:dataBar minLength="0" maxLength="100" border="1" negativeBarBorderColorSameAsPositive="0">
              <x14:cfvo type="autoMin"/>
              <x14:cfvo type="autoMax"/>
              <x14:borderColor rgb="FF008AEF"/>
              <x14:negativeFillColor rgb="FFFF0000"/>
              <x14:negativeBorderColor rgb="FFFF0000"/>
              <x14:axisColor rgb="FF000000"/>
            </x14:dataBar>
          </x14:cfRule>
          <xm:sqref>P235:P236</xm:sqref>
        </x14:conditionalFormatting>
        <x14:conditionalFormatting xmlns:xm="http://schemas.microsoft.com/office/excel/2006/main">
          <x14:cfRule type="dataBar" id="{CFC5AC77-1807-4C71-BC7E-69A8A319D183}">
            <x14:dataBar minLength="0" maxLength="100" border="1" negativeBarBorderColorSameAsPositive="0">
              <x14:cfvo type="autoMin"/>
              <x14:cfvo type="autoMax"/>
              <x14:borderColor rgb="FF008AEF"/>
              <x14:negativeFillColor rgb="FFFF0000"/>
              <x14:negativeBorderColor rgb="FFFF0000"/>
              <x14:axisColor rgb="FF000000"/>
            </x14:dataBar>
          </x14:cfRule>
          <xm:sqref>P203:P234</xm:sqref>
        </x14:conditionalFormatting>
        <x14:conditionalFormatting xmlns:xm="http://schemas.microsoft.com/office/excel/2006/main">
          <x14:cfRule type="dataBar" id="{308AE319-9F75-419D-8624-3A66118EB801}">
            <x14:dataBar minLength="0" maxLength="100" border="1" negativeBarBorderColorSameAsPositive="0">
              <x14:cfvo type="autoMin"/>
              <x14:cfvo type="autoMax"/>
              <x14:borderColor rgb="FF008AEF"/>
              <x14:negativeFillColor rgb="FFFF0000"/>
              <x14:negativeBorderColor rgb="FFFF0000"/>
              <x14:axisColor rgb="FF000000"/>
            </x14:dataBar>
          </x14:cfRule>
          <xm:sqref>R242:R273 R275</xm:sqref>
        </x14:conditionalFormatting>
        <x14:conditionalFormatting xmlns:xm="http://schemas.microsoft.com/office/excel/2006/main">
          <x14:cfRule type="dataBar" id="{E6C8A2AE-E6E1-480A-85B1-7078A3410C0C}">
            <x14:dataBar minLength="0" maxLength="100" border="1" negativeBarBorderColorSameAsPositive="0">
              <x14:cfvo type="autoMin"/>
              <x14:cfvo type="autoMax"/>
              <x14:borderColor rgb="FF008AEF"/>
              <x14:negativeFillColor rgb="FFFF0000"/>
              <x14:negativeBorderColor rgb="FFFF0000"/>
              <x14:axisColor rgb="FF000000"/>
            </x14:dataBar>
          </x14:cfRule>
          <xm:sqref>Q242:Q273 Q275</xm:sqref>
        </x14:conditionalFormatting>
        <x14:conditionalFormatting xmlns:xm="http://schemas.microsoft.com/office/excel/2006/main">
          <x14:cfRule type="dataBar" id="{CAF92926-0045-4C84-8E30-0C5781787522}">
            <x14:dataBar minLength="0" maxLength="100" border="1" negativeBarBorderColorSameAsPositive="0">
              <x14:cfvo type="autoMin"/>
              <x14:cfvo type="autoMax"/>
              <x14:borderColor rgb="FF008AEF"/>
              <x14:negativeFillColor rgb="FFFF0000"/>
              <x14:negativeBorderColor rgb="FFFF0000"/>
              <x14:axisColor rgb="FF000000"/>
            </x14:dataBar>
          </x14:cfRule>
          <xm:sqref>P274:P275</xm:sqref>
        </x14:conditionalFormatting>
        <x14:conditionalFormatting xmlns:xm="http://schemas.microsoft.com/office/excel/2006/main">
          <x14:cfRule type="dataBar" id="{EF0285F6-0779-481E-B699-DFB8B707CC63}">
            <x14:dataBar minLength="0" maxLength="100" border="1" negativeBarBorderColorSameAsPositive="0">
              <x14:cfvo type="autoMin"/>
              <x14:cfvo type="autoMax"/>
              <x14:borderColor rgb="FF008AEF"/>
              <x14:negativeFillColor rgb="FFFF0000"/>
              <x14:negativeBorderColor rgb="FFFF0000"/>
              <x14:axisColor rgb="FF000000"/>
            </x14:dataBar>
          </x14:cfRule>
          <xm:sqref>P242:P273</xm:sqref>
        </x14:conditionalFormatting>
        <x14:conditionalFormatting xmlns:xm="http://schemas.microsoft.com/office/excel/2006/main">
          <x14:cfRule type="dataBar" id="{37578B02-B2E7-439F-8850-210F1000BCAC}">
            <x14:dataBar minLength="0" maxLength="100" border="1" negativeBarBorderColorSameAsPositive="0">
              <x14:cfvo type="autoMin"/>
              <x14:cfvo type="autoMax"/>
              <x14:borderColor rgb="FF008AEF"/>
              <x14:negativeFillColor rgb="FFFF0000"/>
              <x14:negativeBorderColor rgb="FFFF0000"/>
              <x14:axisColor rgb="FF000000"/>
            </x14:dataBar>
          </x14:cfRule>
          <xm:sqref>R281:R312 R314</xm:sqref>
        </x14:conditionalFormatting>
        <x14:conditionalFormatting xmlns:xm="http://schemas.microsoft.com/office/excel/2006/main">
          <x14:cfRule type="dataBar" id="{9F310D4B-0965-4CB0-A08A-6991F6E3585E}">
            <x14:dataBar minLength="0" maxLength="100" border="1" negativeBarBorderColorSameAsPositive="0">
              <x14:cfvo type="autoMin"/>
              <x14:cfvo type="autoMax"/>
              <x14:borderColor rgb="FF008AEF"/>
              <x14:negativeFillColor rgb="FFFF0000"/>
              <x14:negativeBorderColor rgb="FFFF0000"/>
              <x14:axisColor rgb="FF000000"/>
            </x14:dataBar>
          </x14:cfRule>
          <xm:sqref>Q281:Q312 Q314</xm:sqref>
        </x14:conditionalFormatting>
        <x14:conditionalFormatting xmlns:xm="http://schemas.microsoft.com/office/excel/2006/main">
          <x14:cfRule type="dataBar" id="{68274E8F-9195-4D92-8597-B3A4C00DCEFA}">
            <x14:dataBar minLength="0" maxLength="100" border="1" negativeBarBorderColorSameAsPositive="0">
              <x14:cfvo type="autoMin"/>
              <x14:cfvo type="autoMax"/>
              <x14:borderColor rgb="FF008AEF"/>
              <x14:negativeFillColor rgb="FFFF0000"/>
              <x14:negativeBorderColor rgb="FFFF0000"/>
              <x14:axisColor rgb="FF000000"/>
            </x14:dataBar>
          </x14:cfRule>
          <xm:sqref>P313:P314</xm:sqref>
        </x14:conditionalFormatting>
        <x14:conditionalFormatting xmlns:xm="http://schemas.microsoft.com/office/excel/2006/main">
          <x14:cfRule type="dataBar" id="{9CE6DDDA-B26D-4221-BF10-A989D08BA287}">
            <x14:dataBar minLength="0" maxLength="100" border="1" negativeBarBorderColorSameAsPositive="0">
              <x14:cfvo type="autoMin"/>
              <x14:cfvo type="autoMax"/>
              <x14:borderColor rgb="FF008AEF"/>
              <x14:negativeFillColor rgb="FFFF0000"/>
              <x14:negativeBorderColor rgb="FFFF0000"/>
              <x14:axisColor rgb="FF000000"/>
            </x14:dataBar>
          </x14:cfRule>
          <xm:sqref>P281:P312</xm:sqref>
        </x14:conditionalFormatting>
        <x14:conditionalFormatting xmlns:xm="http://schemas.microsoft.com/office/excel/2006/main">
          <x14:cfRule type="dataBar" id="{253D5703-6625-4A2B-9F4A-E01F3F9CC99A}">
            <x14:dataBar minLength="0" maxLength="100" border="1" negativeBarBorderColorSameAsPositive="0">
              <x14:cfvo type="autoMin"/>
              <x14:cfvo type="autoMax"/>
              <x14:borderColor rgb="FF008AEF"/>
              <x14:negativeFillColor rgb="FFFF0000"/>
              <x14:negativeBorderColor rgb="FFFF0000"/>
              <x14:axisColor rgb="FF000000"/>
            </x14:dataBar>
          </x14:cfRule>
          <xm:sqref>R359:R390 R392</xm:sqref>
        </x14:conditionalFormatting>
        <x14:conditionalFormatting xmlns:xm="http://schemas.microsoft.com/office/excel/2006/main">
          <x14:cfRule type="dataBar" id="{21BB85D3-F41F-46A5-9326-F004544001C4}">
            <x14:dataBar minLength="0" maxLength="100" border="1" negativeBarBorderColorSameAsPositive="0">
              <x14:cfvo type="autoMin"/>
              <x14:cfvo type="autoMax"/>
              <x14:borderColor rgb="FF008AEF"/>
              <x14:negativeFillColor rgb="FFFF0000"/>
              <x14:negativeBorderColor rgb="FFFF0000"/>
              <x14:axisColor rgb="FF000000"/>
            </x14:dataBar>
          </x14:cfRule>
          <xm:sqref>Q359:Q390 Q392</xm:sqref>
        </x14:conditionalFormatting>
        <x14:conditionalFormatting xmlns:xm="http://schemas.microsoft.com/office/excel/2006/main">
          <x14:cfRule type="dataBar" id="{1846A260-E2FC-4CE0-AF46-9A8FA4E9AAA1}">
            <x14:dataBar minLength="0" maxLength="100" border="1" negativeBarBorderColorSameAsPositive="0">
              <x14:cfvo type="autoMin"/>
              <x14:cfvo type="autoMax"/>
              <x14:borderColor rgb="FF008AEF"/>
              <x14:negativeFillColor rgb="FFFF0000"/>
              <x14:negativeBorderColor rgb="FFFF0000"/>
              <x14:axisColor rgb="FF000000"/>
            </x14:dataBar>
          </x14:cfRule>
          <xm:sqref>P391:P392</xm:sqref>
        </x14:conditionalFormatting>
        <x14:conditionalFormatting xmlns:xm="http://schemas.microsoft.com/office/excel/2006/main">
          <x14:cfRule type="dataBar" id="{E9B0CC4E-7379-4345-A02C-7F57708AEAF1}">
            <x14:dataBar minLength="0" maxLength="100" border="1" negativeBarBorderColorSameAsPositive="0">
              <x14:cfvo type="autoMin"/>
              <x14:cfvo type="autoMax"/>
              <x14:borderColor rgb="FF008AEF"/>
              <x14:negativeFillColor rgb="FFFF0000"/>
              <x14:negativeBorderColor rgb="FFFF0000"/>
              <x14:axisColor rgb="FF000000"/>
            </x14:dataBar>
          </x14:cfRule>
          <xm:sqref>P359:P390</xm:sqref>
        </x14:conditionalFormatting>
        <x14:conditionalFormatting xmlns:xm="http://schemas.microsoft.com/office/excel/2006/main">
          <x14:cfRule type="dataBar" id="{17861A22-B76E-4138-9838-54708C978EBA}">
            <x14:dataBar minLength="0" maxLength="100" border="1" negativeBarBorderColorSameAsPositive="0">
              <x14:cfvo type="autoMin"/>
              <x14:cfvo type="autoMax"/>
              <x14:borderColor rgb="FF008AEF"/>
              <x14:negativeFillColor rgb="FFFF0000"/>
              <x14:negativeBorderColor rgb="FFFF0000"/>
              <x14:axisColor rgb="FF000000"/>
            </x14:dataBar>
          </x14:cfRule>
          <xm:sqref>R398:R429 R431</xm:sqref>
        </x14:conditionalFormatting>
        <x14:conditionalFormatting xmlns:xm="http://schemas.microsoft.com/office/excel/2006/main">
          <x14:cfRule type="dataBar" id="{023DFD96-F456-44BB-9A2E-3467B6375853}">
            <x14:dataBar minLength="0" maxLength="100" border="1" negativeBarBorderColorSameAsPositive="0">
              <x14:cfvo type="autoMin"/>
              <x14:cfvo type="autoMax"/>
              <x14:borderColor rgb="FF008AEF"/>
              <x14:negativeFillColor rgb="FFFF0000"/>
              <x14:negativeBorderColor rgb="FFFF0000"/>
              <x14:axisColor rgb="FF000000"/>
            </x14:dataBar>
          </x14:cfRule>
          <xm:sqref>Q398:Q429 Q431</xm:sqref>
        </x14:conditionalFormatting>
        <x14:conditionalFormatting xmlns:xm="http://schemas.microsoft.com/office/excel/2006/main">
          <x14:cfRule type="dataBar" id="{6E09A648-21CB-4AED-BC89-8065206C64A4}">
            <x14:dataBar minLength="0" maxLength="100" border="1" negativeBarBorderColorSameAsPositive="0">
              <x14:cfvo type="autoMin"/>
              <x14:cfvo type="autoMax"/>
              <x14:borderColor rgb="FF008AEF"/>
              <x14:negativeFillColor rgb="FFFF0000"/>
              <x14:negativeBorderColor rgb="FFFF0000"/>
              <x14:axisColor rgb="FF000000"/>
            </x14:dataBar>
          </x14:cfRule>
          <xm:sqref>P430:P431</xm:sqref>
        </x14:conditionalFormatting>
        <x14:conditionalFormatting xmlns:xm="http://schemas.microsoft.com/office/excel/2006/main">
          <x14:cfRule type="dataBar" id="{69E27B04-6842-4B2F-A9AA-F74664EDF2B2}">
            <x14:dataBar minLength="0" maxLength="100" border="1" negativeBarBorderColorSameAsPositive="0">
              <x14:cfvo type="autoMin"/>
              <x14:cfvo type="autoMax"/>
              <x14:borderColor rgb="FF008AEF"/>
              <x14:negativeFillColor rgb="FFFF0000"/>
              <x14:negativeBorderColor rgb="FFFF0000"/>
              <x14:axisColor rgb="FF000000"/>
            </x14:dataBar>
          </x14:cfRule>
          <xm:sqref>P398:P429</xm:sqref>
        </x14:conditionalFormatting>
        <x14:conditionalFormatting xmlns:xm="http://schemas.microsoft.com/office/excel/2006/main">
          <x14:cfRule type="dataBar" id="{CD9DF454-98AC-4B4B-84C7-A6FD85670EEE}">
            <x14:dataBar minLength="0" maxLength="100" border="1" negativeBarBorderColorSameAsPositive="0">
              <x14:cfvo type="autoMin"/>
              <x14:cfvo type="autoMax"/>
              <x14:borderColor rgb="FF008AEF"/>
              <x14:negativeFillColor rgb="FFFF0000"/>
              <x14:negativeBorderColor rgb="FFFF0000"/>
              <x14:axisColor rgb="FF000000"/>
            </x14:dataBar>
          </x14:cfRule>
          <xm:sqref>R437:R468 R470</xm:sqref>
        </x14:conditionalFormatting>
        <x14:conditionalFormatting xmlns:xm="http://schemas.microsoft.com/office/excel/2006/main">
          <x14:cfRule type="dataBar" id="{6ED3C8E8-21BA-4625-9ECE-4A5D0E0F740E}">
            <x14:dataBar minLength="0" maxLength="100" border="1" negativeBarBorderColorSameAsPositive="0">
              <x14:cfvo type="autoMin"/>
              <x14:cfvo type="autoMax"/>
              <x14:borderColor rgb="FF008AEF"/>
              <x14:negativeFillColor rgb="FFFF0000"/>
              <x14:negativeBorderColor rgb="FFFF0000"/>
              <x14:axisColor rgb="FF000000"/>
            </x14:dataBar>
          </x14:cfRule>
          <xm:sqref>Q437:Q468 Q470</xm:sqref>
        </x14:conditionalFormatting>
        <x14:conditionalFormatting xmlns:xm="http://schemas.microsoft.com/office/excel/2006/main">
          <x14:cfRule type="dataBar" id="{2A0A91A8-D823-4299-8785-1B1E7F1CF502}">
            <x14:dataBar minLength="0" maxLength="100" border="1" negativeBarBorderColorSameAsPositive="0">
              <x14:cfvo type="autoMin"/>
              <x14:cfvo type="autoMax"/>
              <x14:borderColor rgb="FF008AEF"/>
              <x14:negativeFillColor rgb="FFFF0000"/>
              <x14:negativeBorderColor rgb="FFFF0000"/>
              <x14:axisColor rgb="FF000000"/>
            </x14:dataBar>
          </x14:cfRule>
          <xm:sqref>P469:P470</xm:sqref>
        </x14:conditionalFormatting>
        <x14:conditionalFormatting xmlns:xm="http://schemas.microsoft.com/office/excel/2006/main">
          <x14:cfRule type="dataBar" id="{EE113FDD-1A54-4C1E-8422-1D8DB53576A2}">
            <x14:dataBar minLength="0" maxLength="100" border="1" negativeBarBorderColorSameAsPositive="0">
              <x14:cfvo type="autoMin"/>
              <x14:cfvo type="autoMax"/>
              <x14:borderColor rgb="FF008AEF"/>
              <x14:negativeFillColor rgb="FFFF0000"/>
              <x14:negativeBorderColor rgb="FFFF0000"/>
              <x14:axisColor rgb="FF000000"/>
            </x14:dataBar>
          </x14:cfRule>
          <xm:sqref>P437:P468</xm:sqref>
        </x14:conditionalFormatting>
        <x14:conditionalFormatting xmlns:xm="http://schemas.microsoft.com/office/excel/2006/main">
          <x14:cfRule type="dataBar" id="{0A4C3664-DC5D-4FF5-BC22-3961DB1FAB93}">
            <x14:dataBar minLength="0" maxLength="100" border="1" negativeBarBorderColorSameAsPositive="0">
              <x14:cfvo type="autoMin"/>
              <x14:cfvo type="autoMax"/>
              <x14:borderColor rgb="FF008AEF"/>
              <x14:negativeFillColor rgb="FFFF0000"/>
              <x14:negativeBorderColor rgb="FFFF0000"/>
              <x14:axisColor rgb="FF000000"/>
            </x14:dataBar>
          </x14:cfRule>
          <xm:sqref>R476:R507 R509</xm:sqref>
        </x14:conditionalFormatting>
        <x14:conditionalFormatting xmlns:xm="http://schemas.microsoft.com/office/excel/2006/main">
          <x14:cfRule type="dataBar" id="{CB1BBB0F-2E87-47B3-B52D-C9E1F55412B2}">
            <x14:dataBar minLength="0" maxLength="100" border="1" negativeBarBorderColorSameAsPositive="0">
              <x14:cfvo type="autoMin"/>
              <x14:cfvo type="autoMax"/>
              <x14:borderColor rgb="FF008AEF"/>
              <x14:negativeFillColor rgb="FFFF0000"/>
              <x14:negativeBorderColor rgb="FFFF0000"/>
              <x14:axisColor rgb="FF000000"/>
            </x14:dataBar>
          </x14:cfRule>
          <xm:sqref>Q476:Q507 Q509</xm:sqref>
        </x14:conditionalFormatting>
        <x14:conditionalFormatting xmlns:xm="http://schemas.microsoft.com/office/excel/2006/main">
          <x14:cfRule type="dataBar" id="{9A7DD174-6CEB-4BA5-8750-B0AE7132EA14}">
            <x14:dataBar minLength="0" maxLength="100" border="1" negativeBarBorderColorSameAsPositive="0">
              <x14:cfvo type="autoMin"/>
              <x14:cfvo type="autoMax"/>
              <x14:borderColor rgb="FF008AEF"/>
              <x14:negativeFillColor rgb="FFFF0000"/>
              <x14:negativeBorderColor rgb="FFFF0000"/>
              <x14:axisColor rgb="FF000000"/>
            </x14:dataBar>
          </x14:cfRule>
          <xm:sqref>P508:P509</xm:sqref>
        </x14:conditionalFormatting>
        <x14:conditionalFormatting xmlns:xm="http://schemas.microsoft.com/office/excel/2006/main">
          <x14:cfRule type="dataBar" id="{262F1D8B-CC3E-4657-A98C-0FC02208C871}">
            <x14:dataBar minLength="0" maxLength="100" border="1" negativeBarBorderColorSameAsPositive="0">
              <x14:cfvo type="autoMin"/>
              <x14:cfvo type="autoMax"/>
              <x14:borderColor rgb="FF008AEF"/>
              <x14:negativeFillColor rgb="FFFF0000"/>
              <x14:negativeBorderColor rgb="FFFF0000"/>
              <x14:axisColor rgb="FF000000"/>
            </x14:dataBar>
          </x14:cfRule>
          <xm:sqref>P476:P507</xm:sqref>
        </x14:conditionalFormatting>
        <x14:conditionalFormatting xmlns:xm="http://schemas.microsoft.com/office/excel/2006/main">
          <x14:cfRule type="dataBar" id="{853FE900-12B3-47BE-A45F-9882356E1270}">
            <x14:dataBar minLength="0" maxLength="100" border="1" negativeBarBorderColorSameAsPositive="0">
              <x14:cfvo type="autoMin"/>
              <x14:cfvo type="autoMax"/>
              <x14:borderColor rgb="FF008AEF"/>
              <x14:negativeFillColor rgb="FFFF0000"/>
              <x14:negativeBorderColor rgb="FFFF0000"/>
              <x14:axisColor rgb="FF000000"/>
            </x14:dataBar>
          </x14:cfRule>
          <xm:sqref>R515:R546 R548</xm:sqref>
        </x14:conditionalFormatting>
        <x14:conditionalFormatting xmlns:xm="http://schemas.microsoft.com/office/excel/2006/main">
          <x14:cfRule type="dataBar" id="{525EF8F8-661D-42F9-BF20-AF2A4F482FDB}">
            <x14:dataBar minLength="0" maxLength="100" border="1" negativeBarBorderColorSameAsPositive="0">
              <x14:cfvo type="autoMin"/>
              <x14:cfvo type="autoMax"/>
              <x14:borderColor rgb="FF008AEF"/>
              <x14:negativeFillColor rgb="FFFF0000"/>
              <x14:negativeBorderColor rgb="FFFF0000"/>
              <x14:axisColor rgb="FF000000"/>
            </x14:dataBar>
          </x14:cfRule>
          <xm:sqref>Q515:Q546 Q548</xm:sqref>
        </x14:conditionalFormatting>
        <x14:conditionalFormatting xmlns:xm="http://schemas.microsoft.com/office/excel/2006/main">
          <x14:cfRule type="dataBar" id="{DD861DF9-4C3D-42AD-8A9B-57E594F65191}">
            <x14:dataBar minLength="0" maxLength="100" border="1" negativeBarBorderColorSameAsPositive="0">
              <x14:cfvo type="autoMin"/>
              <x14:cfvo type="autoMax"/>
              <x14:borderColor rgb="FF008AEF"/>
              <x14:negativeFillColor rgb="FFFF0000"/>
              <x14:negativeBorderColor rgb="FFFF0000"/>
              <x14:axisColor rgb="FF000000"/>
            </x14:dataBar>
          </x14:cfRule>
          <xm:sqref>P547:P548</xm:sqref>
        </x14:conditionalFormatting>
        <x14:conditionalFormatting xmlns:xm="http://schemas.microsoft.com/office/excel/2006/main">
          <x14:cfRule type="dataBar" id="{267EBFEE-8E48-4A7B-B369-25A430B5776E}">
            <x14:dataBar minLength="0" maxLength="100" border="1" negativeBarBorderColorSameAsPositive="0">
              <x14:cfvo type="autoMin"/>
              <x14:cfvo type="autoMax"/>
              <x14:borderColor rgb="FF008AEF"/>
              <x14:negativeFillColor rgb="FFFF0000"/>
              <x14:negativeBorderColor rgb="FFFF0000"/>
              <x14:axisColor rgb="FF000000"/>
            </x14:dataBar>
          </x14:cfRule>
          <xm:sqref>P515:P546</xm:sqref>
        </x14:conditionalFormatting>
        <x14:conditionalFormatting xmlns:xm="http://schemas.microsoft.com/office/excel/2006/main">
          <x14:cfRule type="dataBar" id="{136DF4D3-1648-4E77-9391-E42DF75E8989}">
            <x14:dataBar minLength="0" maxLength="100" border="1" negativeBarBorderColorSameAsPositive="0">
              <x14:cfvo type="autoMin"/>
              <x14:cfvo type="autoMax"/>
              <x14:borderColor rgb="FF008AEF"/>
              <x14:negativeFillColor rgb="FFFF0000"/>
              <x14:negativeBorderColor rgb="FFFF0000"/>
              <x14:axisColor rgb="FF000000"/>
            </x14:dataBar>
          </x14:cfRule>
          <xm:sqref>R554:R585 R587</xm:sqref>
        </x14:conditionalFormatting>
        <x14:conditionalFormatting xmlns:xm="http://schemas.microsoft.com/office/excel/2006/main">
          <x14:cfRule type="dataBar" id="{4FA09BDF-9171-4975-A81E-7D3125E1C978}">
            <x14:dataBar minLength="0" maxLength="100" border="1" negativeBarBorderColorSameAsPositive="0">
              <x14:cfvo type="autoMin"/>
              <x14:cfvo type="autoMax"/>
              <x14:borderColor rgb="FF008AEF"/>
              <x14:negativeFillColor rgb="FFFF0000"/>
              <x14:negativeBorderColor rgb="FFFF0000"/>
              <x14:axisColor rgb="FF000000"/>
            </x14:dataBar>
          </x14:cfRule>
          <xm:sqref>Q554:Q585 Q587</xm:sqref>
        </x14:conditionalFormatting>
        <x14:conditionalFormatting xmlns:xm="http://schemas.microsoft.com/office/excel/2006/main">
          <x14:cfRule type="dataBar" id="{0F1CFC42-F996-4DF7-98D9-B1BE680E2408}">
            <x14:dataBar minLength="0" maxLength="100" border="1" negativeBarBorderColorSameAsPositive="0">
              <x14:cfvo type="autoMin"/>
              <x14:cfvo type="autoMax"/>
              <x14:borderColor rgb="FF008AEF"/>
              <x14:negativeFillColor rgb="FFFF0000"/>
              <x14:negativeBorderColor rgb="FFFF0000"/>
              <x14:axisColor rgb="FF000000"/>
            </x14:dataBar>
          </x14:cfRule>
          <xm:sqref>P586:P587</xm:sqref>
        </x14:conditionalFormatting>
        <x14:conditionalFormatting xmlns:xm="http://schemas.microsoft.com/office/excel/2006/main">
          <x14:cfRule type="dataBar" id="{FA0E8C92-56BF-4105-9EDB-F8F35749E9D3}">
            <x14:dataBar minLength="0" maxLength="100" border="1" negativeBarBorderColorSameAsPositive="0">
              <x14:cfvo type="autoMin"/>
              <x14:cfvo type="autoMax"/>
              <x14:borderColor rgb="FF008AEF"/>
              <x14:negativeFillColor rgb="FFFF0000"/>
              <x14:negativeBorderColor rgb="FFFF0000"/>
              <x14:axisColor rgb="FF000000"/>
            </x14:dataBar>
          </x14:cfRule>
          <xm:sqref>P554:P585</xm:sqref>
        </x14:conditionalFormatting>
        <x14:conditionalFormatting xmlns:xm="http://schemas.microsoft.com/office/excel/2006/main">
          <x14:cfRule type="dataBar" id="{18F1EDB2-B14A-4D8E-A797-382F38511ED3}">
            <x14:dataBar minLength="0" maxLength="100" border="1" negativeBarBorderColorSameAsPositive="0">
              <x14:cfvo type="autoMin"/>
              <x14:cfvo type="autoMax"/>
              <x14:borderColor rgb="FF008AEF"/>
              <x14:negativeFillColor rgb="FFFF0000"/>
              <x14:negativeBorderColor rgb="FFFF0000"/>
              <x14:axisColor rgb="FF000000"/>
            </x14:dataBar>
          </x14:cfRule>
          <xm:sqref>F42:O42</xm:sqref>
        </x14:conditionalFormatting>
        <x14:conditionalFormatting xmlns:xm="http://schemas.microsoft.com/office/excel/2006/main">
          <x14:cfRule type="dataBar" id="{62E7691C-E92D-4412-8B55-F7B04E21260F}">
            <x14:dataBar minLength="0" maxLength="100" border="1" negativeBarBorderColorSameAsPositive="0">
              <x14:cfvo type="autoMin"/>
              <x14:cfvo type="autoMax"/>
              <x14:borderColor rgb="FF008AEF"/>
              <x14:negativeFillColor rgb="FFFF0000"/>
              <x14:negativeBorderColor rgb="FFFF0000"/>
              <x14:axisColor rgb="FF000000"/>
            </x14:dataBar>
          </x14:cfRule>
          <xm:sqref>F120:O120</xm:sqref>
        </x14:conditionalFormatting>
        <x14:conditionalFormatting xmlns:xm="http://schemas.microsoft.com/office/excel/2006/main">
          <x14:cfRule type="dataBar" id="{5D52F2C8-295A-472D-8F7E-2B7B0B73F8F6}">
            <x14:dataBar minLength="0" maxLength="100" border="1" negativeBarBorderColorSameAsPositive="0">
              <x14:cfvo type="autoMin"/>
              <x14:cfvo type="autoMax"/>
              <x14:borderColor rgb="FF008AEF"/>
              <x14:negativeFillColor rgb="FFFF0000"/>
              <x14:negativeBorderColor rgb="FFFF0000"/>
              <x14:axisColor rgb="FF000000"/>
            </x14:dataBar>
          </x14:cfRule>
          <xm:sqref>F159:O159</xm:sqref>
        </x14:conditionalFormatting>
        <x14:conditionalFormatting xmlns:xm="http://schemas.microsoft.com/office/excel/2006/main">
          <x14:cfRule type="dataBar" id="{B6F7D502-2AB8-4CED-9C18-305729E5AD48}">
            <x14:dataBar minLength="0" maxLength="100" border="1" negativeBarBorderColorSameAsPositive="0">
              <x14:cfvo type="autoMin"/>
              <x14:cfvo type="autoMax"/>
              <x14:borderColor rgb="FF008AEF"/>
              <x14:negativeFillColor rgb="FFFF0000"/>
              <x14:negativeBorderColor rgb="FFFF0000"/>
              <x14:axisColor rgb="FF000000"/>
            </x14:dataBar>
          </x14:cfRule>
          <xm:sqref>F198:O198</xm:sqref>
        </x14:conditionalFormatting>
        <x14:conditionalFormatting xmlns:xm="http://schemas.microsoft.com/office/excel/2006/main">
          <x14:cfRule type="dataBar" id="{7A38AD0B-086A-497C-8FC2-077051E69F88}">
            <x14:dataBar minLength="0" maxLength="100" border="1" negativeBarBorderColorSameAsPositive="0">
              <x14:cfvo type="autoMin"/>
              <x14:cfvo type="autoMax"/>
              <x14:borderColor rgb="FF008AEF"/>
              <x14:negativeFillColor rgb="FFFF0000"/>
              <x14:negativeBorderColor rgb="FFFF0000"/>
              <x14:axisColor rgb="FF000000"/>
            </x14:dataBar>
          </x14:cfRule>
          <xm:sqref>F237:O237</xm:sqref>
        </x14:conditionalFormatting>
        <x14:conditionalFormatting xmlns:xm="http://schemas.microsoft.com/office/excel/2006/main">
          <x14:cfRule type="dataBar" id="{9437950A-4971-4DAC-AAF5-9772DF3708E0}">
            <x14:dataBar minLength="0" maxLength="100" border="1" negativeBarBorderColorSameAsPositive="0">
              <x14:cfvo type="autoMin"/>
              <x14:cfvo type="autoMax"/>
              <x14:borderColor rgb="FF008AEF"/>
              <x14:negativeFillColor rgb="FFFF0000"/>
              <x14:negativeBorderColor rgb="FFFF0000"/>
              <x14:axisColor rgb="FF000000"/>
            </x14:dataBar>
          </x14:cfRule>
          <xm:sqref>F276:O276</xm:sqref>
        </x14:conditionalFormatting>
        <x14:conditionalFormatting xmlns:xm="http://schemas.microsoft.com/office/excel/2006/main">
          <x14:cfRule type="dataBar" id="{47927764-F522-4CBF-A39B-5E937D19061A}">
            <x14:dataBar minLength="0" maxLength="100" border="1" negativeBarBorderColorSameAsPositive="0">
              <x14:cfvo type="autoMin"/>
              <x14:cfvo type="autoMax"/>
              <x14:borderColor rgb="FF008AEF"/>
              <x14:negativeFillColor rgb="FFFF0000"/>
              <x14:negativeBorderColor rgb="FFFF0000"/>
              <x14:axisColor rgb="FF000000"/>
            </x14:dataBar>
          </x14:cfRule>
          <xm:sqref>F315:O315</xm:sqref>
        </x14:conditionalFormatting>
        <x14:conditionalFormatting xmlns:xm="http://schemas.microsoft.com/office/excel/2006/main">
          <x14:cfRule type="dataBar" id="{49E5084E-7021-4E64-9CB5-A2AC267E316B}">
            <x14:dataBar minLength="0" maxLength="100" border="1" negativeBarBorderColorSameAsPositive="0">
              <x14:cfvo type="autoMin"/>
              <x14:cfvo type="autoMax"/>
              <x14:borderColor rgb="FF008AEF"/>
              <x14:negativeFillColor rgb="FFFF0000"/>
              <x14:negativeBorderColor rgb="FFFF0000"/>
              <x14:axisColor rgb="FF000000"/>
            </x14:dataBar>
          </x14:cfRule>
          <xm:sqref>F393:O393</xm:sqref>
        </x14:conditionalFormatting>
        <x14:conditionalFormatting xmlns:xm="http://schemas.microsoft.com/office/excel/2006/main">
          <x14:cfRule type="dataBar" id="{F0B08009-4CA3-40AF-8B86-08E067B506EA}">
            <x14:dataBar minLength="0" maxLength="100" border="1" negativeBarBorderColorSameAsPositive="0">
              <x14:cfvo type="autoMin"/>
              <x14:cfvo type="autoMax"/>
              <x14:borderColor rgb="FF008AEF"/>
              <x14:negativeFillColor rgb="FFFF0000"/>
              <x14:negativeBorderColor rgb="FFFF0000"/>
              <x14:axisColor rgb="FF000000"/>
            </x14:dataBar>
          </x14:cfRule>
          <xm:sqref>F432:O432</xm:sqref>
        </x14:conditionalFormatting>
        <x14:conditionalFormatting xmlns:xm="http://schemas.microsoft.com/office/excel/2006/main">
          <x14:cfRule type="dataBar" id="{B541EB29-2FA7-4F40-ACAE-84A94029F294}">
            <x14:dataBar minLength="0" maxLength="100" border="1" negativeBarBorderColorSameAsPositive="0">
              <x14:cfvo type="autoMin"/>
              <x14:cfvo type="autoMax"/>
              <x14:borderColor rgb="FF008AEF"/>
              <x14:negativeFillColor rgb="FFFF0000"/>
              <x14:negativeBorderColor rgb="FFFF0000"/>
              <x14:axisColor rgb="FF000000"/>
            </x14:dataBar>
          </x14:cfRule>
          <xm:sqref>F471:O471</xm:sqref>
        </x14:conditionalFormatting>
        <x14:conditionalFormatting xmlns:xm="http://schemas.microsoft.com/office/excel/2006/main">
          <x14:cfRule type="dataBar" id="{8AAEE77D-FE7A-45C5-B21A-2828A6D3AE70}">
            <x14:dataBar minLength="0" maxLength="100" border="1" negativeBarBorderColorSameAsPositive="0">
              <x14:cfvo type="autoMin"/>
              <x14:cfvo type="autoMax"/>
              <x14:borderColor rgb="FF008AEF"/>
              <x14:negativeFillColor rgb="FFFF0000"/>
              <x14:negativeBorderColor rgb="FFFF0000"/>
              <x14:axisColor rgb="FF000000"/>
            </x14:dataBar>
          </x14:cfRule>
          <xm:sqref>F510:O510</xm:sqref>
        </x14:conditionalFormatting>
        <x14:conditionalFormatting xmlns:xm="http://schemas.microsoft.com/office/excel/2006/main">
          <x14:cfRule type="dataBar" id="{F9123BD5-E77C-45D1-90C1-CA76A26BBF50}">
            <x14:dataBar minLength="0" maxLength="100" border="1" negativeBarBorderColorSameAsPositive="0">
              <x14:cfvo type="autoMin"/>
              <x14:cfvo type="autoMax"/>
              <x14:borderColor rgb="FF008AEF"/>
              <x14:negativeFillColor rgb="FFFF0000"/>
              <x14:negativeBorderColor rgb="FFFF0000"/>
              <x14:axisColor rgb="FF000000"/>
            </x14:dataBar>
          </x14:cfRule>
          <xm:sqref>F549:O549</xm:sqref>
        </x14:conditionalFormatting>
        <x14:conditionalFormatting xmlns:xm="http://schemas.microsoft.com/office/excel/2006/main">
          <x14:cfRule type="dataBar" id="{DE0923ED-B3D3-46B1-B38F-D2FE43C0BCAE}">
            <x14:dataBar minLength="0" maxLength="100" border="1" negativeBarBorderColorSameAsPositive="0">
              <x14:cfvo type="autoMin"/>
              <x14:cfvo type="autoMax"/>
              <x14:borderColor rgb="FF008AEF"/>
              <x14:negativeFillColor rgb="FFFF0000"/>
              <x14:negativeBorderColor rgb="FFFF0000"/>
              <x14:axisColor rgb="FF000000"/>
            </x14:dataBar>
          </x14:cfRule>
          <xm:sqref>F588:O588</xm:sqref>
        </x14:conditionalFormatting>
        <x14:conditionalFormatting xmlns:xm="http://schemas.microsoft.com/office/excel/2006/main">
          <x14:cfRule type="dataBar" id="{79F2C8EC-1A8E-48FA-B7B8-9E17934D683C}">
            <x14:dataBar minLength="0" maxLength="100" border="1" negativeBarBorderColorSameAsPositive="0">
              <x14:cfvo type="autoMin"/>
              <x14:cfvo type="autoMax"/>
              <x14:borderColor rgb="FF008AEF"/>
              <x14:negativeFillColor rgb="FFFF0000"/>
              <x14:negativeBorderColor rgb="FFFF0000"/>
              <x14:axisColor rgb="FF000000"/>
            </x14:dataBar>
          </x14:cfRule>
          <xm:sqref>R47:R78 R80</xm:sqref>
        </x14:conditionalFormatting>
        <x14:conditionalFormatting xmlns:xm="http://schemas.microsoft.com/office/excel/2006/main">
          <x14:cfRule type="dataBar" id="{698BACD3-FABB-4115-A995-8322BA104D4C}">
            <x14:dataBar minLength="0" maxLength="100" border="1" negativeBarBorderColorSameAsPositive="0">
              <x14:cfvo type="autoMin"/>
              <x14:cfvo type="autoMax"/>
              <x14:borderColor rgb="FF008AEF"/>
              <x14:negativeFillColor rgb="FFFF0000"/>
              <x14:negativeBorderColor rgb="FFFF0000"/>
              <x14:axisColor rgb="FF000000"/>
            </x14:dataBar>
          </x14:cfRule>
          <xm:sqref>Q47:Q78 Q80</xm:sqref>
        </x14:conditionalFormatting>
        <x14:conditionalFormatting xmlns:xm="http://schemas.microsoft.com/office/excel/2006/main">
          <x14:cfRule type="dataBar" id="{78FDC944-4B86-42ED-B062-BC55BAAE2EC9}">
            <x14:dataBar minLength="0" maxLength="100" border="1" negativeBarBorderColorSameAsPositive="0">
              <x14:cfvo type="autoMin"/>
              <x14:cfvo type="autoMax"/>
              <x14:borderColor rgb="FF008AEF"/>
              <x14:negativeFillColor rgb="FFFF0000"/>
              <x14:negativeBorderColor rgb="FFFF0000"/>
              <x14:axisColor rgb="FF000000"/>
            </x14:dataBar>
          </x14:cfRule>
          <xm:sqref>P47:P80</xm:sqref>
        </x14:conditionalFormatting>
        <x14:conditionalFormatting xmlns:xm="http://schemas.microsoft.com/office/excel/2006/main">
          <x14:cfRule type="dataBar" id="{5F55D055-F68F-4BF2-8EA2-5E6A74D0A61C}">
            <x14:dataBar minLength="0" maxLength="100" border="1" negativeBarBorderColorSameAsPositive="0">
              <x14:cfvo type="autoMin"/>
              <x14:cfvo type="autoMax"/>
              <x14:borderColor rgb="FF008AEF"/>
              <x14:negativeFillColor rgb="FFFF0000"/>
              <x14:negativeBorderColor rgb="FFFF0000"/>
              <x14:axisColor rgb="FF000000"/>
            </x14:dataBar>
          </x14:cfRule>
          <xm:sqref>F81:O81</xm:sqref>
        </x14:conditionalFormatting>
        <x14:conditionalFormatting xmlns:xm="http://schemas.microsoft.com/office/excel/2006/main">
          <x14:cfRule type="dataBar" id="{DA242BFC-91E3-4952-B4A6-0EB5FBB4D9F9}">
            <x14:dataBar minLength="0" maxLength="100" border="1" negativeBarBorderColorSameAsPositive="0">
              <x14:cfvo type="autoMin"/>
              <x14:cfvo type="autoMax"/>
              <x14:borderColor rgb="FF008AEF"/>
              <x14:negativeFillColor rgb="FFFF0000"/>
              <x14:negativeBorderColor rgb="FFFF0000"/>
              <x14:axisColor rgb="FF000000"/>
            </x14:dataBar>
          </x14:cfRule>
          <xm:sqref>R320:R351 R353</xm:sqref>
        </x14:conditionalFormatting>
        <x14:conditionalFormatting xmlns:xm="http://schemas.microsoft.com/office/excel/2006/main">
          <x14:cfRule type="dataBar" id="{594D6445-D931-400C-ADE1-BC54031793D9}">
            <x14:dataBar minLength="0" maxLength="100" border="1" negativeBarBorderColorSameAsPositive="0">
              <x14:cfvo type="autoMin"/>
              <x14:cfvo type="autoMax"/>
              <x14:borderColor rgb="FF008AEF"/>
              <x14:negativeFillColor rgb="FFFF0000"/>
              <x14:negativeBorderColor rgb="FFFF0000"/>
              <x14:axisColor rgb="FF000000"/>
            </x14:dataBar>
          </x14:cfRule>
          <xm:sqref>Q320:Q351 Q353</xm:sqref>
        </x14:conditionalFormatting>
        <x14:conditionalFormatting xmlns:xm="http://schemas.microsoft.com/office/excel/2006/main">
          <x14:cfRule type="dataBar" id="{628C5F5E-E7D2-4EF7-9FA4-CEFB27AE1F61}">
            <x14:dataBar minLength="0" maxLength="100" border="1" negativeBarBorderColorSameAsPositive="0">
              <x14:cfvo type="autoMin"/>
              <x14:cfvo type="autoMax"/>
              <x14:borderColor rgb="FF008AEF"/>
              <x14:negativeFillColor rgb="FFFF0000"/>
              <x14:negativeBorderColor rgb="FFFF0000"/>
              <x14:axisColor rgb="FF000000"/>
            </x14:dataBar>
          </x14:cfRule>
          <xm:sqref>P320:P353</xm:sqref>
        </x14:conditionalFormatting>
        <x14:conditionalFormatting xmlns:xm="http://schemas.microsoft.com/office/excel/2006/main">
          <x14:cfRule type="dataBar" id="{6EF50FEA-4C7B-4914-9F81-D967FE8990FE}">
            <x14:dataBar minLength="0" maxLength="100" border="1" negativeBarBorderColorSameAsPositive="0">
              <x14:cfvo type="autoMin"/>
              <x14:cfvo type="autoMax"/>
              <x14:borderColor rgb="FF008AEF"/>
              <x14:negativeFillColor rgb="FFFF0000"/>
              <x14:negativeBorderColor rgb="FFFF0000"/>
              <x14:axisColor rgb="FF000000"/>
            </x14:dataBar>
          </x14:cfRule>
          <xm:sqref>F354:O354</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Other!F320:O320</xm:f>
              <xm:sqref>C320</xm:sqref>
            </x14:sparkline>
            <x14:sparkline>
              <xm:f>Other!F321:O321</xm:f>
              <xm:sqref>C321</xm:sqref>
            </x14:sparkline>
            <x14:sparkline>
              <xm:f>Other!F322:O322</xm:f>
              <xm:sqref>C322</xm:sqref>
            </x14:sparkline>
            <x14:sparkline>
              <xm:f>Other!F323:O323</xm:f>
              <xm:sqref>C323</xm:sqref>
            </x14:sparkline>
            <x14:sparkline>
              <xm:f>Other!F324:O324</xm:f>
              <xm:sqref>C324</xm:sqref>
            </x14:sparkline>
            <x14:sparkline>
              <xm:f>Other!F325:O325</xm:f>
              <xm:sqref>C325</xm:sqref>
            </x14:sparkline>
            <x14:sparkline>
              <xm:f>Other!F326:O326</xm:f>
              <xm:sqref>C326</xm:sqref>
            </x14:sparkline>
            <x14:sparkline>
              <xm:f>Other!F327:O327</xm:f>
              <xm:sqref>C327</xm:sqref>
            </x14:sparkline>
            <x14:sparkline>
              <xm:f>Other!F328:O328</xm:f>
              <xm:sqref>C328</xm:sqref>
            </x14:sparkline>
            <x14:sparkline>
              <xm:f>Other!F329:O329</xm:f>
              <xm:sqref>C329</xm:sqref>
            </x14:sparkline>
            <x14:sparkline>
              <xm:f>Other!F330:O330</xm:f>
              <xm:sqref>C330</xm:sqref>
            </x14:sparkline>
            <x14:sparkline>
              <xm:f>Other!F331:O331</xm:f>
              <xm:sqref>C331</xm:sqref>
            </x14:sparkline>
            <x14:sparkline>
              <xm:f>Other!F332:O332</xm:f>
              <xm:sqref>C332</xm:sqref>
            </x14:sparkline>
            <x14:sparkline>
              <xm:f>Other!F333:O333</xm:f>
              <xm:sqref>C333</xm:sqref>
            </x14:sparkline>
            <x14:sparkline>
              <xm:f>Other!F334:O334</xm:f>
              <xm:sqref>C334</xm:sqref>
            </x14:sparkline>
            <x14:sparkline>
              <xm:f>Other!F335:O335</xm:f>
              <xm:sqref>C335</xm:sqref>
            </x14:sparkline>
            <x14:sparkline>
              <xm:f>Other!F336:O336</xm:f>
              <xm:sqref>C336</xm:sqref>
            </x14:sparkline>
            <x14:sparkline>
              <xm:f>Other!F337:O337</xm:f>
              <xm:sqref>C337</xm:sqref>
            </x14:sparkline>
            <x14:sparkline>
              <xm:f>Other!F338:O338</xm:f>
              <xm:sqref>C338</xm:sqref>
            </x14:sparkline>
            <x14:sparkline>
              <xm:f>Other!F339:O339</xm:f>
              <xm:sqref>C339</xm:sqref>
            </x14:sparkline>
            <x14:sparkline>
              <xm:f>Other!F340:O340</xm:f>
              <xm:sqref>C340</xm:sqref>
            </x14:sparkline>
            <x14:sparkline>
              <xm:f>Other!F341:O341</xm:f>
              <xm:sqref>C341</xm:sqref>
            </x14:sparkline>
            <x14:sparkline>
              <xm:f>Other!F342:O342</xm:f>
              <xm:sqref>C342</xm:sqref>
            </x14:sparkline>
            <x14:sparkline>
              <xm:f>Other!F343:O343</xm:f>
              <xm:sqref>C343</xm:sqref>
            </x14:sparkline>
            <x14:sparkline>
              <xm:f>Other!F344:O344</xm:f>
              <xm:sqref>C344</xm:sqref>
            </x14:sparkline>
            <x14:sparkline>
              <xm:f>Other!F345:O345</xm:f>
              <xm:sqref>C345</xm:sqref>
            </x14:sparkline>
            <x14:sparkline>
              <xm:f>Other!F346:O346</xm:f>
              <xm:sqref>C346</xm:sqref>
            </x14:sparkline>
            <x14:sparkline>
              <xm:f>Other!F347:O347</xm:f>
              <xm:sqref>C347</xm:sqref>
            </x14:sparkline>
            <x14:sparkline>
              <xm:f>Other!F348:O348</xm:f>
              <xm:sqref>C348</xm:sqref>
            </x14:sparkline>
            <x14:sparkline>
              <xm:f>Other!F349:O349</xm:f>
              <xm:sqref>C349</xm:sqref>
            </x14:sparkline>
            <x14:sparkline>
              <xm:f>Other!F350:O350</xm:f>
              <xm:sqref>C350</xm:sqref>
            </x14:sparkline>
            <x14:sparkline>
              <xm:f>Other!F351:O351</xm:f>
              <xm:sqref>C351</xm:sqref>
            </x14:sparkline>
            <x14:sparkline>
              <xm:f>Other!F352:O352</xm:f>
              <xm:sqref>C352</xm:sqref>
            </x14:sparkline>
            <x14:sparkline>
              <xm:f>Other!F353:O353</xm:f>
              <xm:sqref>C353</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Other!F47:O47</xm:f>
              <xm:sqref>C47</xm:sqref>
            </x14:sparkline>
            <x14:sparkline>
              <xm:f>Other!F48:O48</xm:f>
              <xm:sqref>C48</xm:sqref>
            </x14:sparkline>
            <x14:sparkline>
              <xm:f>Other!F49:O49</xm:f>
              <xm:sqref>C49</xm:sqref>
            </x14:sparkline>
            <x14:sparkline>
              <xm:f>Other!F50:O50</xm:f>
              <xm:sqref>C50</xm:sqref>
            </x14:sparkline>
            <x14:sparkline>
              <xm:f>Other!F51:O51</xm:f>
              <xm:sqref>C51</xm:sqref>
            </x14:sparkline>
            <x14:sparkline>
              <xm:f>Other!F52:O52</xm:f>
              <xm:sqref>C52</xm:sqref>
            </x14:sparkline>
            <x14:sparkline>
              <xm:f>Other!F53:O53</xm:f>
              <xm:sqref>C53</xm:sqref>
            </x14:sparkline>
            <x14:sparkline>
              <xm:f>Other!F54:O54</xm:f>
              <xm:sqref>C54</xm:sqref>
            </x14:sparkline>
            <x14:sparkline>
              <xm:f>Other!F55:O55</xm:f>
              <xm:sqref>C55</xm:sqref>
            </x14:sparkline>
            <x14:sparkline>
              <xm:f>Other!F56:O56</xm:f>
              <xm:sqref>C56</xm:sqref>
            </x14:sparkline>
            <x14:sparkline>
              <xm:f>Other!F57:O57</xm:f>
              <xm:sqref>C57</xm:sqref>
            </x14:sparkline>
            <x14:sparkline>
              <xm:f>Other!F58:O58</xm:f>
              <xm:sqref>C58</xm:sqref>
            </x14:sparkline>
            <x14:sparkline>
              <xm:f>Other!F59:O59</xm:f>
              <xm:sqref>C59</xm:sqref>
            </x14:sparkline>
            <x14:sparkline>
              <xm:f>Other!F60:O60</xm:f>
              <xm:sqref>C60</xm:sqref>
            </x14:sparkline>
            <x14:sparkline>
              <xm:f>Other!F61:O61</xm:f>
              <xm:sqref>C61</xm:sqref>
            </x14:sparkline>
            <x14:sparkline>
              <xm:f>Other!F62:O62</xm:f>
              <xm:sqref>C62</xm:sqref>
            </x14:sparkline>
            <x14:sparkline>
              <xm:f>Other!F63:O63</xm:f>
              <xm:sqref>C63</xm:sqref>
            </x14:sparkline>
            <x14:sparkline>
              <xm:f>Other!F64:O64</xm:f>
              <xm:sqref>C64</xm:sqref>
            </x14:sparkline>
            <x14:sparkline>
              <xm:f>Other!F65:O65</xm:f>
              <xm:sqref>C65</xm:sqref>
            </x14:sparkline>
            <x14:sparkline>
              <xm:f>Other!F66:O66</xm:f>
              <xm:sqref>C66</xm:sqref>
            </x14:sparkline>
            <x14:sparkline>
              <xm:f>Other!F67:O67</xm:f>
              <xm:sqref>C67</xm:sqref>
            </x14:sparkline>
            <x14:sparkline>
              <xm:f>Other!F68:O68</xm:f>
              <xm:sqref>C68</xm:sqref>
            </x14:sparkline>
            <x14:sparkline>
              <xm:f>Other!F69:O69</xm:f>
              <xm:sqref>C69</xm:sqref>
            </x14:sparkline>
            <x14:sparkline>
              <xm:f>Other!F70:O70</xm:f>
              <xm:sqref>C70</xm:sqref>
            </x14:sparkline>
            <x14:sparkline>
              <xm:f>Other!F71:O71</xm:f>
              <xm:sqref>C71</xm:sqref>
            </x14:sparkline>
            <x14:sparkline>
              <xm:f>Other!F72:O72</xm:f>
              <xm:sqref>C72</xm:sqref>
            </x14:sparkline>
            <x14:sparkline>
              <xm:f>Other!F73:O73</xm:f>
              <xm:sqref>C73</xm:sqref>
            </x14:sparkline>
            <x14:sparkline>
              <xm:f>Other!F74:O74</xm:f>
              <xm:sqref>C74</xm:sqref>
            </x14:sparkline>
            <x14:sparkline>
              <xm:f>Other!F75:O75</xm:f>
              <xm:sqref>C75</xm:sqref>
            </x14:sparkline>
            <x14:sparkline>
              <xm:f>Other!F76:O76</xm:f>
              <xm:sqref>C76</xm:sqref>
            </x14:sparkline>
            <x14:sparkline>
              <xm:f>Other!F77:O77</xm:f>
              <xm:sqref>C77</xm:sqref>
            </x14:sparkline>
            <x14:sparkline>
              <xm:f>Other!F78:O78</xm:f>
              <xm:sqref>C78</xm:sqref>
            </x14:sparkline>
            <x14:sparkline>
              <xm:f>Other!F79:O79</xm:f>
              <xm:sqref>C79</xm:sqref>
            </x14:sparkline>
            <x14:sparkline>
              <xm:f>Other!F80:O80</xm:f>
              <xm:sqref>C80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Other!F554:O554</xm:f>
              <xm:sqref>C554</xm:sqref>
            </x14:sparkline>
            <x14:sparkline>
              <xm:f>Other!F555:O555</xm:f>
              <xm:sqref>C555</xm:sqref>
            </x14:sparkline>
            <x14:sparkline>
              <xm:f>Other!F556:O556</xm:f>
              <xm:sqref>C556</xm:sqref>
            </x14:sparkline>
            <x14:sparkline>
              <xm:f>Other!F557:O557</xm:f>
              <xm:sqref>C557</xm:sqref>
            </x14:sparkline>
            <x14:sparkline>
              <xm:f>Other!F558:O558</xm:f>
              <xm:sqref>C558</xm:sqref>
            </x14:sparkline>
            <x14:sparkline>
              <xm:f>Other!F559:O559</xm:f>
              <xm:sqref>C559</xm:sqref>
            </x14:sparkline>
            <x14:sparkline>
              <xm:f>Other!F560:O560</xm:f>
              <xm:sqref>C560</xm:sqref>
            </x14:sparkline>
            <x14:sparkline>
              <xm:f>Other!F561:O561</xm:f>
              <xm:sqref>C561</xm:sqref>
            </x14:sparkline>
            <x14:sparkline>
              <xm:f>Other!F562:O562</xm:f>
              <xm:sqref>C562</xm:sqref>
            </x14:sparkline>
            <x14:sparkline>
              <xm:f>Other!F563:O563</xm:f>
              <xm:sqref>C563</xm:sqref>
            </x14:sparkline>
            <x14:sparkline>
              <xm:f>Other!F564:O564</xm:f>
              <xm:sqref>C564</xm:sqref>
            </x14:sparkline>
            <x14:sparkline>
              <xm:f>Other!F565:O565</xm:f>
              <xm:sqref>C565</xm:sqref>
            </x14:sparkline>
            <x14:sparkline>
              <xm:f>Other!F566:O566</xm:f>
              <xm:sqref>C566</xm:sqref>
            </x14:sparkline>
            <x14:sparkline>
              <xm:f>Other!F567:O567</xm:f>
              <xm:sqref>C567</xm:sqref>
            </x14:sparkline>
            <x14:sparkline>
              <xm:f>Other!F568:O568</xm:f>
              <xm:sqref>C568</xm:sqref>
            </x14:sparkline>
            <x14:sparkline>
              <xm:f>Other!F569:O569</xm:f>
              <xm:sqref>C569</xm:sqref>
            </x14:sparkline>
            <x14:sparkline>
              <xm:f>Other!F570:O570</xm:f>
              <xm:sqref>C570</xm:sqref>
            </x14:sparkline>
            <x14:sparkline>
              <xm:f>Other!F571:O571</xm:f>
              <xm:sqref>C571</xm:sqref>
            </x14:sparkline>
            <x14:sparkline>
              <xm:f>Other!F572:O572</xm:f>
              <xm:sqref>C572</xm:sqref>
            </x14:sparkline>
            <x14:sparkline>
              <xm:f>Other!F573:O573</xm:f>
              <xm:sqref>C573</xm:sqref>
            </x14:sparkline>
            <x14:sparkline>
              <xm:f>Other!F574:O574</xm:f>
              <xm:sqref>C574</xm:sqref>
            </x14:sparkline>
            <x14:sparkline>
              <xm:f>Other!F575:O575</xm:f>
              <xm:sqref>C575</xm:sqref>
            </x14:sparkline>
            <x14:sparkline>
              <xm:f>Other!F576:O576</xm:f>
              <xm:sqref>C576</xm:sqref>
            </x14:sparkline>
            <x14:sparkline>
              <xm:f>Other!F577:O577</xm:f>
              <xm:sqref>C577</xm:sqref>
            </x14:sparkline>
            <x14:sparkline>
              <xm:f>Other!F578:O578</xm:f>
              <xm:sqref>C578</xm:sqref>
            </x14:sparkline>
            <x14:sparkline>
              <xm:f>Other!F579:O579</xm:f>
              <xm:sqref>C579</xm:sqref>
            </x14:sparkline>
            <x14:sparkline>
              <xm:f>Other!F580:O580</xm:f>
              <xm:sqref>C580</xm:sqref>
            </x14:sparkline>
            <x14:sparkline>
              <xm:f>Other!F581:O581</xm:f>
              <xm:sqref>C581</xm:sqref>
            </x14:sparkline>
            <x14:sparkline>
              <xm:f>Other!F582:O582</xm:f>
              <xm:sqref>C582</xm:sqref>
            </x14:sparkline>
            <x14:sparkline>
              <xm:f>Other!F583:O583</xm:f>
              <xm:sqref>C583</xm:sqref>
            </x14:sparkline>
            <x14:sparkline>
              <xm:f>Other!F584:O584</xm:f>
              <xm:sqref>C584</xm:sqref>
            </x14:sparkline>
            <x14:sparkline>
              <xm:f>Other!F585:O585</xm:f>
              <xm:sqref>C585</xm:sqref>
            </x14:sparkline>
            <x14:sparkline>
              <xm:f>Other!F586:O586</xm:f>
              <xm:sqref>C586</xm:sqref>
            </x14:sparkline>
            <x14:sparkline>
              <xm:f>Other!F587:O587</xm:f>
              <xm:sqref>C587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Other!F515:O515</xm:f>
              <xm:sqref>C515</xm:sqref>
            </x14:sparkline>
            <x14:sparkline>
              <xm:f>Other!F516:O516</xm:f>
              <xm:sqref>C516</xm:sqref>
            </x14:sparkline>
            <x14:sparkline>
              <xm:f>Other!F517:O517</xm:f>
              <xm:sqref>C517</xm:sqref>
            </x14:sparkline>
            <x14:sparkline>
              <xm:f>Other!F518:O518</xm:f>
              <xm:sqref>C518</xm:sqref>
            </x14:sparkline>
            <x14:sparkline>
              <xm:f>Other!F519:O519</xm:f>
              <xm:sqref>C519</xm:sqref>
            </x14:sparkline>
            <x14:sparkline>
              <xm:f>Other!F520:O520</xm:f>
              <xm:sqref>C520</xm:sqref>
            </x14:sparkline>
            <x14:sparkline>
              <xm:f>Other!F521:O521</xm:f>
              <xm:sqref>C521</xm:sqref>
            </x14:sparkline>
            <x14:sparkline>
              <xm:f>Other!F522:O522</xm:f>
              <xm:sqref>C522</xm:sqref>
            </x14:sparkline>
            <x14:sparkline>
              <xm:f>Other!F523:O523</xm:f>
              <xm:sqref>C523</xm:sqref>
            </x14:sparkline>
            <x14:sparkline>
              <xm:f>Other!F524:O524</xm:f>
              <xm:sqref>C524</xm:sqref>
            </x14:sparkline>
            <x14:sparkline>
              <xm:f>Other!F525:O525</xm:f>
              <xm:sqref>C525</xm:sqref>
            </x14:sparkline>
            <x14:sparkline>
              <xm:f>Other!F526:O526</xm:f>
              <xm:sqref>C526</xm:sqref>
            </x14:sparkline>
            <x14:sparkline>
              <xm:f>Other!F527:O527</xm:f>
              <xm:sqref>C527</xm:sqref>
            </x14:sparkline>
            <x14:sparkline>
              <xm:f>Other!F528:O528</xm:f>
              <xm:sqref>C528</xm:sqref>
            </x14:sparkline>
            <x14:sparkline>
              <xm:f>Other!F529:O529</xm:f>
              <xm:sqref>C529</xm:sqref>
            </x14:sparkline>
            <x14:sparkline>
              <xm:f>Other!F530:O530</xm:f>
              <xm:sqref>C530</xm:sqref>
            </x14:sparkline>
            <x14:sparkline>
              <xm:f>Other!F531:O531</xm:f>
              <xm:sqref>C531</xm:sqref>
            </x14:sparkline>
            <x14:sparkline>
              <xm:f>Other!F532:O532</xm:f>
              <xm:sqref>C532</xm:sqref>
            </x14:sparkline>
            <x14:sparkline>
              <xm:f>Other!F533:O533</xm:f>
              <xm:sqref>C533</xm:sqref>
            </x14:sparkline>
            <x14:sparkline>
              <xm:f>Other!F534:O534</xm:f>
              <xm:sqref>C534</xm:sqref>
            </x14:sparkline>
            <x14:sparkline>
              <xm:f>Other!F535:O535</xm:f>
              <xm:sqref>C535</xm:sqref>
            </x14:sparkline>
            <x14:sparkline>
              <xm:f>Other!F536:O536</xm:f>
              <xm:sqref>C536</xm:sqref>
            </x14:sparkline>
            <x14:sparkline>
              <xm:f>Other!F537:O537</xm:f>
              <xm:sqref>C537</xm:sqref>
            </x14:sparkline>
            <x14:sparkline>
              <xm:f>Other!F538:O538</xm:f>
              <xm:sqref>C538</xm:sqref>
            </x14:sparkline>
            <x14:sparkline>
              <xm:f>Other!F539:O539</xm:f>
              <xm:sqref>C539</xm:sqref>
            </x14:sparkline>
            <x14:sparkline>
              <xm:f>Other!F540:O540</xm:f>
              <xm:sqref>C540</xm:sqref>
            </x14:sparkline>
            <x14:sparkline>
              <xm:f>Other!F541:O541</xm:f>
              <xm:sqref>C541</xm:sqref>
            </x14:sparkline>
            <x14:sparkline>
              <xm:f>Other!F542:O542</xm:f>
              <xm:sqref>C542</xm:sqref>
            </x14:sparkline>
            <x14:sparkline>
              <xm:f>Other!F543:O543</xm:f>
              <xm:sqref>C543</xm:sqref>
            </x14:sparkline>
            <x14:sparkline>
              <xm:f>Other!F544:O544</xm:f>
              <xm:sqref>C544</xm:sqref>
            </x14:sparkline>
            <x14:sparkline>
              <xm:f>Other!F545:O545</xm:f>
              <xm:sqref>C545</xm:sqref>
            </x14:sparkline>
            <x14:sparkline>
              <xm:f>Other!F546:O546</xm:f>
              <xm:sqref>C546</xm:sqref>
            </x14:sparkline>
            <x14:sparkline>
              <xm:f>Other!F547:O547</xm:f>
              <xm:sqref>C547</xm:sqref>
            </x14:sparkline>
            <x14:sparkline>
              <xm:f>Other!F548:O548</xm:f>
              <xm:sqref>C548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Other!F476:O476</xm:f>
              <xm:sqref>C476</xm:sqref>
            </x14:sparkline>
            <x14:sparkline>
              <xm:f>Other!F477:O477</xm:f>
              <xm:sqref>C477</xm:sqref>
            </x14:sparkline>
            <x14:sparkline>
              <xm:f>Other!F478:O478</xm:f>
              <xm:sqref>C478</xm:sqref>
            </x14:sparkline>
            <x14:sparkline>
              <xm:f>Other!F479:O479</xm:f>
              <xm:sqref>C479</xm:sqref>
            </x14:sparkline>
            <x14:sparkline>
              <xm:f>Other!F480:O480</xm:f>
              <xm:sqref>C480</xm:sqref>
            </x14:sparkline>
            <x14:sparkline>
              <xm:f>Other!F481:O481</xm:f>
              <xm:sqref>C481</xm:sqref>
            </x14:sparkline>
            <x14:sparkline>
              <xm:f>Other!F482:O482</xm:f>
              <xm:sqref>C482</xm:sqref>
            </x14:sparkline>
            <x14:sparkline>
              <xm:f>Other!F483:O483</xm:f>
              <xm:sqref>C483</xm:sqref>
            </x14:sparkline>
            <x14:sparkline>
              <xm:f>Other!F484:O484</xm:f>
              <xm:sqref>C484</xm:sqref>
            </x14:sparkline>
            <x14:sparkline>
              <xm:f>Other!F485:O485</xm:f>
              <xm:sqref>C485</xm:sqref>
            </x14:sparkline>
            <x14:sparkline>
              <xm:f>Other!F486:O486</xm:f>
              <xm:sqref>C486</xm:sqref>
            </x14:sparkline>
            <x14:sparkline>
              <xm:f>Other!F487:O487</xm:f>
              <xm:sqref>C487</xm:sqref>
            </x14:sparkline>
            <x14:sparkline>
              <xm:f>Other!F488:O488</xm:f>
              <xm:sqref>C488</xm:sqref>
            </x14:sparkline>
            <x14:sparkline>
              <xm:f>Other!F489:O489</xm:f>
              <xm:sqref>C489</xm:sqref>
            </x14:sparkline>
            <x14:sparkline>
              <xm:f>Other!F490:O490</xm:f>
              <xm:sqref>C490</xm:sqref>
            </x14:sparkline>
            <x14:sparkline>
              <xm:f>Other!F491:O491</xm:f>
              <xm:sqref>C491</xm:sqref>
            </x14:sparkline>
            <x14:sparkline>
              <xm:f>Other!F492:O492</xm:f>
              <xm:sqref>C492</xm:sqref>
            </x14:sparkline>
            <x14:sparkline>
              <xm:f>Other!F493:O493</xm:f>
              <xm:sqref>C493</xm:sqref>
            </x14:sparkline>
            <x14:sparkline>
              <xm:f>Other!F494:O494</xm:f>
              <xm:sqref>C494</xm:sqref>
            </x14:sparkline>
            <x14:sparkline>
              <xm:f>Other!F495:O495</xm:f>
              <xm:sqref>C495</xm:sqref>
            </x14:sparkline>
            <x14:sparkline>
              <xm:f>Other!F496:O496</xm:f>
              <xm:sqref>C496</xm:sqref>
            </x14:sparkline>
            <x14:sparkline>
              <xm:f>Other!F497:O497</xm:f>
              <xm:sqref>C497</xm:sqref>
            </x14:sparkline>
            <x14:sparkline>
              <xm:f>Other!F498:O498</xm:f>
              <xm:sqref>C498</xm:sqref>
            </x14:sparkline>
            <x14:sparkline>
              <xm:f>Other!F499:O499</xm:f>
              <xm:sqref>C499</xm:sqref>
            </x14:sparkline>
            <x14:sparkline>
              <xm:f>Other!F500:O500</xm:f>
              <xm:sqref>C500</xm:sqref>
            </x14:sparkline>
            <x14:sparkline>
              <xm:f>Other!F501:O501</xm:f>
              <xm:sqref>C501</xm:sqref>
            </x14:sparkline>
            <x14:sparkline>
              <xm:f>Other!F502:O502</xm:f>
              <xm:sqref>C502</xm:sqref>
            </x14:sparkline>
            <x14:sparkline>
              <xm:f>Other!F503:O503</xm:f>
              <xm:sqref>C503</xm:sqref>
            </x14:sparkline>
            <x14:sparkline>
              <xm:f>Other!F504:O504</xm:f>
              <xm:sqref>C504</xm:sqref>
            </x14:sparkline>
            <x14:sparkline>
              <xm:f>Other!F505:O505</xm:f>
              <xm:sqref>C505</xm:sqref>
            </x14:sparkline>
            <x14:sparkline>
              <xm:f>Other!F506:O506</xm:f>
              <xm:sqref>C506</xm:sqref>
            </x14:sparkline>
            <x14:sparkline>
              <xm:f>Other!F507:O507</xm:f>
              <xm:sqref>C507</xm:sqref>
            </x14:sparkline>
            <x14:sparkline>
              <xm:f>Other!F508:O508</xm:f>
              <xm:sqref>C508</xm:sqref>
            </x14:sparkline>
            <x14:sparkline>
              <xm:f>Other!F509:O509</xm:f>
              <xm:sqref>C509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Other!F437:O437</xm:f>
              <xm:sqref>C437</xm:sqref>
            </x14:sparkline>
            <x14:sparkline>
              <xm:f>Other!F438:O438</xm:f>
              <xm:sqref>C438</xm:sqref>
            </x14:sparkline>
            <x14:sparkline>
              <xm:f>Other!F439:O439</xm:f>
              <xm:sqref>C439</xm:sqref>
            </x14:sparkline>
            <x14:sparkline>
              <xm:f>Other!F440:O440</xm:f>
              <xm:sqref>C440</xm:sqref>
            </x14:sparkline>
            <x14:sparkline>
              <xm:f>Other!F441:O441</xm:f>
              <xm:sqref>C441</xm:sqref>
            </x14:sparkline>
            <x14:sparkline>
              <xm:f>Other!F442:O442</xm:f>
              <xm:sqref>C442</xm:sqref>
            </x14:sparkline>
            <x14:sparkline>
              <xm:f>Other!F443:O443</xm:f>
              <xm:sqref>C443</xm:sqref>
            </x14:sparkline>
            <x14:sparkline>
              <xm:f>Other!F444:O444</xm:f>
              <xm:sqref>C444</xm:sqref>
            </x14:sparkline>
            <x14:sparkline>
              <xm:f>Other!F445:O445</xm:f>
              <xm:sqref>C445</xm:sqref>
            </x14:sparkline>
            <x14:sparkline>
              <xm:f>Other!F446:O446</xm:f>
              <xm:sqref>C446</xm:sqref>
            </x14:sparkline>
            <x14:sparkline>
              <xm:f>Other!F447:O447</xm:f>
              <xm:sqref>C447</xm:sqref>
            </x14:sparkline>
            <x14:sparkline>
              <xm:f>Other!F448:O448</xm:f>
              <xm:sqref>C448</xm:sqref>
            </x14:sparkline>
            <x14:sparkline>
              <xm:f>Other!F449:O449</xm:f>
              <xm:sqref>C449</xm:sqref>
            </x14:sparkline>
            <x14:sparkline>
              <xm:f>Other!F450:O450</xm:f>
              <xm:sqref>C450</xm:sqref>
            </x14:sparkline>
            <x14:sparkline>
              <xm:f>Other!F451:O451</xm:f>
              <xm:sqref>C451</xm:sqref>
            </x14:sparkline>
            <x14:sparkline>
              <xm:f>Other!F452:O452</xm:f>
              <xm:sqref>C452</xm:sqref>
            </x14:sparkline>
            <x14:sparkline>
              <xm:f>Other!F453:O453</xm:f>
              <xm:sqref>C453</xm:sqref>
            </x14:sparkline>
            <x14:sparkline>
              <xm:f>Other!F454:O454</xm:f>
              <xm:sqref>C454</xm:sqref>
            </x14:sparkline>
            <x14:sparkline>
              <xm:f>Other!F455:O455</xm:f>
              <xm:sqref>C455</xm:sqref>
            </x14:sparkline>
            <x14:sparkline>
              <xm:f>Other!F456:O456</xm:f>
              <xm:sqref>C456</xm:sqref>
            </x14:sparkline>
            <x14:sparkline>
              <xm:f>Other!F457:O457</xm:f>
              <xm:sqref>C457</xm:sqref>
            </x14:sparkline>
            <x14:sparkline>
              <xm:f>Other!F458:O458</xm:f>
              <xm:sqref>C458</xm:sqref>
            </x14:sparkline>
            <x14:sparkline>
              <xm:f>Other!F459:O459</xm:f>
              <xm:sqref>C459</xm:sqref>
            </x14:sparkline>
            <x14:sparkline>
              <xm:f>Other!F460:O460</xm:f>
              <xm:sqref>C460</xm:sqref>
            </x14:sparkline>
            <x14:sparkline>
              <xm:f>Other!F461:O461</xm:f>
              <xm:sqref>C461</xm:sqref>
            </x14:sparkline>
            <x14:sparkline>
              <xm:f>Other!F462:O462</xm:f>
              <xm:sqref>C462</xm:sqref>
            </x14:sparkline>
            <x14:sparkline>
              <xm:f>Other!F463:O463</xm:f>
              <xm:sqref>C463</xm:sqref>
            </x14:sparkline>
            <x14:sparkline>
              <xm:f>Other!F464:O464</xm:f>
              <xm:sqref>C464</xm:sqref>
            </x14:sparkline>
            <x14:sparkline>
              <xm:f>Other!F465:O465</xm:f>
              <xm:sqref>C465</xm:sqref>
            </x14:sparkline>
            <x14:sparkline>
              <xm:f>Other!F466:O466</xm:f>
              <xm:sqref>C466</xm:sqref>
            </x14:sparkline>
            <x14:sparkline>
              <xm:f>Other!F467:O467</xm:f>
              <xm:sqref>C467</xm:sqref>
            </x14:sparkline>
            <x14:sparkline>
              <xm:f>Other!F468:O468</xm:f>
              <xm:sqref>C468</xm:sqref>
            </x14:sparkline>
            <x14:sparkline>
              <xm:f>Other!F469:O469</xm:f>
              <xm:sqref>C469</xm:sqref>
            </x14:sparkline>
            <x14:sparkline>
              <xm:f>Other!F470:O470</xm:f>
              <xm:sqref>C470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Other!F398:O398</xm:f>
              <xm:sqref>C398</xm:sqref>
            </x14:sparkline>
            <x14:sparkline>
              <xm:f>Other!F399:O399</xm:f>
              <xm:sqref>C399</xm:sqref>
            </x14:sparkline>
            <x14:sparkline>
              <xm:f>Other!F400:O400</xm:f>
              <xm:sqref>C400</xm:sqref>
            </x14:sparkline>
            <x14:sparkline>
              <xm:f>Other!F401:O401</xm:f>
              <xm:sqref>C401</xm:sqref>
            </x14:sparkline>
            <x14:sparkline>
              <xm:f>Other!F402:O402</xm:f>
              <xm:sqref>C402</xm:sqref>
            </x14:sparkline>
            <x14:sparkline>
              <xm:f>Other!F403:O403</xm:f>
              <xm:sqref>C403</xm:sqref>
            </x14:sparkline>
            <x14:sparkline>
              <xm:f>Other!F404:O404</xm:f>
              <xm:sqref>C404</xm:sqref>
            </x14:sparkline>
            <x14:sparkline>
              <xm:f>Other!F405:O405</xm:f>
              <xm:sqref>C405</xm:sqref>
            </x14:sparkline>
            <x14:sparkline>
              <xm:f>Other!F406:O406</xm:f>
              <xm:sqref>C406</xm:sqref>
            </x14:sparkline>
            <x14:sparkline>
              <xm:f>Other!F407:O407</xm:f>
              <xm:sqref>C407</xm:sqref>
            </x14:sparkline>
            <x14:sparkline>
              <xm:f>Other!F408:O408</xm:f>
              <xm:sqref>C408</xm:sqref>
            </x14:sparkline>
            <x14:sparkline>
              <xm:f>Other!F409:O409</xm:f>
              <xm:sqref>C409</xm:sqref>
            </x14:sparkline>
            <x14:sparkline>
              <xm:f>Other!F410:O410</xm:f>
              <xm:sqref>C410</xm:sqref>
            </x14:sparkline>
            <x14:sparkline>
              <xm:f>Other!F411:O411</xm:f>
              <xm:sqref>C411</xm:sqref>
            </x14:sparkline>
            <x14:sparkline>
              <xm:f>Other!F412:O412</xm:f>
              <xm:sqref>C412</xm:sqref>
            </x14:sparkline>
            <x14:sparkline>
              <xm:f>Other!F413:O413</xm:f>
              <xm:sqref>C413</xm:sqref>
            </x14:sparkline>
            <x14:sparkline>
              <xm:f>Other!F414:O414</xm:f>
              <xm:sqref>C414</xm:sqref>
            </x14:sparkline>
            <x14:sparkline>
              <xm:f>Other!F415:O415</xm:f>
              <xm:sqref>C415</xm:sqref>
            </x14:sparkline>
            <x14:sparkline>
              <xm:f>Other!F416:O416</xm:f>
              <xm:sqref>C416</xm:sqref>
            </x14:sparkline>
            <x14:sparkline>
              <xm:f>Other!F417:O417</xm:f>
              <xm:sqref>C417</xm:sqref>
            </x14:sparkline>
            <x14:sparkline>
              <xm:f>Other!F418:O418</xm:f>
              <xm:sqref>C418</xm:sqref>
            </x14:sparkline>
            <x14:sparkline>
              <xm:f>Other!F419:O419</xm:f>
              <xm:sqref>C419</xm:sqref>
            </x14:sparkline>
            <x14:sparkline>
              <xm:f>Other!F420:O420</xm:f>
              <xm:sqref>C420</xm:sqref>
            </x14:sparkline>
            <x14:sparkline>
              <xm:f>Other!F421:O421</xm:f>
              <xm:sqref>C421</xm:sqref>
            </x14:sparkline>
            <x14:sparkline>
              <xm:f>Other!F422:O422</xm:f>
              <xm:sqref>C422</xm:sqref>
            </x14:sparkline>
            <x14:sparkline>
              <xm:f>Other!F423:O423</xm:f>
              <xm:sqref>C423</xm:sqref>
            </x14:sparkline>
            <x14:sparkline>
              <xm:f>Other!F424:O424</xm:f>
              <xm:sqref>C424</xm:sqref>
            </x14:sparkline>
            <x14:sparkline>
              <xm:f>Other!F425:O425</xm:f>
              <xm:sqref>C425</xm:sqref>
            </x14:sparkline>
            <x14:sparkline>
              <xm:f>Other!F426:O426</xm:f>
              <xm:sqref>C426</xm:sqref>
            </x14:sparkline>
            <x14:sparkline>
              <xm:f>Other!F427:O427</xm:f>
              <xm:sqref>C427</xm:sqref>
            </x14:sparkline>
            <x14:sparkline>
              <xm:f>Other!F428:O428</xm:f>
              <xm:sqref>C428</xm:sqref>
            </x14:sparkline>
            <x14:sparkline>
              <xm:f>Other!F429:O429</xm:f>
              <xm:sqref>C429</xm:sqref>
            </x14:sparkline>
            <x14:sparkline>
              <xm:f>Other!F430:O430</xm:f>
              <xm:sqref>C430</xm:sqref>
            </x14:sparkline>
            <x14:sparkline>
              <xm:f>Other!F431:O431</xm:f>
              <xm:sqref>C431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Other!F86:O86</xm:f>
              <xm:sqref>C86</xm:sqref>
            </x14:sparkline>
            <x14:sparkline>
              <xm:f>Other!F87:O87</xm:f>
              <xm:sqref>C87</xm:sqref>
            </x14:sparkline>
            <x14:sparkline>
              <xm:f>Other!F88:O88</xm:f>
              <xm:sqref>C88</xm:sqref>
            </x14:sparkline>
            <x14:sparkline>
              <xm:f>Other!F89:O89</xm:f>
              <xm:sqref>C89</xm:sqref>
            </x14:sparkline>
            <x14:sparkline>
              <xm:f>Other!F90:O90</xm:f>
              <xm:sqref>C90</xm:sqref>
            </x14:sparkline>
            <x14:sparkline>
              <xm:f>Other!F91:O91</xm:f>
              <xm:sqref>C91</xm:sqref>
            </x14:sparkline>
            <x14:sparkline>
              <xm:f>Other!F92:O92</xm:f>
              <xm:sqref>C92</xm:sqref>
            </x14:sparkline>
            <x14:sparkline>
              <xm:f>Other!F93:O93</xm:f>
              <xm:sqref>C93</xm:sqref>
            </x14:sparkline>
            <x14:sparkline>
              <xm:f>Other!F94:O94</xm:f>
              <xm:sqref>C94</xm:sqref>
            </x14:sparkline>
            <x14:sparkline>
              <xm:f>Other!F95:O95</xm:f>
              <xm:sqref>C95</xm:sqref>
            </x14:sparkline>
            <x14:sparkline>
              <xm:f>Other!F96:O96</xm:f>
              <xm:sqref>C96</xm:sqref>
            </x14:sparkline>
            <x14:sparkline>
              <xm:f>Other!F97:O97</xm:f>
              <xm:sqref>C97</xm:sqref>
            </x14:sparkline>
            <x14:sparkline>
              <xm:f>Other!F98:O98</xm:f>
              <xm:sqref>C98</xm:sqref>
            </x14:sparkline>
            <x14:sparkline>
              <xm:f>Other!F99:O99</xm:f>
              <xm:sqref>C99</xm:sqref>
            </x14:sparkline>
            <x14:sparkline>
              <xm:f>Other!F100:O100</xm:f>
              <xm:sqref>C100</xm:sqref>
            </x14:sparkline>
            <x14:sparkline>
              <xm:f>Other!F101:O101</xm:f>
              <xm:sqref>C101</xm:sqref>
            </x14:sparkline>
            <x14:sparkline>
              <xm:f>Other!F102:O102</xm:f>
              <xm:sqref>C102</xm:sqref>
            </x14:sparkline>
            <x14:sparkline>
              <xm:f>Other!F103:O103</xm:f>
              <xm:sqref>C103</xm:sqref>
            </x14:sparkline>
            <x14:sparkline>
              <xm:f>Other!F104:O104</xm:f>
              <xm:sqref>C104</xm:sqref>
            </x14:sparkline>
            <x14:sparkline>
              <xm:f>Other!F105:O105</xm:f>
              <xm:sqref>C105</xm:sqref>
            </x14:sparkline>
            <x14:sparkline>
              <xm:f>Other!F106:O106</xm:f>
              <xm:sqref>C106</xm:sqref>
            </x14:sparkline>
            <x14:sparkline>
              <xm:f>Other!F107:O107</xm:f>
              <xm:sqref>C107</xm:sqref>
            </x14:sparkline>
            <x14:sparkline>
              <xm:f>Other!F108:O108</xm:f>
              <xm:sqref>C108</xm:sqref>
            </x14:sparkline>
            <x14:sparkline>
              <xm:f>Other!F109:O109</xm:f>
              <xm:sqref>C109</xm:sqref>
            </x14:sparkline>
            <x14:sparkline>
              <xm:f>Other!F110:O110</xm:f>
              <xm:sqref>C110</xm:sqref>
            </x14:sparkline>
            <x14:sparkline>
              <xm:f>Other!F111:O111</xm:f>
              <xm:sqref>C111</xm:sqref>
            </x14:sparkline>
            <x14:sparkline>
              <xm:f>Other!F112:O112</xm:f>
              <xm:sqref>C112</xm:sqref>
            </x14:sparkline>
            <x14:sparkline>
              <xm:f>Other!F113:O113</xm:f>
              <xm:sqref>C113</xm:sqref>
            </x14:sparkline>
            <x14:sparkline>
              <xm:f>Other!F114:O114</xm:f>
              <xm:sqref>C114</xm:sqref>
            </x14:sparkline>
            <x14:sparkline>
              <xm:f>Other!F115:O115</xm:f>
              <xm:sqref>C115</xm:sqref>
            </x14:sparkline>
            <x14:sparkline>
              <xm:f>Other!F116:O116</xm:f>
              <xm:sqref>C116</xm:sqref>
            </x14:sparkline>
            <x14:sparkline>
              <xm:f>Other!F117:O117</xm:f>
              <xm:sqref>C117</xm:sqref>
            </x14:sparkline>
            <x14:sparkline>
              <xm:f>Other!F118:O118</xm:f>
              <xm:sqref>C118</xm:sqref>
            </x14:sparkline>
            <x14:sparkline>
              <xm:f>Other!F119:O119</xm:f>
              <xm:sqref>C119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Other!F8:O8</xm:f>
              <xm:sqref>C8</xm:sqref>
            </x14:sparkline>
            <x14:sparkline>
              <xm:f>Other!F9:O9</xm:f>
              <xm:sqref>C9</xm:sqref>
            </x14:sparkline>
            <x14:sparkline>
              <xm:f>Other!F10:O10</xm:f>
              <xm:sqref>C10</xm:sqref>
            </x14:sparkline>
            <x14:sparkline>
              <xm:f>Other!F11:O11</xm:f>
              <xm:sqref>C11</xm:sqref>
            </x14:sparkline>
            <x14:sparkline>
              <xm:f>Other!F12:O12</xm:f>
              <xm:sqref>C12</xm:sqref>
            </x14:sparkline>
            <x14:sparkline>
              <xm:f>Other!F13:O13</xm:f>
              <xm:sqref>C13</xm:sqref>
            </x14:sparkline>
            <x14:sparkline>
              <xm:f>Other!F14:O14</xm:f>
              <xm:sqref>C14</xm:sqref>
            </x14:sparkline>
            <x14:sparkline>
              <xm:f>Other!F15:O15</xm:f>
              <xm:sqref>C15</xm:sqref>
            </x14:sparkline>
            <x14:sparkline>
              <xm:f>Other!F16:O16</xm:f>
              <xm:sqref>C16</xm:sqref>
            </x14:sparkline>
            <x14:sparkline>
              <xm:f>Other!F17:O17</xm:f>
              <xm:sqref>C17</xm:sqref>
            </x14:sparkline>
            <x14:sparkline>
              <xm:f>Other!F18:O18</xm:f>
              <xm:sqref>C18</xm:sqref>
            </x14:sparkline>
            <x14:sparkline>
              <xm:f>Other!F19:O19</xm:f>
              <xm:sqref>C19</xm:sqref>
            </x14:sparkline>
            <x14:sparkline>
              <xm:f>Other!F20:O20</xm:f>
              <xm:sqref>C20</xm:sqref>
            </x14:sparkline>
            <x14:sparkline>
              <xm:f>Other!F21:O21</xm:f>
              <xm:sqref>C21</xm:sqref>
            </x14:sparkline>
            <x14:sparkline>
              <xm:f>Other!F22:O22</xm:f>
              <xm:sqref>C22</xm:sqref>
            </x14:sparkline>
            <x14:sparkline>
              <xm:f>Other!F23:O23</xm:f>
              <xm:sqref>C23</xm:sqref>
            </x14:sparkline>
            <x14:sparkline>
              <xm:f>Other!F24:O24</xm:f>
              <xm:sqref>C24</xm:sqref>
            </x14:sparkline>
            <x14:sparkline>
              <xm:f>Other!F25:O25</xm:f>
              <xm:sqref>C25</xm:sqref>
            </x14:sparkline>
            <x14:sparkline>
              <xm:f>Other!F26:O26</xm:f>
              <xm:sqref>C26</xm:sqref>
            </x14:sparkline>
            <x14:sparkline>
              <xm:f>Other!F27:O27</xm:f>
              <xm:sqref>C27</xm:sqref>
            </x14:sparkline>
            <x14:sparkline>
              <xm:f>Other!F28:O28</xm:f>
              <xm:sqref>C28</xm:sqref>
            </x14:sparkline>
            <x14:sparkline>
              <xm:f>Other!F29:O29</xm:f>
              <xm:sqref>C29</xm:sqref>
            </x14:sparkline>
            <x14:sparkline>
              <xm:f>Other!F30:O30</xm:f>
              <xm:sqref>C30</xm:sqref>
            </x14:sparkline>
            <x14:sparkline>
              <xm:f>Other!F31:O31</xm:f>
              <xm:sqref>C31</xm:sqref>
            </x14:sparkline>
            <x14:sparkline>
              <xm:f>Other!F32:O32</xm:f>
              <xm:sqref>C32</xm:sqref>
            </x14:sparkline>
            <x14:sparkline>
              <xm:f>Other!F33:O33</xm:f>
              <xm:sqref>C33</xm:sqref>
            </x14:sparkline>
            <x14:sparkline>
              <xm:f>Other!F34:O34</xm:f>
              <xm:sqref>C34</xm:sqref>
            </x14:sparkline>
            <x14:sparkline>
              <xm:f>Other!F35:O35</xm:f>
              <xm:sqref>C35</xm:sqref>
            </x14:sparkline>
            <x14:sparkline>
              <xm:f>Other!F36:O36</xm:f>
              <xm:sqref>C36</xm:sqref>
            </x14:sparkline>
            <x14:sparkline>
              <xm:f>Other!F37:O37</xm:f>
              <xm:sqref>C37</xm:sqref>
            </x14:sparkline>
            <x14:sparkline>
              <xm:f>Other!F38:O38</xm:f>
              <xm:sqref>C38</xm:sqref>
            </x14:sparkline>
            <x14:sparkline>
              <xm:f>Other!F39:O39</xm:f>
              <xm:sqref>C39</xm:sqref>
            </x14:sparkline>
            <x14:sparkline>
              <xm:f>Other!F40:O40</xm:f>
              <xm:sqref>C40</xm:sqref>
            </x14:sparkline>
            <x14:sparkline>
              <xm:f>Other!F41:O41</xm:f>
              <xm:sqref>C41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Other!F203:O203</xm:f>
              <xm:sqref>C203</xm:sqref>
            </x14:sparkline>
            <x14:sparkline>
              <xm:f>Other!F204:O204</xm:f>
              <xm:sqref>C204</xm:sqref>
            </x14:sparkline>
            <x14:sparkline>
              <xm:f>Other!F205:O205</xm:f>
              <xm:sqref>C205</xm:sqref>
            </x14:sparkline>
            <x14:sparkline>
              <xm:f>Other!F206:O206</xm:f>
              <xm:sqref>C206</xm:sqref>
            </x14:sparkline>
            <x14:sparkline>
              <xm:f>Other!F207:O207</xm:f>
              <xm:sqref>C207</xm:sqref>
            </x14:sparkline>
            <x14:sparkline>
              <xm:f>Other!F208:O208</xm:f>
              <xm:sqref>C208</xm:sqref>
            </x14:sparkline>
            <x14:sparkline>
              <xm:f>Other!F209:O209</xm:f>
              <xm:sqref>C209</xm:sqref>
            </x14:sparkline>
            <x14:sparkline>
              <xm:f>Other!F210:O210</xm:f>
              <xm:sqref>C210</xm:sqref>
            </x14:sparkline>
            <x14:sparkline>
              <xm:f>Other!F211:O211</xm:f>
              <xm:sqref>C211</xm:sqref>
            </x14:sparkline>
            <x14:sparkline>
              <xm:f>Other!F212:O212</xm:f>
              <xm:sqref>C212</xm:sqref>
            </x14:sparkline>
            <x14:sparkline>
              <xm:f>Other!F213:O213</xm:f>
              <xm:sqref>C213</xm:sqref>
            </x14:sparkline>
            <x14:sparkline>
              <xm:f>Other!F214:O214</xm:f>
              <xm:sqref>C214</xm:sqref>
            </x14:sparkline>
            <x14:sparkline>
              <xm:f>Other!F215:O215</xm:f>
              <xm:sqref>C215</xm:sqref>
            </x14:sparkline>
            <x14:sparkline>
              <xm:f>Other!F216:O216</xm:f>
              <xm:sqref>C216</xm:sqref>
            </x14:sparkline>
            <x14:sparkline>
              <xm:f>Other!F217:O217</xm:f>
              <xm:sqref>C217</xm:sqref>
            </x14:sparkline>
            <x14:sparkline>
              <xm:f>Other!F218:O218</xm:f>
              <xm:sqref>C218</xm:sqref>
            </x14:sparkline>
            <x14:sparkline>
              <xm:f>Other!F219:O219</xm:f>
              <xm:sqref>C219</xm:sqref>
            </x14:sparkline>
            <x14:sparkline>
              <xm:f>Other!F220:O220</xm:f>
              <xm:sqref>C220</xm:sqref>
            </x14:sparkline>
            <x14:sparkline>
              <xm:f>Other!F221:O221</xm:f>
              <xm:sqref>C221</xm:sqref>
            </x14:sparkline>
            <x14:sparkline>
              <xm:f>Other!F222:O222</xm:f>
              <xm:sqref>C222</xm:sqref>
            </x14:sparkline>
            <x14:sparkline>
              <xm:f>Other!F223:O223</xm:f>
              <xm:sqref>C223</xm:sqref>
            </x14:sparkline>
            <x14:sparkline>
              <xm:f>Other!F224:O224</xm:f>
              <xm:sqref>C224</xm:sqref>
            </x14:sparkline>
            <x14:sparkline>
              <xm:f>Other!F225:O225</xm:f>
              <xm:sqref>C225</xm:sqref>
            </x14:sparkline>
            <x14:sparkline>
              <xm:f>Other!F226:O226</xm:f>
              <xm:sqref>C226</xm:sqref>
            </x14:sparkline>
            <x14:sparkline>
              <xm:f>Other!F227:O227</xm:f>
              <xm:sqref>C227</xm:sqref>
            </x14:sparkline>
            <x14:sparkline>
              <xm:f>Other!F228:O228</xm:f>
              <xm:sqref>C228</xm:sqref>
            </x14:sparkline>
            <x14:sparkline>
              <xm:f>Other!F229:O229</xm:f>
              <xm:sqref>C229</xm:sqref>
            </x14:sparkline>
            <x14:sparkline>
              <xm:f>Other!F230:O230</xm:f>
              <xm:sqref>C230</xm:sqref>
            </x14:sparkline>
            <x14:sparkline>
              <xm:f>Other!F231:O231</xm:f>
              <xm:sqref>C231</xm:sqref>
            </x14:sparkline>
            <x14:sparkline>
              <xm:f>Other!F232:O232</xm:f>
              <xm:sqref>C232</xm:sqref>
            </x14:sparkline>
            <x14:sparkline>
              <xm:f>Other!F233:O233</xm:f>
              <xm:sqref>C233</xm:sqref>
            </x14:sparkline>
            <x14:sparkline>
              <xm:f>Other!F234:O234</xm:f>
              <xm:sqref>C234</xm:sqref>
            </x14:sparkline>
            <x14:sparkline>
              <xm:f>Other!F235:O235</xm:f>
              <xm:sqref>C235</xm:sqref>
            </x14:sparkline>
            <x14:sparkline>
              <xm:f>Other!F236:O236</xm:f>
              <xm:sqref>C236</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Other!F164:O164</xm:f>
              <xm:sqref>C164</xm:sqref>
            </x14:sparkline>
            <x14:sparkline>
              <xm:f>Other!F165:O165</xm:f>
              <xm:sqref>C165</xm:sqref>
            </x14:sparkline>
            <x14:sparkline>
              <xm:f>Other!F166:O166</xm:f>
              <xm:sqref>C166</xm:sqref>
            </x14:sparkline>
            <x14:sparkline>
              <xm:f>Other!F167:O167</xm:f>
              <xm:sqref>C167</xm:sqref>
            </x14:sparkline>
            <x14:sparkline>
              <xm:f>Other!F168:O168</xm:f>
              <xm:sqref>C168</xm:sqref>
            </x14:sparkline>
            <x14:sparkline>
              <xm:f>Other!F169:O169</xm:f>
              <xm:sqref>C169</xm:sqref>
            </x14:sparkline>
            <x14:sparkline>
              <xm:f>Other!F170:O170</xm:f>
              <xm:sqref>C170</xm:sqref>
            </x14:sparkline>
            <x14:sparkline>
              <xm:f>Other!F171:O171</xm:f>
              <xm:sqref>C171</xm:sqref>
            </x14:sparkline>
            <x14:sparkline>
              <xm:f>Other!F172:O172</xm:f>
              <xm:sqref>C172</xm:sqref>
            </x14:sparkline>
            <x14:sparkline>
              <xm:f>Other!F173:O173</xm:f>
              <xm:sqref>C173</xm:sqref>
            </x14:sparkline>
            <x14:sparkline>
              <xm:f>Other!F174:O174</xm:f>
              <xm:sqref>C174</xm:sqref>
            </x14:sparkline>
            <x14:sparkline>
              <xm:f>Other!F175:O175</xm:f>
              <xm:sqref>C175</xm:sqref>
            </x14:sparkline>
            <x14:sparkline>
              <xm:f>Other!F176:O176</xm:f>
              <xm:sqref>C176</xm:sqref>
            </x14:sparkline>
            <x14:sparkline>
              <xm:f>Other!F177:O177</xm:f>
              <xm:sqref>C177</xm:sqref>
            </x14:sparkline>
            <x14:sparkline>
              <xm:f>Other!F178:O178</xm:f>
              <xm:sqref>C178</xm:sqref>
            </x14:sparkline>
            <x14:sparkline>
              <xm:f>Other!F179:O179</xm:f>
              <xm:sqref>C179</xm:sqref>
            </x14:sparkline>
            <x14:sparkline>
              <xm:f>Other!F180:O180</xm:f>
              <xm:sqref>C180</xm:sqref>
            </x14:sparkline>
            <x14:sparkline>
              <xm:f>Other!F181:O181</xm:f>
              <xm:sqref>C181</xm:sqref>
            </x14:sparkline>
            <x14:sparkline>
              <xm:f>Other!F182:O182</xm:f>
              <xm:sqref>C182</xm:sqref>
            </x14:sparkline>
            <x14:sparkline>
              <xm:f>Other!F183:O183</xm:f>
              <xm:sqref>C183</xm:sqref>
            </x14:sparkline>
            <x14:sparkline>
              <xm:f>Other!F184:O184</xm:f>
              <xm:sqref>C184</xm:sqref>
            </x14:sparkline>
            <x14:sparkline>
              <xm:f>Other!F185:O185</xm:f>
              <xm:sqref>C185</xm:sqref>
            </x14:sparkline>
            <x14:sparkline>
              <xm:f>Other!F186:O186</xm:f>
              <xm:sqref>C186</xm:sqref>
            </x14:sparkline>
            <x14:sparkline>
              <xm:f>Other!F187:O187</xm:f>
              <xm:sqref>C187</xm:sqref>
            </x14:sparkline>
            <x14:sparkline>
              <xm:f>Other!F188:O188</xm:f>
              <xm:sqref>C188</xm:sqref>
            </x14:sparkline>
            <x14:sparkline>
              <xm:f>Other!F189:O189</xm:f>
              <xm:sqref>C189</xm:sqref>
            </x14:sparkline>
            <x14:sparkline>
              <xm:f>Other!F190:O190</xm:f>
              <xm:sqref>C190</xm:sqref>
            </x14:sparkline>
            <x14:sparkline>
              <xm:f>Other!F191:O191</xm:f>
              <xm:sqref>C191</xm:sqref>
            </x14:sparkline>
            <x14:sparkline>
              <xm:f>Other!F192:O192</xm:f>
              <xm:sqref>C192</xm:sqref>
            </x14:sparkline>
            <x14:sparkline>
              <xm:f>Other!F193:O193</xm:f>
              <xm:sqref>C193</xm:sqref>
            </x14:sparkline>
            <x14:sparkline>
              <xm:f>Other!F194:O194</xm:f>
              <xm:sqref>C194</xm:sqref>
            </x14:sparkline>
            <x14:sparkline>
              <xm:f>Other!F195:O195</xm:f>
              <xm:sqref>C195</xm:sqref>
            </x14:sparkline>
            <x14:sparkline>
              <xm:f>Other!F196:O196</xm:f>
              <xm:sqref>C196</xm:sqref>
            </x14:sparkline>
            <x14:sparkline>
              <xm:f>Other!F197:O197</xm:f>
              <xm:sqref>C197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Other!F125:O125</xm:f>
              <xm:sqref>C125</xm:sqref>
            </x14:sparkline>
            <x14:sparkline>
              <xm:f>Other!F126:O126</xm:f>
              <xm:sqref>C126</xm:sqref>
            </x14:sparkline>
            <x14:sparkline>
              <xm:f>Other!F127:O127</xm:f>
              <xm:sqref>C127</xm:sqref>
            </x14:sparkline>
            <x14:sparkline>
              <xm:f>Other!F128:O128</xm:f>
              <xm:sqref>C128</xm:sqref>
            </x14:sparkline>
            <x14:sparkline>
              <xm:f>Other!F129:O129</xm:f>
              <xm:sqref>C129</xm:sqref>
            </x14:sparkline>
            <x14:sparkline>
              <xm:f>Other!F130:O130</xm:f>
              <xm:sqref>C130</xm:sqref>
            </x14:sparkline>
            <x14:sparkline>
              <xm:f>Other!F131:O131</xm:f>
              <xm:sqref>C131</xm:sqref>
            </x14:sparkline>
            <x14:sparkline>
              <xm:f>Other!F132:O132</xm:f>
              <xm:sqref>C132</xm:sqref>
            </x14:sparkline>
            <x14:sparkline>
              <xm:f>Other!F133:O133</xm:f>
              <xm:sqref>C133</xm:sqref>
            </x14:sparkline>
            <x14:sparkline>
              <xm:f>Other!F134:O134</xm:f>
              <xm:sqref>C134</xm:sqref>
            </x14:sparkline>
            <x14:sparkline>
              <xm:f>Other!F135:O135</xm:f>
              <xm:sqref>C135</xm:sqref>
            </x14:sparkline>
            <x14:sparkline>
              <xm:f>Other!F136:O136</xm:f>
              <xm:sqref>C136</xm:sqref>
            </x14:sparkline>
            <x14:sparkline>
              <xm:f>Other!F137:O137</xm:f>
              <xm:sqref>C137</xm:sqref>
            </x14:sparkline>
            <x14:sparkline>
              <xm:f>Other!F138:O138</xm:f>
              <xm:sqref>C138</xm:sqref>
            </x14:sparkline>
            <x14:sparkline>
              <xm:f>Other!F139:O139</xm:f>
              <xm:sqref>C139</xm:sqref>
            </x14:sparkline>
            <x14:sparkline>
              <xm:f>Other!F140:O140</xm:f>
              <xm:sqref>C140</xm:sqref>
            </x14:sparkline>
            <x14:sparkline>
              <xm:f>Other!F141:O141</xm:f>
              <xm:sqref>C141</xm:sqref>
            </x14:sparkline>
            <x14:sparkline>
              <xm:f>Other!F142:O142</xm:f>
              <xm:sqref>C142</xm:sqref>
            </x14:sparkline>
            <x14:sparkline>
              <xm:f>Other!F143:O143</xm:f>
              <xm:sqref>C143</xm:sqref>
            </x14:sparkline>
            <x14:sparkline>
              <xm:f>Other!F144:O144</xm:f>
              <xm:sqref>C144</xm:sqref>
            </x14:sparkline>
            <x14:sparkline>
              <xm:f>Other!F145:O145</xm:f>
              <xm:sqref>C145</xm:sqref>
            </x14:sparkline>
            <x14:sparkline>
              <xm:f>Other!F146:O146</xm:f>
              <xm:sqref>C146</xm:sqref>
            </x14:sparkline>
            <x14:sparkline>
              <xm:f>Other!F147:O147</xm:f>
              <xm:sqref>C147</xm:sqref>
            </x14:sparkline>
            <x14:sparkline>
              <xm:f>Other!F148:O148</xm:f>
              <xm:sqref>C148</xm:sqref>
            </x14:sparkline>
            <x14:sparkline>
              <xm:f>Other!F149:O149</xm:f>
              <xm:sqref>C149</xm:sqref>
            </x14:sparkline>
            <x14:sparkline>
              <xm:f>Other!F150:O150</xm:f>
              <xm:sqref>C150</xm:sqref>
            </x14:sparkline>
            <x14:sparkline>
              <xm:f>Other!F151:O151</xm:f>
              <xm:sqref>C151</xm:sqref>
            </x14:sparkline>
            <x14:sparkline>
              <xm:f>Other!F152:O152</xm:f>
              <xm:sqref>C152</xm:sqref>
            </x14:sparkline>
            <x14:sparkline>
              <xm:f>Other!F153:O153</xm:f>
              <xm:sqref>C153</xm:sqref>
            </x14:sparkline>
            <x14:sparkline>
              <xm:f>Other!F154:O154</xm:f>
              <xm:sqref>C154</xm:sqref>
            </x14:sparkline>
            <x14:sparkline>
              <xm:f>Other!F155:O155</xm:f>
              <xm:sqref>C155</xm:sqref>
            </x14:sparkline>
            <x14:sparkline>
              <xm:f>Other!F156:O156</xm:f>
              <xm:sqref>C156</xm:sqref>
            </x14:sparkline>
            <x14:sparkline>
              <xm:f>Other!F157:O157</xm:f>
              <xm:sqref>C157</xm:sqref>
            </x14:sparkline>
            <x14:sparkline>
              <xm:f>Other!F158:O158</xm:f>
              <xm:sqref>C158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Other!F242:O242</xm:f>
              <xm:sqref>C242</xm:sqref>
            </x14:sparkline>
            <x14:sparkline>
              <xm:f>Other!F243:O243</xm:f>
              <xm:sqref>C243</xm:sqref>
            </x14:sparkline>
            <x14:sparkline>
              <xm:f>Other!F244:O244</xm:f>
              <xm:sqref>C244</xm:sqref>
            </x14:sparkline>
            <x14:sparkline>
              <xm:f>Other!F245:O245</xm:f>
              <xm:sqref>C245</xm:sqref>
            </x14:sparkline>
            <x14:sparkline>
              <xm:f>Other!F246:O246</xm:f>
              <xm:sqref>C246</xm:sqref>
            </x14:sparkline>
            <x14:sparkline>
              <xm:f>Other!F247:O247</xm:f>
              <xm:sqref>C247</xm:sqref>
            </x14:sparkline>
            <x14:sparkline>
              <xm:f>Other!F248:O248</xm:f>
              <xm:sqref>C248</xm:sqref>
            </x14:sparkline>
            <x14:sparkline>
              <xm:f>Other!F249:O249</xm:f>
              <xm:sqref>C249</xm:sqref>
            </x14:sparkline>
            <x14:sparkline>
              <xm:f>Other!F250:O250</xm:f>
              <xm:sqref>C250</xm:sqref>
            </x14:sparkline>
            <x14:sparkline>
              <xm:f>Other!F251:O251</xm:f>
              <xm:sqref>C251</xm:sqref>
            </x14:sparkline>
            <x14:sparkline>
              <xm:f>Other!F252:O252</xm:f>
              <xm:sqref>C252</xm:sqref>
            </x14:sparkline>
            <x14:sparkline>
              <xm:f>Other!F253:O253</xm:f>
              <xm:sqref>C253</xm:sqref>
            </x14:sparkline>
            <x14:sparkline>
              <xm:f>Other!F254:O254</xm:f>
              <xm:sqref>C254</xm:sqref>
            </x14:sparkline>
            <x14:sparkline>
              <xm:f>Other!F255:O255</xm:f>
              <xm:sqref>C255</xm:sqref>
            </x14:sparkline>
            <x14:sparkline>
              <xm:f>Other!F256:O256</xm:f>
              <xm:sqref>C256</xm:sqref>
            </x14:sparkline>
            <x14:sparkline>
              <xm:f>Other!F257:O257</xm:f>
              <xm:sqref>C257</xm:sqref>
            </x14:sparkline>
            <x14:sparkline>
              <xm:f>Other!F258:O258</xm:f>
              <xm:sqref>C258</xm:sqref>
            </x14:sparkline>
            <x14:sparkline>
              <xm:f>Other!F259:O259</xm:f>
              <xm:sqref>C259</xm:sqref>
            </x14:sparkline>
            <x14:sparkline>
              <xm:f>Other!F260:O260</xm:f>
              <xm:sqref>C260</xm:sqref>
            </x14:sparkline>
            <x14:sparkline>
              <xm:f>Other!F261:O261</xm:f>
              <xm:sqref>C261</xm:sqref>
            </x14:sparkline>
            <x14:sparkline>
              <xm:f>Other!F262:O262</xm:f>
              <xm:sqref>C262</xm:sqref>
            </x14:sparkline>
            <x14:sparkline>
              <xm:f>Other!F263:O263</xm:f>
              <xm:sqref>C263</xm:sqref>
            </x14:sparkline>
            <x14:sparkline>
              <xm:f>Other!F264:O264</xm:f>
              <xm:sqref>C264</xm:sqref>
            </x14:sparkline>
            <x14:sparkline>
              <xm:f>Other!F265:O265</xm:f>
              <xm:sqref>C265</xm:sqref>
            </x14:sparkline>
            <x14:sparkline>
              <xm:f>Other!F266:O266</xm:f>
              <xm:sqref>C266</xm:sqref>
            </x14:sparkline>
            <x14:sparkline>
              <xm:f>Other!F267:O267</xm:f>
              <xm:sqref>C267</xm:sqref>
            </x14:sparkline>
            <x14:sparkline>
              <xm:f>Other!F268:O268</xm:f>
              <xm:sqref>C268</xm:sqref>
            </x14:sparkline>
            <x14:sparkline>
              <xm:f>Other!F269:O269</xm:f>
              <xm:sqref>C269</xm:sqref>
            </x14:sparkline>
            <x14:sparkline>
              <xm:f>Other!F270:O270</xm:f>
              <xm:sqref>C270</xm:sqref>
            </x14:sparkline>
            <x14:sparkline>
              <xm:f>Other!F271:O271</xm:f>
              <xm:sqref>C271</xm:sqref>
            </x14:sparkline>
            <x14:sparkline>
              <xm:f>Other!F272:O272</xm:f>
              <xm:sqref>C272</xm:sqref>
            </x14:sparkline>
            <x14:sparkline>
              <xm:f>Other!F273:O273</xm:f>
              <xm:sqref>C273</xm:sqref>
            </x14:sparkline>
            <x14:sparkline>
              <xm:f>Other!F274:O274</xm:f>
              <xm:sqref>C274</xm:sqref>
            </x14:sparkline>
            <x14:sparkline>
              <xm:f>Other!F275:O275</xm:f>
              <xm:sqref>C275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Other!F281:O281</xm:f>
              <xm:sqref>C281</xm:sqref>
            </x14:sparkline>
            <x14:sparkline>
              <xm:f>Other!F282:O282</xm:f>
              <xm:sqref>C282</xm:sqref>
            </x14:sparkline>
            <x14:sparkline>
              <xm:f>Other!F283:O283</xm:f>
              <xm:sqref>C283</xm:sqref>
            </x14:sparkline>
            <x14:sparkline>
              <xm:f>Other!F284:O284</xm:f>
              <xm:sqref>C284</xm:sqref>
            </x14:sparkline>
            <x14:sparkline>
              <xm:f>Other!F285:O285</xm:f>
              <xm:sqref>C285</xm:sqref>
            </x14:sparkline>
            <x14:sparkline>
              <xm:f>Other!F286:O286</xm:f>
              <xm:sqref>C286</xm:sqref>
            </x14:sparkline>
            <x14:sparkline>
              <xm:f>Other!F287:O287</xm:f>
              <xm:sqref>C287</xm:sqref>
            </x14:sparkline>
            <x14:sparkline>
              <xm:f>Other!F288:O288</xm:f>
              <xm:sqref>C288</xm:sqref>
            </x14:sparkline>
            <x14:sparkline>
              <xm:f>Other!F289:O289</xm:f>
              <xm:sqref>C289</xm:sqref>
            </x14:sparkline>
            <x14:sparkline>
              <xm:f>Other!F290:O290</xm:f>
              <xm:sqref>C290</xm:sqref>
            </x14:sparkline>
            <x14:sparkline>
              <xm:f>Other!F291:O291</xm:f>
              <xm:sqref>C291</xm:sqref>
            </x14:sparkline>
            <x14:sparkline>
              <xm:f>Other!F292:O292</xm:f>
              <xm:sqref>C292</xm:sqref>
            </x14:sparkline>
            <x14:sparkline>
              <xm:f>Other!F293:O293</xm:f>
              <xm:sqref>C293</xm:sqref>
            </x14:sparkline>
            <x14:sparkline>
              <xm:f>Other!F294:O294</xm:f>
              <xm:sqref>C294</xm:sqref>
            </x14:sparkline>
            <x14:sparkline>
              <xm:f>Other!F295:O295</xm:f>
              <xm:sqref>C295</xm:sqref>
            </x14:sparkline>
            <x14:sparkline>
              <xm:f>Other!F296:O296</xm:f>
              <xm:sqref>C296</xm:sqref>
            </x14:sparkline>
            <x14:sparkline>
              <xm:f>Other!F297:O297</xm:f>
              <xm:sqref>C297</xm:sqref>
            </x14:sparkline>
            <x14:sparkline>
              <xm:f>Other!F298:O298</xm:f>
              <xm:sqref>C298</xm:sqref>
            </x14:sparkline>
            <x14:sparkline>
              <xm:f>Other!F299:O299</xm:f>
              <xm:sqref>C299</xm:sqref>
            </x14:sparkline>
            <x14:sparkline>
              <xm:f>Other!F300:O300</xm:f>
              <xm:sqref>C300</xm:sqref>
            </x14:sparkline>
            <x14:sparkline>
              <xm:f>Other!F301:O301</xm:f>
              <xm:sqref>C301</xm:sqref>
            </x14:sparkline>
            <x14:sparkline>
              <xm:f>Other!F302:O302</xm:f>
              <xm:sqref>C302</xm:sqref>
            </x14:sparkline>
            <x14:sparkline>
              <xm:f>Other!F303:O303</xm:f>
              <xm:sqref>C303</xm:sqref>
            </x14:sparkline>
            <x14:sparkline>
              <xm:f>Other!F304:O304</xm:f>
              <xm:sqref>C304</xm:sqref>
            </x14:sparkline>
            <x14:sparkline>
              <xm:f>Other!F305:O305</xm:f>
              <xm:sqref>C305</xm:sqref>
            </x14:sparkline>
            <x14:sparkline>
              <xm:f>Other!F306:O306</xm:f>
              <xm:sqref>C306</xm:sqref>
            </x14:sparkline>
            <x14:sparkline>
              <xm:f>Other!F307:O307</xm:f>
              <xm:sqref>C307</xm:sqref>
            </x14:sparkline>
            <x14:sparkline>
              <xm:f>Other!F308:O308</xm:f>
              <xm:sqref>C308</xm:sqref>
            </x14:sparkline>
            <x14:sparkline>
              <xm:f>Other!F309:O309</xm:f>
              <xm:sqref>C309</xm:sqref>
            </x14:sparkline>
            <x14:sparkline>
              <xm:f>Other!F310:O310</xm:f>
              <xm:sqref>C310</xm:sqref>
            </x14:sparkline>
            <x14:sparkline>
              <xm:f>Other!F311:O311</xm:f>
              <xm:sqref>C311</xm:sqref>
            </x14:sparkline>
            <x14:sparkline>
              <xm:f>Other!F312:O312</xm:f>
              <xm:sqref>C312</xm:sqref>
            </x14:sparkline>
            <x14:sparkline>
              <xm:f>Other!F313:O313</xm:f>
              <xm:sqref>C313</xm:sqref>
            </x14:sparkline>
            <x14:sparkline>
              <xm:f>Other!F314:O314</xm:f>
              <xm:sqref>C314</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Other!F359:O359</xm:f>
              <xm:sqref>C359</xm:sqref>
            </x14:sparkline>
            <x14:sparkline>
              <xm:f>Other!F360:O360</xm:f>
              <xm:sqref>C360</xm:sqref>
            </x14:sparkline>
            <x14:sparkline>
              <xm:f>Other!F361:O361</xm:f>
              <xm:sqref>C361</xm:sqref>
            </x14:sparkline>
            <x14:sparkline>
              <xm:f>Other!F362:O362</xm:f>
              <xm:sqref>C362</xm:sqref>
            </x14:sparkline>
            <x14:sparkline>
              <xm:f>Other!F363:O363</xm:f>
              <xm:sqref>C363</xm:sqref>
            </x14:sparkline>
            <x14:sparkline>
              <xm:f>Other!F364:O364</xm:f>
              <xm:sqref>C364</xm:sqref>
            </x14:sparkline>
            <x14:sparkline>
              <xm:f>Other!F365:O365</xm:f>
              <xm:sqref>C365</xm:sqref>
            </x14:sparkline>
            <x14:sparkline>
              <xm:f>Other!F366:O366</xm:f>
              <xm:sqref>C366</xm:sqref>
            </x14:sparkline>
            <x14:sparkline>
              <xm:f>Other!F367:O367</xm:f>
              <xm:sqref>C367</xm:sqref>
            </x14:sparkline>
            <x14:sparkline>
              <xm:f>Other!F368:O368</xm:f>
              <xm:sqref>C368</xm:sqref>
            </x14:sparkline>
            <x14:sparkline>
              <xm:f>Other!F369:O369</xm:f>
              <xm:sqref>C369</xm:sqref>
            </x14:sparkline>
            <x14:sparkline>
              <xm:f>Other!F370:O370</xm:f>
              <xm:sqref>C370</xm:sqref>
            </x14:sparkline>
            <x14:sparkline>
              <xm:f>Other!F371:O371</xm:f>
              <xm:sqref>C371</xm:sqref>
            </x14:sparkline>
            <x14:sparkline>
              <xm:f>Other!F372:O372</xm:f>
              <xm:sqref>C372</xm:sqref>
            </x14:sparkline>
            <x14:sparkline>
              <xm:f>Other!F373:O373</xm:f>
              <xm:sqref>C373</xm:sqref>
            </x14:sparkline>
            <x14:sparkline>
              <xm:f>Other!F374:O374</xm:f>
              <xm:sqref>C374</xm:sqref>
            </x14:sparkline>
            <x14:sparkline>
              <xm:f>Other!F375:O375</xm:f>
              <xm:sqref>C375</xm:sqref>
            </x14:sparkline>
            <x14:sparkline>
              <xm:f>Other!F376:O376</xm:f>
              <xm:sqref>C376</xm:sqref>
            </x14:sparkline>
            <x14:sparkline>
              <xm:f>Other!F377:O377</xm:f>
              <xm:sqref>C377</xm:sqref>
            </x14:sparkline>
            <x14:sparkline>
              <xm:f>Other!F378:O378</xm:f>
              <xm:sqref>C378</xm:sqref>
            </x14:sparkline>
            <x14:sparkline>
              <xm:f>Other!F379:O379</xm:f>
              <xm:sqref>C379</xm:sqref>
            </x14:sparkline>
            <x14:sparkline>
              <xm:f>Other!F380:O380</xm:f>
              <xm:sqref>C380</xm:sqref>
            </x14:sparkline>
            <x14:sparkline>
              <xm:f>Other!F381:O381</xm:f>
              <xm:sqref>C381</xm:sqref>
            </x14:sparkline>
            <x14:sparkline>
              <xm:f>Other!F382:O382</xm:f>
              <xm:sqref>C382</xm:sqref>
            </x14:sparkline>
            <x14:sparkline>
              <xm:f>Other!F383:O383</xm:f>
              <xm:sqref>C383</xm:sqref>
            </x14:sparkline>
            <x14:sparkline>
              <xm:f>Other!F384:O384</xm:f>
              <xm:sqref>C384</xm:sqref>
            </x14:sparkline>
            <x14:sparkline>
              <xm:f>Other!F385:O385</xm:f>
              <xm:sqref>C385</xm:sqref>
            </x14:sparkline>
            <x14:sparkline>
              <xm:f>Other!F386:O386</xm:f>
              <xm:sqref>C386</xm:sqref>
            </x14:sparkline>
            <x14:sparkline>
              <xm:f>Other!F387:O387</xm:f>
              <xm:sqref>C387</xm:sqref>
            </x14:sparkline>
            <x14:sparkline>
              <xm:f>Other!F388:O388</xm:f>
              <xm:sqref>C388</xm:sqref>
            </x14:sparkline>
            <x14:sparkline>
              <xm:f>Other!F389:O389</xm:f>
              <xm:sqref>C389</xm:sqref>
            </x14:sparkline>
            <x14:sparkline>
              <xm:f>Other!F390:O390</xm:f>
              <xm:sqref>C390</xm:sqref>
            </x14:sparkline>
            <x14:sparkline>
              <xm:f>Other!F391:O391</xm:f>
              <xm:sqref>C391</xm:sqref>
            </x14:sparkline>
            <x14:sparkline>
              <xm:f>Other!F392:O392</xm:f>
              <xm:sqref>C392</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tint="-0.249977111117893"/>
  </sheetPr>
  <dimension ref="C2:R352"/>
  <sheetViews>
    <sheetView showGridLines="0" zoomScale="80" zoomScaleNormal="80" workbookViewId="0">
      <pane xSplit="5" ySplit="3" topLeftCell="F4" activePane="bottomRight" state="frozen"/>
      <selection pane="topRight" activeCell="J1" sqref="J1"/>
      <selection pane="bottomLeft" activeCell="A4" sqref="A4"/>
      <selection pane="bottomRight" activeCell="P40" sqref="P40"/>
    </sheetView>
  </sheetViews>
  <sheetFormatPr defaultRowHeight="15" x14ac:dyDescent="0.25"/>
  <cols>
    <col min="3" max="3" width="12.85546875" style="156" customWidth="1"/>
    <col min="4" max="4" width="12.7109375" style="156" customWidth="1"/>
    <col min="5" max="5" width="13.85546875" style="156" customWidth="1"/>
    <col min="6" max="16" width="18.7109375" style="156" customWidth="1"/>
    <col min="17" max="18" width="21.42578125" style="156" customWidth="1"/>
  </cols>
  <sheetData>
    <row r="2" spans="3:18" ht="18.75" x14ac:dyDescent="0.25">
      <c r="C2"/>
      <c r="D2"/>
      <c r="E2" s="269" t="s">
        <v>220</v>
      </c>
      <c r="F2" s="270"/>
      <c r="G2" s="270"/>
      <c r="H2" s="270"/>
      <c r="I2" s="270"/>
      <c r="J2" s="270"/>
      <c r="K2" s="270"/>
      <c r="L2" s="270"/>
      <c r="M2" s="270"/>
      <c r="N2" s="270"/>
      <c r="O2" s="270"/>
      <c r="P2" s="271"/>
    </row>
    <row r="3" spans="3:18" x14ac:dyDescent="0.25">
      <c r="E3" s="291" t="s">
        <v>236</v>
      </c>
      <c r="F3" s="291"/>
      <c r="G3" s="291"/>
      <c r="H3" s="291"/>
      <c r="I3" s="291"/>
      <c r="J3" s="291"/>
      <c r="K3" s="291"/>
      <c r="L3" s="291"/>
      <c r="M3" s="291"/>
      <c r="N3" s="291"/>
      <c r="O3" s="291"/>
      <c r="P3" s="291"/>
    </row>
    <row r="5" spans="3:18" ht="18.75" x14ac:dyDescent="0.25">
      <c r="C5" s="264" t="s">
        <v>214</v>
      </c>
      <c r="D5" s="265"/>
      <c r="E5" s="284" t="s">
        <v>332</v>
      </c>
      <c r="F5" s="285"/>
      <c r="G5" s="285"/>
      <c r="H5" s="285"/>
      <c r="I5" s="285"/>
      <c r="J5" s="285"/>
      <c r="K5" s="285"/>
      <c r="L5" s="285"/>
      <c r="M5" s="285"/>
      <c r="N5" s="285"/>
      <c r="O5" s="285"/>
      <c r="P5" s="286"/>
    </row>
    <row r="6" spans="3:18" x14ac:dyDescent="0.15">
      <c r="C6" s="262" t="s">
        <v>93</v>
      </c>
      <c r="D6" s="263"/>
      <c r="E6" s="118"/>
      <c r="F6" s="119">
        <v>2004</v>
      </c>
      <c r="G6" s="119">
        <f t="shared" ref="G6:P6" si="0">F6+1</f>
        <v>2005</v>
      </c>
      <c r="H6" s="119">
        <f t="shared" si="0"/>
        <v>2006</v>
      </c>
      <c r="I6" s="119">
        <f t="shared" si="0"/>
        <v>2007</v>
      </c>
      <c r="J6" s="119">
        <f t="shared" si="0"/>
        <v>2008</v>
      </c>
      <c r="K6" s="119">
        <f t="shared" si="0"/>
        <v>2009</v>
      </c>
      <c r="L6" s="119">
        <f t="shared" si="0"/>
        <v>2010</v>
      </c>
      <c r="M6" s="119">
        <f t="shared" si="0"/>
        <v>2011</v>
      </c>
      <c r="N6" s="119">
        <f t="shared" si="0"/>
        <v>2012</v>
      </c>
      <c r="O6" s="120">
        <f t="shared" si="0"/>
        <v>2013</v>
      </c>
      <c r="P6" s="120">
        <f t="shared" si="0"/>
        <v>2014</v>
      </c>
      <c r="Q6" s="47" t="s">
        <v>83</v>
      </c>
      <c r="R6" s="46" t="s">
        <v>84</v>
      </c>
    </row>
    <row r="7" spans="3:18" x14ac:dyDescent="0.25">
      <c r="C7" s="256"/>
      <c r="D7" s="257"/>
      <c r="E7" s="45" t="s">
        <v>0</v>
      </c>
      <c r="F7" s="73">
        <f>(Premiums_Non_Life!F9/'Macro data'!C5)*1000</f>
        <v>793.975073972318</v>
      </c>
      <c r="G7" s="73">
        <f>(Premiums_Non_Life!G9/'Macro data'!D5)*1000</f>
        <v>825.8387420914022</v>
      </c>
      <c r="H7" s="73">
        <f>(Premiums_Non_Life!H9/'Macro data'!E5)*1000</f>
        <v>844.28742456354246</v>
      </c>
      <c r="I7" s="73">
        <f>(Premiums_Non_Life!I9/'Macro data'!F5)*1000</f>
        <v>867.44100918219806</v>
      </c>
      <c r="J7" s="73">
        <f>(Premiums_Non_Life!J9/'Macro data'!G5)*1000</f>
        <v>880.71854693115267</v>
      </c>
      <c r="K7" s="73">
        <f>(Premiums_Non_Life!K9/'Macro data'!H5)*1000</f>
        <v>888.78192365377663</v>
      </c>
      <c r="L7" s="73">
        <f>(Premiums_Non_Life!L9/'Macro data'!I5)*1000</f>
        <v>904.37294793371791</v>
      </c>
      <c r="M7" s="73">
        <f>(Premiums_Non_Life!M9/'Macro data'!J5)*1000</f>
        <v>927.38482494193545</v>
      </c>
      <c r="N7" s="73">
        <f>(Premiums_Non_Life!N9/'Macro data'!K5)*1000</f>
        <v>953.95867875831004</v>
      </c>
      <c r="O7" s="73">
        <f>(Premiums_Non_Life!O9/'Macro data'!L5)*1000</f>
        <v>979.42938004178961</v>
      </c>
      <c r="P7" s="73">
        <f>(Premiums_Non_Life!P9/'Macro data'!M5)*1000</f>
        <v>1000.2481518214239</v>
      </c>
      <c r="Q7" s="48">
        <f>IF(OR(P7=0, O7=0),0,P7/O7-1)</f>
        <v>2.1256021315948281E-2</v>
      </c>
      <c r="R7" s="48">
        <f>IF(OR(P7=0, G7=0),0,P7/G7-1)</f>
        <v>0.21119063667119464</v>
      </c>
    </row>
    <row r="8" spans="3:18" x14ac:dyDescent="0.25">
      <c r="C8" s="256"/>
      <c r="D8" s="257"/>
      <c r="E8" s="45" t="s">
        <v>1</v>
      </c>
      <c r="F8" s="74">
        <f>(Premiums_Non_Life!F10/'Macro data'!C6)*1000</f>
        <v>698.24895669096134</v>
      </c>
      <c r="G8" s="74">
        <f>(Premiums_Non_Life!G10/'Macro data'!D6)*1000</f>
        <v>702.74522203933191</v>
      </c>
      <c r="H8" s="74">
        <f>(Premiums_Non_Life!H10/'Macro data'!E6)*1000</f>
        <v>723.19302051433385</v>
      </c>
      <c r="I8" s="74">
        <f>(Premiums_Non_Life!I10/'Macro data'!F6)*1000</f>
        <v>739.83703322602594</v>
      </c>
      <c r="J8" s="74">
        <f>(Premiums_Non_Life!J10/'Macro data'!G6)*1000</f>
        <v>760.61174960292931</v>
      </c>
      <c r="K8" s="74">
        <f>(Premiums_Non_Life!K10/'Macro data'!H6)*1000</f>
        <v>759.03259142310856</v>
      </c>
      <c r="L8" s="74">
        <f>(Premiums_Non_Life!L10/'Macro data'!I6)*1000</f>
        <v>768.73519874205545</v>
      </c>
      <c r="M8" s="74">
        <f>(Premiums_Non_Life!M10/'Macro data'!J6)*1000</f>
        <v>794.92392109166758</v>
      </c>
      <c r="N8" s="74">
        <f>(Premiums_Non_Life!N10/'Macro data'!K6)*1000</f>
        <v>813.64360252189078</v>
      </c>
      <c r="O8" s="74">
        <f>(Premiums_Non_Life!O10/'Macro data'!L6)*1000</f>
        <v>829.81472071134351</v>
      </c>
      <c r="P8" s="74">
        <f>(Premiums_Non_Life!P10/'Macro data'!M6)*1000</f>
        <v>839.5032174424972</v>
      </c>
      <c r="Q8" s="48">
        <f t="shared" ref="Q8:Q40" si="1">IF(OR(P8=0, O8=0),0,P8/O8-1)</f>
        <v>1.1675493925738412E-2</v>
      </c>
      <c r="R8" s="48">
        <f t="shared" ref="R8:R40" si="2">IF(OR(P8=0, G8=0),0,P8/G8-1)</f>
        <v>0.19460537206684991</v>
      </c>
    </row>
    <row r="9" spans="3:18" x14ac:dyDescent="0.25">
      <c r="C9" s="256"/>
      <c r="D9" s="257"/>
      <c r="E9" s="45" t="s">
        <v>2</v>
      </c>
      <c r="F9" s="74">
        <f>(Premiums_Non_Life!F11/'Macro data'!C7)*1000</f>
        <v>42.613154863840627</v>
      </c>
      <c r="G9" s="74">
        <f>(Premiums_Non_Life!G11/'Macro data'!D7)*1000</f>
        <v>51.976047857556324</v>
      </c>
      <c r="H9" s="74">
        <f>(Premiums_Non_Life!H11/'Macro data'!E7)*1000</f>
        <v>71.833152849355798</v>
      </c>
      <c r="I9" s="74">
        <f>(Premiums_Non_Life!I11/'Macro data'!F7)*1000</f>
        <v>86.448571929693273</v>
      </c>
      <c r="J9" s="74">
        <f>(Premiums_Non_Life!J11/'Macro data'!G7)*1000</f>
        <v>104.7130432033258</v>
      </c>
      <c r="K9" s="74">
        <f>(Premiums_Non_Life!K11/'Macro data'!H7)*1000</f>
        <v>99.988587941655823</v>
      </c>
      <c r="L9" s="74">
        <f>(Premiums_Non_Life!L11/'Macro data'!I7)*1000</f>
        <v>95.069651633326501</v>
      </c>
      <c r="M9" s="74">
        <f>(Premiums_Non_Life!M11/'Macro data'!J7)*1000</f>
        <v>94.15052132636616</v>
      </c>
      <c r="N9" s="74">
        <f>(Premiums_Non_Life!N11/'Macro data'!K7)*1000</f>
        <v>91.861813570906818</v>
      </c>
      <c r="O9" s="74">
        <f>(Premiums_Non_Life!O11/'Macro data'!L7)*1000</f>
        <v>97.352962412339537</v>
      </c>
      <c r="P9" s="74">
        <f>(Premiums_Non_Life!P11/'Macro data'!M7)*1000</f>
        <v>98.086985690699052</v>
      </c>
      <c r="Q9" s="48">
        <f t="shared" si="1"/>
        <v>7.5398145076526202E-3</v>
      </c>
      <c r="R9" s="48">
        <f t="shared" si="2"/>
        <v>0.88715744528157847</v>
      </c>
    </row>
    <row r="10" spans="3:18" x14ac:dyDescent="0.25">
      <c r="C10" s="256"/>
      <c r="D10" s="257"/>
      <c r="E10" s="45" t="s">
        <v>3</v>
      </c>
      <c r="F10" s="74">
        <f>(Premiums_Non_Life!F12/'Macro data'!C8)*1000</f>
        <v>1602.3605120483512</v>
      </c>
      <c r="G10" s="74">
        <f>(Premiums_Non_Life!G12/'Macro data'!D8)*1000</f>
        <v>1627.9435219460318</v>
      </c>
      <c r="H10" s="74">
        <f>(Premiums_Non_Life!H12/'Macro data'!E8)*1000</f>
        <v>1659.0097797935457</v>
      </c>
      <c r="I10" s="74">
        <f>(Premiums_Non_Life!I12/'Macro data'!F8)*1000</f>
        <v>1653.1344242337311</v>
      </c>
      <c r="J10" s="74">
        <f>(Premiums_Non_Life!J12/'Macro data'!G8)*1000</f>
        <v>1659.9824568699607</v>
      </c>
      <c r="K10" s="74">
        <f>(Premiums_Non_Life!K12/'Macro data'!H8)*1000</f>
        <v>1670.0098521750169</v>
      </c>
      <c r="L10" s="74">
        <f>(Premiums_Non_Life!L12/'Macro data'!I8)*1000</f>
        <v>1702.2258320427866</v>
      </c>
      <c r="M10" s="74">
        <f>(Premiums_Non_Life!M12/'Macro data'!J8)*1000</f>
        <v>1678.8635704887706</v>
      </c>
      <c r="N10" s="74">
        <f>(Premiums_Non_Life!N12/'Macro data'!K8)*1000</f>
        <v>1686.0836250471359</v>
      </c>
      <c r="O10" s="74">
        <f>(Premiums_Non_Life!O12/'Macro data'!L8)*1000</f>
        <v>1699.0552186832022</v>
      </c>
      <c r="P10" s="74">
        <f>(Premiums_Non_Life!P12/'Macro data'!M8)*1000</f>
        <v>1682.5563337919259</v>
      </c>
      <c r="Q10" s="48">
        <f t="shared" si="1"/>
        <v>-9.7106231215152716E-3</v>
      </c>
      <c r="R10" s="48">
        <f t="shared" si="2"/>
        <v>3.3547117028120521E-2</v>
      </c>
    </row>
    <row r="11" spans="3:18" x14ac:dyDescent="0.25">
      <c r="C11" s="256"/>
      <c r="D11" s="257"/>
      <c r="E11" s="45" t="s">
        <v>4</v>
      </c>
      <c r="F11" s="74">
        <f>(Premiums_Non_Life!F13/'Macro data'!C9)*1000</f>
        <v>596.8787747280852</v>
      </c>
      <c r="G11" s="74">
        <f>(Premiums_Non_Life!G13/'Macro data'!D9)*1000</f>
        <v>654.75156140105253</v>
      </c>
      <c r="H11" s="74">
        <f>(Premiums_Non_Life!H13/'Macro data'!E9)*1000</f>
        <v>707.95514999914951</v>
      </c>
      <c r="I11" s="74">
        <f>(Premiums_Non_Life!I13/'Macro data'!F9)*1000</f>
        <v>743.98509868758129</v>
      </c>
      <c r="J11" s="74">
        <f>(Premiums_Non_Life!J13/'Macro data'!G9)*1000</f>
        <v>461.41926209500309</v>
      </c>
      <c r="K11" s="74">
        <f>(Premiums_Non_Life!K13/'Macro data'!H9)*1000</f>
        <v>473.73295019637862</v>
      </c>
      <c r="L11" s="74">
        <f>(Premiums_Non_Life!L13/'Macro data'!I9)*1000</f>
        <v>463.95487950777641</v>
      </c>
      <c r="M11" s="74">
        <f>(Premiums_Non_Life!M13/'Macro data'!J9)*1000</f>
        <v>448.94260322405091</v>
      </c>
      <c r="N11" s="74">
        <f>(Premiums_Non_Life!N13/'Macro data'!K9)*1000</f>
        <v>436.18932937050687</v>
      </c>
      <c r="O11" s="74">
        <f>(Premiums_Non_Life!O13/'Macro data'!L9)*1000</f>
        <v>404.21398857575775</v>
      </c>
      <c r="P11" s="74">
        <f>(Premiums_Non_Life!P13/'Macro data'!M9)*1000</f>
        <v>396.2703962703963</v>
      </c>
      <c r="Q11" s="48">
        <f t="shared" si="1"/>
        <v>-1.9651948051947921E-2</v>
      </c>
      <c r="R11" s="48">
        <f t="shared" si="2"/>
        <v>-0.39477747036990984</v>
      </c>
    </row>
    <row r="12" spans="3:18" x14ac:dyDescent="0.25">
      <c r="C12" s="256"/>
      <c r="D12" s="257"/>
      <c r="E12" s="45" t="s">
        <v>44</v>
      </c>
      <c r="F12" s="74">
        <f>(Premiums_Non_Life!F14/'Macro data'!C10)*1000</f>
        <v>236.21135360489703</v>
      </c>
      <c r="G12" s="74">
        <f>(Premiums_Non_Life!G14/'Macro data'!D10)*1000</f>
        <v>249.03024191686268</v>
      </c>
      <c r="H12" s="74">
        <f>(Premiums_Non_Life!H14/'Macro data'!E10)*1000</f>
        <v>260.96548410703127</v>
      </c>
      <c r="I12" s="74">
        <f>(Premiums_Non_Life!I14/'Macro data'!F10)*1000</f>
        <v>264.89344154433019</v>
      </c>
      <c r="J12" s="74">
        <f>(Premiums_Non_Life!J14/'Macro data'!G10)*1000</f>
        <v>275.5836255847434</v>
      </c>
      <c r="K12" s="74">
        <f>(Premiums_Non_Life!K14/'Macro data'!H10)*1000</f>
        <v>275.96227248009666</v>
      </c>
      <c r="L12" s="74">
        <f>(Premiums_Non_Life!L14/'Macro data'!I10)*1000</f>
        <v>271.76511754495203</v>
      </c>
      <c r="M12" s="74">
        <f>(Premiums_Non_Life!M14/'Macro data'!J10)*1000</f>
        <v>266.26830778256954</v>
      </c>
      <c r="N12" s="74">
        <f>(Premiums_Non_Life!N14/'Macro data'!K10)*1000</f>
        <v>254.44753175208851</v>
      </c>
      <c r="O12" s="74">
        <f>(Premiums_Non_Life!O14/'Macro data'!L10)*1000</f>
        <v>261.52973935957368</v>
      </c>
      <c r="P12" s="74">
        <f>(Premiums_Non_Life!P14/'Macro data'!M10)*1000</f>
        <v>270.5908725222497</v>
      </c>
      <c r="Q12" s="48">
        <f t="shared" si="1"/>
        <v>3.4646664600609611E-2</v>
      </c>
      <c r="R12" s="48">
        <f t="shared" si="2"/>
        <v>8.6578362689720745E-2</v>
      </c>
    </row>
    <row r="13" spans="3:18" x14ac:dyDescent="0.25">
      <c r="C13" s="256"/>
      <c r="D13" s="257"/>
      <c r="E13" s="45" t="s">
        <v>6</v>
      </c>
      <c r="F13" s="74">
        <f>(Premiums_Non_Life!F15/'Macro data'!C11)*1000</f>
        <v>671.37862748471434</v>
      </c>
      <c r="G13" s="74">
        <f>(Premiums_Non_Life!G15/'Macro data'!D11)*1000</f>
        <v>671.4112723858151</v>
      </c>
      <c r="H13" s="74">
        <f>(Premiums_Non_Life!H15/'Macro data'!E11)*1000</f>
        <v>667.25300633524637</v>
      </c>
      <c r="I13" s="74">
        <f>(Premiums_Non_Life!I15/'Macro data'!F11)*1000</f>
        <v>662.03076269078167</v>
      </c>
      <c r="J13" s="74">
        <f>(Premiums_Non_Life!J15/'Macro data'!G11)*1000</f>
        <v>664.28407743200546</v>
      </c>
      <c r="K13" s="74">
        <f>(Premiums_Non_Life!K15/'Macro data'!H11)*1000</f>
        <v>667.06619990284173</v>
      </c>
      <c r="L13" s="74">
        <f>(Premiums_Non_Life!L15/'Macro data'!I11)*1000</f>
        <v>675.03027453142283</v>
      </c>
      <c r="M13" s="74">
        <f>(Premiums_Non_Life!M15/'Macro data'!J11)*1000</f>
        <v>692.52465535782403</v>
      </c>
      <c r="N13" s="74">
        <f>(Premiums_Non_Life!N15/'Macro data'!K11)*1000</f>
        <v>716.23068363332311</v>
      </c>
      <c r="O13" s="74">
        <f>(Premiums_Non_Life!O15/'Macro data'!L11)*1000</f>
        <v>738.30252695853972</v>
      </c>
      <c r="P13" s="74">
        <f>(Premiums_Non_Life!P15/'Macro data'!M11)*1000</f>
        <v>774.82933938385554</v>
      </c>
      <c r="Q13" s="48">
        <f t="shared" si="1"/>
        <v>4.9474044976913767E-2</v>
      </c>
      <c r="R13" s="48">
        <f t="shared" si="2"/>
        <v>0.15403087682837269</v>
      </c>
    </row>
    <row r="14" spans="3:18" x14ac:dyDescent="0.25">
      <c r="C14" s="256"/>
      <c r="D14" s="257"/>
      <c r="E14" s="45" t="s">
        <v>7</v>
      </c>
      <c r="F14" s="74">
        <f>(Premiums_Non_Life!F16/'Macro data'!C12)*1000</f>
        <v>989.6969520938917</v>
      </c>
      <c r="G14" s="74">
        <f>(Premiums_Non_Life!G16/'Macro data'!D12)*1000</f>
        <v>1123.0211894976992</v>
      </c>
      <c r="H14" s="74">
        <f>(Premiums_Non_Life!H16/'Macro data'!E12)*1000</f>
        <v>1170.6853963740634</v>
      </c>
      <c r="I14" s="74">
        <f>(Premiums_Non_Life!I16/'Macro data'!F12)*1000</f>
        <v>1323.0535352059728</v>
      </c>
      <c r="J14" s="74">
        <f>(Premiums_Non_Life!J16/'Macro data'!G12)*1000</f>
        <v>1302.8443060485145</v>
      </c>
      <c r="K14" s="74">
        <f>(Premiums_Non_Life!K16/'Macro data'!H12)*1000</f>
        <v>1304.7754810923243</v>
      </c>
      <c r="L14" s="74">
        <f>(Premiums_Non_Life!L16/'Macro data'!I12)*1000</f>
        <v>1350.8680271884634</v>
      </c>
      <c r="M14" s="74">
        <f>(Premiums_Non_Life!M16/'Macro data'!J12)*1000</f>
        <v>1392.4018846121564</v>
      </c>
      <c r="N14" s="74">
        <f>(Premiums_Non_Life!N16/'Macro data'!K12)*1000</f>
        <v>1402.0669741621596</v>
      </c>
      <c r="O14" s="74">
        <f>(Premiums_Non_Life!O16/'Macro data'!L12)*1000</f>
        <v>1382.1261394205542</v>
      </c>
      <c r="P14" s="74">
        <f>(Premiums_Non_Life!P16/'Macro data'!M12)*1000</f>
        <v>1573.2849126965718</v>
      </c>
      <c r="Q14" s="48">
        <f t="shared" si="1"/>
        <v>0.13830776209482543</v>
      </c>
      <c r="R14" s="48">
        <f t="shared" si="2"/>
        <v>0.40093965048002778</v>
      </c>
    </row>
    <row r="15" spans="3:18" x14ac:dyDescent="0.25">
      <c r="C15" s="256"/>
      <c r="D15" s="257"/>
      <c r="E15" s="45" t="s">
        <v>8</v>
      </c>
      <c r="F15" s="74">
        <f>(Premiums_Non_Life!F17/'Macro data'!C13)*1000</f>
        <v>107.77854582206164</v>
      </c>
      <c r="G15" s="74">
        <f>(Premiums_Non_Life!G17/'Macro data'!D13)*1000</f>
        <v>123.9148023959558</v>
      </c>
      <c r="H15" s="74">
        <f>(Premiums_Non_Life!H17/'Macro data'!E13)*1000</f>
        <v>144.88122947777543</v>
      </c>
      <c r="I15" s="74">
        <f>(Premiums_Non_Life!I17/'Macro data'!F13)*1000</f>
        <v>185.22584888881048</v>
      </c>
      <c r="J15" s="74">
        <f>(Premiums_Non_Life!J17/'Macro data'!G13)*1000</f>
        <v>178.09037879368097</v>
      </c>
      <c r="K15" s="74">
        <f>(Premiums_Non_Life!K17/'Macro data'!H13)*1000</f>
        <v>168.26647955914885</v>
      </c>
      <c r="L15" s="74">
        <f>(Premiums_Non_Life!L17/'Macro data'!I13)*1000</f>
        <v>157.8801311042609</v>
      </c>
      <c r="M15" s="74">
        <f>(Premiums_Non_Life!M17/'Macro data'!J13)*1000</f>
        <v>157.92984672773488</v>
      </c>
      <c r="N15" s="74">
        <f>(Premiums_Non_Life!N17/'Macro data'!K13)*1000</f>
        <v>167.2178971443922</v>
      </c>
      <c r="O15" s="74">
        <f>(Premiums_Non_Life!O17/'Macro data'!L13)*1000</f>
        <v>177.77959571995814</v>
      </c>
      <c r="P15" s="74">
        <f>(Premiums_Non_Life!P17/'Macro data'!M13)*1000</f>
        <v>190.98371432545053</v>
      </c>
      <c r="Q15" s="48">
        <f t="shared" si="1"/>
        <v>7.4272407651841954E-2</v>
      </c>
      <c r="R15" s="48">
        <f t="shared" si="2"/>
        <v>0.54125020282228742</v>
      </c>
    </row>
    <row r="16" spans="3:18" x14ac:dyDescent="0.25">
      <c r="C16" s="256"/>
      <c r="D16" s="257"/>
      <c r="E16" s="45" t="s">
        <v>9</v>
      </c>
      <c r="F16" s="74">
        <f>(Premiums_Non_Life!F18/'Macro data'!C14)*1000</f>
        <v>488.93703804300748</v>
      </c>
      <c r="G16" s="74">
        <f>(Premiums_Non_Life!G18/'Macro data'!D14)*1000</f>
        <v>513.33338893626524</v>
      </c>
      <c r="H16" s="74">
        <f>(Premiums_Non_Life!H18/'Macro data'!E14)*1000</f>
        <v>541.45734282283445</v>
      </c>
      <c r="I16" s="74">
        <f>(Premiums_Non_Life!I18/'Macro data'!F14)*1000</f>
        <v>556.24086275221987</v>
      </c>
      <c r="J16" s="74">
        <f>(Premiums_Non_Life!J18/'Macro data'!G14)*1000</f>
        <v>565.92039118272487</v>
      </c>
      <c r="K16" s="74">
        <f>(Premiums_Non_Life!K18/'Macro data'!H14)*1000</f>
        <v>547.8838477726548</v>
      </c>
      <c r="L16" s="74">
        <f>(Premiums_Non_Life!L18/'Macro data'!I14)*1000</f>
        <v>510.57380082014339</v>
      </c>
      <c r="M16" s="74">
        <f>(Premiums_Non_Life!M18/'Macro data'!J14)*1000</f>
        <v>505.89199918991892</v>
      </c>
      <c r="N16" s="74">
        <f>(Premiums_Non_Life!N18/'Macro data'!K14)*1000</f>
        <v>498.85838863777451</v>
      </c>
      <c r="O16" s="74">
        <f>(Premiums_Non_Life!O18/'Macro data'!L14)*1000</f>
        <v>483.51212143085672</v>
      </c>
      <c r="P16" s="74">
        <f>(Premiums_Non_Life!P18/'Macro data'!M14)*1000</f>
        <v>476.99275262349192</v>
      </c>
      <c r="Q16" s="48">
        <f t="shared" si="1"/>
        <v>-1.3483361674722971E-2</v>
      </c>
      <c r="R16" s="48">
        <f t="shared" si="2"/>
        <v>-7.0793439694384119E-2</v>
      </c>
    </row>
    <row r="17" spans="3:18" x14ac:dyDescent="0.25">
      <c r="C17" s="256"/>
      <c r="D17" s="257"/>
      <c r="E17" s="45" t="s">
        <v>10</v>
      </c>
      <c r="F17" s="74">
        <f>(Premiums_Non_Life!F19/'Macro data'!C15)*1000</f>
        <v>492.17086241209319</v>
      </c>
      <c r="G17" s="74">
        <f>(Premiums_Non_Life!G19/'Macro data'!D15)*1000</f>
        <v>528.9680673244585</v>
      </c>
      <c r="H17" s="74">
        <f>(Premiums_Non_Life!H19/'Macro data'!E15)*1000</f>
        <v>543.80296751262472</v>
      </c>
      <c r="I17" s="74">
        <f>(Premiums_Non_Life!I19/'Macro data'!F15)*1000</f>
        <v>534.39909948066645</v>
      </c>
      <c r="J17" s="74">
        <f>(Premiums_Non_Life!J19/'Macro data'!G15)*1000</f>
        <v>549.38379212162499</v>
      </c>
      <c r="K17" s="74">
        <f>(Premiums_Non_Life!K19/'Macro data'!H15)*1000</f>
        <v>556.29465330057519</v>
      </c>
      <c r="L17" s="74">
        <f>(Premiums_Non_Life!L19/'Macro data'!I15)*1000</f>
        <v>564.33545669220564</v>
      </c>
      <c r="M17" s="74">
        <f>(Premiums_Non_Life!M19/'Macro data'!J15)*1000</f>
        <v>592.52771392575926</v>
      </c>
      <c r="N17" s="74">
        <f>(Premiums_Non_Life!N19/'Macro data'!K15)*1000</f>
        <v>623.18711517131078</v>
      </c>
      <c r="O17" s="74">
        <f>(Premiums_Non_Life!O19/'Macro data'!L15)*1000</f>
        <v>702.08750332155569</v>
      </c>
      <c r="P17" s="74">
        <f>(Premiums_Non_Life!P19/'Macro data'!M15)*1000</f>
        <v>745.69779152381</v>
      </c>
      <c r="Q17" s="48">
        <f t="shared" si="1"/>
        <v>6.2115175097029018E-2</v>
      </c>
      <c r="R17" s="48">
        <f t="shared" si="2"/>
        <v>0.409721753707325</v>
      </c>
    </row>
    <row r="18" spans="3:18" x14ac:dyDescent="0.25">
      <c r="C18" s="256"/>
      <c r="D18" s="257"/>
      <c r="E18" s="45" t="s">
        <v>11</v>
      </c>
      <c r="F18" s="74">
        <f>(Premiums_Non_Life!F20/'Macro data'!C16)*1000</f>
        <v>731.73157838105726</v>
      </c>
      <c r="G18" s="74">
        <f>(Premiums_Non_Life!G20/'Macro data'!D16)*1000</f>
        <v>750.27773529689966</v>
      </c>
      <c r="H18" s="74">
        <f>(Premiums_Non_Life!H20/'Macro data'!E16)*1000</f>
        <v>756.76601753169325</v>
      </c>
      <c r="I18" s="74">
        <f>(Premiums_Non_Life!I20/'Macro data'!F16)*1000</f>
        <v>771.85303361775004</v>
      </c>
      <c r="J18" s="74">
        <f>(Premiums_Non_Life!J20/'Macro data'!G16)*1000</f>
        <v>789.21966761722263</v>
      </c>
      <c r="K18" s="74">
        <f>(Premiums_Non_Life!K20/'Macro data'!H16)*1000</f>
        <v>790.36199259791385</v>
      </c>
      <c r="L18" s="74">
        <f>(Premiums_Non_Life!L20/'Macro data'!I16)*1000</f>
        <v>806.09696962271414</v>
      </c>
      <c r="M18" s="74">
        <f>(Premiums_Non_Life!M20/'Macro data'!J16)*1000</f>
        <v>833.42200517889717</v>
      </c>
      <c r="N18" s="74">
        <f>(Premiums_Non_Life!N20/'Macro data'!K16)*1000</f>
        <v>852.87336272878906</v>
      </c>
      <c r="O18" s="74">
        <f>(Premiums_Non_Life!O20/'Macro data'!L16)*1000</f>
        <v>864.60306011582759</v>
      </c>
      <c r="P18" s="74">
        <f>(Premiums_Non_Life!P20/'Macro data'!M16)*1000</f>
        <v>872.94743773727578</v>
      </c>
      <c r="Q18" s="48">
        <f t="shared" si="1"/>
        <v>9.6511081285444167E-3</v>
      </c>
      <c r="R18" s="48">
        <f t="shared" si="2"/>
        <v>0.16349905730820247</v>
      </c>
    </row>
    <row r="19" spans="3:18" x14ac:dyDescent="0.25">
      <c r="C19" s="256"/>
      <c r="D19" s="257"/>
      <c r="E19" s="45" t="s">
        <v>12</v>
      </c>
      <c r="F19" s="74">
        <f>(Premiums_Non_Life!F21/'Macro data'!C17)*1000</f>
        <v>171.23062727033465</v>
      </c>
      <c r="G19" s="74">
        <f>(Premiums_Non_Life!G21/'Macro data'!D17)*1000</f>
        <v>179.07272836130031</v>
      </c>
      <c r="H19" s="74">
        <f>(Premiums_Non_Life!H21/'Macro data'!E17)*1000</f>
        <v>184.93332456212426</v>
      </c>
      <c r="I19" s="74">
        <f>(Premiums_Non_Life!I21/'Macro data'!F17)*1000</f>
        <v>222.99435200623128</v>
      </c>
      <c r="J19" s="74">
        <f>(Premiums_Non_Life!J21/'Macro data'!G17)*1000</f>
        <v>231.34932728945512</v>
      </c>
      <c r="K19" s="74">
        <f>(Premiums_Non_Life!K21/'Macro data'!H17)*1000</f>
        <v>255.8384880812149</v>
      </c>
      <c r="L19" s="74">
        <f>(Premiums_Non_Life!L21/'Macro data'!I17)*1000</f>
        <v>260.38322831567461</v>
      </c>
      <c r="M19" s="74">
        <f>(Premiums_Non_Life!M21/'Macro data'!J17)*1000</f>
        <v>243.73050954241293</v>
      </c>
      <c r="N19" s="74">
        <f>(Premiums_Non_Life!N21/'Macro data'!K17)*1000</f>
        <v>207.80386058607723</v>
      </c>
      <c r="O19" s="74">
        <f>(Premiums_Non_Life!O21/'Macro data'!L17)*1000</f>
        <v>189.78474079735068</v>
      </c>
      <c r="P19" s="74">
        <f>(Premiums_Non_Life!P21/'Macro data'!M17)*1000</f>
        <v>170.20729836393213</v>
      </c>
      <c r="Q19" s="48">
        <f t="shared" si="1"/>
        <v>-0.10315604063407313</v>
      </c>
      <c r="R19" s="48">
        <f t="shared" si="2"/>
        <v>-4.9507426834314638E-2</v>
      </c>
    </row>
    <row r="20" spans="3:18" x14ac:dyDescent="0.25">
      <c r="C20" s="256"/>
      <c r="D20" s="257"/>
      <c r="E20" s="45" t="s">
        <v>13</v>
      </c>
      <c r="F20" s="74">
        <f>(Premiums_Non_Life!F22/'Macro data'!C18)*1000</f>
        <v>149.51517331914894</v>
      </c>
      <c r="G20" s="74">
        <f>(Premiums_Non_Life!G22/'Macro data'!D18)*1000</f>
        <v>159.54527125664043</v>
      </c>
      <c r="H20" s="74">
        <f>(Premiums_Non_Life!H22/'Macro data'!E18)*1000</f>
        <v>175.44271114866834</v>
      </c>
      <c r="I20" s="74">
        <f>(Premiums_Non_Life!I22/'Macro data'!F18)*1000</f>
        <v>191.65675410325895</v>
      </c>
      <c r="J20" s="74">
        <f>(Premiums_Non_Life!J22/'Macro data'!G18)*1000</f>
        <v>207.71602946016014</v>
      </c>
      <c r="K20" s="74">
        <f>(Premiums_Non_Life!K22/'Macro data'!H18)*1000</f>
        <v>201.51847691276623</v>
      </c>
      <c r="L20" s="74">
        <f>(Premiums_Non_Life!L22/'Macro data'!I18)*1000</f>
        <v>198.14148010157191</v>
      </c>
      <c r="M20" s="74">
        <f>(Premiums_Non_Life!M22/'Macro data'!J18)*1000</f>
        <v>196.58024102169801</v>
      </c>
      <c r="N20" s="74">
        <f>(Premiums_Non_Life!N22/'Macro data'!K18)*1000</f>
        <v>193.58393710242436</v>
      </c>
      <c r="O20" s="74">
        <f>(Premiums_Non_Life!O22/'Macro data'!L18)*1000</f>
        <v>192.68083587876797</v>
      </c>
      <c r="P20" s="74">
        <f>(Premiums_Non_Life!P22/'Macro data'!M18)*1000</f>
        <v>173.57447293884832</v>
      </c>
      <c r="Q20" s="48">
        <f t="shared" si="1"/>
        <v>-9.916068119997723E-2</v>
      </c>
      <c r="R20" s="48">
        <f t="shared" si="2"/>
        <v>8.7932419254475258E-2</v>
      </c>
    </row>
    <row r="21" spans="3:18" x14ac:dyDescent="0.25">
      <c r="C21" s="256"/>
      <c r="D21" s="257"/>
      <c r="E21" s="45" t="s">
        <v>14</v>
      </c>
      <c r="F21" s="74">
        <f>(Premiums_Non_Life!F23/'Macro data'!C19)*1000</f>
        <v>110.85863155589681</v>
      </c>
      <c r="G21" s="74">
        <f>(Premiums_Non_Life!G23/'Macro data'!D19)*1000</f>
        <v>120.14730069698871</v>
      </c>
      <c r="H21" s="74">
        <f>(Premiums_Non_Life!H23/'Macro data'!E19)*1000</f>
        <v>128.284240448209</v>
      </c>
      <c r="I21" s="74">
        <f>(Premiums_Non_Life!I23/'Macro data'!F19)*1000</f>
        <v>132.03766506335367</v>
      </c>
      <c r="J21" s="74">
        <f>(Premiums_Non_Life!J23/'Macro data'!G19)*1000</f>
        <v>133.15221013766532</v>
      </c>
      <c r="K21" s="74">
        <f>(Premiums_Non_Life!K23/'Macro data'!H19)*1000</f>
        <v>131.01839565731035</v>
      </c>
      <c r="L21" s="74">
        <f>(Premiums_Non_Life!L23/'Macro data'!I19)*1000</f>
        <v>124.48923565320413</v>
      </c>
      <c r="M21" s="74">
        <f>(Premiums_Non_Life!M23/'Macro data'!J19)*1000</f>
        <v>118.25752147446897</v>
      </c>
      <c r="N21" s="74">
        <f>(Premiums_Non_Life!N23/'Macro data'!K19)*1000</f>
        <v>115.82779542924362</v>
      </c>
      <c r="O21" s="74">
        <f>(Premiums_Non_Life!O23/'Macro data'!L19)*1000</f>
        <v>117.13311869367747</v>
      </c>
      <c r="P21" s="74">
        <f>(Premiums_Non_Life!P23/'Macro data'!M19)*1000</f>
        <v>123.66205794834036</v>
      </c>
      <c r="Q21" s="48">
        <f t="shared" si="1"/>
        <v>5.5739481091911625E-2</v>
      </c>
      <c r="R21" s="48">
        <f t="shared" si="2"/>
        <v>2.9253734632090245E-2</v>
      </c>
    </row>
    <row r="22" spans="3:18" x14ac:dyDescent="0.25">
      <c r="C22" s="256"/>
      <c r="D22" s="257"/>
      <c r="E22" s="45" t="s">
        <v>15</v>
      </c>
      <c r="F22" s="74">
        <f>(Premiums_Non_Life!F24/'Macro data'!C20)*1000</f>
        <v>0</v>
      </c>
      <c r="G22" s="74">
        <f>(Premiums_Non_Life!G24/'Macro data'!D20)*1000</f>
        <v>0</v>
      </c>
      <c r="H22" s="74">
        <f>(Premiums_Non_Life!H24/'Macro data'!E20)*1000</f>
        <v>0</v>
      </c>
      <c r="I22" s="74">
        <f>(Premiums_Non_Life!I24/'Macro data'!F20)*1000</f>
        <v>0</v>
      </c>
      <c r="J22" s="74">
        <f>(Premiums_Non_Life!J24/'Macro data'!G20)*1000</f>
        <v>0</v>
      </c>
      <c r="K22" s="74">
        <f>(Premiums_Non_Life!K24/'Macro data'!H20)*1000</f>
        <v>0</v>
      </c>
      <c r="L22" s="74">
        <f>(Premiums_Non_Life!L24/'Macro data'!I20)*1000</f>
        <v>0</v>
      </c>
      <c r="M22" s="74">
        <f>(Premiums_Non_Life!M24/'Macro data'!J20)*1000</f>
        <v>0</v>
      </c>
      <c r="N22" s="74">
        <f>(Premiums_Non_Life!N24/'Macro data'!K20)*1000</f>
        <v>0</v>
      </c>
      <c r="O22" s="74">
        <f>(Premiums_Non_Life!O24/'Macro data'!L20)*1000</f>
        <v>0</v>
      </c>
      <c r="P22" s="74">
        <f>(Premiums_Non_Life!P24/'Macro data'!M20)*1000</f>
        <v>0</v>
      </c>
      <c r="Q22" s="48">
        <f t="shared" si="1"/>
        <v>0</v>
      </c>
      <c r="R22" s="48">
        <f t="shared" si="2"/>
        <v>0</v>
      </c>
    </row>
    <row r="23" spans="3:18" x14ac:dyDescent="0.25">
      <c r="C23" s="256"/>
      <c r="D23" s="257"/>
      <c r="E23" s="45" t="s">
        <v>16</v>
      </c>
      <c r="F23" s="74">
        <f>(Premiums_Non_Life!F25/'Macro data'!C21)*1000</f>
        <v>0</v>
      </c>
      <c r="G23" s="74">
        <f>(Premiums_Non_Life!G25/'Macro data'!D21)*1000</f>
        <v>0</v>
      </c>
      <c r="H23" s="74">
        <f>(Premiums_Non_Life!H25/'Macro data'!E21)*1000</f>
        <v>0</v>
      </c>
      <c r="I23" s="74">
        <f>(Premiums_Non_Life!I25/'Macro data'!F21)*1000</f>
        <v>0</v>
      </c>
      <c r="J23" s="74">
        <f>(Premiums_Non_Life!J25/'Macro data'!G21)*1000</f>
        <v>0</v>
      </c>
      <c r="K23" s="74">
        <f>(Premiums_Non_Life!K25/'Macro data'!H21)*1000</f>
        <v>0</v>
      </c>
      <c r="L23" s="74">
        <f>(Premiums_Non_Life!L25/'Macro data'!I21)*1000</f>
        <v>0</v>
      </c>
      <c r="M23" s="74">
        <f>(Premiums_Non_Life!M25/'Macro data'!J21)*1000</f>
        <v>0</v>
      </c>
      <c r="N23" s="74">
        <f>(Premiums_Non_Life!N25/'Macro data'!K21)*1000</f>
        <v>0</v>
      </c>
      <c r="O23" s="74">
        <f>(Premiums_Non_Life!O25/'Macro data'!L21)*1000</f>
        <v>0</v>
      </c>
      <c r="P23" s="74">
        <f>(Premiums_Non_Life!P25/'Macro data'!M21)*1000</f>
        <v>0</v>
      </c>
      <c r="Q23" s="48">
        <f t="shared" si="1"/>
        <v>0</v>
      </c>
      <c r="R23" s="48">
        <f t="shared" si="2"/>
        <v>0</v>
      </c>
    </row>
    <row r="24" spans="3:18" x14ac:dyDescent="0.25">
      <c r="C24" s="256"/>
      <c r="D24" s="257"/>
      <c r="E24" s="45" t="s">
        <v>17</v>
      </c>
      <c r="F24" s="74">
        <f>(Premiums_Non_Life!F26/'Macro data'!C22)*1000</f>
        <v>584.56342104393536</v>
      </c>
      <c r="G24" s="74">
        <f>(Premiums_Non_Life!G26/'Macro data'!D22)*1000</f>
        <v>570.81885083811937</v>
      </c>
      <c r="H24" s="74">
        <f>(Premiums_Non_Life!H26/'Macro data'!E22)*1000</f>
        <v>579.4963486460008</v>
      </c>
      <c r="I24" s="74">
        <f>(Premiums_Non_Life!I26/'Macro data'!F22)*1000</f>
        <v>584.72708316387207</v>
      </c>
      <c r="J24" s="74">
        <f>(Premiums_Non_Life!J26/'Macro data'!G22)*1000</f>
        <v>572.38455915417615</v>
      </c>
      <c r="K24" s="74">
        <f>(Premiums_Non_Life!K26/'Macro data'!H22)*1000</f>
        <v>554.45212018741643</v>
      </c>
      <c r="L24" s="74">
        <f>(Premiums_Non_Life!L26/'Macro data'!I22)*1000</f>
        <v>558.94441748518841</v>
      </c>
      <c r="M24" s="74">
        <f>(Premiums_Non_Life!M26/'Macro data'!J22)*1000</f>
        <v>568.85667220699713</v>
      </c>
      <c r="N24" s="74">
        <f>(Premiums_Non_Life!N26/'Macro data'!K22)*1000</f>
        <v>553.55566915810493</v>
      </c>
      <c r="O24" s="74">
        <f>(Premiums_Non_Life!O26/'Macro data'!L22)*1000</f>
        <v>523.47962084487006</v>
      </c>
      <c r="P24" s="74">
        <f>(Premiums_Non_Life!P26/'Macro data'!M22)*1000</f>
        <v>499.63473140073421</v>
      </c>
      <c r="Q24" s="48">
        <f t="shared" si="1"/>
        <v>-4.5550750200459289E-2</v>
      </c>
      <c r="R24" s="48">
        <f t="shared" si="2"/>
        <v>-0.12470527091540029</v>
      </c>
    </row>
    <row r="25" spans="3:18" x14ac:dyDescent="0.25">
      <c r="C25" s="256"/>
      <c r="D25" s="257"/>
      <c r="E25" s="45" t="s">
        <v>18</v>
      </c>
      <c r="F25" s="74">
        <f>(Premiums_Non_Life!F27/'Macro data'!C23)*1000</f>
        <v>0</v>
      </c>
      <c r="G25" s="74">
        <f>(Premiums_Non_Life!G27/'Macro data'!D23)*1000</f>
        <v>0</v>
      </c>
      <c r="H25" s="74">
        <f>(Premiums_Non_Life!H27/'Macro data'!E23)*1000</f>
        <v>0</v>
      </c>
      <c r="I25" s="74">
        <f>(Premiums_Non_Life!I27/'Macro data'!F23)*1000</f>
        <v>0</v>
      </c>
      <c r="J25" s="74">
        <f>(Premiums_Non_Life!J27/'Macro data'!G23)*1000</f>
        <v>0</v>
      </c>
      <c r="K25" s="74">
        <f>(Premiums_Non_Life!K27/'Macro data'!H23)*1000</f>
        <v>0</v>
      </c>
      <c r="L25" s="74">
        <f>(Premiums_Non_Life!L27/'Macro data'!I23)*1000</f>
        <v>0</v>
      </c>
      <c r="M25" s="74">
        <f>(Premiums_Non_Life!M27/'Macro data'!J23)*1000</f>
        <v>0</v>
      </c>
      <c r="N25" s="74">
        <f>(Premiums_Non_Life!N27/'Macro data'!K23)*1000</f>
        <v>0</v>
      </c>
      <c r="O25" s="74">
        <f>(Premiums_Non_Life!O27/'Macro data'!L23)*1000</f>
        <v>0</v>
      </c>
      <c r="P25" s="74">
        <f>(Premiums_Non_Life!P27/'Macro data'!M23)*1000</f>
        <v>0</v>
      </c>
      <c r="Q25" s="48">
        <f t="shared" si="1"/>
        <v>0</v>
      </c>
      <c r="R25" s="48">
        <f t="shared" si="2"/>
        <v>0</v>
      </c>
    </row>
    <row r="26" spans="3:18" x14ac:dyDescent="0.25">
      <c r="C26" s="256"/>
      <c r="D26" s="257"/>
      <c r="E26" s="45" t="s">
        <v>19</v>
      </c>
      <c r="F26" s="74">
        <f>(Premiums_Non_Life!F28/'Macro data'!C24)*1000</f>
        <v>975.90997010726221</v>
      </c>
      <c r="G26" s="74">
        <f>(Premiums_Non_Life!G28/'Macro data'!D24)*1000</f>
        <v>1079.7216139453201</v>
      </c>
      <c r="H26" s="74">
        <f>(Premiums_Non_Life!H28/'Macro data'!E24)*1000</f>
        <v>1102.1433170037051</v>
      </c>
      <c r="I26" s="74">
        <f>(Premiums_Non_Life!I28/'Macro data'!F24)*1000</f>
        <v>1161.308477551886</v>
      </c>
      <c r="J26" s="74">
        <f>(Premiums_Non_Life!J28/'Macro data'!G24)*1000</f>
        <v>1021.0852027391542</v>
      </c>
      <c r="K26" s="74">
        <f>(Premiums_Non_Life!K28/'Macro data'!H24)*1000</f>
        <v>996.96048632218844</v>
      </c>
      <c r="L26" s="74">
        <f>(Premiums_Non_Life!L28/'Macro data'!I24)*1000</f>
        <v>1386.2719244083448</v>
      </c>
      <c r="M26" s="74">
        <f>(Premiums_Non_Life!M28/'Macro data'!J24)*1000</f>
        <v>1394.1856830259458</v>
      </c>
      <c r="N26" s="74">
        <f>(Premiums_Non_Life!N28/'Macro data'!K24)*1000</f>
        <v>1419.2545341266984</v>
      </c>
      <c r="O26" s="74">
        <f>(Premiums_Non_Life!O28/'Macro data'!L24)*1000</f>
        <v>1431.9258005470738</v>
      </c>
      <c r="P26" s="74">
        <f>(Premiums_Non_Life!P28/'Macro data'!M24)*1000</f>
        <v>1397.1765390772814</v>
      </c>
      <c r="Q26" s="48">
        <f t="shared" si="1"/>
        <v>-2.4267501470059627E-2</v>
      </c>
      <c r="R26" s="48">
        <f t="shared" si="2"/>
        <v>0.29401553236669575</v>
      </c>
    </row>
    <row r="27" spans="3:18" x14ac:dyDescent="0.25">
      <c r="C27" s="256"/>
      <c r="D27" s="257"/>
      <c r="E27" s="45" t="s">
        <v>20</v>
      </c>
      <c r="F27" s="74">
        <f>(Premiums_Non_Life!F29/'Macro data'!C25)*1000</f>
        <v>66.421313198476341</v>
      </c>
      <c r="G27" s="74">
        <f>(Premiums_Non_Life!G29/'Macro data'!D25)*1000</f>
        <v>76.206148055344016</v>
      </c>
      <c r="H27" s="74">
        <f>(Premiums_Non_Life!H29/'Macro data'!E25)*1000</f>
        <v>99.830761778151313</v>
      </c>
      <c r="I27" s="74">
        <f>(Premiums_Non_Life!I29/'Macro data'!F25)*1000</f>
        <v>153.09467374624464</v>
      </c>
      <c r="J27" s="74">
        <f>(Premiums_Non_Life!J29/'Macro data'!G25)*1000</f>
        <v>171.1239313605864</v>
      </c>
      <c r="K27" s="74">
        <f>(Premiums_Non_Life!K29/'Macro data'!H25)*1000</f>
        <v>107.95770413094397</v>
      </c>
      <c r="L27" s="74">
        <f>(Premiums_Non_Life!L29/'Macro data'!I25)*1000</f>
        <v>93.424756435788652</v>
      </c>
      <c r="M27" s="74">
        <f>(Premiums_Non_Life!M29/'Macro data'!J25)*1000</f>
        <v>127.54174788245479</v>
      </c>
      <c r="N27" s="74">
        <f>(Premiums_Non_Life!N29/'Macro data'!K25)*1000</f>
        <v>141.89741117166463</v>
      </c>
      <c r="O27" s="74">
        <f>(Premiums_Non_Life!O29/'Macro data'!L25)*1000</f>
        <v>198.89700257576888</v>
      </c>
      <c r="P27" s="74">
        <f>(Premiums_Non_Life!P29/'Macro data'!M25)*1000</f>
        <v>147.34185108130634</v>
      </c>
      <c r="Q27" s="48">
        <f>IF(OR(P27=0, O27=0),0,P27/O27-1)</f>
        <v>-0.25920527120474246</v>
      </c>
      <c r="R27" s="48">
        <f t="shared" si="2"/>
        <v>0.93346409497434091</v>
      </c>
    </row>
    <row r="28" spans="3:18" x14ac:dyDescent="0.25">
      <c r="C28" s="256"/>
      <c r="D28" s="257"/>
      <c r="E28" s="45" t="s">
        <v>21</v>
      </c>
      <c r="F28" s="74">
        <f>(Premiums_Non_Life!F30/'Macro data'!C26)*1000</f>
        <v>364.47162623328285</v>
      </c>
      <c r="G28" s="74">
        <f>(Premiums_Non_Life!G30/'Macro data'!D26)*1000</f>
        <v>377.45054328990477</v>
      </c>
      <c r="H28" s="74">
        <f>(Premiums_Non_Life!H30/'Macro data'!E26)*1000</f>
        <v>465.87583002184908</v>
      </c>
      <c r="I28" s="74">
        <f>(Premiums_Non_Life!I30/'Macro data'!F26)*1000</f>
        <v>476.65277523601253</v>
      </c>
      <c r="J28" s="74">
        <f>(Premiums_Non_Life!J30/'Macro data'!G26)*1000</f>
        <v>227.78987426195101</v>
      </c>
      <c r="K28" s="74">
        <f>(Premiums_Non_Life!K30/'Macro data'!H26)*1000</f>
        <v>231.18517689316326</v>
      </c>
      <c r="L28" s="74">
        <f>(Premiums_Non_Life!L30/'Macro data'!I26)*1000</f>
        <v>229.45363466633819</v>
      </c>
      <c r="M28" s="74">
        <f>(Premiums_Non_Life!M30/'Macro data'!J26)*1000</f>
        <v>226.27105778707391</v>
      </c>
      <c r="N28" s="74">
        <f>(Premiums_Non_Life!N30/'Macro data'!K26)*1000</f>
        <v>220.57449957609461</v>
      </c>
      <c r="O28" s="74">
        <f>(Premiums_Non_Life!O30/'Macro data'!L26)*1000</f>
        <v>236.6125250377346</v>
      </c>
      <c r="P28" s="74">
        <f>(Premiums_Non_Life!P30/'Macro data'!M26)*1000</f>
        <v>253.18300641302915</v>
      </c>
      <c r="Q28" s="48">
        <f t="shared" si="1"/>
        <v>7.0032139560878726E-2</v>
      </c>
      <c r="R28" s="48">
        <f t="shared" si="2"/>
        <v>-0.32922866077697144</v>
      </c>
    </row>
    <row r="29" spans="3:18" x14ac:dyDescent="0.25">
      <c r="C29" s="256"/>
      <c r="D29" s="257"/>
      <c r="E29" s="45" t="s">
        <v>22</v>
      </c>
      <c r="F29" s="74">
        <f>(Premiums_Non_Life!F31/'Macro data'!C27)*1000</f>
        <v>978.40870284915184</v>
      </c>
      <c r="G29" s="74">
        <f>(Premiums_Non_Life!G31/'Macro data'!D27)*1000</f>
        <v>977.88933641269841</v>
      </c>
      <c r="H29" s="74">
        <f>(Premiums_Non_Life!H31/'Macro data'!E27)*1000</f>
        <v>1004.9460610583556</v>
      </c>
      <c r="I29" s="74">
        <f>(Premiums_Non_Life!I31/'Macro data'!F27)*1000</f>
        <v>1011.8601354004819</v>
      </c>
      <c r="J29" s="74">
        <f>(Premiums_Non_Life!J31/'Macro data'!G27)*1000</f>
        <v>1048.7401129347722</v>
      </c>
      <c r="K29" s="74">
        <f>(Premiums_Non_Life!K31/'Macro data'!H27)*1000</f>
        <v>1016.0873727168743</v>
      </c>
      <c r="L29" s="74">
        <f>(Premiums_Non_Life!L31/'Macro data'!I27)*1000</f>
        <v>1019.9101791259106</v>
      </c>
      <c r="M29" s="74">
        <f>(Premiums_Non_Life!M31/'Macro data'!J27)*1000</f>
        <v>983.18759730469867</v>
      </c>
      <c r="N29" s="74">
        <f>(Premiums_Non_Life!N31/'Macro data'!K27)*1000</f>
        <v>970.51179090835399</v>
      </c>
      <c r="O29" s="74">
        <f>(Premiums_Non_Life!O31/'Macro data'!L27)*1000</f>
        <v>942.08989202646671</v>
      </c>
      <c r="P29" s="74">
        <f>(Premiums_Non_Life!P31/'Macro data'!M27)*1000</f>
        <v>879.85719420469866</v>
      </c>
      <c r="Q29" s="48">
        <f t="shared" si="1"/>
        <v>-6.6058131340209436E-2</v>
      </c>
      <c r="R29" s="48">
        <f t="shared" si="2"/>
        <v>-0.10024870765808946</v>
      </c>
    </row>
    <row r="30" spans="3:18" x14ac:dyDescent="0.25">
      <c r="C30" s="256"/>
      <c r="D30" s="257"/>
      <c r="E30" s="45" t="s">
        <v>23</v>
      </c>
      <c r="F30" s="74">
        <f>(Premiums_Non_Life!F32/'Macro data'!C28)*1000</f>
        <v>747.10010912132782</v>
      </c>
      <c r="G30" s="74">
        <f>(Premiums_Non_Life!G32/'Macro data'!D28)*1000</f>
        <v>754.24840807018882</v>
      </c>
      <c r="H30" s="74">
        <f>(Premiums_Non_Life!H32/'Macro data'!E28)*1000</f>
        <v>769.71917935697775</v>
      </c>
      <c r="I30" s="74">
        <f>(Premiums_Non_Life!I32/'Macro data'!F28)*1000</f>
        <v>776.05652739875552</v>
      </c>
      <c r="J30" s="74">
        <f>(Premiums_Non_Life!J32/'Macro data'!G28)*1000</f>
        <v>807.5734612633014</v>
      </c>
      <c r="K30" s="74">
        <f>(Premiums_Non_Life!K32/'Macro data'!H28)*1000</f>
        <v>843.6919431446612</v>
      </c>
      <c r="L30" s="74">
        <f>(Premiums_Non_Life!L32/'Macro data'!I28)*1000</f>
        <v>877.15558224024255</v>
      </c>
      <c r="M30" s="74">
        <f>(Premiums_Non_Life!M32/'Macro data'!J28)*1000</f>
        <v>935.85514863142157</v>
      </c>
      <c r="N30" s="74">
        <f>(Premiums_Non_Life!N32/'Macro data'!K28)*1000</f>
        <v>970.03051215524295</v>
      </c>
      <c r="O30" s="74">
        <f>(Premiums_Non_Life!O32/'Macro data'!L28)*1000</f>
        <v>1029.1892387866783</v>
      </c>
      <c r="P30" s="74">
        <f>(Premiums_Non_Life!P32/'Macro data'!M28)*1000</f>
        <v>1066.1187969451714</v>
      </c>
      <c r="Q30" s="48">
        <f t="shared" si="1"/>
        <v>3.5882184506738302E-2</v>
      </c>
      <c r="R30" s="48">
        <f t="shared" si="2"/>
        <v>0.41348498125827082</v>
      </c>
    </row>
    <row r="31" spans="3:18" x14ac:dyDescent="0.25">
      <c r="C31" s="256"/>
      <c r="D31" s="257"/>
      <c r="E31" s="45" t="s">
        <v>24</v>
      </c>
      <c r="F31" s="74">
        <f>(Premiums_Non_Life!F33/'Macro data'!C29)*1000</f>
        <v>91.007073357434479</v>
      </c>
      <c r="G31" s="74">
        <f>(Premiums_Non_Life!G33/'Macro data'!D29)*1000</f>
        <v>95.42408721783562</v>
      </c>
      <c r="H31" s="74">
        <f>(Premiums_Non_Life!H33/'Macro data'!E29)*1000</f>
        <v>99.630348148408899</v>
      </c>
      <c r="I31" s="74">
        <f>(Premiums_Non_Life!I33/'Macro data'!F29)*1000</f>
        <v>111.12352578181589</v>
      </c>
      <c r="J31" s="74">
        <f>(Premiums_Non_Life!J33/'Macro data'!G29)*1000</f>
        <v>121.62030955447604</v>
      </c>
      <c r="K31" s="74">
        <f>(Premiums_Non_Life!K33/'Macro data'!H29)*1000</f>
        <v>127.5326227215016</v>
      </c>
      <c r="L31" s="74">
        <f>(Premiums_Non_Life!L33/'Macro data'!I29)*1000</f>
        <v>137.8329222127856</v>
      </c>
      <c r="M31" s="74">
        <f>(Premiums_Non_Life!M33/'Macro data'!J29)*1000</f>
        <v>149.86817684903278</v>
      </c>
      <c r="N31" s="74">
        <f>(Premiums_Non_Life!N33/'Macro data'!K29)*1000</f>
        <v>154.54258557188584</v>
      </c>
      <c r="O31" s="74">
        <f>(Premiums_Non_Life!O33/'Macro data'!L29)*1000</f>
        <v>155.65436804217066</v>
      </c>
      <c r="P31" s="74">
        <f>(Premiums_Non_Life!P33/'Macro data'!M29)*1000</f>
        <v>154.18148118172888</v>
      </c>
      <c r="Q31" s="48">
        <f t="shared" si="1"/>
        <v>-9.4625475594923847E-3</v>
      </c>
      <c r="R31" s="48">
        <f t="shared" si="2"/>
        <v>0.61575012847396637</v>
      </c>
    </row>
    <row r="32" spans="3:18" x14ac:dyDescent="0.25">
      <c r="C32" s="256"/>
      <c r="D32" s="257"/>
      <c r="E32" s="45" t="s">
        <v>25</v>
      </c>
      <c r="F32" s="74">
        <f>(Premiums_Non_Life!F34/'Macro data'!C30)*1000</f>
        <v>351.62712021484299</v>
      </c>
      <c r="G32" s="74">
        <f>(Premiums_Non_Life!G34/'Macro data'!D30)*1000</f>
        <v>353.37730091164349</v>
      </c>
      <c r="H32" s="74">
        <f>(Premiums_Non_Life!H34/'Macro data'!E30)*1000</f>
        <v>350.99427043105453</v>
      </c>
      <c r="I32" s="74">
        <f>(Premiums_Non_Life!I34/'Macro data'!F30)*1000</f>
        <v>331.73182312077438</v>
      </c>
      <c r="J32" s="74">
        <f>(Premiums_Non_Life!J34/'Macro data'!G30)*1000</f>
        <v>320.36384227494261</v>
      </c>
      <c r="K32" s="74">
        <f>(Premiums_Non_Life!K34/'Macro data'!H30)*1000</f>
        <v>299.62461362241015</v>
      </c>
      <c r="L32" s="74">
        <f>(Premiums_Non_Life!L34/'Macro data'!I30)*1000</f>
        <v>300.88296280233874</v>
      </c>
      <c r="M32" s="74">
        <f>(Premiums_Non_Life!M34/'Macro data'!J30)*1000</f>
        <v>298.0606000696593</v>
      </c>
      <c r="N32" s="74">
        <f>(Premiums_Non_Life!N34/'Macro data'!K30)*1000</f>
        <v>284.02274011479841</v>
      </c>
      <c r="O32" s="74">
        <f>(Premiums_Non_Life!O34/'Macro data'!L30)*1000</f>
        <v>272.49221403262555</v>
      </c>
      <c r="P32" s="74">
        <f>(Premiums_Non_Life!P34/'Macro data'!M30)*1000</f>
        <v>272.35236416978842</v>
      </c>
      <c r="Q32" s="48">
        <f t="shared" si="1"/>
        <v>-5.1322516987728495E-4</v>
      </c>
      <c r="R32" s="48">
        <f t="shared" si="2"/>
        <v>-0.22928732698118071</v>
      </c>
    </row>
    <row r="33" spans="3:18" x14ac:dyDescent="0.25">
      <c r="C33" s="256"/>
      <c r="D33" s="257"/>
      <c r="E33" s="45" t="s">
        <v>26</v>
      </c>
      <c r="F33" s="74">
        <f>(Premiums_Non_Life!F35/'Macro data'!C31)*1000</f>
        <v>19.927408995037723</v>
      </c>
      <c r="G33" s="74">
        <f>(Premiums_Non_Life!G35/'Macro data'!D31)*1000</f>
        <v>24.623947466724047</v>
      </c>
      <c r="H33" s="74">
        <f>(Premiums_Non_Life!H35/'Macro data'!E31)*1000</f>
        <v>37.550784730897526</v>
      </c>
      <c r="I33" s="74">
        <f>(Premiums_Non_Life!I35/'Macro data'!F31)*1000</f>
        <v>54.942252785745943</v>
      </c>
      <c r="J33" s="74">
        <f>(Premiums_Non_Life!J35/'Macro data'!G31)*1000</f>
        <v>76.644803906650054</v>
      </c>
      <c r="K33" s="74">
        <f>(Premiums_Non_Life!K35/'Macro data'!H31)*1000</f>
        <v>72.642796763045055</v>
      </c>
      <c r="L33" s="74">
        <f>(Premiums_Non_Life!L35/'Macro data'!I31)*1000</f>
        <v>72.748273076947498</v>
      </c>
      <c r="M33" s="74">
        <f>(Premiums_Non_Life!M35/'Macro data'!J31)*1000</f>
        <v>66.880297168267504</v>
      </c>
      <c r="N33" s="74">
        <f>(Premiums_Non_Life!N35/'Macro data'!K31)*1000</f>
        <v>63.028652019021166</v>
      </c>
      <c r="O33" s="74">
        <f>(Premiums_Non_Life!O35/'Macro data'!L31)*1000</f>
        <v>71.752511316428823</v>
      </c>
      <c r="P33" s="74">
        <f>(Premiums_Non_Life!P35/'Macro data'!M31)*1000</f>
        <v>71.687697665823308</v>
      </c>
      <c r="Q33" s="48">
        <f t="shared" si="1"/>
        <v>-9.0329452469872784E-4</v>
      </c>
      <c r="R33" s="48">
        <f t="shared" si="2"/>
        <v>1.9112999758750941</v>
      </c>
    </row>
    <row r="34" spans="3:18" x14ac:dyDescent="0.25">
      <c r="C34" s="256"/>
      <c r="D34" s="257"/>
      <c r="E34" s="45" t="s">
        <v>27</v>
      </c>
      <c r="F34" s="74">
        <f>(Premiums_Non_Life!F36/'Macro data'!C32)*1000</f>
        <v>576.65618857214406</v>
      </c>
      <c r="G34" s="74">
        <f>(Premiums_Non_Life!G36/'Macro data'!D32)*1000</f>
        <v>638.62762595220829</v>
      </c>
      <c r="H34" s="74">
        <f>(Premiums_Non_Life!H36/'Macro data'!E32)*1000</f>
        <v>654.93498751157858</v>
      </c>
      <c r="I34" s="74">
        <f>(Premiums_Non_Life!I36/'Macro data'!F32)*1000</f>
        <v>615.40296171433545</v>
      </c>
      <c r="J34" s="74">
        <f>(Premiums_Non_Life!J36/'Macro data'!G32)*1000</f>
        <v>614.11925939622597</v>
      </c>
      <c r="K34" s="74">
        <f>(Premiums_Non_Life!K36/'Macro data'!H32)*1000</f>
        <v>573.80040373309259</v>
      </c>
      <c r="L34" s="74">
        <f>(Premiums_Non_Life!L36/'Macro data'!I32)*1000</f>
        <v>607.07551204455046</v>
      </c>
      <c r="M34" s="74">
        <f>(Premiums_Non_Life!M36/'Macro data'!J32)*1000</f>
        <v>589.41356114220832</v>
      </c>
      <c r="N34" s="74">
        <f>(Premiums_Non_Life!N36/'Macro data'!K32)*1000</f>
        <v>592.21449332105874</v>
      </c>
      <c r="O34" s="74">
        <f>(Premiums_Non_Life!O36/'Macro data'!L32)*1000</f>
        <v>611.5855121958848</v>
      </c>
      <c r="P34" s="74">
        <f>(Premiums_Non_Life!P36/'Macro data'!M32)*1000</f>
        <v>634.59907154660903</v>
      </c>
      <c r="Q34" s="48">
        <f t="shared" si="1"/>
        <v>3.7629340283249268E-2</v>
      </c>
      <c r="R34" s="48">
        <f t="shared" si="2"/>
        <v>-6.3081430271554328E-3</v>
      </c>
    </row>
    <row r="35" spans="3:18" x14ac:dyDescent="0.25">
      <c r="C35" s="256"/>
      <c r="D35" s="257"/>
      <c r="E35" s="45" t="s">
        <v>28</v>
      </c>
      <c r="F35" s="74">
        <f>(Premiums_Non_Life!F37/'Macro data'!C33)*1000</f>
        <v>369.46841110750472</v>
      </c>
      <c r="G35" s="74">
        <f>(Premiums_Non_Life!G37/'Macro data'!D33)*1000</f>
        <v>398.15336853300147</v>
      </c>
      <c r="H35" s="74">
        <f>(Premiums_Non_Life!H37/'Macro data'!E33)*1000</f>
        <v>423.14615586502708</v>
      </c>
      <c r="I35" s="74">
        <f>(Premiums_Non_Life!I37/'Macro data'!F33)*1000</f>
        <v>456.13335210261556</v>
      </c>
      <c r="J35" s="74">
        <f>(Premiums_Non_Life!J37/'Macro data'!G33)*1000</f>
        <v>490.97906797547989</v>
      </c>
      <c r="K35" s="74">
        <f>(Premiums_Non_Life!K37/'Macro data'!H33)*1000</f>
        <v>504.33928601302324</v>
      </c>
      <c r="L35" s="74">
        <f>(Premiums_Non_Life!L37/'Macro data'!I33)*1000</f>
        <v>502.20422711355673</v>
      </c>
      <c r="M35" s="74">
        <f>(Premiums_Non_Life!M37/'Macro data'!J33)*1000</f>
        <v>494.5885476899935</v>
      </c>
      <c r="N35" s="74">
        <f>(Premiums_Non_Life!N37/'Macro data'!K33)*1000</f>
        <v>472.87856556276438</v>
      </c>
      <c r="O35" s="74">
        <f>(Premiums_Non_Life!O37/'Macro data'!L33)*1000</f>
        <v>447.11484922681473</v>
      </c>
      <c r="P35" s="74">
        <f>(Premiums_Non_Life!P37/'Macro data'!M33)*1000</f>
        <v>440.37375023349352</v>
      </c>
      <c r="Q35" s="48">
        <f t="shared" si="1"/>
        <v>-1.5076884619194431E-2</v>
      </c>
      <c r="R35" s="48">
        <f t="shared" si="2"/>
        <v>0.10604049855474873</v>
      </c>
    </row>
    <row r="36" spans="3:18" x14ac:dyDescent="0.25">
      <c r="C36" s="256"/>
      <c r="D36" s="257"/>
      <c r="E36" s="45" t="s">
        <v>43</v>
      </c>
      <c r="F36" s="74">
        <f>(Premiums_Non_Life!F38/'Macro data'!C34)*1000</f>
        <v>0</v>
      </c>
      <c r="G36" s="74">
        <f>(Premiums_Non_Life!G38/'Macro data'!D34)*1000</f>
        <v>0</v>
      </c>
      <c r="H36" s="74">
        <f>(Premiums_Non_Life!H38/'Macro data'!E34)*1000</f>
        <v>0</v>
      </c>
      <c r="I36" s="74">
        <f>(Premiums_Non_Life!I38/'Macro data'!F34)*1000</f>
        <v>0</v>
      </c>
      <c r="J36" s="74">
        <f>(Premiums_Non_Life!J38/'Macro data'!G34)*1000</f>
        <v>0</v>
      </c>
      <c r="K36" s="74">
        <f>(Premiums_Non_Life!K38/'Macro data'!H34)*1000</f>
        <v>0</v>
      </c>
      <c r="L36" s="74">
        <f>(Premiums_Non_Life!L38/'Macro data'!I34)*1000</f>
        <v>0</v>
      </c>
      <c r="M36" s="74">
        <f>(Premiums_Non_Life!M38/'Macro data'!J34)*1000</f>
        <v>0</v>
      </c>
      <c r="N36" s="74">
        <f>(Premiums_Non_Life!N38/'Macro data'!K34)*1000</f>
        <v>0</v>
      </c>
      <c r="O36" s="74">
        <f>(Premiums_Non_Life!O38/'Macro data'!L34)*1000</f>
        <v>166.66555778072001</v>
      </c>
      <c r="P36" s="74">
        <f>(Premiums_Non_Life!P38/'Macro data'!M34)*1000</f>
        <v>171.53041876871441</v>
      </c>
      <c r="Q36" s="48">
        <f t="shared" si="1"/>
        <v>2.9189360133993869E-2</v>
      </c>
      <c r="R36" s="48">
        <f t="shared" si="2"/>
        <v>0</v>
      </c>
    </row>
    <row r="37" spans="3:18" x14ac:dyDescent="0.25">
      <c r="C37" s="256"/>
      <c r="D37" s="257"/>
      <c r="E37" s="45" t="s">
        <v>30</v>
      </c>
      <c r="F37" s="74">
        <f>(Premiums_Non_Life!F39/'Macro data'!C35)*1000</f>
        <v>24.526152115746136</v>
      </c>
      <c r="G37" s="74">
        <f>(Premiums_Non_Life!G39/'Macro data'!D35)*1000</f>
        <v>28.609531574829461</v>
      </c>
      <c r="H37" s="74">
        <f>(Premiums_Non_Life!H39/'Macro data'!E35)*1000</f>
        <v>35.5347259381249</v>
      </c>
      <c r="I37" s="74">
        <f>(Premiums_Non_Life!I39/'Macro data'!F35)*1000</f>
        <v>42.465551007851651</v>
      </c>
      <c r="J37" s="74">
        <f>(Premiums_Non_Life!J39/'Macro data'!G35)*1000</f>
        <v>44.392134585962268</v>
      </c>
      <c r="K37" s="74">
        <f>(Premiums_Non_Life!K39/'Macro data'!H35)*1000</f>
        <v>44.688257441523589</v>
      </c>
      <c r="L37" s="74">
        <f>(Premiums_Non_Life!L39/'Macro data'!I35)*1000</f>
        <v>49.719301383538848</v>
      </c>
      <c r="M37" s="74">
        <f>(Premiums_Non_Life!M39/'Macro data'!J35)*1000</f>
        <v>59.62156913646394</v>
      </c>
      <c r="N37" s="74">
        <f>(Premiums_Non_Life!N39/'Macro data'!K35)*1000</f>
        <v>70.154338189886872</v>
      </c>
      <c r="O37" s="74">
        <f>(Premiums_Non_Life!O39/'Macro data'!L35)*1000</f>
        <v>85.723589850174193</v>
      </c>
      <c r="P37" s="74">
        <f>(Premiums_Non_Life!P39/'Macro data'!M35)*1000</f>
        <v>91.10948351874552</v>
      </c>
      <c r="Q37" s="48">
        <f t="shared" si="1"/>
        <v>6.282860619795172E-2</v>
      </c>
      <c r="R37" s="48">
        <f t="shared" si="2"/>
        <v>2.1845849443722889</v>
      </c>
    </row>
    <row r="38" spans="3:18" ht="15.75" thickBot="1" x14ac:dyDescent="0.3">
      <c r="C38" s="256"/>
      <c r="D38" s="257"/>
      <c r="E38" s="45" t="s">
        <v>41</v>
      </c>
      <c r="F38" s="75">
        <f>(Premiums_Non_Life!F40/'Macro data'!C36)*1000</f>
        <v>940.72376868556307</v>
      </c>
      <c r="G38" s="75">
        <f>(Premiums_Non_Life!G40/'Macro data'!D36)*1000</f>
        <v>981.41830121735529</v>
      </c>
      <c r="H38" s="75">
        <f>(Premiums_Non_Life!H40/'Macro data'!E36)*1000</f>
        <v>946.10714485566007</v>
      </c>
      <c r="I38" s="75">
        <f>(Premiums_Non_Life!I40/'Macro data'!F36)*1000</f>
        <v>936.57377842114624</v>
      </c>
      <c r="J38" s="75">
        <f>(Premiums_Non_Life!J40/'Macro data'!G36)*1000</f>
        <v>934.86926212088065</v>
      </c>
      <c r="K38" s="75">
        <f>(Premiums_Non_Life!K40/'Macro data'!H36)*1000</f>
        <v>933.09030551779313</v>
      </c>
      <c r="L38" s="75">
        <f>(Premiums_Non_Life!L40/'Macro data'!I36)*1000</f>
        <v>995.55692323017468</v>
      </c>
      <c r="M38" s="75">
        <f>(Premiums_Non_Life!M40/'Macro data'!J36)*1000</f>
        <v>979.9518563723642</v>
      </c>
      <c r="N38" s="75">
        <f>(Premiums_Non_Life!N40/'Macro data'!K36)*1000</f>
        <v>989.95562597632988</v>
      </c>
      <c r="O38" s="75">
        <f>(Premiums_Non_Life!O40/'Macro data'!L36)*1000</f>
        <v>977.56269051834101</v>
      </c>
      <c r="P38" s="75">
        <f>(Premiums_Non_Life!P40/'Macro data'!M36)*1000</f>
        <v>912.55880589434287</v>
      </c>
      <c r="Q38" s="48">
        <f t="shared" si="1"/>
        <v>-6.6495873108179504E-2</v>
      </c>
      <c r="R38" s="48">
        <f t="shared" si="2"/>
        <v>-7.0163247656579109E-2</v>
      </c>
    </row>
    <row r="39" spans="3:18" ht="15.75" hidden="1" thickBot="1" x14ac:dyDescent="0.3">
      <c r="C39" s="258"/>
      <c r="D39" s="259"/>
      <c r="E39" s="55" t="s">
        <v>85</v>
      </c>
      <c r="F39" s="64">
        <f>(Premiums_Non_Life!F41/'Macro data'!C37)*1000</f>
        <v>502.18192065942691</v>
      </c>
      <c r="G39" s="64">
        <f>(Premiums_Non_Life!G41/'Macro data'!D37)*1000</f>
        <v>514.57073517738138</v>
      </c>
      <c r="H39" s="64">
        <f>(Premiums_Non_Life!H41/'Macro data'!E37)*1000</f>
        <v>519.60967166591661</v>
      </c>
      <c r="I39" s="64">
        <f>(Premiums_Non_Life!I41/'Macro data'!F37)*1000</f>
        <v>529.46174920438852</v>
      </c>
      <c r="J39" s="64">
        <f>(Premiums_Non_Life!J41/'Macro data'!G37)*1000</f>
        <v>535.07496378591077</v>
      </c>
      <c r="K39" s="64">
        <f>(Premiums_Non_Life!K41/'Macro data'!H37)*1000</f>
        <v>531.4298711395511</v>
      </c>
      <c r="L39" s="64">
        <f>(Premiums_Non_Life!L41/'Macro data'!I37)*1000</f>
        <v>542.19670683228037</v>
      </c>
      <c r="M39" s="64">
        <f>(Premiums_Non_Life!M41/'Macro data'!J37)*1000</f>
        <v>548.32710390929594</v>
      </c>
      <c r="N39" s="64">
        <f>(Premiums_Non_Life!N41/'Macro data'!K37)*1000</f>
        <v>554.41711355278369</v>
      </c>
      <c r="O39" s="64">
        <f>(Premiums_Non_Life!O41/'Macro data'!L37)*1000</f>
        <v>558.54652277847151</v>
      </c>
      <c r="P39" s="64">
        <f>(Premiums_Non_Life!P41/'Macro data'!M37)*1000</f>
        <v>555.87667267628001</v>
      </c>
      <c r="Q39" s="48">
        <f t="shared" si="1"/>
        <v>-4.7799959239034351E-3</v>
      </c>
      <c r="R39" s="48">
        <f t="shared" si="2"/>
        <v>8.0272613025029083E-2</v>
      </c>
    </row>
    <row r="40" spans="3:18" ht="16.5" thickTop="1" thickBot="1" x14ac:dyDescent="0.3">
      <c r="C40" s="260"/>
      <c r="D40" s="261"/>
      <c r="E40" s="57" t="s">
        <v>86</v>
      </c>
      <c r="F40" s="64">
        <f>(Premiums_Non_Life!F42/'Macro data'!C40)*1000</f>
        <v>510.86441351205826</v>
      </c>
      <c r="G40" s="64">
        <f>(Premiums_Non_Life!G42/'Macro data'!D40)*1000</f>
        <v>523.49962294915167</v>
      </c>
      <c r="H40" s="64">
        <f>(Premiums_Non_Life!H42/'Macro data'!E40)*1000</f>
        <v>528.67607566932827</v>
      </c>
      <c r="I40" s="64">
        <f>(Premiums_Non_Life!I42/'Macro data'!F40)*1000</f>
        <v>538.84674966251009</v>
      </c>
      <c r="J40" s="64">
        <f>(Premiums_Non_Life!J42/'Macro data'!G40)*1000</f>
        <v>544.63073566863841</v>
      </c>
      <c r="K40" s="64">
        <f>(Premiums_Non_Life!K42/'Macro data'!H40)*1000</f>
        <v>540.94233427713709</v>
      </c>
      <c r="L40" s="64">
        <f>(Premiums_Non_Life!L42/'Macro data'!I40)*1000</f>
        <v>551.89681109832429</v>
      </c>
      <c r="M40" s="64">
        <f>(Premiums_Non_Life!M42/'Macro data'!J40)*1000</f>
        <v>558.11547975606015</v>
      </c>
      <c r="N40" s="64">
        <f>(Premiums_Non_Life!N42/'Macro data'!K40)*1000</f>
        <v>564.29984816848855</v>
      </c>
      <c r="O40" s="64">
        <f>(Premiums_Non_Life!O42/'Macro data'!L40)*1000</f>
        <v>566.93500818343455</v>
      </c>
      <c r="P40" s="64">
        <f>(Premiums_Non_Life!P42/'Macro data'!M40)*1000</f>
        <v>564.17332561858098</v>
      </c>
      <c r="Q40" s="48">
        <f t="shared" si="1"/>
        <v>-4.8712507165548091E-3</v>
      </c>
      <c r="R40" s="48">
        <f t="shared" si="2"/>
        <v>7.7695763065296353E-2</v>
      </c>
    </row>
    <row r="41" spans="3:18" ht="15.75" thickTop="1" x14ac:dyDescent="0.25">
      <c r="C41"/>
      <c r="D41"/>
      <c r="E41" s="133" t="s">
        <v>87</v>
      </c>
      <c r="F41" s="85"/>
      <c r="G41" s="85">
        <f>G40/F40-1</f>
        <v>2.4732999799750521E-2</v>
      </c>
      <c r="H41" s="85">
        <f t="shared" ref="H41:P41" si="3">H40/G40-1</f>
        <v>9.8881689561014507E-3</v>
      </c>
      <c r="I41" s="85">
        <f t="shared" si="3"/>
        <v>1.9238006903008253E-2</v>
      </c>
      <c r="J41" s="85">
        <f t="shared" si="3"/>
        <v>1.0734009270262801E-2</v>
      </c>
      <c r="K41" s="85">
        <f t="shared" si="3"/>
        <v>-6.7722975402280117E-3</v>
      </c>
      <c r="L41" s="85">
        <f t="shared" si="3"/>
        <v>2.0250729379178045E-2</v>
      </c>
      <c r="M41" s="85">
        <f t="shared" si="3"/>
        <v>1.1267810454204552E-2</v>
      </c>
      <c r="N41" s="85">
        <f t="shared" si="3"/>
        <v>1.1080804307974867E-2</v>
      </c>
      <c r="O41" s="85">
        <f t="shared" si="3"/>
        <v>4.6697868579954616E-3</v>
      </c>
      <c r="P41" s="86">
        <f t="shared" si="3"/>
        <v>-4.8712507165548091E-3</v>
      </c>
    </row>
    <row r="42" spans="3:18" x14ac:dyDescent="0.25">
      <c r="C42"/>
      <c r="D42"/>
    </row>
    <row r="43" spans="3:18" x14ac:dyDescent="0.25">
      <c r="C43"/>
      <c r="D43"/>
    </row>
    <row r="44" spans="3:18" ht="18.75" x14ac:dyDescent="0.25">
      <c r="C44" s="264" t="s">
        <v>215</v>
      </c>
      <c r="D44" s="265"/>
      <c r="E44" s="284" t="s">
        <v>331</v>
      </c>
      <c r="F44" s="285"/>
      <c r="G44" s="285"/>
      <c r="H44" s="285"/>
      <c r="I44" s="285"/>
      <c r="J44" s="285"/>
      <c r="K44" s="285"/>
      <c r="L44" s="285"/>
      <c r="M44" s="285"/>
      <c r="N44" s="285"/>
      <c r="O44" s="285"/>
      <c r="P44" s="286"/>
    </row>
    <row r="45" spans="3:18" x14ac:dyDescent="0.15">
      <c r="C45" s="262" t="s">
        <v>93</v>
      </c>
      <c r="D45" s="263"/>
      <c r="E45" s="118"/>
      <c r="F45" s="119">
        <v>2004</v>
      </c>
      <c r="G45" s="119">
        <f t="shared" ref="G45" si="4">F45+1</f>
        <v>2005</v>
      </c>
      <c r="H45" s="119">
        <f t="shared" ref="H45" si="5">G45+1</f>
        <v>2006</v>
      </c>
      <c r="I45" s="119">
        <f t="shared" ref="I45" si="6">H45+1</f>
        <v>2007</v>
      </c>
      <c r="J45" s="119">
        <f t="shared" ref="J45" si="7">I45+1</f>
        <v>2008</v>
      </c>
      <c r="K45" s="119">
        <f t="shared" ref="K45" si="8">J45+1</f>
        <v>2009</v>
      </c>
      <c r="L45" s="119">
        <f t="shared" ref="L45" si="9">K45+1</f>
        <v>2010</v>
      </c>
      <c r="M45" s="119">
        <f t="shared" ref="M45" si="10">L45+1</f>
        <v>2011</v>
      </c>
      <c r="N45" s="119">
        <f t="shared" ref="N45" si="11">M45+1</f>
        <v>2012</v>
      </c>
      <c r="O45" s="120">
        <f t="shared" ref="O45" si="12">N45+1</f>
        <v>2013</v>
      </c>
      <c r="P45" s="120">
        <f t="shared" ref="P45" si="13">O45+1</f>
        <v>2014</v>
      </c>
      <c r="Q45" s="47" t="s">
        <v>83</v>
      </c>
      <c r="R45" s="46" t="s">
        <v>84</v>
      </c>
    </row>
    <row r="46" spans="3:18" x14ac:dyDescent="0.25">
      <c r="C46" s="256"/>
      <c r="D46" s="257"/>
      <c r="E46" s="45" t="s">
        <v>0</v>
      </c>
      <c r="F46" s="73">
        <f>(Premiums_Non_Life!F48/'Macro data'!C5)*1000</f>
        <v>959.03346522039158</v>
      </c>
      <c r="G46" s="73">
        <f>(Premiums_Non_Life!G48/'Macro data'!D5)*1000</f>
        <v>996.29829641648416</v>
      </c>
      <c r="H46" s="73">
        <f>(Premiums_Non_Life!H48/'Macro data'!E5)*1000</f>
        <v>1018.3785465462962</v>
      </c>
      <c r="I46" s="73">
        <f>(Premiums_Non_Life!I48/'Macro data'!F5)*1000</f>
        <v>1046.4827651484054</v>
      </c>
      <c r="J46" s="73">
        <f>(Premiums_Non_Life!J48/'Macro data'!G5)*1000</f>
        <v>1065.4804670540609</v>
      </c>
      <c r="K46" s="73">
        <f>(Premiums_Non_Life!K48/'Macro data'!H5)*1000</f>
        <v>1079.6636785853586</v>
      </c>
      <c r="L46" s="73">
        <f>(Premiums_Non_Life!L48/'Macro data'!I5)*1000</f>
        <v>1100.5020209795844</v>
      </c>
      <c r="M46" s="73">
        <f>(Premiums_Non_Life!M48/'Macro data'!J5)*1000</f>
        <v>1130.0077228338453</v>
      </c>
      <c r="N46" s="73">
        <f>(Premiums_Non_Life!N48/'Macro data'!K5)*1000</f>
        <v>1162.5665234836656</v>
      </c>
      <c r="O46" s="73">
        <f>(Premiums_Non_Life!O48/'Macro data'!L5)*1000</f>
        <v>1194.8849129067446</v>
      </c>
      <c r="P46" s="73">
        <f>(Premiums_Non_Life!P48/'Macro data'!M5)*1000</f>
        <v>1221.2455105503318</v>
      </c>
      <c r="Q46" s="48">
        <f>P46/O46-1</f>
        <v>2.2061202178426553E-2</v>
      </c>
      <c r="R46" s="48">
        <f>IF(OR(P46=0, G46=0),0,P46/G46-1)</f>
        <v>0.22578299585871475</v>
      </c>
    </row>
    <row r="47" spans="3:18" x14ac:dyDescent="0.25">
      <c r="C47" s="256"/>
      <c r="D47" s="257"/>
      <c r="E47" s="45" t="s">
        <v>1</v>
      </c>
      <c r="F47" s="74">
        <f>(Premiums_Non_Life!F49/'Macro data'!C6)*1000</f>
        <v>772.30961325729311</v>
      </c>
      <c r="G47" s="74">
        <f>(Premiums_Non_Life!G49/'Macro data'!D6)*1000</f>
        <v>784.32157194070896</v>
      </c>
      <c r="H47" s="74">
        <f>(Premiums_Non_Life!H49/'Macro data'!E6)*1000</f>
        <v>811.70714110951349</v>
      </c>
      <c r="I47" s="74">
        <f>(Premiums_Non_Life!I49/'Macro data'!F6)*1000</f>
        <v>836.93865880444059</v>
      </c>
      <c r="J47" s="74">
        <f>(Premiums_Non_Life!J49/'Macro data'!G6)*1000</f>
        <v>865.02762337972547</v>
      </c>
      <c r="K47" s="74">
        <f>(Premiums_Non_Life!K49/'Macro data'!H6)*1000</f>
        <v>870.0377757172829</v>
      </c>
      <c r="L47" s="74">
        <f>(Premiums_Non_Life!L49/'Macro data'!I6)*1000</f>
        <v>884.38956042603684</v>
      </c>
      <c r="M47" s="74">
        <f>(Premiums_Non_Life!M49/'Macro data'!J6)*1000</f>
        <v>914.14774424901532</v>
      </c>
      <c r="N47" s="74">
        <f>(Premiums_Non_Life!N49/'Macro data'!K6)*1000</f>
        <v>936.16591464688577</v>
      </c>
      <c r="O47" s="74">
        <f>(Premiums_Non_Life!O49/'Macro data'!L6)*1000</f>
        <v>955.28206948404193</v>
      </c>
      <c r="P47" s="74">
        <f>(Premiums_Non_Life!P49/'Macro data'!M6)*1000</f>
        <v>968.25653677546347</v>
      </c>
      <c r="Q47" s="48">
        <f t="shared" ref="Q47:Q77" si="14">P47/O47-1</f>
        <v>1.3581818089006159E-2</v>
      </c>
      <c r="R47" s="48">
        <f t="shared" ref="R47:R79" si="15">IF(OR(P47=0, G47=0),0,P47/G47-1)</f>
        <v>0.23451473402628675</v>
      </c>
    </row>
    <row r="48" spans="3:18" x14ac:dyDescent="0.25">
      <c r="C48" s="256"/>
      <c r="D48" s="257"/>
      <c r="E48" s="45" t="s">
        <v>2</v>
      </c>
      <c r="F48" s="74">
        <f>(Premiums_Non_Life!F50/'Macro data'!C7)*1000</f>
        <v>42.61381026934162</v>
      </c>
      <c r="G48" s="74">
        <f>(Premiums_Non_Life!G50/'Macro data'!D7)*1000</f>
        <v>52.13698088528897</v>
      </c>
      <c r="H48" s="74">
        <f>(Premiums_Non_Life!H50/'Macro data'!E7)*1000</f>
        <v>71.833823022196896</v>
      </c>
      <c r="I48" s="74">
        <f>(Premiums_Non_Life!I50/'Macro data'!F7)*1000</f>
        <v>86.449783133087905</v>
      </c>
      <c r="J48" s="74">
        <f>(Premiums_Non_Life!J50/'Macro data'!G7)*1000</f>
        <v>104.71527393310529</v>
      </c>
      <c r="K48" s="74">
        <f>(Premiums_Non_Life!K50/'Macro data'!H7)*1000</f>
        <v>99.991428074945915</v>
      </c>
      <c r="L48" s="74">
        <f>(Premiums_Non_Life!L50/'Macro data'!I7)*1000</f>
        <v>95.071911288365996</v>
      </c>
      <c r="M48" s="74">
        <f>(Premiums_Non_Life!M50/'Macro data'!J7)*1000</f>
        <v>94.159749021595076</v>
      </c>
      <c r="N48" s="74">
        <f>(Premiums_Non_Life!N50/'Macro data'!K7)*1000</f>
        <v>93.157399228415699</v>
      </c>
      <c r="O48" s="74">
        <f>(Premiums_Non_Life!O50/'Macro data'!L7)*1000</f>
        <v>99.949977271212333</v>
      </c>
      <c r="P48" s="74">
        <f>(Premiums_Non_Life!P50/'Macro data'!M7)*1000</f>
        <v>101.1918974679586</v>
      </c>
      <c r="Q48" s="48">
        <f t="shared" si="14"/>
        <v>1.2425417500359526E-2</v>
      </c>
      <c r="R48" s="48">
        <f t="shared" si="15"/>
        <v>0.94088525552715718</v>
      </c>
    </row>
    <row r="49" spans="3:18" x14ac:dyDescent="0.25">
      <c r="C49" s="256"/>
      <c r="D49" s="257"/>
      <c r="E49" s="45" t="s">
        <v>3</v>
      </c>
      <c r="F49" s="74">
        <f>(Premiums_Non_Life!F51/'Macro data'!C8)*1000</f>
        <v>2302.8230837638462</v>
      </c>
      <c r="G49" s="74">
        <f>(Premiums_Non_Life!G51/'Macro data'!D8)*1000</f>
        <v>2325.3635240482922</v>
      </c>
      <c r="H49" s="74">
        <f>(Premiums_Non_Life!H51/'Macro data'!E8)*1000</f>
        <v>2364.0054166308241</v>
      </c>
      <c r="I49" s="74">
        <f>(Premiums_Non_Life!I51/'Macro data'!F8)*1000</f>
        <v>2352.8578069252426</v>
      </c>
      <c r="J49" s="74">
        <f>(Premiums_Non_Life!J51/'Macro data'!G8)*1000</f>
        <v>2600.7121622493064</v>
      </c>
      <c r="K49" s="74">
        <f>(Premiums_Non_Life!K51/'Macro data'!H8)*1000</f>
        <v>2597.9985337918179</v>
      </c>
      <c r="L49" s="74">
        <f>(Premiums_Non_Life!L51/'Macro data'!I8)*1000</f>
        <v>2649.6027463198425</v>
      </c>
      <c r="M49" s="74">
        <f>(Premiums_Non_Life!M51/'Macro data'!J8)*1000</f>
        <v>2655.9307210645138</v>
      </c>
      <c r="N49" s="74">
        <f>(Premiums_Non_Life!N51/'Macro data'!K8)*1000</f>
        <v>2675.8967212649459</v>
      </c>
      <c r="O49" s="74">
        <f>(Premiums_Non_Life!O51/'Macro data'!L8)*1000</f>
        <v>2697.8745060508868</v>
      </c>
      <c r="P49" s="74">
        <f>(Premiums_Non_Life!P51/'Macro data'!M8)*1000</f>
        <v>2665.0530438568808</v>
      </c>
      <c r="Q49" s="48">
        <f t="shared" si="14"/>
        <v>-1.2165674170682483E-2</v>
      </c>
      <c r="R49" s="48">
        <f t="shared" si="15"/>
        <v>0.14608017898948256</v>
      </c>
    </row>
    <row r="50" spans="3:18" x14ac:dyDescent="0.25">
      <c r="C50" s="256"/>
      <c r="D50" s="257"/>
      <c r="E50" s="45" t="s">
        <v>4</v>
      </c>
      <c r="F50" s="74">
        <f>(Premiums_Non_Life!F52/'Macro data'!C9)*1000</f>
        <v>669.90384332928772</v>
      </c>
      <c r="G50" s="74">
        <f>(Premiums_Non_Life!G52/'Macro data'!D9)*1000</f>
        <v>746.36028204817467</v>
      </c>
      <c r="H50" s="74">
        <f>(Premiums_Non_Life!H52/'Macro data'!E9)*1000</f>
        <v>807.96238655888772</v>
      </c>
      <c r="I50" s="74">
        <f>(Premiums_Non_Life!I52/'Macro data'!F9)*1000</f>
        <v>884.49916052363699</v>
      </c>
      <c r="J50" s="74">
        <f>(Premiums_Non_Life!J52/'Macro data'!G9)*1000</f>
        <v>555.91092997463716</v>
      </c>
      <c r="K50" s="74">
        <f>(Premiums_Non_Life!K52/'Macro data'!H9)*1000</f>
        <v>579.22527700048943</v>
      </c>
      <c r="L50" s="74">
        <f>(Premiums_Non_Life!L52/'Macro data'!I9)*1000</f>
        <v>571.70691212735301</v>
      </c>
      <c r="M50" s="74">
        <f>(Premiums_Non_Life!M52/'Macro data'!J9)*1000</f>
        <v>564.45303429230808</v>
      </c>
      <c r="N50" s="74">
        <f>(Premiums_Non_Life!N52/'Macro data'!K9)*1000</f>
        <v>555.67736374593835</v>
      </c>
      <c r="O50" s="74">
        <f>(Premiums_Non_Life!O52/'Macro data'!L9)*1000</f>
        <v>517.74037451003483</v>
      </c>
      <c r="P50" s="74">
        <f>(Premiums_Non_Life!P52/'Macro data'!M9)*1000</f>
        <v>513.98601398601397</v>
      </c>
      <c r="Q50" s="48">
        <f t="shared" si="14"/>
        <v>-7.2514347129558621E-3</v>
      </c>
      <c r="R50" s="48">
        <f t="shared" si="15"/>
        <v>-0.31134329311371611</v>
      </c>
    </row>
    <row r="51" spans="3:18" x14ac:dyDescent="0.25">
      <c r="C51" s="256"/>
      <c r="D51" s="257"/>
      <c r="E51" s="45" t="s">
        <v>44</v>
      </c>
      <c r="F51" s="74">
        <f>(Premiums_Non_Life!F53/'Macro data'!C10)*1000</f>
        <v>238.30494307286673</v>
      </c>
      <c r="G51" s="74">
        <f>(Premiums_Non_Life!G53/'Macro data'!D10)*1000</f>
        <v>251.78066819963891</v>
      </c>
      <c r="H51" s="74">
        <f>(Premiums_Non_Life!H53/'Macro data'!E10)*1000</f>
        <v>264.10777698835568</v>
      </c>
      <c r="I51" s="74">
        <f>(Premiums_Non_Life!I53/'Macro data'!F10)*1000</f>
        <v>269.2218346968877</v>
      </c>
      <c r="J51" s="74">
        <f>(Premiums_Non_Life!J53/'Macro data'!G10)*1000</f>
        <v>281.11216956735626</v>
      </c>
      <c r="K51" s="74">
        <f>(Premiums_Non_Life!K53/'Macro data'!H10)*1000</f>
        <v>282.11805333670242</v>
      </c>
      <c r="L51" s="74">
        <f>(Premiums_Non_Life!L53/'Macro data'!I10)*1000</f>
        <v>280.9391761942116</v>
      </c>
      <c r="M51" s="74">
        <f>(Premiums_Non_Life!M53/'Macro data'!J10)*1000</f>
        <v>276.7101347896413</v>
      </c>
      <c r="N51" s="74">
        <f>(Premiums_Non_Life!N53/'Macro data'!K10)*1000</f>
        <v>263.24395226357524</v>
      </c>
      <c r="O51" s="74">
        <f>(Premiums_Non_Life!O53/'Macro data'!L10)*1000</f>
        <v>269.9160808490206</v>
      </c>
      <c r="P51" s="74">
        <f>(Premiums_Non_Life!P53/'Macro data'!M10)*1000</f>
        <v>278.3628059663065</v>
      </c>
      <c r="Q51" s="48">
        <f t="shared" si="14"/>
        <v>3.1293893608401291E-2</v>
      </c>
      <c r="R51" s="48">
        <f t="shared" si="15"/>
        <v>0.10557656374789826</v>
      </c>
    </row>
    <row r="52" spans="3:18" x14ac:dyDescent="0.25">
      <c r="C52" s="256"/>
      <c r="D52" s="257"/>
      <c r="E52" s="45" t="s">
        <v>6</v>
      </c>
      <c r="F52" s="74">
        <f>(Premiums_Non_Life!F54/'Macro data'!C11)*1000</f>
        <v>991.41334482371008</v>
      </c>
      <c r="G52" s="74">
        <f>(Premiums_Non_Life!G54/'Macro data'!D11)*1000</f>
        <v>1002.8987701690197</v>
      </c>
      <c r="H52" s="74">
        <f>(Premiums_Non_Life!H54/'Macro data'!E11)*1000</f>
        <v>1012.7611667411369</v>
      </c>
      <c r="I52" s="74">
        <f>(Premiums_Non_Life!I54/'Macro data'!F11)*1000</f>
        <v>1019.9367779148043</v>
      </c>
      <c r="J52" s="74">
        <f>(Premiums_Non_Life!J54/'Macro data'!G11)*1000</f>
        <v>1033.1942933502373</v>
      </c>
      <c r="K52" s="74">
        <f>(Premiums_Non_Life!K54/'Macro data'!H11)*1000</f>
        <v>1050.811271812727</v>
      </c>
      <c r="L52" s="74">
        <f>(Premiums_Non_Life!L54/'Macro data'!I11)*1000</f>
        <v>1081.7427690289769</v>
      </c>
      <c r="M52" s="74">
        <f>(Premiums_Non_Life!M54/'Macro data'!J11)*1000</f>
        <v>1116.5775075575889</v>
      </c>
      <c r="N52" s="74">
        <f>(Premiums_Non_Life!N54/'Macro data'!K11)*1000</f>
        <v>1151.5480175436257</v>
      </c>
      <c r="O52" s="74">
        <f>(Premiums_Non_Life!O54/'Macro data'!L11)*1000</f>
        <v>1177.8385663168579</v>
      </c>
      <c r="P52" s="74">
        <f>(Premiums_Non_Life!P54/'Macro data'!M11)*1000</f>
        <v>1224.5525156584401</v>
      </c>
      <c r="Q52" s="48">
        <f t="shared" si="14"/>
        <v>3.9660740170580855E-2</v>
      </c>
      <c r="R52" s="48">
        <f t="shared" si="15"/>
        <v>0.22101307936798542</v>
      </c>
    </row>
    <row r="53" spans="3:18" x14ac:dyDescent="0.25">
      <c r="C53" s="256"/>
      <c r="D53" s="257"/>
      <c r="E53" s="45" t="s">
        <v>7</v>
      </c>
      <c r="F53" s="74">
        <f>(Premiums_Non_Life!F55/'Macro data'!C12)*1000</f>
        <v>994.52437795329934</v>
      </c>
      <c r="G53" s="74">
        <f>(Premiums_Non_Life!G55/'Macro data'!D12)*1000</f>
        <v>1131.1374412982063</v>
      </c>
      <c r="H53" s="74">
        <f>(Premiums_Non_Life!H55/'Macro data'!E12)*1000</f>
        <v>1179.9159994975232</v>
      </c>
      <c r="I53" s="74">
        <f>(Premiums_Non_Life!I55/'Macro data'!F12)*1000</f>
        <v>1335.4317337003633</v>
      </c>
      <c r="J53" s="74">
        <f>(Premiums_Non_Life!J55/'Macro data'!G12)*1000</f>
        <v>1319.572740894173</v>
      </c>
      <c r="K53" s="74">
        <f>(Premiums_Non_Life!K55/'Macro data'!H12)*1000</f>
        <v>1325.8553523899202</v>
      </c>
      <c r="L53" s="74">
        <f>(Premiums_Non_Life!L55/'Macro data'!I12)*1000</f>
        <v>1374.4072687169444</v>
      </c>
      <c r="M53" s="74">
        <f>(Premiums_Non_Life!M55/'Macro data'!J12)*1000</f>
        <v>1419.8894463616984</v>
      </c>
      <c r="N53" s="74">
        <f>(Premiums_Non_Life!N55/'Macro data'!K12)*1000</f>
        <v>1430.8765982056639</v>
      </c>
      <c r="O53" s="74">
        <f>(Premiums_Non_Life!O55/'Macro data'!L12)*1000</f>
        <v>1412.6919695745405</v>
      </c>
      <c r="P53" s="74">
        <f>(Premiums_Non_Life!P55/'Macro data'!M12)*1000</f>
        <v>1608.705572507906</v>
      </c>
      <c r="Q53" s="48">
        <f t="shared" si="14"/>
        <v>0.13875183490453247</v>
      </c>
      <c r="R53" s="48">
        <f t="shared" si="15"/>
        <v>0.42220168281371251</v>
      </c>
    </row>
    <row r="54" spans="3:18" x14ac:dyDescent="0.25">
      <c r="C54" s="256"/>
      <c r="D54" s="257"/>
      <c r="E54" s="45" t="s">
        <v>8</v>
      </c>
      <c r="F54" s="74">
        <f>(Premiums_Non_Life!F56/'Macro data'!C13)*1000</f>
        <v>110.63673555718663</v>
      </c>
      <c r="G54" s="74">
        <f>(Premiums_Non_Life!G56/'Macro data'!D13)*1000</f>
        <v>127.16012288685421</v>
      </c>
      <c r="H54" s="74">
        <f>(Premiums_Non_Life!H56/'Macro data'!E13)*1000</f>
        <v>148.05622882391955</v>
      </c>
      <c r="I54" s="74">
        <f>(Premiums_Non_Life!I56/'Macro data'!F13)*1000</f>
        <v>188.98367792440933</v>
      </c>
      <c r="J54" s="74">
        <f>(Premiums_Non_Life!J56/'Macro data'!G13)*1000</f>
        <v>182.89650191108282</v>
      </c>
      <c r="K54" s="74">
        <f>(Premiums_Non_Life!K56/'Macro data'!H13)*1000</f>
        <v>174.65529989163218</v>
      </c>
      <c r="L54" s="74">
        <f>(Premiums_Non_Life!L56/'Macro data'!I13)*1000</f>
        <v>162.98029685964795</v>
      </c>
      <c r="M54" s="74">
        <f>(Premiums_Non_Life!M56/'Macro data'!J13)*1000</f>
        <v>163.49517921874764</v>
      </c>
      <c r="N54" s="74">
        <f>(Premiums_Non_Life!N56/'Macro data'!K13)*1000</f>
        <v>173.55648169318684</v>
      </c>
      <c r="O54" s="74">
        <f>(Premiums_Non_Life!O56/'Macro data'!L13)*1000</f>
        <v>184.82412166881031</v>
      </c>
      <c r="P54" s="74">
        <f>(Premiums_Non_Life!P56/'Macro data'!M13)*1000</f>
        <v>198.65954207987571</v>
      </c>
      <c r="Q54" s="48">
        <f t="shared" si="14"/>
        <v>7.4857222564581383E-2</v>
      </c>
      <c r="R54" s="48">
        <f t="shared" si="15"/>
        <v>0.5622786261117485</v>
      </c>
    </row>
    <row r="55" spans="3:18" x14ac:dyDescent="0.25">
      <c r="C55" s="256"/>
      <c r="D55" s="257"/>
      <c r="E55" s="45" t="s">
        <v>9</v>
      </c>
      <c r="F55" s="74">
        <f>(Premiums_Non_Life!F57/'Macro data'!C14)*1000</f>
        <v>583.04486805143745</v>
      </c>
      <c r="G55" s="74">
        <f>(Premiums_Non_Life!G57/'Macro data'!D14)*1000</f>
        <v>613.92714277752532</v>
      </c>
      <c r="H55" s="74">
        <f>(Premiums_Non_Life!H57/'Macro data'!E14)*1000</f>
        <v>650.06389027818273</v>
      </c>
      <c r="I55" s="74">
        <f>(Premiums_Non_Life!I57/'Macro data'!F14)*1000</f>
        <v>673.57089429560563</v>
      </c>
      <c r="J55" s="74">
        <f>(Premiums_Non_Life!J57/'Macro data'!G14)*1000</f>
        <v>689.2751323800187</v>
      </c>
      <c r="K55" s="74">
        <f>(Premiums_Non_Life!K57/'Macro data'!H14)*1000</f>
        <v>675.91669396749</v>
      </c>
      <c r="L55" s="74">
        <f>(Premiums_Non_Life!L57/'Macro data'!I14)*1000</f>
        <v>628.58471807982403</v>
      </c>
      <c r="M55" s="74">
        <f>(Premiums_Non_Life!M57/'Macro data'!J14)*1000</f>
        <v>643.60707568518092</v>
      </c>
      <c r="N55" s="74">
        <f>(Premiums_Non_Life!N57/'Macro data'!K14)*1000</f>
        <v>640.62631170691554</v>
      </c>
      <c r="O55" s="74">
        <f>(Premiums_Non_Life!O57/'Macro data'!L14)*1000</f>
        <v>628.69697895367437</v>
      </c>
      <c r="P55" s="74">
        <f>(Premiums_Non_Life!P57/'Macro data'!M14)*1000</f>
        <v>629.12621823325594</v>
      </c>
      <c r="Q55" s="48">
        <f t="shared" si="14"/>
        <v>6.8274430123071994E-4</v>
      </c>
      <c r="R55" s="48">
        <f t="shared" si="15"/>
        <v>2.4757132233911516E-2</v>
      </c>
    </row>
    <row r="56" spans="3:18" x14ac:dyDescent="0.25">
      <c r="C56" s="256"/>
      <c r="D56" s="257"/>
      <c r="E56" s="45" t="s">
        <v>10</v>
      </c>
      <c r="F56" s="74">
        <f>(Premiums_Non_Life!F58/'Macro data'!C15)*1000</f>
        <v>509.98786910898872</v>
      </c>
      <c r="G56" s="74">
        <f>(Premiums_Non_Life!G58/'Macro data'!D15)*1000</f>
        <v>550.35594585887702</v>
      </c>
      <c r="H56" s="74">
        <f>(Premiums_Non_Life!H58/'Macro data'!E15)*1000</f>
        <v>567.01639019860795</v>
      </c>
      <c r="I56" s="74">
        <f>(Premiums_Non_Life!I58/'Macro data'!F15)*1000</f>
        <v>560.36104154763495</v>
      </c>
      <c r="J56" s="74">
        <f>(Premiums_Non_Life!J58/'Macro data'!G15)*1000</f>
        <v>579.75837678219568</v>
      </c>
      <c r="K56" s="74">
        <f>(Premiums_Non_Life!K58/'Macro data'!H15)*1000</f>
        <v>589.33814266301238</v>
      </c>
      <c r="L56" s="74">
        <f>(Premiums_Non_Life!L58/'Macro data'!I15)*1000</f>
        <v>601.14806760888268</v>
      </c>
      <c r="M56" s="74">
        <f>(Premiums_Non_Life!M58/'Macro data'!J15)*1000</f>
        <v>633.08377095427295</v>
      </c>
      <c r="N56" s="74">
        <f>(Premiums_Non_Life!N58/'Macro data'!K15)*1000</f>
        <v>666.88056709657201</v>
      </c>
      <c r="O56" s="74">
        <f>(Premiums_Non_Life!O58/'Macro data'!L15)*1000</f>
        <v>753.13166038719112</v>
      </c>
      <c r="P56" s="74">
        <f>(Premiums_Non_Life!P58/'Macro data'!M15)*1000</f>
        <v>802.93216076253782</v>
      </c>
      <c r="Q56" s="48">
        <f t="shared" si="14"/>
        <v>6.6124560942961708E-2</v>
      </c>
      <c r="R56" s="48">
        <f t="shared" si="15"/>
        <v>0.45893247234659063</v>
      </c>
    </row>
    <row r="57" spans="3:18" x14ac:dyDescent="0.25">
      <c r="C57" s="256"/>
      <c r="D57" s="257"/>
      <c r="E57" s="45" t="s">
        <v>11</v>
      </c>
      <c r="F57" s="74">
        <f>(Premiums_Non_Life!F59/'Macro data'!C16)*1000</f>
        <v>829.91074281626823</v>
      </c>
      <c r="G57" s="74">
        <f>(Premiums_Non_Life!G59/'Macro data'!D16)*1000</f>
        <v>857.61571838279815</v>
      </c>
      <c r="H57" s="74">
        <f>(Premiums_Non_Life!H59/'Macro data'!E16)*1000</f>
        <v>872.39156133037932</v>
      </c>
      <c r="I57" s="74">
        <f>(Premiums_Non_Life!I59/'Macro data'!F16)*1000</f>
        <v>893.76921839894419</v>
      </c>
      <c r="J57" s="74">
        <f>(Premiums_Non_Life!J59/'Macro data'!G16)*1000</f>
        <v>920.89649986681968</v>
      </c>
      <c r="K57" s="74">
        <f>(Premiums_Non_Life!K59/'Macro data'!H16)*1000</f>
        <v>930.37746285459821</v>
      </c>
      <c r="L57" s="74">
        <f>(Premiums_Non_Life!L59/'Macro data'!I16)*1000</f>
        <v>954.40909130838941</v>
      </c>
      <c r="M57" s="74">
        <f>(Premiums_Non_Life!M59/'Macro data'!J16)*1000</f>
        <v>979.98235453110874</v>
      </c>
      <c r="N57" s="74">
        <f>(Premiums_Non_Life!N59/'Macro data'!K16)*1000</f>
        <v>1007.3994994529696</v>
      </c>
      <c r="O57" s="74">
        <f>(Premiums_Non_Life!O59/'Macro data'!L16)*1000</f>
        <v>1023.4786771182702</v>
      </c>
      <c r="P57" s="74">
        <f>(Premiums_Non_Life!P59/'Macro data'!M16)*1000</f>
        <v>1037.4329661473776</v>
      </c>
      <c r="Q57" s="48">
        <f t="shared" si="14"/>
        <v>1.3634176598966707E-2</v>
      </c>
      <c r="R57" s="48">
        <f t="shared" si="15"/>
        <v>0.20967111948887784</v>
      </c>
    </row>
    <row r="58" spans="3:18" x14ac:dyDescent="0.25">
      <c r="C58" s="256"/>
      <c r="D58" s="257"/>
      <c r="E58" s="45" t="s">
        <v>12</v>
      </c>
      <c r="F58" s="74">
        <f>(Premiums_Non_Life!F60/'Macro data'!C17)*1000</f>
        <v>171.68361834776937</v>
      </c>
      <c r="G58" s="74">
        <f>(Premiums_Non_Life!G60/'Macro data'!D17)*1000</f>
        <v>179.52424809998237</v>
      </c>
      <c r="H58" s="74">
        <f>(Premiums_Non_Life!H60/'Macro data'!E17)*1000</f>
        <v>185.38328398928269</v>
      </c>
      <c r="I58" s="74">
        <f>(Premiums_Non_Life!I60/'Macro data'!F17)*1000</f>
        <v>223.62250511047415</v>
      </c>
      <c r="J58" s="74">
        <f>(Premiums_Non_Life!J60/'Macro data'!G17)*1000</f>
        <v>232.15417612811191</v>
      </c>
      <c r="K58" s="74">
        <f>(Premiums_Non_Life!K60/'Macro data'!H17)*1000</f>
        <v>256.82145118596281</v>
      </c>
      <c r="L58" s="74">
        <f>(Premiums_Non_Life!L60/'Macro data'!I17)*1000</f>
        <v>261.99274002916434</v>
      </c>
      <c r="M58" s="74">
        <f>(Premiums_Non_Life!M60/'Macro data'!J17)*1000</f>
        <v>245.43862160031756</v>
      </c>
      <c r="N58" s="74">
        <f>(Premiums_Non_Life!N60/'Macro data'!K17)*1000</f>
        <v>209.51826499386513</v>
      </c>
      <c r="O58" s="74">
        <f>(Premiums_Non_Life!O60/'Macro data'!L17)*1000</f>
        <v>191.60434521535018</v>
      </c>
      <c r="P58" s="74">
        <f>(Premiums_Non_Life!P60/'Macro data'!M17)*1000</f>
        <v>172.50009721467129</v>
      </c>
      <c r="Q58" s="48">
        <f t="shared" si="14"/>
        <v>-9.9706757585309558E-2</v>
      </c>
      <c r="R58" s="48">
        <f t="shared" si="15"/>
        <v>-3.9126474332309313E-2</v>
      </c>
    </row>
    <row r="59" spans="3:18" x14ac:dyDescent="0.25">
      <c r="C59" s="256"/>
      <c r="D59" s="257"/>
      <c r="E59" s="45" t="s">
        <v>13</v>
      </c>
      <c r="F59" s="74">
        <f>(Premiums_Non_Life!F61/'Macro data'!C18)*1000</f>
        <v>153.36678123223854</v>
      </c>
      <c r="G59" s="74">
        <f>(Premiums_Non_Life!G61/'Macro data'!D18)*1000</f>
        <v>165.20977965325935</v>
      </c>
      <c r="H59" s="74">
        <f>(Premiums_Non_Life!H61/'Macro data'!E18)*1000</f>
        <v>182.13460606821542</v>
      </c>
      <c r="I59" s="74">
        <f>(Premiums_Non_Life!I61/'Macro data'!F18)*1000</f>
        <v>199.25521331664044</v>
      </c>
      <c r="J59" s="74">
        <f>(Premiums_Non_Life!J61/'Macro data'!G18)*1000</f>
        <v>216.22575453353895</v>
      </c>
      <c r="K59" s="74">
        <f>(Premiums_Non_Life!K61/'Macro data'!H18)*1000</f>
        <v>209.72949890094239</v>
      </c>
      <c r="L59" s="74">
        <f>(Premiums_Non_Life!L61/'Macro data'!I18)*1000</f>
        <v>205.97123992179027</v>
      </c>
      <c r="M59" s="74">
        <f>(Premiums_Non_Life!M61/'Macro data'!J18)*1000</f>
        <v>204.34239052007723</v>
      </c>
      <c r="N59" s="74">
        <f>(Premiums_Non_Life!N61/'Macro data'!K18)*1000</f>
        <v>200.85211458000396</v>
      </c>
      <c r="O59" s="74">
        <f>(Premiums_Non_Life!O61/'Macro data'!L18)*1000</f>
        <v>200.30963666328273</v>
      </c>
      <c r="P59" s="74">
        <f>(Premiums_Non_Life!P61/'Macro data'!M18)*1000</f>
        <v>182.12251607029199</v>
      </c>
      <c r="Q59" s="48">
        <f t="shared" si="14"/>
        <v>-9.0795035605615859E-2</v>
      </c>
      <c r="R59" s="48">
        <f t="shared" si="15"/>
        <v>0.10237127882216734</v>
      </c>
    </row>
    <row r="60" spans="3:18" x14ac:dyDescent="0.25">
      <c r="C60" s="256"/>
      <c r="D60" s="257"/>
      <c r="E60" s="45" t="s">
        <v>14</v>
      </c>
      <c r="F60" s="74">
        <f>(Premiums_Non_Life!F62/'Macro data'!C19)*1000</f>
        <v>111.30784635511564</v>
      </c>
      <c r="G60" s="74">
        <f>(Premiums_Non_Life!G62/'Macro data'!D19)*1000</f>
        <v>120.6460169324352</v>
      </c>
      <c r="H60" s="74">
        <f>(Premiums_Non_Life!H62/'Macro data'!E19)*1000</f>
        <v>128.81607431093093</v>
      </c>
      <c r="I60" s="74">
        <f>(Premiums_Non_Life!I62/'Macro data'!F19)*1000</f>
        <v>132.75359792350721</v>
      </c>
      <c r="J60" s="74">
        <f>(Premiums_Non_Life!J62/'Macro data'!G19)*1000</f>
        <v>134.06648479548076</v>
      </c>
      <c r="K60" s="74">
        <f>(Premiums_Non_Life!K62/'Macro data'!H19)*1000</f>
        <v>132.53079283502984</v>
      </c>
      <c r="L60" s="74">
        <f>(Premiums_Non_Life!L62/'Macro data'!I19)*1000</f>
        <v>127.00069180239431</v>
      </c>
      <c r="M60" s="74">
        <f>(Premiums_Non_Life!M62/'Macro data'!J19)*1000</f>
        <v>119.89388208260644</v>
      </c>
      <c r="N60" s="74">
        <f>(Premiums_Non_Life!N62/'Macro data'!K19)*1000</f>
        <v>117.7544562063942</v>
      </c>
      <c r="O60" s="74">
        <f>(Premiums_Non_Life!O62/'Macro data'!L19)*1000</f>
        <v>120.73157081384906</v>
      </c>
      <c r="P60" s="74">
        <f>(Premiums_Non_Life!P62/'Macro data'!M19)*1000</f>
        <v>127.28896666315917</v>
      </c>
      <c r="Q60" s="48">
        <f t="shared" si="14"/>
        <v>5.4313845211379608E-2</v>
      </c>
      <c r="R60" s="48">
        <f t="shared" si="15"/>
        <v>5.5061492286514468E-2</v>
      </c>
    </row>
    <row r="61" spans="3:18" x14ac:dyDescent="0.25">
      <c r="C61" s="256"/>
      <c r="D61" s="257"/>
      <c r="E61" s="45" t="s">
        <v>15</v>
      </c>
      <c r="F61" s="74">
        <f>(Premiums_Non_Life!F63/'Macro data'!C20)*1000</f>
        <v>1009.7171625359189</v>
      </c>
      <c r="G61" s="74">
        <f>(Premiums_Non_Life!G63/'Macro data'!D20)*1000</f>
        <v>934.16984623287078</v>
      </c>
      <c r="H61" s="74">
        <f>(Premiums_Non_Life!H63/'Macro data'!E20)*1000</f>
        <v>908.47392539630187</v>
      </c>
      <c r="I61" s="74">
        <f>(Premiums_Non_Life!I63/'Macro data'!F20)*1000</f>
        <v>831.77461995272927</v>
      </c>
      <c r="J61" s="74">
        <f>(Premiums_Non_Life!J63/'Macro data'!G20)*1000</f>
        <v>747.99815602661863</v>
      </c>
      <c r="K61" s="74">
        <f>(Premiums_Non_Life!K63/'Macro data'!H20)*1000</f>
        <v>690.9483553703983</v>
      </c>
      <c r="L61" s="74">
        <f>(Premiums_Non_Life!L63/'Macro data'!I20)*1000</f>
        <v>667.33664100190185</v>
      </c>
      <c r="M61" s="74">
        <f>(Premiums_Non_Life!M63/'Macro data'!J20)*1000</f>
        <v>632.91956189627331</v>
      </c>
      <c r="N61" s="74">
        <f>(Premiums_Non_Life!N63/'Macro data'!K20)*1000</f>
        <v>598.55452246892492</v>
      </c>
      <c r="O61" s="74">
        <f>(Premiums_Non_Life!O63/'Macro data'!L20)*1000</f>
        <v>560.65154069177947</v>
      </c>
      <c r="P61" s="74">
        <f>(Premiums_Non_Life!P63/'Macro data'!M20)*1000</f>
        <v>576.7016444030736</v>
      </c>
      <c r="Q61" s="48">
        <f t="shared" si="14"/>
        <v>2.8627592267899793E-2</v>
      </c>
      <c r="R61" s="48">
        <f t="shared" si="15"/>
        <v>-0.38265868168547923</v>
      </c>
    </row>
    <row r="62" spans="3:18" x14ac:dyDescent="0.25">
      <c r="C62" s="256"/>
      <c r="D62" s="257"/>
      <c r="E62" s="45" t="s">
        <v>16</v>
      </c>
      <c r="F62" s="74">
        <f>(Premiums_Non_Life!F64/'Macro data'!C21)*1000</f>
        <v>488.73126551740199</v>
      </c>
      <c r="G62" s="74">
        <f>(Premiums_Non_Life!G64/'Macro data'!D21)*1000</f>
        <v>537.64458071895251</v>
      </c>
      <c r="H62" s="74">
        <f>(Premiums_Non_Life!H64/'Macro data'!E21)*1000</f>
        <v>604.7325266844183</v>
      </c>
      <c r="I62" s="74">
        <f>(Premiums_Non_Life!I64/'Macro data'!F21)*1000</f>
        <v>681.30470131277877</v>
      </c>
      <c r="J62" s="74">
        <f>(Premiums_Non_Life!J64/'Macro data'!G21)*1000</f>
        <v>762.86106558661777</v>
      </c>
      <c r="K62" s="74">
        <f>(Premiums_Non_Life!K64/'Macro data'!H21)*1000</f>
        <v>774.76890820949768</v>
      </c>
      <c r="L62" s="74">
        <f>(Premiums_Non_Life!L64/'Macro data'!I21)*1000</f>
        <v>812.02800374228013</v>
      </c>
      <c r="M62" s="74">
        <f>(Premiums_Non_Life!M64/'Macro data'!J21)*1000</f>
        <v>846.89962143452556</v>
      </c>
      <c r="N62" s="74">
        <f>(Premiums_Non_Life!N64/'Macro data'!K21)*1000</f>
        <v>893.1538666562036</v>
      </c>
      <c r="O62" s="74">
        <f>(Premiums_Non_Life!O64/'Macro data'!L21)*1000</f>
        <v>893.29416563874508</v>
      </c>
      <c r="P62" s="74">
        <f>(Premiums_Non_Life!P64/'Macro data'!M21)*1000</f>
        <v>882.83261411052763</v>
      </c>
      <c r="Q62" s="48">
        <f t="shared" si="14"/>
        <v>-1.1711205480377185E-2</v>
      </c>
      <c r="R62" s="48">
        <f t="shared" si="15"/>
        <v>0.64203759466891785</v>
      </c>
    </row>
    <row r="63" spans="3:18" x14ac:dyDescent="0.25">
      <c r="C63" s="256"/>
      <c r="D63" s="257"/>
      <c r="E63" s="45" t="s">
        <v>17</v>
      </c>
      <c r="F63" s="74">
        <f>(Premiums_Non_Life!F65/'Macro data'!C22)*1000</f>
        <v>611.99146373915357</v>
      </c>
      <c r="G63" s="74">
        <f>(Premiums_Non_Life!G65/'Macro data'!D22)*1000</f>
        <v>600.46908537130173</v>
      </c>
      <c r="H63" s="74">
        <f>(Premiums_Non_Life!H65/'Macro data'!E22)*1000</f>
        <v>610.97873468157172</v>
      </c>
      <c r="I63" s="74">
        <f>(Premiums_Non_Life!I65/'Macro data'!F22)*1000</f>
        <v>619.9360865560277</v>
      </c>
      <c r="J63" s="74">
        <f>(Premiums_Non_Life!J65/'Macro data'!G22)*1000</f>
        <v>609.19434895561392</v>
      </c>
      <c r="K63" s="74">
        <f>(Premiums_Non_Life!K65/'Macro data'!H22)*1000</f>
        <v>591.63819152575866</v>
      </c>
      <c r="L63" s="74">
        <f>(Premiums_Non_Life!L65/'Macro data'!I22)*1000</f>
        <v>595.55524304105847</v>
      </c>
      <c r="M63" s="74">
        <f>(Premiums_Non_Life!M65/'Macro data'!J22)*1000</f>
        <v>605.44407795273582</v>
      </c>
      <c r="N63" s="74">
        <f>(Premiums_Non_Life!N65/'Macro data'!K22)*1000</f>
        <v>589.51877242842886</v>
      </c>
      <c r="O63" s="74">
        <f>(Premiums_Non_Life!O65/'Macro data'!L22)*1000</f>
        <v>558.1615698638459</v>
      </c>
      <c r="P63" s="74">
        <f>(Premiums_Non_Life!P65/'Macro data'!M22)*1000</f>
        <v>533.46016334788067</v>
      </c>
      <c r="Q63" s="48">
        <f t="shared" si="14"/>
        <v>-4.4254939518660774E-2</v>
      </c>
      <c r="R63" s="48">
        <f t="shared" si="15"/>
        <v>-0.11159429128976039</v>
      </c>
    </row>
    <row r="64" spans="3:18" x14ac:dyDescent="0.25">
      <c r="C64" s="256"/>
      <c r="D64" s="257"/>
      <c r="E64" s="45" t="s">
        <v>18</v>
      </c>
      <c r="F64" s="74">
        <f>(Premiums_Non_Life!F66/'Macro data'!C23)*1000</f>
        <v>4365.2125387063406</v>
      </c>
      <c r="G64" s="74">
        <f>(Premiums_Non_Life!G66/'Macro data'!D23)*1000</f>
        <v>4326.6069018033304</v>
      </c>
      <c r="H64" s="74">
        <f>(Premiums_Non_Life!H66/'Macro data'!E23)*1000</f>
        <v>5241.8678852961129</v>
      </c>
      <c r="I64" s="74">
        <f>(Premiums_Non_Life!I66/'Macro data'!F23)*1000</f>
        <v>6720.9000258506348</v>
      </c>
      <c r="J64" s="74">
        <f>(Premiums_Non_Life!J66/'Macro data'!G23)*1000</f>
        <v>8766.9251759331582</v>
      </c>
      <c r="K64" s="74">
        <f>(Premiums_Non_Life!K66/'Macro data'!H23)*1000</f>
        <v>12408.799529828484</v>
      </c>
      <c r="L64" s="74">
        <f>(Premiums_Non_Life!L66/'Macro data'!I23)*1000</f>
        <v>13021.634152248615</v>
      </c>
      <c r="M64" s="74">
        <f>(Premiums_Non_Life!M66/'Macro data'!J23)*1000</f>
        <v>11213.476299680555</v>
      </c>
      <c r="N64" s="74">
        <f>(Premiums_Non_Life!N66/'Macro data'!K23)*1000</f>
        <v>19198.523218584534</v>
      </c>
      <c r="O64" s="74">
        <f>(Premiums_Non_Life!O66/'Macro data'!L23)*1000</f>
        <v>20996.066393734058</v>
      </c>
      <c r="P64" s="74">
        <f>(Premiums_Non_Life!P66/'Macro data'!M23)*1000</f>
        <v>20809.10942441296</v>
      </c>
      <c r="Q64" s="48">
        <f t="shared" si="14"/>
        <v>-8.9043807451900658E-3</v>
      </c>
      <c r="R64" s="48">
        <f t="shared" si="15"/>
        <v>3.809567843045718</v>
      </c>
    </row>
    <row r="65" spans="3:18" x14ac:dyDescent="0.25">
      <c r="C65" s="256"/>
      <c r="D65" s="257"/>
      <c r="E65" s="45" t="s">
        <v>19</v>
      </c>
      <c r="F65" s="74">
        <f>(Premiums_Non_Life!F67/'Macro data'!C24)*1000</f>
        <v>1022.0678740988218</v>
      </c>
      <c r="G65" s="74">
        <f>(Premiums_Non_Life!G67/'Macro data'!D24)*1000</f>
        <v>1133.9245062116513</v>
      </c>
      <c r="H65" s="74">
        <f>(Premiums_Non_Life!H67/'Macro data'!E24)*1000</f>
        <v>1161.8338641528419</v>
      </c>
      <c r="I65" s="74">
        <f>(Premiums_Non_Life!I67/'Macro data'!F24)*1000</f>
        <v>1226.4089527853553</v>
      </c>
      <c r="J65" s="74">
        <f>(Premiums_Non_Life!J67/'Macro data'!G24)*1000</f>
        <v>1103.7641665237011</v>
      </c>
      <c r="K65" s="74">
        <f>(Premiums_Non_Life!K67/'Macro data'!H24)*1000</f>
        <v>1088.1458966565349</v>
      </c>
      <c r="L65" s="74">
        <f>(Premiums_Non_Life!L67/'Macro data'!I24)*1000</f>
        <v>1483.8686547187024</v>
      </c>
      <c r="M65" s="74">
        <f>(Premiums_Non_Life!M67/'Macro data'!J24)*1000</f>
        <v>1470.3813691778682</v>
      </c>
      <c r="N65" s="74">
        <f>(Premiums_Non_Life!N67/'Macro data'!K24)*1000</f>
        <v>1522.1404850500999</v>
      </c>
      <c r="O65" s="74">
        <f>(Premiums_Non_Life!O67/'Macro data'!L24)*1000</f>
        <v>1536.2012814711782</v>
      </c>
      <c r="P65" s="74">
        <f>(Premiums_Non_Life!P67/'Macro data'!M24)*1000</f>
        <v>1511.7886770484647</v>
      </c>
      <c r="Q65" s="48">
        <f t="shared" si="14"/>
        <v>-1.5891540201902532E-2</v>
      </c>
      <c r="R65" s="48">
        <f t="shared" si="15"/>
        <v>0.33323573903453818</v>
      </c>
    </row>
    <row r="66" spans="3:18" x14ac:dyDescent="0.25">
      <c r="C66" s="256"/>
      <c r="D66" s="257"/>
      <c r="E66" s="45" t="s">
        <v>20</v>
      </c>
      <c r="F66" s="74">
        <f>(Premiums_Non_Life!F68/'Macro data'!C25)*1000</f>
        <v>76.259192842251792</v>
      </c>
      <c r="G66" s="74">
        <f>(Premiums_Non_Life!G68/'Macro data'!D25)*1000</f>
        <v>88.292624022956474</v>
      </c>
      <c r="H66" s="74">
        <f>(Premiums_Non_Life!H68/'Macro data'!E25)*1000</f>
        <v>115.45905645354867</v>
      </c>
      <c r="I66" s="74">
        <f>(Premiums_Non_Life!I68/'Macro data'!F25)*1000</f>
        <v>173.98527489743003</v>
      </c>
      <c r="J66" s="74">
        <f>(Premiums_Non_Life!J68/'Macro data'!G25)*1000</f>
        <v>197.14957023860575</v>
      </c>
      <c r="K66" s="74">
        <f>(Premiums_Non_Life!K68/'Macro data'!H25)*1000</f>
        <v>128.59532252575025</v>
      </c>
      <c r="L66" s="74">
        <f>(Premiums_Non_Life!L68/'Macro data'!I25)*1000</f>
        <v>105.63714289798324</v>
      </c>
      <c r="M66" s="74">
        <f>(Premiums_Non_Life!M68/'Macro data'!J25)*1000</f>
        <v>138.63889501483877</v>
      </c>
      <c r="N66" s="74">
        <f>(Premiums_Non_Life!N68/'Macro data'!K25)*1000</f>
        <v>156.21101330878281</v>
      </c>
      <c r="O66" s="74">
        <f>(Premiums_Non_Life!O68/'Macro data'!L25)*1000</f>
        <v>219.35618523732734</v>
      </c>
      <c r="P66" s="74">
        <f>(Premiums_Non_Life!P68/'Macro data'!M25)*1000</f>
        <v>163.40506068545687</v>
      </c>
      <c r="Q66" s="48">
        <f t="shared" si="14"/>
        <v>-0.25506973733763394</v>
      </c>
      <c r="R66" s="48">
        <f t="shared" si="15"/>
        <v>0.85072153527763361</v>
      </c>
    </row>
    <row r="67" spans="3:18" x14ac:dyDescent="0.25">
      <c r="C67" s="256"/>
      <c r="D67" s="257"/>
      <c r="E67" s="45" t="s">
        <v>21</v>
      </c>
      <c r="F67" s="74">
        <f>(Premiums_Non_Life!F69/'Macro data'!C26)*1000</f>
        <v>453.89106236537515</v>
      </c>
      <c r="G67" s="74">
        <f>(Premiums_Non_Life!G69/'Macro data'!D26)*1000</f>
        <v>471.2229383910535</v>
      </c>
      <c r="H67" s="74">
        <f>(Premiums_Non_Life!H69/'Macro data'!E26)*1000</f>
        <v>488.88204385008856</v>
      </c>
      <c r="I67" s="74">
        <f>(Premiums_Non_Life!I69/'Macro data'!F26)*1000</f>
        <v>505.36679784059157</v>
      </c>
      <c r="J67" s="74">
        <f>(Premiums_Non_Life!J69/'Macro data'!G26)*1000</f>
        <v>242.50181447262599</v>
      </c>
      <c r="K67" s="74">
        <f>(Premiums_Non_Life!K69/'Macro data'!H26)*1000</f>
        <v>245.78634596009988</v>
      </c>
      <c r="L67" s="74">
        <f>(Premiums_Non_Life!L69/'Macro data'!I26)*1000</f>
        <v>248.77604600666143</v>
      </c>
      <c r="M67" s="74">
        <f>(Premiums_Non_Life!M69/'Macro data'!J26)*1000</f>
        <v>243.13897476800591</v>
      </c>
      <c r="N67" s="74">
        <f>(Premiums_Non_Life!N69/'Macro data'!K26)*1000</f>
        <v>235.18366838623768</v>
      </c>
      <c r="O67" s="74">
        <f>(Premiums_Non_Life!O69/'Macro data'!L26)*1000</f>
        <v>255.59848492040138</v>
      </c>
      <c r="P67" s="74">
        <f>(Premiums_Non_Life!P69/'Macro data'!M26)*1000</f>
        <v>274.34036070938254</v>
      </c>
      <c r="Q67" s="48">
        <f t="shared" si="14"/>
        <v>7.3325457288284657E-2</v>
      </c>
      <c r="R67" s="48">
        <f t="shared" si="15"/>
        <v>-0.41781195617069922</v>
      </c>
    </row>
    <row r="68" spans="3:18" x14ac:dyDescent="0.25">
      <c r="C68" s="256"/>
      <c r="D68" s="257"/>
      <c r="E68" s="45" t="s">
        <v>22</v>
      </c>
      <c r="F68" s="74">
        <f>(Premiums_Non_Life!F70/'Macro data'!C27)*1000</f>
        <v>1449.9909952200858</v>
      </c>
      <c r="G68" s="74">
        <f>(Premiums_Non_Life!G70/'Macro data'!D27)*1000</f>
        <v>1453.1883240074562</v>
      </c>
      <c r="H68" s="74">
        <f>(Premiums_Non_Life!H70/'Macro data'!E27)*1000</f>
        <v>2931.1487975237246</v>
      </c>
      <c r="I68" s="74">
        <f>(Premiums_Non_Life!I70/'Macro data'!F27)*1000</f>
        <v>2965.8897008874928</v>
      </c>
      <c r="J68" s="74">
        <f>(Premiums_Non_Life!J70/'Macro data'!G27)*1000</f>
        <v>3173.7722441252417</v>
      </c>
      <c r="K68" s="74">
        <f>(Premiums_Non_Life!K70/'Macro data'!H27)*1000</f>
        <v>3231.9961431019337</v>
      </c>
      <c r="L68" s="74">
        <f>(Premiums_Non_Life!L70/'Macro data'!I27)*1000</f>
        <v>3396.2013489119058</v>
      </c>
      <c r="M68" s="74">
        <f>(Premiums_Non_Life!M70/'Macro data'!J27)*1000</f>
        <v>3412.6852755607824</v>
      </c>
      <c r="N68" s="74">
        <f>(Premiums_Non_Life!N70/'Macro data'!K27)*1000</f>
        <v>3356.833940334056</v>
      </c>
      <c r="O68" s="74">
        <f>(Premiums_Non_Life!O70/'Macro data'!L27)*1000</f>
        <v>3408.0720161267491</v>
      </c>
      <c r="P68" s="74">
        <f>(Premiums_Non_Life!P70/'Macro data'!M27)*1000</f>
        <v>3345.4176228122292</v>
      </c>
      <c r="Q68" s="48">
        <f t="shared" si="14"/>
        <v>-1.8384116596728006E-2</v>
      </c>
      <c r="R68" s="48">
        <f t="shared" si="15"/>
        <v>1.3021225587517615</v>
      </c>
    </row>
    <row r="69" spans="3:18" x14ac:dyDescent="0.25">
      <c r="C69" s="256"/>
      <c r="D69" s="257"/>
      <c r="E69" s="45" t="s">
        <v>23</v>
      </c>
      <c r="F69" s="74">
        <f>(Premiums_Non_Life!F71/'Macro data'!C28)*1000</f>
        <v>828.57031052994034</v>
      </c>
      <c r="G69" s="74">
        <f>(Premiums_Non_Life!G71/'Macro data'!D28)*1000</f>
        <v>847.47605628080623</v>
      </c>
      <c r="H69" s="74">
        <f>(Premiums_Non_Life!H71/'Macro data'!E28)*1000</f>
        <v>863.55365556470088</v>
      </c>
      <c r="I69" s="74">
        <f>(Premiums_Non_Life!I71/'Macro data'!F28)*1000</f>
        <v>870.0631312260706</v>
      </c>
      <c r="J69" s="74">
        <f>(Premiums_Non_Life!J71/'Macro data'!G28)*1000</f>
        <v>909.66644879453463</v>
      </c>
      <c r="K69" s="74">
        <f>(Premiums_Non_Life!K71/'Macro data'!H28)*1000</f>
        <v>946.58436886810046</v>
      </c>
      <c r="L69" s="74">
        <f>(Premiums_Non_Life!L71/'Macro data'!I28)*1000</f>
        <v>984.39965565307125</v>
      </c>
      <c r="M69" s="74">
        <f>(Premiums_Non_Life!M71/'Macro data'!J28)*1000</f>
        <v>1046.0836579257802</v>
      </c>
      <c r="N69" s="74">
        <f>(Premiums_Non_Life!N71/'Macro data'!K28)*1000</f>
        <v>1086.7505421238359</v>
      </c>
      <c r="O69" s="74">
        <f>(Premiums_Non_Life!O71/'Macro data'!L28)*1000</f>
        <v>1152.9367968291192</v>
      </c>
      <c r="P69" s="74">
        <f>(Premiums_Non_Life!P71/'Macro data'!M28)*1000</f>
        <v>1196.2502555905974</v>
      </c>
      <c r="Q69" s="48">
        <f t="shared" si="14"/>
        <v>3.7567938572696802E-2</v>
      </c>
      <c r="R69" s="48">
        <f t="shared" si="15"/>
        <v>0.41154460556727135</v>
      </c>
    </row>
    <row r="70" spans="3:18" x14ac:dyDescent="0.25">
      <c r="C70" s="256"/>
      <c r="D70" s="257"/>
      <c r="E70" s="45" t="s">
        <v>24</v>
      </c>
      <c r="F70" s="74">
        <f>(Premiums_Non_Life!F72/'Macro data'!C29)*1000</f>
        <v>91.901702546108424</v>
      </c>
      <c r="G70" s="74">
        <f>(Premiums_Non_Life!G72/'Macro data'!D29)*1000</f>
        <v>96.374282098907486</v>
      </c>
      <c r="H70" s="74">
        <f>(Premiums_Non_Life!H72/'Macro data'!E29)*1000</f>
        <v>100.66068969897415</v>
      </c>
      <c r="I70" s="74">
        <f>(Premiums_Non_Life!I72/'Macro data'!F29)*1000</f>
        <v>112.34500068407955</v>
      </c>
      <c r="J70" s="74">
        <f>(Premiums_Non_Life!J72/'Macro data'!G29)*1000</f>
        <v>123.43764569603414</v>
      </c>
      <c r="K70" s="74">
        <f>(Premiums_Non_Life!K72/'Macro data'!H29)*1000</f>
        <v>129.22626675129203</v>
      </c>
      <c r="L70" s="74">
        <f>(Premiums_Non_Life!L72/'Macro data'!I29)*1000</f>
        <v>139.95011467722847</v>
      </c>
      <c r="M70" s="74">
        <f>(Premiums_Non_Life!M72/'Macro data'!J29)*1000</f>
        <v>152.54878585404501</v>
      </c>
      <c r="N70" s="74">
        <f>(Premiums_Non_Life!N72/'Macro data'!K29)*1000</f>
        <v>157.69651588967943</v>
      </c>
      <c r="O70" s="74">
        <f>(Premiums_Non_Life!O72/'Macro data'!L29)*1000</f>
        <v>159.41707583700452</v>
      </c>
      <c r="P70" s="74">
        <f>(Premiums_Non_Life!P72/'Macro data'!M29)*1000</f>
        <v>158.21945034713988</v>
      </c>
      <c r="Q70" s="48">
        <f t="shared" si="14"/>
        <v>-7.5125295303317685E-3</v>
      </c>
      <c r="R70" s="48">
        <f t="shared" si="15"/>
        <v>0.64171858820968053</v>
      </c>
    </row>
    <row r="71" spans="3:18" x14ac:dyDescent="0.25">
      <c r="C71" s="256"/>
      <c r="D71" s="257"/>
      <c r="E71" s="45" t="s">
        <v>25</v>
      </c>
      <c r="F71" s="74">
        <f>(Premiums_Non_Life!F73/'Macro data'!C30)*1000</f>
        <v>384.63264394994775</v>
      </c>
      <c r="G71" s="74">
        <f>(Premiums_Non_Life!G73/'Macro data'!D30)*1000</f>
        <v>388.86525480005469</v>
      </c>
      <c r="H71" s="74">
        <f>(Premiums_Non_Life!H73/'Macro data'!E30)*1000</f>
        <v>389.84820340167812</v>
      </c>
      <c r="I71" s="74">
        <f>(Premiums_Non_Life!I73/'Macro data'!F30)*1000</f>
        <v>373.42576400975622</v>
      </c>
      <c r="J71" s="74">
        <f>(Premiums_Non_Life!J73/'Macro data'!G30)*1000</f>
        <v>365.05653397659273</v>
      </c>
      <c r="K71" s="74">
        <f>(Premiums_Non_Life!K73/'Macro data'!H30)*1000</f>
        <v>345.80467181886809</v>
      </c>
      <c r="L71" s="74">
        <f>(Premiums_Non_Life!L73/'Macro data'!I30)*1000</f>
        <v>350.01463906329315</v>
      </c>
      <c r="M71" s="74">
        <f>(Premiums_Non_Life!M73/'Macro data'!J30)*1000</f>
        <v>348.09866960256386</v>
      </c>
      <c r="N71" s="74">
        <f>(Premiums_Non_Life!N73/'Macro data'!K30)*1000</f>
        <v>335.40580192862859</v>
      </c>
      <c r="O71" s="74">
        <f>(Premiums_Non_Life!O73/'Macro data'!L30)*1000</f>
        <v>325.68883124990646</v>
      </c>
      <c r="P71" s="74">
        <f>(Premiums_Non_Life!P73/'Macro data'!M30)*1000</f>
        <v>327.43357406581049</v>
      </c>
      <c r="Q71" s="48">
        <f t="shared" si="14"/>
        <v>5.3570851945035081E-3</v>
      </c>
      <c r="R71" s="48">
        <f t="shared" si="15"/>
        <v>-0.1579767798124081</v>
      </c>
    </row>
    <row r="72" spans="3:18" x14ac:dyDescent="0.25">
      <c r="C72" s="256"/>
      <c r="D72" s="257"/>
      <c r="E72" s="45" t="s">
        <v>26</v>
      </c>
      <c r="F72" s="74">
        <f>(Premiums_Non_Life!F74/'Macro data'!C31)*1000</f>
        <v>20.045305185466766</v>
      </c>
      <c r="G72" s="74">
        <f>(Premiums_Non_Life!G74/'Macro data'!D31)*1000</f>
        <v>24.759539086699888</v>
      </c>
      <c r="H72" s="74">
        <f>(Premiums_Non_Life!H74/'Macro data'!E31)*1000</f>
        <v>37.875789356934256</v>
      </c>
      <c r="I72" s="74">
        <f>(Premiums_Non_Life!I74/'Macro data'!F31)*1000</f>
        <v>55.237954546301324</v>
      </c>
      <c r="J72" s="74">
        <f>(Premiums_Non_Life!J74/'Macro data'!G31)*1000</f>
        <v>76.947491425604397</v>
      </c>
      <c r="K72" s="74">
        <f>(Premiums_Non_Life!K74/'Macro data'!H31)*1000</f>
        <v>72.904720480085459</v>
      </c>
      <c r="L72" s="74">
        <f>(Premiums_Non_Life!L74/'Macro data'!I31)*1000</f>
        <v>72.981518829663813</v>
      </c>
      <c r="M72" s="74">
        <f>(Premiums_Non_Life!M74/'Macro data'!J31)*1000</f>
        <v>67.18952425601853</v>
      </c>
      <c r="N72" s="74">
        <f>(Premiums_Non_Life!N74/'Macro data'!K31)*1000</f>
        <v>63.494871473126466</v>
      </c>
      <c r="O72" s="74">
        <f>(Premiums_Non_Life!O74/'Macro data'!L31)*1000</f>
        <v>72.315210566600356</v>
      </c>
      <c r="P72" s="74">
        <f>(Premiums_Non_Life!P74/'Macro data'!M31)*1000</f>
        <v>72.109304486409172</v>
      </c>
      <c r="Q72" s="48">
        <f t="shared" si="14"/>
        <v>-2.8473412243134044E-3</v>
      </c>
      <c r="R72" s="48">
        <f t="shared" si="15"/>
        <v>1.9123847674993359</v>
      </c>
    </row>
    <row r="73" spans="3:18" x14ac:dyDescent="0.25">
      <c r="C73" s="256"/>
      <c r="D73" s="257"/>
      <c r="E73" s="45" t="s">
        <v>27</v>
      </c>
      <c r="F73" s="74">
        <f>(Premiums_Non_Life!F75/'Macro data'!C32)*1000</f>
        <v>733.97134641883042</v>
      </c>
      <c r="G73" s="74">
        <f>(Premiums_Non_Life!G75/'Macro data'!D32)*1000</f>
        <v>803.36463232111441</v>
      </c>
      <c r="H73" s="74">
        <f>(Premiums_Non_Life!H75/'Macro data'!E32)*1000</f>
        <v>830.5295764198662</v>
      </c>
      <c r="I73" s="74">
        <f>(Premiums_Non_Life!I75/'Macro data'!F32)*1000</f>
        <v>797.31710055173971</v>
      </c>
      <c r="J73" s="74">
        <f>(Premiums_Non_Life!J75/'Macro data'!G32)*1000</f>
        <v>812.31013250374667</v>
      </c>
      <c r="K73" s="74">
        <f>(Premiums_Non_Life!K75/'Macro data'!H32)*1000</f>
        <v>644.8454255587319</v>
      </c>
      <c r="L73" s="74">
        <f>(Premiums_Non_Life!L75/'Macro data'!I32)*1000</f>
        <v>677.1827436046583</v>
      </c>
      <c r="M73" s="74">
        <f>(Premiums_Non_Life!M75/'Macro data'!J32)*1000</f>
        <v>659.60768690131727</v>
      </c>
      <c r="N73" s="74">
        <f>(Premiums_Non_Life!N75/'Macro data'!K32)*1000</f>
        <v>475.53420461801102</v>
      </c>
      <c r="O73" s="74">
        <f>(Premiums_Non_Life!O75/'Macro data'!L32)*1000</f>
        <v>569.00458811149326</v>
      </c>
      <c r="P73" s="74">
        <f>(Premiums_Non_Life!P75/'Macro data'!M32)*1000</f>
        <v>645.89118422845809</v>
      </c>
      <c r="Q73" s="48">
        <f t="shared" si="14"/>
        <v>0.13512473839999917</v>
      </c>
      <c r="R73" s="48">
        <f t="shared" si="15"/>
        <v>-0.19601740200794937</v>
      </c>
    </row>
    <row r="74" spans="3:18" x14ac:dyDescent="0.25">
      <c r="C74" s="256"/>
      <c r="D74" s="257"/>
      <c r="E74" s="45" t="s">
        <v>28</v>
      </c>
      <c r="F74" s="74">
        <f>(Premiums_Non_Life!F76/'Macro data'!C33)*1000</f>
        <v>513.75846816454305</v>
      </c>
      <c r="G74" s="74">
        <f>(Premiums_Non_Life!G76/'Macro data'!D33)*1000</f>
        <v>541.50546016529449</v>
      </c>
      <c r="H74" s="74">
        <f>(Premiums_Non_Life!H76/'Macro data'!E33)*1000</f>
        <v>591.33105767461166</v>
      </c>
      <c r="I74" s="74">
        <f>(Premiums_Non_Life!I76/'Macro data'!F33)*1000</f>
        <v>639.18359591260742</v>
      </c>
      <c r="J74" s="74">
        <f>(Premiums_Non_Life!J76/'Macro data'!G33)*1000</f>
        <v>684.98295501746281</v>
      </c>
      <c r="K74" s="74">
        <f>(Premiums_Non_Life!K76/'Macro data'!H33)*1000</f>
        <v>708.5351920573205</v>
      </c>
      <c r="L74" s="74">
        <f>(Premiums_Non_Life!L76/'Macro data'!I33)*1000</f>
        <v>702.49968734367189</v>
      </c>
      <c r="M74" s="74">
        <f>(Premiums_Non_Life!M76/'Macro data'!J33)*1000</f>
        <v>703.83754863575996</v>
      </c>
      <c r="N74" s="74">
        <f>(Premiums_Non_Life!N76/'Macro data'!K33)*1000</f>
        <v>700.56083787076204</v>
      </c>
      <c r="O74" s="74">
        <f>(Premiums_Non_Life!O76/'Macro data'!L33)*1000</f>
        <v>681.20536705230802</v>
      </c>
      <c r="P74" s="74">
        <f>(Premiums_Non_Life!P76/'Macro data'!M33)*1000</f>
        <v>669.22336681893273</v>
      </c>
      <c r="Q74" s="48">
        <f t="shared" si="14"/>
        <v>-1.7589409615522356E-2</v>
      </c>
      <c r="R74" s="48">
        <f t="shared" si="15"/>
        <v>0.2358570984947268</v>
      </c>
    </row>
    <row r="75" spans="3:18" x14ac:dyDescent="0.25">
      <c r="C75" s="256"/>
      <c r="D75" s="257"/>
      <c r="E75" s="45" t="s">
        <v>43</v>
      </c>
      <c r="F75" s="74">
        <f>(Premiums_Non_Life!F77/'Macro data'!C34)*1000</f>
        <v>176.24947491236824</v>
      </c>
      <c r="G75" s="74">
        <f>(Premiums_Non_Life!G77/'Macro data'!D34)*1000</f>
        <v>176.00666349958834</v>
      </c>
      <c r="H75" s="74">
        <f>(Premiums_Non_Life!H77/'Macro data'!E34)*1000</f>
        <v>174.5406966238906</v>
      </c>
      <c r="I75" s="74">
        <f>(Premiums_Non_Life!I77/'Macro data'!F34)*1000</f>
        <v>179.54880688079419</v>
      </c>
      <c r="J75" s="74">
        <f>(Premiums_Non_Life!J77/'Macro data'!G34)*1000</f>
        <v>186.33075867055359</v>
      </c>
      <c r="K75" s="74">
        <f>(Premiums_Non_Life!K77/'Macro data'!H34)*1000</f>
        <v>179.28801663049632</v>
      </c>
      <c r="L75" s="74">
        <f>(Premiums_Non_Life!L77/'Macro data'!I34)*1000</f>
        <v>161.02671225379888</v>
      </c>
      <c r="M75" s="74">
        <f>(Premiums_Non_Life!M77/'Macro data'!J34)*1000</f>
        <v>161.33680337271807</v>
      </c>
      <c r="N75" s="74">
        <f>(Premiums_Non_Life!N77/'Macro data'!K34)*1000</f>
        <v>159.68700606662591</v>
      </c>
      <c r="O75" s="74">
        <f>(Premiums_Non_Life!O77/'Macro data'!L34)*1000</f>
        <v>173.17102200103642</v>
      </c>
      <c r="P75" s="74">
        <f>(Premiums_Non_Life!P77/'Macro data'!M34)*1000</f>
        <v>178.17745329581206</v>
      </c>
      <c r="Q75" s="48">
        <f t="shared" si="14"/>
        <v>2.8910329435750892E-2</v>
      </c>
      <c r="R75" s="48">
        <f t="shared" si="15"/>
        <v>1.2333565974499638E-2</v>
      </c>
    </row>
    <row r="76" spans="3:18" x14ac:dyDescent="0.25">
      <c r="C76" s="256"/>
      <c r="D76" s="257"/>
      <c r="E76" s="45" t="s">
        <v>30</v>
      </c>
      <c r="F76" s="74">
        <f>(Premiums_Non_Life!F78/'Macro data'!C35)*1000</f>
        <v>27.777254760192552</v>
      </c>
      <c r="G76" s="74">
        <f>(Premiums_Non_Life!G78/'Macro data'!D35)*1000</f>
        <v>32.416246220773679</v>
      </c>
      <c r="H76" s="74">
        <f>(Premiums_Non_Life!H78/'Macro data'!E35)*1000</f>
        <v>40.325924941018144</v>
      </c>
      <c r="I76" s="74">
        <f>(Premiums_Non_Life!I78/'Macro data'!F35)*1000</f>
        <v>48.637015168162272</v>
      </c>
      <c r="J76" s="74">
        <f>(Premiums_Non_Life!J78/'Macro data'!G35)*1000</f>
        <v>51.025442052830194</v>
      </c>
      <c r="K76" s="74">
        <f>(Premiums_Non_Life!K78/'Macro data'!H35)*1000</f>
        <v>51.674654997567764</v>
      </c>
      <c r="L76" s="74">
        <f>(Premiums_Non_Life!L78/'Macro data'!I35)*1000</f>
        <v>58.016395330777151</v>
      </c>
      <c r="M76" s="74">
        <f>(Premiums_Non_Life!M78/'Macro data'!J35)*1000</f>
        <v>69.196080439789071</v>
      </c>
      <c r="N76" s="74">
        <f>(Premiums_Non_Life!N78/'Macro data'!K35)*1000</f>
        <v>80.677961465441101</v>
      </c>
      <c r="O76" s="74">
        <f>(Premiums_Non_Life!O78/'Macro data'!L35)*1000</f>
        <v>97.265458810393739</v>
      </c>
      <c r="P76" s="74">
        <f>(Premiums_Non_Life!P78/'Macro data'!M35)*1000</f>
        <v>104.60411433008537</v>
      </c>
      <c r="Q76" s="48">
        <f t="shared" si="14"/>
        <v>7.5449759960495077E-2</v>
      </c>
      <c r="R76" s="48">
        <f t="shared" si="15"/>
        <v>2.2269039918339062</v>
      </c>
    </row>
    <row r="77" spans="3:18" ht="15.75" thickBot="1" x14ac:dyDescent="0.3">
      <c r="C77" s="256"/>
      <c r="D77" s="257"/>
      <c r="E77" s="45" t="s">
        <v>41</v>
      </c>
      <c r="F77" s="75">
        <f>(Premiums_Non_Life!F79/'Macro data'!C36)*1000</f>
        <v>1013.0235970566106</v>
      </c>
      <c r="G77" s="75">
        <f>(Premiums_Non_Life!G79/'Macro data'!D36)*1000</f>
        <v>1059.5917911260158</v>
      </c>
      <c r="H77" s="75">
        <f>(Premiums_Non_Life!H79/'Macro data'!E36)*1000</f>
        <v>1030.169729646391</v>
      </c>
      <c r="I77" s="75">
        <f>(Premiums_Non_Life!I79/'Macro data'!F36)*1000</f>
        <v>1026.0447793932983</v>
      </c>
      <c r="J77" s="75">
        <f>(Premiums_Non_Life!J79/'Macro data'!G36)*1000</f>
        <v>1017.5927605401356</v>
      </c>
      <c r="K77" s="75">
        <f>(Premiums_Non_Life!K79/'Macro data'!H36)*1000</f>
        <v>1016.960318361273</v>
      </c>
      <c r="L77" s="75">
        <f>(Premiums_Non_Life!L79/'Macro data'!I36)*1000</f>
        <v>1078.0392935154644</v>
      </c>
      <c r="M77" s="75">
        <f>(Premiums_Non_Life!M79/'Macro data'!J36)*1000</f>
        <v>1067.6343794564625</v>
      </c>
      <c r="N77" s="75">
        <f>(Premiums_Non_Life!N79/'Macro data'!K36)*1000</f>
        <v>1085.1178675005267</v>
      </c>
      <c r="O77" s="75">
        <f>(Premiums_Non_Life!O79/'Macro data'!L36)*1000</f>
        <v>1076.6870933013308</v>
      </c>
      <c r="P77" s="75">
        <f>(Premiums_Non_Life!P79/'Macro data'!M36)*1000</f>
        <v>1020.8296102105026</v>
      </c>
      <c r="Q77" s="48">
        <f t="shared" si="14"/>
        <v>-5.1879031000138021E-2</v>
      </c>
      <c r="R77" s="48">
        <f t="shared" si="15"/>
        <v>-3.6582183101212085E-2</v>
      </c>
    </row>
    <row r="78" spans="3:18" ht="15.75" hidden="1" thickBot="1" x14ac:dyDescent="0.3">
      <c r="C78" s="258"/>
      <c r="D78" s="259"/>
      <c r="E78" s="55" t="s">
        <v>85</v>
      </c>
      <c r="F78" s="64">
        <f>(Premiums_Non_Life!F80/'Macro data'!C37)*1000</f>
        <v>616.9360630982344</v>
      </c>
      <c r="G78" s="64">
        <f>(Premiums_Non_Life!G80/'Macro data'!D37)*1000</f>
        <v>633.4522810148776</v>
      </c>
      <c r="H78" s="64">
        <f>(Premiums_Non_Life!H80/'Macro data'!E37)*1000</f>
        <v>684.37605171944392</v>
      </c>
      <c r="I78" s="64">
        <f>(Premiums_Non_Life!I80/'Macro data'!F37)*1000</f>
        <v>700.27258586116795</v>
      </c>
      <c r="J78" s="64">
        <f>(Premiums_Non_Life!J80/'Macro data'!G37)*1000</f>
        <v>716.72432722712836</v>
      </c>
      <c r="K78" s="64">
        <f>(Premiums_Non_Life!K80/'Macro data'!H37)*1000</f>
        <v>717.01634598040107</v>
      </c>
      <c r="L78" s="64">
        <f>(Premiums_Non_Life!L80/'Macro data'!I37)*1000</f>
        <v>735.86715288976507</v>
      </c>
      <c r="M78" s="64">
        <f>(Premiums_Non_Life!M80/'Macro data'!J37)*1000</f>
        <v>748.24633937196415</v>
      </c>
      <c r="N78" s="64">
        <f>(Premiums_Non_Life!N80/'Macro data'!K37)*1000</f>
        <v>754.56119704966511</v>
      </c>
      <c r="O78" s="64">
        <f>(Premiums_Non_Life!O80/'Macro data'!L37)*1000</f>
        <v>762.85499348770679</v>
      </c>
      <c r="P78" s="64">
        <f>(Premiums_Non_Life!P80/'Macro data'!M37)*1000</f>
        <v>764.16477707167201</v>
      </c>
      <c r="Q78" s="48">
        <f>P78/O78-1</f>
        <v>1.7169496105373661E-3</v>
      </c>
      <c r="R78" s="48">
        <f t="shared" si="15"/>
        <v>0.20634939674915209</v>
      </c>
    </row>
    <row r="79" spans="3:18" ht="16.5" thickTop="1" thickBot="1" x14ac:dyDescent="0.3">
      <c r="C79" s="260"/>
      <c r="D79" s="261"/>
      <c r="E79" s="57" t="s">
        <v>86</v>
      </c>
      <c r="F79" s="100">
        <f>(Premiums_Non_Life!F81/'Macro data'!C37)*1000</f>
        <v>616.93615741188489</v>
      </c>
      <c r="G79" s="100">
        <f>(Premiums_Non_Life!G81/'Macro data'!D37)*1000</f>
        <v>633.45228290237753</v>
      </c>
      <c r="H79" s="100">
        <f>(Premiums_Non_Life!H81/'Macro data'!E37)*1000</f>
        <v>684.37612176274001</v>
      </c>
      <c r="I79" s="100">
        <f>(Premiums_Non_Life!I81/'Macro data'!F37)*1000</f>
        <v>700.27262462276315</v>
      </c>
      <c r="J79" s="100">
        <f>(Premiums_Non_Life!J81/'Macro data'!G37)*1000</f>
        <v>716.72437048288032</v>
      </c>
      <c r="K79" s="100">
        <f>(Premiums_Non_Life!K81/'Macro data'!H37)*1000</f>
        <v>717.01637058767392</v>
      </c>
      <c r="L79" s="100">
        <f>(Premiums_Non_Life!L81/'Macro data'!I37)*1000</f>
        <v>735.86713125109793</v>
      </c>
      <c r="M79" s="100">
        <f>(Premiums_Non_Life!M81/'Macro data'!J37)*1000</f>
        <v>748.24632493722083</v>
      </c>
      <c r="N79" s="100">
        <f>(Premiums_Non_Life!N81/'Macro data'!K37)*1000</f>
        <v>754.56125826051277</v>
      </c>
      <c r="O79" s="100">
        <f>(Premiums_Non_Life!O81/'Macro data'!L37)*1000</f>
        <v>762.85495487001378</v>
      </c>
      <c r="P79" s="100">
        <f>(Premiums_Non_Life!P81/'Macro data'!M37)*1000</f>
        <v>764.16474878314727</v>
      </c>
      <c r="Q79" s="48">
        <f>P79/O79-1</f>
        <v>1.7169632376008437E-3</v>
      </c>
      <c r="R79" s="48">
        <f t="shared" si="15"/>
        <v>0.20634934849688435</v>
      </c>
    </row>
    <row r="80" spans="3:18" ht="15.75" thickTop="1" x14ac:dyDescent="0.25">
      <c r="C80"/>
      <c r="D80"/>
      <c r="E80" s="133" t="s">
        <v>87</v>
      </c>
      <c r="F80" s="85"/>
      <c r="G80" s="85">
        <f>G79/F79-1</f>
        <v>2.6771206861629926E-2</v>
      </c>
      <c r="H80" s="85">
        <f t="shared" ref="H80" si="16">H79/G79-1</f>
        <v>8.0390962721039738E-2</v>
      </c>
      <c r="I80" s="85">
        <f t="shared" ref="I80" si="17">I79/H79-1</f>
        <v>2.322772866341194E-2</v>
      </c>
      <c r="J80" s="85">
        <f t="shared" ref="J80" si="18">J79/I79-1</f>
        <v>2.3493344279993389E-2</v>
      </c>
      <c r="K80" s="85">
        <f t="shared" ref="K80" si="19">K79/J79-1</f>
        <v>4.0740920334103592E-4</v>
      </c>
      <c r="L80" s="85">
        <f t="shared" ref="L80" si="20">L79/K79-1</f>
        <v>2.6290558258765806E-2</v>
      </c>
      <c r="M80" s="85">
        <f t="shared" ref="M80" si="21">M79/L79-1</f>
        <v>1.6822593591150348E-2</v>
      </c>
      <c r="N80" s="85">
        <f t="shared" ref="N80" si="22">N79/M79-1</f>
        <v>8.4396449575903087E-3</v>
      </c>
      <c r="O80" s="85">
        <f t="shared" ref="O80" si="23">O79/N79-1</f>
        <v>1.0991415897259937E-2</v>
      </c>
      <c r="P80" s="86">
        <f t="shared" ref="P80" si="24">P79/O79-1</f>
        <v>1.7169632376008437E-3</v>
      </c>
    </row>
    <row r="81" spans="3:18" x14ac:dyDescent="0.25">
      <c r="C81"/>
      <c r="D81"/>
      <c r="E81" s="197"/>
      <c r="F81" s="140"/>
      <c r="G81" s="140"/>
      <c r="H81" s="140"/>
      <c r="I81" s="140"/>
      <c r="J81" s="140"/>
      <c r="K81" s="140"/>
      <c r="L81" s="140"/>
      <c r="M81" s="140"/>
      <c r="N81" s="140"/>
      <c r="O81" s="140"/>
      <c r="P81" s="140"/>
    </row>
    <row r="82" spans="3:18" ht="18.75" x14ac:dyDescent="0.25">
      <c r="C82" s="264" t="s">
        <v>216</v>
      </c>
      <c r="D82" s="265"/>
      <c r="E82" s="284" t="s">
        <v>200</v>
      </c>
      <c r="F82" s="285"/>
      <c r="G82" s="285"/>
      <c r="H82" s="285"/>
      <c r="I82" s="285"/>
      <c r="J82" s="285"/>
      <c r="K82" s="285"/>
      <c r="L82" s="285"/>
      <c r="M82" s="285"/>
      <c r="N82" s="285"/>
      <c r="O82" s="285"/>
      <c r="P82" s="286"/>
    </row>
    <row r="83" spans="3:18" x14ac:dyDescent="0.15">
      <c r="C83" s="262" t="s">
        <v>93</v>
      </c>
      <c r="D83" s="263"/>
      <c r="E83" s="43"/>
      <c r="F83" s="44">
        <v>2004</v>
      </c>
      <c r="G83" s="44">
        <f t="shared" ref="G83:P83" si="25">F83+1</f>
        <v>2005</v>
      </c>
      <c r="H83" s="44">
        <f t="shared" si="25"/>
        <v>2006</v>
      </c>
      <c r="I83" s="44">
        <f t="shared" si="25"/>
        <v>2007</v>
      </c>
      <c r="J83" s="44">
        <f t="shared" si="25"/>
        <v>2008</v>
      </c>
      <c r="K83" s="44">
        <f t="shared" si="25"/>
        <v>2009</v>
      </c>
      <c r="L83" s="44">
        <f t="shared" si="25"/>
        <v>2010</v>
      </c>
      <c r="M83" s="44">
        <f t="shared" si="25"/>
        <v>2011</v>
      </c>
      <c r="N83" s="44">
        <f t="shared" si="25"/>
        <v>2012</v>
      </c>
      <c r="O83" s="120">
        <f t="shared" si="25"/>
        <v>2013</v>
      </c>
      <c r="P83" s="120">
        <f t="shared" si="25"/>
        <v>2014</v>
      </c>
      <c r="Q83" s="47" t="s">
        <v>83</v>
      </c>
      <c r="R83" s="46" t="s">
        <v>84</v>
      </c>
    </row>
    <row r="84" spans="3:18" x14ac:dyDescent="0.25">
      <c r="C84" s="256"/>
      <c r="D84" s="257"/>
      <c r="E84" s="45" t="s">
        <v>0</v>
      </c>
      <c r="F84" s="73">
        <f>(Premiums_Breakdown!F8/'Macro data'!C5)*1000</f>
        <v>337.1170267678288</v>
      </c>
      <c r="G84" s="73">
        <f>(Premiums_Breakdown!G8/'Macro data'!D5)*1000</f>
        <v>346.40600417564946</v>
      </c>
      <c r="H84" s="73">
        <f>(Premiums_Breakdown!H8/'Macro data'!E5)*1000</f>
        <v>349.27258502176682</v>
      </c>
      <c r="I84" s="73">
        <f>(Premiums_Breakdown!I8/'Macro data'!F5)*1000</f>
        <v>348.18369804891569</v>
      </c>
      <c r="J84" s="73">
        <f>(Premiums_Breakdown!J8/'Macro data'!G5)*1000</f>
        <v>343.40440267795253</v>
      </c>
      <c r="K84" s="73">
        <f>(Premiums_Breakdown!K8/'Macro data'!H5)*1000</f>
        <v>338.09225983481952</v>
      </c>
      <c r="L84" s="73">
        <f>(Premiums_Breakdown!L8/'Macro data'!I5)*1000</f>
        <v>338.13705877993112</v>
      </c>
      <c r="M84" s="73">
        <f>(Premiums_Breakdown!M8/'Macro data'!J5)*1000</f>
        <v>343.27686001133827</v>
      </c>
      <c r="N84" s="73">
        <f>(Premiums_Breakdown!N8/'Macro data'!K5)*1000</f>
        <v>350.49448027686572</v>
      </c>
      <c r="O84" s="73">
        <f>(Premiums_Breakdown!O8/'Macro data'!L5)*1000</f>
        <v>354.12323441230689</v>
      </c>
      <c r="P84" s="73">
        <f>(Premiums_Breakdown!P8/'Macro data'!M5)*1000</f>
        <v>360.06112222693872</v>
      </c>
      <c r="Q84" s="48">
        <f>IF(OR(P84=0, O84=0),"-",P84/O84-1)</f>
        <v>1.6767857168384248E-2</v>
      </c>
      <c r="R84" s="48">
        <f>IF(OR(P84=0, G84=0),"-",P84/G84-1)</f>
        <v>3.9419403493841543E-2</v>
      </c>
    </row>
    <row r="85" spans="3:18" x14ac:dyDescent="0.25">
      <c r="C85" s="256"/>
      <c r="D85" s="257"/>
      <c r="E85" s="45" t="s">
        <v>1</v>
      </c>
      <c r="F85" s="74">
        <f>(Premiums_Breakdown!F9/'Macro data'!C6)*1000</f>
        <v>277.57705979586626</v>
      </c>
      <c r="G85" s="74">
        <f>(Premiums_Breakdown!G9/'Macro data'!D6)*1000</f>
        <v>281.0432742681017</v>
      </c>
      <c r="H85" s="74">
        <f>(Premiums_Breakdown!H9/'Macro data'!E6)*1000</f>
        <v>283.69580875093305</v>
      </c>
      <c r="I85" s="74">
        <f>(Premiums_Breakdown!I9/'Macro data'!F6)*1000</f>
        <v>286.68688523651588</v>
      </c>
      <c r="J85" s="74">
        <f>(Premiums_Breakdown!J9/'Macro data'!G6)*1000</f>
        <v>287.97187239813456</v>
      </c>
      <c r="K85" s="74">
        <f>(Premiums_Breakdown!K9/'Macro data'!H6)*1000</f>
        <v>290.22182076856126</v>
      </c>
      <c r="L85" s="74">
        <f>(Premiums_Breakdown!L9/'Macro data'!I6)*1000</f>
        <v>298.52540072353037</v>
      </c>
      <c r="M85" s="74">
        <f>(Premiums_Breakdown!M9/'Macro data'!J6)*1000</f>
        <v>309.21559800349763</v>
      </c>
      <c r="N85" s="74">
        <f>(Premiums_Breakdown!N9/'Macro data'!K6)*1000</f>
        <v>310.17737666665164</v>
      </c>
      <c r="O85" s="74">
        <f>(Premiums_Breakdown!O9/'Macro data'!L6)*1000</f>
        <v>311.25921365601943</v>
      </c>
      <c r="P85" s="74">
        <f>(Premiums_Breakdown!P9/'Macro data'!M6)*1000</f>
        <v>313.61885834620375</v>
      </c>
      <c r="Q85" s="48">
        <f t="shared" ref="Q85:Q115" si="26">IF(OR(P85=0, O85=0),"-",P85/O85-1)</f>
        <v>7.5809633471348725E-3</v>
      </c>
      <c r="R85" s="48">
        <f t="shared" ref="R85:R115" si="27">IF(OR(P85=0, G85=0),"-",P85/G85-1)</f>
        <v>0.1159094953008073</v>
      </c>
    </row>
    <row r="86" spans="3:18" x14ac:dyDescent="0.25">
      <c r="C86" s="256"/>
      <c r="D86" s="257"/>
      <c r="E86" s="45" t="s">
        <v>2</v>
      </c>
      <c r="F86" s="74">
        <f>(Premiums_Breakdown!F10/'Macro data'!C7)*1000</f>
        <v>23.966212954967244</v>
      </c>
      <c r="G86" s="74">
        <f>(Premiums_Breakdown!G10/'Macro data'!D7)*1000</f>
        <v>29.910267720378087</v>
      </c>
      <c r="H86" s="74">
        <f>(Premiums_Breakdown!H10/'Macro data'!E7)*1000</f>
        <v>45.504735911629318</v>
      </c>
      <c r="I86" s="74">
        <f>(Premiums_Breakdown!I10/'Macro data'!F7)*1000</f>
        <v>58.583448121689699</v>
      </c>
      <c r="J86" s="74">
        <f>(Premiums_Breakdown!J10/'Macro data'!G7)*1000</f>
        <v>72.768309689324255</v>
      </c>
      <c r="K86" s="74">
        <f>(Premiums_Breakdown!K10/'Macro data'!H7)*1000</f>
        <v>71.073548829292832</v>
      </c>
      <c r="L86" s="74">
        <f>(Premiums_Breakdown!L10/'Macro data'!I7)*1000</f>
        <v>67.256849474765218</v>
      </c>
      <c r="M86" s="74">
        <f>(Premiums_Breakdown!M10/'Macro data'!J7)*1000</f>
        <v>67.091588619190574</v>
      </c>
      <c r="N86" s="74">
        <f>(Premiums_Breakdown!N10/'Macro data'!K7)*1000</f>
        <v>65.10550822480289</v>
      </c>
      <c r="O86" s="74">
        <f>(Premiums_Breakdown!O10/'Macro data'!L7)*1000</f>
        <v>70.610728325027821</v>
      </c>
      <c r="P86" s="74">
        <f>(Premiums_Breakdown!P10/'Macro data'!M7)*1000</f>
        <v>70.354478225630899</v>
      </c>
      <c r="Q86" s="48">
        <f t="shared" si="26"/>
        <v>-3.6290533389965463E-3</v>
      </c>
      <c r="R86" s="48">
        <f t="shared" si="27"/>
        <v>1.3521848377738817</v>
      </c>
    </row>
    <row r="87" spans="3:18" x14ac:dyDescent="0.25">
      <c r="C87" s="256"/>
      <c r="D87" s="257"/>
      <c r="E87" s="45" t="s">
        <v>3</v>
      </c>
      <c r="F87" s="74">
        <f>(Premiums_Breakdown!F11/'Macro data'!C8)*1000</f>
        <v>562.04402499354944</v>
      </c>
      <c r="G87" s="74">
        <f>(Premiums_Breakdown!G11/'Macro data'!D8)*1000</f>
        <v>580.90435841075146</v>
      </c>
      <c r="H87" s="74">
        <f>(Premiums_Breakdown!H11/'Macro data'!E8)*1000</f>
        <v>591.51047708831129</v>
      </c>
      <c r="I87" s="74">
        <f>(Premiums_Breakdown!I11/'Macro data'!F8)*1000</f>
        <v>594.83550711488101</v>
      </c>
      <c r="J87" s="74">
        <f>(Premiums_Breakdown!J11/'Macro data'!G8)*1000</f>
        <v>590.62909069533634</v>
      </c>
      <c r="K87" s="74">
        <f>(Premiums_Breakdown!K11/'Macro data'!H8)*1000</f>
        <v>579.28528607746307</v>
      </c>
      <c r="L87" s="74">
        <f>(Premiums_Breakdown!L11/'Macro data'!I8)*1000</f>
        <v>578.28910367409947</v>
      </c>
      <c r="M87" s="74">
        <f>(Premiums_Breakdown!M11/'Macro data'!J8)*1000</f>
        <v>582.38364074646017</v>
      </c>
      <c r="N87" s="74">
        <f>(Premiums_Breakdown!N11/'Macro data'!K8)*1000</f>
        <v>590.96296972048776</v>
      </c>
      <c r="O87" s="74">
        <f>(Premiums_Breakdown!O11/'Macro data'!L8)*1000</f>
        <v>597.08049218817541</v>
      </c>
      <c r="P87" s="74">
        <f>(Premiums_Breakdown!P11/'Macro data'!M8)*1000</f>
        <v>598.71520690353566</v>
      </c>
      <c r="Q87" s="48">
        <f t="shared" si="26"/>
        <v>2.7378464658414092E-3</v>
      </c>
      <c r="R87" s="48">
        <f t="shared" si="27"/>
        <v>3.0660552352389736E-2</v>
      </c>
    </row>
    <row r="88" spans="3:18" x14ac:dyDescent="0.25">
      <c r="C88" s="256"/>
      <c r="D88" s="257"/>
      <c r="E88" s="45" t="s">
        <v>4</v>
      </c>
      <c r="F88" s="74">
        <f>(Premiums_Breakdown!F12/'Macro data'!C9)*1000</f>
        <v>314.47152875198788</v>
      </c>
      <c r="G88" s="74">
        <f>(Premiums_Breakdown!G12/'Macro data'!D9)*1000</f>
        <v>351.69507113488584</v>
      </c>
      <c r="H88" s="74">
        <f>(Premiums_Breakdown!H12/'Macro data'!E9)*1000</f>
        <v>370.48239747488566</v>
      </c>
      <c r="I88" s="74">
        <f>(Premiums_Breakdown!I12/'Macro data'!F9)*1000</f>
        <v>400.66458681309712</v>
      </c>
      <c r="J88" s="74">
        <f>(Premiums_Breakdown!J12/'Macro data'!G9)*1000</f>
        <v>249.04905498027267</v>
      </c>
      <c r="K88" s="74">
        <f>(Premiums_Breakdown!K12/'Macro data'!H9)*1000</f>
        <v>252.37850250335663</v>
      </c>
      <c r="L88" s="74">
        <f>(Premiums_Breakdown!L12/'Macro data'!I9)*1000</f>
        <v>248.74624606294407</v>
      </c>
      <c r="M88" s="74">
        <f>(Premiums_Breakdown!M12/'Macro data'!J9)*1000</f>
        <v>235.78417888159706</v>
      </c>
      <c r="N88" s="74">
        <f>(Premiums_Breakdown!N12/'Macro data'!K9)*1000</f>
        <v>220.41482069254337</v>
      </c>
      <c r="O88" s="74">
        <f>(Premiums_Breakdown!O12/'Macro data'!L9)*1000</f>
        <v>204.18580908626851</v>
      </c>
      <c r="P88" s="74">
        <f>(Premiums_Breakdown!P12/'Macro data'!M9)*1000</f>
        <v>201.63170163170165</v>
      </c>
      <c r="Q88" s="48">
        <f t="shared" si="26"/>
        <v>-1.2508741258741241E-2</v>
      </c>
      <c r="R88" s="48">
        <f t="shared" si="27"/>
        <v>-0.42668601814334295</v>
      </c>
    </row>
    <row r="89" spans="3:18" x14ac:dyDescent="0.25">
      <c r="C89" s="256"/>
      <c r="D89" s="257"/>
      <c r="E89" s="45" t="s">
        <v>44</v>
      </c>
      <c r="F89" s="74">
        <f>(Premiums_Breakdown!F13/'Macro data'!C10)*1000</f>
        <v>124.29980172330815</v>
      </c>
      <c r="G89" s="74">
        <f>(Premiums_Breakdown!G13/'Macro data'!D10)*1000</f>
        <v>130.82201104644253</v>
      </c>
      <c r="H89" s="74">
        <f>(Premiums_Breakdown!H13/'Macro data'!E10)*1000</f>
        <v>132.75570250470935</v>
      </c>
      <c r="I89" s="74">
        <f>(Premiums_Breakdown!I13/'Macro data'!F10)*1000</f>
        <v>138.44177383886739</v>
      </c>
      <c r="J89" s="74">
        <f>(Premiums_Breakdown!J13/'Macro data'!G10)*1000</f>
        <v>142.00619468075689</v>
      </c>
      <c r="K89" s="74">
        <f>(Premiums_Breakdown!K13/'Macro data'!H10)*1000</f>
        <v>140.41059469609641</v>
      </c>
      <c r="L89" s="74">
        <f>(Premiums_Breakdown!L13/'Macro data'!I10)*1000</f>
        <v>131.0112094483857</v>
      </c>
      <c r="M89" s="74">
        <f>(Premiums_Breakdown!M13/'Macro data'!J10)*1000</f>
        <v>123.17711371595392</v>
      </c>
      <c r="N89" s="74">
        <f>(Premiums_Breakdown!N13/'Macro data'!K10)*1000</f>
        <v>114.77561246396374</v>
      </c>
      <c r="O89" s="74">
        <f>(Premiums_Breakdown!O13/'Macro data'!L10)*1000</f>
        <v>114.50133294422218</v>
      </c>
      <c r="P89" s="74">
        <f>(Premiums_Breakdown!P13/'Macro data'!M10)*1000</f>
        <v>117.73827505188972</v>
      </c>
      <c r="Q89" s="48">
        <f t="shared" si="26"/>
        <v>2.8269907645916748E-2</v>
      </c>
      <c r="R89" s="48">
        <f t="shared" si="27"/>
        <v>-0.10001173265795471</v>
      </c>
    </row>
    <row r="90" spans="3:18" x14ac:dyDescent="0.25">
      <c r="C90" s="256"/>
      <c r="D90" s="257"/>
      <c r="E90" s="45" t="s">
        <v>6</v>
      </c>
      <c r="F90" s="74">
        <f>(Premiums_Breakdown!F14/'Macro data'!C11)*1000</f>
        <v>272.67108162634923</v>
      </c>
      <c r="G90" s="74">
        <f>(Premiums_Breakdown!G14/'Macro data'!D11)*1000</f>
        <v>266.72452788940387</v>
      </c>
      <c r="H90" s="74">
        <f>(Premiums_Breakdown!H14/'Macro data'!E11)*1000</f>
        <v>257.41771133565294</v>
      </c>
      <c r="I90" s="74">
        <f>(Premiums_Breakdown!I14/'Macro data'!F11)*1000</f>
        <v>252.68813403006251</v>
      </c>
      <c r="J90" s="74">
        <f>(Premiums_Breakdown!J14/'Macro data'!G11)*1000</f>
        <v>247.78078265425543</v>
      </c>
      <c r="K90" s="74">
        <f>(Premiums_Breakdown!K14/'Macro data'!H11)*1000</f>
        <v>244.59053347198949</v>
      </c>
      <c r="L90" s="74">
        <f>(Premiums_Breakdown!L14/'Macro data'!I11)*1000</f>
        <v>246.42351860780565</v>
      </c>
      <c r="M90" s="74">
        <f>(Premiums_Breakdown!M14/'Macro data'!J11)*1000</f>
        <v>255.49346421370433</v>
      </c>
      <c r="N90" s="74">
        <f>(Premiums_Breakdown!N14/'Macro data'!K11)*1000</f>
        <v>268.67050789698123</v>
      </c>
      <c r="O90" s="74">
        <f>(Premiums_Breakdown!O14/'Macro data'!L11)*1000</f>
        <v>283.5873699890289</v>
      </c>
      <c r="P90" s="74">
        <f>(Premiums_Breakdown!P14/'Macro data'!M11)*1000</f>
        <v>301.85422563043733</v>
      </c>
      <c r="Q90" s="48">
        <f t="shared" si="26"/>
        <v>6.4413502061516859E-2</v>
      </c>
      <c r="R90" s="48">
        <f t="shared" si="27"/>
        <v>0.13170778862752286</v>
      </c>
    </row>
    <row r="91" spans="3:18" x14ac:dyDescent="0.25">
      <c r="C91" s="256"/>
      <c r="D91" s="257"/>
      <c r="E91" s="45" t="s">
        <v>7</v>
      </c>
      <c r="F91" s="74">
        <f>(Premiums_Breakdown!F15/'Macro data'!C12)*1000</f>
        <v>287.67974412685697</v>
      </c>
      <c r="G91" s="74">
        <f>(Premiums_Breakdown!G15/'Macro data'!D12)*1000</f>
        <v>296.60308567602675</v>
      </c>
      <c r="H91" s="74">
        <f>(Premiums_Breakdown!H15/'Macro data'!E12)*1000</f>
        <v>307.48054640479972</v>
      </c>
      <c r="I91" s="74">
        <f>(Premiums_Breakdown!I15/'Macro data'!F12)*1000</f>
        <v>307.03850129909807</v>
      </c>
      <c r="J91" s="74">
        <f>(Premiums_Breakdown!J15/'Macro data'!G12)*1000</f>
        <v>302.19108108285934</v>
      </c>
      <c r="K91" s="74">
        <f>(Premiums_Breakdown!K15/'Macro data'!H12)*1000</f>
        <v>296.38542742353769</v>
      </c>
      <c r="L91" s="74">
        <f>(Premiums_Breakdown!L15/'Macro data'!I12)*1000</f>
        <v>287.83396264877638</v>
      </c>
      <c r="M91" s="74">
        <f>(Premiums_Breakdown!M15/'Macro data'!J12)*1000</f>
        <v>365.96137791503469</v>
      </c>
      <c r="N91" s="74">
        <f>(Premiums_Breakdown!N15/'Macro data'!K12)*1000</f>
        <v>367.20838264974526</v>
      </c>
      <c r="O91" s="74">
        <f>(Premiums_Breakdown!O15/'Macro data'!L12)*1000</f>
        <v>390.85905476909215</v>
      </c>
      <c r="P91" s="74">
        <f>(Premiums_Breakdown!P15/'Macro data'!M12)*1000</f>
        <v>460.8982081919583</v>
      </c>
      <c r="Q91" s="48">
        <f t="shared" si="26"/>
        <v>0.17919286394488987</v>
      </c>
      <c r="R91" s="48">
        <f t="shared" si="27"/>
        <v>0.55392249929384629</v>
      </c>
    </row>
    <row r="92" spans="3:18" x14ac:dyDescent="0.25">
      <c r="C92" s="256"/>
      <c r="D92" s="257"/>
      <c r="E92" s="45" t="s">
        <v>8</v>
      </c>
      <c r="F92" s="74">
        <f>(Premiums_Breakdown!F16/'Macro data'!C13)*1000</f>
        <v>74.060327146479153</v>
      </c>
      <c r="G92" s="74">
        <f>(Premiums_Breakdown!G16/'Macro data'!D13)*1000</f>
        <v>86.052730002141018</v>
      </c>
      <c r="H92" s="74">
        <f>(Premiums_Breakdown!H16/'Macro data'!E13)*1000</f>
        <v>101.30661102972572</v>
      </c>
      <c r="I92" s="74">
        <f>(Premiums_Breakdown!I16/'Macro data'!F13)*1000</f>
        <v>130.93721239579691</v>
      </c>
      <c r="J92" s="74">
        <f>(Premiums_Breakdown!J16/'Macro data'!G13)*1000</f>
        <v>123.51922640040257</v>
      </c>
      <c r="K92" s="74">
        <f>(Premiums_Breakdown!K16/'Macro data'!H13)*1000</f>
        <v>111.19298602405004</v>
      </c>
      <c r="L92" s="74">
        <f>(Premiums_Breakdown!L16/'Macro data'!I13)*1000</f>
        <v>105.37842479880597</v>
      </c>
      <c r="M92" s="74">
        <f>(Premiums_Breakdown!M16/'Macro data'!J13)*1000</f>
        <v>102.95865108373569</v>
      </c>
      <c r="N92" s="74">
        <f>(Premiums_Breakdown!N16/'Macro data'!K13)*1000</f>
        <v>107.83139666937565</v>
      </c>
      <c r="O92" s="74">
        <f>(Premiums_Breakdown!O16/'Macro data'!L13)*1000</f>
        <v>113.31839590841814</v>
      </c>
      <c r="P92" s="74">
        <f>(Premiums_Breakdown!P16/'Macro data'!M13)*1000</f>
        <v>120.53329523285497</v>
      </c>
      <c r="Q92" s="48">
        <f t="shared" si="26"/>
        <v>6.3669268053068606E-2</v>
      </c>
      <c r="R92" s="48">
        <f t="shared" si="27"/>
        <v>0.40069112542804941</v>
      </c>
    </row>
    <row r="93" spans="3:18" x14ac:dyDescent="0.25">
      <c r="C93" s="256"/>
      <c r="D93" s="257"/>
      <c r="E93" s="45" t="s">
        <v>9</v>
      </c>
      <c r="F93" s="74">
        <f>(Premiums_Breakdown!F17/'Macro data'!C14)*1000</f>
        <v>94.107830008429886</v>
      </c>
      <c r="G93" s="74">
        <f>(Premiums_Breakdown!G17/'Macro data'!D14)*1000</f>
        <v>261.47083732578028</v>
      </c>
      <c r="H93" s="74">
        <f>(Premiums_Breakdown!H17/'Macro data'!E14)*1000</f>
        <v>267.1932349187415</v>
      </c>
      <c r="I93" s="74">
        <f>(Premiums_Breakdown!I17/'Macro data'!F14)*1000</f>
        <v>270.37208584228364</v>
      </c>
      <c r="J93" s="74">
        <f>(Premiums_Breakdown!J17/'Macro data'!G14)*1000</f>
        <v>268.221656545163</v>
      </c>
      <c r="K93" s="74">
        <f>(Premiums_Breakdown!K17/'Macro data'!H14)*1000</f>
        <v>251.84629572371941</v>
      </c>
      <c r="L93" s="74">
        <f>(Premiums_Breakdown!L17/'Macro data'!I14)*1000</f>
        <v>232.02830479089042</v>
      </c>
      <c r="M93" s="74">
        <f>(Premiums_Breakdown!M17/'Macro data'!J14)*1000</f>
        <v>227.37159723105157</v>
      </c>
      <c r="N93" s="74">
        <f>(Premiums_Breakdown!N17/'Macro data'!K14)*1000</f>
        <v>219.01563319246509</v>
      </c>
      <c r="O93" s="74">
        <f>(Premiums_Breakdown!O17/'Macro data'!L14)*1000</f>
        <v>210.65313101945966</v>
      </c>
      <c r="P93" s="74">
        <f>(Premiums_Breakdown!P17/'Macro data'!M14)*1000</f>
        <v>204.46581946869682</v>
      </c>
      <c r="Q93" s="48">
        <f t="shared" si="26"/>
        <v>-2.9372036963415837E-2</v>
      </c>
      <c r="R93" s="48">
        <f t="shared" si="27"/>
        <v>-0.21801673349161266</v>
      </c>
    </row>
    <row r="94" spans="3:18" x14ac:dyDescent="0.25">
      <c r="C94" s="256"/>
      <c r="D94" s="257"/>
      <c r="E94" s="45" t="s">
        <v>10</v>
      </c>
      <c r="F94" s="74">
        <f>(Premiums_Breakdown!F18/'Macro data'!C15)*1000</f>
        <v>199.7741440173557</v>
      </c>
      <c r="G94" s="74">
        <f>(Premiums_Breakdown!G18/'Macro data'!D15)*1000</f>
        <v>218.21543320670563</v>
      </c>
      <c r="H94" s="74">
        <f>(Premiums_Breakdown!H18/'Macro data'!E15)*1000</f>
        <v>229.37183533691811</v>
      </c>
      <c r="I94" s="74">
        <f>(Premiums_Breakdown!I18/'Macro data'!F15)*1000</f>
        <v>225.31347100377576</v>
      </c>
      <c r="J94" s="74">
        <f>(Premiums_Breakdown!J18/'Macro data'!G15)*1000</f>
        <v>234.74829574621381</v>
      </c>
      <c r="K94" s="74">
        <f>(Premiums_Breakdown!K18/'Macro data'!H15)*1000</f>
        <v>244.08626886963671</v>
      </c>
      <c r="L94" s="74">
        <f>(Premiums_Breakdown!L18/'Macro data'!I15)*1000</f>
        <v>259.22253948790745</v>
      </c>
      <c r="M94" s="74">
        <f>(Premiums_Breakdown!M18/'Macro data'!J15)*1000</f>
        <v>268.49903104423242</v>
      </c>
      <c r="N94" s="74">
        <f>(Premiums_Breakdown!N18/'Macro data'!K15)*1000</f>
        <v>279.99279516269053</v>
      </c>
      <c r="O94" s="74">
        <f>(Premiums_Breakdown!O18/'Macro data'!L15)*1000</f>
        <v>284.88904990423231</v>
      </c>
      <c r="P94" s="74">
        <f>(Premiums_Breakdown!P18/'Macro data'!M15)*1000</f>
        <v>296.07779471572678</v>
      </c>
      <c r="Q94" s="48">
        <f t="shared" si="26"/>
        <v>3.9274043053798113E-2</v>
      </c>
      <c r="R94" s="48">
        <f t="shared" si="27"/>
        <v>0.35681418296049516</v>
      </c>
    </row>
    <row r="95" spans="3:18" x14ac:dyDescent="0.25">
      <c r="C95" s="256"/>
      <c r="D95" s="257"/>
      <c r="E95" s="45" t="s">
        <v>11</v>
      </c>
      <c r="F95" s="74">
        <f>(Premiums_Breakdown!F19/'Macro data'!C16)*1000</f>
        <v>282.65157453558299</v>
      </c>
      <c r="G95" s="74">
        <f>(Premiums_Breakdown!G19/'Macro data'!D16)*1000</f>
        <v>284.21513943842297</v>
      </c>
      <c r="H95" s="74">
        <f>(Premiums_Breakdown!H19/'Macro data'!E16)*1000</f>
        <v>279.90039797003413</v>
      </c>
      <c r="I95" s="74">
        <f>(Premiums_Breakdown!I19/'Macro data'!F16)*1000</f>
        <v>277.69631471033927</v>
      </c>
      <c r="J95" s="74">
        <f>(Premiums_Breakdown!J19/'Macro data'!G16)*1000</f>
        <v>278.65618165758337</v>
      </c>
      <c r="K95" s="74">
        <f>(Premiums_Breakdown!K19/'Macro data'!H16)*1000</f>
        <v>276.68900494615201</v>
      </c>
      <c r="L95" s="74">
        <f>(Premiums_Breakdown!L19/'Macro data'!I16)*1000</f>
        <v>282.60629912784105</v>
      </c>
      <c r="M95" s="74">
        <f>(Premiums_Breakdown!M19/'Macro data'!J16)*1000</f>
        <v>290.40276123625148</v>
      </c>
      <c r="N95" s="74">
        <f>(Premiums_Breakdown!N19/'Macro data'!K16)*1000</f>
        <v>297.1491498006273</v>
      </c>
      <c r="O95" s="74">
        <f>(Premiums_Breakdown!O19/'Macro data'!L16)*1000</f>
        <v>298.9594943594351</v>
      </c>
      <c r="P95" s="74">
        <f>(Premiums_Breakdown!P19/'Macro data'!M16)*1000</f>
        <v>303.78710575325846</v>
      </c>
      <c r="Q95" s="48">
        <f t="shared" si="26"/>
        <v>1.6148045086064933E-2</v>
      </c>
      <c r="R95" s="48">
        <f t="shared" si="27"/>
        <v>6.8863208179224644E-2</v>
      </c>
    </row>
    <row r="96" spans="3:18" x14ac:dyDescent="0.25">
      <c r="C96" s="256"/>
      <c r="D96" s="257"/>
      <c r="E96" s="45" t="s">
        <v>12</v>
      </c>
      <c r="F96" s="74">
        <f>(Premiums_Breakdown!F20/'Macro data'!C17)*1000</f>
        <v>103.91615316353113</v>
      </c>
      <c r="G96" s="74">
        <f>(Premiums_Breakdown!G20/'Macro data'!D17)*1000</f>
        <v>109.99020834294694</v>
      </c>
      <c r="H96" s="74">
        <f>(Premiums_Breakdown!H20/'Macro data'!E17)*1000</f>
        <v>110.78001096641117</v>
      </c>
      <c r="I96" s="74">
        <f>(Premiums_Breakdown!I20/'Macro data'!F17)*1000</f>
        <v>142.85996313638637</v>
      </c>
      <c r="J96" s="74">
        <f>(Premiums_Breakdown!J20/'Macro data'!G17)*1000</f>
        <v>147.55562042041009</v>
      </c>
      <c r="K96" s="74">
        <f>(Premiums_Breakdown!K20/'Macro data'!H17)*1000</f>
        <v>168.08669091189842</v>
      </c>
      <c r="L96" s="74">
        <f>(Premiums_Breakdown!L20/'Macro data'!I17)*1000</f>
        <v>174.72143823105364</v>
      </c>
      <c r="M96" s="74">
        <f>(Premiums_Breakdown!M20/'Macro data'!J17)*1000</f>
        <v>164.24845946272504</v>
      </c>
      <c r="N96" s="74">
        <f>(Premiums_Breakdown!N20/'Macro data'!K17)*1000</f>
        <v>139.85930695111583</v>
      </c>
      <c r="O96" s="74">
        <f>(Premiums_Breakdown!O20/'Macro data'!L17)*1000</f>
        <v>122.18643666866824</v>
      </c>
      <c r="P96" s="74">
        <f>(Premiums_Breakdown!P20/'Macro data'!M17)*1000</f>
        <v>104.4599156396762</v>
      </c>
      <c r="Q96" s="48">
        <f t="shared" si="26"/>
        <v>-0.14507764946989066</v>
      </c>
      <c r="R96" s="48">
        <f t="shared" si="27"/>
        <v>-5.0279863876859121E-2</v>
      </c>
    </row>
    <row r="97" spans="3:18" x14ac:dyDescent="0.25">
      <c r="C97" s="256"/>
      <c r="D97" s="257"/>
      <c r="E97" s="45" t="s">
        <v>13</v>
      </c>
      <c r="F97" s="74">
        <f>(Premiums_Breakdown!F21/'Macro data'!C18)*1000</f>
        <v>88.132067680618022</v>
      </c>
      <c r="G97" s="74">
        <f>(Premiums_Breakdown!G21/'Macro data'!D18)*1000</f>
        <v>94.29740448489116</v>
      </c>
      <c r="H97" s="74">
        <f>(Premiums_Breakdown!H21/'Macro data'!E18)*1000</f>
        <v>103.25503020658596</v>
      </c>
      <c r="I97" s="74">
        <f>(Premiums_Breakdown!I21/'Macro data'!F18)*1000</f>
        <v>114.8850705768232</v>
      </c>
      <c r="J97" s="74">
        <f>(Premiums_Breakdown!J21/'Macro data'!G18)*1000</f>
        <v>123.43643914267572</v>
      </c>
      <c r="K97" s="74">
        <f>(Premiums_Breakdown!K21/'Macro data'!H18)*1000</f>
        <v>118.95377241911294</v>
      </c>
      <c r="L97" s="74">
        <f>(Premiums_Breakdown!L21/'Macro data'!I18)*1000</f>
        <v>114.65438992552286</v>
      </c>
      <c r="M97" s="74">
        <f>(Premiums_Breakdown!M21/'Macro data'!J18)*1000</f>
        <v>113.63178069588086</v>
      </c>
      <c r="N97" s="74">
        <f>(Premiums_Breakdown!N21/'Macro data'!K18)*1000</f>
        <v>111.77113263840877</v>
      </c>
      <c r="O97" s="74">
        <f>(Premiums_Breakdown!O21/'Macro data'!L18)*1000</f>
        <v>111.52142512302677</v>
      </c>
      <c r="P97" s="74">
        <f>(Premiums_Breakdown!P21/'Macro data'!M18)*1000</f>
        <v>94.704938290815363</v>
      </c>
      <c r="Q97" s="48">
        <f t="shared" si="26"/>
        <v>-0.15079153457427585</v>
      </c>
      <c r="R97" s="48">
        <f t="shared" si="27"/>
        <v>4.3217923987450835E-3</v>
      </c>
    </row>
    <row r="98" spans="3:18" x14ac:dyDescent="0.25">
      <c r="C98" s="256"/>
      <c r="D98" s="257"/>
      <c r="E98" s="45" t="s">
        <v>14</v>
      </c>
      <c r="F98" s="74">
        <f>(Premiums_Breakdown!F22/'Macro data'!C19)*1000</f>
        <v>64.496782284774625</v>
      </c>
      <c r="G98" s="74">
        <f>(Premiums_Breakdown!G22/'Macro data'!D19)*1000</f>
        <v>70.112786198154453</v>
      </c>
      <c r="H98" s="74">
        <f>(Premiums_Breakdown!H22/'Macro data'!E19)*1000</f>
        <v>73.499062417977981</v>
      </c>
      <c r="I98" s="74">
        <f>(Premiums_Breakdown!I22/'Macro data'!F19)*1000</f>
        <v>73.548406095191226</v>
      </c>
      <c r="J98" s="74">
        <f>(Premiums_Breakdown!J22/'Macro data'!G19)*1000</f>
        <v>73.576079571113198</v>
      </c>
      <c r="K98" s="74">
        <f>(Premiums_Breakdown!K22/'Macro data'!H19)*1000</f>
        <v>66.913860007920007</v>
      </c>
      <c r="L98" s="74">
        <f>(Premiums_Breakdown!L22/'Macro data'!I19)*1000</f>
        <v>63.300024361071472</v>
      </c>
      <c r="M98" s="74">
        <f>(Premiums_Breakdown!M22/'Macro data'!J19)*1000</f>
        <v>53.278835037177465</v>
      </c>
      <c r="N98" s="74">
        <f>(Premiums_Breakdown!N22/'Macro data'!K19)*1000</f>
        <v>47.661082086762633</v>
      </c>
      <c r="O98" s="74">
        <f>(Premiums_Breakdown!O22/'Macro data'!L19)*1000</f>
        <v>46.379765252006401</v>
      </c>
      <c r="P98" s="74">
        <f>(Premiums_Breakdown!P22/'Macro data'!M19)*1000</f>
        <v>49.312354405337388</v>
      </c>
      <c r="Q98" s="48">
        <f t="shared" si="26"/>
        <v>6.3229926615554044E-2</v>
      </c>
      <c r="R98" s="48">
        <f t="shared" si="27"/>
        <v>-0.29667101994820722</v>
      </c>
    </row>
    <row r="99" spans="3:18" x14ac:dyDescent="0.25">
      <c r="C99" s="256"/>
      <c r="D99" s="257"/>
      <c r="E99" s="45" t="s">
        <v>15</v>
      </c>
      <c r="F99" s="74">
        <f>(Premiums_Breakdown!F23/'Macro data'!C20)*1000</f>
        <v>423.19758164300441</v>
      </c>
      <c r="G99" s="74">
        <f>(Premiums_Breakdown!G23/'Macro data'!D20)*1000</f>
        <v>395.21634994231061</v>
      </c>
      <c r="H99" s="74">
        <f>(Premiums_Breakdown!H23/'Macro data'!E20)*1000</f>
        <v>387.81832232455258</v>
      </c>
      <c r="I99" s="74">
        <f>(Premiums_Breakdown!I23/'Macro data'!F20)*1000</f>
        <v>355.75069617922827</v>
      </c>
      <c r="J99" s="74">
        <f>(Premiums_Breakdown!J23/'Macro data'!G20)*1000</f>
        <v>318.76960763970288</v>
      </c>
      <c r="K99" s="74">
        <f>(Premiums_Breakdown!K23/'Macro data'!H20)*1000</f>
        <v>294.82527455465458</v>
      </c>
      <c r="L99" s="74">
        <f>(Premiums_Breakdown!L23/'Macro data'!I20)*1000</f>
        <v>290.36617350576819</v>
      </c>
      <c r="M99" s="74">
        <f>(Premiums_Breakdown!M23/'Macro data'!J20)*1000</f>
        <v>275.00169004618579</v>
      </c>
      <c r="N99" s="74">
        <f>(Premiums_Breakdown!N23/'Macro data'!K20)*1000</f>
        <v>256.83509768353071</v>
      </c>
      <c r="O99" s="74">
        <f>(Premiums_Breakdown!O23/'Macro data'!L20)*1000</f>
        <v>242.42624894714473</v>
      </c>
      <c r="P99" s="74">
        <f>(Premiums_Breakdown!P23/'Macro data'!M20)*1000</f>
        <v>258.38665543661801</v>
      </c>
      <c r="Q99" s="48">
        <f t="shared" si="26"/>
        <v>6.5836131849538626E-2</v>
      </c>
      <c r="R99" s="48">
        <f t="shared" si="27"/>
        <v>-0.34621466071852924</v>
      </c>
    </row>
    <row r="100" spans="3:18" x14ac:dyDescent="0.25">
      <c r="C100" s="256"/>
      <c r="D100" s="257"/>
      <c r="E100" s="45" t="s">
        <v>16</v>
      </c>
      <c r="F100" s="74">
        <f>(Premiums_Breakdown!F24/'Macro data'!C21)*1000</f>
        <v>243.75139621550238</v>
      </c>
      <c r="G100" s="74">
        <f>(Premiums_Breakdown!G24/'Macro data'!D21)*1000</f>
        <v>272.73524639513641</v>
      </c>
      <c r="H100" s="74">
        <f>(Premiums_Breakdown!H24/'Macro data'!E21)*1000</f>
        <v>311.55314225920222</v>
      </c>
      <c r="I100" s="74">
        <f>(Premiums_Breakdown!I24/'Macro data'!F21)*1000</f>
        <v>373.7915445929296</v>
      </c>
      <c r="J100" s="74">
        <f>(Premiums_Breakdown!J24/'Macro data'!G21)*1000</f>
        <v>394.04662905656687</v>
      </c>
      <c r="K100" s="74">
        <f>(Premiums_Breakdown!K24/'Macro data'!H21)*1000</f>
        <v>406.4158267614884</v>
      </c>
      <c r="L100" s="74">
        <f>(Premiums_Breakdown!L24/'Macro data'!I21)*1000</f>
        <v>411.13246932131591</v>
      </c>
      <c r="M100" s="74">
        <f>(Premiums_Breakdown!M24/'Macro data'!J21)*1000</f>
        <v>411.15139294227828</v>
      </c>
      <c r="N100" s="74">
        <f>(Premiums_Breakdown!N24/'Macro data'!K21)*1000</f>
        <v>425.14115929377584</v>
      </c>
      <c r="O100" s="74">
        <f>(Premiums_Breakdown!O24/'Macro data'!L21)*1000</f>
        <v>422.12686373547382</v>
      </c>
      <c r="P100" s="74">
        <f>(Premiums_Breakdown!P24/'Macro data'!M21)*1000</f>
        <v>436.4341816934662</v>
      </c>
      <c r="Q100" s="48">
        <f t="shared" si="26"/>
        <v>3.3893407852285007E-2</v>
      </c>
      <c r="R100" s="48">
        <f t="shared" si="27"/>
        <v>0.6002118811631858</v>
      </c>
    </row>
    <row r="101" spans="3:18" x14ac:dyDescent="0.25">
      <c r="C101" s="256"/>
      <c r="D101" s="257"/>
      <c r="E101" s="45" t="s">
        <v>17</v>
      </c>
      <c r="F101" s="74">
        <f>(Premiums_Breakdown!F25/'Macro data'!C22)*1000</f>
        <v>368.83965639289062</v>
      </c>
      <c r="G101" s="74">
        <f>(Premiums_Breakdown!G25/'Macro data'!D22)*1000</f>
        <v>368.47193110266932</v>
      </c>
      <c r="H101" s="74">
        <f>(Premiums_Breakdown!H25/'Macro data'!E22)*1000</f>
        <v>371.84264648790389</v>
      </c>
      <c r="I101" s="74">
        <f>(Premiums_Breakdown!I25/'Macro data'!F22)*1000</f>
        <v>369.11983880665593</v>
      </c>
      <c r="J101" s="74">
        <f>(Premiums_Breakdown!J25/'Macro data'!G22)*1000</f>
        <v>354.86207624093447</v>
      </c>
      <c r="K101" s="74">
        <f>(Premiums_Breakdown!K25/'Macro data'!H22)*1000</f>
        <v>340.57695630345097</v>
      </c>
      <c r="L101" s="74">
        <f>(Premiums_Breakdown!L25/'Macro data'!I22)*1000</f>
        <v>335.03929868863474</v>
      </c>
      <c r="M101" s="74">
        <f>(Premiums_Breakdown!M25/'Macro data'!J22)*1000</f>
        <v>347.87803995944387</v>
      </c>
      <c r="N101" s="74">
        <f>(Premiums_Breakdown!N25/'Macro data'!K22)*1000</f>
        <v>339.93848928734747</v>
      </c>
      <c r="O101" s="74">
        <f>(Premiums_Breakdown!O25/'Macro data'!L22)*1000</f>
        <v>312.37210507719107</v>
      </c>
      <c r="P101" s="74">
        <f>(Premiums_Breakdown!P25/'Macro data'!M22)*1000</f>
        <v>288.99685680135002</v>
      </c>
      <c r="Q101" s="48">
        <f t="shared" si="26"/>
        <v>-7.4831420270592752E-2</v>
      </c>
      <c r="R101" s="48">
        <f t="shared" si="27"/>
        <v>-0.21568827254626011</v>
      </c>
    </row>
    <row r="102" spans="3:18" x14ac:dyDescent="0.25">
      <c r="C102" s="256"/>
      <c r="D102" s="257"/>
      <c r="E102" s="45" t="s">
        <v>18</v>
      </c>
      <c r="F102" s="74">
        <f>(Premiums_Breakdown!F26/'Macro data'!C23)*1000</f>
        <v>0</v>
      </c>
      <c r="G102" s="74">
        <f>(Premiums_Breakdown!G26/'Macro data'!D23)*1000</f>
        <v>0</v>
      </c>
      <c r="H102" s="74">
        <f>(Premiums_Breakdown!H26/'Macro data'!E23)*1000</f>
        <v>0</v>
      </c>
      <c r="I102" s="74">
        <f>(Premiums_Breakdown!I26/'Macro data'!F23)*1000</f>
        <v>0</v>
      </c>
      <c r="J102" s="74">
        <f>(Premiums_Breakdown!J26/'Macro data'!G23)*1000</f>
        <v>0</v>
      </c>
      <c r="K102" s="74">
        <f>(Premiums_Breakdown!K26/'Macro data'!H23)*1000</f>
        <v>0</v>
      </c>
      <c r="L102" s="74">
        <f>(Premiums_Breakdown!L26/'Macro data'!I23)*1000</f>
        <v>0</v>
      </c>
      <c r="M102" s="74">
        <f>(Premiums_Breakdown!M26/'Macro data'!J23)*1000</f>
        <v>0</v>
      </c>
      <c r="N102" s="74">
        <f>(Premiums_Breakdown!N26/'Macro data'!K23)*1000</f>
        <v>0</v>
      </c>
      <c r="O102" s="74">
        <f>(Premiums_Breakdown!O26/'Macro data'!L23)*1000</f>
        <v>0</v>
      </c>
      <c r="P102" s="74">
        <f>(Premiums_Breakdown!P26/'Macro data'!M23)*1000</f>
        <v>0</v>
      </c>
      <c r="Q102" s="48" t="str">
        <f t="shared" si="26"/>
        <v>-</v>
      </c>
      <c r="R102" s="48" t="str">
        <f t="shared" si="27"/>
        <v>-</v>
      </c>
    </row>
    <row r="103" spans="3:18" x14ac:dyDescent="0.25">
      <c r="C103" s="256"/>
      <c r="D103" s="257"/>
      <c r="E103" s="45" t="s">
        <v>19</v>
      </c>
      <c r="F103" s="74">
        <f>(Premiums_Breakdown!F27/'Macro data'!C24)*1000</f>
        <v>633.0226833128188</v>
      </c>
      <c r="G103" s="74">
        <f>(Premiums_Breakdown!G27/'Macro data'!D24)*1000</f>
        <v>659.107169958589</v>
      </c>
      <c r="H103" s="74">
        <f>(Premiums_Breakdown!H27/'Macro data'!E24)*1000</f>
        <v>673.65046068311563</v>
      </c>
      <c r="I103" s="74">
        <f>(Premiums_Breakdown!I27/'Macro data'!F24)*1000</f>
        <v>688.80502827670637</v>
      </c>
      <c r="J103" s="74">
        <f>(Premiums_Breakdown!J27/'Macro data'!G24)*1000</f>
        <v>713.1060626417169</v>
      </c>
      <c r="K103" s="74">
        <f>(Premiums_Breakdown!K27/'Macro data'!H24)*1000</f>
        <v>719.35157041540026</v>
      </c>
      <c r="L103" s="74">
        <f>(Premiums_Breakdown!L27/'Macro data'!I24)*1000</f>
        <v>677.20180215350183</v>
      </c>
      <c r="M103" s="74">
        <f>(Premiums_Breakdown!M27/'Macro data'!J24)*1000</f>
        <v>697.48358862144426</v>
      </c>
      <c r="N103" s="74">
        <f>(Premiums_Breakdown!N27/'Macro data'!K24)*1000</f>
        <v>710.67517952645801</v>
      </c>
      <c r="O103" s="74">
        <f>(Premiums_Breakdown!O27/'Macro data'!L24)*1000</f>
        <v>724.34217999065243</v>
      </c>
      <c r="P103" s="74">
        <f>(Premiums_Breakdown!P27/'Macro data'!M24)*1000</f>
        <v>733.15383495852143</v>
      </c>
      <c r="Q103" s="48">
        <f t="shared" si="26"/>
        <v>1.2165044658841717E-2</v>
      </c>
      <c r="R103" s="48">
        <f t="shared" si="27"/>
        <v>0.11234389242736453</v>
      </c>
    </row>
    <row r="104" spans="3:18" x14ac:dyDescent="0.25">
      <c r="C104" s="256"/>
      <c r="D104" s="257"/>
      <c r="E104" s="45" t="s">
        <v>20</v>
      </c>
      <c r="F104" s="74">
        <f>(Premiums_Breakdown!F28/'Macro data'!C25)*1000</f>
        <v>38.92650217371888</v>
      </c>
      <c r="G104" s="74">
        <f>(Premiums_Breakdown!G28/'Macro data'!D25)*1000</f>
        <v>46.771056923335472</v>
      </c>
      <c r="H104" s="74">
        <f>(Premiums_Breakdown!H28/'Macro data'!E25)*1000</f>
        <v>66.536809942088183</v>
      </c>
      <c r="I104" s="74">
        <f>(Premiums_Breakdown!I28/'Macro data'!F25)*1000</f>
        <v>110.68217976554641</v>
      </c>
      <c r="J104" s="74">
        <f>(Premiums_Breakdown!J28/'Macro data'!G25)*1000</f>
        <v>122.18222731933216</v>
      </c>
      <c r="K104" s="74">
        <f>(Premiums_Breakdown!K28/'Macro data'!H25)*1000</f>
        <v>73.202033751676638</v>
      </c>
      <c r="L104" s="74">
        <f>(Premiums_Breakdown!L28/'Macro data'!I25)*1000</f>
        <v>59.384406698034155</v>
      </c>
      <c r="M104" s="74">
        <f>(Premiums_Breakdown!M28/'Macro data'!J25)*1000</f>
        <v>81.671710786420292</v>
      </c>
      <c r="N104" s="74">
        <f>(Premiums_Breakdown!N28/'Macro data'!K25)*1000</f>
        <v>90.348959722091678</v>
      </c>
      <c r="O104" s="74">
        <f>(Premiums_Breakdown!O28/'Macro data'!L25)*1000</f>
        <v>94.18798562128643</v>
      </c>
      <c r="P104" s="74">
        <f>(Premiums_Breakdown!P28/'Macro data'!M25)*1000</f>
        <v>92.017459184958227</v>
      </c>
      <c r="Q104" s="48">
        <f t="shared" si="26"/>
        <v>-2.3044621052365599E-2</v>
      </c>
      <c r="R104" s="48">
        <f t="shared" si="27"/>
        <v>0.96740174881632779</v>
      </c>
    </row>
    <row r="105" spans="3:18" x14ac:dyDescent="0.25">
      <c r="C105" s="256"/>
      <c r="D105" s="257"/>
      <c r="E105" s="45" t="s">
        <v>21</v>
      </c>
      <c r="F105" s="74">
        <f>(Premiums_Breakdown!F29/'Macro data'!C26)*1000</f>
        <v>332.68690537483985</v>
      </c>
      <c r="G105" s="74">
        <f>(Premiums_Breakdown!G29/'Macro data'!D26)*1000</f>
        <v>339.1078223830558</v>
      </c>
      <c r="H105" s="74">
        <f>(Premiums_Breakdown!H29/'Macro data'!E26)*1000</f>
        <v>299.08077976711303</v>
      </c>
      <c r="I105" s="74">
        <f>(Premiums_Breakdown!I29/'Macro data'!F26)*1000</f>
        <v>306.09148096481283</v>
      </c>
      <c r="J105" s="74">
        <f>(Premiums_Breakdown!J29/'Macro data'!G26)*1000</f>
        <v>134.85945193118735</v>
      </c>
      <c r="K105" s="74">
        <f>(Premiums_Breakdown!K29/'Macro data'!H26)*1000</f>
        <v>138.71110613589795</v>
      </c>
      <c r="L105" s="74">
        <f>(Premiums_Breakdown!L29/'Macro data'!I26)*1000</f>
        <v>135.25687938226253</v>
      </c>
      <c r="M105" s="74">
        <f>(Premiums_Breakdown!M29/'Macro data'!J26)*1000</f>
        <v>134.94333584745621</v>
      </c>
      <c r="N105" s="74">
        <f>(Premiums_Breakdown!N29/'Macro data'!K26)*1000</f>
        <v>135.314432421817</v>
      </c>
      <c r="O105" s="74">
        <f>(Premiums_Breakdown!O29/'Macro data'!L26)*1000</f>
        <v>140.02145413466744</v>
      </c>
      <c r="P105" s="74">
        <f>(Premiums_Breakdown!P29/'Macro data'!M26)*1000</f>
        <v>143.39984578639533</v>
      </c>
      <c r="Q105" s="48">
        <f t="shared" si="26"/>
        <v>2.4127671524384331E-2</v>
      </c>
      <c r="R105" s="48">
        <f t="shared" si="27"/>
        <v>-0.57712610467472192</v>
      </c>
    </row>
    <row r="106" spans="3:18" x14ac:dyDescent="0.25">
      <c r="C106" s="256"/>
      <c r="D106" s="257"/>
      <c r="E106" s="45" t="s">
        <v>22</v>
      </c>
      <c r="F106" s="74">
        <f>(Premiums_Breakdown!F30/'Macro data'!C27)*1000</f>
        <v>281.76842067969852</v>
      </c>
      <c r="G106" s="74">
        <f>(Premiums_Breakdown!G30/'Macro data'!D27)*1000</f>
        <v>279.96643591871862</v>
      </c>
      <c r="H106" s="74">
        <f>(Premiums_Breakdown!H30/'Macro data'!E27)*1000</f>
        <v>285.41325230911082</v>
      </c>
      <c r="I106" s="74">
        <f>(Premiums_Breakdown!I30/'Macro data'!F27)*1000</f>
        <v>285.40831906507839</v>
      </c>
      <c r="J106" s="74">
        <f>(Premiums_Breakdown!J30/'Macro data'!G27)*1000</f>
        <v>282.25555501576036</v>
      </c>
      <c r="K106" s="74">
        <f>(Premiums_Breakdown!K30/'Macro data'!H27)*1000</f>
        <v>275.33292769098614</v>
      </c>
      <c r="L106" s="74">
        <f>(Premiums_Breakdown!L30/'Macro data'!I27)*1000</f>
        <v>279.66419766553088</v>
      </c>
      <c r="M106" s="74">
        <f>(Premiums_Breakdown!M30/'Macro data'!J27)*1000</f>
        <v>275.39597469926241</v>
      </c>
      <c r="N106" s="74">
        <f>(Premiums_Breakdown!N30/'Macro data'!K27)*1000</f>
        <v>268.94796211053108</v>
      </c>
      <c r="O106" s="74">
        <f>(Premiums_Breakdown!O30/'Macro data'!L27)*1000</f>
        <v>258.90471004182166</v>
      </c>
      <c r="P106" s="74">
        <f>(Premiums_Breakdown!P30/'Macro data'!M27)*1000</f>
        <v>232.70246295015789</v>
      </c>
      <c r="Q106" s="48">
        <f t="shared" si="26"/>
        <v>-0.10120421172496719</v>
      </c>
      <c r="R106" s="48">
        <f t="shared" si="27"/>
        <v>-0.16882014021953207</v>
      </c>
    </row>
    <row r="107" spans="3:18" x14ac:dyDescent="0.25">
      <c r="C107" s="256"/>
      <c r="D107" s="257"/>
      <c r="E107" s="45" t="s">
        <v>23</v>
      </c>
      <c r="F107" s="74">
        <f>(Premiums_Breakdown!F31/'Macro data'!C28)*1000</f>
        <v>322.5224551018888</v>
      </c>
      <c r="G107" s="74">
        <f>(Premiums_Breakdown!G31/'Macro data'!D28)*1000</f>
        <v>331.3266920696675</v>
      </c>
      <c r="H107" s="74">
        <f>(Premiums_Breakdown!H31/'Macro data'!E28)*1000</f>
        <v>334.65325893640886</v>
      </c>
      <c r="I107" s="74">
        <f>(Premiums_Breakdown!I31/'Macro data'!F28)*1000</f>
        <v>336.80777686911404</v>
      </c>
      <c r="J107" s="74">
        <f>(Premiums_Breakdown!J31/'Macro data'!G28)*1000</f>
        <v>355.67954837373367</v>
      </c>
      <c r="K107" s="74">
        <f>(Premiums_Breakdown!K31/'Macro data'!H28)*1000</f>
        <v>361.65593041515206</v>
      </c>
      <c r="L107" s="74">
        <f>(Premiums_Breakdown!L31/'Macro data'!I28)*1000</f>
        <v>383.60642773924326</v>
      </c>
      <c r="M107" s="74">
        <f>(Premiums_Breakdown!M31/'Macro data'!J28)*1000</f>
        <v>401.10680023609876</v>
      </c>
      <c r="N107" s="74">
        <f>(Premiums_Breakdown!N31/'Macro data'!K28)*1000</f>
        <v>414.55352339092269</v>
      </c>
      <c r="O107" s="74">
        <f>(Premiums_Breakdown!O31/'Macro data'!L28)*1000</f>
        <v>427.44578479521749</v>
      </c>
      <c r="P107" s="74">
        <f>(Premiums_Breakdown!P31/'Macro data'!M28)*1000</f>
        <v>438.88138852771834</v>
      </c>
      <c r="Q107" s="48">
        <f t="shared" si="26"/>
        <v>2.6753343088830484E-2</v>
      </c>
      <c r="R107" s="48">
        <f t="shared" si="27"/>
        <v>0.32461826660025173</v>
      </c>
    </row>
    <row r="108" spans="3:18" x14ac:dyDescent="0.25">
      <c r="C108" s="256"/>
      <c r="D108" s="257"/>
      <c r="E108" s="45" t="s">
        <v>24</v>
      </c>
      <c r="F108" s="74">
        <f>(Premiums_Breakdown!F32/'Macro data'!C29)*1000</f>
        <v>57.366564824421062</v>
      </c>
      <c r="G108" s="74">
        <f>(Premiums_Breakdown!G32/'Macro data'!D29)*1000</f>
        <v>60.585651675052652</v>
      </c>
      <c r="H108" s="74">
        <f>(Premiums_Breakdown!H32/'Macro data'!E29)*1000</f>
        <v>61.305322258633133</v>
      </c>
      <c r="I108" s="74">
        <f>(Premiums_Breakdown!I32/'Macro data'!F29)*1000</f>
        <v>67.150429300324006</v>
      </c>
      <c r="J108" s="74">
        <f>(Premiums_Breakdown!J32/'Macro data'!G29)*1000</f>
        <v>73.767884259529993</v>
      </c>
      <c r="K108" s="74">
        <f>(Premiums_Breakdown!K32/'Macro data'!H29)*1000</f>
        <v>73.777833949892397</v>
      </c>
      <c r="L108" s="74">
        <f>(Premiums_Breakdown!L32/'Macro data'!I29)*1000</f>
        <v>78.686935052041264</v>
      </c>
      <c r="M108" s="74">
        <f>(Premiums_Breakdown!M32/'Macro data'!J29)*1000</f>
        <v>88.33098526378626</v>
      </c>
      <c r="N108" s="74">
        <f>(Premiums_Breakdown!N32/'Macro data'!K29)*1000</f>
        <v>89.533503348982507</v>
      </c>
      <c r="O108" s="74">
        <f>(Premiums_Breakdown!O32/'Macro data'!L29)*1000</f>
        <v>85.872123807915543</v>
      </c>
      <c r="P108" s="74">
        <f>(Premiums_Breakdown!P32/'Macro data'!M29)*1000</f>
        <v>82.058181317216068</v>
      </c>
      <c r="Q108" s="48">
        <f t="shared" si="26"/>
        <v>-4.4414209426457796E-2</v>
      </c>
      <c r="R108" s="48">
        <f t="shared" si="27"/>
        <v>0.35441608777817524</v>
      </c>
    </row>
    <row r="109" spans="3:18" x14ac:dyDescent="0.25">
      <c r="C109" s="256"/>
      <c r="D109" s="257"/>
      <c r="E109" s="45" t="s">
        <v>25</v>
      </c>
      <c r="F109" s="74">
        <f>(Premiums_Breakdown!F33/'Macro data'!C30)*1000</f>
        <v>187.77448362320433</v>
      </c>
      <c r="G109" s="74">
        <f>(Premiums_Breakdown!G33/'Macro data'!D30)*1000</f>
        <v>190.3232604677878</v>
      </c>
      <c r="H109" s="74">
        <f>(Premiums_Breakdown!H33/'Macro data'!E30)*1000</f>
        <v>190.65323650864144</v>
      </c>
      <c r="I109" s="74">
        <f>(Premiums_Breakdown!I33/'Macro data'!F30)*1000</f>
        <v>166.88555518548623</v>
      </c>
      <c r="J109" s="74">
        <f>(Premiums_Breakdown!J33/'Macro data'!G30)*1000</f>
        <v>153.99446632672377</v>
      </c>
      <c r="K109" s="74">
        <f>(Premiums_Breakdown!K33/'Macro data'!H30)*1000</f>
        <v>140.51391516267134</v>
      </c>
      <c r="L109" s="74">
        <f>(Premiums_Breakdown!L33/'Macro data'!I30)*1000</f>
        <v>141.36717045756279</v>
      </c>
      <c r="M109" s="74">
        <f>(Premiums_Breakdown!M33/'Macro data'!J30)*1000</f>
        <v>138.83331661184664</v>
      </c>
      <c r="N109" s="74">
        <f>(Premiums_Breakdown!N33/'Macro data'!K30)*1000</f>
        <v>131.141761489332</v>
      </c>
      <c r="O109" s="74">
        <f>(Premiums_Breakdown!O33/'Macro data'!L30)*1000</f>
        <v>124.34533952673564</v>
      </c>
      <c r="P109" s="74">
        <f>(Premiums_Breakdown!P33/'Macro data'!M30)*1000</f>
        <v>123.11585099634119</v>
      </c>
      <c r="Q109" s="48">
        <f t="shared" si="26"/>
        <v>-9.8876928968463229E-3</v>
      </c>
      <c r="R109" s="48">
        <f t="shared" si="27"/>
        <v>-0.3531224155484739</v>
      </c>
    </row>
    <row r="110" spans="3:18" x14ac:dyDescent="0.25">
      <c r="C110" s="256"/>
      <c r="D110" s="257"/>
      <c r="E110" s="45" t="s">
        <v>26</v>
      </c>
      <c r="F110" s="74">
        <f>(Premiums_Breakdown!F34/'Macro data'!C31)*1000</f>
        <v>14.087956772653108</v>
      </c>
      <c r="G110" s="74">
        <f>(Premiums_Breakdown!G34/'Macro data'!D31)*1000</f>
        <v>17.527152495902193</v>
      </c>
      <c r="H110" s="74">
        <f>(Premiums_Breakdown!H34/'Macro data'!E31)*1000</f>
        <v>23.774555385411404</v>
      </c>
      <c r="I110" s="74">
        <f>(Premiums_Breakdown!I34/'Macro data'!F31)*1000</f>
        <v>44.068430208465031</v>
      </c>
      <c r="J110" s="74">
        <f>(Premiums_Breakdown!J34/'Macro data'!G31)*1000</f>
        <v>58.386260352583491</v>
      </c>
      <c r="K110" s="74">
        <f>(Premiums_Breakdown!K34/'Macro data'!H31)*1000</f>
        <v>57.495529936833748</v>
      </c>
      <c r="L110" s="74">
        <f>(Premiums_Breakdown!L34/'Macro data'!I31)*1000</f>
        <v>54.38429197123704</v>
      </c>
      <c r="M110" s="74">
        <f>(Premiums_Breakdown!M34/'Macro data'!J31)*1000</f>
        <v>43.74900662203386</v>
      </c>
      <c r="N110" s="74">
        <f>(Premiums_Breakdown!N34/'Macro data'!K31)*1000</f>
        <v>44.168743044879243</v>
      </c>
      <c r="O110" s="74">
        <f>(Premiums_Breakdown!O34/'Macro data'!L31)*1000</f>
        <v>47.092913087623998</v>
      </c>
      <c r="P110" s="74">
        <f>(Premiums_Breakdown!P34/'Macro data'!M31)*1000</f>
        <v>50.14549027870018</v>
      </c>
      <c r="Q110" s="48">
        <f t="shared" si="26"/>
        <v>6.4820309276607535E-2</v>
      </c>
      <c r="R110" s="48">
        <f t="shared" si="27"/>
        <v>1.8610175149913299</v>
      </c>
    </row>
    <row r="111" spans="3:18" x14ac:dyDescent="0.25">
      <c r="C111" s="256"/>
      <c r="D111" s="257"/>
      <c r="E111" s="45" t="s">
        <v>27</v>
      </c>
      <c r="F111" s="74">
        <f>(Premiums_Breakdown!F35/'Macro data'!C32)*1000</f>
        <v>260.76858518128614</v>
      </c>
      <c r="G111" s="74">
        <f>(Premiums_Breakdown!G35/'Macro data'!D32)*1000</f>
        <v>268.51281416756308</v>
      </c>
      <c r="H111" s="74">
        <f>(Premiums_Breakdown!H35/'Macro data'!E32)*1000</f>
        <v>269.77532264962201</v>
      </c>
      <c r="I111" s="74">
        <f>(Premiums_Breakdown!I35/'Macro data'!F32)*1000</f>
        <v>265.59324084692975</v>
      </c>
      <c r="J111" s="74">
        <f>(Premiums_Breakdown!J35/'Macro data'!G32)*1000</f>
        <v>256.28589885433485</v>
      </c>
      <c r="K111" s="74">
        <f>(Premiums_Breakdown!K35/'Macro data'!H32)*1000</f>
        <v>246.8805882284839</v>
      </c>
      <c r="L111" s="74">
        <f>(Premiums_Breakdown!L35/'Macro data'!I32)*1000</f>
        <v>254.74991588359174</v>
      </c>
      <c r="M111" s="74">
        <f>(Premiums_Breakdown!M35/'Macro data'!J32)*1000</f>
        <v>248.17829676009691</v>
      </c>
      <c r="N111" s="74">
        <f>(Premiums_Breakdown!N35/'Macro data'!K32)*1000</f>
        <v>252.44616297284028</v>
      </c>
      <c r="O111" s="74">
        <f>(Premiums_Breakdown!O35/'Macro data'!L32)*1000</f>
        <v>260.00879285230997</v>
      </c>
      <c r="P111" s="74">
        <f>(Premiums_Breakdown!P35/'Macro data'!M32)*1000</f>
        <v>269.73026929976754</v>
      </c>
      <c r="Q111" s="48">
        <f t="shared" si="26"/>
        <v>3.7389029581701649E-2</v>
      </c>
      <c r="R111" s="48">
        <f t="shared" si="27"/>
        <v>4.5340671579447989E-3</v>
      </c>
    </row>
    <row r="112" spans="3:18" x14ac:dyDescent="0.25">
      <c r="C112" s="256"/>
      <c r="D112" s="257"/>
      <c r="E112" s="45" t="s">
        <v>28</v>
      </c>
      <c r="F112" s="74">
        <f>(Premiums_Breakdown!F36/'Macro data'!C33)*1000</f>
        <v>207.17553997246966</v>
      </c>
      <c r="G112" s="74">
        <f>(Premiums_Breakdown!G36/'Macro data'!D33)*1000</f>
        <v>228.04979583105037</v>
      </c>
      <c r="H112" s="74">
        <f>(Premiums_Breakdown!H36/'Macro data'!E33)*1000</f>
        <v>241.12619568729582</v>
      </c>
      <c r="I112" s="74">
        <f>(Premiums_Breakdown!I36/'Macro data'!F33)*1000</f>
        <v>259.65279149134716</v>
      </c>
      <c r="J112" s="74">
        <f>(Premiums_Breakdown!J36/'Macro data'!G33)*1000</f>
        <v>276.08245463666805</v>
      </c>
      <c r="K112" s="74">
        <f>(Premiums_Breakdown!K36/'Macro data'!H33)*1000</f>
        <v>278.00165521693475</v>
      </c>
      <c r="L112" s="74">
        <f>(Premiums_Breakdown!L36/'Macro data'!I33)*1000</f>
        <v>272.10871060530263</v>
      </c>
      <c r="M112" s="74">
        <f>(Premiums_Breakdown!M36/'Macro data'!J33)*1000</f>
        <v>261.9270711139315</v>
      </c>
      <c r="N112" s="74">
        <f>(Premiums_Breakdown!N36/'Macro data'!K33)*1000</f>
        <v>244.22329209105735</v>
      </c>
      <c r="O112" s="74">
        <f>(Premiums_Breakdown!O36/'Macro data'!L33)*1000</f>
        <v>225.27744859800831</v>
      </c>
      <c r="P112" s="74">
        <f>(Premiums_Breakdown!P36/'Macro data'!M33)*1000</f>
        <v>217.85787485717472</v>
      </c>
      <c r="Q112" s="48">
        <f t="shared" si="26"/>
        <v>-3.293527064963031E-2</v>
      </c>
      <c r="R112" s="48">
        <f t="shared" si="27"/>
        <v>-4.4691647000755452E-2</v>
      </c>
    </row>
    <row r="113" spans="3:18" x14ac:dyDescent="0.25">
      <c r="C113" s="256"/>
      <c r="D113" s="257"/>
      <c r="E113" s="45" t="s">
        <v>43</v>
      </c>
      <c r="F113" s="74">
        <f>(Premiums_Breakdown!F37/'Macro data'!C34)*1000</f>
        <v>118.37503736971001</v>
      </c>
      <c r="G113" s="74">
        <f>(Premiums_Breakdown!G37/'Macro data'!D34)*1000</f>
        <v>117.51076733228624</v>
      </c>
      <c r="H113" s="74">
        <f>(Premiums_Breakdown!H37/'Macro data'!E34)*1000</f>
        <v>110.98149066089377</v>
      </c>
      <c r="I113" s="74">
        <f>(Premiums_Breakdown!I37/'Macro data'!F34)*1000</f>
        <v>114.22575829981712</v>
      </c>
      <c r="J113" s="74">
        <f>(Premiums_Breakdown!J37/'Macro data'!G34)*1000</f>
        <v>116.85034156803721</v>
      </c>
      <c r="K113" s="74">
        <f>(Premiums_Breakdown!K37/'Macro data'!H34)*1000</f>
        <v>107.387019287489</v>
      </c>
      <c r="L113" s="74">
        <f>(Premiums_Breakdown!L37/'Macro data'!I34)*1000</f>
        <v>103.8882014540638</v>
      </c>
      <c r="M113" s="74">
        <f>(Premiums_Breakdown!M37/'Macro data'!J34)*1000</f>
        <v>102.36542007096594</v>
      </c>
      <c r="N113" s="74">
        <f>(Premiums_Breakdown!N37/'Macro data'!K34)*1000</f>
        <v>100.29010114497248</v>
      </c>
      <c r="O113" s="74">
        <f>(Premiums_Breakdown!O37/'Macro data'!L34)*1000</f>
        <v>96.288263033660598</v>
      </c>
      <c r="P113" s="74">
        <f>(Premiums_Breakdown!P37/'Macro data'!M34)*1000</f>
        <v>94.535602163166615</v>
      </c>
      <c r="Q113" s="48">
        <f t="shared" si="26"/>
        <v>-1.820222751220768E-2</v>
      </c>
      <c r="R113" s="48">
        <f t="shared" si="27"/>
        <v>-0.19551540416847546</v>
      </c>
    </row>
    <row r="114" spans="3:18" x14ac:dyDescent="0.25">
      <c r="C114" s="256"/>
      <c r="D114" s="257"/>
      <c r="E114" s="45" t="s">
        <v>30</v>
      </c>
      <c r="F114" s="74">
        <f>(Premiums_Breakdown!F38/'Macro data'!C35)*1000</f>
        <v>13.169700478391592</v>
      </c>
      <c r="G114" s="74">
        <f>(Premiums_Breakdown!G38/'Macro data'!D35)*1000</f>
        <v>15.961574234354185</v>
      </c>
      <c r="H114" s="74">
        <f>(Premiums_Breakdown!H38/'Macro data'!E35)*1000</f>
        <v>19.929245445977699</v>
      </c>
      <c r="I114" s="74">
        <f>(Premiums_Breakdown!I38/'Macro data'!F35)*1000</f>
        <v>23.561008493796706</v>
      </c>
      <c r="J114" s="74">
        <f>(Premiums_Breakdown!J38/'Macro data'!G35)*1000</f>
        <v>24.57725458877988</v>
      </c>
      <c r="K114" s="74">
        <f>(Premiums_Breakdown!K38/'Macro data'!H35)*1000</f>
        <v>23.872248892914214</v>
      </c>
      <c r="L114" s="74">
        <f>(Premiums_Breakdown!L38/'Macro data'!I35)*1000</f>
        <v>27.558031098657189</v>
      </c>
      <c r="M114" s="74">
        <f>(Premiums_Breakdown!M38/'Macro data'!J35)*1000</f>
        <v>32.392406175281614</v>
      </c>
      <c r="N114" s="74">
        <f>(Premiums_Breakdown!N38/'Macro data'!K35)*1000</f>
        <v>40.034187871798572</v>
      </c>
      <c r="O114" s="74">
        <f>(Premiums_Breakdown!O38/'Macro data'!L35)*1000</f>
        <v>48.609384200989304</v>
      </c>
      <c r="P114" s="74">
        <f>(Premiums_Breakdown!P38/'Macro data'!M35)*1000</f>
        <v>48.893856891871529</v>
      </c>
      <c r="Q114" s="48">
        <f t="shared" si="26"/>
        <v>5.8522175410820054E-3</v>
      </c>
      <c r="R114" s="48">
        <f t="shared" si="27"/>
        <v>2.0632227231470068</v>
      </c>
    </row>
    <row r="115" spans="3:18" ht="15.75" thickBot="1" x14ac:dyDescent="0.3">
      <c r="C115" s="256"/>
      <c r="D115" s="257"/>
      <c r="E115" s="132" t="s">
        <v>41</v>
      </c>
      <c r="F115" s="75">
        <f>(Premiums_Breakdown!F39/'Macro data'!C36)*1000</f>
        <v>274.9061078781055</v>
      </c>
      <c r="G115" s="75">
        <f>(Premiums_Breakdown!G39/'Macro data'!D36)*1000</f>
        <v>282.03357843941171</v>
      </c>
      <c r="H115" s="75">
        <f>(Premiums_Breakdown!H39/'Macro data'!E36)*1000</f>
        <v>268.83618100190529</v>
      </c>
      <c r="I115" s="75">
        <f>(Premiums_Breakdown!I39/'Macro data'!F36)*1000</f>
        <v>272.64031830282596</v>
      </c>
      <c r="J115" s="75">
        <f>(Premiums_Breakdown!J39/'Macro data'!G36)*1000</f>
        <v>267.73487965359811</v>
      </c>
      <c r="K115" s="75">
        <f>(Premiums_Breakdown!K39/'Macro data'!H36)*1000</f>
        <v>259.95185409925853</v>
      </c>
      <c r="L115" s="75">
        <f>(Premiums_Breakdown!L39/'Macro data'!I36)*1000</f>
        <v>278.99449714511445</v>
      </c>
      <c r="M115" s="75">
        <f>(Premiums_Breakdown!M39/'Macro data'!J36)*1000</f>
        <v>296.7899233324892</v>
      </c>
      <c r="N115" s="75">
        <f>(Premiums_Breakdown!N39/'Macro data'!K36)*1000</f>
        <v>304.50200879243147</v>
      </c>
      <c r="O115" s="75">
        <f>(Premiums_Breakdown!O39/'Macro data'!L36)*1000</f>
        <v>292.65204202266125</v>
      </c>
      <c r="P115" s="75">
        <f>(Premiums_Breakdown!P39/'Macro data'!M36)*1000</f>
        <v>286.83064783587372</v>
      </c>
      <c r="Q115" s="48">
        <f t="shared" si="26"/>
        <v>-1.9891862522308124E-2</v>
      </c>
      <c r="R115" s="48">
        <f t="shared" si="27"/>
        <v>1.700885909757921E-2</v>
      </c>
    </row>
    <row r="116" spans="3:18" ht="15.75" hidden="1" thickBot="1" x14ac:dyDescent="0.3">
      <c r="C116" s="258"/>
      <c r="D116" s="259"/>
      <c r="E116" s="55" t="s">
        <v>85</v>
      </c>
      <c r="F116" s="64">
        <f>(Premiums_Breakdown!F40/'Macro data'!C37)*1000</f>
        <v>201.33538371455046</v>
      </c>
      <c r="G116" s="64">
        <f>(Premiums_Breakdown!G40/'Macro data'!D37)*1000</f>
        <v>215.96355977686025</v>
      </c>
      <c r="H116" s="64">
        <f>(Premiums_Breakdown!H40/'Macro data'!E37)*1000</f>
        <v>215.47782661109554</v>
      </c>
      <c r="I116" s="64">
        <f>(Premiums_Breakdown!I40/'Macro data'!F37)*1000</f>
        <v>218.55654177405415</v>
      </c>
      <c r="J116" s="64">
        <f>(Premiums_Breakdown!J40/'Macro data'!G37)*1000</f>
        <v>216.72358620894616</v>
      </c>
      <c r="K116" s="64">
        <f>(Premiums_Breakdown!K40/'Macro data'!H37)*1000</f>
        <v>211.50864930584069</v>
      </c>
      <c r="L116" s="64">
        <f>(Premiums_Breakdown!L40/'Macro data'!I37)*1000</f>
        <v>213.24177426641191</v>
      </c>
      <c r="M116" s="64">
        <f>(Premiums_Breakdown!M40/'Macro data'!J37)*1000</f>
        <v>219.42185255484029</v>
      </c>
      <c r="N116" s="64">
        <f>(Premiums_Breakdown!N40/'Macro data'!K37)*1000</f>
        <v>221.70009984983491</v>
      </c>
      <c r="O116" s="64">
        <f>(Premiums_Breakdown!O40/'Macro data'!L37)*1000</f>
        <v>220.04969580756909</v>
      </c>
      <c r="P116" s="64">
        <f>(Premiums_Breakdown!P40/'Macro data'!M37)*1000</f>
        <v>219.67158923460369</v>
      </c>
      <c r="Q116" s="48">
        <f>IF(OR(P116=0, O116=0),"-",P116/O116-1)</f>
        <v>-1.7182780988529434E-3</v>
      </c>
      <c r="R116" s="48">
        <f>IF(OR(P116=0, G116=0),"-",P116/G116-1)</f>
        <v>1.7169699654769E-2</v>
      </c>
    </row>
    <row r="117" spans="3:18" ht="16.5" thickTop="1" thickBot="1" x14ac:dyDescent="0.3">
      <c r="C117" s="260"/>
      <c r="D117" s="261"/>
      <c r="E117" s="57" t="s">
        <v>86</v>
      </c>
      <c r="F117" s="100">
        <f>(Premiums_Breakdown!F41/'Macro data'!C38)*1000</f>
        <v>201.34744835427463</v>
      </c>
      <c r="G117" s="100">
        <f>(Premiums_Breakdown!G41/'Macro data'!D38)*1000</f>
        <v>215.97654663345534</v>
      </c>
      <c r="H117" s="100">
        <f>(Premiums_Breakdown!H41/'Macro data'!E38)*1000</f>
        <v>215.49082150222375</v>
      </c>
      <c r="I117" s="100">
        <f>(Premiums_Breakdown!I41/'Macro data'!F38)*1000</f>
        <v>218.56984867714317</v>
      </c>
      <c r="J117" s="100">
        <f>(Premiums_Breakdown!J41/'Macro data'!G38)*1000</f>
        <v>216.73677577968076</v>
      </c>
      <c r="K117" s="100">
        <f>(Premiums_Breakdown!K41/'Macro data'!H38)*1000</f>
        <v>211.52155156843531</v>
      </c>
      <c r="L117" s="100">
        <f>(Premiums_Breakdown!L41/'Macro data'!I38)*1000</f>
        <v>213.25483847587884</v>
      </c>
      <c r="M117" s="100">
        <f>(Premiums_Breakdown!M41/'Macro data'!J38)*1000</f>
        <v>219.43532596771945</v>
      </c>
      <c r="N117" s="100">
        <f>(Premiums_Breakdown!N41/'Macro data'!K38)*1000</f>
        <v>221.7137825229168</v>
      </c>
      <c r="O117" s="100">
        <f>(Premiums_Breakdown!O41/'Macro data'!L38)*1000</f>
        <v>220.06338185752458</v>
      </c>
      <c r="P117" s="100">
        <f>(Premiums_Breakdown!P41/'Macro data'!M38)*1000</f>
        <v>219.68532366995166</v>
      </c>
      <c r="Q117" s="48">
        <f>IF(OR(P117=0, O117=0),"-",P117/O117-1)</f>
        <v>-1.7179513664735691E-3</v>
      </c>
      <c r="R117" s="48">
        <f>IF(OR(P117=0, G117=0),"-",P117/G117-1)</f>
        <v>1.7172128614458604E-2</v>
      </c>
    </row>
    <row r="118" spans="3:18" ht="15.75" thickTop="1" x14ac:dyDescent="0.25">
      <c r="C118"/>
      <c r="D118"/>
      <c r="E118" s="133" t="s">
        <v>87</v>
      </c>
      <c r="F118" s="85"/>
      <c r="G118" s="85">
        <f>G116/F116-1</f>
        <v>7.265576369352611E-2</v>
      </c>
      <c r="H118" s="85">
        <f t="shared" ref="H118:P118" si="28">H116/G116-1</f>
        <v>-2.2491440975810351E-3</v>
      </c>
      <c r="I118" s="85">
        <f t="shared" si="28"/>
        <v>1.4287851383034456E-2</v>
      </c>
      <c r="J118" s="85">
        <f t="shared" si="28"/>
        <v>-8.3866424231900938E-3</v>
      </c>
      <c r="K118" s="85">
        <f t="shared" si="28"/>
        <v>-2.4062618168738115E-2</v>
      </c>
      <c r="L118" s="85">
        <f t="shared" si="28"/>
        <v>8.194109159409102E-3</v>
      </c>
      <c r="M118" s="85">
        <f t="shared" si="28"/>
        <v>2.8981555371544232E-2</v>
      </c>
      <c r="N118" s="85">
        <f t="shared" si="28"/>
        <v>1.0382955336799116E-2</v>
      </c>
      <c r="O118" s="85">
        <f t="shared" si="28"/>
        <v>-7.4443089713702726E-3</v>
      </c>
      <c r="P118" s="86">
        <f t="shared" si="28"/>
        <v>-1.7182780988529434E-3</v>
      </c>
      <c r="Q118" s="103"/>
    </row>
    <row r="119" spans="3:18" x14ac:dyDescent="0.25">
      <c r="C119"/>
      <c r="D119"/>
      <c r="F119" s="140"/>
      <c r="G119" s="140"/>
      <c r="H119" s="140"/>
      <c r="I119" s="140"/>
      <c r="J119" s="140"/>
      <c r="K119" s="140"/>
      <c r="L119" s="140"/>
      <c r="M119" s="140"/>
      <c r="N119" s="140"/>
      <c r="O119" s="140"/>
      <c r="P119" s="140"/>
      <c r="Q119" s="103"/>
    </row>
    <row r="120" spans="3:18" x14ac:dyDescent="0.25">
      <c r="C120"/>
      <c r="D120"/>
    </row>
    <row r="121" spans="3:18" ht="18.75" hidden="1" x14ac:dyDescent="0.25">
      <c r="C121" s="264" t="s">
        <v>224</v>
      </c>
      <c r="D121" s="265"/>
      <c r="E121" s="284" t="s">
        <v>201</v>
      </c>
      <c r="F121" s="285"/>
      <c r="G121" s="285"/>
      <c r="H121" s="285"/>
      <c r="I121" s="285"/>
      <c r="J121" s="285"/>
      <c r="K121" s="285"/>
      <c r="L121" s="285"/>
      <c r="M121" s="285"/>
      <c r="N121" s="285"/>
      <c r="O121" s="285"/>
      <c r="P121" s="286"/>
    </row>
    <row r="122" spans="3:18" hidden="1" x14ac:dyDescent="0.15">
      <c r="C122" s="262" t="s">
        <v>93</v>
      </c>
      <c r="D122" s="263"/>
      <c r="E122" s="110"/>
      <c r="F122" s="111">
        <v>2004</v>
      </c>
      <c r="G122" s="111">
        <f t="shared" ref="G122:P122" si="29">F122+1</f>
        <v>2005</v>
      </c>
      <c r="H122" s="111">
        <f t="shared" si="29"/>
        <v>2006</v>
      </c>
      <c r="I122" s="111">
        <f t="shared" si="29"/>
        <v>2007</v>
      </c>
      <c r="J122" s="111">
        <f t="shared" si="29"/>
        <v>2008</v>
      </c>
      <c r="K122" s="111">
        <f t="shared" si="29"/>
        <v>2009</v>
      </c>
      <c r="L122" s="111">
        <f t="shared" si="29"/>
        <v>2010</v>
      </c>
      <c r="M122" s="111">
        <f t="shared" si="29"/>
        <v>2011</v>
      </c>
      <c r="N122" s="111">
        <f t="shared" si="29"/>
        <v>2012</v>
      </c>
      <c r="O122" s="121">
        <f t="shared" si="29"/>
        <v>2013</v>
      </c>
      <c r="P122" s="121">
        <f t="shared" si="29"/>
        <v>2014</v>
      </c>
      <c r="Q122" s="47" t="s">
        <v>83</v>
      </c>
      <c r="R122" s="46" t="s">
        <v>84</v>
      </c>
    </row>
    <row r="123" spans="3:18" hidden="1" x14ac:dyDescent="0.25">
      <c r="C123" s="256"/>
      <c r="D123" s="257"/>
      <c r="E123" s="45" t="s">
        <v>0</v>
      </c>
      <c r="F123" s="73">
        <f>(Premiums_Breakdown!F47/'Macro data'!C5)*1000</f>
        <v>165.05839124807352</v>
      </c>
      <c r="G123" s="73">
        <f>(Premiums_Breakdown!G47/'Macro data'!D5)*1000</f>
        <v>170.45955432508197</v>
      </c>
      <c r="H123" s="73">
        <f>(Premiums_Breakdown!H47/'Macro data'!E5)*1000</f>
        <v>174.09112198275369</v>
      </c>
      <c r="I123" s="73">
        <f>(Premiums_Breakdown!I47/'Macro data'!F5)*1000</f>
        <v>179.04175596620735</v>
      </c>
      <c r="J123" s="73">
        <f>(Premiums_Breakdown!J47/'Macro data'!G5)*1000</f>
        <v>184.76192012290821</v>
      </c>
      <c r="K123" s="73">
        <f>(Premiums_Breakdown!K47/'Macro data'!H5)*1000</f>
        <v>190.8817549315819</v>
      </c>
      <c r="L123" s="73">
        <f>(Premiums_Breakdown!L47/'Macro data'!I5)*1000</f>
        <v>196.12907304586653</v>
      </c>
      <c r="M123" s="73">
        <f>(Premiums_Breakdown!M47/'Macro data'!J5)*1000</f>
        <v>202.62289789190993</v>
      </c>
      <c r="N123" s="73">
        <f>(Premiums_Breakdown!N47/'Macro data'!K5)*1000</f>
        <v>208.60784472535542</v>
      </c>
      <c r="O123" s="73">
        <f>(Premiums_Breakdown!O47/'Macro data'!L5)*1000</f>
        <v>215.45553286495516</v>
      </c>
      <c r="P123" s="73">
        <f>(Premiums_Breakdown!P47/'Macro data'!M5)*1000</f>
        <v>220.99735872890787</v>
      </c>
      <c r="Q123" s="94">
        <f>IF(OR(P123=0, O123=0),"-",P123/O123-1)</f>
        <v>2.5721436763595396E-2</v>
      </c>
      <c r="R123" s="94">
        <f>IF(OR(P123=0, G123=0),"-",P123/G123-1)</f>
        <v>0.29647974033444724</v>
      </c>
    </row>
    <row r="124" spans="3:18" hidden="1" x14ac:dyDescent="0.25">
      <c r="C124" s="256"/>
      <c r="D124" s="257"/>
      <c r="E124" s="45" t="s">
        <v>1</v>
      </c>
      <c r="F124" s="74">
        <f>(Premiums_Breakdown!F48/'Macro data'!C6)*1000</f>
        <v>74.060656566331815</v>
      </c>
      <c r="G124" s="74">
        <f>(Premiums_Breakdown!G48/'Macro data'!D6)*1000</f>
        <v>81.576349901377114</v>
      </c>
      <c r="H124" s="74">
        <f>(Premiums_Breakdown!H48/'Macro data'!E6)*1000</f>
        <v>88.514120595179591</v>
      </c>
      <c r="I124" s="74">
        <f>(Premiums_Breakdown!I48/'Macro data'!F6)*1000</f>
        <v>97.101625578414684</v>
      </c>
      <c r="J124" s="74">
        <f>(Premiums_Breakdown!J48/'Macro data'!G6)*1000</f>
        <v>104.41587377679629</v>
      </c>
      <c r="K124" s="74">
        <f>(Premiums_Breakdown!K48/'Macro data'!H6)*1000</f>
        <v>111.00518429417433</v>
      </c>
      <c r="L124" s="74">
        <f>(Premiums_Breakdown!L48/'Macro data'!I6)*1000</f>
        <v>115.65436168398155</v>
      </c>
      <c r="M124" s="74">
        <f>(Premiums_Breakdown!M48/'Macro data'!J6)*1000</f>
        <v>119.22382315734778</v>
      </c>
      <c r="N124" s="74">
        <f>(Premiums_Breakdown!N48/'Macro data'!K6)*1000</f>
        <v>122.52231212499493</v>
      </c>
      <c r="O124" s="74">
        <f>(Premiums_Breakdown!O48/'Macro data'!L6)*1000</f>
        <v>125.46734877269853</v>
      </c>
      <c r="P124" s="74">
        <f>(Premiums_Breakdown!P48/'Macro data'!M6)*1000</f>
        <v>128.75331933296633</v>
      </c>
      <c r="Q124" s="94">
        <f t="shared" ref="Q124:Q154" si="30">IF(OR(P124=0, O124=0),"-",P124/O124-1)</f>
        <v>2.6189846142527395E-2</v>
      </c>
      <c r="R124" s="94">
        <f t="shared" ref="R124:R154" si="31">IF(OR(P124=0, G124=0),"-",P124/G124-1)</f>
        <v>0.57831674852606763</v>
      </c>
    </row>
    <row r="125" spans="3:18" hidden="1" x14ac:dyDescent="0.25">
      <c r="C125" s="256"/>
      <c r="D125" s="257"/>
      <c r="E125" s="45" t="s">
        <v>2</v>
      </c>
      <c r="F125" s="74">
        <f>(Premiums_Breakdown!F49/'Macro data'!C7)*1000</f>
        <v>6.5540550099727195E-4</v>
      </c>
      <c r="G125" s="74">
        <f>(Premiums_Breakdown!G49/'Macro data'!D7)*1000</f>
        <v>0.16093302773265217</v>
      </c>
      <c r="H125" s="74">
        <f>(Premiums_Breakdown!H49/'Macro data'!E7)*1000</f>
        <v>6.7017284111383377E-4</v>
      </c>
      <c r="I125" s="74">
        <f>(Premiums_Breakdown!I49/'Macro data'!F7)*1000</f>
        <v>1.2112033946394475E-3</v>
      </c>
      <c r="J125" s="74">
        <f>(Premiums_Breakdown!J49/'Macro data'!G7)*1000</f>
        <v>2.2307297795157929E-3</v>
      </c>
      <c r="K125" s="74">
        <f>(Premiums_Breakdown!K49/'Macro data'!H7)*1000</f>
        <v>2.8401332900799951E-3</v>
      </c>
      <c r="L125" s="74">
        <f>(Premiums_Breakdown!L49/'Macro data'!I7)*1000</f>
        <v>2.2596550394958954E-3</v>
      </c>
      <c r="M125" s="74">
        <f>(Premiums_Breakdown!M49/'Macro data'!J7)*1000</f>
        <v>9.2276952289062544E-3</v>
      </c>
      <c r="N125" s="74">
        <f>(Premiums_Breakdown!N49/'Macro data'!K7)*1000</f>
        <v>1.2955856575088991</v>
      </c>
      <c r="O125" s="74">
        <f>(Premiums_Breakdown!O49/'Macro data'!L7)*1000</f>
        <v>2.5970148588727922</v>
      </c>
      <c r="P125" s="74">
        <f>(Premiums_Breakdown!P49/'Macro data'!M7)*1000</f>
        <v>3.1049117772595385</v>
      </c>
      <c r="Q125" s="94">
        <f t="shared" si="30"/>
        <v>0.195569508064807</v>
      </c>
      <c r="R125" s="94">
        <f t="shared" si="31"/>
        <v>18.293191838890468</v>
      </c>
    </row>
    <row r="126" spans="3:18" hidden="1" x14ac:dyDescent="0.25">
      <c r="C126" s="256"/>
      <c r="D126" s="257"/>
      <c r="E126" s="45" t="s">
        <v>3</v>
      </c>
      <c r="F126" s="74">
        <f>(Premiums_Breakdown!F50/'Macro data'!C8)*1000</f>
        <v>700.46257171549507</v>
      </c>
      <c r="G126" s="74">
        <f>(Premiums_Breakdown!G50/'Macro data'!D8)*1000</f>
        <v>697.4200021022607</v>
      </c>
      <c r="H126" s="74">
        <f>(Premiums_Breakdown!H50/'Macro data'!E8)*1000</f>
        <v>704.99563683727899</v>
      </c>
      <c r="I126" s="74">
        <f>(Premiums_Breakdown!I50/'Macro data'!F8)*1000</f>
        <v>699.72338269151169</v>
      </c>
      <c r="J126" s="74">
        <f>(Premiums_Breakdown!J50/'Macro data'!G8)*1000</f>
        <v>940.72970537934555</v>
      </c>
      <c r="K126" s="74">
        <f>(Premiums_Breakdown!K50/'Macro data'!H8)*1000</f>
        <v>927.98868161680116</v>
      </c>
      <c r="L126" s="74">
        <f>(Premiums_Breakdown!L50/'Macro data'!I8)*1000</f>
        <v>947.37691427705579</v>
      </c>
      <c r="M126" s="74">
        <f>(Premiums_Breakdown!M50/'Macro data'!J8)*1000</f>
        <v>977.06715057574297</v>
      </c>
      <c r="N126" s="74">
        <f>(Premiums_Breakdown!N50/'Macro data'!K8)*1000</f>
        <v>989.81309621781043</v>
      </c>
      <c r="O126" s="74">
        <f>(Premiums_Breakdown!O50/'Macro data'!L8)*1000</f>
        <v>998.81928736768418</v>
      </c>
      <c r="P126" s="74">
        <f>(Premiums_Breakdown!P50/'Macro data'!M8)*1000</f>
        <v>982.49671006495441</v>
      </c>
      <c r="Q126" s="94">
        <f t="shared" si="30"/>
        <v>-1.6341872357858334E-2</v>
      </c>
      <c r="R126" s="94">
        <f t="shared" si="31"/>
        <v>0.40875900763295525</v>
      </c>
    </row>
    <row r="127" spans="3:18" hidden="1" x14ac:dyDescent="0.25">
      <c r="C127" s="256"/>
      <c r="D127" s="257"/>
      <c r="E127" s="45" t="s">
        <v>4</v>
      </c>
      <c r="F127" s="74">
        <f>(Premiums_Breakdown!F51/'Macro data'!C9)*1000</f>
        <v>73.02506860120269</v>
      </c>
      <c r="G127" s="74">
        <f>(Premiums_Breakdown!G51/'Macro data'!D9)*1000</f>
        <v>91.608720647122141</v>
      </c>
      <c r="H127" s="74">
        <f>(Premiums_Breakdown!H51/'Macro data'!E9)*1000</f>
        <v>100.00723655973819</v>
      </c>
      <c r="I127" s="74">
        <f>(Premiums_Breakdown!I51/'Macro data'!F9)*1000</f>
        <v>140.5140618360557</v>
      </c>
      <c r="J127" s="74">
        <f>(Premiums_Breakdown!J51/'Macro data'!G9)*1000</f>
        <v>94.491667879634136</v>
      </c>
      <c r="K127" s="74">
        <f>(Premiums_Breakdown!K51/'Macro data'!H9)*1000</f>
        <v>105.49232680411077</v>
      </c>
      <c r="L127" s="74">
        <f>(Premiums_Breakdown!L51/'Macro data'!I9)*1000</f>
        <v>107.75203261957662</v>
      </c>
      <c r="M127" s="74">
        <f>(Premiums_Breakdown!M51/'Macro data'!J9)*1000</f>
        <v>115.51043106825715</v>
      </c>
      <c r="N127" s="74">
        <f>(Premiums_Breakdown!N51/'Macro data'!K9)*1000</f>
        <v>119.48803437543141</v>
      </c>
      <c r="O127" s="74">
        <f>(Premiums_Breakdown!O51/'Macro data'!L9)*1000</f>
        <v>113.5263859342771</v>
      </c>
      <c r="P127" s="74">
        <f>(Premiums_Breakdown!P51/'Macro data'!M9)*1000</f>
        <v>117.71561771561771</v>
      </c>
      <c r="Q127" s="94">
        <f t="shared" si="30"/>
        <v>3.6900952557107347E-2</v>
      </c>
      <c r="R127" s="94">
        <f t="shared" si="31"/>
        <v>0.28498266195703836</v>
      </c>
    </row>
    <row r="128" spans="3:18" hidden="1" x14ac:dyDescent="0.25">
      <c r="C128" s="256"/>
      <c r="D128" s="257"/>
      <c r="E128" s="45" t="s">
        <v>44</v>
      </c>
      <c r="F128" s="74">
        <f>(Premiums_Breakdown!F52/'Macro data'!C10)*1000</f>
        <v>2.0935894679696831</v>
      </c>
      <c r="G128" s="74">
        <f>(Premiums_Breakdown!G52/'Macro data'!D10)*1000</f>
        <v>2.7504262827761732</v>
      </c>
      <c r="H128" s="74">
        <f>(Premiums_Breakdown!H52/'Macro data'!E10)*1000</f>
        <v>3.1422928813244435</v>
      </c>
      <c r="I128" s="74">
        <f>(Premiums_Breakdown!I52/'Macro data'!F10)*1000</f>
        <v>4.3283931525574832</v>
      </c>
      <c r="J128" s="74">
        <f>(Premiums_Breakdown!J52/'Macro data'!G10)*1000</f>
        <v>5.5285439826128036</v>
      </c>
      <c r="K128" s="74">
        <f>(Premiums_Breakdown!K52/'Macro data'!H10)*1000</f>
        <v>6.1557808566057863</v>
      </c>
      <c r="L128" s="74">
        <f>(Premiums_Breakdown!L52/'Macro data'!I10)*1000</f>
        <v>9.1740586492595746</v>
      </c>
      <c r="M128" s="74">
        <f>(Premiums_Breakdown!M52/'Macro data'!J10)*1000</f>
        <v>10.441827007071739</v>
      </c>
      <c r="N128" s="74">
        <f>(Premiums_Breakdown!N52/'Macro data'!K10)*1000</f>
        <v>8.7964205114867262</v>
      </c>
      <c r="O128" s="74">
        <f>(Premiums_Breakdown!O52/'Macro data'!L10)*1000</f>
        <v>8.3863414894468633</v>
      </c>
      <c r="P128" s="74">
        <f>(Premiums_Breakdown!P52/'Macro data'!M10)*1000</f>
        <v>7.771933444056808</v>
      </c>
      <c r="Q128" s="94">
        <f t="shared" si="30"/>
        <v>-7.3262941434379836E-2</v>
      </c>
      <c r="R128" s="94">
        <f t="shared" si="31"/>
        <v>1.8257195958046624</v>
      </c>
    </row>
    <row r="129" spans="3:18" hidden="1" x14ac:dyDescent="0.25">
      <c r="C129" s="256"/>
      <c r="D129" s="257"/>
      <c r="E129" s="45" t="s">
        <v>6</v>
      </c>
      <c r="F129" s="74">
        <f>(Premiums_Breakdown!F53/'Macro data'!C11)*1000</f>
        <v>320.03471733899585</v>
      </c>
      <c r="G129" s="74">
        <f>(Premiums_Breakdown!G53/'Macro data'!D11)*1000</f>
        <v>331.48749778320462</v>
      </c>
      <c r="H129" s="74">
        <f>(Premiums_Breakdown!H53/'Macro data'!E11)*1000</f>
        <v>345.50816040589058</v>
      </c>
      <c r="I129" s="74">
        <f>(Premiums_Breakdown!I53/'Macro data'!F11)*1000</f>
        <v>357.90601522402272</v>
      </c>
      <c r="J129" s="74">
        <f>(Premiums_Breakdown!J53/'Macro data'!G11)*1000</f>
        <v>368.91021591823198</v>
      </c>
      <c r="K129" s="74">
        <f>(Premiums_Breakdown!K53/'Macro data'!H11)*1000</f>
        <v>383.7450719098851</v>
      </c>
      <c r="L129" s="74">
        <f>(Premiums_Breakdown!L53/'Macro data'!I11)*1000</f>
        <v>406.71249449755402</v>
      </c>
      <c r="M129" s="74">
        <f>(Premiums_Breakdown!M53/'Macro data'!J11)*1000</f>
        <v>424.05285219976486</v>
      </c>
      <c r="N129" s="74">
        <f>(Premiums_Breakdown!N53/'Macro data'!K11)*1000</f>
        <v>435.31733391030269</v>
      </c>
      <c r="O129" s="74">
        <f>(Premiums_Breakdown!O53/'Macro data'!L11)*1000</f>
        <v>439.53603935831813</v>
      </c>
      <c r="P129" s="74">
        <f>(Premiums_Breakdown!P53/'Macro data'!M11)*1000</f>
        <v>449.72317627458472</v>
      </c>
      <c r="Q129" s="94">
        <f t="shared" si="30"/>
        <v>2.317702305171343E-2</v>
      </c>
      <c r="R129" s="94">
        <f t="shared" si="31"/>
        <v>0.35668216533676667</v>
      </c>
    </row>
    <row r="130" spans="3:18" hidden="1" x14ac:dyDescent="0.25">
      <c r="C130" s="256"/>
      <c r="D130" s="257"/>
      <c r="E130" s="45" t="s">
        <v>7</v>
      </c>
      <c r="F130" s="74">
        <f>(Premiums_Breakdown!F54/'Macro data'!C12)*1000</f>
        <v>4.8274258594075121</v>
      </c>
      <c r="G130" s="74">
        <f>(Premiums_Breakdown!G54/'Macro data'!D12)*1000</f>
        <v>8.1162518005071735</v>
      </c>
      <c r="H130" s="74">
        <f>(Premiums_Breakdown!H54/'Macro data'!E12)*1000</f>
        <v>9.2306031234599839</v>
      </c>
      <c r="I130" s="74">
        <f>(Premiums_Breakdown!I54/'Macro data'!F12)*1000</f>
        <v>12.378198494390238</v>
      </c>
      <c r="J130" s="74">
        <f>(Premiums_Breakdown!J54/'Macro data'!G12)*1000</f>
        <v>16.728434845658288</v>
      </c>
      <c r="K130" s="74">
        <f>(Premiums_Breakdown!K54/'Macro data'!H12)*1000</f>
        <v>21.079871297595798</v>
      </c>
      <c r="L130" s="74">
        <f>(Premiums_Breakdown!L54/'Macro data'!I12)*1000</f>
        <v>23.539241528480989</v>
      </c>
      <c r="M130" s="74">
        <f>(Premiums_Breakdown!M54/'Macro data'!J12)*1000</f>
        <v>27.487561749541911</v>
      </c>
      <c r="N130" s="74">
        <f>(Premiums_Breakdown!N54/'Macro data'!K12)*1000</f>
        <v>28.8096240435043</v>
      </c>
      <c r="O130" s="74">
        <f>(Premiums_Breakdown!O54/'Macro data'!L12)*1000</f>
        <v>30.565830153986287</v>
      </c>
      <c r="P130" s="74">
        <f>(Premiums_Breakdown!P54/'Macro data'!M12)*1000</f>
        <v>35.420659811334339</v>
      </c>
      <c r="Q130" s="94">
        <f t="shared" si="30"/>
        <v>0.15883192548313319</v>
      </c>
      <c r="R130" s="94">
        <f t="shared" si="31"/>
        <v>3.3641647255351232</v>
      </c>
    </row>
    <row r="131" spans="3:18" hidden="1" x14ac:dyDescent="0.25">
      <c r="C131" s="256"/>
      <c r="D131" s="257"/>
      <c r="E131" s="45" t="s">
        <v>8</v>
      </c>
      <c r="F131" s="74">
        <f>(Premiums_Breakdown!F55/'Macro data'!C13)*1000</f>
        <v>2.8581897351249848</v>
      </c>
      <c r="G131" s="74">
        <f>(Premiums_Breakdown!G55/'Macro data'!D13)*1000</f>
        <v>3.2453204908984095</v>
      </c>
      <c r="H131" s="74">
        <f>(Premiums_Breakdown!H55/'Macro data'!E13)*1000</f>
        <v>3.1749993461441353</v>
      </c>
      <c r="I131" s="74">
        <f>(Premiums_Breakdown!I55/'Macro data'!F13)*1000</f>
        <v>3.7578290355988768</v>
      </c>
      <c r="J131" s="74">
        <f>(Premiums_Breakdown!J55/'Macro data'!G13)*1000</f>
        <v>4.8061231174018468</v>
      </c>
      <c r="K131" s="74">
        <f>(Premiums_Breakdown!K55/'Macro data'!H13)*1000</f>
        <v>6.3888203324833066</v>
      </c>
      <c r="L131" s="74">
        <f>(Premiums_Breakdown!L55/'Macro data'!I13)*1000</f>
        <v>5.1001657553870503</v>
      </c>
      <c r="M131" s="74">
        <f>(Premiums_Breakdown!M55/'Macro data'!J13)*1000</f>
        <v>5.5653324910127404</v>
      </c>
      <c r="N131" s="74">
        <f>(Premiums_Breakdown!N55/'Macro data'!K13)*1000</f>
        <v>6.3385845487946497</v>
      </c>
      <c r="O131" s="74">
        <f>(Premiums_Breakdown!O55/'Macro data'!L13)*1000</f>
        <v>7.0445259488521978</v>
      </c>
      <c r="P131" s="74">
        <f>(Premiums_Breakdown!P55/'Macro data'!M13)*1000</f>
        <v>7.6758277544251907</v>
      </c>
      <c r="Q131" s="94">
        <f t="shared" si="30"/>
        <v>8.9615938695754904E-2</v>
      </c>
      <c r="R131" s="94">
        <f t="shared" si="31"/>
        <v>1.3651986840597905</v>
      </c>
    </row>
    <row r="132" spans="3:18" hidden="1" x14ac:dyDescent="0.25">
      <c r="C132" s="256"/>
      <c r="D132" s="257"/>
      <c r="E132" s="45" t="s">
        <v>9</v>
      </c>
      <c r="F132" s="74">
        <f>(Premiums_Breakdown!F56/'Macro data'!C14)*1000</f>
        <v>94.107830008429886</v>
      </c>
      <c r="G132" s="74">
        <f>(Premiums_Breakdown!G56/'Macro data'!D14)*1000</f>
        <v>100.59375384126018</v>
      </c>
      <c r="H132" s="74">
        <f>(Premiums_Breakdown!H56/'Macro data'!E14)*1000</f>
        <v>108.60654745534823</v>
      </c>
      <c r="I132" s="74">
        <f>(Premiums_Breakdown!I56/'Macro data'!F14)*1000</f>
        <v>117.33003154338584</v>
      </c>
      <c r="J132" s="74">
        <f>(Premiums_Breakdown!J56/'Macro data'!G14)*1000</f>
        <v>123.35474119729386</v>
      </c>
      <c r="K132" s="74">
        <f>(Premiums_Breakdown!K56/'Macro data'!H14)*1000</f>
        <v>128.03284619483526</v>
      </c>
      <c r="L132" s="74">
        <f>(Premiums_Breakdown!L56/'Macro data'!I14)*1000</f>
        <v>118.01091725968072</v>
      </c>
      <c r="M132" s="74">
        <f>(Premiums_Breakdown!M56/'Macro data'!J14)*1000</f>
        <v>137.715076495262</v>
      </c>
      <c r="N132" s="74">
        <f>(Premiums_Breakdown!N56/'Macro data'!K14)*1000</f>
        <v>141.76792306914103</v>
      </c>
      <c r="O132" s="74">
        <f>(Premiums_Breakdown!O56/'Macro data'!L14)*1000</f>
        <v>145.18485752281768</v>
      </c>
      <c r="P132" s="74">
        <f>(Premiums_Breakdown!P56/'Macro data'!M14)*1000</f>
        <v>152.13346560976404</v>
      </c>
      <c r="Q132" s="94">
        <f t="shared" si="30"/>
        <v>4.7860418817122774E-2</v>
      </c>
      <c r="R132" s="94">
        <f t="shared" si="31"/>
        <v>0.51235499024954367</v>
      </c>
    </row>
    <row r="133" spans="3:18" hidden="1" x14ac:dyDescent="0.25">
      <c r="C133" s="256"/>
      <c r="D133" s="257"/>
      <c r="E133" s="45" t="s">
        <v>10</v>
      </c>
      <c r="F133" s="74">
        <f>(Premiums_Breakdown!F57/'Macro data'!C15)*1000</f>
        <v>17.817006696895547</v>
      </c>
      <c r="G133" s="74">
        <f>(Premiums_Breakdown!G57/'Macro data'!D15)*1000</f>
        <v>21.38787853441854</v>
      </c>
      <c r="H133" s="74">
        <f>(Premiums_Breakdown!H57/'Macro data'!E15)*1000</f>
        <v>23.213422685983279</v>
      </c>
      <c r="I133" s="74">
        <f>(Premiums_Breakdown!I57/'Macro data'!F15)*1000</f>
        <v>25.961942066968547</v>
      </c>
      <c r="J133" s="74">
        <f>(Premiums_Breakdown!J57/'Macro data'!G15)*1000</f>
        <v>30.374584660570619</v>
      </c>
      <c r="K133" s="74">
        <f>(Premiums_Breakdown!K57/'Macro data'!H15)*1000</f>
        <v>33.043489362437136</v>
      </c>
      <c r="L133" s="74">
        <f>(Premiums_Breakdown!L57/'Macro data'!I15)*1000</f>
        <v>36.812610916676995</v>
      </c>
      <c r="M133" s="74">
        <f>(Premiums_Breakdown!M57/'Macro data'!J15)*1000</f>
        <v>40.556057028513507</v>
      </c>
      <c r="N133" s="74">
        <f>(Premiums_Breakdown!N57/'Macro data'!K15)*1000</f>
        <v>43.693451925261243</v>
      </c>
      <c r="O133" s="74">
        <f>(Premiums_Breakdown!O57/'Macro data'!L15)*1000</f>
        <v>51.04415706563541</v>
      </c>
      <c r="P133" s="74">
        <f>(Premiums_Breakdown!P57/'Macro data'!M15)*1000</f>
        <v>57.234369238727851</v>
      </c>
      <c r="Q133" s="94">
        <f t="shared" si="30"/>
        <v>0.12127170922095387</v>
      </c>
      <c r="R133" s="94">
        <f t="shared" si="31"/>
        <v>1.6760189958355705</v>
      </c>
    </row>
    <row r="134" spans="3:18" hidden="1" x14ac:dyDescent="0.25">
      <c r="C134" s="256"/>
      <c r="D134" s="257"/>
      <c r="E134" s="45" t="s">
        <v>11</v>
      </c>
      <c r="F134" s="74">
        <f>(Premiums_Breakdown!F58/'Macro data'!C16)*1000</f>
        <v>98.179164435210907</v>
      </c>
      <c r="G134" s="74">
        <f>(Premiums_Breakdown!G58/'Macro data'!D16)*1000</f>
        <v>107.33798308589847</v>
      </c>
      <c r="H134" s="74">
        <f>(Premiums_Breakdown!H58/'Macro data'!E16)*1000</f>
        <v>115.62554379868608</v>
      </c>
      <c r="I134" s="74">
        <f>(Premiums_Breakdown!I58/'Macro data'!F16)*1000</f>
        <v>121.91618478119418</v>
      </c>
      <c r="J134" s="74">
        <f>(Premiums_Breakdown!J58/'Macro data'!G16)*1000</f>
        <v>131.67683224959697</v>
      </c>
      <c r="K134" s="74">
        <f>(Premiums_Breakdown!K58/'Macro data'!H16)*1000</f>
        <v>140.01547025668438</v>
      </c>
      <c r="L134" s="74">
        <f>(Premiums_Breakdown!L58/'Macro data'!I16)*1000</f>
        <v>148.31212168567515</v>
      </c>
      <c r="M134" s="74">
        <f>(Premiums_Breakdown!M58/'Macro data'!J16)*1000</f>
        <v>146.56034935221157</v>
      </c>
      <c r="N134" s="74">
        <f>(Premiums_Breakdown!N58/'Macro data'!K16)*1000</f>
        <v>154.52613672418042</v>
      </c>
      <c r="O134" s="74">
        <f>(Premiums_Breakdown!O58/'Macro data'!L16)*1000</f>
        <v>158.87561700244265</v>
      </c>
      <c r="P134" s="74">
        <f>(Premiums_Breakdown!P58/'Macro data'!M16)*1000</f>
        <v>164.48552841010178</v>
      </c>
      <c r="Q134" s="94">
        <f t="shared" si="30"/>
        <v>3.5310084162083033E-2</v>
      </c>
      <c r="R134" s="94">
        <f t="shared" si="31"/>
        <v>0.53240748224671153</v>
      </c>
    </row>
    <row r="135" spans="3:18" hidden="1" x14ac:dyDescent="0.25">
      <c r="C135" s="256"/>
      <c r="D135" s="257"/>
      <c r="E135" s="45" t="s">
        <v>12</v>
      </c>
      <c r="F135" s="74">
        <f>(Premiums_Breakdown!F59/'Macro data'!C17)*1000</f>
        <v>0.4529910774347477</v>
      </c>
      <c r="G135" s="74">
        <f>(Premiums_Breakdown!G59/'Macro data'!D17)*1000</f>
        <v>0.4515197386820482</v>
      </c>
      <c r="H135" s="74">
        <f>(Premiums_Breakdown!H59/'Macro data'!E17)*1000</f>
        <v>0.44995942715845311</v>
      </c>
      <c r="I135" s="74">
        <f>(Premiums_Breakdown!I59/'Macro data'!F17)*1000</f>
        <v>0.62815310424290505</v>
      </c>
      <c r="J135" s="74">
        <f>(Premiums_Breakdown!J59/'Macro data'!G17)*1000</f>
        <v>0.80484883865678236</v>
      </c>
      <c r="K135" s="74">
        <f>(Premiums_Breakdown!K59/'Macro data'!H17)*1000</f>
        <v>0.98296310474794413</v>
      </c>
      <c r="L135" s="74">
        <f>(Premiums_Breakdown!L59/'Macro data'!I17)*1000</f>
        <v>1.609511713489747</v>
      </c>
      <c r="M135" s="74">
        <f>(Premiums_Breakdown!M59/'Macro data'!J17)*1000</f>
        <v>1.7081120579046392</v>
      </c>
      <c r="N135" s="74">
        <f>(Premiums_Breakdown!N59/'Macro data'!K17)*1000</f>
        <v>1.7144044077878715</v>
      </c>
      <c r="O135" s="74">
        <f>(Premiums_Breakdown!O59/'Macro data'!L17)*1000</f>
        <v>1.819604417999527</v>
      </c>
      <c r="P135" s="74">
        <f>(Premiums_Breakdown!P59/'Macro data'!M17)*1000</f>
        <v>2.2927988507391617</v>
      </c>
      <c r="Q135" s="94">
        <f t="shared" si="30"/>
        <v>0.26005346440072108</v>
      </c>
      <c r="R135" s="94">
        <f t="shared" si="31"/>
        <v>4.0779592879630631</v>
      </c>
    </row>
    <row r="136" spans="3:18" hidden="1" x14ac:dyDescent="0.25">
      <c r="C136" s="256"/>
      <c r="D136" s="257"/>
      <c r="E136" s="45" t="s">
        <v>13</v>
      </c>
      <c r="F136" s="74">
        <f>(Premiums_Breakdown!F60/'Macro data'!C18)*1000</f>
        <v>3.8516079130896372</v>
      </c>
      <c r="G136" s="74">
        <f>(Premiums_Breakdown!G60/'Macro data'!D18)*1000</f>
        <v>5.6645083966189027</v>
      </c>
      <c r="H136" s="74">
        <f>(Premiums_Breakdown!H60/'Macro data'!E18)*1000</f>
        <v>6.6918949195470665</v>
      </c>
      <c r="I136" s="74">
        <f>(Premiums_Breakdown!I60/'Macro data'!F18)*1000</f>
        <v>7.5984592133814548</v>
      </c>
      <c r="J136" s="74">
        <f>(Premiums_Breakdown!J60/'Macro data'!G18)*1000</f>
        <v>8.5097250733787746</v>
      </c>
      <c r="K136" s="74">
        <f>(Premiums_Breakdown!K60/'Macro data'!H18)*1000</f>
        <v>8.2110219881761619</v>
      </c>
      <c r="L136" s="74">
        <f>(Premiums_Breakdown!L60/'Macro data'!I18)*1000</f>
        <v>7.8297598202183432</v>
      </c>
      <c r="M136" s="74">
        <f>(Premiums_Breakdown!M60/'Macro data'!J18)*1000</f>
        <v>7.7621494983792187</v>
      </c>
      <c r="N136" s="74">
        <f>(Premiums_Breakdown!N60/'Macro data'!K18)*1000</f>
        <v>7.2681774775795871</v>
      </c>
      <c r="O136" s="74">
        <f>(Premiums_Breakdown!O60/'Macro data'!L18)*1000</f>
        <v>7.6288007845147439</v>
      </c>
      <c r="P136" s="74">
        <f>(Premiums_Breakdown!P60/'Macro data'!M18)*1000</f>
        <v>8.5480431314437233</v>
      </c>
      <c r="Q136" s="94">
        <f t="shared" si="30"/>
        <v>0.12049631034996944</v>
      </c>
      <c r="R136" s="94">
        <f t="shared" si="31"/>
        <v>0.50905295445337817</v>
      </c>
    </row>
    <row r="137" spans="3:18" hidden="1" x14ac:dyDescent="0.25">
      <c r="C137" s="256"/>
      <c r="D137" s="257"/>
      <c r="E137" s="45" t="s">
        <v>14</v>
      </c>
      <c r="F137" s="74">
        <f>(Premiums_Breakdown!F61/'Macro data'!C19)*1000</f>
        <v>0.44921479921883545</v>
      </c>
      <c r="G137" s="74">
        <f>(Premiums_Breakdown!G61/'Macro data'!D19)*1000</f>
        <v>0.49871623544651295</v>
      </c>
      <c r="H137" s="74">
        <f>(Premiums_Breakdown!H61/'Macro data'!E19)*1000</f>
        <v>0.53183386272192712</v>
      </c>
      <c r="I137" s="74">
        <f>(Premiums_Breakdown!I61/'Macro data'!F19)*1000</f>
        <v>0.71593286015352442</v>
      </c>
      <c r="J137" s="74">
        <f>(Premiums_Breakdown!J61/'Macro data'!G19)*1000</f>
        <v>0.91427465781544159</v>
      </c>
      <c r="K137" s="74">
        <f>(Premiums_Breakdown!K61/'Macro data'!H19)*1000</f>
        <v>1.5123971777194494</v>
      </c>
      <c r="L137" s="74">
        <f>(Premiums_Breakdown!L61/'Macro data'!I19)*1000</f>
        <v>2.5114561491901588</v>
      </c>
      <c r="M137" s="74">
        <f>(Premiums_Breakdown!M61/'Macro data'!J19)*1000</f>
        <v>1.6363606081374764</v>
      </c>
      <c r="N137" s="74">
        <f>(Premiums_Breakdown!N61/'Macro data'!K19)*1000</f>
        <v>1.926660777150575</v>
      </c>
      <c r="O137" s="74">
        <f>(Premiums_Breakdown!O61/'Macro data'!L19)*1000</f>
        <v>3.5984521201715998</v>
      </c>
      <c r="P137" s="74">
        <f>(Premiums_Breakdown!P61/'Macro data'!M19)*1000</f>
        <v>3.6269087148188182</v>
      </c>
      <c r="Q137" s="94">
        <f t="shared" si="30"/>
        <v>7.9080098044659319E-3</v>
      </c>
      <c r="R137" s="94">
        <f t="shared" si="31"/>
        <v>6.2724897587734585</v>
      </c>
    </row>
    <row r="138" spans="3:18" hidden="1" x14ac:dyDescent="0.25">
      <c r="C138" s="256"/>
      <c r="D138" s="257"/>
      <c r="E138" s="45" t="s">
        <v>15</v>
      </c>
      <c r="F138" s="74">
        <f>(Premiums_Breakdown!F62/'Macro data'!C20)*1000</f>
        <v>0</v>
      </c>
      <c r="G138" s="74">
        <f>(Premiums_Breakdown!G62/'Macro data'!D20)*1000</f>
        <v>0</v>
      </c>
      <c r="H138" s="74">
        <f>(Premiums_Breakdown!H62/'Macro data'!E20)*1000</f>
        <v>0</v>
      </c>
      <c r="I138" s="74">
        <f>(Premiums_Breakdown!I62/'Macro data'!F20)*1000</f>
        <v>0</v>
      </c>
      <c r="J138" s="74">
        <f>(Premiums_Breakdown!J62/'Macro data'!G20)*1000</f>
        <v>0</v>
      </c>
      <c r="K138" s="74">
        <f>(Premiums_Breakdown!K62/'Macro data'!H20)*1000</f>
        <v>0</v>
      </c>
      <c r="L138" s="74">
        <f>(Premiums_Breakdown!L62/'Macro data'!I20)*1000</f>
        <v>0</v>
      </c>
      <c r="M138" s="74">
        <f>(Premiums_Breakdown!M62/'Macro data'!J20)*1000</f>
        <v>0</v>
      </c>
      <c r="N138" s="74">
        <f>(Premiums_Breakdown!N62/'Macro data'!K20)*1000</f>
        <v>0</v>
      </c>
      <c r="O138" s="74">
        <f>(Premiums_Breakdown!O62/'Macro data'!L20)*1000</f>
        <v>0</v>
      </c>
      <c r="P138" s="74">
        <f>(Premiums_Breakdown!P62/'Macro data'!M20)*1000</f>
        <v>0</v>
      </c>
      <c r="Q138" s="94" t="str">
        <f t="shared" si="30"/>
        <v>-</v>
      </c>
      <c r="R138" s="94" t="str">
        <f t="shared" si="31"/>
        <v>-</v>
      </c>
    </row>
    <row r="139" spans="3:18" hidden="1" x14ac:dyDescent="0.25">
      <c r="C139" s="256"/>
      <c r="D139" s="257"/>
      <c r="E139" s="45" t="s">
        <v>16</v>
      </c>
      <c r="F139" s="74">
        <f>(Premiums_Breakdown!F63/'Macro data'!C21)*1000</f>
        <v>0</v>
      </c>
      <c r="G139" s="74">
        <f>(Premiums_Breakdown!G63/'Macro data'!D21)*1000</f>
        <v>0</v>
      </c>
      <c r="H139" s="74">
        <f>(Premiums_Breakdown!H63/'Macro data'!E21)*1000</f>
        <v>0</v>
      </c>
      <c r="I139" s="74">
        <f>(Premiums_Breakdown!I63/'Macro data'!F21)*1000</f>
        <v>0</v>
      </c>
      <c r="J139" s="74">
        <f>(Premiums_Breakdown!J63/'Macro data'!G21)*1000</f>
        <v>0</v>
      </c>
      <c r="K139" s="74">
        <f>(Premiums_Breakdown!K63/'Macro data'!H21)*1000</f>
        <v>0</v>
      </c>
      <c r="L139" s="74">
        <f>(Premiums_Breakdown!L63/'Macro data'!I21)*1000</f>
        <v>0</v>
      </c>
      <c r="M139" s="74">
        <f>(Premiums_Breakdown!M63/'Macro data'!J21)*1000</f>
        <v>0</v>
      </c>
      <c r="N139" s="74">
        <f>(Premiums_Breakdown!N63/'Macro data'!K21)*1000</f>
        <v>0</v>
      </c>
      <c r="O139" s="74">
        <f>(Premiums_Breakdown!O63/'Macro data'!L21)*1000</f>
        <v>0</v>
      </c>
      <c r="P139" s="74">
        <f>(Premiums_Breakdown!P63/'Macro data'!M21)*1000</f>
        <v>0</v>
      </c>
      <c r="Q139" s="94" t="str">
        <f t="shared" si="30"/>
        <v>-</v>
      </c>
      <c r="R139" s="94" t="str">
        <f t="shared" si="31"/>
        <v>-</v>
      </c>
    </row>
    <row r="140" spans="3:18" hidden="1" x14ac:dyDescent="0.25">
      <c r="C140" s="256"/>
      <c r="D140" s="257"/>
      <c r="E140" s="45" t="s">
        <v>17</v>
      </c>
      <c r="F140" s="74">
        <f>(Premiums_Breakdown!F64/'Macro data'!C22)*1000</f>
        <v>27.428042695218267</v>
      </c>
      <c r="G140" s="74">
        <f>(Premiums_Breakdown!G64/'Macro data'!D22)*1000</f>
        <v>29.65023453318237</v>
      </c>
      <c r="H140" s="74">
        <f>(Premiums_Breakdown!H64/'Macro data'!E22)*1000</f>
        <v>31.482386035570894</v>
      </c>
      <c r="I140" s="74">
        <f>(Premiums_Breakdown!I64/'Macro data'!F22)*1000</f>
        <v>35.209003392155616</v>
      </c>
      <c r="J140" s="74">
        <f>(Premiums_Breakdown!J64/'Macro data'!G22)*1000</f>
        <v>36.809789801437695</v>
      </c>
      <c r="K140" s="74">
        <f>(Premiums_Breakdown!K64/'Macro data'!H22)*1000</f>
        <v>37.186071338342302</v>
      </c>
      <c r="L140" s="74">
        <f>(Premiums_Breakdown!L64/'Macro data'!I22)*1000</f>
        <v>36.610825555870001</v>
      </c>
      <c r="M140" s="74">
        <f>(Premiums_Breakdown!M64/'Macro data'!J22)*1000</f>
        <v>36.587405745738749</v>
      </c>
      <c r="N140" s="74">
        <f>(Premiums_Breakdown!N64/'Macro data'!K22)*1000</f>
        <v>35.963103270323991</v>
      </c>
      <c r="O140" s="74">
        <f>(Premiums_Breakdown!O64/'Macro data'!L22)*1000</f>
        <v>34.681949018975835</v>
      </c>
      <c r="P140" s="74">
        <f>(Premiums_Breakdown!P64/'Macro data'!M22)*1000</f>
        <v>33.825431947146512</v>
      </c>
      <c r="Q140" s="94">
        <f t="shared" si="30"/>
        <v>-2.4696336164979904E-2</v>
      </c>
      <c r="R140" s="94">
        <f t="shared" si="31"/>
        <v>0.14081498779686097</v>
      </c>
    </row>
    <row r="141" spans="3:18" hidden="1" x14ac:dyDescent="0.25">
      <c r="C141" s="256"/>
      <c r="D141" s="257"/>
      <c r="E141" s="45" t="s">
        <v>18</v>
      </c>
      <c r="F141" s="74">
        <f>(Premiums_Breakdown!F65/'Macro data'!C23)*1000</f>
        <v>0</v>
      </c>
      <c r="G141" s="74">
        <f>(Premiums_Breakdown!G65/'Macro data'!D23)*1000</f>
        <v>0</v>
      </c>
      <c r="H141" s="74">
        <f>(Premiums_Breakdown!H65/'Macro data'!E23)*1000</f>
        <v>0</v>
      </c>
      <c r="I141" s="74">
        <f>(Premiums_Breakdown!I65/'Macro data'!F23)*1000</f>
        <v>0</v>
      </c>
      <c r="J141" s="74">
        <f>(Premiums_Breakdown!J65/'Macro data'!G23)*1000</f>
        <v>0</v>
      </c>
      <c r="K141" s="74">
        <f>(Premiums_Breakdown!K65/'Macro data'!H23)*1000</f>
        <v>0</v>
      </c>
      <c r="L141" s="74">
        <f>(Premiums_Breakdown!L65/'Macro data'!I23)*1000</f>
        <v>0</v>
      </c>
      <c r="M141" s="74">
        <f>(Premiums_Breakdown!M65/'Macro data'!J23)*1000</f>
        <v>0</v>
      </c>
      <c r="N141" s="74">
        <f>(Premiums_Breakdown!N65/'Macro data'!K23)*1000</f>
        <v>0</v>
      </c>
      <c r="O141" s="74">
        <f>(Premiums_Breakdown!O65/'Macro data'!L23)*1000</f>
        <v>0</v>
      </c>
      <c r="P141" s="74">
        <f>(Premiums_Breakdown!P65/'Macro data'!M23)*1000</f>
        <v>0</v>
      </c>
      <c r="Q141" s="94" t="str">
        <f t="shared" si="30"/>
        <v>-</v>
      </c>
      <c r="R141" s="94" t="str">
        <f t="shared" si="31"/>
        <v>-</v>
      </c>
    </row>
    <row r="142" spans="3:18" hidden="1" x14ac:dyDescent="0.25">
      <c r="C142" s="256"/>
      <c r="D142" s="257"/>
      <c r="E142" s="45" t="s">
        <v>19</v>
      </c>
      <c r="F142" s="74">
        <f>(Premiums_Breakdown!F66/'Macro data'!C24)*1000</f>
        <v>46.157903991559699</v>
      </c>
      <c r="G142" s="74">
        <f>(Premiums_Breakdown!G66/'Macro data'!D24)*1000</f>
        <v>54.202892266331325</v>
      </c>
      <c r="H142" s="74">
        <f>(Premiums_Breakdown!H66/'Macro data'!E24)*1000</f>
        <v>59.690547149136833</v>
      </c>
      <c r="I142" s="74">
        <f>(Premiums_Breakdown!I66/'Macro data'!F24)*1000</f>
        <v>65.100475233469211</v>
      </c>
      <c r="J142" s="74">
        <f>(Premiums_Breakdown!J66/'Macro data'!G24)*1000</f>
        <v>82.678963784546895</v>
      </c>
      <c r="K142" s="74">
        <f>(Premiums_Breakdown!K66/'Macro data'!H24)*1000</f>
        <v>91.1854103343465</v>
      </c>
      <c r="L142" s="74">
        <f>(Premiums_Breakdown!L66/'Macro data'!I24)*1000</f>
        <v>97.596730310357614</v>
      </c>
      <c r="M142" s="74">
        <f>(Premiums_Breakdown!M66/'Macro data'!J24)*1000</f>
        <v>76.195686151922473</v>
      </c>
      <c r="N142" s="74">
        <f>(Premiums_Breakdown!N66/'Macro data'!K24)*1000</f>
        <v>102.88595092340141</v>
      </c>
      <c r="O142" s="74">
        <f>(Premiums_Breakdown!O66/'Macro data'!L24)*1000</f>
        <v>104.27548092410422</v>
      </c>
      <c r="P142" s="74">
        <f>(Premiums_Breakdown!P66/'Macro data'!M24)*1000</f>
        <v>114.61213797118324</v>
      </c>
      <c r="Q142" s="94">
        <f t="shared" si="30"/>
        <v>9.9128356498326298E-2</v>
      </c>
      <c r="R142" s="94">
        <f t="shared" si="31"/>
        <v>1.1145022558579543</v>
      </c>
    </row>
    <row r="143" spans="3:18" hidden="1" x14ac:dyDescent="0.25">
      <c r="C143" s="256"/>
      <c r="D143" s="257"/>
      <c r="E143" s="45" t="s">
        <v>20</v>
      </c>
      <c r="F143" s="74">
        <f>(Premiums_Breakdown!F67/'Macro data'!C25)*1000</f>
        <v>9.8378796437754534</v>
      </c>
      <c r="G143" s="74">
        <f>(Premiums_Breakdown!G67/'Macro data'!D25)*1000</f>
        <v>12.086475967612451</v>
      </c>
      <c r="H143" s="74">
        <f>(Premiums_Breakdown!H67/'Macro data'!E25)*1000</f>
        <v>15.628294675397367</v>
      </c>
      <c r="I143" s="74">
        <f>(Premiums_Breakdown!I67/'Macro data'!F25)*1000</f>
        <v>20.890601151185372</v>
      </c>
      <c r="J143" s="74">
        <f>(Premiums_Breakdown!J67/'Macro data'!G25)*1000</f>
        <v>26.025638878019379</v>
      </c>
      <c r="K143" s="74">
        <f>(Premiums_Breakdown!K67/'Macro data'!H25)*1000</f>
        <v>20.637618394806292</v>
      </c>
      <c r="L143" s="74">
        <f>(Premiums_Breakdown!L67/'Macro data'!I25)*1000</f>
        <v>12.212386462194592</v>
      </c>
      <c r="M143" s="74">
        <f>(Premiums_Breakdown!M67/'Macro data'!J25)*1000</f>
        <v>11.097147132383945</v>
      </c>
      <c r="N143" s="74">
        <f>(Premiums_Breakdown!N67/'Macro data'!K25)*1000</f>
        <v>14.31360213711819</v>
      </c>
      <c r="O143" s="74">
        <f>(Premiums_Breakdown!O67/'Macro data'!L25)*1000</f>
        <v>14.378713574543255</v>
      </c>
      <c r="P143" s="74">
        <f>(Premiums_Breakdown!P67/'Macro data'!M25)*1000</f>
        <v>16.063209604150551</v>
      </c>
      <c r="Q143" s="94">
        <f t="shared" si="30"/>
        <v>0.11715206794226751</v>
      </c>
      <c r="R143" s="94">
        <f t="shared" si="31"/>
        <v>0.32902341817369773</v>
      </c>
    </row>
    <row r="144" spans="3:18" hidden="1" x14ac:dyDescent="0.25">
      <c r="C144" s="256"/>
      <c r="D144" s="257"/>
      <c r="E144" s="45" t="s">
        <v>21</v>
      </c>
      <c r="F144" s="74">
        <f>(Premiums_Breakdown!F68/'Macro data'!C26)*1000</f>
        <v>89.419436132092301</v>
      </c>
      <c r="G144" s="74">
        <f>(Premiums_Breakdown!G68/'Macro data'!D26)*1000</f>
        <v>93.772395101148661</v>
      </c>
      <c r="H144" s="74">
        <f>(Premiums_Breakdown!H68/'Macro data'!E26)*1000</f>
        <v>23.006213828239456</v>
      </c>
      <c r="I144" s="74">
        <f>(Premiums_Breakdown!I68/'Macro data'!F26)*1000</f>
        <v>28.714022604579068</v>
      </c>
      <c r="J144" s="74">
        <f>(Premiums_Breakdown!J68/'Macro data'!G26)*1000</f>
        <v>14.711940210674983</v>
      </c>
      <c r="K144" s="74">
        <f>(Premiums_Breakdown!K68/'Macro data'!H26)*1000</f>
        <v>14.601169066936627</v>
      </c>
      <c r="L144" s="74">
        <f>(Premiums_Breakdown!L68/'Macro data'!I26)*1000</f>
        <v>19.322411340323214</v>
      </c>
      <c r="M144" s="74">
        <f>(Premiums_Breakdown!M68/'Macro data'!J26)*1000</f>
        <v>16.867916980932026</v>
      </c>
      <c r="N144" s="74">
        <f>(Premiums_Breakdown!N68/'Macro data'!K26)*1000</f>
        <v>14.609168810143073</v>
      </c>
      <c r="O144" s="74">
        <f>(Premiums_Breakdown!O68/'Macro data'!L26)*1000</f>
        <v>18.985959882666769</v>
      </c>
      <c r="P144" s="74">
        <f>(Premiums_Breakdown!P68/'Macro data'!M26)*1000</f>
        <v>21.157354296353411</v>
      </c>
      <c r="Q144" s="94">
        <f t="shared" si="30"/>
        <v>0.11436842946608228</v>
      </c>
      <c r="R144" s="94">
        <f t="shared" si="31"/>
        <v>-0.77437545160778087</v>
      </c>
    </row>
    <row r="145" spans="3:18" hidden="1" x14ac:dyDescent="0.25">
      <c r="C145" s="256"/>
      <c r="D145" s="257"/>
      <c r="E145" s="45" t="s">
        <v>22</v>
      </c>
      <c r="F145" s="74">
        <f>(Premiums_Breakdown!F69/'Macro data'!C27)*1000</f>
        <v>471.58229237093394</v>
      </c>
      <c r="G145" s="74">
        <f>(Premiums_Breakdown!G69/'Macro data'!D27)*1000</f>
        <v>475.29898759475776</v>
      </c>
      <c r="H145" s="74">
        <f>(Premiums_Breakdown!H69/'Macro data'!E27)*1000</f>
        <v>1926.2027364653693</v>
      </c>
      <c r="I145" s="74">
        <f>(Premiums_Breakdown!I69/'Macro data'!F27)*1000</f>
        <v>1954.0295654870108</v>
      </c>
      <c r="J145" s="74">
        <f>(Premiums_Breakdown!J69/'Macro data'!G27)*1000</f>
        <v>2125.0321311904695</v>
      </c>
      <c r="K145" s="74">
        <f>(Premiums_Breakdown!K69/'Macro data'!H27)*1000</f>
        <v>2215.9087703850596</v>
      </c>
      <c r="L145" s="74">
        <f>(Premiums_Breakdown!L69/'Macro data'!I27)*1000</f>
        <v>2376.291169785995</v>
      </c>
      <c r="M145" s="74">
        <f>(Premiums_Breakdown!M69/'Macro data'!J27)*1000</f>
        <v>2429.4976782560839</v>
      </c>
      <c r="N145" s="74">
        <f>(Premiums_Breakdown!N69/'Macro data'!K27)*1000</f>
        <v>2386.3221494257018</v>
      </c>
      <c r="O145" s="74">
        <f>(Premiums_Breakdown!O69/'Macro data'!L27)*1000</f>
        <v>2465.9821241002824</v>
      </c>
      <c r="P145" s="74">
        <f>(Premiums_Breakdown!P69/'Macro data'!M27)*1000</f>
        <v>2465.5604286075304</v>
      </c>
      <c r="Q145" s="94">
        <f t="shared" si="30"/>
        <v>-1.7100508905987244E-4</v>
      </c>
      <c r="R145" s="94">
        <f t="shared" si="31"/>
        <v>4.187388344933062</v>
      </c>
    </row>
    <row r="146" spans="3:18" hidden="1" x14ac:dyDescent="0.25">
      <c r="C146" s="256"/>
      <c r="D146" s="257"/>
      <c r="E146" s="45" t="s">
        <v>23</v>
      </c>
      <c r="F146" s="74">
        <f>(Premiums_Breakdown!F70/'Macro data'!C28)*1000</f>
        <v>81.470201408612567</v>
      </c>
      <c r="G146" s="74">
        <f>(Premiums_Breakdown!G70/'Macro data'!D28)*1000</f>
        <v>93.227648210617346</v>
      </c>
      <c r="H146" s="74">
        <f>(Premiums_Breakdown!H70/'Macro data'!E28)*1000</f>
        <v>93.834476207723213</v>
      </c>
      <c r="I146" s="74">
        <f>(Premiums_Breakdown!I70/'Macro data'!F28)*1000</f>
        <v>94.006603827315161</v>
      </c>
      <c r="J146" s="74">
        <f>(Premiums_Breakdown!J70/'Macro data'!G28)*1000</f>
        <v>102.09298753123318</v>
      </c>
      <c r="K146" s="74">
        <f>(Premiums_Breakdown!K70/'Macro data'!H28)*1000</f>
        <v>102.89242572343913</v>
      </c>
      <c r="L146" s="74">
        <f>(Premiums_Breakdown!L70/'Macro data'!I28)*1000</f>
        <v>107.2440734128286</v>
      </c>
      <c r="M146" s="74">
        <f>(Premiums_Breakdown!M70/'Macro data'!J28)*1000</f>
        <v>110.22850929435856</v>
      </c>
      <c r="N146" s="74">
        <f>(Premiums_Breakdown!N70/'Macro data'!K28)*1000</f>
        <v>116.72002996859305</v>
      </c>
      <c r="O146" s="74">
        <f>(Premiums_Breakdown!O70/'Macro data'!L28)*1000</f>
        <v>123.74755804244067</v>
      </c>
      <c r="P146" s="74">
        <f>(Premiums_Breakdown!P70/'Macro data'!M28)*1000</f>
        <v>130.13145864542585</v>
      </c>
      <c r="Q146" s="94">
        <f t="shared" si="30"/>
        <v>5.1588093567032312E-2</v>
      </c>
      <c r="R146" s="94">
        <f t="shared" si="31"/>
        <v>0.39584620167009277</v>
      </c>
    </row>
    <row r="147" spans="3:18" hidden="1" x14ac:dyDescent="0.25">
      <c r="C147" s="256"/>
      <c r="D147" s="257"/>
      <c r="E147" s="45" t="s">
        <v>24</v>
      </c>
      <c r="F147" s="74">
        <f>(Premiums_Breakdown!F71/'Macro data'!C29)*1000</f>
        <v>0.89462918867394514</v>
      </c>
      <c r="G147" s="74">
        <f>(Premiums_Breakdown!G71/'Macro data'!D29)*1000</f>
        <v>0.95019488107185679</v>
      </c>
      <c r="H147" s="74">
        <f>(Premiums_Breakdown!H71/'Macro data'!E29)*1000</f>
        <v>1.0303415505652629</v>
      </c>
      <c r="I147" s="74">
        <f>(Premiums_Breakdown!I71/'Macro data'!F29)*1000</f>
        <v>1.2214749022636633</v>
      </c>
      <c r="J147" s="74">
        <f>(Premiums_Breakdown!J71/'Macro data'!G29)*1000</f>
        <v>1.8173361415581255</v>
      </c>
      <c r="K147" s="74">
        <f>(Premiums_Breakdown!K71/'Macro data'!H29)*1000</f>
        <v>1.6936440297904269</v>
      </c>
      <c r="L147" s="74">
        <f>(Premiums_Breakdown!L71/'Macro data'!I29)*1000</f>
        <v>2.1171924644428777</v>
      </c>
      <c r="M147" s="74">
        <f>(Premiums_Breakdown!M71/'Macro data'!J29)*1000</f>
        <v>2.6806090050122373</v>
      </c>
      <c r="N147" s="74">
        <f>(Premiums_Breakdown!N71/'Macro data'!K29)*1000</f>
        <v>3.1539303177935878</v>
      </c>
      <c r="O147" s="74">
        <f>(Premiums_Breakdown!O71/'Macro data'!L29)*1000</f>
        <v>3.7627077948338448</v>
      </c>
      <c r="P147" s="74">
        <f>(Premiums_Breakdown!P71/'Macro data'!M29)*1000</f>
        <v>4.0379691654109768</v>
      </c>
      <c r="Q147" s="94">
        <f t="shared" si="30"/>
        <v>7.3155128058326246E-2</v>
      </c>
      <c r="R147" s="94">
        <f t="shared" si="31"/>
        <v>3.2496220994749949</v>
      </c>
    </row>
    <row r="148" spans="3:18" hidden="1" x14ac:dyDescent="0.25">
      <c r="C148" s="256"/>
      <c r="D148" s="257"/>
      <c r="E148" s="45" t="s">
        <v>25</v>
      </c>
      <c r="F148" s="74">
        <f>(Premiums_Breakdown!F72/'Macro data'!C30)*1000</f>
        <v>33.005523735104809</v>
      </c>
      <c r="G148" s="74">
        <f>(Premiums_Breakdown!G72/'Macro data'!D30)*1000</f>
        <v>35.487953888411198</v>
      </c>
      <c r="H148" s="74">
        <f>(Premiums_Breakdown!H72/'Macro data'!E30)*1000</f>
        <v>38.853932970623639</v>
      </c>
      <c r="I148" s="74">
        <f>(Premiums_Breakdown!I72/'Macro data'!F30)*1000</f>
        <v>41.693940888981892</v>
      </c>
      <c r="J148" s="74">
        <f>(Premiums_Breakdown!J72/'Macro data'!G30)*1000</f>
        <v>44.692691701650062</v>
      </c>
      <c r="K148" s="74">
        <f>(Premiums_Breakdown!K72/'Macro data'!H30)*1000</f>
        <v>46.180058196457942</v>
      </c>
      <c r="L148" s="74">
        <f>(Premiums_Breakdown!L72/'Macro data'!I30)*1000</f>
        <v>49.131676260954414</v>
      </c>
      <c r="M148" s="74">
        <f>(Premiums_Breakdown!M72/'Macro data'!J30)*1000</f>
        <v>50.038069532904522</v>
      </c>
      <c r="N148" s="74">
        <f>(Premiums_Breakdown!N72/'Macro data'!K30)*1000</f>
        <v>51.383061813830203</v>
      </c>
      <c r="O148" s="74">
        <f>(Premiums_Breakdown!O72/'Macro data'!L30)*1000</f>
        <v>53.196617217280846</v>
      </c>
      <c r="P148" s="74">
        <f>(Premiums_Breakdown!P72/'Macro data'!M30)*1000</f>
        <v>55.081209896022003</v>
      </c>
      <c r="Q148" s="94">
        <f t="shared" si="30"/>
        <v>3.5426927074019954E-2</v>
      </c>
      <c r="R148" s="94">
        <f t="shared" si="31"/>
        <v>0.55211005033482929</v>
      </c>
    </row>
    <row r="149" spans="3:18" hidden="1" x14ac:dyDescent="0.25">
      <c r="C149" s="256"/>
      <c r="D149" s="257"/>
      <c r="E149" s="45" t="s">
        <v>26</v>
      </c>
      <c r="F149" s="74">
        <f>(Premiums_Breakdown!F73/'Macro data'!C31)*1000</f>
        <v>0.11789619042904467</v>
      </c>
      <c r="G149" s="74">
        <f>(Premiums_Breakdown!G73/'Macro data'!D31)*1000</f>
        <v>0.13559161997583424</v>
      </c>
      <c r="H149" s="74">
        <f>(Premiums_Breakdown!H73/'Macro data'!E31)*1000</f>
        <v>0.32500462603672092</v>
      </c>
      <c r="I149" s="74">
        <f>(Premiums_Breakdown!I73/'Macro data'!F31)*1000</f>
        <v>0.2957017605553719</v>
      </c>
      <c r="J149" s="74">
        <f>(Premiums_Breakdown!J73/'Macro data'!G31)*1000</f>
        <v>0.30268751895433027</v>
      </c>
      <c r="K149" s="74">
        <f>(Premiums_Breakdown!K73/'Macro data'!H31)*1000</f>
        <v>0.2619237170404134</v>
      </c>
      <c r="L149" s="74">
        <f>(Premiums_Breakdown!L73/'Macro data'!I31)*1000</f>
        <v>0.23324575271633197</v>
      </c>
      <c r="M149" s="74">
        <f>(Premiums_Breakdown!M73/'Macro data'!J31)*1000</f>
        <v>0.30922708775103447</v>
      </c>
      <c r="N149" s="74">
        <f>(Premiums_Breakdown!N73/'Macro data'!K31)*1000</f>
        <v>0.46621945410528481</v>
      </c>
      <c r="O149" s="74">
        <f>(Premiums_Breakdown!O73/'Macro data'!L31)*1000</f>
        <v>0.56269925017154354</v>
      </c>
      <c r="P149" s="74">
        <f>(Premiums_Breakdown!P73/'Macro data'!M31)*1000</f>
        <v>0.42160682058586008</v>
      </c>
      <c r="Q149" s="94">
        <f t="shared" si="30"/>
        <v>-0.25074216740589272</v>
      </c>
      <c r="R149" s="94">
        <f t="shared" si="31"/>
        <v>2.1093870009149591</v>
      </c>
    </row>
    <row r="150" spans="3:18" hidden="1" x14ac:dyDescent="0.25">
      <c r="C150" s="256"/>
      <c r="D150" s="257"/>
      <c r="E150" s="45" t="s">
        <v>27</v>
      </c>
      <c r="F150" s="74">
        <f>(Premiums_Breakdown!F74/'Macro data'!C32)*1000</f>
        <v>157.31515784668628</v>
      </c>
      <c r="G150" s="74">
        <f>(Premiums_Breakdown!G74/'Macro data'!D32)*1000</f>
        <v>164.73700636890618</v>
      </c>
      <c r="H150" s="74">
        <f>(Premiums_Breakdown!H74/'Macro data'!E32)*1000</f>
        <v>175.59458890828762</v>
      </c>
      <c r="I150" s="74">
        <f>(Premiums_Breakdown!I74/'Macro data'!F32)*1000</f>
        <v>181.91413883740447</v>
      </c>
      <c r="J150" s="74">
        <f>(Premiums_Breakdown!J74/'Macro data'!G32)*1000</f>
        <v>198.19087310752076</v>
      </c>
      <c r="K150" s="74">
        <f>(Premiums_Breakdown!K74/'Macro data'!H32)*1000</f>
        <v>71.045021825639196</v>
      </c>
      <c r="L150" s="74">
        <f>(Premiums_Breakdown!L74/'Macro data'!I32)*1000</f>
        <v>70.107231560107948</v>
      </c>
      <c r="M150" s="74">
        <f>(Premiums_Breakdown!M74/'Macro data'!J32)*1000</f>
        <v>70.194125759108928</v>
      </c>
      <c r="N150" s="74">
        <f>(Premiums_Breakdown!N74/'Macro data'!K32)*1000</f>
        <v>-116.68028870304762</v>
      </c>
      <c r="O150" s="74">
        <f>(Premiums_Breakdown!O74/'Macro data'!L32)*1000</f>
        <v>-42.580924084391498</v>
      </c>
      <c r="P150" s="74">
        <f>(Premiums_Breakdown!P74/'Macro data'!M32)*1000</f>
        <v>11.292112681849003</v>
      </c>
      <c r="Q150" s="94">
        <f t="shared" si="30"/>
        <v>-1.2651918182768667</v>
      </c>
      <c r="R150" s="94">
        <f t="shared" si="31"/>
        <v>-0.93145369743722395</v>
      </c>
    </row>
    <row r="151" spans="3:18" hidden="1" x14ac:dyDescent="0.25">
      <c r="C151" s="256"/>
      <c r="D151" s="257"/>
      <c r="E151" s="45" t="s">
        <v>28</v>
      </c>
      <c r="F151" s="74">
        <f>(Premiums_Breakdown!F75/'Macro data'!C33)*1000</f>
        <v>144.29005705703833</v>
      </c>
      <c r="G151" s="74">
        <f>(Premiums_Breakdown!G75/'Macro data'!D33)*1000</f>
        <v>143.35209163229308</v>
      </c>
      <c r="H151" s="74">
        <f>(Premiums_Breakdown!H75/'Macro data'!E33)*1000</f>
        <v>168.18490180958466</v>
      </c>
      <c r="I151" s="74">
        <f>(Premiums_Breakdown!I75/'Macro data'!F33)*1000</f>
        <v>183.05024380999185</v>
      </c>
      <c r="J151" s="74">
        <f>(Premiums_Breakdown!J75/'Macro data'!G33)*1000</f>
        <v>194.00388704198292</v>
      </c>
      <c r="K151" s="74">
        <f>(Premiums_Breakdown!K75/'Macro data'!H33)*1000</f>
        <v>204.1959060442972</v>
      </c>
      <c r="L151" s="74">
        <f>(Premiums_Breakdown!L75/'Macro data'!I33)*1000</f>
        <v>200.29546023011505</v>
      </c>
      <c r="M151" s="74">
        <f>(Premiums_Breakdown!M75/'Macro data'!J33)*1000</f>
        <v>209.24900094576648</v>
      </c>
      <c r="N151" s="74">
        <f>(Premiums_Breakdown!N75/'Macro data'!K33)*1000</f>
        <v>227.68227230799766</v>
      </c>
      <c r="O151" s="74">
        <f>(Premiums_Breakdown!O75/'Macro data'!L33)*1000</f>
        <v>234.09051782549335</v>
      </c>
      <c r="P151" s="74">
        <f>(Premiums_Breakdown!P75/'Macro data'!M33)*1000</f>
        <v>228.84961658543924</v>
      </c>
      <c r="Q151" s="94">
        <f t="shared" si="30"/>
        <v>-2.2388353397385541E-2</v>
      </c>
      <c r="R151" s="94">
        <f t="shared" si="31"/>
        <v>0.59641630603097551</v>
      </c>
    </row>
    <row r="152" spans="3:18" hidden="1" x14ac:dyDescent="0.25">
      <c r="C152" s="256"/>
      <c r="D152" s="257"/>
      <c r="E152" s="45" t="s">
        <v>43</v>
      </c>
      <c r="F152" s="74">
        <f>(Premiums_Breakdown!F76/'Macro data'!C34)*1000</f>
        <v>0</v>
      </c>
      <c r="G152" s="74">
        <f>(Premiums_Breakdown!G76/'Macro data'!D34)*1000</f>
        <v>0</v>
      </c>
      <c r="H152" s="74">
        <f>(Premiums_Breakdown!H76/'Macro data'!E34)*1000</f>
        <v>0</v>
      </c>
      <c r="I152" s="74">
        <f>(Premiums_Breakdown!I76/'Macro data'!F34)*1000</f>
        <v>0</v>
      </c>
      <c r="J152" s="74">
        <f>(Premiums_Breakdown!J76/'Macro data'!G34)*1000</f>
        <v>0</v>
      </c>
      <c r="K152" s="74">
        <f>(Premiums_Breakdown!K76/'Macro data'!H34)*1000</f>
        <v>0</v>
      </c>
      <c r="L152" s="74">
        <f>(Premiums_Breakdown!L76/'Macro data'!I34)*1000</f>
        <v>0</v>
      </c>
      <c r="M152" s="74">
        <f>(Premiums_Breakdown!M76/'Macro data'!J34)*1000</f>
        <v>0</v>
      </c>
      <c r="N152" s="74">
        <f>(Premiums_Breakdown!N76/'Macro data'!K34)*1000</f>
        <v>0</v>
      </c>
      <c r="O152" s="74">
        <f>(Premiums_Breakdown!O76/'Macro data'!L34)*1000</f>
        <v>6.5054642203164166</v>
      </c>
      <c r="P152" s="74">
        <f>(Premiums_Breakdown!P76/'Macro data'!M34)*1000</f>
        <v>6.6470345270976523</v>
      </c>
      <c r="Q152" s="94">
        <f t="shared" si="30"/>
        <v>2.1761753194970312E-2</v>
      </c>
      <c r="R152" s="94" t="str">
        <f t="shared" si="31"/>
        <v>-</v>
      </c>
    </row>
    <row r="153" spans="3:18" hidden="1" x14ac:dyDescent="0.25">
      <c r="C153" s="256"/>
      <c r="D153" s="257"/>
      <c r="E153" s="45" t="s">
        <v>30</v>
      </c>
      <c r="F153" s="74">
        <f>(Premiums_Breakdown!F77/'Macro data'!C35)*1000</f>
        <v>3.2511026444464179</v>
      </c>
      <c r="G153" s="74">
        <f>(Premiums_Breakdown!G77/'Macro data'!D35)*1000</f>
        <v>3.8067146459442163</v>
      </c>
      <c r="H153" s="74">
        <f>(Premiums_Breakdown!H77/'Macro data'!E35)*1000</f>
        <v>4.7911990028932463</v>
      </c>
      <c r="I153" s="74">
        <f>(Premiums_Breakdown!I77/'Macro data'!F35)*1000</f>
        <v>6.1714641603106211</v>
      </c>
      <c r="J153" s="74">
        <f>(Premiums_Breakdown!J77/'Macro data'!G35)*1000</f>
        <v>6.6333074668679251</v>
      </c>
      <c r="K153" s="74">
        <f>(Premiums_Breakdown!K77/'Macro data'!H35)*1000</f>
        <v>6.9863975560441798</v>
      </c>
      <c r="L153" s="74">
        <f>(Premiums_Breakdown!L77/'Macro data'!I35)*1000</f>
        <v>8.2970939472383023</v>
      </c>
      <c r="M153" s="74">
        <f>(Premiums_Breakdown!M77/'Macro data'!J35)*1000</f>
        <v>9.5745113033251457</v>
      </c>
      <c r="N153" s="74">
        <f>(Premiums_Breakdown!N77/'Macro data'!K35)*1000</f>
        <v>10.523623275554227</v>
      </c>
      <c r="O153" s="74">
        <f>(Premiums_Breakdown!O77/'Macro data'!L35)*1000</f>
        <v>11.541868960219533</v>
      </c>
      <c r="P153" s="74">
        <f>(Premiums_Breakdown!P77/'Macro data'!M35)*1000</f>
        <v>13.494630811339825</v>
      </c>
      <c r="Q153" s="94">
        <f t="shared" si="30"/>
        <v>0.16918939712889869</v>
      </c>
      <c r="R153" s="94">
        <f t="shared" si="31"/>
        <v>2.5449546568239345</v>
      </c>
    </row>
    <row r="154" spans="3:18" hidden="1" x14ac:dyDescent="0.25">
      <c r="C154" s="256"/>
      <c r="D154" s="257"/>
      <c r="E154" s="45" t="s">
        <v>41</v>
      </c>
      <c r="F154" s="75">
        <f>(Premiums_Breakdown!F78/'Macro data'!C36)*1000</f>
        <v>72.299828371047695</v>
      </c>
      <c r="G154" s="75">
        <f>(Premiums_Breakdown!G78/'Macro data'!D36)*1000</f>
        <v>78.173489908660372</v>
      </c>
      <c r="H154" s="75">
        <f>(Premiums_Breakdown!H78/'Macro data'!E36)*1000</f>
        <v>84.062584790730853</v>
      </c>
      <c r="I154" s="75">
        <f>(Premiums_Breakdown!I78/'Macro data'!F36)*1000</f>
        <v>89.471000972152197</v>
      </c>
      <c r="J154" s="75">
        <f>(Premiums_Breakdown!J78/'Macro data'!G36)*1000</f>
        <v>82.723498419255009</v>
      </c>
      <c r="K154" s="75">
        <f>(Premiums_Breakdown!K78/'Macro data'!H36)*1000</f>
        <v>83.870012843479856</v>
      </c>
      <c r="L154" s="75">
        <f>(Premiums_Breakdown!L78/'Macro data'!I36)*1000</f>
        <v>82.482370285289704</v>
      </c>
      <c r="M154" s="75">
        <f>(Premiums_Breakdown!M78/'Macro data'!J36)*1000</f>
        <v>87.682523084098449</v>
      </c>
      <c r="N154" s="75">
        <f>(Premiums_Breakdown!N78/'Macro data'!K36)*1000</f>
        <v>95.162241524196901</v>
      </c>
      <c r="O154" s="75">
        <f>(Premiums_Breakdown!O78/'Macro data'!L36)*1000</f>
        <v>99.124402782989691</v>
      </c>
      <c r="P154" s="75">
        <f>(Premiums_Breakdown!P78/'Macro data'!M36)*1000</f>
        <v>108.2708043161596</v>
      </c>
      <c r="Q154" s="94">
        <f t="shared" si="30"/>
        <v>9.2271945922275833E-2</v>
      </c>
      <c r="R154" s="94">
        <f t="shared" si="31"/>
        <v>0.38500666201119582</v>
      </c>
    </row>
    <row r="155" spans="3:18" ht="15.75" hidden="1" thickBot="1" x14ac:dyDescent="0.3">
      <c r="C155" s="258"/>
      <c r="D155" s="259"/>
      <c r="E155" s="55" t="s">
        <v>85</v>
      </c>
      <c r="F155" s="64">
        <f>(Premiums_Breakdown!F79/'Macro data'!C37)*1000</f>
        <v>105.48084472495547</v>
      </c>
      <c r="G155" s="64">
        <f>(Premiums_Breakdown!G79/'Macro data'!D37)*1000</f>
        <v>110.02684218890812</v>
      </c>
      <c r="H155" s="64">
        <f>(Premiums_Breakdown!H79/'Macro data'!E37)*1000</f>
        <v>155.90259160660034</v>
      </c>
      <c r="I155" s="64">
        <f>(Premiums_Breakdown!I79/'Macro data'!F37)*1000</f>
        <v>162.11513812977847</v>
      </c>
      <c r="J155" s="64">
        <f>(Premiums_Breakdown!J79/'Macro data'!G37)*1000</f>
        <v>173.23082014561621</v>
      </c>
      <c r="K155" s="64">
        <f>(Premiums_Breakdown!K79/'Macro data'!H37)*1000</f>
        <v>177.39611794706389</v>
      </c>
      <c r="L155" s="64">
        <f>(Premiums_Breakdown!L79/'Macro data'!I37)*1000</f>
        <v>185.76587938066334</v>
      </c>
      <c r="M155" s="64">
        <f>(Premiums_Breakdown!M79/'Macro data'!J37)*1000</f>
        <v>192.37550131547249</v>
      </c>
      <c r="N155" s="64">
        <f>(Premiums_Breakdown!N79/'Macro data'!K37)*1000</f>
        <v>192.36931721607553</v>
      </c>
      <c r="O155" s="64">
        <f>(Premiums_Breakdown!O79/'Macro data'!L37)*1000</f>
        <v>198.15498436525101</v>
      </c>
      <c r="P155" s="64">
        <f>(Premiums_Breakdown!P79/'Macro data'!M37)*1000</f>
        <v>202.03366321845513</v>
      </c>
      <c r="Q155" s="94">
        <f>IF(OR(P155=0, O155=0),"-",P155/O155-1)</f>
        <v>1.9573965629119394E-2</v>
      </c>
      <c r="R155" s="94">
        <f>IF(OR(P155=0, G155=0),"-",P155/G155-1)</f>
        <v>0.83622159101483584</v>
      </c>
    </row>
    <row r="156" spans="3:18" ht="16.5" hidden="1" thickTop="1" thickBot="1" x14ac:dyDescent="0.3">
      <c r="C156" s="260"/>
      <c r="D156" s="261"/>
      <c r="E156" s="57" t="s">
        <v>86</v>
      </c>
      <c r="F156" s="100">
        <f>(Premiums_Breakdown!F80/T_Pop[[#Totals],[2004]])*1000</f>
        <v>109.04454294163097</v>
      </c>
      <c r="G156" s="100">
        <f>(Premiums_Breakdown!G80/T_Pop[[#Totals],[2005]])*1000</f>
        <v>113.74867241363371</v>
      </c>
      <c r="H156" s="100">
        <f>(Premiums_Breakdown!H80/T_Pop[[#Totals],[2006]])*1000</f>
        <v>161.18914151370927</v>
      </c>
      <c r="I156" s="100">
        <f>(Premiums_Breakdown!I80/T_Pop[[#Totals],[2007]])*1000</f>
        <v>167.68230950723165</v>
      </c>
      <c r="J156" s="100">
        <f>(Premiums_Breakdown!J80/T_Pop[[#Totals],[2008]])*1000</f>
        <v>179.21018868132347</v>
      </c>
      <c r="K156" s="100">
        <f>(Premiums_Breakdown!K80/T_Pop[[#Totals],[2009]])*1000</f>
        <v>183.53572351963572</v>
      </c>
      <c r="L156" s="100">
        <f>(Premiums_Breakdown!L80/T_Pop[[#Totals],[2010]])*1000</f>
        <v>192.20975549462793</v>
      </c>
      <c r="M156" s="100">
        <f>(Premiums_Breakdown!M80/T_Pop[[#Totals],[2011]])*1000</f>
        <v>199.05225605193868</v>
      </c>
      <c r="N156" s="100">
        <f>(Premiums_Breakdown!N80/T_Pop[[#Totals],[2012]])*1000</f>
        <v>199.05142465771442</v>
      </c>
      <c r="O156" s="100">
        <f>(Premiums_Breakdown!O80/T_Pop[[#Totals],[2013]])*1000</f>
        <v>204.98350470864753</v>
      </c>
      <c r="P156" s="100">
        <f>(Premiums_Breakdown!P80/T_Pop[[#Totals],[2014]])*1000</f>
        <v>209.01912146100216</v>
      </c>
      <c r="Q156" s="94">
        <f>IF(OR(P156=0, O156=0),"-",P156/O156-1)</f>
        <v>1.9687519530367181E-2</v>
      </c>
      <c r="R156" s="94">
        <f>IF(OR(P156=0, G156=0),"-",P156/G156-1)</f>
        <v>0.83755218435366552</v>
      </c>
    </row>
    <row r="157" spans="3:18" ht="15.75" hidden="1" thickTop="1" x14ac:dyDescent="0.25">
      <c r="C157"/>
      <c r="D157"/>
      <c r="E157" s="133" t="s">
        <v>87</v>
      </c>
      <c r="F157" s="85"/>
      <c r="G157" s="85">
        <f>G156/F156-1</f>
        <v>4.3139522117312756E-2</v>
      </c>
      <c r="H157" s="85">
        <f t="shared" ref="H157:P157" si="32">H156/G156-1</f>
        <v>0.41706393660194863</v>
      </c>
      <c r="I157" s="85">
        <f t="shared" si="32"/>
        <v>4.0282911941497801E-2</v>
      </c>
      <c r="J157" s="85">
        <f t="shared" si="32"/>
        <v>6.8748332534116496E-2</v>
      </c>
      <c r="K157" s="85">
        <f t="shared" si="32"/>
        <v>2.4136656906287968E-2</v>
      </c>
      <c r="L157" s="85">
        <f t="shared" si="32"/>
        <v>4.7260728367489735E-2</v>
      </c>
      <c r="M157" s="85">
        <f t="shared" si="32"/>
        <v>3.5599132519067211E-2</v>
      </c>
      <c r="N157" s="85">
        <f t="shared" si="32"/>
        <v>-4.1767636336231817E-6</v>
      </c>
      <c r="O157" s="85">
        <f t="shared" si="32"/>
        <v>2.9801746262976048E-2</v>
      </c>
      <c r="P157" s="86">
        <f t="shared" si="32"/>
        <v>1.9687519530367181E-2</v>
      </c>
    </row>
    <row r="158" spans="3:18" hidden="1" x14ac:dyDescent="0.25">
      <c r="C158"/>
      <c r="D158"/>
    </row>
    <row r="159" spans="3:18" hidden="1" x14ac:dyDescent="0.25">
      <c r="C159"/>
      <c r="D159"/>
    </row>
    <row r="160" spans="3:18" ht="18.75" x14ac:dyDescent="0.25">
      <c r="C160" s="264" t="s">
        <v>225</v>
      </c>
      <c r="D160" s="265"/>
      <c r="E160" s="284" t="s">
        <v>202</v>
      </c>
      <c r="F160" s="285"/>
      <c r="G160" s="285"/>
      <c r="H160" s="285"/>
      <c r="I160" s="285"/>
      <c r="J160" s="285"/>
      <c r="K160" s="285"/>
      <c r="L160" s="285"/>
      <c r="M160" s="285"/>
      <c r="N160" s="285"/>
      <c r="O160" s="285"/>
      <c r="P160" s="286"/>
    </row>
    <row r="161" spans="3:18" x14ac:dyDescent="0.15">
      <c r="C161" s="262" t="s">
        <v>93</v>
      </c>
      <c r="D161" s="263"/>
      <c r="E161" s="43"/>
      <c r="F161" s="44">
        <v>2004</v>
      </c>
      <c r="G161" s="44">
        <f t="shared" ref="G161:P161" si="33">F161+1</f>
        <v>2005</v>
      </c>
      <c r="H161" s="44">
        <f t="shared" si="33"/>
        <v>2006</v>
      </c>
      <c r="I161" s="44">
        <f t="shared" si="33"/>
        <v>2007</v>
      </c>
      <c r="J161" s="44">
        <f t="shared" si="33"/>
        <v>2008</v>
      </c>
      <c r="K161" s="44">
        <f t="shared" si="33"/>
        <v>2009</v>
      </c>
      <c r="L161" s="44">
        <f t="shared" si="33"/>
        <v>2010</v>
      </c>
      <c r="M161" s="44">
        <f t="shared" si="33"/>
        <v>2011</v>
      </c>
      <c r="N161" s="44">
        <f t="shared" si="33"/>
        <v>2012</v>
      </c>
      <c r="O161" s="120">
        <f t="shared" si="33"/>
        <v>2013</v>
      </c>
      <c r="P161" s="120">
        <f t="shared" si="33"/>
        <v>2014</v>
      </c>
      <c r="Q161" s="47" t="s">
        <v>83</v>
      </c>
      <c r="R161" s="46" t="s">
        <v>84</v>
      </c>
    </row>
    <row r="162" spans="3:18" x14ac:dyDescent="0.25">
      <c r="C162" s="256"/>
      <c r="D162" s="257"/>
      <c r="E162" s="45" t="s">
        <v>0</v>
      </c>
      <c r="F162" s="73">
        <f>(Premiums_Breakdown!F86/'Macro data'!C5)*1000</f>
        <v>79.581724351749742</v>
      </c>
      <c r="G162" s="73">
        <f>(Premiums_Breakdown!G86/'Macro data'!D5)*1000</f>
        <v>82.547294905636974</v>
      </c>
      <c r="H162" s="73">
        <f>(Premiums_Breakdown!H86/'Macro data'!E5)*1000</f>
        <v>85.046602388234589</v>
      </c>
      <c r="I162" s="73">
        <f>(Premiums_Breakdown!I86/'Macro data'!F5)*1000</f>
        <v>89.098324951490909</v>
      </c>
      <c r="J162" s="73">
        <f>(Premiums_Breakdown!J86/'Macro data'!G5)*1000</f>
        <v>92.922607384289989</v>
      </c>
      <c r="K162" s="73">
        <f>(Premiums_Breakdown!K86/'Macro data'!H5)*1000</f>
        <v>96.10074525468076</v>
      </c>
      <c r="L162" s="73">
        <f>(Premiums_Breakdown!L86/'Macro data'!I5)*1000</f>
        <v>99.261905711247479</v>
      </c>
      <c r="M162" s="73">
        <f>(Premiums_Breakdown!M86/'Macro data'!J5)*1000</f>
        <v>103.52036091472357</v>
      </c>
      <c r="N162" s="73">
        <f>(Premiums_Breakdown!N86/'Macro data'!K5)*1000</f>
        <v>106.20684454945405</v>
      </c>
      <c r="O162" s="73">
        <f>(Premiums_Breakdown!O86/'Macro data'!L5)*1000</f>
        <v>111.45475670444138</v>
      </c>
      <c r="P162" s="73">
        <f>(Premiums_Breakdown!P86/'Macro data'!M5)*1000</f>
        <v>115.08319904021317</v>
      </c>
      <c r="Q162" s="48">
        <f>IF(OR(P162=0, O162=0),"-",P162/O162-1)</f>
        <v>3.255529367305332E-2</v>
      </c>
      <c r="R162" s="48">
        <f>IF(OR(P162=0, G162=0),"-",P162/G162-1)</f>
        <v>0.39414864135486516</v>
      </c>
    </row>
    <row r="163" spans="3:18" x14ac:dyDescent="0.25">
      <c r="C163" s="256"/>
      <c r="D163" s="257"/>
      <c r="E163" s="45" t="s">
        <v>1</v>
      </c>
      <c r="F163" s="74">
        <f>(Premiums_Breakdown!F87/'Macro data'!C6)*1000</f>
        <v>134.49323722750358</v>
      </c>
      <c r="G163" s="74">
        <f>(Premiums_Breakdown!G87/'Macro data'!D6)*1000</f>
        <v>136.33433605511547</v>
      </c>
      <c r="H163" s="74">
        <f>(Premiums_Breakdown!H87/'Macro data'!E6)*1000</f>
        <v>137.71521011604372</v>
      </c>
      <c r="I163" s="74">
        <f>(Premiums_Breakdown!I87/'Macro data'!F6)*1000</f>
        <v>140.58926960790149</v>
      </c>
      <c r="J163" s="74">
        <f>(Premiums_Breakdown!J87/'Macro data'!G6)*1000</f>
        <v>144.06331710082418</v>
      </c>
      <c r="K163" s="74">
        <f>(Premiums_Breakdown!K87/'Macro data'!H6)*1000</f>
        <v>138.91473999356464</v>
      </c>
      <c r="L163" s="74">
        <f>(Premiums_Breakdown!L87/'Macro data'!I6)*1000</f>
        <v>135.70033276029631</v>
      </c>
      <c r="M163" s="74">
        <f>(Premiums_Breakdown!M87/'Macro data'!J6)*1000</f>
        <v>133.03461609772089</v>
      </c>
      <c r="N163" s="74">
        <f>(Premiums_Breakdown!N87/'Macro data'!K6)*1000</f>
        <v>135.33947150975453</v>
      </c>
      <c r="O163" s="74">
        <f>(Premiums_Breakdown!O87/'Macro data'!L6)*1000</f>
        <v>136.81258309037327</v>
      </c>
      <c r="P163" s="74">
        <f>(Premiums_Breakdown!P87/'Macro data'!M6)*1000</f>
        <v>135.02812069483804</v>
      </c>
      <c r="Q163" s="48">
        <f t="shared" ref="Q163:Q193" si="34">IF(OR(P163=0, O163=0),"-",P163/O163-1)</f>
        <v>-1.3043116029440638E-2</v>
      </c>
      <c r="R163" s="48">
        <f t="shared" ref="R163:R193" si="35">IF(OR(P163=0, G163=0),"-",P163/G163-1)</f>
        <v>-9.5809712950769566E-3</v>
      </c>
    </row>
    <row r="164" spans="3:18" x14ac:dyDescent="0.25">
      <c r="C164" s="256"/>
      <c r="D164" s="257"/>
      <c r="E164" s="45" t="s">
        <v>2</v>
      </c>
      <c r="F164" s="74">
        <f>(Premiums_Breakdown!F88/'Macro data'!C7)*1000</f>
        <v>0.92870959491313443</v>
      </c>
      <c r="G164" s="74">
        <f>(Premiums_Breakdown!G88/'Macro data'!D7)*1000</f>
        <v>0.80599516368584467</v>
      </c>
      <c r="H164" s="74">
        <f>(Premiums_Breakdown!H88/'Macro data'!E7)*1000</f>
        <v>1.2344583733316818</v>
      </c>
      <c r="I164" s="74">
        <f>(Premiums_Breakdown!I88/'Macro data'!F7)*1000</f>
        <v>2.8863720771941392</v>
      </c>
      <c r="J164" s="74">
        <f>(Premiums_Breakdown!J88/'Macro data'!G7)*1000</f>
        <v>3.6682582962726622</v>
      </c>
      <c r="K164" s="74">
        <f>(Premiums_Breakdown!K88/'Macro data'!H7)*1000</f>
        <v>3.0679618867450853</v>
      </c>
      <c r="L164" s="74">
        <f>(Premiums_Breakdown!L88/'Macro data'!I7)*1000</f>
        <v>3.0495889739636901</v>
      </c>
      <c r="M164" s="74">
        <f>(Premiums_Breakdown!M88/'Macro data'!J7)*1000</f>
        <v>2.914009019654606</v>
      </c>
      <c r="N164" s="74">
        <f>(Premiums_Breakdown!N88/'Macro data'!K7)*1000</f>
        <v>3.140137052643226</v>
      </c>
      <c r="O164" s="74">
        <f>(Premiums_Breakdown!O88/'Macro data'!L7)*1000</f>
        <v>1.7547397695086433</v>
      </c>
      <c r="P164" s="74">
        <f>(Premiums_Breakdown!P88/'Macro data'!M7)*1000</f>
        <v>1.9052867724092621</v>
      </c>
      <c r="Q164" s="48">
        <f t="shared" si="34"/>
        <v>8.5794489597038393E-2</v>
      </c>
      <c r="R164" s="48">
        <f t="shared" si="35"/>
        <v>1.3638935545175204</v>
      </c>
    </row>
    <row r="165" spans="3:18" x14ac:dyDescent="0.25">
      <c r="C165" s="256"/>
      <c r="D165" s="257"/>
      <c r="E165" s="45" t="s">
        <v>3</v>
      </c>
      <c r="F165" s="74">
        <f>(Premiums_Breakdown!F89/'Macro data'!C8)*1000</f>
        <v>292.62687344013443</v>
      </c>
      <c r="G165" s="74">
        <f>(Premiums_Breakdown!G89/'Macro data'!D8)*1000</f>
        <v>303.65216506085909</v>
      </c>
      <c r="H165" s="74">
        <f>(Premiums_Breakdown!H89/'Macro data'!E8)*1000</f>
        <v>307.97508085424948</v>
      </c>
      <c r="I165" s="74">
        <f>(Premiums_Breakdown!I89/'Macro data'!F8)*1000</f>
        <v>312.50446593734102</v>
      </c>
      <c r="J165" s="74">
        <f>(Premiums_Breakdown!J89/'Macro data'!G8)*1000</f>
        <v>307.84213008721292</v>
      </c>
      <c r="K165" s="74">
        <f>(Premiums_Breakdown!K89/'Macro data'!H8)*1000</f>
        <v>317.67426174015827</v>
      </c>
      <c r="L165" s="74">
        <f>(Premiums_Breakdown!L89/'Macro data'!I8)*1000</f>
        <v>321.12422665536786</v>
      </c>
      <c r="M165" s="74">
        <f>(Premiums_Breakdown!M89/'Macro data'!J8)*1000</f>
        <v>313.28927240089575</v>
      </c>
      <c r="N165" s="74">
        <f>(Premiums_Breakdown!N89/'Macro data'!K8)*1000</f>
        <v>312.11160526757413</v>
      </c>
      <c r="O165" s="74">
        <f>(Premiums_Breakdown!O89/'Macro data'!L8)*1000</f>
        <v>303.13481101012661</v>
      </c>
      <c r="P165" s="74">
        <f>(Premiums_Breakdown!P89/'Macro data'!M8)*1000</f>
        <v>298.44911094813449</v>
      </c>
      <c r="Q165" s="48">
        <f t="shared" si="34"/>
        <v>-1.5457479285793996E-2</v>
      </c>
      <c r="R165" s="48">
        <f t="shared" si="35"/>
        <v>-1.7134915246468929E-2</v>
      </c>
    </row>
    <row r="166" spans="3:18" x14ac:dyDescent="0.25">
      <c r="C166" s="256"/>
      <c r="D166" s="257"/>
      <c r="E166" s="45" t="s">
        <v>4</v>
      </c>
      <c r="F166" s="74">
        <f>(Premiums_Breakdown!F90/'Macro data'!C9)*1000</f>
        <v>40.570795654442129</v>
      </c>
      <c r="G166" s="74">
        <f>(Premiums_Breakdown!G90/'Macro data'!D9)*1000</f>
        <v>31.864004171758769</v>
      </c>
      <c r="H166" s="74">
        <f>(Premiums_Breakdown!H90/'Macro data'!E9)*1000</f>
        <v>40.002435327318807</v>
      </c>
      <c r="I166" s="74">
        <f>(Premiums_Breakdown!I90/'Macro data'!F9)*1000</f>
        <v>15.613675473712849</v>
      </c>
      <c r="J166" s="74">
        <f>(Premiums_Breakdown!J90/'Macro data'!G9)*1000</f>
        <v>7.8741983143831327</v>
      </c>
      <c r="K166" s="74">
        <f>(Premiums_Breakdown!K90/'Macro data'!H9)*1000</f>
        <v>7.4285068952103703</v>
      </c>
      <c r="L166" s="74">
        <f>(Premiums_Breakdown!L90/'Macro data'!I9)*1000</f>
        <v>10.056888932294845</v>
      </c>
      <c r="M166" s="74">
        <f>(Premiums_Breakdown!M90/'Macro data'!J9)*1000</f>
        <v>9.7184853952238957</v>
      </c>
      <c r="N166" s="74">
        <f>(Premiums_Breakdown!N90/'Macro data'!K9)*1000</f>
        <v>0</v>
      </c>
      <c r="O166" s="74">
        <f>(Premiums_Breakdown!O90/'Macro data'!L9)*1000</f>
        <v>0</v>
      </c>
      <c r="P166" s="74">
        <f>(Premiums_Breakdown!P90/'Macro data'!M9)*1000</f>
        <v>0</v>
      </c>
      <c r="Q166" s="48" t="str">
        <f t="shared" si="34"/>
        <v>-</v>
      </c>
      <c r="R166" s="48" t="str">
        <f t="shared" si="35"/>
        <v>-</v>
      </c>
    </row>
    <row r="167" spans="3:18" x14ac:dyDescent="0.25">
      <c r="C167" s="256"/>
      <c r="D167" s="257"/>
      <c r="E167" s="45" t="s">
        <v>44</v>
      </c>
      <c r="F167" s="74">
        <f>(Premiums_Breakdown!F91/'Macro data'!C10)*1000</f>
        <v>6.8642857387316809</v>
      </c>
      <c r="G167" s="74">
        <f>(Premiums_Breakdown!G91/'Macro data'!D10)*1000</f>
        <v>6.8442484363170566</v>
      </c>
      <c r="H167" s="74">
        <f>(Premiums_Breakdown!H91/'Macro data'!E10)*1000</f>
        <v>7.1838951731289473</v>
      </c>
      <c r="I167" s="74">
        <f>(Premiums_Breakdown!I91/'Macro data'!F10)*1000</f>
        <v>7.7636816253833638</v>
      </c>
      <c r="J167" s="74">
        <f>(Premiums_Breakdown!J91/'Macro data'!G10)*1000</f>
        <v>8.3590469547954012</v>
      </c>
      <c r="K167" s="74">
        <f>(Premiums_Breakdown!K91/'Macro data'!H10)*1000</f>
        <v>8.4970525644272001</v>
      </c>
      <c r="L167" s="74">
        <f>(Premiums_Breakdown!L91/'Macro data'!I10)*1000</f>
        <v>9.2671088309012024</v>
      </c>
      <c r="M167" s="74">
        <f>(Premiums_Breakdown!M91/'Macro data'!J10)*1000</f>
        <v>9.1834441672336542</v>
      </c>
      <c r="N167" s="74">
        <f>(Premiums_Breakdown!N91/'Macro data'!K10)*1000</f>
        <v>7.6638341795356446</v>
      </c>
      <c r="O167" s="74">
        <f>(Premiums_Breakdown!O91/'Macro data'!L10)*1000</f>
        <v>7.4743354239550941</v>
      </c>
      <c r="P167" s="74">
        <f>(Premiums_Breakdown!P91/'Macro data'!M10)*1000</f>
        <v>7.1477093104211766</v>
      </c>
      <c r="Q167" s="48">
        <f t="shared" si="34"/>
        <v>-4.3699686327574705E-2</v>
      </c>
      <c r="R167" s="48">
        <f t="shared" si="35"/>
        <v>4.433808575590148E-2</v>
      </c>
    </row>
    <row r="168" spans="3:18" x14ac:dyDescent="0.25">
      <c r="C168" s="256"/>
      <c r="D168" s="257"/>
      <c r="E168" s="45" t="s">
        <v>6</v>
      </c>
      <c r="F168" s="74">
        <f>(Premiums_Breakdown!F92/'Macro data'!C11)*1000</f>
        <v>72.323750721101959</v>
      </c>
      <c r="G168" s="74">
        <f>(Premiums_Breakdown!G92/'Macro data'!D11)*1000</f>
        <v>73.138641276285526</v>
      </c>
      <c r="H168" s="74">
        <f>(Premiums_Breakdown!H92/'Macro data'!E11)*1000</f>
        <v>75.656861863270692</v>
      </c>
      <c r="I168" s="74">
        <f>(Premiums_Breakdown!I92/'Macro data'!F11)*1000</f>
        <v>76.68112990373821</v>
      </c>
      <c r="J168" s="74">
        <f>(Premiums_Breakdown!J92/'Macro data'!G11)*1000</f>
        <v>77.343314200785898</v>
      </c>
      <c r="K168" s="74">
        <f>(Premiums_Breakdown!K92/'Macro data'!H11)*1000</f>
        <v>77.912395590195004</v>
      </c>
      <c r="L168" s="74">
        <f>(Premiums_Breakdown!L92/'Macro data'!I11)*1000</f>
        <v>78.37192071607511</v>
      </c>
      <c r="M168" s="74">
        <f>(Premiums_Breakdown!M92/'Macro data'!J11)*1000</f>
        <v>79.350126985890753</v>
      </c>
      <c r="N168" s="74">
        <f>(Premiums_Breakdown!N92/'Macro data'!K11)*1000</f>
        <v>79.688437514398615</v>
      </c>
      <c r="O168" s="74">
        <f>(Premiums_Breakdown!O92/'Macro data'!L11)*1000</f>
        <v>78.163311650888403</v>
      </c>
      <c r="P168" s="74">
        <f>(Premiums_Breakdown!P92/'Macro data'!M11)*1000</f>
        <v>80.118896392721908</v>
      </c>
      <c r="Q168" s="48">
        <f t="shared" si="34"/>
        <v>2.50192155440907E-2</v>
      </c>
      <c r="R168" s="48">
        <f t="shared" si="35"/>
        <v>9.5438676390884325E-2</v>
      </c>
    </row>
    <row r="169" spans="3:18" x14ac:dyDescent="0.25">
      <c r="C169" s="256"/>
      <c r="D169" s="257"/>
      <c r="E169" s="45" t="s">
        <v>7</v>
      </c>
      <c r="F169" s="74">
        <f>(Premiums_Breakdown!F93/'Macro data'!C12)*1000</f>
        <v>126.73237062867248</v>
      </c>
      <c r="G169" s="74">
        <f>(Premiums_Breakdown!G93/'Macro data'!D12)*1000</f>
        <v>134.25322932398566</v>
      </c>
      <c r="H169" s="74">
        <f>(Premiums_Breakdown!H93/'Macro data'!E12)*1000</f>
        <v>141.32969018252004</v>
      </c>
      <c r="I169" s="74">
        <f>(Premiums_Breakdown!I93/'Macro data'!F12)*1000</f>
        <v>147.00960044532789</v>
      </c>
      <c r="J169" s="74">
        <f>(Premiums_Breakdown!J93/'Macro data'!G12)*1000</f>
        <v>157.96351965694922</v>
      </c>
      <c r="K169" s="74">
        <f>(Premiums_Breakdown!K93/'Macro data'!H12)*1000</f>
        <v>176.09612716349969</v>
      </c>
      <c r="L169" s="74">
        <f>(Premiums_Breakdown!L93/'Macro data'!I12)*1000</f>
        <v>190.03690763869554</v>
      </c>
      <c r="M169" s="74">
        <f>(Premiums_Breakdown!M93/'Macro data'!J12)*1000</f>
        <v>189.34533967896226</v>
      </c>
      <c r="N169" s="74">
        <f>(Premiums_Breakdown!N93/'Macro data'!K12)*1000</f>
        <v>209.3210528875162</v>
      </c>
      <c r="O169" s="74">
        <f>(Premiums_Breakdown!O93/'Macro data'!L12)*1000</f>
        <v>279.60010425818535</v>
      </c>
      <c r="P169" s="74">
        <f>(Premiums_Breakdown!P93/'Macro data'!M12)*1000</f>
        <v>331.77033111694567</v>
      </c>
      <c r="Q169" s="48">
        <f t="shared" si="34"/>
        <v>0.18658872462574561</v>
      </c>
      <c r="R169" s="48">
        <f t="shared" si="35"/>
        <v>1.4712279383336342</v>
      </c>
    </row>
    <row r="170" spans="3:18" x14ac:dyDescent="0.25">
      <c r="C170" s="256"/>
      <c r="D170" s="257"/>
      <c r="E170" s="45" t="s">
        <v>8</v>
      </c>
      <c r="F170" s="74">
        <f>(Premiums_Breakdown!F94/'Macro data'!C13)*1000</f>
        <v>1.9085784155990078</v>
      </c>
      <c r="G170" s="74">
        <f>(Premiums_Breakdown!G94/'Macro data'!D13)*1000</f>
        <v>2.069479733326522</v>
      </c>
      <c r="H170" s="74">
        <f>(Premiums_Breakdown!H94/'Macro data'!E13)*1000</f>
        <v>2.2381142931835716</v>
      </c>
      <c r="I170" s="74">
        <f>(Premiums_Breakdown!I94/'Macro data'!F13)*1000</f>
        <v>2.6651269756020404</v>
      </c>
      <c r="J170" s="74">
        <f>(Premiums_Breakdown!J94/'Macro data'!G13)*1000</f>
        <v>2.7189334357164539</v>
      </c>
      <c r="K170" s="74">
        <f>(Premiums_Breakdown!K94/'Macro data'!H13)*1000</f>
        <v>3.1197921897690266</v>
      </c>
      <c r="L170" s="74">
        <f>(Premiums_Breakdown!L94/'Macro data'!I13)*1000</f>
        <v>2.7062867451108259</v>
      </c>
      <c r="M170" s="74">
        <f>(Premiums_Breakdown!M94/'Macro data'!J13)*1000</f>
        <v>2.933080637155363</v>
      </c>
      <c r="N170" s="74">
        <f>(Premiums_Breakdown!N94/'Macro data'!K13)*1000</f>
        <v>3.0938329345307216</v>
      </c>
      <c r="O170" s="74">
        <f>(Premiums_Breakdown!O94/'Macro data'!L13)*1000</f>
        <v>3.3495584672929475</v>
      </c>
      <c r="P170" s="74">
        <f>(Premiums_Breakdown!P94/'Macro data'!M13)*1000</f>
        <v>3.4959215515203836</v>
      </c>
      <c r="Q170" s="48">
        <f t="shared" si="34"/>
        <v>4.3696232102413246E-2</v>
      </c>
      <c r="R170" s="48">
        <f t="shared" si="35"/>
        <v>0.68927556777807686</v>
      </c>
    </row>
    <row r="171" spans="3:18" x14ac:dyDescent="0.25">
      <c r="C171" s="256"/>
      <c r="D171" s="257"/>
      <c r="E171" s="45" t="s">
        <v>9</v>
      </c>
      <c r="F171" s="74">
        <f>(Premiums_Breakdown!F95/'Macro data'!C14)*1000</f>
        <v>19.183595628325651</v>
      </c>
      <c r="G171" s="74">
        <f>(Premiums_Breakdown!G95/'Macro data'!D14)*1000</f>
        <v>20.041524758976152</v>
      </c>
      <c r="H171" s="74">
        <f>(Premiums_Breakdown!H95/'Macro data'!E14)*1000</f>
        <v>20.980019540344617</v>
      </c>
      <c r="I171" s="74">
        <f>(Premiums_Breakdown!I95/'Macro data'!F14)*1000</f>
        <v>20.933213676975953</v>
      </c>
      <c r="J171" s="74">
        <f>(Premiums_Breakdown!J95/'Macro data'!G14)*1000</f>
        <v>21.43366561986474</v>
      </c>
      <c r="K171" s="74">
        <f>(Premiums_Breakdown!K95/'Macro data'!H14)*1000</f>
        <v>20.633856387837252</v>
      </c>
      <c r="L171" s="74">
        <f>(Premiums_Breakdown!L95/'Macro data'!I14)*1000</f>
        <v>19.401443051124009</v>
      </c>
      <c r="M171" s="74">
        <f>(Premiums_Breakdown!M95/'Macro data'!J14)*1000</f>
        <v>18.944495865541388</v>
      </c>
      <c r="N171" s="74">
        <f>(Premiums_Breakdown!N95/'Macro data'!K14)*1000</f>
        <v>18.031421633099711</v>
      </c>
      <c r="O171" s="74">
        <f>(Premiums_Breakdown!O95/'Macro data'!L14)*1000</f>
        <v>17.183696116246637</v>
      </c>
      <c r="P171" s="74">
        <f>(Premiums_Breakdown!P95/'Macro data'!M14)*1000</f>
        <v>17.240315815154212</v>
      </c>
      <c r="Q171" s="48">
        <f t="shared" si="34"/>
        <v>3.2949662589787376E-3</v>
      </c>
      <c r="R171" s="48">
        <f t="shared" si="35"/>
        <v>-0.13977025089208051</v>
      </c>
    </row>
    <row r="172" spans="3:18" x14ac:dyDescent="0.25">
      <c r="C172" s="256"/>
      <c r="D172" s="257"/>
      <c r="E172" s="45" t="s">
        <v>10</v>
      </c>
      <c r="F172" s="74">
        <f>(Premiums_Breakdown!F96/'Macro data'!C15)*1000</f>
        <v>121.46217468636321</v>
      </c>
      <c r="G172" s="74">
        <f>(Premiums_Breakdown!G96/'Macro data'!D15)*1000</f>
        <v>140.16698968092152</v>
      </c>
      <c r="H172" s="74">
        <f>(Premiums_Breakdown!H96/'Macro data'!E15)*1000</f>
        <v>145.55957667850168</v>
      </c>
      <c r="I172" s="74">
        <f>(Premiums_Breakdown!I96/'Macro data'!F15)*1000</f>
        <v>130.75722646867368</v>
      </c>
      <c r="J172" s="74">
        <f>(Premiums_Breakdown!J96/'Macro data'!G15)*1000</f>
        <v>132.44073560074889</v>
      </c>
      <c r="K172" s="74">
        <f>(Premiums_Breakdown!K96/'Macro data'!H15)*1000</f>
        <v>126.91703868754264</v>
      </c>
      <c r="L172" s="74">
        <f>(Premiums_Breakdown!L96/'Macro data'!I15)*1000</f>
        <v>126.88953393843461</v>
      </c>
      <c r="M172" s="74">
        <f>(Premiums_Breakdown!M96/'Macro data'!J15)*1000</f>
        <v>136.90790535040938</v>
      </c>
      <c r="N172" s="74">
        <f>(Premiums_Breakdown!N96/'Macro data'!K15)*1000</f>
        <v>145.25008197335924</v>
      </c>
      <c r="O172" s="74">
        <f>(Premiums_Breakdown!O96/'Macro data'!L15)*1000</f>
        <v>144.65582417517618</v>
      </c>
      <c r="P172" s="74">
        <f>(Premiums_Breakdown!P96/'Macro data'!M15)*1000</f>
        <v>140.15082723842335</v>
      </c>
      <c r="Q172" s="48">
        <f t="shared" si="34"/>
        <v>-3.1142865919434715E-2</v>
      </c>
      <c r="R172" s="48">
        <f t="shared" si="35"/>
        <v>-1.1530847979945857E-4</v>
      </c>
    </row>
    <row r="173" spans="3:18" x14ac:dyDescent="0.25">
      <c r="C173" s="256"/>
      <c r="D173" s="257"/>
      <c r="E173" s="45" t="s">
        <v>11</v>
      </c>
      <c r="F173" s="74">
        <f>(Premiums_Breakdown!F97/'Macro data'!C16)*1000</f>
        <v>98.137420161577012</v>
      </c>
      <c r="G173" s="74">
        <f>(Premiums_Breakdown!G97/'Macro data'!D16)*1000</f>
        <v>104.13872651810721</v>
      </c>
      <c r="H173" s="74">
        <f>(Premiums_Breakdown!H97/'Macro data'!E16)*1000</f>
        <v>108.05121789699663</v>
      </c>
      <c r="I173" s="74">
        <f>(Premiums_Breakdown!I97/'Macro data'!F16)*1000</f>
        <v>111.75472120342536</v>
      </c>
      <c r="J173" s="74">
        <f>(Premiums_Breakdown!J97/'Macro data'!G16)*1000</f>
        <v>117.48266455883207</v>
      </c>
      <c r="K173" s="74">
        <f>(Premiums_Breakdown!K97/'Macro data'!H16)*1000</f>
        <v>118.3830006360208</v>
      </c>
      <c r="L173" s="74">
        <f>(Premiums_Breakdown!L97/'Macro data'!I16)*1000</f>
        <v>119.27897131016222</v>
      </c>
      <c r="M173" s="74">
        <f>(Premiums_Breakdown!M97/'Macro data'!J16)*1000</f>
        <v>122.77397626493931</v>
      </c>
      <c r="N173" s="74">
        <f>(Premiums_Breakdown!N97/'Macro data'!K16)*1000</f>
        <v>131.96075560048479</v>
      </c>
      <c r="O173" s="74">
        <f>(Premiums_Breakdown!O97/'Macro data'!L16)*1000</f>
        <v>138.58907988519528</v>
      </c>
      <c r="P173" s="74">
        <f>(Premiums_Breakdown!P97/'Macro data'!M16)*1000</f>
        <v>141.33695095170347</v>
      </c>
      <c r="Q173" s="48">
        <f t="shared" si="34"/>
        <v>1.9827471751630688E-2</v>
      </c>
      <c r="R173" s="48">
        <f t="shared" si="35"/>
        <v>0.35719876435332054</v>
      </c>
    </row>
    <row r="174" spans="3:18" x14ac:dyDescent="0.25">
      <c r="C174" s="256"/>
      <c r="D174" s="257"/>
      <c r="E174" s="45" t="s">
        <v>12</v>
      </c>
      <c r="F174" s="74">
        <f>(Premiums_Breakdown!F98/'Macro data'!C17)*1000</f>
        <v>7.1572590234690141</v>
      </c>
      <c r="G174" s="74">
        <f>(Premiums_Breakdown!G98/'Macro data'!D17)*1000</f>
        <v>7.7661395053312292</v>
      </c>
      <c r="H174" s="74">
        <f>(Premiums_Breakdown!H98/'Macro data'!E17)*1000</f>
        <v>7.8292940325570841</v>
      </c>
      <c r="I174" s="74">
        <f>(Premiums_Breakdown!I98/'Macro data'!F17)*1000</f>
        <v>5.563641780437159</v>
      </c>
      <c r="J174" s="74">
        <f>(Premiums_Breakdown!J98/'Macro data'!G17)*1000</f>
        <v>5.723369519337119</v>
      </c>
      <c r="K174" s="74">
        <f>(Premiums_Breakdown!K98/'Macro data'!H17)*1000</f>
        <v>5.4509772172385986</v>
      </c>
      <c r="L174" s="74">
        <f>(Premiums_Breakdown!L98/'Macro data'!I17)*1000</f>
        <v>5.0073697753014352</v>
      </c>
      <c r="M174" s="74">
        <f>(Premiums_Breakdown!M98/'Macro data'!J17)*1000</f>
        <v>5.0820828754394345</v>
      </c>
      <c r="N174" s="74">
        <f>(Premiums_Breakdown!N98/'Macro data'!K17)*1000</f>
        <v>4.0604314921291689</v>
      </c>
      <c r="O174" s="74">
        <f>(Premiums_Breakdown!O98/'Macro data'!L17)*1000</f>
        <v>3.3662681732991251</v>
      </c>
      <c r="P174" s="74">
        <f>(Premiums_Breakdown!P98/'Macro data'!M17)*1000</f>
        <v>3.0264944829756937</v>
      </c>
      <c r="Q174" s="48">
        <f t="shared" si="34"/>
        <v>-0.10093482540056653</v>
      </c>
      <c r="R174" s="48">
        <f t="shared" si="35"/>
        <v>-0.61029614766795093</v>
      </c>
    </row>
    <row r="175" spans="3:18" x14ac:dyDescent="0.25">
      <c r="C175" s="256"/>
      <c r="D175" s="257"/>
      <c r="E175" s="45" t="s">
        <v>13</v>
      </c>
      <c r="F175" s="74">
        <f>(Premiums_Breakdown!F99/'Macro data'!C18)*1000</f>
        <v>13.890050584213023</v>
      </c>
      <c r="G175" s="74">
        <f>(Premiums_Breakdown!G99/'Macro data'!D18)*1000</f>
        <v>14.206708224675216</v>
      </c>
      <c r="H175" s="74">
        <f>(Premiums_Breakdown!H99/'Macro data'!E18)*1000</f>
        <v>15.140033754631371</v>
      </c>
      <c r="I175" s="74">
        <f>(Premiums_Breakdown!I99/'Macro data'!F18)*1000</f>
        <v>15.893191581773964</v>
      </c>
      <c r="J175" s="74">
        <f>(Premiums_Breakdown!J99/'Macro data'!G18)*1000</f>
        <v>16.565194359922383</v>
      </c>
      <c r="K175" s="74">
        <f>(Premiums_Breakdown!K99/'Macro data'!H18)*1000</f>
        <v>16.573538846982878</v>
      </c>
      <c r="L175" s="74">
        <f>(Premiums_Breakdown!L99/'Macro data'!I18)*1000</f>
        <v>16.114738234635425</v>
      </c>
      <c r="M175" s="74">
        <f>(Premiums_Breakdown!M99/'Macro data'!J18)*1000</f>
        <v>15.737377610439436</v>
      </c>
      <c r="N175" s="74">
        <f>(Premiums_Breakdown!N99/'Macro data'!K18)*1000</f>
        <v>15.391434658403831</v>
      </c>
      <c r="O175" s="74">
        <f>(Premiums_Breakdown!O99/'Macro data'!L18)*1000</f>
        <v>15.19632606072013</v>
      </c>
      <c r="P175" s="74">
        <f>(Premiums_Breakdown!P99/'Macro data'!M18)*1000</f>
        <v>14.543972666089504</v>
      </c>
      <c r="Q175" s="48">
        <f t="shared" si="34"/>
        <v>-4.2928362554476074E-2</v>
      </c>
      <c r="R175" s="48">
        <f t="shared" si="35"/>
        <v>2.373980207663462E-2</v>
      </c>
    </row>
    <row r="176" spans="3:18" x14ac:dyDescent="0.25">
      <c r="C176" s="256"/>
      <c r="D176" s="257"/>
      <c r="E176" s="45" t="s">
        <v>14</v>
      </c>
      <c r="F176" s="74">
        <f>(Premiums_Breakdown!F100/'Macro data'!C19)*1000</f>
        <v>2.1915667610425191</v>
      </c>
      <c r="G176" s="74">
        <f>(Premiums_Breakdown!G100/'Macro data'!D19)*1000</f>
        <v>2.3542293782783474</v>
      </c>
      <c r="H176" s="74">
        <f>(Premiums_Breakdown!H100/'Macro data'!E19)*1000</f>
        <v>2.5475187983723298</v>
      </c>
      <c r="I176" s="74">
        <f>(Premiums_Breakdown!I100/'Macro data'!F19)*1000</f>
        <v>3.1958814702807508</v>
      </c>
      <c r="J176" s="74">
        <f>(Premiums_Breakdown!J100/'Macro data'!G19)*1000</f>
        <v>3.0248672943873207</v>
      </c>
      <c r="K176" s="74">
        <f>(Premiums_Breakdown!K100/'Macro data'!H19)*1000</f>
        <v>2.8222778334171386</v>
      </c>
      <c r="L176" s="74">
        <f>(Premiums_Breakdown!L100/'Macro data'!I19)*1000</f>
        <v>4.1896633013014766</v>
      </c>
      <c r="M176" s="74">
        <f>(Premiums_Breakdown!M100/'Macro data'!J19)*1000</f>
        <v>4.1486628916937729</v>
      </c>
      <c r="N176" s="74">
        <f>(Premiums_Breakdown!N100/'Macro data'!K19)*1000</f>
        <v>4.3830096778635808</v>
      </c>
      <c r="O176" s="74">
        <f>(Premiums_Breakdown!O100/'Macro data'!L19)*1000</f>
        <v>5.8510428483174159</v>
      </c>
      <c r="P176" s="74">
        <f>(Premiums_Breakdown!P100/'Macro data'!M19)*1000</f>
        <v>7.2005560313131562</v>
      </c>
      <c r="Q176" s="48">
        <f t="shared" si="34"/>
        <v>0.23064489835069657</v>
      </c>
      <c r="R176" s="48">
        <f t="shared" si="35"/>
        <v>2.0585617942542784</v>
      </c>
    </row>
    <row r="177" spans="3:18" x14ac:dyDescent="0.25">
      <c r="C177" s="256"/>
      <c r="D177" s="257"/>
      <c r="E177" s="45" t="s">
        <v>15</v>
      </c>
      <c r="F177" s="74">
        <f>(Premiums_Breakdown!F101/'Macro data'!C20)*1000</f>
        <v>16.381841870051787</v>
      </c>
      <c r="G177" s="74">
        <f>(Premiums_Breakdown!G101/'Macro data'!D20)*1000</f>
        <v>17.024704305207226</v>
      </c>
      <c r="H177" s="74">
        <f>(Premiums_Breakdown!H101/'Macro data'!E20)*1000</f>
        <v>15.921462987588862</v>
      </c>
      <c r="I177" s="74">
        <f>(Premiums_Breakdown!I101/'Macro data'!F20)*1000</f>
        <v>17.050227666621044</v>
      </c>
      <c r="J177" s="74">
        <f>(Premiums_Breakdown!J101/'Macro data'!G20)*1000</f>
        <v>16.375919322799653</v>
      </c>
      <c r="K177" s="74">
        <f>(Premiums_Breakdown!K101/'Macro data'!H20)*1000</f>
        <v>14.376326216093435</v>
      </c>
      <c r="L177" s="74">
        <f>(Premiums_Breakdown!L101/'Macro data'!I20)*1000</f>
        <v>12.529047607743214</v>
      </c>
      <c r="M177" s="74">
        <f>(Premiums_Breakdown!M101/'Macro data'!J20)*1000</f>
        <v>15.751886780688448</v>
      </c>
      <c r="N177" s="74">
        <f>(Premiums_Breakdown!N101/'Macro data'!K20)*1000</f>
        <v>0</v>
      </c>
      <c r="O177" s="74">
        <f>(Premiums_Breakdown!O101/'Macro data'!L20)*1000</f>
        <v>0</v>
      </c>
      <c r="P177" s="74">
        <f>(Premiums_Breakdown!P101/'Macro data'!M20)*1000</f>
        <v>0</v>
      </c>
      <c r="Q177" s="48" t="str">
        <f t="shared" si="34"/>
        <v>-</v>
      </c>
      <c r="R177" s="48" t="str">
        <f t="shared" si="35"/>
        <v>-</v>
      </c>
    </row>
    <row r="178" spans="3:18" x14ac:dyDescent="0.25">
      <c r="C178" s="256"/>
      <c r="D178" s="257"/>
      <c r="E178" s="45" t="s">
        <v>16</v>
      </c>
      <c r="F178" s="74">
        <f>(Premiums_Breakdown!F102/'Macro data'!C21)*1000</f>
        <v>53.092373206657122</v>
      </c>
      <c r="G178" s="74">
        <f>(Premiums_Breakdown!G102/'Macro data'!D21)*1000</f>
        <v>58.340626994955407</v>
      </c>
      <c r="H178" s="74">
        <f>(Premiums_Breakdown!H102/'Macro data'!E21)*1000</f>
        <v>66.656271058512274</v>
      </c>
      <c r="I178" s="74">
        <f>(Premiums_Breakdown!I102/'Macro data'!F21)*1000</f>
        <v>67.269821428151943</v>
      </c>
      <c r="J178" s="74">
        <f>(Premiums_Breakdown!J102/'Macro data'!G21)*1000</f>
        <v>85.19537884003779</v>
      </c>
      <c r="K178" s="74">
        <f>(Premiums_Breakdown!K102/'Macro data'!H21)*1000</f>
        <v>88.725011232594554</v>
      </c>
      <c r="L178" s="74">
        <f>(Premiums_Breakdown!L102/'Macro data'!I21)*1000</f>
        <v>95.953385812479482</v>
      </c>
      <c r="M178" s="74">
        <f>(Premiums_Breakdown!M102/'Macro data'!J21)*1000</f>
        <v>103.40944620745118</v>
      </c>
      <c r="N178" s="74">
        <f>(Premiums_Breakdown!N102/'Macro data'!K21)*1000</f>
        <v>108.85433332447877</v>
      </c>
      <c r="O178" s="74">
        <f>(Premiums_Breakdown!O102/'Macro data'!L21)*1000</f>
        <v>108.08254464613259</v>
      </c>
      <c r="P178" s="74">
        <f>(Premiums_Breakdown!P102/'Macro data'!M21)*1000</f>
        <v>103.07020948486789</v>
      </c>
      <c r="Q178" s="48">
        <f t="shared" si="34"/>
        <v>-4.6375066183677705E-2</v>
      </c>
      <c r="R178" s="48">
        <f t="shared" si="35"/>
        <v>0.76669697934134562</v>
      </c>
    </row>
    <row r="179" spans="3:18" x14ac:dyDescent="0.25">
      <c r="C179" s="256"/>
      <c r="D179" s="257"/>
      <c r="E179" s="45" t="s">
        <v>17</v>
      </c>
      <c r="F179" s="74">
        <f>(Premiums_Breakdown!F103/'Macro data'!C22)*1000</f>
        <v>50.212276005767364</v>
      </c>
      <c r="G179" s="74">
        <f>(Premiums_Breakdown!G103/'Macro data'!D22)*1000</f>
        <v>51.576893986916886</v>
      </c>
      <c r="H179" s="74">
        <f>(Premiums_Breakdown!H103/'Macro data'!E22)*1000</f>
        <v>53.406389002355219</v>
      </c>
      <c r="I179" s="74">
        <f>(Premiums_Breakdown!I103/'Macro data'!F22)*1000</f>
        <v>54.788644302915323</v>
      </c>
      <c r="J179" s="74">
        <f>(Premiums_Breakdown!J103/'Macro data'!G22)*1000</f>
        <v>54.592379316444422</v>
      </c>
      <c r="K179" s="74">
        <f>(Premiums_Breakdown!K103/'Macro data'!H22)*1000</f>
        <v>53.880820776932616</v>
      </c>
      <c r="L179" s="74">
        <f>(Premiums_Breakdown!L103/'Macro data'!I22)*1000</f>
        <v>51.478165883126863</v>
      </c>
      <c r="M179" s="74">
        <f>(Premiums_Breakdown!M103/'Macro data'!J22)*1000</f>
        <v>51.141511898739807</v>
      </c>
      <c r="N179" s="74">
        <f>(Premiums_Breakdown!N103/'Macro data'!K22)*1000</f>
        <v>50.105896691237916</v>
      </c>
      <c r="O179" s="74">
        <f>(Premiums_Breakdown!O103/'Macro data'!L22)*1000</f>
        <v>49.560002511174162</v>
      </c>
      <c r="P179" s="74">
        <f>(Premiums_Breakdown!P103/'Macro data'!M22)*1000</f>
        <v>48.92842150331407</v>
      </c>
      <c r="Q179" s="48">
        <f t="shared" si="34"/>
        <v>-1.274376464605087E-2</v>
      </c>
      <c r="R179" s="48">
        <f t="shared" si="35"/>
        <v>-5.1349980172800569E-2</v>
      </c>
    </row>
    <row r="180" spans="3:18" x14ac:dyDescent="0.25">
      <c r="C180" s="256"/>
      <c r="D180" s="257"/>
      <c r="E180" s="45" t="s">
        <v>18</v>
      </c>
      <c r="F180" s="74">
        <f>(Premiums_Breakdown!F104/'Macro data'!C23)*1000</f>
        <v>0</v>
      </c>
      <c r="G180" s="74">
        <f>(Premiums_Breakdown!G104/'Macro data'!D23)*1000</f>
        <v>0</v>
      </c>
      <c r="H180" s="74">
        <f>(Premiums_Breakdown!H104/'Macro data'!E23)*1000</f>
        <v>0</v>
      </c>
      <c r="I180" s="74">
        <f>(Premiums_Breakdown!I104/'Macro data'!F23)*1000</f>
        <v>0</v>
      </c>
      <c r="J180" s="74">
        <f>(Premiums_Breakdown!J104/'Macro data'!G23)*1000</f>
        <v>0</v>
      </c>
      <c r="K180" s="74">
        <f>(Premiums_Breakdown!K104/'Macro data'!H23)*1000</f>
        <v>0</v>
      </c>
      <c r="L180" s="74">
        <f>(Premiums_Breakdown!L104/'Macro data'!I23)*1000</f>
        <v>0</v>
      </c>
      <c r="M180" s="74">
        <f>(Premiums_Breakdown!M104/'Macro data'!J23)*1000</f>
        <v>0</v>
      </c>
      <c r="N180" s="74">
        <f>(Premiums_Breakdown!N104/'Macro data'!K23)*1000</f>
        <v>0</v>
      </c>
      <c r="O180" s="74">
        <f>(Premiums_Breakdown!O104/'Macro data'!L23)*1000</f>
        <v>0</v>
      </c>
      <c r="P180" s="74">
        <f>(Premiums_Breakdown!P104/'Macro data'!M23)*1000</f>
        <v>0</v>
      </c>
      <c r="Q180" s="48" t="str">
        <f t="shared" si="34"/>
        <v>-</v>
      </c>
      <c r="R180" s="48" t="str">
        <f t="shared" si="35"/>
        <v>-</v>
      </c>
    </row>
    <row r="181" spans="3:18" x14ac:dyDescent="0.25">
      <c r="C181" s="256"/>
      <c r="D181" s="257"/>
      <c r="E181" s="45" t="s">
        <v>19</v>
      </c>
      <c r="F181" s="74">
        <f>(Premiums_Breakdown!F105/'Macro data'!C24)*1000</f>
        <v>41.761913135220681</v>
      </c>
      <c r="G181" s="74">
        <f>(Premiums_Breakdown!G105/'Macro data'!D24)*1000</f>
        <v>45.530429503718317</v>
      </c>
      <c r="H181" s="74">
        <f>(Premiums_Breakdown!H105/'Macro data'!E24)*1000</f>
        <v>46.899715617178941</v>
      </c>
      <c r="I181" s="74">
        <f>(Premiums_Breakdown!I105/'Macro data'!F24)*1000</f>
        <v>50.400367922685831</v>
      </c>
      <c r="J181" s="74">
        <f>(Premiums_Breakdown!J105/'Macro data'!G24)*1000</f>
        <v>55.808300554569151</v>
      </c>
      <c r="K181" s="74">
        <f>(Premiums_Breakdown!K105/'Macro data'!H24)*1000</f>
        <v>56.737588652482266</v>
      </c>
      <c r="L181" s="74">
        <f>(Premiums_Breakdown!L105/'Macro data'!I24)*1000</f>
        <v>51.786020164679549</v>
      </c>
      <c r="M181" s="74">
        <f>(Premiums_Breakdown!M105/'Macro data'!J24)*1000</f>
        <v>54.704595185995622</v>
      </c>
      <c r="N181" s="74">
        <f>(Premiums_Breakdown!N105/'Macro data'!K24)*1000</f>
        <v>55.253566236641504</v>
      </c>
      <c r="O181" s="74">
        <f>(Premiums_Breakdown!O105/'Macro data'!L24)*1000</f>
        <v>44.689491824616091</v>
      </c>
      <c r="P181" s="74">
        <f>(Premiums_Breakdown!P105/'Macro data'!M24)*1000</f>
        <v>49.119487701935682</v>
      </c>
      <c r="Q181" s="48">
        <f t="shared" si="34"/>
        <v>9.912835649832652E-2</v>
      </c>
      <c r="R181" s="48">
        <f t="shared" si="35"/>
        <v>7.8827681560180718E-2</v>
      </c>
    </row>
    <row r="182" spans="3:18" x14ac:dyDescent="0.25">
      <c r="C182" s="256"/>
      <c r="D182" s="257"/>
      <c r="E182" s="45" t="s">
        <v>20</v>
      </c>
      <c r="F182" s="74">
        <f>(Premiums_Breakdown!F106/'Macro data'!C25)*1000</f>
        <v>1.6000617463827931</v>
      </c>
      <c r="G182" s="74">
        <f>(Premiums_Breakdown!G106/'Macro data'!D25)*1000</f>
        <v>1.9290293930516993</v>
      </c>
      <c r="H182" s="74">
        <f>(Premiums_Breakdown!H106/'Macro data'!E25)*1000</f>
        <v>2.1076163640707524</v>
      </c>
      <c r="I182" s="74">
        <f>(Premiums_Breakdown!I106/'Macro data'!F25)*1000</f>
        <v>2.6733270051624816</v>
      </c>
      <c r="J182" s="74">
        <f>(Premiums_Breakdown!J106/'Macro data'!G25)*1000</f>
        <v>2.7784917535026921</v>
      </c>
      <c r="K182" s="74">
        <f>(Premiums_Breakdown!K106/'Macro data'!H25)*1000</f>
        <v>2.3223077122622313</v>
      </c>
      <c r="L182" s="74">
        <f>(Premiums_Breakdown!L106/'Macro data'!I25)*1000</f>
        <v>2.2747247311450369</v>
      </c>
      <c r="M182" s="74">
        <f>(Premiums_Breakdown!M106/'Macro data'!J25)*1000</f>
        <v>3.0589169474927318</v>
      </c>
      <c r="N182" s="74">
        <f>(Premiums_Breakdown!N106/'Macro data'!K25)*1000</f>
        <v>3.3122385110686721</v>
      </c>
      <c r="O182" s="74">
        <f>(Premiums_Breakdown!O106/'Macro data'!L25)*1000</f>
        <v>3.6366780724617991</v>
      </c>
      <c r="P182" s="74">
        <f>(Premiums_Breakdown!P106/'Macro data'!M25)*1000</f>
        <v>3.4524658900367129</v>
      </c>
      <c r="Q182" s="48">
        <f t="shared" si="34"/>
        <v>-5.0653970121800285E-2</v>
      </c>
      <c r="R182" s="48">
        <f t="shared" si="35"/>
        <v>0.78974250079982289</v>
      </c>
    </row>
    <row r="183" spans="3:18" x14ac:dyDescent="0.25">
      <c r="C183" s="256"/>
      <c r="D183" s="257"/>
      <c r="E183" s="45" t="s">
        <v>21</v>
      </c>
      <c r="F183" s="74">
        <f>(Premiums_Breakdown!F107/'Macro data'!C26)*1000</f>
        <v>18.990707608509503</v>
      </c>
      <c r="G183" s="74">
        <f>(Premiums_Breakdown!G107/'Macro data'!D26)*1000</f>
        <v>39.336970184318993</v>
      </c>
      <c r="H183" s="74">
        <f>(Premiums_Breakdown!H107/'Macro data'!E26)*1000</f>
        <v>33.359010050947219</v>
      </c>
      <c r="I183" s="74">
        <f>(Premiums_Breakdown!I107/'Macro data'!F26)*1000</f>
        <v>36.753948933861203</v>
      </c>
      <c r="J183" s="74">
        <f>(Premiums_Breakdown!J107/'Macro data'!G26)*1000</f>
        <v>17.899527256321232</v>
      </c>
      <c r="K183" s="74">
        <f>(Premiums_Breakdown!K107/'Macro data'!H26)*1000</f>
        <v>20.928342329275832</v>
      </c>
      <c r="L183" s="74">
        <f>(Premiums_Breakdown!L107/'Macro data'!I26)*1000</f>
        <v>21.737712757863619</v>
      </c>
      <c r="M183" s="74">
        <f>(Premiums_Breakdown!M107/'Macro data'!J26)*1000</f>
        <v>21.687321832626889</v>
      </c>
      <c r="N183" s="74">
        <f>(Premiums_Breakdown!N107/'Macro data'!K26)*1000</f>
        <v>19.159565652646656</v>
      </c>
      <c r="O183" s="74">
        <f>(Premiums_Breakdown!O107/'Macro data'!L26)*1000</f>
        <v>23.732449853333463</v>
      </c>
      <c r="P183" s="74">
        <f>(Premiums_Breakdown!P107/'Macro data'!M26)*1000</f>
        <v>25.858988584431948</v>
      </c>
      <c r="Q183" s="48">
        <f t="shared" si="34"/>
        <v>8.9604686589058291E-2</v>
      </c>
      <c r="R183" s="48">
        <f t="shared" si="35"/>
        <v>-0.3426288688918856</v>
      </c>
    </row>
    <row r="184" spans="3:18" x14ac:dyDescent="0.25">
      <c r="C184" s="256"/>
      <c r="D184" s="257"/>
      <c r="E184" s="45" t="s">
        <v>22</v>
      </c>
      <c r="F184" s="74">
        <f>(Premiums_Breakdown!F108/'Macro data'!C27)*1000</f>
        <v>244.61755272716894</v>
      </c>
      <c r="G184" s="74">
        <f>(Premiums_Breakdown!G108/'Macro data'!D27)*1000</f>
        <v>228.57281635685965</v>
      </c>
      <c r="H184" s="74">
        <f>(Premiums_Breakdown!H108/'Macro data'!E27)*1000</f>
        <v>231.53859292858365</v>
      </c>
      <c r="I184" s="74">
        <f>(Premiums_Breakdown!I108/'Macro data'!F27)*1000</f>
        <v>233.67189567032432</v>
      </c>
      <c r="J184" s="74">
        <f>(Premiums_Breakdown!J108/'Macro data'!G27)*1000</f>
        <v>243.94597168895433</v>
      </c>
      <c r="K184" s="74">
        <f>(Premiums_Breakdown!K108/'Macro data'!H27)*1000</f>
        <v>240.29195573132179</v>
      </c>
      <c r="L184" s="74">
        <f>(Premiums_Breakdown!L108/'Macro data'!I27)*1000</f>
        <v>239.40389945356827</v>
      </c>
      <c r="M184" s="74">
        <f>(Premiums_Breakdown!M108/'Macro data'!J27)*1000</f>
        <v>242.43598280694911</v>
      </c>
      <c r="N184" s="74">
        <f>(Premiums_Breakdown!N108/'Macro data'!K27)*1000</f>
        <v>231.91388487555668</v>
      </c>
      <c r="O184" s="74">
        <f>(Premiums_Breakdown!O108/'Macro data'!L27)*1000</f>
        <v>219.73458803336794</v>
      </c>
      <c r="P184" s="74">
        <f>(Premiums_Breakdown!P108/'Macro data'!M27)*1000</f>
        <v>207.59189529634912</v>
      </c>
      <c r="Q184" s="48">
        <f t="shared" si="34"/>
        <v>-5.5260725431059088E-2</v>
      </c>
      <c r="R184" s="48">
        <f t="shared" si="35"/>
        <v>-9.179097232522182E-2</v>
      </c>
    </row>
    <row r="185" spans="3:18" x14ac:dyDescent="0.25">
      <c r="C185" s="256"/>
      <c r="D185" s="257"/>
      <c r="E185" s="45" t="s">
        <v>23</v>
      </c>
      <c r="F185" s="74">
        <f>(Premiums_Breakdown!F109/'Macro data'!C28)*1000</f>
        <v>19.087028206644103</v>
      </c>
      <c r="G185" s="74">
        <f>(Premiums_Breakdown!G109/'Macro data'!D28)*1000</f>
        <v>20.88798710873991</v>
      </c>
      <c r="H185" s="74">
        <f>(Premiums_Breakdown!H109/'Macro data'!E28)*1000</f>
        <v>22.260960319536061</v>
      </c>
      <c r="I185" s="74">
        <f>(Premiums_Breakdown!I109/'Macro data'!F28)*1000</f>
        <v>23.035043662134271</v>
      </c>
      <c r="J185" s="74">
        <f>(Premiums_Breakdown!J109/'Macro data'!G28)*1000</f>
        <v>22.27228678362599</v>
      </c>
      <c r="K185" s="74">
        <f>(Premiums_Breakdown!K109/'Macro data'!H28)*1000</f>
        <v>23.758586992355156</v>
      </c>
      <c r="L185" s="74">
        <f>(Premiums_Breakdown!L109/'Macro data'!I28)*1000</f>
        <v>25.359774523857162</v>
      </c>
      <c r="M185" s="74">
        <f>(Premiums_Breakdown!M109/'Macro data'!J28)*1000</f>
        <v>25.534173441760057</v>
      </c>
      <c r="N185" s="74">
        <f>(Premiums_Breakdown!N109/'Macro data'!K28)*1000</f>
        <v>26.130025713227401</v>
      </c>
      <c r="O185" s="74">
        <f>(Premiums_Breakdown!O109/'Macro data'!L28)*1000</f>
        <v>26.930201060191443</v>
      </c>
      <c r="P185" s="74">
        <f>(Premiums_Breakdown!P109/'Macro data'!M28)*1000</f>
        <v>28.844895933881492</v>
      </c>
      <c r="Q185" s="48">
        <f t="shared" si="34"/>
        <v>7.109842475407202E-2</v>
      </c>
      <c r="R185" s="48">
        <f t="shared" si="35"/>
        <v>0.38093229298347597</v>
      </c>
    </row>
    <row r="186" spans="3:18" x14ac:dyDescent="0.25">
      <c r="C186" s="256"/>
      <c r="D186" s="257"/>
      <c r="E186" s="45" t="s">
        <v>24</v>
      </c>
      <c r="F186" s="74">
        <f>(Premiums_Breakdown!F110/'Macro data'!C29)*1000</f>
        <v>4.2525524447925891</v>
      </c>
      <c r="G186" s="74">
        <f>(Premiums_Breakdown!G110/'Macro data'!D29)*1000</f>
        <v>4.5118931127024933</v>
      </c>
      <c r="H186" s="74">
        <f>(Premiums_Breakdown!H110/'Macro data'!E29)*1000</f>
        <v>4.9922501319054993</v>
      </c>
      <c r="I186" s="74">
        <f>(Premiums_Breakdown!I110/'Macro data'!F29)*1000</f>
        <v>5.8864041772404683</v>
      </c>
      <c r="J186" s="74">
        <f>(Premiums_Breakdown!J110/'Macro data'!G29)*1000</f>
        <v>7.3491600048820134</v>
      </c>
      <c r="K186" s="74">
        <f>(Premiums_Breakdown!K110/'Macro data'!H29)*1000</f>
        <v>7.3820788689778398</v>
      </c>
      <c r="L186" s="74">
        <f>(Premiums_Breakdown!L110/'Macro data'!I29)*1000</f>
        <v>7.7979152687474587</v>
      </c>
      <c r="M186" s="74">
        <f>(Premiums_Breakdown!M110/'Macro data'!J29)*1000</f>
        <v>7.6544913101840262</v>
      </c>
      <c r="N186" s="74">
        <f>(Premiums_Breakdown!N110/'Macro data'!K29)*1000</f>
        <v>7.8633077513801162</v>
      </c>
      <c r="O186" s="74">
        <f>(Premiums_Breakdown!O110/'Macro data'!L29)*1000</f>
        <v>8.0049763870484743</v>
      </c>
      <c r="P186" s="74">
        <f>(Premiums_Breakdown!P110/'Macro data'!M29)*1000</f>
        <v>8.2421352324471009</v>
      </c>
      <c r="Q186" s="48">
        <f t="shared" si="34"/>
        <v>2.9626426604122624E-2</v>
      </c>
      <c r="R186" s="48">
        <f t="shared" si="35"/>
        <v>0.82675764397935847</v>
      </c>
    </row>
    <row r="187" spans="3:18" x14ac:dyDescent="0.25">
      <c r="C187" s="256"/>
      <c r="D187" s="257"/>
      <c r="E187" s="45" t="s">
        <v>25</v>
      </c>
      <c r="F187" s="74">
        <f>(Premiums_Breakdown!F111/'Macro data'!C30)*1000</f>
        <v>88.504274480040166</v>
      </c>
      <c r="G187" s="74">
        <f>(Premiums_Breakdown!G111/'Macro data'!D30)*1000</f>
        <v>89.480112886805799</v>
      </c>
      <c r="H187" s="74">
        <f>(Premiums_Breakdown!H111/'Macro data'!E30)*1000</f>
        <v>89.604307620023931</v>
      </c>
      <c r="I187" s="74">
        <f>(Premiums_Breakdown!I111/'Macro data'!F30)*1000</f>
        <v>79.467273623538688</v>
      </c>
      <c r="J187" s="74">
        <f>(Premiums_Breakdown!J111/'Macro data'!G30)*1000</f>
        <v>77.118991095614376</v>
      </c>
      <c r="K187" s="74">
        <f>(Premiums_Breakdown!K111/'Macro data'!H30)*1000</f>
        <v>70.715685794793046</v>
      </c>
      <c r="L187" s="74">
        <f>(Premiums_Breakdown!L111/'Macro data'!I30)*1000</f>
        <v>67.971833133635585</v>
      </c>
      <c r="M187" s="74">
        <f>(Premiums_Breakdown!M111/'Macro data'!J30)*1000</f>
        <v>64.423315948656906</v>
      </c>
      <c r="N187" s="74">
        <f>(Premiums_Breakdown!N111/'Macro data'!K30)*1000</f>
        <v>58.524073794216456</v>
      </c>
      <c r="O187" s="74">
        <f>(Premiums_Breakdown!O111/'Macro data'!L30)*1000</f>
        <v>54.514991678020898</v>
      </c>
      <c r="P187" s="74">
        <f>(Premiums_Breakdown!P111/'Macro data'!M30)*1000</f>
        <v>55.442177276746861</v>
      </c>
      <c r="Q187" s="48">
        <f t="shared" si="34"/>
        <v>1.700790131643326E-2</v>
      </c>
      <c r="R187" s="48">
        <f t="shared" si="35"/>
        <v>-0.38039665476414442</v>
      </c>
    </row>
    <row r="188" spans="3:18" x14ac:dyDescent="0.25">
      <c r="C188" s="256"/>
      <c r="D188" s="257"/>
      <c r="E188" s="45" t="s">
        <v>26</v>
      </c>
      <c r="F188" s="74">
        <f>(Premiums_Breakdown!F112/'Macro data'!C31)*1000</f>
        <v>0.53801783525614788</v>
      </c>
      <c r="G188" s="74">
        <f>(Premiums_Breakdown!G112/'Macro data'!D31)*1000</f>
        <v>0.50504226330579061</v>
      </c>
      <c r="H188" s="74">
        <f>(Premiums_Breakdown!H112/'Macro data'!E31)*1000</f>
        <v>0.80049573374494909</v>
      </c>
      <c r="I188" s="74">
        <f>(Premiums_Breakdown!I112/'Macro data'!F31)*1000</f>
        <v>0.67828768710041565</v>
      </c>
      <c r="J188" s="74">
        <f>(Premiums_Breakdown!J112/'Macro data'!G31)*1000</f>
        <v>0.68104691764724312</v>
      </c>
      <c r="K188" s="74">
        <f>(Premiums_Breakdown!K112/'Macro data'!H31)*1000</f>
        <v>0.49765506237678542</v>
      </c>
      <c r="L188" s="74">
        <f>(Premiums_Breakdown!L112/'Macro data'!I31)*1000</f>
        <v>0.64367913661962306</v>
      </c>
      <c r="M188" s="74">
        <f>(Premiums_Breakdown!M112/'Macro data'!J31)*1000</f>
        <v>0.52347728426425133</v>
      </c>
      <c r="N188" s="74">
        <f>(Premiums_Breakdown!N112/'Macro data'!K31)*1000</f>
        <v>2.3155566220562473</v>
      </c>
      <c r="O188" s="74">
        <f>(Premiums_Breakdown!O112/'Macro data'!L31)*1000</f>
        <v>1.0964278458788097</v>
      </c>
      <c r="P188" s="74">
        <f>(Premiums_Breakdown!P112/'Macro data'!M31)*1000</f>
        <v>1.1843013872690342</v>
      </c>
      <c r="Q188" s="48">
        <f t="shared" si="34"/>
        <v>8.0145302511714256E-2</v>
      </c>
      <c r="R188" s="48">
        <f t="shared" si="35"/>
        <v>1.3449550133034491</v>
      </c>
    </row>
    <row r="189" spans="3:18" x14ac:dyDescent="0.25">
      <c r="C189" s="256"/>
      <c r="D189" s="257"/>
      <c r="E189" s="45" t="s">
        <v>27</v>
      </c>
      <c r="F189" s="74">
        <f>(Premiums_Breakdown!F113/'Macro data'!C32)*1000</f>
        <v>0</v>
      </c>
      <c r="G189" s="74">
        <f>(Premiums_Breakdown!G113/'Macro data'!D32)*1000</f>
        <v>0</v>
      </c>
      <c r="H189" s="74">
        <f>(Premiums_Breakdown!H113/'Macro data'!E32)*1000</f>
        <v>0</v>
      </c>
      <c r="I189" s="74">
        <f>(Premiums_Breakdown!I113/'Macro data'!F32)*1000</f>
        <v>0</v>
      </c>
      <c r="J189" s="74">
        <f>(Premiums_Breakdown!J113/'Macro data'!G32)*1000</f>
        <v>1.9477079076960215</v>
      </c>
      <c r="K189" s="74">
        <f>(Premiums_Breakdown!K113/'Macro data'!H32)*1000</f>
        <v>0</v>
      </c>
      <c r="L189" s="74">
        <f>(Premiums_Breakdown!L113/'Macro data'!I32)*1000</f>
        <v>0</v>
      </c>
      <c r="M189" s="74">
        <f>(Premiums_Breakdown!M113/'Macro data'!J32)*1000</f>
        <v>0</v>
      </c>
      <c r="N189" s="74">
        <f>(Premiums_Breakdown!N113/'Macro data'!K32)*1000</f>
        <v>0</v>
      </c>
      <c r="O189" s="74">
        <f>(Premiums_Breakdown!O113/'Macro data'!L32)*1000</f>
        <v>0</v>
      </c>
      <c r="P189" s="74">
        <f>(Premiums_Breakdown!P113/'Macro data'!M32)*1000</f>
        <v>0</v>
      </c>
      <c r="Q189" s="48" t="str">
        <f t="shared" si="34"/>
        <v>-</v>
      </c>
      <c r="R189" s="48" t="str">
        <f t="shared" si="35"/>
        <v>-</v>
      </c>
    </row>
    <row r="190" spans="3:18" x14ac:dyDescent="0.25">
      <c r="C190" s="256"/>
      <c r="D190" s="257"/>
      <c r="E190" s="45" t="s">
        <v>28</v>
      </c>
      <c r="F190" s="74">
        <f>(Premiums_Breakdown!F114/'Macro data'!C33)*1000</f>
        <v>47.919716190892053</v>
      </c>
      <c r="G190" s="74">
        <f>(Premiums_Breakdown!G114/'Macro data'!D33)*1000</f>
        <v>48.873781907365299</v>
      </c>
      <c r="H190" s="74">
        <f>(Premiums_Breakdown!H114/'Macro data'!E33)*1000</f>
        <v>50.986835100194597</v>
      </c>
      <c r="I190" s="74">
        <f>(Premiums_Breakdown!I114/'Macro data'!F33)*1000</f>
        <v>53.721267205106308</v>
      </c>
      <c r="J190" s="74">
        <f>(Premiums_Breakdown!J114/'Macro data'!G33)*1000</f>
        <v>55.713936791543816</v>
      </c>
      <c r="K190" s="74">
        <f>(Premiums_Breakdown!K114/'Macro data'!H33)*1000</f>
        <v>54.124216059934199</v>
      </c>
      <c r="L190" s="74">
        <f>(Premiums_Breakdown!L114/'Macro data'!I33)*1000</f>
        <v>52.272229864932463</v>
      </c>
      <c r="M190" s="74">
        <f>(Premiums_Breakdown!M114/'Macro data'!J33)*1000</f>
        <v>50.239270623342534</v>
      </c>
      <c r="N190" s="74">
        <f>(Premiums_Breakdown!N114/'Macro data'!K33)*1000</f>
        <v>49.136558767324281</v>
      </c>
      <c r="O190" s="74">
        <f>(Premiums_Breakdown!O114/'Macro data'!L33)*1000</f>
        <v>46.117161229655224</v>
      </c>
      <c r="P190" s="74">
        <f>(Premiums_Breakdown!P114/'Macro data'!M33)*1000</f>
        <v>45.1237736434936</v>
      </c>
      <c r="Q190" s="48">
        <f t="shared" si="34"/>
        <v>-2.1540518966783995E-2</v>
      </c>
      <c r="R190" s="48">
        <f t="shared" si="35"/>
        <v>-7.6728424065471645E-2</v>
      </c>
    </row>
    <row r="191" spans="3:18" x14ac:dyDescent="0.25">
      <c r="C191" s="256"/>
      <c r="D191" s="257"/>
      <c r="E191" s="45" t="s">
        <v>43</v>
      </c>
      <c r="F191" s="74">
        <f>(Premiums_Breakdown!F115/'Macro data'!C34)*1000</f>
        <v>3.8063905110268501</v>
      </c>
      <c r="G191" s="74">
        <f>(Premiums_Breakdown!G115/'Macro data'!D34)*1000</f>
        <v>4.0529476009453091</v>
      </c>
      <c r="H191" s="74">
        <f>(Premiums_Breakdown!H115/'Macro data'!E34)*1000</f>
        <v>5.9123406013401993</v>
      </c>
      <c r="I191" s="74">
        <f>(Premiums_Breakdown!I115/'Macro data'!F34)*1000</f>
        <v>6.1097498625483579</v>
      </c>
      <c r="J191" s="74">
        <f>(Premiums_Breakdown!J115/'Macro data'!G34)*1000</f>
        <v>5.9274149487617294</v>
      </c>
      <c r="K191" s="74">
        <f>(Premiums_Breakdown!K115/'Macro data'!H34)*1000</f>
        <v>5.7595114150729385</v>
      </c>
      <c r="L191" s="74">
        <f>(Premiums_Breakdown!L115/'Macro data'!I34)*1000</f>
        <v>6.1219832999716166</v>
      </c>
      <c r="M191" s="74">
        <f>(Premiums_Breakdown!M115/'Macro data'!J34)*1000</f>
        <v>5.5633380473351055</v>
      </c>
      <c r="N191" s="74">
        <f>(Premiums_Breakdown!N115/'Macro data'!K34)*1000</f>
        <v>6.1062238704503544</v>
      </c>
      <c r="O191" s="74">
        <f>(Premiums_Breakdown!O115/'Macro data'!L34)*1000</f>
        <v>6.4685013554282556</v>
      </c>
      <c r="P191" s="74">
        <f>(Premiums_Breakdown!P115/'Macro data'!M34)*1000</f>
        <v>6.4623946791227169</v>
      </c>
      <c r="Q191" s="48">
        <f t="shared" si="34"/>
        <v>-9.4406354269582771E-4</v>
      </c>
      <c r="R191" s="48">
        <f t="shared" si="35"/>
        <v>0.59449253121738566</v>
      </c>
    </row>
    <row r="192" spans="3:18" x14ac:dyDescent="0.25">
      <c r="C192" s="256"/>
      <c r="D192" s="257"/>
      <c r="E192" s="45" t="s">
        <v>30</v>
      </c>
      <c r="F192" s="74">
        <f>(Premiums_Breakdown!F116/'Macro data'!C35)*1000</f>
        <v>0.81624969108565837</v>
      </c>
      <c r="G192" s="74">
        <f>(Premiums_Breakdown!G116/'Macro data'!D35)*1000</f>
        <v>1.1439867847915264</v>
      </c>
      <c r="H192" s="74">
        <f>(Premiums_Breakdown!H116/'Macro data'!E35)*1000</f>
        <v>1.2464907975006816</v>
      </c>
      <c r="I192" s="74">
        <f>(Premiums_Breakdown!I116/'Macro data'!F35)*1000</f>
        <v>2.1990274594210262</v>
      </c>
      <c r="J192" s="74">
        <f>(Premiums_Breakdown!J116/'Macro data'!G35)*1000</f>
        <v>2.5262596310469854</v>
      </c>
      <c r="K192" s="74">
        <f>(Premiums_Breakdown!K116/'Macro data'!H35)*1000</f>
        <v>2.6415001360308383</v>
      </c>
      <c r="L192" s="74">
        <f>(Premiums_Breakdown!L116/'Macro data'!I35)*1000</f>
        <v>2.9100657949844604</v>
      </c>
      <c r="M192" s="74">
        <f>(Premiums_Breakdown!M116/'Macro data'!J35)*1000</f>
        <v>3.1755382661853777</v>
      </c>
      <c r="N192" s="74">
        <f>(Premiums_Breakdown!N116/'Macro data'!K35)*1000</f>
        <v>3.2133200841386951</v>
      </c>
      <c r="O192" s="74">
        <f>(Premiums_Breakdown!O116/'Macro data'!L35)*1000</f>
        <v>4.1274321038972763</v>
      </c>
      <c r="P192" s="74">
        <f>(Premiums_Breakdown!P116/'Macro data'!M35)*1000</f>
        <v>4.7714803824396101</v>
      </c>
      <c r="Q192" s="48">
        <f t="shared" si="34"/>
        <v>0.15604091413985932</v>
      </c>
      <c r="R192" s="48">
        <f t="shared" si="35"/>
        <v>3.1709226416537124</v>
      </c>
    </row>
    <row r="193" spans="3:18" ht="15.75" thickBot="1" x14ac:dyDescent="0.3">
      <c r="C193" s="256"/>
      <c r="D193" s="257"/>
      <c r="E193" s="45" t="s">
        <v>41</v>
      </c>
      <c r="F193" s="75">
        <f>(Premiums_Breakdown!F117/'Macro data'!C36)*1000</f>
        <v>51.051675605104336</v>
      </c>
      <c r="G193" s="75">
        <f>(Premiums_Breakdown!G117/'Macro data'!D36)*1000</f>
        <v>41.35306379019552</v>
      </c>
      <c r="H193" s="75">
        <f>(Premiums_Breakdown!H117/'Macro data'!E36)*1000</f>
        <v>40.03716864908067</v>
      </c>
      <c r="I193" s="75">
        <f>(Premiums_Breakdown!I117/'Macro data'!F36)*1000</f>
        <v>31.359621524467467</v>
      </c>
      <c r="J193" s="75">
        <f>(Premiums_Breakdown!J117/'Macro data'!G36)*1000</f>
        <v>29.546640761089886</v>
      </c>
      <c r="K193" s="75">
        <f>(Premiums_Breakdown!K117/'Macro data'!H36)*1000</f>
        <v>24.27326056387907</v>
      </c>
      <c r="L193" s="75">
        <f>(Premiums_Breakdown!L117/'Macro data'!I36)*1000</f>
        <v>35.531499151780672</v>
      </c>
      <c r="M193" s="75">
        <f>(Premiums_Breakdown!M117/'Macro data'!J36)*1000</f>
        <v>33.520841344747815</v>
      </c>
      <c r="N193" s="75">
        <f>(Premiums_Breakdown!N117/'Macro data'!K36)*1000</f>
        <v>21.845945736667741</v>
      </c>
      <c r="O193" s="75">
        <f>(Premiums_Breakdown!O117/'Macro data'!L36)*1000</f>
        <v>22.76204871364558</v>
      </c>
      <c r="P193" s="75">
        <f>(Premiums_Breakdown!P117/'Macro data'!M36)*1000</f>
        <v>24.190201923969802</v>
      </c>
      <c r="Q193" s="48">
        <f t="shared" si="34"/>
        <v>6.2742735871049282E-2</v>
      </c>
      <c r="R193" s="48">
        <f t="shared" si="35"/>
        <v>-0.41503241339750252</v>
      </c>
    </row>
    <row r="194" spans="3:18" ht="15.75" hidden="1" thickBot="1" x14ac:dyDescent="0.3">
      <c r="C194" s="258"/>
      <c r="D194" s="259"/>
      <c r="E194" s="55" t="s">
        <v>85</v>
      </c>
      <c r="F194" s="64">
        <f>(Premiums_Breakdown!F118/'Macro data'!C37)*1000</f>
        <v>52.562584169072672</v>
      </c>
      <c r="G194" s="64">
        <f>(Premiums_Breakdown!G118/'Macro data'!D37)*1000</f>
        <v>52.622203433774544</v>
      </c>
      <c r="H194" s="64">
        <f>(Premiums_Breakdown!H118/'Macro data'!E37)*1000</f>
        <v>53.923707457050128</v>
      </c>
      <c r="I194" s="64">
        <f>(Premiums_Breakdown!I118/'Macro data'!F37)*1000</f>
        <v>54.123571479120997</v>
      </c>
      <c r="J194" s="64">
        <f>(Premiums_Breakdown!J118/'Macro data'!G37)*1000</f>
        <v>55.261125036939468</v>
      </c>
      <c r="K194" s="64">
        <f>(Premiums_Breakdown!K118/'Macro data'!H37)*1000</f>
        <v>54.673726734468033</v>
      </c>
      <c r="L194" s="64">
        <f>(Premiums_Breakdown!L118/'Macro data'!I37)*1000</f>
        <v>55.871490145181262</v>
      </c>
      <c r="M194" s="64">
        <f>(Premiums_Breakdown!M118/'Macro data'!J37)*1000</f>
        <v>56.160192036114204</v>
      </c>
      <c r="N194" s="64">
        <f>(Premiums_Breakdown!N118/'Macro data'!K37)*1000</f>
        <v>55.641054667772273</v>
      </c>
      <c r="O194" s="64">
        <f>(Premiums_Breakdown!O118/'Macro data'!L37)*1000</f>
        <v>56.46085738348529</v>
      </c>
      <c r="P194" s="64">
        <f>(Premiums_Breakdown!P118/'Macro data'!M37)*1000</f>
        <v>57.303426769973711</v>
      </c>
      <c r="Q194" s="48">
        <f>IF(OR(P194=0, O194=0),"-",P194/O194-1)</f>
        <v>1.4923071053732695E-2</v>
      </c>
      <c r="R194" s="48">
        <f>IF(OR(P194=0, G194=0),"-",P194/G194-1)</f>
        <v>8.8959090093795101E-2</v>
      </c>
    </row>
    <row r="195" spans="3:18" ht="16.5" thickTop="1" thickBot="1" x14ac:dyDescent="0.3">
      <c r="C195" s="260"/>
      <c r="D195" s="261"/>
      <c r="E195" s="57" t="s">
        <v>86</v>
      </c>
      <c r="F195" s="100">
        <f>(Premiums_Breakdown!F119/'Macro data'!C42)*1000</f>
        <v>53.687120133389392</v>
      </c>
      <c r="G195" s="100">
        <f>(Premiums_Breakdown!G119/'Macro data'!D42)*1000</f>
        <v>53.757906040528525</v>
      </c>
      <c r="H195" s="100">
        <f>(Premiums_Breakdown!H119/'Macro data'!E42)*1000</f>
        <v>55.093643796513284</v>
      </c>
      <c r="I195" s="100">
        <f>(Premiums_Breakdown!I119/'Macro data'!F42)*1000</f>
        <v>55.340392254216518</v>
      </c>
      <c r="J195" s="100">
        <f>(Premiums_Breakdown!J119/'Macro data'!G42)*1000</f>
        <v>56.500753916280907</v>
      </c>
      <c r="K195" s="100">
        <f>(Premiums_Breakdown!K119/'Macro data'!H42)*1000</f>
        <v>55.953467326938487</v>
      </c>
      <c r="L195" s="100">
        <f>(Premiums_Breakdown!L119/'Macro data'!I42)*1000</f>
        <v>57.200252974494596</v>
      </c>
      <c r="M195" s="100">
        <f>(Premiums_Breakdown!M119/'Macro data'!J42)*1000</f>
        <v>57.475936008282595</v>
      </c>
      <c r="N195" s="100">
        <f>(Premiums_Breakdown!N119/'Macro data'!K42)*1000</f>
        <v>57.087503709660147</v>
      </c>
      <c r="O195" s="100">
        <f>(Premiums_Breakdown!O119/'Macro data'!L42)*1000</f>
        <v>57.9318089711741</v>
      </c>
      <c r="P195" s="100">
        <f>(Premiums_Breakdown!P119/'Macro data'!M42)*1000</f>
        <v>58.802333918174888</v>
      </c>
      <c r="Q195" s="48">
        <f>IF(OR(P195=0, O195=0),"-",P195/O195-1)</f>
        <v>1.5026717833616088E-2</v>
      </c>
      <c r="R195" s="48">
        <f>IF(OR(P195=0, G195=0),"-",P195/G195-1)</f>
        <v>9.3836018721475734E-2</v>
      </c>
    </row>
    <row r="196" spans="3:18" ht="15.75" thickTop="1" x14ac:dyDescent="0.25">
      <c r="C196"/>
      <c r="D196"/>
      <c r="E196" s="133" t="s">
        <v>87</v>
      </c>
      <c r="F196" s="85"/>
      <c r="G196" s="85">
        <f>G195/F195-1</f>
        <v>1.3184895550972797E-3</v>
      </c>
      <c r="H196" s="85">
        <f t="shared" ref="H196:P196" si="36">H195/G195-1</f>
        <v>2.4847280230329893E-2</v>
      </c>
      <c r="I196" s="85">
        <f t="shared" si="36"/>
        <v>4.4787100779646316E-3</v>
      </c>
      <c r="J196" s="85">
        <f t="shared" si="36"/>
        <v>2.0967716613464749E-2</v>
      </c>
      <c r="K196" s="85">
        <f t="shared" si="36"/>
        <v>-9.6863590555509305E-3</v>
      </c>
      <c r="L196" s="85">
        <f t="shared" si="36"/>
        <v>2.2282544891652378E-2</v>
      </c>
      <c r="M196" s="85">
        <f t="shared" si="36"/>
        <v>4.8196121424659566E-3</v>
      </c>
      <c r="N196" s="85">
        <f t="shared" si="36"/>
        <v>-6.7581726475315351E-3</v>
      </c>
      <c r="O196" s="85">
        <f t="shared" si="36"/>
        <v>1.4789668607826822E-2</v>
      </c>
      <c r="P196" s="86">
        <f t="shared" si="36"/>
        <v>1.5026717833616088E-2</v>
      </c>
    </row>
    <row r="197" spans="3:18" x14ac:dyDescent="0.25">
      <c r="C197"/>
      <c r="D197"/>
    </row>
    <row r="198" spans="3:18" x14ac:dyDescent="0.25">
      <c r="C198"/>
      <c r="D198"/>
    </row>
    <row r="199" spans="3:18" ht="18.75" x14ac:dyDescent="0.15">
      <c r="C199" s="264" t="s">
        <v>226</v>
      </c>
      <c r="D199" s="265"/>
      <c r="E199" s="284" t="s">
        <v>203</v>
      </c>
      <c r="F199" s="285"/>
      <c r="G199" s="285"/>
      <c r="H199" s="285"/>
      <c r="I199" s="285"/>
      <c r="J199" s="285"/>
      <c r="K199" s="285"/>
      <c r="L199" s="285"/>
      <c r="M199" s="285"/>
      <c r="N199" s="285"/>
      <c r="O199" s="285"/>
      <c r="P199" s="286"/>
      <c r="Q199" s="157"/>
      <c r="R199" s="157"/>
    </row>
    <row r="200" spans="3:18" x14ac:dyDescent="0.15">
      <c r="C200" s="262" t="s">
        <v>93</v>
      </c>
      <c r="D200" s="263"/>
      <c r="E200" s="110"/>
      <c r="F200" s="111">
        <v>2004</v>
      </c>
      <c r="G200" s="111">
        <f t="shared" ref="G200:P200" si="37">F200+1</f>
        <v>2005</v>
      </c>
      <c r="H200" s="111">
        <f t="shared" si="37"/>
        <v>2006</v>
      </c>
      <c r="I200" s="111">
        <f t="shared" si="37"/>
        <v>2007</v>
      </c>
      <c r="J200" s="111">
        <f t="shared" si="37"/>
        <v>2008</v>
      </c>
      <c r="K200" s="111">
        <f t="shared" si="37"/>
        <v>2009</v>
      </c>
      <c r="L200" s="111">
        <f t="shared" si="37"/>
        <v>2010</v>
      </c>
      <c r="M200" s="111">
        <f t="shared" si="37"/>
        <v>2011</v>
      </c>
      <c r="N200" s="111">
        <f t="shared" si="37"/>
        <v>2012</v>
      </c>
      <c r="O200" s="120">
        <f t="shared" si="37"/>
        <v>2013</v>
      </c>
      <c r="P200" s="120">
        <f t="shared" si="37"/>
        <v>2014</v>
      </c>
      <c r="Q200" s="113" t="s">
        <v>83</v>
      </c>
      <c r="R200" s="112" t="s">
        <v>84</v>
      </c>
    </row>
    <row r="201" spans="3:18" x14ac:dyDescent="0.25">
      <c r="C201" s="256"/>
      <c r="D201" s="257"/>
      <c r="E201" s="45" t="s">
        <v>0</v>
      </c>
      <c r="F201" s="73">
        <f>(Premiums_Breakdown!F125/'Macro data'!C5)*1000</f>
        <v>230.76243835947184</v>
      </c>
      <c r="G201" s="73">
        <f>(Premiums_Breakdown!G125/'Macro data'!D5)*1000</f>
        <v>242.52078222645781</v>
      </c>
      <c r="H201" s="73">
        <f>(Premiums_Breakdown!H125/'Macro data'!E5)*1000</f>
        <v>251.74763498967445</v>
      </c>
      <c r="I201" s="73">
        <f>(Premiums_Breakdown!I125/'Macro data'!F5)*1000</f>
        <v>264.75965666479618</v>
      </c>
      <c r="J201" s="73">
        <f>(Premiums_Breakdown!J125/'Macro data'!G5)*1000</f>
        <v>272.74951856580458</v>
      </c>
      <c r="K201" s="73">
        <f>(Premiums_Breakdown!K125/'Macro data'!H5)*1000</f>
        <v>276.90451941049088</v>
      </c>
      <c r="L201" s="73">
        <f>(Premiums_Breakdown!L125/'Macro data'!I5)*1000</f>
        <v>280.06465314669219</v>
      </c>
      <c r="M201" s="73">
        <f>(Premiums_Breakdown!M125/'Macro data'!J5)*1000</f>
        <v>287.99436046864275</v>
      </c>
      <c r="N201" s="73">
        <f>(Premiums_Breakdown!N125/'Macro data'!K5)*1000</f>
        <v>296.0233326803932</v>
      </c>
      <c r="O201" s="73">
        <f>(Premiums_Breakdown!O125/'Macro data'!L5)*1000</f>
        <v>305.49488514954106</v>
      </c>
      <c r="P201" s="73">
        <f>(Premiums_Breakdown!P125/'Macro data'!M5)*1000</f>
        <v>313.98082189623022</v>
      </c>
      <c r="Q201" s="48">
        <f>IF(OR(P201=0, O201=0),"-",P201/O201-1)</f>
        <v>2.7777672096000128E-2</v>
      </c>
      <c r="R201" s="48">
        <f>IF(OR(P201=0, G201=0),"-",P201/G201-1)</f>
        <v>0.29465532402516081</v>
      </c>
    </row>
    <row r="202" spans="3:18" x14ac:dyDescent="0.25">
      <c r="C202" s="256"/>
      <c r="D202" s="257"/>
      <c r="E202" s="45" t="s">
        <v>1</v>
      </c>
      <c r="F202" s="74">
        <f>(Premiums_Breakdown!F126/'Macro data'!C6)*1000</f>
        <v>158.6630812141986</v>
      </c>
      <c r="G202" s="74">
        <f>(Premiums_Breakdown!G126/'Macro data'!D6)*1000</f>
        <v>161.2899600434699</v>
      </c>
      <c r="H202" s="74">
        <f>(Premiums_Breakdown!H126/'Macro data'!E6)*1000</f>
        <v>172.87724905440595</v>
      </c>
      <c r="I202" s="74">
        <f>(Premiums_Breakdown!I126/'Macro data'!F6)*1000</f>
        <v>183.15523321196758</v>
      </c>
      <c r="J202" s="74">
        <f>(Premiums_Breakdown!J126/'Macro data'!G6)*1000</f>
        <v>191.71939002233643</v>
      </c>
      <c r="K202" s="74">
        <f>(Premiums_Breakdown!K126/'Macro data'!H6)*1000</f>
        <v>193.85743270858208</v>
      </c>
      <c r="L202" s="74">
        <f>(Premiums_Breakdown!L126/'Macro data'!I6)*1000</f>
        <v>195.79011002218189</v>
      </c>
      <c r="M202" s="74">
        <f>(Premiums_Breakdown!M126/'Macro data'!J6)*1000</f>
        <v>207.35972807668068</v>
      </c>
      <c r="N202" s="74">
        <f>(Premiums_Breakdown!N126/'Macro data'!K6)*1000</f>
        <v>217.29569434196947</v>
      </c>
      <c r="O202" s="74">
        <f>(Premiums_Breakdown!O126/'Macro data'!L6)*1000</f>
        <v>227.74803463952713</v>
      </c>
      <c r="P202" s="74">
        <f>(Premiums_Breakdown!P126/'Macro data'!M6)*1000</f>
        <v>233.40857684653838</v>
      </c>
      <c r="Q202" s="48">
        <f t="shared" ref="Q202:Q232" si="38">IF(OR(P202=0, O202=0),"-",P202/O202-1)</f>
        <v>2.4854406388053363E-2</v>
      </c>
      <c r="R202" s="48">
        <f t="shared" ref="R202:R232" si="39">IF(OR(P202=0, G202=0),"-",P202/G202-1)</f>
        <v>0.44713642922120811</v>
      </c>
    </row>
    <row r="203" spans="3:18" x14ac:dyDescent="0.25">
      <c r="C203" s="256"/>
      <c r="D203" s="257"/>
      <c r="E203" s="45" t="s">
        <v>2</v>
      </c>
      <c r="F203" s="74">
        <f>(Premiums_Breakdown!F127/'Macro data'!C7)*1000</f>
        <v>12.214792322086158</v>
      </c>
      <c r="G203" s="74">
        <f>(Premiums_Breakdown!G127/'Macro data'!D7)*1000</f>
        <v>12.241550307862237</v>
      </c>
      <c r="H203" s="74">
        <f>(Premiums_Breakdown!H127/'Macro data'!E7)*1000</f>
        <v>15.231018159994102</v>
      </c>
      <c r="I203" s="74">
        <f>(Premiums_Breakdown!I127/'Macro data'!F7)*1000</f>
        <v>15.855499658179134</v>
      </c>
      <c r="J203" s="74">
        <f>(Premiums_Breakdown!J127/'Macro data'!G7)*1000</f>
        <v>16.952784652909322</v>
      </c>
      <c r="K203" s="74">
        <f>(Premiums_Breakdown!K127/'Macro data'!H7)*1000</f>
        <v>18.501502333687085</v>
      </c>
      <c r="L203" s="74">
        <f>(Premiums_Breakdown!L127/'Macro data'!I7)*1000</f>
        <v>17.364601607886144</v>
      </c>
      <c r="M203" s="74">
        <f>(Premiums_Breakdown!M127/'Macro data'!J7)*1000</f>
        <v>16.790242446581303</v>
      </c>
      <c r="N203" s="74">
        <f>(Premiums_Breakdown!N127/'Macro data'!K7)*1000</f>
        <v>17.235863377841707</v>
      </c>
      <c r="O203" s="74">
        <f>(Premiums_Breakdown!O127/'Macro data'!L7)*1000</f>
        <v>18.389672784450582</v>
      </c>
      <c r="P203" s="74">
        <f>(Premiums_Breakdown!P127/'Macro data'!M7)*1000</f>
        <v>18.841169193824928</v>
      </c>
      <c r="Q203" s="48">
        <f t="shared" si="38"/>
        <v>2.4551628224516842E-2</v>
      </c>
      <c r="R203" s="48">
        <f t="shared" si="39"/>
        <v>0.53911626550470748</v>
      </c>
    </row>
    <row r="204" spans="3:18" x14ac:dyDescent="0.25">
      <c r="C204" s="256"/>
      <c r="D204" s="257"/>
      <c r="E204" s="45" t="s">
        <v>3</v>
      </c>
      <c r="F204" s="74">
        <f>(Premiums_Breakdown!F128/'Macro data'!C8)*1000</f>
        <v>389.62018759213345</v>
      </c>
      <c r="G204" s="74">
        <f>(Premiums_Breakdown!G128/'Macro data'!D8)*1000</f>
        <v>390.7785769256709</v>
      </c>
      <c r="H204" s="74">
        <f>(Premiums_Breakdown!H128/'Macro data'!E8)*1000</f>
        <v>393.5573493369792</v>
      </c>
      <c r="I204" s="74">
        <f>(Premiums_Breakdown!I128/'Macro data'!F8)*1000</f>
        <v>384.55967332191653</v>
      </c>
      <c r="J204" s="74">
        <f>(Premiums_Breakdown!J128/'Macro data'!G8)*1000</f>
        <v>389.083940173381</v>
      </c>
      <c r="K204" s="74">
        <f>(Premiums_Breakdown!K128/'Macro data'!H8)*1000</f>
        <v>410.65248513521414</v>
      </c>
      <c r="L204" s="74">
        <f>(Premiums_Breakdown!L128/'Macro data'!I8)*1000</f>
        <v>432.41099813077477</v>
      </c>
      <c r="M204" s="74">
        <f>(Premiums_Breakdown!M128/'Macro data'!J8)*1000</f>
        <v>421.64472251258576</v>
      </c>
      <c r="N204" s="74">
        <f>(Premiums_Breakdown!N128/'Macro data'!K8)*1000</f>
        <v>432.42365884385629</v>
      </c>
      <c r="O204" s="74">
        <f>(Premiums_Breakdown!O128/'Macro data'!L8)*1000</f>
        <v>425.32059679940039</v>
      </c>
      <c r="P204" s="74">
        <f>(Premiums_Breakdown!P128/'Macro data'!M8)*1000</f>
        <v>411.61939323619958</v>
      </c>
      <c r="Q204" s="48">
        <f t="shared" si="38"/>
        <v>-3.2213825679509478E-2</v>
      </c>
      <c r="R204" s="48">
        <f t="shared" si="39"/>
        <v>5.3331522097468387E-2</v>
      </c>
    </row>
    <row r="205" spans="3:18" x14ac:dyDescent="0.25">
      <c r="C205" s="256"/>
      <c r="D205" s="257"/>
      <c r="E205" s="45" t="s">
        <v>4</v>
      </c>
      <c r="F205" s="74">
        <f>(Premiums_Breakdown!F129/'Macro data'!C9)*1000</f>
        <v>162.56917540973987</v>
      </c>
      <c r="G205" s="74">
        <f>(Premiums_Breakdown!G129/'Macro data'!D9)*1000</f>
        <v>180.9006524604554</v>
      </c>
      <c r="H205" s="74">
        <f>(Premiums_Breakdown!H129/'Macro data'!E9)*1000</f>
        <v>199.69066903306771</v>
      </c>
      <c r="I205" s="74">
        <f>(Premiums_Breakdown!I129/'Macro data'!F9)*1000</f>
        <v>221.42743753667676</v>
      </c>
      <c r="J205" s="74">
        <f>(Premiums_Breakdown!J129/'Macro data'!G9)*1000</f>
        <v>136.32809631949178</v>
      </c>
      <c r="K205" s="74">
        <f>(Premiums_Breakdown!K129/'Macro data'!H9)*1000</f>
        <v>144.33513608472515</v>
      </c>
      <c r="L205" s="74">
        <f>(Premiums_Breakdown!L129/'Macro data'!I9)*1000</f>
        <v>148.23107161169031</v>
      </c>
      <c r="M205" s="74">
        <f>(Premiums_Breakdown!M129/'Macro data'!J9)*1000</f>
        <v>140.51784397994169</v>
      </c>
      <c r="N205" s="74">
        <f>(Premiums_Breakdown!N129/'Macro data'!K9)*1000</f>
        <v>140.36943844104078</v>
      </c>
      <c r="O205" s="74">
        <f>(Premiums_Breakdown!O129/'Macro data'!L9)*1000</f>
        <v>135.00747218430308</v>
      </c>
      <c r="P205" s="74">
        <f>(Premiums_Breakdown!P129/'Macro data'!M9)*1000</f>
        <v>129.37062937062939</v>
      </c>
      <c r="Q205" s="48">
        <f t="shared" si="38"/>
        <v>-4.1752080255074042E-2</v>
      </c>
      <c r="R205" s="48">
        <f t="shared" si="39"/>
        <v>-0.2848526104740855</v>
      </c>
    </row>
    <row r="206" spans="3:18" x14ac:dyDescent="0.25">
      <c r="C206" s="256"/>
      <c r="D206" s="257"/>
      <c r="E206" s="45" t="s">
        <v>44</v>
      </c>
      <c r="F206" s="74">
        <f>(Premiums_Breakdown!F130/'Macro data'!C10)*1000</f>
        <v>58.631114509238806</v>
      </c>
      <c r="G206" s="74">
        <f>(Premiums_Breakdown!G130/'Macro data'!D10)*1000</f>
        <v>60.961890514386027</v>
      </c>
      <c r="H206" s="74">
        <f>(Premiums_Breakdown!H130/'Macro data'!E10)*1000</f>
        <v>60.43359238426001</v>
      </c>
      <c r="I206" s="74">
        <f>(Premiums_Breakdown!I130/'Macro data'!F10)*1000</f>
        <v>58.122127385682518</v>
      </c>
      <c r="J206" s="74">
        <f>(Premiums_Breakdown!J130/'Macro data'!G10)*1000</f>
        <v>60.719866099074679</v>
      </c>
      <c r="K206" s="74">
        <f>(Premiums_Breakdown!K130/'Macro data'!H10)*1000</f>
        <v>62.674840710262181</v>
      </c>
      <c r="L206" s="74">
        <f>(Premiums_Breakdown!L130/'Macro data'!I10)*1000</f>
        <v>69.439559625819385</v>
      </c>
      <c r="M206" s="74">
        <f>(Premiums_Breakdown!M130/'Macro data'!J10)*1000</f>
        <v>70.775439229691059</v>
      </c>
      <c r="N206" s="74">
        <f>(Premiums_Breakdown!N130/'Macro data'!K10)*1000</f>
        <v>65.278157677907728</v>
      </c>
      <c r="O206" s="74">
        <f>(Premiums_Breakdown!O130/'Macro data'!L10)*1000</f>
        <v>65.794723296191862</v>
      </c>
      <c r="P206" s="74">
        <f>(Premiums_Breakdown!P130/'Macro data'!M10)*1000</f>
        <v>66.613632546545148</v>
      </c>
      <c r="Q206" s="48">
        <f t="shared" si="38"/>
        <v>1.2446427453866704E-2</v>
      </c>
      <c r="R206" s="48">
        <f t="shared" si="39"/>
        <v>9.270942853757802E-2</v>
      </c>
    </row>
    <row r="207" spans="3:18" x14ac:dyDescent="0.25">
      <c r="C207" s="256"/>
      <c r="D207" s="257"/>
      <c r="E207" s="45" t="s">
        <v>6</v>
      </c>
      <c r="F207" s="74">
        <f>(Premiums_Breakdown!F131/'Macro data'!C11)*1000</f>
        <v>170.96467124723549</v>
      </c>
      <c r="G207" s="74">
        <f>(Premiums_Breakdown!G131/'Macro data'!D11)*1000</f>
        <v>171.78005040893578</v>
      </c>
      <c r="H207" s="74">
        <f>(Premiums_Breakdown!H131/'Macro data'!E11)*1000</f>
        <v>172.66310273557721</v>
      </c>
      <c r="I207" s="74">
        <f>(Premiums_Breakdown!I131/'Macro data'!F11)*1000</f>
        <v>170.27292723871906</v>
      </c>
      <c r="J207" s="74">
        <f>(Premiums_Breakdown!J131/'Macro data'!G11)*1000</f>
        <v>177.37027063847472</v>
      </c>
      <c r="K207" s="74">
        <f>(Premiums_Breakdown!K131/'Macro data'!H11)*1000</f>
        <v>182.45817229934221</v>
      </c>
      <c r="L207" s="74">
        <f>(Premiums_Breakdown!L131/'Macro data'!I11)*1000</f>
        <v>185.0682432882017</v>
      </c>
      <c r="M207" s="74">
        <f>(Premiums_Breakdown!M131/'Macro data'!J11)*1000</f>
        <v>189.03605093879384</v>
      </c>
      <c r="N207" s="74">
        <f>(Premiums_Breakdown!N131/'Macro data'!K11)*1000</f>
        <v>195.66553792633849</v>
      </c>
      <c r="O207" s="74">
        <f>(Premiums_Breakdown!O131/'Macro data'!L11)*1000</f>
        <v>203.94881879520528</v>
      </c>
      <c r="P207" s="74">
        <f>(Premiums_Breakdown!P131/'Macro data'!M11)*1000</f>
        <v>214.08373319835488</v>
      </c>
      <c r="Q207" s="48">
        <f t="shared" si="38"/>
        <v>4.9693420452346704E-2</v>
      </c>
      <c r="R207" s="48">
        <f t="shared" si="39"/>
        <v>0.24626656406673475</v>
      </c>
    </row>
    <row r="208" spans="3:18" x14ac:dyDescent="0.25">
      <c r="C208" s="256"/>
      <c r="D208" s="257"/>
      <c r="E208" s="45" t="s">
        <v>7</v>
      </c>
      <c r="F208" s="74">
        <f>(Premiums_Breakdown!F132/'Macro data'!C12)*1000</f>
        <v>388.48336349005194</v>
      </c>
      <c r="G208" s="74">
        <f>(Premiums_Breakdown!G132/'Macro data'!D12)*1000</f>
        <v>405.63884763207568</v>
      </c>
      <c r="H208" s="74">
        <f>(Premiums_Breakdown!H132/'Macro data'!E12)*1000</f>
        <v>360.29048491810698</v>
      </c>
      <c r="I208" s="74">
        <f>(Premiums_Breakdown!I132/'Macro data'!F12)*1000</f>
        <v>415.11348934872444</v>
      </c>
      <c r="J208" s="74">
        <f>(Premiums_Breakdown!J132/'Macro data'!G12)*1000</f>
        <v>393.55973181611029</v>
      </c>
      <c r="K208" s="74">
        <f>(Premiums_Breakdown!K132/'Macro data'!H12)*1000</f>
        <v>406.53689362600358</v>
      </c>
      <c r="L208" s="74">
        <f>(Premiums_Breakdown!L132/'Macro data'!I12)*1000</f>
        <v>408.44224140810678</v>
      </c>
      <c r="M208" s="74">
        <f>(Premiums_Breakdown!M132/'Macro data'!J12)*1000</f>
        <v>407.60334316653757</v>
      </c>
      <c r="N208" s="74">
        <f>(Premiums_Breakdown!N132/'Macro data'!K12)*1000</f>
        <v>419.49262749136432</v>
      </c>
      <c r="O208" s="74">
        <f>(Premiums_Breakdown!O132/'Macro data'!L12)*1000</f>
        <v>381.03313526239054</v>
      </c>
      <c r="P208" s="74">
        <f>(Premiums_Breakdown!P132/'Macro data'!M12)*1000</f>
        <v>416.40756810548447</v>
      </c>
      <c r="Q208" s="48">
        <f t="shared" si="38"/>
        <v>9.2838206364215692E-2</v>
      </c>
      <c r="R208" s="48">
        <f t="shared" si="39"/>
        <v>2.6547557109658948E-2</v>
      </c>
    </row>
    <row r="209" spans="3:18" x14ac:dyDescent="0.25">
      <c r="C209" s="256"/>
      <c r="D209" s="257"/>
      <c r="E209" s="45" t="s">
        <v>8</v>
      </c>
      <c r="F209" s="74">
        <f>(Premiums_Breakdown!F133/'Macro data'!C13)*1000</f>
        <v>24.694572195948925</v>
      </c>
      <c r="G209" s="74">
        <f>(Premiums_Breakdown!G133/'Macro data'!D13)*1000</f>
        <v>28.295431990209899</v>
      </c>
      <c r="H209" s="74">
        <f>(Premiums_Breakdown!H133/'Macro data'!E13)*1000</f>
        <v>33.306736807017245</v>
      </c>
      <c r="I209" s="74">
        <f>(Premiums_Breakdown!I133/'Macro data'!F13)*1000</f>
        <v>41.075793595935096</v>
      </c>
      <c r="J209" s="74">
        <f>(Premiums_Breakdown!J133/'Macro data'!G13)*1000</f>
        <v>42.206976884962657</v>
      </c>
      <c r="K209" s="74">
        <f>(Premiums_Breakdown!K133/'Macro data'!H13)*1000</f>
        <v>43.681731851840318</v>
      </c>
      <c r="L209" s="74">
        <f>(Premiums_Breakdown!L133/'Macro data'!I13)*1000</f>
        <v>40.351311417621069</v>
      </c>
      <c r="M209" s="74">
        <f>(Premiums_Breakdown!M133/'Macro data'!J13)*1000</f>
        <v>40.987921724350585</v>
      </c>
      <c r="N209" s="74">
        <f>(Premiums_Breakdown!N133/'Macro data'!K13)*1000</f>
        <v>44.596469861162355</v>
      </c>
      <c r="O209" s="74">
        <f>(Premiums_Breakdown!O133/'Macro data'!L13)*1000</f>
        <v>47.796729825007922</v>
      </c>
      <c r="P209" s="74">
        <f>(Premiums_Breakdown!P133/'Macro data'!M13)*1000</f>
        <v>51.830836916019607</v>
      </c>
      <c r="Q209" s="48">
        <f t="shared" si="38"/>
        <v>8.4401320043886896E-2</v>
      </c>
      <c r="R209" s="48">
        <f t="shared" si="39"/>
        <v>0.83177400981023575</v>
      </c>
    </row>
    <row r="210" spans="3:18" x14ac:dyDescent="0.25">
      <c r="C210" s="256"/>
      <c r="D210" s="257"/>
      <c r="E210" s="45" t="s">
        <v>9</v>
      </c>
      <c r="F210" s="74">
        <f>(Premiums_Breakdown!F134/'Macro data'!C14)*1000</f>
        <v>115.95649074253592</v>
      </c>
      <c r="G210" s="74">
        <f>(Premiums_Breakdown!G134/'Macro data'!D14)*1000</f>
        <v>126.5786960319831</v>
      </c>
      <c r="H210" s="74">
        <f>(Premiums_Breakdown!H134/'Macro data'!E14)*1000</f>
        <v>138.85788829285983</v>
      </c>
      <c r="I210" s="74">
        <f>(Premiums_Breakdown!I134/'Macro data'!F14)*1000</f>
        <v>146.67565998058353</v>
      </c>
      <c r="J210" s="74">
        <f>(Premiums_Breakdown!J134/'Macro data'!G14)*1000</f>
        <v>155.97054272314051</v>
      </c>
      <c r="K210" s="74">
        <f>(Premiums_Breakdown!K134/'Macro data'!H14)*1000</f>
        <v>158.0465056703724</v>
      </c>
      <c r="L210" s="74">
        <f>(Premiums_Breakdown!L134/'Macro data'!I14)*1000</f>
        <v>151.65058875052844</v>
      </c>
      <c r="M210" s="74">
        <f>(Premiums_Breakdown!M134/'Macro data'!J14)*1000</f>
        <v>154.38988984812329</v>
      </c>
      <c r="N210" s="74">
        <f>(Premiums_Breakdown!N134/'Macro data'!K14)*1000</f>
        <v>156.55420922883249</v>
      </c>
      <c r="O210" s="74">
        <f>(Premiums_Breakdown!O134/'Macro data'!L14)*1000</f>
        <v>152.86616025050353</v>
      </c>
      <c r="P210" s="74">
        <f>(Premiums_Breakdown!P134/'Macro data'!M14)*1000</f>
        <v>152.28899337795659</v>
      </c>
      <c r="Q210" s="48">
        <f t="shared" si="38"/>
        <v>-3.7756353113149732E-3</v>
      </c>
      <c r="R210" s="48">
        <f t="shared" si="39"/>
        <v>0.20311709752071683</v>
      </c>
    </row>
    <row r="211" spans="3:18" x14ac:dyDescent="0.25">
      <c r="C211" s="256"/>
      <c r="D211" s="257"/>
      <c r="E211" s="45" t="s">
        <v>10</v>
      </c>
      <c r="F211" s="74">
        <f>(Premiums_Breakdown!F135/'Macro data'!C15)*1000</f>
        <v>118.52434186659397</v>
      </c>
      <c r="G211" s="74">
        <f>(Premiums_Breakdown!G135/'Macro data'!D15)*1000</f>
        <v>125.08167833929237</v>
      </c>
      <c r="H211" s="74">
        <f>(Premiums_Breakdown!H135/'Macro data'!E15)*1000</f>
        <v>124.47413192073945</v>
      </c>
      <c r="I211" s="74">
        <f>(Premiums_Breakdown!I135/'Macro data'!F15)*1000</f>
        <v>129.85359869319893</v>
      </c>
      <c r="J211" s="74">
        <f>(Premiums_Breakdown!J135/'Macro data'!G15)*1000</f>
        <v>135.99132859903713</v>
      </c>
      <c r="K211" s="74">
        <f>(Premiums_Breakdown!K135/'Macro data'!H15)*1000</f>
        <v>142.11277929798186</v>
      </c>
      <c r="L211" s="74">
        <f>(Premiums_Breakdown!L135/'Macro data'!I15)*1000</f>
        <v>150.00922578502491</v>
      </c>
      <c r="M211" s="74">
        <f>(Premiums_Breakdown!M135/'Macro data'!J15)*1000</f>
        <v>157.52055772862704</v>
      </c>
      <c r="N211" s="74">
        <f>(Premiums_Breakdown!N135/'Macro data'!K15)*1000</f>
        <v>165.79666786144807</v>
      </c>
      <c r="O211" s="74">
        <f>(Premiums_Breakdown!O135/'Macro data'!L15)*1000</f>
        <v>175.61401329801643</v>
      </c>
      <c r="P211" s="74">
        <f>(Premiums_Breakdown!P135/'Macro data'!M15)*1000</f>
        <v>183.62693464091853</v>
      </c>
      <c r="Q211" s="48">
        <f t="shared" si="38"/>
        <v>4.5628029292310579E-2</v>
      </c>
      <c r="R211" s="48">
        <f t="shared" si="39"/>
        <v>0.46805620998159503</v>
      </c>
    </row>
    <row r="212" spans="3:18" x14ac:dyDescent="0.25">
      <c r="C212" s="256"/>
      <c r="D212" s="257"/>
      <c r="E212" s="45" t="s">
        <v>11</v>
      </c>
      <c r="F212" s="74">
        <f>(Premiums_Breakdown!F136/'Macro data'!C16)*1000</f>
        <v>192.93795995464956</v>
      </c>
      <c r="G212" s="74">
        <f>(Premiums_Breakdown!G136/'Macro data'!D16)*1000</f>
        <v>195.2252730348558</v>
      </c>
      <c r="H212" s="74">
        <f>(Premiums_Breakdown!H136/'Macro data'!E16)*1000</f>
        <v>194.89066722312504</v>
      </c>
      <c r="I212" s="74">
        <f>(Premiums_Breakdown!I136/'Macro data'!F16)*1000</f>
        <v>200.48250990755096</v>
      </c>
      <c r="J212" s="74">
        <f>(Premiums_Breakdown!J136/'Macro data'!G16)*1000</f>
        <v>207.01756507286814</v>
      </c>
      <c r="K212" s="74">
        <f>(Premiums_Breakdown!K136/'Macro data'!H16)*1000</f>
        <v>211.16835005720586</v>
      </c>
      <c r="L212" s="74">
        <f>(Premiums_Breakdown!L136/'Macro data'!I16)*1000</f>
        <v>217.45031468658965</v>
      </c>
      <c r="M212" s="74">
        <f>(Premiums_Breakdown!M136/'Macro data'!J16)*1000</f>
        <v>227.70987362204255</v>
      </c>
      <c r="N212" s="74">
        <f>(Premiums_Breakdown!N136/'Macro data'!K16)*1000</f>
        <v>236.90726914909527</v>
      </c>
      <c r="O212" s="74">
        <f>(Premiums_Breakdown!O136/'Macro data'!L16)*1000</f>
        <v>240.9979597387283</v>
      </c>
      <c r="P212" s="74">
        <f>(Premiums_Breakdown!P136/'Macro data'!M16)*1000</f>
        <v>249.10542671767192</v>
      </c>
      <c r="Q212" s="48">
        <f t="shared" si="38"/>
        <v>3.3641226621723863E-2</v>
      </c>
      <c r="R212" s="48">
        <f t="shared" si="39"/>
        <v>0.27598964440017082</v>
      </c>
    </row>
    <row r="213" spans="3:18" x14ac:dyDescent="0.25">
      <c r="C213" s="256"/>
      <c r="D213" s="257"/>
      <c r="E213" s="45" t="s">
        <v>12</v>
      </c>
      <c r="F213" s="74">
        <f>(Premiums_Breakdown!F137/'Macro data'!C17)*1000</f>
        <v>38.23244693549271</v>
      </c>
      <c r="G213" s="74">
        <f>(Premiums_Breakdown!G137/'Macro data'!D17)*1000</f>
        <v>38.830697526656145</v>
      </c>
      <c r="H213" s="74">
        <f>(Premiums_Breakdown!H137/'Macro data'!E17)*1000</f>
        <v>41.666242954872764</v>
      </c>
      <c r="I213" s="74">
        <f>(Premiums_Breakdown!I137/'Macro data'!F17)*1000</f>
        <v>48.45752518445267</v>
      </c>
      <c r="J213" s="74">
        <f>(Premiums_Breakdown!J137/'Macro data'!G17)*1000</f>
        <v>50.168910942939441</v>
      </c>
      <c r="K213" s="74">
        <f>(Premiums_Breakdown!K137/'Macro data'!H17)*1000</f>
        <v>53.169367938638793</v>
      </c>
      <c r="L213" s="74">
        <f>(Premiums_Breakdown!L137/'Macro data'!I17)*1000</f>
        <v>53.113886545161648</v>
      </c>
      <c r="M213" s="74">
        <f>(Premiums_Breakdown!M137/'Macro data'!J17)*1000</f>
        <v>49.175647140728302</v>
      </c>
      <c r="N213" s="74">
        <f>(Premiums_Breakdown!N137/'Macro data'!K17)*1000</f>
        <v>46.740078064953543</v>
      </c>
      <c r="O213" s="74">
        <f>(Premiums_Breakdown!O137/'Macro data'!L17)*1000</f>
        <v>44.489328020088429</v>
      </c>
      <c r="P213" s="74">
        <f>(Premiums_Breakdown!P137/'Macro data'!M17)*1000</f>
        <v>41.728939083452744</v>
      </c>
      <c r="Q213" s="48">
        <f t="shared" si="38"/>
        <v>-6.2046091938931403E-2</v>
      </c>
      <c r="R213" s="48">
        <f t="shared" si="39"/>
        <v>7.463789582474134E-2</v>
      </c>
    </row>
    <row r="214" spans="3:18" x14ac:dyDescent="0.25">
      <c r="C214" s="256"/>
      <c r="D214" s="257"/>
      <c r="E214" s="45" t="s">
        <v>13</v>
      </c>
      <c r="F214" s="74">
        <f>(Premiums_Breakdown!F138/'Macro data'!C18)*1000</f>
        <v>30.994829032894568</v>
      </c>
      <c r="G214" s="74">
        <f>(Premiums_Breakdown!G138/'Macro data'!D18)*1000</f>
        <v>31.533439790803627</v>
      </c>
      <c r="H214" s="74">
        <f>(Premiums_Breakdown!H138/'Macro data'!E18)*1000</f>
        <v>34.882637770670684</v>
      </c>
      <c r="I214" s="74">
        <f>(Premiums_Breakdown!I138/'Macro data'!F18)*1000</f>
        <v>37.084113690805907</v>
      </c>
      <c r="J214" s="74">
        <f>(Premiums_Breakdown!J138/'Macro data'!G18)*1000</f>
        <v>40.82245337692023</v>
      </c>
      <c r="K214" s="74">
        <f>(Premiums_Breakdown!K138/'Macro data'!H18)*1000</f>
        <v>41.146006863259139</v>
      </c>
      <c r="L214" s="74">
        <f>(Premiums_Breakdown!L138/'Macro data'!I18)*1000</f>
        <v>40.575150696247775</v>
      </c>
      <c r="M214" s="74">
        <f>(Premiums_Breakdown!M138/'Macro data'!J18)*1000</f>
        <v>40.210978381799805</v>
      </c>
      <c r="N214" s="74">
        <f>(Premiums_Breakdown!N138/'Macro data'!K18)*1000</f>
        <v>39.547436275065401</v>
      </c>
      <c r="O214" s="74">
        <f>(Premiums_Breakdown!O138/'Macro data'!L18)*1000</f>
        <v>38.358468201656464</v>
      </c>
      <c r="P214" s="74">
        <f>(Premiums_Breakdown!P138/'Macro data'!M18)*1000</f>
        <v>35.145371580000642</v>
      </c>
      <c r="Q214" s="48">
        <f t="shared" si="38"/>
        <v>-8.3764987818702008E-2</v>
      </c>
      <c r="R214" s="48">
        <f t="shared" si="39"/>
        <v>0.11454290471191775</v>
      </c>
    </row>
    <row r="215" spans="3:18" x14ac:dyDescent="0.25">
      <c r="C215" s="256"/>
      <c r="D215" s="257"/>
      <c r="E215" s="45" t="s">
        <v>14</v>
      </c>
      <c r="F215" s="74">
        <f>(Premiums_Breakdown!F139/'Macro data'!C19)*1000</f>
        <v>33.07492757735168</v>
      </c>
      <c r="G215" s="74">
        <f>(Premiums_Breakdown!G139/'Macro data'!D19)*1000</f>
        <v>35.598421380144636</v>
      </c>
      <c r="H215" s="74">
        <f>(Premiums_Breakdown!H139/'Macro data'!E19)*1000</f>
        <v>37.891354295098957</v>
      </c>
      <c r="I215" s="74">
        <f>(Premiums_Breakdown!I139/'Macro data'!F19)*1000</f>
        <v>41.027612432236822</v>
      </c>
      <c r="J215" s="74">
        <f>(Premiums_Breakdown!J139/'Macro data'!G19)*1000</f>
        <v>44.326231184397919</v>
      </c>
      <c r="K215" s="74">
        <f>(Premiums_Breakdown!K139/'Macro data'!H19)*1000</f>
        <v>45.507136971872583</v>
      </c>
      <c r="L215" s="74">
        <f>(Premiums_Breakdown!L139/'Macro data'!I19)*1000</f>
        <v>46.293263592739926</v>
      </c>
      <c r="M215" s="74">
        <f>(Premiums_Breakdown!M139/'Macro data'!J19)*1000</f>
        <v>48.253913099892614</v>
      </c>
      <c r="N215" s="74">
        <f>(Premiums_Breakdown!N139/'Macro data'!K19)*1000</f>
        <v>50.115516452089267</v>
      </c>
      <c r="O215" s="74">
        <f>(Premiums_Breakdown!O139/'Macro data'!L19)*1000</f>
        <v>52.37441355779044</v>
      </c>
      <c r="P215" s="74">
        <f>(Premiums_Breakdown!P139/'Macro data'!M19)*1000</f>
        <v>52.208362726281706</v>
      </c>
      <c r="Q215" s="48">
        <f t="shared" si="38"/>
        <v>-3.170457103553237E-3</v>
      </c>
      <c r="R215" s="48">
        <f t="shared" si="39"/>
        <v>0.46659207633857114</v>
      </c>
    </row>
    <row r="216" spans="3:18" x14ac:dyDescent="0.25">
      <c r="C216" s="256"/>
      <c r="D216" s="257"/>
      <c r="E216" s="45" t="s">
        <v>15</v>
      </c>
      <c r="F216" s="74">
        <f>(Premiums_Breakdown!F140/'Macro data'!C20)*1000</f>
        <v>277.25026316436123</v>
      </c>
      <c r="G216" s="74">
        <f>(Premiums_Breakdown!G140/'Macro data'!D20)*1000</f>
        <v>260.47797586967056</v>
      </c>
      <c r="H216" s="74">
        <f>(Premiums_Breakdown!H140/'Macro data'!E20)*1000</f>
        <v>244.76278921218699</v>
      </c>
      <c r="I216" s="74">
        <f>(Premiums_Breakdown!I140/'Macro data'!F20)*1000</f>
        <v>235.24706010297413</v>
      </c>
      <c r="J216" s="74">
        <f>(Premiums_Breakdown!J140/'Macro data'!G20)*1000</f>
        <v>219.3924533931241</v>
      </c>
      <c r="K216" s="74">
        <f>(Premiums_Breakdown!K140/'Macro data'!H20)*1000</f>
        <v>209.0096657570507</v>
      </c>
      <c r="L216" s="74">
        <f>(Premiums_Breakdown!L140/'Macro data'!I20)*1000</f>
        <v>213.43342503716951</v>
      </c>
      <c r="M216" s="74">
        <f>(Premiums_Breakdown!M140/'Macro data'!J20)*1000</f>
        <v>207.61861881768522</v>
      </c>
      <c r="N216" s="74">
        <f>(Premiums_Breakdown!N140/'Macro data'!K20)*1000</f>
        <v>197.48153220356437</v>
      </c>
      <c r="O216" s="74">
        <f>(Premiums_Breakdown!O140/'Macro data'!L20)*1000</f>
        <v>182.30976672844577</v>
      </c>
      <c r="P216" s="74">
        <f>(Premiums_Breakdown!P140/'Macro data'!M20)*1000</f>
        <v>180.43639551918454</v>
      </c>
      <c r="Q216" s="48">
        <f t="shared" si="38"/>
        <v>-1.0275758906826193E-2</v>
      </c>
      <c r="R216" s="48">
        <f t="shared" si="39"/>
        <v>-0.30728732470853737</v>
      </c>
    </row>
    <row r="217" spans="3:18" x14ac:dyDescent="0.25">
      <c r="C217" s="256"/>
      <c r="D217" s="257"/>
      <c r="E217" s="45" t="s">
        <v>16</v>
      </c>
      <c r="F217" s="74">
        <f>(Premiums_Breakdown!F141/'Macro data'!C21)*1000</f>
        <v>114.98508088677781</v>
      </c>
      <c r="G217" s="74">
        <f>(Premiums_Breakdown!G141/'Macro data'!D21)*1000</f>
        <v>124.52927315747779</v>
      </c>
      <c r="H217" s="74">
        <f>(Premiums_Breakdown!H141/'Macro data'!E21)*1000</f>
        <v>134.28641620716513</v>
      </c>
      <c r="I217" s="74">
        <f>(Premiums_Breakdown!I141/'Macro data'!F21)*1000</f>
        <v>151.4994849473149</v>
      </c>
      <c r="J217" s="74">
        <f>(Premiums_Breakdown!J141/'Macro data'!G21)*1000</f>
        <v>165.7205449303319</v>
      </c>
      <c r="K217" s="74">
        <f>(Premiums_Breakdown!K141/'Macro data'!H21)*1000</f>
        <v>180.17314466060083</v>
      </c>
      <c r="L217" s="74">
        <f>(Premiums_Breakdown!L141/'Macro data'!I21)*1000</f>
        <v>200.05954013841284</v>
      </c>
      <c r="M217" s="74">
        <f>(Premiums_Breakdown!M141/'Macro data'!J21)*1000</f>
        <v>221.59244198300451</v>
      </c>
      <c r="N217" s="74">
        <f>(Premiums_Breakdown!N141/'Macro data'!K21)*1000</f>
        <v>233.36663138648981</v>
      </c>
      <c r="O217" s="74">
        <f>(Premiums_Breakdown!O141/'Macro data'!L21)*1000</f>
        <v>239.07213606801267</v>
      </c>
      <c r="P217" s="74">
        <f>(Premiums_Breakdown!P141/'Macro data'!M21)*1000</f>
        <v>262.19929354068194</v>
      </c>
      <c r="Q217" s="48">
        <f t="shared" si="38"/>
        <v>9.6737151610549521E-2</v>
      </c>
      <c r="R217" s="48">
        <f t="shared" si="39"/>
        <v>1.1055233592274227</v>
      </c>
    </row>
    <row r="218" spans="3:18" x14ac:dyDescent="0.25">
      <c r="C218" s="256"/>
      <c r="D218" s="257"/>
      <c r="E218" s="45" t="s">
        <v>17</v>
      </c>
      <c r="F218" s="74">
        <f>(Premiums_Breakdown!F142/'Macro data'!C22)*1000</f>
        <v>77.318782730594705</v>
      </c>
      <c r="G218" s="74">
        <f>(Premiums_Breakdown!G142/'Macro data'!D22)*1000</f>
        <v>80.407963037008557</v>
      </c>
      <c r="H218" s="74">
        <f>(Premiums_Breakdown!H142/'Macro data'!E22)*1000</f>
        <v>83.246403714342875</v>
      </c>
      <c r="I218" s="74">
        <f>(Premiums_Breakdown!I142/'Macro data'!F22)*1000</f>
        <v>84.472874159380765</v>
      </c>
      <c r="J218" s="74">
        <f>(Premiums_Breakdown!J142/'Macro data'!G22)*1000</f>
        <v>86.580734533473418</v>
      </c>
      <c r="K218" s="74">
        <f>(Premiums_Breakdown!K142/'Macro data'!H22)*1000</f>
        <v>86.083890760000244</v>
      </c>
      <c r="L218" s="74">
        <f>(Premiums_Breakdown!L142/'Macro data'!I22)*1000</f>
        <v>83.831525799827858</v>
      </c>
      <c r="M218" s="74">
        <f>(Premiums_Breakdown!M142/'Macro data'!J22)*1000</f>
        <v>84.039856015419261</v>
      </c>
      <c r="N218" s="74">
        <f>(Premiums_Breakdown!N142/'Macro data'!K22)*1000</f>
        <v>82.785851488849744</v>
      </c>
      <c r="O218" s="74">
        <f>(Premiums_Breakdown!O142/'Macro data'!L22)*1000</f>
        <v>82.884831785929208</v>
      </c>
      <c r="P218" s="74">
        <f>(Premiums_Breakdown!P142/'Macro data'!M22)*1000</f>
        <v>83.444839900742764</v>
      </c>
      <c r="Q218" s="48">
        <f t="shared" si="38"/>
        <v>6.7564607751140482E-3</v>
      </c>
      <c r="R218" s="48">
        <f t="shared" si="39"/>
        <v>3.7768359613045366E-2</v>
      </c>
    </row>
    <row r="219" spans="3:18" x14ac:dyDescent="0.25">
      <c r="C219" s="256"/>
      <c r="D219" s="257"/>
      <c r="E219" s="45" t="s">
        <v>18</v>
      </c>
      <c r="F219" s="74">
        <f>(Premiums_Breakdown!F143/'Macro data'!C23)*1000</f>
        <v>0</v>
      </c>
      <c r="G219" s="74">
        <f>(Premiums_Breakdown!G143/'Macro data'!D23)*1000</f>
        <v>0</v>
      </c>
      <c r="H219" s="74">
        <f>(Premiums_Breakdown!H143/'Macro data'!E23)*1000</f>
        <v>0</v>
      </c>
      <c r="I219" s="74">
        <f>(Premiums_Breakdown!I143/'Macro data'!F23)*1000</f>
        <v>0</v>
      </c>
      <c r="J219" s="74">
        <f>(Premiums_Breakdown!J143/'Macro data'!G23)*1000</f>
        <v>0</v>
      </c>
      <c r="K219" s="74">
        <f>(Premiums_Breakdown!K143/'Macro data'!H23)*1000</f>
        <v>0</v>
      </c>
      <c r="L219" s="74">
        <f>(Premiums_Breakdown!L143/'Macro data'!I23)*1000</f>
        <v>0</v>
      </c>
      <c r="M219" s="74">
        <f>(Premiums_Breakdown!M143/'Macro data'!J23)*1000</f>
        <v>0</v>
      </c>
      <c r="N219" s="74">
        <f>(Premiums_Breakdown!N143/'Macro data'!K23)*1000</f>
        <v>0</v>
      </c>
      <c r="O219" s="74">
        <f>(Premiums_Breakdown!O143/'Macro data'!L23)*1000</f>
        <v>0</v>
      </c>
      <c r="P219" s="74">
        <f>(Premiums_Breakdown!P143/'Macro data'!M23)*1000</f>
        <v>0</v>
      </c>
      <c r="Q219" s="48" t="str">
        <f t="shared" si="38"/>
        <v>-</v>
      </c>
      <c r="R219" s="48" t="str">
        <f t="shared" si="39"/>
        <v>-</v>
      </c>
    </row>
    <row r="220" spans="3:18" x14ac:dyDescent="0.25">
      <c r="C220" s="256"/>
      <c r="D220" s="257"/>
      <c r="E220" s="45" t="s">
        <v>19</v>
      </c>
      <c r="F220" s="74">
        <f>(Premiums_Breakdown!F144/'Macro data'!C24)*1000</f>
        <v>173.64163882539125</v>
      </c>
      <c r="G220" s="74">
        <f>(Premiums_Breakdown!G144/'Macro data'!D24)*1000</f>
        <v>186.45794939617977</v>
      </c>
      <c r="H220" s="74">
        <f>(Premiums_Breakdown!H144/'Macro data'!E24)*1000</f>
        <v>200.38969400067364</v>
      </c>
      <c r="I220" s="74">
        <f>(Premiums_Breakdown!I144/'Macro data'!F24)*1000</f>
        <v>235.20171697253389</v>
      </c>
      <c r="J220" s="74">
        <f>(Premiums_Breakdown!J144/'Macro data'!G24)*1000</f>
        <v>252.17083954286801</v>
      </c>
      <c r="K220" s="74">
        <f>(Premiums_Breakdown!K144/'Macro data'!H24)*1000</f>
        <v>220.87132725430598</v>
      </c>
      <c r="L220" s="74">
        <f>(Premiums_Breakdown!L144/'Macro data'!I24)*1000</f>
        <v>175.27576055737691</v>
      </c>
      <c r="M220" s="74">
        <f>(Premiums_Breakdown!M144/'Macro data'!J24)*1000</f>
        <v>242.26320725226634</v>
      </c>
      <c r="N220" s="74">
        <f>(Premiums_Breakdown!N144/'Macro data'!K24)*1000</f>
        <v>249.59369575862195</v>
      </c>
      <c r="O220" s="74">
        <f>(Premiums_Breakdown!O144/'Macro data'!L24)*1000</f>
        <v>251.37839151346552</v>
      </c>
      <c r="P220" s="74">
        <f>(Premiums_Breakdown!P144/'Macro data'!M24)*1000</f>
        <v>220.12807451608211</v>
      </c>
      <c r="Q220" s="48">
        <f t="shared" si="38"/>
        <v>-0.12431584437005772</v>
      </c>
      <c r="R220" s="48">
        <f t="shared" si="39"/>
        <v>0.1805775791750297</v>
      </c>
    </row>
    <row r="221" spans="3:18" x14ac:dyDescent="0.25">
      <c r="C221" s="256"/>
      <c r="D221" s="257"/>
      <c r="E221" s="45" t="s">
        <v>20</v>
      </c>
      <c r="F221" s="74">
        <f>(Premiums_Breakdown!F145/'Macro data'!C25)*1000</f>
        <v>11.662950073243328</v>
      </c>
      <c r="G221" s="74">
        <f>(Premiums_Breakdown!G145/'Macro data'!D25)*1000</f>
        <v>14.888312102438361</v>
      </c>
      <c r="H221" s="74">
        <f>(Premiums_Breakdown!H145/'Macro data'!E25)*1000</f>
        <v>18.994094141655811</v>
      </c>
      <c r="I221" s="74">
        <f>(Premiums_Breakdown!I145/'Macro data'!F25)*1000</f>
        <v>25.760565526854855</v>
      </c>
      <c r="J221" s="74">
        <f>(Premiums_Breakdown!J145/'Macro data'!G25)*1000</f>
        <v>29.031343742205699</v>
      </c>
      <c r="K221" s="74">
        <f>(Premiums_Breakdown!K145/'Macro data'!H25)*1000</f>
        <v>20.999451041192756</v>
      </c>
      <c r="L221" s="74">
        <f>(Premiums_Breakdown!L145/'Macro data'!I25)*1000</f>
        <v>19.875323462099118</v>
      </c>
      <c r="M221" s="74">
        <f>(Premiums_Breakdown!M145/'Macro data'!J25)*1000</f>
        <v>22.640100546353157</v>
      </c>
      <c r="N221" s="74">
        <f>(Premiums_Breakdown!N145/'Macro data'!K25)*1000</f>
        <v>25.217546983430392</v>
      </c>
      <c r="O221" s="74">
        <f>(Premiums_Breakdown!O145/'Macro data'!L25)*1000</f>
        <v>25.278865514557829</v>
      </c>
      <c r="P221" s="74">
        <f>(Premiums_Breakdown!P145/'Macro data'!M25)*1000</f>
        <v>33.280572060107879</v>
      </c>
      <c r="Q221" s="48">
        <f t="shared" si="38"/>
        <v>0.3165374071451883</v>
      </c>
      <c r="R221" s="48">
        <f t="shared" si="39"/>
        <v>1.2353488985939038</v>
      </c>
    </row>
    <row r="222" spans="3:18" x14ac:dyDescent="0.25">
      <c r="C222" s="256"/>
      <c r="D222" s="257"/>
      <c r="E222" s="45" t="s">
        <v>21</v>
      </c>
      <c r="F222" s="74">
        <f>(Premiums_Breakdown!F146/'Macro data'!C26)*1000</f>
        <v>125.2454642892498</v>
      </c>
      <c r="G222" s="74">
        <f>(Premiums_Breakdown!G146/'Macro data'!D26)*1000</f>
        <v>129.63845615155716</v>
      </c>
      <c r="H222" s="74">
        <f>(Premiums_Breakdown!H146/'Macro data'!E26)*1000</f>
        <v>97.776408770017696</v>
      </c>
      <c r="I222" s="74">
        <f>(Premiums_Breakdown!I146/'Macro data'!F26)*1000</f>
        <v>103.37048137648463</v>
      </c>
      <c r="J222" s="74">
        <f>(Premiums_Breakdown!J146/'Macro data'!G26)*1000</f>
        <v>54.924576786519935</v>
      </c>
      <c r="K222" s="74">
        <f>(Premiums_Breakdown!K146/'Macro data'!H26)*1000</f>
        <v>52.80756145875413</v>
      </c>
      <c r="L222" s="74">
        <f>(Premiums_Breakdown!L146/'Macro data'!I26)*1000</f>
        <v>51.928980477118643</v>
      </c>
      <c r="M222" s="74">
        <f>(Premiums_Breakdown!M146/'Macro data'!J26)*1000</f>
        <v>53.013453368643503</v>
      </c>
      <c r="N222" s="74">
        <f>(Premiums_Breakdown!N146/'Macro data'!K26)*1000</f>
        <v>53.407289256752556</v>
      </c>
      <c r="O222" s="74">
        <f>(Premiums_Breakdown!O146/'Macro data'!L26)*1000</f>
        <v>56.957879648000308</v>
      </c>
      <c r="P222" s="74">
        <f>(Premiums_Breakdown!P146/'Macro data'!M26)*1000</f>
        <v>63.47206288906024</v>
      </c>
      <c r="Q222" s="48">
        <f t="shared" si="38"/>
        <v>0.11436842946608228</v>
      </c>
      <c r="R222" s="48">
        <f t="shared" si="39"/>
        <v>-0.51039170957993674</v>
      </c>
    </row>
    <row r="223" spans="3:18" x14ac:dyDescent="0.25">
      <c r="C223" s="256"/>
      <c r="D223" s="257"/>
      <c r="E223" s="45" t="s">
        <v>22</v>
      </c>
      <c r="F223" s="74">
        <f>(Premiums_Breakdown!F147/'Macro data'!C27)*1000</f>
        <v>217.06194206039206</v>
      </c>
      <c r="G223" s="74">
        <f>(Premiums_Breakdown!G147/'Macro data'!D27)*1000</f>
        <v>215.87773372045771</v>
      </c>
      <c r="H223" s="74">
        <f>(Premiums_Breakdown!H147/'Macro data'!E27)*1000</f>
        <v>216.17207076436512</v>
      </c>
      <c r="I223" s="74">
        <f>(Premiums_Breakdown!I147/'Macro data'!F27)*1000</f>
        <v>223.68271117873147</v>
      </c>
      <c r="J223" s="74">
        <f>(Premiums_Breakdown!J147/'Macro data'!G27)*1000</f>
        <v>227.66895215410486</v>
      </c>
      <c r="K223" s="74">
        <f>(Premiums_Breakdown!K147/'Macro data'!H27)*1000</f>
        <v>222.97995236745447</v>
      </c>
      <c r="L223" s="74">
        <f>(Premiums_Breakdown!L147/'Macro data'!I27)*1000</f>
        <v>225.15852046719306</v>
      </c>
      <c r="M223" s="74">
        <f>(Premiums_Breakdown!M147/'Macro data'!J27)*1000</f>
        <v>211.03760918344418</v>
      </c>
      <c r="N223" s="74">
        <f>(Premiums_Breakdown!N147/'Macro data'!K27)*1000</f>
        <v>221.0670692564195</v>
      </c>
      <c r="O223" s="74">
        <f>(Premiums_Breakdown!O147/'Macro data'!L27)*1000</f>
        <v>204.62115399227932</v>
      </c>
      <c r="P223" s="74">
        <f>(Premiums_Breakdown!P147/'Macro data'!M27)*1000</f>
        <v>192.55852104031251</v>
      </c>
      <c r="Q223" s="48">
        <f t="shared" si="38"/>
        <v>-5.8951055238511407E-2</v>
      </c>
      <c r="R223" s="48">
        <f t="shared" si="39"/>
        <v>-0.10802046268626053</v>
      </c>
    </row>
    <row r="224" spans="3:18" x14ac:dyDescent="0.25">
      <c r="C224" s="256"/>
      <c r="D224" s="257"/>
      <c r="E224" s="45" t="s">
        <v>23</v>
      </c>
      <c r="F224" s="74">
        <f>(Premiums_Breakdown!F148/'Macro data'!C28)*1000</f>
        <v>296.33215310694931</v>
      </c>
      <c r="G224" s="74">
        <f>(Premiums_Breakdown!G148/'Macro data'!D28)*1000</f>
        <v>303.06788652140682</v>
      </c>
      <c r="H224" s="74">
        <f>(Premiums_Breakdown!H148/'Macro data'!E28)*1000</f>
        <v>305.12292720631763</v>
      </c>
      <c r="I224" s="74">
        <f>(Premiums_Breakdown!I148/'Macro data'!F28)*1000</f>
        <v>301.79451050266999</v>
      </c>
      <c r="J224" s="74">
        <f>(Premiums_Breakdown!J148/'Macro data'!G28)*1000</f>
        <v>309.87427932816325</v>
      </c>
      <c r="K224" s="74">
        <f>(Premiums_Breakdown!K148/'Macro data'!H28)*1000</f>
        <v>319.20848401367954</v>
      </c>
      <c r="L224" s="74">
        <f>(Premiums_Breakdown!L148/'Macro data'!I28)*1000</f>
        <v>341.44637170855793</v>
      </c>
      <c r="M224" s="74">
        <f>(Premiums_Breakdown!M148/'Macro data'!J28)*1000</f>
        <v>358.71467777909214</v>
      </c>
      <c r="N224" s="74">
        <f>(Premiums_Breakdown!N148/'Macro data'!K28)*1000</f>
        <v>375.53593830640062</v>
      </c>
      <c r="O224" s="74">
        <f>(Premiums_Breakdown!O148/'Macro data'!L28)*1000</f>
        <v>383.10947817173155</v>
      </c>
      <c r="P224" s="74">
        <f>(Premiums_Breakdown!P148/'Macro data'!M28)*1000</f>
        <v>394.68922422324471</v>
      </c>
      <c r="Q224" s="48">
        <f t="shared" si="38"/>
        <v>3.0225684070187553E-2</v>
      </c>
      <c r="R224" s="48">
        <f t="shared" si="39"/>
        <v>0.30231291989877773</v>
      </c>
    </row>
    <row r="225" spans="3:18" x14ac:dyDescent="0.25">
      <c r="C225" s="256"/>
      <c r="D225" s="257"/>
      <c r="E225" s="45" t="s">
        <v>24</v>
      </c>
      <c r="F225" s="74">
        <f>(Premiums_Breakdown!F149/'Macro data'!C29)*1000</f>
        <v>16.948933807343373</v>
      </c>
      <c r="G225" s="74">
        <f>(Premiums_Breakdown!G149/'Macro data'!D29)*1000</f>
        <v>16.956380909966164</v>
      </c>
      <c r="H225" s="74">
        <f>(Premiums_Breakdown!H149/'Macro data'!E29)*1000</f>
        <v>17.730460849310564</v>
      </c>
      <c r="I225" s="74">
        <f>(Premiums_Breakdown!I149/'Macro data'!F29)*1000</f>
        <v>18.856135174643086</v>
      </c>
      <c r="J225" s="74">
        <f>(Premiums_Breakdown!J149/'Macro data'!G29)*1000</f>
        <v>20.346797206498742</v>
      </c>
      <c r="K225" s="74">
        <f>(Premiums_Breakdown!K149/'Macro data'!H29)*1000</f>
        <v>22.815103270872491</v>
      </c>
      <c r="L225" s="74">
        <f>(Premiums_Breakdown!L149/'Macro data'!I29)*1000</f>
        <v>25.590948451027575</v>
      </c>
      <c r="M225" s="74">
        <f>(Premiums_Breakdown!M149/'Macro data'!J29)*1000</f>
        <v>29.609662770960856</v>
      </c>
      <c r="N225" s="74">
        <f>(Premiums_Breakdown!N149/'Macro data'!K29)*1000</f>
        <v>31.662263424243623</v>
      </c>
      <c r="O225" s="74">
        <f>(Premiums_Breakdown!O149/'Macro data'!L29)*1000</f>
        <v>34.165632705705356</v>
      </c>
      <c r="P225" s="74">
        <f>(Premiums_Breakdown!P149/'Macro data'!M29)*1000</f>
        <v>32.993162692992136</v>
      </c>
      <c r="Q225" s="48">
        <f t="shared" si="38"/>
        <v>-3.4317234011516762E-2</v>
      </c>
      <c r="R225" s="48">
        <f t="shared" si="39"/>
        <v>0.94576678055163921</v>
      </c>
    </row>
    <row r="226" spans="3:18" x14ac:dyDescent="0.25">
      <c r="C226" s="256"/>
      <c r="D226" s="257"/>
      <c r="E226" s="45" t="s">
        <v>25</v>
      </c>
      <c r="F226" s="74">
        <f>(Premiums_Breakdown!F150/'Macro data'!C30)*1000</f>
        <v>64.503570352476132</v>
      </c>
      <c r="G226" s="74">
        <f>(Premiums_Breakdown!G150/'Macro data'!D30)*1000</f>
        <v>65.222837532321165</v>
      </c>
      <c r="H226" s="74">
        <f>(Premiums_Breakdown!H150/'Macro data'!E30)*1000</f>
        <v>65.530768209590804</v>
      </c>
      <c r="I226" s="74">
        <f>(Premiums_Breakdown!I150/'Macro data'!F30)*1000</f>
        <v>59.992928118901091</v>
      </c>
      <c r="J226" s="74">
        <f>(Premiums_Breakdown!J150/'Macro data'!G30)*1000</f>
        <v>61.802675418651859</v>
      </c>
      <c r="K226" s="74">
        <f>(Premiums_Breakdown!K150/'Macro data'!H30)*1000</f>
        <v>62.116967654307757</v>
      </c>
      <c r="L226" s="74">
        <f>(Premiums_Breakdown!L150/'Macro data'!I30)*1000</f>
        <v>63.703503257537072</v>
      </c>
      <c r="M226" s="74">
        <f>(Premiums_Breakdown!M150/'Macro data'!J30)*1000</f>
        <v>66.565659212041965</v>
      </c>
      <c r="N226" s="74">
        <f>(Premiums_Breakdown!N150/'Macro data'!K30)*1000</f>
        <v>66.317482536705626</v>
      </c>
      <c r="O226" s="74">
        <f>(Premiums_Breakdown!O150/'Macro data'!L30)*1000</f>
        <v>66.060395743838072</v>
      </c>
      <c r="P226" s="74">
        <f>(Premiums_Breakdown!P150/'Macro data'!M30)*1000</f>
        <v>66.202759543433174</v>
      </c>
      <c r="Q226" s="48">
        <f t="shared" si="38"/>
        <v>2.1550552035314308E-3</v>
      </c>
      <c r="R226" s="48">
        <f t="shared" si="39"/>
        <v>1.5024216182351946E-2</v>
      </c>
    </row>
    <row r="227" spans="3:18" x14ac:dyDescent="0.25">
      <c r="C227" s="256"/>
      <c r="D227" s="257"/>
      <c r="E227" s="45" t="s">
        <v>26</v>
      </c>
      <c r="F227" s="74">
        <f>(Premiums_Breakdown!F151/'Macro data'!C31)*1000</f>
        <v>2.8650279529611979</v>
      </c>
      <c r="G227" s="74">
        <f>(Premiums_Breakdown!G151/'Macro data'!D31)*1000</f>
        <v>3.1758790855027206</v>
      </c>
      <c r="H227" s="74">
        <f>(Premiums_Breakdown!H151/'Macro data'!E31)*1000</f>
        <v>4.7172369857851608</v>
      </c>
      <c r="I227" s="74">
        <f>(Premiums_Breakdown!I151/'Macro data'!F31)*1000</f>
        <v>9.0085050452377686</v>
      </c>
      <c r="J227" s="74">
        <f>(Premiums_Breakdown!J151/'Macro data'!G31)*1000</f>
        <v>12.453429351263875</v>
      </c>
      <c r="K227" s="74">
        <f>(Premiums_Breakdown!K151/'Macro data'!H31)*1000</f>
        <v>10.3896407759364</v>
      </c>
      <c r="L227" s="74">
        <f>(Premiums_Breakdown!L151/'Macro data'!I31)*1000</f>
        <v>12.04271343701887</v>
      </c>
      <c r="M227" s="74">
        <f>(Premiums_Breakdown!M151/'Macro data'!J31)*1000</f>
        <v>13.915218948796554</v>
      </c>
      <c r="N227" s="74">
        <f>(Premiums_Breakdown!N151/'Macro data'!K31)*1000</f>
        <v>12.765532671930417</v>
      </c>
      <c r="O227" s="74">
        <f>(Premiums_Breakdown!O151/'Macro data'!L31)*1000</f>
        <v>13.735432983890334</v>
      </c>
      <c r="P227" s="74">
        <f>(Premiums_Breakdown!P151/'Macro data'!M31)*1000</f>
        <v>12.54308249254909</v>
      </c>
      <c r="Q227" s="48">
        <f t="shared" si="38"/>
        <v>-8.6808365833075496E-2</v>
      </c>
      <c r="R227" s="48">
        <f t="shared" si="39"/>
        <v>2.9494836405472289</v>
      </c>
    </row>
    <row r="228" spans="3:18" x14ac:dyDescent="0.25">
      <c r="C228" s="256"/>
      <c r="D228" s="257"/>
      <c r="E228" s="45" t="s">
        <v>27</v>
      </c>
      <c r="F228" s="74">
        <f>(Premiums_Breakdown!F152/'Macro data'!C32)*1000</f>
        <v>244.11545379195132</v>
      </c>
      <c r="G228" s="74">
        <f>(Premiums_Breakdown!G152/'Macro data'!D32)*1000</f>
        <v>309.90972110363936</v>
      </c>
      <c r="H228" s="74">
        <f>(Premiums_Breakdown!H152/'Macro data'!E32)*1000</f>
        <v>312.98267576033919</v>
      </c>
      <c r="I228" s="74">
        <f>(Premiums_Breakdown!I152/'Macro data'!F32)*1000</f>
        <v>310.97831851089819</v>
      </c>
      <c r="J228" s="74">
        <f>(Premiums_Breakdown!J152/'Macro data'!G32)*1000</f>
        <v>277.51359634833136</v>
      </c>
      <c r="K228" s="74">
        <f>(Premiums_Breakdown!K152/'Macro data'!H32)*1000</f>
        <v>279.80950153377859</v>
      </c>
      <c r="L228" s="74">
        <f>(Premiums_Breakdown!L152/'Macro data'!I32)*1000</f>
        <v>286.01379755638902</v>
      </c>
      <c r="M228" s="74">
        <f>(Premiums_Breakdown!M152/'Macro data'!J32)*1000</f>
        <v>263.97423646458714</v>
      </c>
      <c r="N228" s="74">
        <f>(Premiums_Breakdown!N152/'Macro data'!K32)*1000</f>
        <v>282.35439823743366</v>
      </c>
      <c r="O228" s="74">
        <f>(Premiums_Breakdown!O152/'Macro data'!L32)*1000</f>
        <v>291.33730110069013</v>
      </c>
      <c r="P228" s="74">
        <f>(Premiums_Breakdown!P152/'Macro data'!M32)*1000</f>
        <v>300.19579325079712</v>
      </c>
      <c r="Q228" s="48">
        <f t="shared" si="38"/>
        <v>3.0406309513540064E-2</v>
      </c>
      <c r="R228" s="48">
        <f t="shared" si="39"/>
        <v>-3.1344379318755555E-2</v>
      </c>
    </row>
    <row r="229" spans="3:18" x14ac:dyDescent="0.25">
      <c r="C229" s="256"/>
      <c r="D229" s="257"/>
      <c r="E229" s="45" t="s">
        <v>28</v>
      </c>
      <c r="F229" s="74">
        <f>(Premiums_Breakdown!F153/'Macro data'!C33)*1000</f>
        <v>70.606648038398916</v>
      </c>
      <c r="G229" s="74">
        <f>(Premiums_Breakdown!G153/'Macro data'!D33)*1000</f>
        <v>73.241736512828453</v>
      </c>
      <c r="H229" s="74">
        <f>(Premiums_Breakdown!H153/'Macro data'!E33)*1000</f>
        <v>80.29207993329527</v>
      </c>
      <c r="I229" s="74">
        <f>(Premiums_Breakdown!I153/'Macro data'!F33)*1000</f>
        <v>87.545768778691766</v>
      </c>
      <c r="J229" s="74">
        <f>(Premiums_Breakdown!J153/'Macro data'!G33)*1000</f>
        <v>98.494281113622094</v>
      </c>
      <c r="K229" s="74">
        <f>(Premiums_Breakdown!K153/'Macro data'!H33)*1000</f>
        <v>112.18473874240907</v>
      </c>
      <c r="L229" s="74">
        <f>(Premiums_Breakdown!L153/'Macro data'!I33)*1000</f>
        <v>113.33791895947972</v>
      </c>
      <c r="M229" s="74">
        <f>(Premiums_Breakdown!M153/'Macro data'!J33)*1000</f>
        <v>115.11133851561979</v>
      </c>
      <c r="N229" s="74">
        <f>(Premiums_Breakdown!N153/'Macro data'!K33)*1000</f>
        <v>111.40863324472535</v>
      </c>
      <c r="O229" s="74">
        <f>(Premiums_Breakdown!O153/'Macro data'!L33)*1000</f>
        <v>107.79391214680635</v>
      </c>
      <c r="P229" s="74">
        <f>(Premiums_Breakdown!P153/'Macro data'!M33)*1000</f>
        <v>108.71433104408601</v>
      </c>
      <c r="Q229" s="48">
        <f t="shared" si="38"/>
        <v>8.5386909051610171E-3</v>
      </c>
      <c r="R229" s="48">
        <f t="shared" si="39"/>
        <v>0.48432213953644387</v>
      </c>
    </row>
    <row r="230" spans="3:18" x14ac:dyDescent="0.25">
      <c r="C230" s="256"/>
      <c r="D230" s="257"/>
      <c r="E230" s="45" t="s">
        <v>43</v>
      </c>
      <c r="F230" s="74">
        <f>(Premiums_Breakdown!F154/'Macro data'!C34)*1000</f>
        <v>39.509839168028698</v>
      </c>
      <c r="G230" s="74">
        <f>(Premiums_Breakdown!G154/'Macro data'!D34)*1000</f>
        <v>37.712183164893545</v>
      </c>
      <c r="H230" s="74">
        <f>(Premiums_Breakdown!H154/'Macro data'!E34)*1000</f>
        <v>38.525972821272191</v>
      </c>
      <c r="I230" s="74">
        <f>(Premiums_Breakdown!I154/'Macro data'!F34)*1000</f>
        <v>38.641542356157714</v>
      </c>
      <c r="J230" s="74">
        <f>(Premiums_Breakdown!J154/'Macro data'!G34)*1000</f>
        <v>40.843593631311286</v>
      </c>
      <c r="K230" s="74">
        <f>(Premiums_Breakdown!K154/'Macro data'!H34)*1000</f>
        <v>42.17448681359862</v>
      </c>
      <c r="L230" s="74">
        <f>(Premiums_Breakdown!L154/'Macro data'!I34)*1000</f>
        <v>40.442192708903406</v>
      </c>
      <c r="M230" s="74">
        <f>(Premiums_Breakdown!M154/'Macro data'!J34)*1000</f>
        <v>43.023147566058149</v>
      </c>
      <c r="N230" s="74">
        <f>(Premiums_Breakdown!N154/'Macro data'!K34)*1000</f>
        <v>42.373492919185786</v>
      </c>
      <c r="O230" s="74">
        <f>(Premiums_Breakdown!O154/'Macro data'!L34)*1000</f>
        <v>42.692108945826483</v>
      </c>
      <c r="P230" s="74">
        <f>(Premiums_Breakdown!P154/'Macro data'!M34)*1000</f>
        <v>43.390364274109672</v>
      </c>
      <c r="Q230" s="48">
        <f t="shared" si="38"/>
        <v>1.6355606352668861E-2</v>
      </c>
      <c r="R230" s="48">
        <f t="shared" si="39"/>
        <v>0.1505662264204839</v>
      </c>
    </row>
    <row r="231" spans="3:18" x14ac:dyDescent="0.25">
      <c r="C231" s="256"/>
      <c r="D231" s="257"/>
      <c r="E231" s="45" t="s">
        <v>30</v>
      </c>
      <c r="F231" s="74">
        <f>(Premiums_Breakdown!F155/'Macro data'!C35)*1000</f>
        <v>6.6489936696944492</v>
      </c>
      <c r="G231" s="74">
        <f>(Premiums_Breakdown!G155/'Macro data'!D35)*1000</f>
        <v>7.3027777080872855</v>
      </c>
      <c r="H231" s="74">
        <f>(Premiums_Breakdown!H155/'Macro data'!E35)*1000</f>
        <v>10.093653996948879</v>
      </c>
      <c r="I231" s="74">
        <f>(Premiums_Breakdown!I155/'Macro data'!F35)*1000</f>
        <v>12.160520512927334</v>
      </c>
      <c r="J231" s="74">
        <f>(Premiums_Breakdown!J155/'Macro data'!G35)*1000</f>
        <v>13.181572530314469</v>
      </c>
      <c r="K231" s="74">
        <f>(Premiums_Breakdown!K155/'Macro data'!H35)*1000</f>
        <v>13.89873436061086</v>
      </c>
      <c r="L231" s="74">
        <f>(Premiums_Breakdown!L155/'Macro data'!I35)*1000</f>
        <v>14.467601351987962</v>
      </c>
      <c r="M231" s="74">
        <f>(Premiums_Breakdown!M155/'Macro data'!J35)*1000</f>
        <v>18.119247754116568</v>
      </c>
      <c r="N231" s="74">
        <f>(Premiums_Breakdown!N155/'Macro data'!K35)*1000</f>
        <v>20.744816425542457</v>
      </c>
      <c r="O231" s="74">
        <f>(Premiums_Breakdown!O155/'Macro data'!L35)*1000</f>
        <v>25.735753118418312</v>
      </c>
      <c r="P231" s="74">
        <f>(Premiums_Breakdown!P155/'Macro data'!M35)*1000</f>
        <v>28.900617181282389</v>
      </c>
      <c r="Q231" s="48">
        <f t="shared" si="38"/>
        <v>0.12297538169182531</v>
      </c>
      <c r="R231" s="48">
        <f t="shared" si="39"/>
        <v>2.9574828012739722</v>
      </c>
    </row>
    <row r="232" spans="3:18" x14ac:dyDescent="0.25">
      <c r="C232" s="256"/>
      <c r="D232" s="257"/>
      <c r="E232" s="45" t="s">
        <v>41</v>
      </c>
      <c r="F232" s="75">
        <f>(Premiums_Breakdown!F156/'Macro data'!C36)*1000</f>
        <v>266.90478480839818</v>
      </c>
      <c r="G232" s="75">
        <f>(Premiums_Breakdown!G156/'Macro data'!D36)*1000</f>
        <v>273.92162681014463</v>
      </c>
      <c r="H232" s="75">
        <f>(Premiums_Breakdown!H156/'Macro data'!E36)*1000</f>
        <v>263.1444594599422</v>
      </c>
      <c r="I232" s="75">
        <f>(Premiums_Breakdown!I156/'Macro data'!F36)*1000</f>
        <v>256.60598782967151</v>
      </c>
      <c r="J232" s="75">
        <f>(Premiums_Breakdown!J156/'Macro data'!G36)*1000</f>
        <v>262.93119045391535</v>
      </c>
      <c r="K232" s="75">
        <f>(Premiums_Breakdown!K156/'Macro data'!H36)*1000</f>
        <v>261.42470031191442</v>
      </c>
      <c r="L232" s="75">
        <f>(Premiums_Breakdown!L156/'Macro data'!I36)*1000</f>
        <v>273.04773513731919</v>
      </c>
      <c r="M232" s="75">
        <f>(Premiums_Breakdown!M156/'Macro data'!J36)*1000</f>
        <v>264.63223040369473</v>
      </c>
      <c r="N232" s="75">
        <f>(Premiums_Breakdown!N156/'Macro data'!K36)*1000</f>
        <v>271.29793463215879</v>
      </c>
      <c r="O232" s="75">
        <f>(Premiums_Breakdown!O156/'Macro data'!L36)*1000</f>
        <v>263.56162142481588</v>
      </c>
      <c r="P232" s="75">
        <f>(Premiums_Breakdown!P156/'Macro data'!M36)*1000</f>
        <v>262.2161146245088</v>
      </c>
      <c r="Q232" s="48">
        <f t="shared" si="38"/>
        <v>-5.105093803237537E-3</v>
      </c>
      <c r="R232" s="48">
        <f t="shared" si="39"/>
        <v>-4.2733070484240798E-2</v>
      </c>
    </row>
    <row r="233" spans="3:18" ht="15.75" hidden="1" thickBot="1" x14ac:dyDescent="0.3">
      <c r="C233" s="258"/>
      <c r="D233" s="259"/>
      <c r="E233" s="55" t="s">
        <v>85</v>
      </c>
      <c r="F233" s="64">
        <f>(Premiums_Breakdown!F157/'Macro data'!C37)*1000</f>
        <v>127.40397215444155</v>
      </c>
      <c r="G233" s="64">
        <f>(Premiums_Breakdown!G157/'Macro data'!D37)*1000</f>
        <v>131.302952893623</v>
      </c>
      <c r="H233" s="64">
        <f>(Premiums_Breakdown!H157/'Macro data'!E37)*1000</f>
        <v>132.14469092461653</v>
      </c>
      <c r="I233" s="64">
        <f>(Premiums_Breakdown!I157/'Macro data'!F37)*1000</f>
        <v>134.93463627137953</v>
      </c>
      <c r="J233" s="64">
        <f>(Premiums_Breakdown!J157/'Macro data'!G37)*1000</f>
        <v>138.65899829556025</v>
      </c>
      <c r="K233" s="64">
        <f>(Premiums_Breakdown!K157/'Macro data'!H37)*1000</f>
        <v>140.67779380625996</v>
      </c>
      <c r="L233" s="64">
        <f>(Premiums_Breakdown!L157/'Macro data'!I37)*1000</f>
        <v>143.55394314196221</v>
      </c>
      <c r="M233" s="64">
        <f>(Premiums_Breakdown!M157/'Macro data'!J37)*1000</f>
        <v>145.12799950998669</v>
      </c>
      <c r="N233" s="64">
        <f>(Premiums_Breakdown!N157/'Macro data'!K37)*1000</f>
        <v>149.5223946825765</v>
      </c>
      <c r="O233" s="64">
        <f>(Premiums_Breakdown!O157/'Macro data'!L37)*1000</f>
        <v>150.51657729078713</v>
      </c>
      <c r="P233" s="64">
        <f>(Premiums_Breakdown!P157/'Macro data'!M37)*1000</f>
        <v>153.1211233760979</v>
      </c>
      <c r="Q233" s="48">
        <f>IF(OR(P233=0, O233=0),"-",P233/O233-1)</f>
        <v>1.7304048047006582E-2</v>
      </c>
      <c r="R233" s="48">
        <f>IF(OR(P233=0, G233=0),"-",P233/G233-1)</f>
        <v>0.16616663983293045</v>
      </c>
    </row>
    <row r="234" spans="3:18" ht="15.75" thickBot="1" x14ac:dyDescent="0.3">
      <c r="C234" s="258"/>
      <c r="D234" s="259"/>
      <c r="E234" s="57" t="s">
        <v>86</v>
      </c>
      <c r="F234" s="100">
        <f>(Premiums_Breakdown!F158/'Macro data'!C38)*1000</f>
        <v>127.41161776139067</v>
      </c>
      <c r="G234" s="100">
        <f>(Premiums_Breakdown!G158/'Macro data'!D38)*1000</f>
        <v>131.3108567169954</v>
      </c>
      <c r="H234" s="100">
        <f>(Premiums_Breakdown!H158/'Macro data'!E38)*1000</f>
        <v>132.15265916752156</v>
      </c>
      <c r="I234" s="100">
        <f>(Premiums_Breakdown!I158/'Macro data'!F38)*1000</f>
        <v>134.94287015710256</v>
      </c>
      <c r="J234" s="100">
        <f>(Premiums_Breakdown!J158/'Macro data'!G38)*1000</f>
        <v>138.6674308050026</v>
      </c>
      <c r="K234" s="100">
        <f>(Premiums_Breakdown!K158/'Macro data'!H38)*1000</f>
        <v>140.68637138434966</v>
      </c>
      <c r="L234" s="100">
        <f>(Premiums_Breakdown!L158/'Macro data'!I38)*1000</f>
        <v>143.56275033989175</v>
      </c>
      <c r="M234" s="100">
        <f>(Premiums_Breakdown!M158/'Macro data'!J38)*1000</f>
        <v>145.13690452214956</v>
      </c>
      <c r="N234" s="100">
        <f>(Premiums_Breakdown!N158/'Macro data'!K38)*1000</f>
        <v>149.53164675968682</v>
      </c>
      <c r="O234" s="100">
        <f>(Premiums_Breakdown!O158/'Macro data'!L38)*1000</f>
        <v>150.52593031065163</v>
      </c>
      <c r="P234" s="100">
        <f>(Premiums_Breakdown!P158/'Macro data'!M38)*1000</f>
        <v>153.13069918028461</v>
      </c>
      <c r="Q234" s="48">
        <f>IF(OR(P234=0, O234=0),"-",P234/O234-1)</f>
        <v>1.7304452888996069E-2</v>
      </c>
      <c r="R234" s="48">
        <f>IF(OR(P234=0, G234=0),"-",P234/G234-1)</f>
        <v>0.16616937097833362</v>
      </c>
    </row>
    <row r="235" spans="3:18" ht="15.75" thickTop="1" x14ac:dyDescent="0.25">
      <c r="C235"/>
      <c r="D235"/>
      <c r="E235" s="133" t="s">
        <v>87</v>
      </c>
      <c r="F235" s="85"/>
      <c r="G235" s="85">
        <f>G234/F234-1</f>
        <v>3.0603480468374578E-2</v>
      </c>
      <c r="H235" s="85">
        <f t="shared" ref="H235:P235" si="40">H234/G234-1</f>
        <v>6.4107604776384441E-3</v>
      </c>
      <c r="I235" s="85">
        <f t="shared" si="40"/>
        <v>2.1113544041849508E-2</v>
      </c>
      <c r="J235" s="85">
        <f t="shared" si="40"/>
        <v>2.7601018442573899E-2</v>
      </c>
      <c r="K235" s="85">
        <f t="shared" si="40"/>
        <v>1.4559587407270369E-2</v>
      </c>
      <c r="L235" s="85">
        <f t="shared" si="40"/>
        <v>2.0445327626539944E-2</v>
      </c>
      <c r="M235" s="85">
        <f t="shared" si="40"/>
        <v>1.0964920764828801E-2</v>
      </c>
      <c r="N235" s="85">
        <f t="shared" si="40"/>
        <v>3.0279977735549579E-2</v>
      </c>
      <c r="O235" s="85">
        <f t="shared" si="40"/>
        <v>6.6493185389895348E-3</v>
      </c>
      <c r="P235" s="86">
        <f t="shared" si="40"/>
        <v>1.7304452888996069E-2</v>
      </c>
      <c r="Q235" s="158"/>
      <c r="R235" s="158"/>
    </row>
    <row r="236" spans="3:18" x14ac:dyDescent="0.25">
      <c r="C236"/>
      <c r="D236"/>
    </row>
    <row r="237" spans="3:18" x14ac:dyDescent="0.25">
      <c r="C237"/>
      <c r="D237"/>
    </row>
    <row r="238" spans="3:18" ht="18.75" x14ac:dyDescent="0.15">
      <c r="C238" s="264" t="s">
        <v>227</v>
      </c>
      <c r="D238" s="265"/>
      <c r="E238" s="284" t="s">
        <v>204</v>
      </c>
      <c r="F238" s="285"/>
      <c r="G238" s="285"/>
      <c r="H238" s="285"/>
      <c r="I238" s="285"/>
      <c r="J238" s="285"/>
      <c r="K238" s="285"/>
      <c r="L238" s="285"/>
      <c r="M238" s="285"/>
      <c r="N238" s="285"/>
      <c r="O238" s="285"/>
      <c r="P238" s="286"/>
      <c r="Q238" s="157"/>
      <c r="R238" s="157"/>
    </row>
    <row r="239" spans="3:18" x14ac:dyDescent="0.15">
      <c r="C239" s="262" t="s">
        <v>93</v>
      </c>
      <c r="D239" s="263"/>
      <c r="E239" s="110"/>
      <c r="F239" s="111">
        <v>2004</v>
      </c>
      <c r="G239" s="111">
        <f t="shared" ref="G239:P239" si="41">F239+1</f>
        <v>2005</v>
      </c>
      <c r="H239" s="111">
        <f t="shared" si="41"/>
        <v>2006</v>
      </c>
      <c r="I239" s="111">
        <f t="shared" si="41"/>
        <v>2007</v>
      </c>
      <c r="J239" s="111">
        <f t="shared" si="41"/>
        <v>2008</v>
      </c>
      <c r="K239" s="111">
        <f t="shared" si="41"/>
        <v>2009</v>
      </c>
      <c r="L239" s="111">
        <f t="shared" si="41"/>
        <v>2010</v>
      </c>
      <c r="M239" s="111">
        <f t="shared" si="41"/>
        <v>2011</v>
      </c>
      <c r="N239" s="111">
        <f t="shared" si="41"/>
        <v>2012</v>
      </c>
      <c r="O239" s="120">
        <f t="shared" si="41"/>
        <v>2013</v>
      </c>
      <c r="P239" s="120">
        <f t="shared" si="41"/>
        <v>2014</v>
      </c>
      <c r="Q239" s="113" t="s">
        <v>83</v>
      </c>
      <c r="R239" s="112" t="s">
        <v>84</v>
      </c>
    </row>
    <row r="240" spans="3:18" x14ac:dyDescent="0.25">
      <c r="C240" s="256"/>
      <c r="D240" s="257"/>
      <c r="E240" s="45" t="s">
        <v>0</v>
      </c>
      <c r="F240" s="73">
        <f>(Premiums_Breakdown!F164/'Macro data'!C5)*1000</f>
        <v>69.265574898745143</v>
      </c>
      <c r="G240" s="73">
        <f>(Premiums_Breakdown!G164/'Macro data'!D5)*1000</f>
        <v>73.524400041505316</v>
      </c>
      <c r="H240" s="73">
        <f>(Premiums_Breakdown!H164/'Macro data'!E5)*1000</f>
        <v>76.081575925657148</v>
      </c>
      <c r="I240" s="73">
        <f>(Premiums_Breakdown!I164/'Macro data'!F5)*1000</f>
        <v>79.681428818406502</v>
      </c>
      <c r="J240" s="73">
        <f>(Premiums_Breakdown!J164/'Macro data'!G5)*1000</f>
        <v>81.969294855830952</v>
      </c>
      <c r="K240" s="73">
        <f>(Premiums_Breakdown!K164/'Macro data'!H5)*1000</f>
        <v>83.863197169815052</v>
      </c>
      <c r="L240" s="73">
        <f>(Premiums_Breakdown!L164/'Macro data'!I5)*1000</f>
        <v>85.492160045634137</v>
      </c>
      <c r="M240" s="73">
        <f>(Premiums_Breakdown!M164/'Macro data'!J5)*1000</f>
        <v>87.520674222021199</v>
      </c>
      <c r="N240" s="73">
        <f>(Premiums_Breakdown!N164/'Macro data'!K5)*1000</f>
        <v>90.032005961855219</v>
      </c>
      <c r="O240" s="73">
        <f>(Premiums_Breakdown!O164/'Macro data'!L5)*1000</f>
        <v>92.642329617385982</v>
      </c>
      <c r="P240" s="73">
        <f>(Premiums_Breakdown!P164/'Macro data'!M5)*1000</f>
        <v>94.981843538807198</v>
      </c>
      <c r="Q240" s="48">
        <f>P240/O240-1</f>
        <v>2.5253185353643737E-2</v>
      </c>
      <c r="R240" s="48">
        <f>P240/G240-1</f>
        <v>0.29184112328953282</v>
      </c>
    </row>
    <row r="241" spans="3:18" x14ac:dyDescent="0.25">
      <c r="C241" s="256"/>
      <c r="D241" s="257"/>
      <c r="E241" s="45" t="s">
        <v>1</v>
      </c>
      <c r="F241" s="74">
        <f>(Premiums_Breakdown!F165/'Macro data'!C6)*1000</f>
        <v>53.057282023303976</v>
      </c>
      <c r="G241" s="74">
        <f>(Premiums_Breakdown!G165/'Macro data'!D6)*1000</f>
        <v>54.328453474163709</v>
      </c>
      <c r="H241" s="74">
        <f>(Premiums_Breakdown!H165/'Macro data'!E6)*1000</f>
        <v>57.08243739310398</v>
      </c>
      <c r="I241" s="74">
        <f>(Premiums_Breakdown!I165/'Macro data'!F6)*1000</f>
        <v>56.646617705607078</v>
      </c>
      <c r="J241" s="74">
        <f>(Premiums_Breakdown!J165/'Macro data'!G6)*1000</f>
        <v>61.663173036016396</v>
      </c>
      <c r="K241" s="74">
        <f>(Premiums_Breakdown!K165/'Macro data'!H6)*1000</f>
        <v>62.143771540805055</v>
      </c>
      <c r="L241" s="74">
        <f>(Premiums_Breakdown!L165/'Macro data'!I6)*1000</f>
        <v>61.710777478215896</v>
      </c>
      <c r="M241" s="74">
        <f>(Premiums_Breakdown!M165/'Macro data'!J6)*1000</f>
        <v>62.669005555859563</v>
      </c>
      <c r="N241" s="74">
        <f>(Premiums_Breakdown!N165/'Macro data'!K6)*1000</f>
        <v>65.99335160998119</v>
      </c>
      <c r="O241" s="74">
        <f>(Premiums_Breakdown!O165/'Macro data'!L6)*1000</f>
        <v>67.102601423697351</v>
      </c>
      <c r="P241" s="74">
        <f>(Premiums_Breakdown!P165/'Macro data'!M6)*1000</f>
        <v>67.244492529091417</v>
      </c>
      <c r="Q241" s="48">
        <f t="shared" ref="Q241:Q271" si="42">P241/O241-1</f>
        <v>2.1145395615609353E-3</v>
      </c>
      <c r="R241" s="48">
        <f t="shared" ref="R241:R271" si="43">P241/G241-1</f>
        <v>0.23773986242899459</v>
      </c>
    </row>
    <row r="242" spans="3:18" x14ac:dyDescent="0.25">
      <c r="C242" s="256"/>
      <c r="D242" s="257"/>
      <c r="E242" s="45" t="s">
        <v>2</v>
      </c>
      <c r="F242" s="74">
        <f>(Premiums_Breakdown!F166/'Macro data'!C7)*1000</f>
        <v>1.3697974970842983</v>
      </c>
      <c r="G242" s="74">
        <f>(Premiums_Breakdown!G166/'Macro data'!D7)*1000</f>
        <v>1.7562980423220431</v>
      </c>
      <c r="H242" s="74">
        <f>(Premiums_Breakdown!H166/'Macro data'!E7)*1000</f>
        <v>2.0701639062006327</v>
      </c>
      <c r="I242" s="74">
        <f>(Premiums_Breakdown!I166/'Macro data'!F7)*1000</f>
        <v>2.0691889559449721</v>
      </c>
      <c r="J242" s="74">
        <f>(Premiums_Breakdown!J166/'Macro data'!G7)*1000</f>
        <v>2.1364678443203995</v>
      </c>
      <c r="K242" s="74">
        <f>(Premiums_Breakdown!K166/'Macro data'!H7)*1000</f>
        <v>1.935733259134597</v>
      </c>
      <c r="L242" s="74">
        <f>(Premiums_Breakdown!L166/'Macro data'!I7)*1000</f>
        <v>2.0824825201052342</v>
      </c>
      <c r="M242" s="74">
        <f>(Premiums_Breakdown!M166/'Macro data'!J7)*1000</f>
        <v>2.0120538469043709</v>
      </c>
      <c r="N242" s="74">
        <f>(Premiums_Breakdown!N166/'Macro data'!K7)*1000</f>
        <v>2.3027671719383656</v>
      </c>
      <c r="O242" s="74">
        <f>(Premiums_Breakdown!O166/'Macro data'!L7)*1000</f>
        <v>2.3864460865317549</v>
      </c>
      <c r="P242" s="74">
        <f>(Premiums_Breakdown!P166/'Macro data'!M7)*1000</f>
        <v>2.469816186456451</v>
      </c>
      <c r="Q242" s="48">
        <f t="shared" si="42"/>
        <v>3.4934834855564922E-2</v>
      </c>
      <c r="R242" s="48">
        <f t="shared" si="43"/>
        <v>0.40626256303915742</v>
      </c>
    </row>
    <row r="243" spans="3:18" x14ac:dyDescent="0.25">
      <c r="C243" s="256"/>
      <c r="D243" s="257"/>
      <c r="E243" s="45" t="s">
        <v>3</v>
      </c>
      <c r="F243" s="74">
        <f>(Premiums_Breakdown!F167/'Macro data'!C8)*1000</f>
        <v>211.52328675204379</v>
      </c>
      <c r="G243" s="74">
        <f>(Premiums_Breakdown!G167/'Macro data'!D8)*1000</f>
        <v>213.47289896033979</v>
      </c>
      <c r="H243" s="74">
        <f>(Premiums_Breakdown!H167/'Macro data'!E8)*1000</f>
        <v>221.815481184074</v>
      </c>
      <c r="I243" s="74">
        <f>(Premiums_Breakdown!I167/'Macro data'!F8)*1000</f>
        <v>209.84796685228389</v>
      </c>
      <c r="J243" s="74">
        <f>(Premiums_Breakdown!J167/'Macro data'!G8)*1000</f>
        <v>203.70777831854082</v>
      </c>
      <c r="K243" s="74">
        <f>(Premiums_Breakdown!K167/'Macro data'!H8)*1000</f>
        <v>208.01803056730753</v>
      </c>
      <c r="L243" s="74">
        <f>(Premiums_Breakdown!L167/'Macro data'!I8)*1000</f>
        <v>209.54696481880796</v>
      </c>
      <c r="M243" s="74">
        <f>(Premiums_Breakdown!M167/'Macro data'!J8)*1000</f>
        <v>201.1846261744972</v>
      </c>
      <c r="N243" s="74">
        <f>(Premiums_Breakdown!N167/'Macro data'!K8)*1000</f>
        <v>200.26889354763651</v>
      </c>
      <c r="O243" s="74">
        <f>(Premiums_Breakdown!O167/'Macro data'!L8)*1000</f>
        <v>201.57361787526165</v>
      </c>
      <c r="P243" s="74">
        <f>(Premiums_Breakdown!P167/'Macro data'!M8)*1000</f>
        <v>197.58166551211784</v>
      </c>
      <c r="Q243" s="48">
        <f t="shared" si="42"/>
        <v>-1.980394262514118E-2</v>
      </c>
      <c r="R243" s="48">
        <f t="shared" si="43"/>
        <v>-7.444145615493003E-2</v>
      </c>
    </row>
    <row r="244" spans="3:18" x14ac:dyDescent="0.25">
      <c r="C244" s="256"/>
      <c r="D244" s="257"/>
      <c r="E244" s="45" t="s">
        <v>4</v>
      </c>
      <c r="F244" s="74">
        <f>(Premiums_Breakdown!F168/'Macro data'!C9)*1000</f>
        <v>48.762952819504555</v>
      </c>
      <c r="G244" s="74">
        <f>(Premiums_Breakdown!G168/'Macro data'!D9)*1000</f>
        <v>57.61672029302003</v>
      </c>
      <c r="H244" s="74">
        <f>(Premiums_Breakdown!H168/'Macro data'!E9)*1000</f>
        <v>64.062686485497764</v>
      </c>
      <c r="I244" s="74">
        <f>(Premiums_Breakdown!I168/'Macro data'!F9)*1000</f>
        <v>72.396415559170421</v>
      </c>
      <c r="J244" s="74">
        <f>(Premiums_Breakdown!J168/'Macro data'!G9)*1000</f>
        <v>46.282973930001688</v>
      </c>
      <c r="K244" s="74">
        <f>(Premiums_Breakdown!K168/'Macro data'!H9)*1000</f>
        <v>48.866274327732675</v>
      </c>
      <c r="L244" s="74">
        <f>(Premiums_Breakdown!L168/'Macro data'!I9)*1000</f>
        <v>49.561735478672759</v>
      </c>
      <c r="M244" s="74">
        <f>(Premiums_Breakdown!M168/'Macro data'!J9)*1000</f>
        <v>48.823996637098382</v>
      </c>
      <c r="N244" s="74">
        <f>(Premiums_Breakdown!N168/'Macro data'!K9)*1000</f>
        <v>51.043432160378465</v>
      </c>
      <c r="O244" s="74">
        <f>(Premiums_Breakdown!O168/'Macro data'!L9)*1000</f>
        <v>48.50567862909093</v>
      </c>
      <c r="P244" s="74">
        <f>(Premiums_Breakdown!P168/'Macro data'!M9)*1000</f>
        <v>46.620046620046622</v>
      </c>
      <c r="Q244" s="48">
        <f t="shared" si="42"/>
        <v>-3.8874458874458728E-2</v>
      </c>
      <c r="R244" s="48">
        <f t="shared" si="43"/>
        <v>-0.19085907037137617</v>
      </c>
    </row>
    <row r="245" spans="3:18" x14ac:dyDescent="0.25">
      <c r="C245" s="256"/>
      <c r="D245" s="257"/>
      <c r="E245" s="45" t="s">
        <v>44</v>
      </c>
      <c r="F245" s="74">
        <f>(Premiums_Breakdown!F169/'Macro data'!C10)*1000</f>
        <v>29.115746773301353</v>
      </c>
      <c r="G245" s="74">
        <f>(Premiums_Breakdown!G169/'Macro data'!D10)*1000</f>
        <v>32.322811701057262</v>
      </c>
      <c r="H245" s="74">
        <f>(Premiums_Breakdown!H169/'Macro data'!E10)*1000</f>
        <v>33.729392948357997</v>
      </c>
      <c r="I245" s="74">
        <f>(Premiums_Breakdown!I169/'Macro data'!F10)*1000</f>
        <v>35.625734704884167</v>
      </c>
      <c r="J245" s="74">
        <f>(Premiums_Breakdown!J169/'Macro data'!G10)*1000</f>
        <v>38.476714047969821</v>
      </c>
      <c r="K245" s="74">
        <f>(Premiums_Breakdown!K169/'Macro data'!H10)*1000</f>
        <v>38.809085827432661</v>
      </c>
      <c r="L245" s="74">
        <f>(Premiums_Breakdown!L169/'Macro data'!I10)*1000</f>
        <v>41.796763072208911</v>
      </c>
      <c r="M245" s="74">
        <f>(Premiums_Breakdown!M169/'Macro data'!J10)*1000</f>
        <v>42.685308624562275</v>
      </c>
      <c r="N245" s="74">
        <f>(Premiums_Breakdown!N169/'Macro data'!K10)*1000</f>
        <v>41.181525445700046</v>
      </c>
      <c r="O245" s="74">
        <f>(Premiums_Breakdown!O169/'Macro data'!L10)*1000</f>
        <v>41.647134126047035</v>
      </c>
      <c r="P245" s="74">
        <f>(Premiums_Breakdown!P169/'Macro data'!M10)*1000</f>
        <v>42.587863007437498</v>
      </c>
      <c r="Q245" s="48">
        <f t="shared" si="42"/>
        <v>2.2588082016479216E-2</v>
      </c>
      <c r="R245" s="48">
        <f t="shared" si="43"/>
        <v>0.31757915744825116</v>
      </c>
    </row>
    <row r="246" spans="3:18" x14ac:dyDescent="0.25">
      <c r="C246" s="256"/>
      <c r="D246" s="257"/>
      <c r="E246" s="45" t="s">
        <v>6</v>
      </c>
      <c r="F246" s="74">
        <f>(Premiums_Breakdown!F170/'Macro data'!C11)*1000</f>
        <v>79.18172406808533</v>
      </c>
      <c r="G246" s="74">
        <f>(Premiums_Breakdown!G170/'Macro data'!D11)*1000</f>
        <v>82.508241824275046</v>
      </c>
      <c r="H246" s="74">
        <f>(Premiums_Breakdown!H170/'Macro data'!E11)*1000</f>
        <v>83.383881425063763</v>
      </c>
      <c r="I246" s="74">
        <f>(Premiums_Breakdown!I170/'Macro data'!F11)*1000</f>
        <v>82.864700106685405</v>
      </c>
      <c r="J246" s="74">
        <f>(Premiums_Breakdown!J170/'Macro data'!G11)*1000</f>
        <v>83.023346868149787</v>
      </c>
      <c r="K246" s="74">
        <f>(Premiums_Breakdown!K170/'Macro data'!H11)*1000</f>
        <v>83.36345848404649</v>
      </c>
      <c r="L246" s="74">
        <f>(Premiums_Breakdown!L170/'Macro data'!I11)*1000</f>
        <v>82.907247901485164</v>
      </c>
      <c r="M246" s="74">
        <f>(Premiums_Breakdown!M170/'Macro data'!J11)*1000</f>
        <v>84.732284512296175</v>
      </c>
      <c r="N246" s="74">
        <f>(Premiums_Breakdown!N170/'Macro data'!K11)*1000</f>
        <v>86.701801993586727</v>
      </c>
      <c r="O246" s="74">
        <f>(Premiums_Breakdown!O170/'Macro data'!L11)*1000</f>
        <v>88.063266269593953</v>
      </c>
      <c r="P246" s="74">
        <f>(Premiums_Breakdown!P170/'Macro data'!M11)*1000</f>
        <v>92.141064279807821</v>
      </c>
      <c r="Q246" s="48">
        <f t="shared" si="42"/>
        <v>4.6305323240342089E-2</v>
      </c>
      <c r="R246" s="48">
        <f t="shared" si="43"/>
        <v>0.11674982089727015</v>
      </c>
    </row>
    <row r="247" spans="3:18" x14ac:dyDescent="0.25">
      <c r="C247" s="256"/>
      <c r="D247" s="257"/>
      <c r="E247" s="45" t="s">
        <v>7</v>
      </c>
      <c r="F247" s="74">
        <f>(Premiums_Breakdown!F171/'Macro data'!C12)*1000</f>
        <v>38.793180992986755</v>
      </c>
      <c r="G247" s="74">
        <f>(Premiums_Breakdown!G171/'Macro data'!D12)*1000</f>
        <v>41.496878560798116</v>
      </c>
      <c r="H247" s="74">
        <f>(Premiums_Breakdown!H171/'Macro data'!E12)*1000</f>
        <v>45.237856007323813</v>
      </c>
      <c r="I247" s="74">
        <f>(Premiums_Breakdown!I171/'Macro data'!F12)*1000</f>
        <v>46.65747410918874</v>
      </c>
      <c r="J247" s="74">
        <f>(Premiums_Breakdown!J171/'Macro data'!G12)*1000</f>
        <v>45.034965872051963</v>
      </c>
      <c r="K247" s="74">
        <f>(Premiums_Breakdown!K171/'Macro data'!H12)*1000</f>
        <v>38.202342030300983</v>
      </c>
      <c r="L247" s="74">
        <f>(Premiums_Breakdown!L171/'Macro data'!I12)*1000</f>
        <v>30.064593777823543</v>
      </c>
      <c r="M247" s="74">
        <f>(Premiums_Breakdown!M171/'Macro data'!J12)*1000</f>
        <v>27.685775657544951</v>
      </c>
      <c r="N247" s="74">
        <f>(Premiums_Breakdown!N171/'Macro data'!K12)*1000</f>
        <v>25.825168419949971</v>
      </c>
      <c r="O247" s="74">
        <f>(Premiums_Breakdown!O171/'Macro data'!L12)*1000</f>
        <v>165.52610072309687</v>
      </c>
      <c r="P247" s="74">
        <f>(Premiums_Breakdown!P171/'Macro data'!M12)*1000</f>
        <v>185.79138542548952</v>
      </c>
      <c r="Q247" s="48">
        <f t="shared" si="42"/>
        <v>0.12242954201098333</v>
      </c>
      <c r="R247" s="48">
        <f t="shared" si="43"/>
        <v>3.4772376108550409</v>
      </c>
    </row>
    <row r="248" spans="3:18" x14ac:dyDescent="0.25">
      <c r="C248" s="256"/>
      <c r="D248" s="257"/>
      <c r="E248" s="45" t="s">
        <v>8</v>
      </c>
      <c r="F248" s="74">
        <f>(Premiums_Breakdown!F172/'Macro data'!C13)*1000</f>
        <v>2.6804299807309593</v>
      </c>
      <c r="G248" s="74">
        <f>(Premiums_Breakdown!G172/'Macro data'!D13)*1000</f>
        <v>3.1183296890806456</v>
      </c>
      <c r="H248" s="74">
        <f>(Premiums_Breakdown!H172/'Macro data'!E13)*1000</f>
        <v>3.4068547380384171</v>
      </c>
      <c r="I248" s="74">
        <f>(Premiums_Breakdown!I172/'Macro data'!F13)*1000</f>
        <v>4.0824034279846968</v>
      </c>
      <c r="J248" s="74">
        <f>(Premiums_Breakdown!J172/'Macro data'!G13)*1000</f>
        <v>3.9104604118568247</v>
      </c>
      <c r="K248" s="74">
        <f>(Premiums_Breakdown!K172/'Macro data'!H13)*1000</f>
        <v>4.361479337855708</v>
      </c>
      <c r="L248" s="74">
        <f>(Premiums_Breakdown!L172/'Macro data'!I13)*1000</f>
        <v>5.1001657553870503</v>
      </c>
      <c r="M248" s="74">
        <f>(Premiums_Breakdown!M172/'Macro data'!J13)*1000</f>
        <v>5.4149180993637467</v>
      </c>
      <c r="N248" s="74">
        <f>(Premiums_Breakdown!N172/'Macro data'!K13)*1000</f>
        <v>5.8103691697284292</v>
      </c>
      <c r="O248" s="74">
        <f>(Premiums_Breakdown!O172/'Macro data'!L13)*1000</f>
        <v>4.6963506325681319</v>
      </c>
      <c r="P248" s="74">
        <f>(Premiums_Breakdown!P172/'Macro data'!M13)*1000</f>
        <v>5.0918857380840379</v>
      </c>
      <c r="Q248" s="48">
        <f t="shared" si="42"/>
        <v>8.4221800385379852E-2</v>
      </c>
      <c r="R248" s="48">
        <f t="shared" si="43"/>
        <v>0.63288883658265194</v>
      </c>
    </row>
    <row r="249" spans="3:18" x14ac:dyDescent="0.25">
      <c r="C249" s="256"/>
      <c r="D249" s="257"/>
      <c r="E249" s="45" t="s">
        <v>9</v>
      </c>
      <c r="F249" s="74">
        <f>(Premiums_Breakdown!F173/'Macro data'!C14)*1000</f>
        <v>35.137742070611942</v>
      </c>
      <c r="G249" s="74">
        <f>(Premiums_Breakdown!G173/'Macro data'!D14)*1000</f>
        <v>36.830495756939072</v>
      </c>
      <c r="H249" s="74">
        <f>(Premiums_Breakdown!H173/'Macro data'!E14)*1000</f>
        <v>40.377190702534207</v>
      </c>
      <c r="I249" s="74">
        <f>(Premiums_Breakdown!I173/'Macro data'!F14)*1000</f>
        <v>40.974627097587373</v>
      </c>
      <c r="J249" s="74">
        <f>(Premiums_Breakdown!J173/'Macro data'!G14)*1000</f>
        <v>39.884983033873411</v>
      </c>
      <c r="K249" s="74">
        <f>(Premiums_Breakdown!K173/'Macro data'!H14)*1000</f>
        <v>35.687489529517478</v>
      </c>
      <c r="L249" s="74">
        <f>(Premiums_Breakdown!L173/'Macro data'!I14)*1000</f>
        <v>27.636352141892697</v>
      </c>
      <c r="M249" s="74">
        <f>(Premiums_Breakdown!M173/'Macro data'!J14)*1000</f>
        <v>25.226527151920539</v>
      </c>
      <c r="N249" s="74">
        <f>(Premiums_Breakdown!N173/'Macro data'!K14)*1000</f>
        <v>22.946227914724826</v>
      </c>
      <c r="O249" s="74">
        <f>(Premiums_Breakdown!O173/'Macro data'!L14)*1000</f>
        <v>20.920917253623056</v>
      </c>
      <c r="P249" s="74">
        <f>(Premiums_Breakdown!P173/'Macro data'!M14)*1000</f>
        <v>19.903187700190227</v>
      </c>
      <c r="Q249" s="48">
        <f t="shared" si="42"/>
        <v>-4.8646507277618545E-2</v>
      </c>
      <c r="R249" s="48">
        <f t="shared" si="43"/>
        <v>-0.45960033143348733</v>
      </c>
    </row>
    <row r="250" spans="3:18" x14ac:dyDescent="0.25">
      <c r="C250" s="256"/>
      <c r="D250" s="257"/>
      <c r="E250" s="45" t="s">
        <v>10</v>
      </c>
      <c r="F250" s="74">
        <f>(Premiums_Breakdown!F174/'Macro data'!C15)*1000</f>
        <v>29.938135900463848</v>
      </c>
      <c r="G250" s="74">
        <f>(Premiums_Breakdown!G174/'Macro data'!D15)*1000</f>
        <v>30.514993740701161</v>
      </c>
      <c r="H250" s="74">
        <f>(Premiums_Breakdown!H174/'Macro data'!E15)*1000</f>
        <v>30.398006227666592</v>
      </c>
      <c r="I250" s="74">
        <f>(Premiums_Breakdown!I174/'Macro data'!F15)*1000</f>
        <v>33.471081364561286</v>
      </c>
      <c r="J250" s="74">
        <f>(Premiums_Breakdown!J174/'Macro data'!G15)*1000</f>
        <v>32.962087808860701</v>
      </c>
      <c r="K250" s="74">
        <f>(Premiums_Breakdown!K174/'Macro data'!H15)*1000</f>
        <v>31.057582184862689</v>
      </c>
      <c r="L250" s="74">
        <f>(Premiums_Breakdown!L174/'Macro data'!I15)*1000</f>
        <v>32.744995650787224</v>
      </c>
      <c r="M250" s="74">
        <f>(Premiums_Breakdown!M174/'Macro data'!J15)*1000</f>
        <v>35.864328840255631</v>
      </c>
      <c r="N250" s="74">
        <f>(Premiums_Breakdown!N174/'Macro data'!K15)*1000</f>
        <v>37.775325209807256</v>
      </c>
      <c r="O250" s="74">
        <f>(Premiums_Breakdown!O174/'Macro data'!L15)*1000</f>
        <v>44.410259396455359</v>
      </c>
      <c r="P250" s="74">
        <f>(Premiums_Breakdown!P174/'Macro data'!M15)*1000</f>
        <v>72.276735513008887</v>
      </c>
      <c r="Q250" s="48">
        <f t="shared" si="42"/>
        <v>0.62747834611336928</v>
      </c>
      <c r="R250" s="48">
        <f t="shared" si="43"/>
        <v>1.368564651435781</v>
      </c>
    </row>
    <row r="251" spans="3:18" x14ac:dyDescent="0.25">
      <c r="C251" s="256"/>
      <c r="D251" s="257"/>
      <c r="E251" s="45" t="s">
        <v>11</v>
      </c>
      <c r="F251" s="74">
        <f>(Premiums_Breakdown!F175/'Macro data'!C16)*1000</f>
        <v>80.129756456452114</v>
      </c>
      <c r="G251" s="74">
        <f>(Premiums_Breakdown!G175/'Macro data'!D16)*1000</f>
        <v>85.851567963492712</v>
      </c>
      <c r="H251" s="74">
        <f>(Premiums_Breakdown!H175/'Macro data'!E16)*1000</f>
        <v>90.039018042336352</v>
      </c>
      <c r="I251" s="74">
        <f>(Premiums_Breakdown!I175/'Macro data'!F16)*1000</f>
        <v>94.151488816466369</v>
      </c>
      <c r="J251" s="74">
        <f>(Premiums_Breakdown!J175/'Macro data'!G16)*1000</f>
        <v>96.776416331690527</v>
      </c>
      <c r="K251" s="74">
        <f>(Premiums_Breakdown!K175/'Macro data'!H16)*1000</f>
        <v>96.46071716627209</v>
      </c>
      <c r="L251" s="74">
        <f>(Premiums_Breakdown!L175/'Macro data'!I16)*1000</f>
        <v>92.159245989831831</v>
      </c>
      <c r="M251" s="74">
        <f>(Premiums_Breakdown!M175/'Macro data'!J16)*1000</f>
        <v>94.133949681281607</v>
      </c>
      <c r="N251" s="74">
        <f>(Premiums_Breakdown!N175/'Macro data'!K16)*1000</f>
        <v>92.565678459405547</v>
      </c>
      <c r="O251" s="74">
        <f>(Premiums_Breakdown!O175/'Macro data'!L16)*1000</f>
        <v>88.467605473710378</v>
      </c>
      <c r="P251" s="74">
        <f>(Premiums_Breakdown!P175/'Macro data'!M16)*1000</f>
        <v>86.579325139678659</v>
      </c>
      <c r="Q251" s="48">
        <f t="shared" si="42"/>
        <v>-2.1344313818834504E-2</v>
      </c>
      <c r="R251" s="48">
        <f t="shared" si="43"/>
        <v>8.4769235256765274E-3</v>
      </c>
    </row>
    <row r="252" spans="3:18" x14ac:dyDescent="0.25">
      <c r="C252" s="256"/>
      <c r="D252" s="257"/>
      <c r="E252" s="45" t="s">
        <v>12</v>
      </c>
      <c r="F252" s="74">
        <f>(Premiums_Breakdown!F176/'Macro data'!C17)*1000</f>
        <v>4.6205089898344269</v>
      </c>
      <c r="G252" s="74">
        <f>(Premiums_Breakdown!G176/'Macro data'!D17)*1000</f>
        <v>4.6055013345568918</v>
      </c>
      <c r="H252" s="74">
        <f>(Premiums_Breakdown!H176/'Macro data'!E17)*1000</f>
        <v>5.6694887821965096</v>
      </c>
      <c r="I252" s="74">
        <f>(Premiums_Breakdown!I176/'Macro data'!F17)*1000</f>
        <v>6.1917948846800632</v>
      </c>
      <c r="J252" s="74">
        <f>(Premiums_Breakdown!J176/'Macro data'!G17)*1000</f>
        <v>6.2599354117749737</v>
      </c>
      <c r="K252" s="74">
        <f>(Premiums_Breakdown!K176/'Macro data'!H17)*1000</f>
        <v>7.0594622977352346</v>
      </c>
      <c r="L252" s="74">
        <f>(Premiums_Breakdown!L176/'Macro data'!I17)*1000</f>
        <v>7.0639680758716672</v>
      </c>
      <c r="M252" s="74">
        <f>(Premiums_Breakdown!M176/'Macro data'!J17)*1000</f>
        <v>6.3451867919426022</v>
      </c>
      <c r="N252" s="74">
        <f>(Premiums_Breakdown!N176/'Macro data'!K17)*1000</f>
        <v>6.4064585764704676</v>
      </c>
      <c r="O252" s="74">
        <f>(Premiums_Breakdown!O176/'Macro data'!L17)*1000</f>
        <v>6.0046945793984383</v>
      </c>
      <c r="P252" s="74">
        <f>(Premiums_Breakdown!P176/'Macro data'!M17)*1000</f>
        <v>6.1447009199809539</v>
      </c>
      <c r="Q252" s="48">
        <f t="shared" si="42"/>
        <v>2.3316146846646291E-2</v>
      </c>
      <c r="R252" s="48">
        <f t="shared" si="43"/>
        <v>0.33420891095500083</v>
      </c>
    </row>
    <row r="253" spans="3:18" x14ac:dyDescent="0.25">
      <c r="C253" s="256"/>
      <c r="D253" s="257"/>
      <c r="E253" s="45" t="s">
        <v>13</v>
      </c>
      <c r="F253" s="74">
        <f>(Premiums_Breakdown!F177/'Macro data'!C18)*1000</f>
        <v>5.2770061171464322</v>
      </c>
      <c r="G253" s="74">
        <f>(Premiums_Breakdown!G177/'Macro data'!D18)*1000</f>
        <v>5.8462573291307391</v>
      </c>
      <c r="H253" s="74">
        <f>(Premiums_Breakdown!H177/'Macro data'!E18)*1000</f>
        <v>6.7827351220748548</v>
      </c>
      <c r="I253" s="74">
        <f>(Premiums_Breakdown!I177/'Macro data'!F18)*1000</f>
        <v>7.5681864675114099</v>
      </c>
      <c r="J253" s="74">
        <f>(Premiums_Breakdown!J177/'Macro data'!G18)*1000</f>
        <v>8.3885901968893961</v>
      </c>
      <c r="K253" s="74">
        <f>(Premiums_Breakdown!K177/'Macro data'!H18)*1000</f>
        <v>8.1504240399239372</v>
      </c>
      <c r="L253" s="74">
        <f>(Premiums_Breakdown!L177/'Macro data'!I18)*1000</f>
        <v>8.0725430704576731</v>
      </c>
      <c r="M253" s="74">
        <f>(Premiums_Breakdown!M177/'Macro data'!J18)*1000</f>
        <v>8.7971027648297824</v>
      </c>
      <c r="N253" s="74">
        <f>(Premiums_Breakdown!N177/'Macro data'!K18)*1000</f>
        <v>8.7951055190879046</v>
      </c>
      <c r="O253" s="74">
        <f>(Premiums_Breakdown!O177/'Macro data'!L18)*1000</f>
        <v>9.4977037879500834</v>
      </c>
      <c r="P253" s="74">
        <f>(Premiums_Breakdown!P177/'Macro data'!M18)*1000</f>
        <v>9.2860036895539739</v>
      </c>
      <c r="Q253" s="48">
        <f t="shared" si="42"/>
        <v>-2.2289608427744079E-2</v>
      </c>
      <c r="R253" s="48">
        <f t="shared" si="43"/>
        <v>0.58836725220486996</v>
      </c>
    </row>
    <row r="254" spans="3:18" x14ac:dyDescent="0.25">
      <c r="C254" s="256"/>
      <c r="D254" s="257"/>
      <c r="E254" s="45" t="s">
        <v>14</v>
      </c>
      <c r="F254" s="74">
        <f>(Premiums_Breakdown!F178/'Macro data'!C19)*1000</f>
        <v>4.9269528327153722</v>
      </c>
      <c r="G254" s="74">
        <f>(Premiums_Breakdown!G178/'Macro data'!D19)*1000</f>
        <v>4.9039906726568683</v>
      </c>
      <c r="H254" s="74">
        <f>(Premiums_Breakdown!H178/'Macro data'!E19)*1000</f>
        <v>5.5966786440784695</v>
      </c>
      <c r="I254" s="74">
        <f>(Premiums_Breakdown!I178/'Macro data'!F19)*1000</f>
        <v>5.6723669047432059</v>
      </c>
      <c r="J254" s="74">
        <f>(Premiums_Breakdown!J178/'Macro data'!G19)*1000</f>
        <v>6.0509965275707982</v>
      </c>
      <c r="K254" s="74">
        <f>(Premiums_Breakdown!K178/'Macro data'!H19)*1000</f>
        <v>6.0404264969329757</v>
      </c>
      <c r="L254" s="74">
        <f>(Premiums_Breakdown!L178/'Macro data'!I19)*1000</f>
        <v>6.030532809849757</v>
      </c>
      <c r="M254" s="74">
        <f>(Premiums_Breakdown!M178/'Macro data'!J19)*1000</f>
        <v>5.9510080999196706</v>
      </c>
      <c r="N254" s="74">
        <f>(Premiums_Breakdown!N178/'Macro data'!K19)*1000</f>
        <v>6.540691058302829</v>
      </c>
      <c r="O254" s="74">
        <f>(Premiums_Breakdown!O178/'Macro data'!L19)*1000</f>
        <v>7.0545781188005501</v>
      </c>
      <c r="P254" s="74">
        <f>(Premiums_Breakdown!P178/'Macro data'!M19)*1000</f>
        <v>8.0864278432040582</v>
      </c>
      <c r="Q254" s="48">
        <f t="shared" si="42"/>
        <v>0.14626668059052528</v>
      </c>
      <c r="R254" s="48">
        <f t="shared" si="43"/>
        <v>0.64894845503917309</v>
      </c>
    </row>
    <row r="255" spans="3:18" x14ac:dyDescent="0.25">
      <c r="C255" s="256"/>
      <c r="D255" s="257"/>
      <c r="E255" s="45" t="s">
        <v>15</v>
      </c>
      <c r="F255" s="74">
        <f>(Premiums_Breakdown!F179/'Macro data'!C20)*1000</f>
        <v>744.38096618614088</v>
      </c>
      <c r="G255" s="74">
        <f>(Premiums_Breakdown!G179/'Macro data'!D20)*1000</f>
        <v>757.84255164322451</v>
      </c>
      <c r="H255" s="74">
        <f>(Premiums_Breakdown!H179/'Macro data'!E20)*1000</f>
        <v>756.62594257437217</v>
      </c>
      <c r="I255" s="74">
        <f>(Premiums_Breakdown!I179/'Macro data'!F20)*1000</f>
        <v>750.21001733132596</v>
      </c>
      <c r="J255" s="74">
        <f>(Premiums_Breakdown!J179/'Macro data'!G20)*1000</f>
        <v>743.8705270466254</v>
      </c>
      <c r="K255" s="74">
        <f>(Premiums_Breakdown!K179/'Macro data'!H20)*1000</f>
        <v>738.72199325772419</v>
      </c>
      <c r="L255" s="74">
        <f>(Premiums_Breakdown!L179/'Macro data'!I20)*1000</f>
        <v>651.9500913081821</v>
      </c>
      <c r="M255" s="74">
        <f>(Premiums_Breakdown!M179/'Macro data'!J20)*1000</f>
        <v>641.62335444742496</v>
      </c>
      <c r="N255" s="74">
        <f>(Premiums_Breakdown!N179/'Macro data'!K20)*1000</f>
        <v>641.32400347654777</v>
      </c>
      <c r="O255" s="74">
        <f>(Premiums_Breakdown!O179/'Macro data'!L20)*1000</f>
        <v>100.62976371390914</v>
      </c>
      <c r="P255" s="74">
        <f>(Premiums_Breakdown!P179/'Macro data'!M20)*1000</f>
        <v>106.61163682300797</v>
      </c>
      <c r="Q255" s="48">
        <f t="shared" si="42"/>
        <v>5.9444372006132395E-2</v>
      </c>
      <c r="R255" s="48">
        <f t="shared" si="43"/>
        <v>-0.85932218164334695</v>
      </c>
    </row>
    <row r="256" spans="3:18" x14ac:dyDescent="0.25">
      <c r="C256" s="256"/>
      <c r="D256" s="257"/>
      <c r="E256" s="45" t="s">
        <v>16</v>
      </c>
      <c r="F256" s="74">
        <f>(Premiums_Breakdown!F180/'Macro data'!C21)*1000</f>
        <v>37.032879586301014</v>
      </c>
      <c r="G256" s="74">
        <f>(Premiums_Breakdown!G180/'Macro data'!D21)*1000</f>
        <v>42.688802852314858</v>
      </c>
      <c r="H256" s="74">
        <f>(Premiums_Breakdown!H180/'Macro data'!E21)*1000</f>
        <v>54.580232340768816</v>
      </c>
      <c r="I256" s="74">
        <f>(Premiums_Breakdown!I180/'Macro data'!F21)*1000</f>
        <v>49.255262789192471</v>
      </c>
      <c r="J256" s="74">
        <f>(Premiums_Breakdown!J180/'Macro data'!G21)*1000</f>
        <v>42.093635621037748</v>
      </c>
      <c r="K256" s="74">
        <f>(Premiums_Breakdown!K180/'Macro data'!H21)*1000</f>
        <v>40.338787745464998</v>
      </c>
      <c r="L256" s="74">
        <f>(Premiums_Breakdown!L180/'Macro data'!I21)*1000</f>
        <v>41.703760741752689</v>
      </c>
      <c r="M256" s="74">
        <f>(Premiums_Breakdown!M180/'Macro data'!J21)*1000</f>
        <v>46.100151226104565</v>
      </c>
      <c r="N256" s="74">
        <f>(Premiums_Breakdown!N180/'Macro data'!K21)*1000</f>
        <v>50.67006747100271</v>
      </c>
      <c r="O256" s="74">
        <f>(Premiums_Breakdown!O180/'Macro data'!L21)*1000</f>
        <v>50.310811360466566</v>
      </c>
      <c r="P256" s="74">
        <f>(Premiums_Breakdown!P180/'Macro data'!M21)*1000</f>
        <v>50.578536672968816</v>
      </c>
      <c r="Q256" s="48">
        <f t="shared" si="42"/>
        <v>5.321427050421601E-3</v>
      </c>
      <c r="R256" s="48">
        <f t="shared" si="43"/>
        <v>0.18481974882146712</v>
      </c>
    </row>
    <row r="257" spans="3:18" x14ac:dyDescent="0.25">
      <c r="C257" s="256"/>
      <c r="D257" s="257"/>
      <c r="E257" s="45" t="s">
        <v>17</v>
      </c>
      <c r="F257" s="74">
        <f>(Premiums_Breakdown!F181/'Macro data'!C22)*1000</f>
        <v>52.160240991096757</v>
      </c>
      <c r="G257" s="74">
        <f>(Premiums_Breakdown!G181/'Macro data'!D22)*1000</f>
        <v>53.840402567247246</v>
      </c>
      <c r="H257" s="74">
        <f>(Premiums_Breakdown!H181/'Macro data'!E22)*1000</f>
        <v>54.835840884714294</v>
      </c>
      <c r="I257" s="74">
        <f>(Premiums_Breakdown!I181/'Macro data'!F22)*1000</f>
        <v>55.922202460906668</v>
      </c>
      <c r="J257" s="74">
        <f>(Premiums_Breakdown!J181/'Macro data'!G22)*1000</f>
        <v>56.536018055380914</v>
      </c>
      <c r="K257" s="74">
        <f>(Premiums_Breakdown!K181/'Macro data'!H22)*1000</f>
        <v>56.609607233392559</v>
      </c>
      <c r="L257" s="74">
        <f>(Premiums_Breakdown!L181/'Macro data'!I22)*1000</f>
        <v>50.109694784822537</v>
      </c>
      <c r="M257" s="74">
        <f>(Premiums_Breakdown!M181/'Macro data'!J22)*1000</f>
        <v>49.406473780963054</v>
      </c>
      <c r="N257" s="74">
        <f>(Premiums_Breakdown!N181/'Macro data'!K22)*1000</f>
        <v>49.482940314364328</v>
      </c>
      <c r="O257" s="74">
        <f>(Premiums_Breakdown!O181/'Macro data'!L22)*1000</f>
        <v>47.717000389392837</v>
      </c>
      <c r="P257" s="74">
        <f>(Premiums_Breakdown!P181/'Macro data'!M22)*1000</f>
        <v>46.575777160686663</v>
      </c>
      <c r="Q257" s="48">
        <f t="shared" si="42"/>
        <v>-2.3916491384480709E-2</v>
      </c>
      <c r="R257" s="48">
        <f t="shared" si="43"/>
        <v>-0.13492888351804178</v>
      </c>
    </row>
    <row r="258" spans="3:18" x14ac:dyDescent="0.25">
      <c r="C258" s="256"/>
      <c r="D258" s="257"/>
      <c r="E258" s="45" t="s">
        <v>18</v>
      </c>
      <c r="F258" s="74">
        <f>(Premiums_Breakdown!F182/'Macro data'!C23)*1000</f>
        <v>197.16209966490305</v>
      </c>
      <c r="G258" s="74">
        <f>(Premiums_Breakdown!G182/'Macro data'!D23)*1000</f>
        <v>155.99821551502006</v>
      </c>
      <c r="H258" s="74">
        <f>(Premiums_Breakdown!H182/'Macro data'!E23)*1000</f>
        <v>135.57376485152221</v>
      </c>
      <c r="I258" s="74">
        <f>(Premiums_Breakdown!I182/'Macro data'!F23)*1000</f>
        <v>181.38389584192248</v>
      </c>
      <c r="J258" s="74">
        <f>(Premiums_Breakdown!J182/'Macro data'!G23)*1000</f>
        <v>195.94442370679693</v>
      </c>
      <c r="K258" s="74">
        <f>(Premiums_Breakdown!K182/'Macro data'!H23)*1000</f>
        <v>134.13655235633803</v>
      </c>
      <c r="L258" s="74">
        <f>(Premiums_Breakdown!L182/'Macro data'!I23)*1000</f>
        <v>133.87722799233541</v>
      </c>
      <c r="M258" s="74">
        <f>(Premiums_Breakdown!M182/'Macro data'!J23)*1000</f>
        <v>92.947156854143302</v>
      </c>
      <c r="N258" s="74">
        <f>(Premiums_Breakdown!N182/'Macro data'!K23)*1000</f>
        <v>136.80657875475916</v>
      </c>
      <c r="O258" s="74">
        <f>(Premiums_Breakdown!O182/'Macro data'!L23)*1000</f>
        <v>0</v>
      </c>
      <c r="P258" s="74">
        <f>(Premiums_Breakdown!P182/'Macro data'!M23)*1000</f>
        <v>0</v>
      </c>
      <c r="Q258" s="48" t="str">
        <f>IF(OR(P258=0, O258=0),"-", P258/O258-1)</f>
        <v>-</v>
      </c>
      <c r="R258" s="48">
        <f t="shared" si="43"/>
        <v>-1</v>
      </c>
    </row>
    <row r="259" spans="3:18" x14ac:dyDescent="0.25">
      <c r="C259" s="256"/>
      <c r="D259" s="257"/>
      <c r="E259" s="45" t="s">
        <v>19</v>
      </c>
      <c r="F259" s="74">
        <f>(Premiums_Breakdown!F183/'Macro data'!C24)*1000</f>
        <v>127.48373483383155</v>
      </c>
      <c r="G259" s="74">
        <f>(Premiums_Breakdown!G183/'Macro data'!D24)*1000</f>
        <v>188.62606508683302</v>
      </c>
      <c r="H259" s="74">
        <f>(Premiums_Breakdown!H183/'Macro data'!E24)*1000</f>
        <v>181.20344670273681</v>
      </c>
      <c r="I259" s="74">
        <f>(Premiums_Breakdown!I183/'Macro data'!F24)*1000</f>
        <v>186.90136437995997</v>
      </c>
      <c r="J259" s="74">
        <f>(Premiums_Breakdown!J183/'Macro data'!G24)*1000</f>
        <v>168.11389302857867</v>
      </c>
      <c r="K259" s="74">
        <f>(Premiums_Breakdown!K183/'Macro data'!H24)*1000</f>
        <v>149.27389395474501</v>
      </c>
      <c r="L259" s="74">
        <f>(Premiums_Breakdown!L183/'Macro data'!I24)*1000</f>
        <v>131.45682041803269</v>
      </c>
      <c r="M259" s="74">
        <f>(Premiums_Breakdown!M183/'Macro data'!J24)*1000</f>
        <v>136.76148796498907</v>
      </c>
      <c r="N259" s="74">
        <f>(Premiums_Breakdown!N183/'Macro data'!K24)*1000</f>
        <v>137.18126789786857</v>
      </c>
      <c r="O259" s="74">
        <f>(Premiums_Breakdown!O183/'Macro data'!L24)*1000</f>
        <v>132.20641331448925</v>
      </c>
      <c r="P259" s="74">
        <f>(Premiums_Breakdown!P183/'Macro data'!M24)*1000</f>
        <v>118.25061854169699</v>
      </c>
      <c r="Q259" s="48">
        <f t="shared" si="42"/>
        <v>-0.10556064885895189</v>
      </c>
      <c r="R259" s="48">
        <f t="shared" si="43"/>
        <v>-0.37309502540244932</v>
      </c>
    </row>
    <row r="260" spans="3:18" x14ac:dyDescent="0.25">
      <c r="C260" s="256"/>
      <c r="D260" s="257"/>
      <c r="E260" s="45" t="s">
        <v>20</v>
      </c>
      <c r="F260" s="74">
        <f>(Premiums_Breakdown!F184/'Macro data'!C25)*1000</f>
        <v>5.0626953694143051</v>
      </c>
      <c r="G260" s="74">
        <f>(Premiums_Breakdown!G184/'Macro data'!D25)*1000</f>
        <v>4.1047215609526324</v>
      </c>
      <c r="H260" s="74">
        <f>(Premiums_Breakdown!H184/'Macro data'!E25)*1000</f>
        <v>3.6340415489583582</v>
      </c>
      <c r="I260" s="74">
        <f>(Premiums_Breakdown!I184/'Macro data'!F25)*1000</f>
        <v>4.9408236456858399</v>
      </c>
      <c r="J260" s="74">
        <f>(Premiums_Breakdown!J184/'Macro data'!G25)*1000</f>
        <v>5.4076720342704263</v>
      </c>
      <c r="K260" s="74">
        <f>(Premiums_Breakdown!K184/'Macro data'!H25)*1000</f>
        <v>3.7762170731969431</v>
      </c>
      <c r="L260" s="74">
        <f>(Premiums_Breakdown!L184/'Macro data'!I25)*1000</f>
        <v>3.878439217114547</v>
      </c>
      <c r="M260" s="74">
        <f>(Premiums_Breakdown!M184/'Macro data'!J25)*1000</f>
        <v>6.1658438022331081</v>
      </c>
      <c r="N260" s="74">
        <f>(Premiums_Breakdown!N184/'Macro data'!K25)*1000</f>
        <v>8.6146035224853286</v>
      </c>
      <c r="O260" s="74">
        <f>(Premiums_Breakdown!O184/'Macro data'!L25)*1000</f>
        <v>6.1961879115042064</v>
      </c>
      <c r="P260" s="74">
        <f>(Premiums_Breakdown!P184/'Macro data'!M25)*1000</f>
        <v>7.5994220242342125</v>
      </c>
      <c r="Q260" s="48">
        <f t="shared" si="42"/>
        <v>0.22646732680987269</v>
      </c>
      <c r="R260" s="48">
        <f t="shared" si="43"/>
        <v>0.85138551090187042</v>
      </c>
    </row>
    <row r="261" spans="3:18" x14ac:dyDescent="0.25">
      <c r="C261" s="256"/>
      <c r="D261" s="257"/>
      <c r="E261" s="45" t="s">
        <v>21</v>
      </c>
      <c r="F261" s="74">
        <f>(Premiums_Breakdown!F185/'Macro data'!C26)*1000</f>
        <v>33.670641097295992</v>
      </c>
      <c r="G261" s="74">
        <f>(Premiums_Breakdown!G185/'Macro data'!D26)*1000</f>
        <v>36.502394391625423</v>
      </c>
      <c r="H261" s="74">
        <f>(Premiums_Breakdown!H185/'Macro data'!E26)*1000</f>
        <v>34.509320742359193</v>
      </c>
      <c r="I261" s="74">
        <f>(Premiums_Breakdown!I185/'Macro data'!F26)*1000</f>
        <v>36.753948933861203</v>
      </c>
      <c r="J261" s="74">
        <f>(Premiums_Breakdown!J185/'Macro data'!G26)*1000</f>
        <v>19.615920280899978</v>
      </c>
      <c r="K261" s="74">
        <f>(Premiums_Breakdown!K185/'Macro data'!H26)*1000</f>
        <v>19.468225422582169</v>
      </c>
      <c r="L261" s="74">
        <f>(Premiums_Breakdown!L185/'Macro data'!I26)*1000</f>
        <v>19.322411340323214</v>
      </c>
      <c r="M261" s="74">
        <f>(Premiums_Breakdown!M185/'Macro data'!J26)*1000</f>
        <v>15.422095525423568</v>
      </c>
      <c r="N261" s="74">
        <f>(Premiums_Breakdown!N185/'Macro data'!K26)*1000</f>
        <v>14.369674239484992</v>
      </c>
      <c r="O261" s="74">
        <f>(Premiums_Breakdown!O185/'Macro data'!L26)*1000</f>
        <v>17.087363894400095</v>
      </c>
      <c r="P261" s="74">
        <f>(Premiums_Breakdown!P185/'Macro data'!M26)*1000</f>
        <v>21.157354296353411</v>
      </c>
      <c r="Q261" s="48">
        <f t="shared" si="42"/>
        <v>0.23818714385120221</v>
      </c>
      <c r="R261" s="48">
        <f t="shared" si="43"/>
        <v>-0.42038448027925956</v>
      </c>
    </row>
    <row r="262" spans="3:18" x14ac:dyDescent="0.25">
      <c r="C262" s="256"/>
      <c r="D262" s="257"/>
      <c r="E262" s="45" t="s">
        <v>22</v>
      </c>
      <c r="F262" s="74">
        <f>(Premiums_Breakdown!F186/'Macro data'!C27)*1000</f>
        <v>65.50608339311917</v>
      </c>
      <c r="G262" s="74">
        <f>(Premiums_Breakdown!G186/'Macro data'!D27)*1000</f>
        <v>68.259067508769732</v>
      </c>
      <c r="H262" s="74">
        <f>(Premiums_Breakdown!H186/'Macro data'!E27)*1000</f>
        <v>71.077817659990913</v>
      </c>
      <c r="I262" s="74">
        <f>(Premiums_Breakdown!I186/'Macro data'!F27)*1000</f>
        <v>73.180864741833844</v>
      </c>
      <c r="J262" s="74">
        <f>(Premiums_Breakdown!J186/'Macro data'!G27)*1000</f>
        <v>79.206363709898184</v>
      </c>
      <c r="K262" s="74">
        <f>(Premiums_Breakdown!K186/'Macro data'!H27)*1000</f>
        <v>70.201137501048635</v>
      </c>
      <c r="L262" s="74">
        <f>(Premiums_Breakdown!L186/'Macro data'!I27)*1000</f>
        <v>68.747677600268688</v>
      </c>
      <c r="M262" s="74">
        <f>(Premiums_Breakdown!M186/'Macro data'!J27)*1000</f>
        <v>62.822083767941741</v>
      </c>
      <c r="N262" s="74">
        <f>(Premiums_Breakdown!N186/'Macro data'!K27)*1000</f>
        <v>66.686299651387984</v>
      </c>
      <c r="O262" s="74">
        <f>(Premiums_Breakdown!O186/'Macro data'!L27)*1000</f>
        <v>63.150943930343885</v>
      </c>
      <c r="P262" s="74">
        <f>(Premiums_Breakdown!P186/'Macro data'!M27)*1000</f>
        <v>60.311519993506558</v>
      </c>
      <c r="Q262" s="48">
        <f t="shared" si="42"/>
        <v>-4.4962493988518037E-2</v>
      </c>
      <c r="R262" s="48">
        <f t="shared" si="43"/>
        <v>-0.11643211378828311</v>
      </c>
    </row>
    <row r="263" spans="3:18" x14ac:dyDescent="0.25">
      <c r="C263" s="256"/>
      <c r="D263" s="257"/>
      <c r="E263" s="45" t="s">
        <v>23</v>
      </c>
      <c r="F263" s="74">
        <f>(Premiums_Breakdown!F187/'Macro data'!C28)*1000</f>
        <v>25.562121319784129</v>
      </c>
      <c r="G263" s="74">
        <f>(Premiums_Breakdown!G187/'Macro data'!D28)*1000</f>
        <v>27.130374060777129</v>
      </c>
      <c r="H263" s="74">
        <f>(Premiums_Breakdown!H187/'Macro data'!E28)*1000</f>
        <v>27.146931267614107</v>
      </c>
      <c r="I263" s="74">
        <f>(Premiums_Breakdown!I187/'Macro data'!F28)*1000</f>
        <v>26.95690750614893</v>
      </c>
      <c r="J263" s="74">
        <f>(Premiums_Breakdown!J187/'Macro data'!G28)*1000</f>
        <v>25.167217141246137</v>
      </c>
      <c r="K263" s="74">
        <f>(Premiums_Breakdown!K187/'Macro data'!H28)*1000</f>
        <v>24.887753590439928</v>
      </c>
      <c r="L263" s="74">
        <f>(Premiums_Breakdown!L187/'Macro data'!I28)*1000</f>
        <v>26.771180287303427</v>
      </c>
      <c r="M263" s="74">
        <f>(Premiums_Breakdown!M187/'Macro data'!J28)*1000</f>
        <v>27.916763569248232</v>
      </c>
      <c r="N263" s="74">
        <f>(Premiums_Breakdown!N187/'Macro data'!K28)*1000</f>
        <v>29.01364484966167</v>
      </c>
      <c r="O263" s="74">
        <f>(Premiums_Breakdown!O187/'Macro data'!L28)*1000</f>
        <v>33.170125696089457</v>
      </c>
      <c r="P263" s="74">
        <f>(Premiums_Breakdown!P187/'Macro data'!M28)*1000</f>
        <v>35.895108845296939</v>
      </c>
      <c r="Q263" s="48">
        <f t="shared" si="42"/>
        <v>8.215172815967775E-2</v>
      </c>
      <c r="R263" s="48">
        <f t="shared" si="43"/>
        <v>0.32305985774044843</v>
      </c>
    </row>
    <row r="264" spans="3:18" x14ac:dyDescent="0.25">
      <c r="C264" s="256"/>
      <c r="D264" s="257"/>
      <c r="E264" s="45" t="s">
        <v>24</v>
      </c>
      <c r="F264" s="74">
        <f>(Premiums_Breakdown!F188/'Macro data'!C29)*1000</f>
        <v>3.8910242110133919</v>
      </c>
      <c r="G264" s="74">
        <f>(Premiums_Breakdown!G188/'Macro data'!D29)*1000</f>
        <v>4.3341147155987274</v>
      </c>
      <c r="H264" s="74">
        <f>(Premiums_Breakdown!H188/'Macro data'!E29)*1000</f>
        <v>5.0351810298457194</v>
      </c>
      <c r="I264" s="74">
        <f>(Premiums_Breakdown!I188/'Macro data'!F29)*1000</f>
        <v>5.5181202871107207</v>
      </c>
      <c r="J264" s="74">
        <f>(Premiums_Breakdown!J188/'Macro data'!G29)*1000</f>
        <v>5.9738786004596482</v>
      </c>
      <c r="K264" s="74">
        <f>(Premiums_Breakdown!K188/'Macro data'!H29)*1000</f>
        <v>6.8298036418722647</v>
      </c>
      <c r="L264" s="74">
        <f>(Premiums_Breakdown!L188/'Macro data'!I29)*1000</f>
        <v>7.6932865713767367</v>
      </c>
      <c r="M264" s="74">
        <f>(Premiums_Breakdown!M188/'Macro data'!J29)*1000</f>
        <v>8.8533875394899564</v>
      </c>
      <c r="N264" s="74">
        <f>(Premiums_Breakdown!N188/'Macro data'!K29)*1000</f>
        <v>10.734429502665897</v>
      </c>
      <c r="O264" s="74">
        <f>(Premiums_Breakdown!O188/'Macro data'!L29)*1000</f>
        <v>11.706202028371962</v>
      </c>
      <c r="P264" s="74">
        <f>(Premiums_Breakdown!P188/'Macro data'!M29)*1000</f>
        <v>12.101596614631069</v>
      </c>
      <c r="Q264" s="48">
        <f t="shared" si="42"/>
        <v>3.3776504565767862E-2</v>
      </c>
      <c r="R264" s="48">
        <f t="shared" si="43"/>
        <v>1.7921726600998187</v>
      </c>
    </row>
    <row r="265" spans="3:18" x14ac:dyDescent="0.25">
      <c r="C265" s="256"/>
      <c r="D265" s="257"/>
      <c r="E265" s="45" t="s">
        <v>25</v>
      </c>
      <c r="F265" s="74">
        <f>(Premiums_Breakdown!F189/'Macro data'!C30)*1000</f>
        <v>9.0940368650966068</v>
      </c>
      <c r="G265" s="74">
        <f>(Premiums_Breakdown!G189/'Macro data'!D30)*1000</f>
        <v>9.014893097468887</v>
      </c>
      <c r="H265" s="74">
        <f>(Premiums_Breakdown!H189/'Macro data'!E30)*1000</f>
        <v>9.2522021714636669</v>
      </c>
      <c r="I265" s="74">
        <f>(Premiums_Breakdown!I189/'Macro data'!F30)*1000</f>
        <v>8.2967072698561832</v>
      </c>
      <c r="J265" s="74">
        <f>(Premiums_Breakdown!J189/'Macro data'!G30)*1000</f>
        <v>8.7011423114523314</v>
      </c>
      <c r="K265" s="74">
        <f>(Premiums_Breakdown!K189/'Macro data'!H30)*1000</f>
        <v>8.7423351725179952</v>
      </c>
      <c r="L265" s="74">
        <f>(Premiums_Breakdown!L189/'Macro data'!I30)*1000</f>
        <v>9.0767809213977699</v>
      </c>
      <c r="M265" s="74">
        <f>(Premiums_Breakdown!M189/'Macro data'!J30)*1000</f>
        <v>8.8709416998708281</v>
      </c>
      <c r="N265" s="74">
        <f>(Premiums_Breakdown!N189/'Macro data'!K30)*1000</f>
        <v>8.5078976263275248</v>
      </c>
      <c r="O265" s="74">
        <f>(Premiums_Breakdown!O189/'Macro data'!L30)*1000</f>
        <v>8.0282773097985594</v>
      </c>
      <c r="P265" s="74">
        <f>(Premiums_Breakdown!P189/'Macro data'!M30)*1000</f>
        <v>8.2884369128693987</v>
      </c>
      <c r="Q265" s="48">
        <f t="shared" si="42"/>
        <v>3.2405408163132643E-2</v>
      </c>
      <c r="R265" s="48">
        <f t="shared" si="43"/>
        <v>-8.0584004352026728E-2</v>
      </c>
    </row>
    <row r="266" spans="3:18" x14ac:dyDescent="0.25">
      <c r="C266" s="256"/>
      <c r="D266" s="257"/>
      <c r="E266" s="45" t="s">
        <v>26</v>
      </c>
      <c r="F266" s="74">
        <f>(Premiums_Breakdown!F190/'Macro data'!C31)*1000</f>
        <v>0.45348742995711971</v>
      </c>
      <c r="G266" s="74">
        <f>(Premiums_Breakdown!G190/'Macro data'!D31)*1000</f>
        <v>0.43955932179016083</v>
      </c>
      <c r="H266" s="74">
        <f>(Premiums_Breakdown!H190/'Macro data'!E31)*1000</f>
        <v>0.70069612142304993</v>
      </c>
      <c r="I266" s="74">
        <f>(Premiums_Breakdown!I190/'Macro data'!F31)*1000</f>
        <v>1.1870298449427352</v>
      </c>
      <c r="J266" s="74">
        <f>(Premiums_Breakdown!J190/'Macro data'!G31)*1000</f>
        <v>1.394524640896736</v>
      </c>
      <c r="K266" s="74">
        <f>(Premiums_Breakdown!K190/'Macro data'!H31)*1000</f>
        <v>1.2583251906149862</v>
      </c>
      <c r="L266" s="74">
        <f>(Premiums_Breakdown!L190/'Macro data'!I31)*1000</f>
        <v>1.5963374489629072</v>
      </c>
      <c r="M266" s="74">
        <f>(Premiums_Breakdown!M190/'Macro data'!J31)*1000</f>
        <v>2.9685800424099318</v>
      </c>
      <c r="N266" s="74">
        <f>(Premiums_Breakdown!N190/'Macro data'!K31)*1000</f>
        <v>2.3977000496843219</v>
      </c>
      <c r="O266" s="74">
        <f>(Premiums_Breakdown!O190/'Macro data'!L31)*1000</f>
        <v>4.0279238008814113</v>
      </c>
      <c r="P266" s="74">
        <f>(Premiums_Breakdown!P190/'Macro data'!M31)*1000</f>
        <v>3.1380072640952879</v>
      </c>
      <c r="Q266" s="48">
        <f t="shared" si="42"/>
        <v>-0.22093678549514451</v>
      </c>
      <c r="R266" s="48">
        <f t="shared" si="43"/>
        <v>6.1389846797364171</v>
      </c>
    </row>
    <row r="267" spans="3:18" x14ac:dyDescent="0.25">
      <c r="C267" s="256"/>
      <c r="D267" s="257"/>
      <c r="E267" s="45" t="s">
        <v>27</v>
      </c>
      <c r="F267" s="74">
        <f>(Premiums_Breakdown!F191/'Macro data'!C32)*1000</f>
        <v>42.308917140852749</v>
      </c>
      <c r="G267" s="74">
        <f>(Premiums_Breakdown!G191/'Macro data'!D32)*1000</f>
        <v>21.241906013431823</v>
      </c>
      <c r="H267" s="74">
        <f>(Premiums_Breakdown!H191/'Macro data'!E32)*1000</f>
        <v>32.570248750126659</v>
      </c>
      <c r="I267" s="74">
        <f>(Premiums_Breakdown!I191/'Macro data'!F32)*1000</f>
        <v>22.476419414536743</v>
      </c>
      <c r="J267" s="74">
        <f>(Premiums_Breakdown!J191/'Macro data'!G32)*1000</f>
        <v>25.540479289609141</v>
      </c>
      <c r="K267" s="74">
        <f>(Premiums_Breakdown!K191/'Macro data'!H32)*1000</f>
        <v>21.082325563606382</v>
      </c>
      <c r="L267" s="74">
        <f>(Premiums_Breakdown!L191/'Macro data'!I32)*1000</f>
        <v>15.888389009070147</v>
      </c>
      <c r="M267" s="74">
        <f>(Premiums_Breakdown!M191/'Macro data'!J32)*1000</f>
        <v>21.132864214525544</v>
      </c>
      <c r="N267" s="74">
        <f>(Premiums_Breakdown!N191/'Macro data'!K32)*1000</f>
        <v>16.885129819049709</v>
      </c>
      <c r="O267" s="74">
        <f>(Premiums_Breakdown!O191/'Macro data'!L32)*1000</f>
        <v>17.758763210497136</v>
      </c>
      <c r="P267" s="74">
        <f>(Premiums_Breakdown!P191/'Macro data'!M32)*1000</f>
        <v>17.473523338579643</v>
      </c>
      <c r="Q267" s="48">
        <f t="shared" si="42"/>
        <v>-1.6061922135933937E-2</v>
      </c>
      <c r="R267" s="48">
        <f t="shared" si="43"/>
        <v>-0.17740322702065114</v>
      </c>
    </row>
    <row r="268" spans="3:18" x14ac:dyDescent="0.25">
      <c r="C268" s="256"/>
      <c r="D268" s="257"/>
      <c r="E268" s="45" t="s">
        <v>28</v>
      </c>
      <c r="F268" s="74">
        <f>(Premiums_Breakdown!F192/'Macro data'!C33)*1000</f>
        <v>15.847827277298419</v>
      </c>
      <c r="G268" s="74">
        <f>(Premiums_Breakdown!G192/'Macro data'!D33)*1000</f>
        <v>17.856603169095511</v>
      </c>
      <c r="H268" s="74">
        <f>(Premiums_Breakdown!H192/'Macro data'!E33)*1000</f>
        <v>19.450733971959195</v>
      </c>
      <c r="I268" s="74">
        <f>(Premiums_Breakdown!I192/'Macro data'!F33)*1000</f>
        <v>21.389023053884916</v>
      </c>
      <c r="J268" s="74">
        <f>(Premiums_Breakdown!J192/'Macro data'!G33)*1000</f>
        <v>23.877401482090207</v>
      </c>
      <c r="K268" s="74">
        <f>(Premiums_Breakdown!K192/'Macro data'!H33)*1000</f>
        <v>24.109878063061601</v>
      </c>
      <c r="L268" s="74">
        <f>(Premiums_Breakdown!L192/'Macro data'!I33)*1000</f>
        <v>24.426275637818911</v>
      </c>
      <c r="M268" s="74">
        <f>(Premiums_Breakdown!M192/'Macro data'!J33)*1000</f>
        <v>24.387995448224533</v>
      </c>
      <c r="N268" s="74">
        <f>(Premiums_Breakdown!N192/'Macro data'!K33)*1000</f>
        <v>26.27103142015358</v>
      </c>
      <c r="O268" s="74">
        <f>(Premiums_Breakdown!O192/'Macro data'!L33)*1000</f>
        <v>25.861237086662712</v>
      </c>
      <c r="P268" s="74">
        <f>(Premiums_Breakdown!P192/'Macro data'!M33)*1000</f>
        <v>26.331212443931232</v>
      </c>
      <c r="Q268" s="48">
        <f t="shared" si="42"/>
        <v>1.8172965032322352E-2</v>
      </c>
      <c r="R268" s="48">
        <f t="shared" si="43"/>
        <v>0.4745924627760536</v>
      </c>
    </row>
    <row r="269" spans="3:18" x14ac:dyDescent="0.25">
      <c r="C269" s="256"/>
      <c r="D269" s="257"/>
      <c r="E269" s="45" t="s">
        <v>43</v>
      </c>
      <c r="F269" s="74">
        <f>(Premiums_Breakdown!F193/'Macro data'!C34)*1000</f>
        <v>6.6179289566716824</v>
      </c>
      <c r="G269" s="74">
        <f>(Premiums_Breakdown!G193/'Macro data'!D34)*1000</f>
        <v>8.7422574014292866</v>
      </c>
      <c r="H269" s="74">
        <f>(Premiums_Breakdown!H193/'Macro data'!E34)*1000</f>
        <v>9.4152634027611963</v>
      </c>
      <c r="I269" s="74">
        <f>(Premiums_Breakdown!I193/'Macro data'!F34)*1000</f>
        <v>10.100547042736668</v>
      </c>
      <c r="J269" s="74">
        <f>(Premiums_Breakdown!J193/'Macro data'!G34)*1000</f>
        <v>10.799009109775275</v>
      </c>
      <c r="K269" s="74">
        <f>(Premiums_Breakdown!K193/'Macro data'!H34)*1000</f>
        <v>9.6611159220578333</v>
      </c>
      <c r="L269" s="74">
        <f>(Premiums_Breakdown!L193/'Macro data'!I34)*1000</f>
        <v>10.574334790860064</v>
      </c>
      <c r="M269" s="74">
        <f>(Premiums_Breakdown!M193/'Macro data'!J34)*1000</f>
        <v>10.384897688358864</v>
      </c>
      <c r="N269" s="74">
        <f>(Premiums_Breakdown!N193/'Macro data'!K34)*1000</f>
        <v>10.9171881320173</v>
      </c>
      <c r="O269" s="74">
        <f>(Premiums_Breakdown!O193/'Macro data'!L34)*1000</f>
        <v>11.64330243977086</v>
      </c>
      <c r="P269" s="74">
        <f>(Premiums_Breakdown!P193/'Macro data'!M34)*1000</f>
        <v>12.370869814320631</v>
      </c>
      <c r="Q269" s="48">
        <f t="shared" si="42"/>
        <v>6.2488059406974328E-2</v>
      </c>
      <c r="R269" s="48">
        <f t="shared" si="43"/>
        <v>0.4150658401224947</v>
      </c>
    </row>
    <row r="270" spans="3:18" x14ac:dyDescent="0.25">
      <c r="C270" s="256"/>
      <c r="D270" s="257"/>
      <c r="E270" s="45" t="s">
        <v>30</v>
      </c>
      <c r="F270" s="74">
        <f>(Premiums_Breakdown!F194/'Macro data'!C35)*1000</f>
        <v>0.40624921900759225</v>
      </c>
      <c r="G270" s="74">
        <f>(Premiums_Breakdown!G194/'Macro data'!D35)*1000</f>
        <v>0.5029597071066193</v>
      </c>
      <c r="H270" s="74">
        <f>(Premiums_Breakdown!H194/'Macro data'!E35)*1000</f>
        <v>1.2659672162116298</v>
      </c>
      <c r="I270" s="74">
        <f>(Premiums_Breakdown!I194/'Macro data'!F35)*1000</f>
        <v>1.7835430085626753</v>
      </c>
      <c r="J270" s="74">
        <f>(Premiums_Breakdown!J194/'Macro data'!G35)*1000</f>
        <v>1.1655811763048465</v>
      </c>
      <c r="K270" s="74">
        <f>(Premiums_Breakdown!K194/'Macro data'!H35)*1000</f>
        <v>1.2392832413901691</v>
      </c>
      <c r="L270" s="74">
        <f>(Premiums_Breakdown!L194/'Macro data'!I35)*1000</f>
        <v>1.5912901587958506</v>
      </c>
      <c r="M270" s="74">
        <f>(Premiums_Breakdown!M194/'Macro data'!J35)*1000</f>
        <v>1.8488050840837946</v>
      </c>
      <c r="N270" s="74">
        <f>(Premiums_Breakdown!N194/'Macro data'!K35)*1000</f>
        <v>2.0225014647225907</v>
      </c>
      <c r="O270" s="74">
        <f>(Premiums_Breakdown!O194/'Macro data'!L35)*1000</f>
        <v>2.3718727474884802</v>
      </c>
      <c r="P270" s="74">
        <f>(Premiums_Breakdown!P194/'Macro data'!M35)*1000</f>
        <v>2.9199986124196067</v>
      </c>
      <c r="Q270" s="48">
        <f t="shared" si="42"/>
        <v>0.23109412826279319</v>
      </c>
      <c r="R270" s="48">
        <f t="shared" si="43"/>
        <v>4.8056312884734007</v>
      </c>
    </row>
    <row r="271" spans="3:18" ht="15.75" thickBot="1" x14ac:dyDescent="0.3">
      <c r="C271" s="256"/>
      <c r="D271" s="257"/>
      <c r="E271" s="45" t="s">
        <v>41</v>
      </c>
      <c r="F271" s="75">
        <f>(Premiums_Breakdown!F195/'Macro data'!C36)*1000</f>
        <v>130.05402528716024</v>
      </c>
      <c r="G271" s="75">
        <f>(Premiums_Breakdown!G195/'Macro data'!D36)*1000</f>
        <v>133.12501018321115</v>
      </c>
      <c r="H271" s="75">
        <f>(Premiums_Breakdown!H195/'Macro data'!E36)*1000</f>
        <v>123.45649623502987</v>
      </c>
      <c r="I271" s="75">
        <f>(Premiums_Breakdown!I195/'Macro data'!F36)*1000</f>
        <v>119.42020467157158</v>
      </c>
      <c r="J271" s="75">
        <f>(Premiums_Breakdown!J195/'Macro data'!G36)*1000</f>
        <v>131.96875493429425</v>
      </c>
      <c r="K271" s="75">
        <f>(Premiums_Breakdown!K195/'Macro data'!H36)*1000</f>
        <v>132.69303542615035</v>
      </c>
      <c r="L271" s="75">
        <f>(Premiums_Breakdown!L195/'Macro data'!I36)*1000</f>
        <v>129.03822549387053</v>
      </c>
      <c r="M271" s="75">
        <f>(Premiums_Breakdown!M195/'Macro data'!J36)*1000</f>
        <v>120.93741359678603</v>
      </c>
      <c r="N271" s="75">
        <f>(Premiums_Breakdown!N195/'Macro data'!K36)*1000</f>
        <v>128.64736007875356</v>
      </c>
      <c r="O271" s="75">
        <f>(Premiums_Breakdown!O195/'Macro data'!L36)*1000</f>
        <v>114.99555766717327</v>
      </c>
      <c r="P271" s="75">
        <f>(Premiums_Breakdown!P195/'Macro data'!M36)*1000</f>
        <v>104.97640419537213</v>
      </c>
      <c r="Q271" s="48">
        <f t="shared" si="42"/>
        <v>-8.7126439273412237E-2</v>
      </c>
      <c r="R271" s="48">
        <f t="shared" si="43"/>
        <v>-0.21144491143399691</v>
      </c>
    </row>
    <row r="272" spans="3:18" ht="15.75" hidden="1" thickBot="1" x14ac:dyDescent="0.3">
      <c r="C272" s="258"/>
      <c r="D272" s="259"/>
      <c r="E272" s="55" t="s">
        <v>85</v>
      </c>
      <c r="F272" s="64">
        <f>(Premiums_Breakdown!F196/'Macro data'!C37)*1000</f>
        <v>56.474482123137314</v>
      </c>
      <c r="G272" s="64">
        <f>(Premiums_Breakdown!G196/'Macro data'!D37)*1000</f>
        <v>58.462769775437216</v>
      </c>
      <c r="H272" s="64">
        <f>(Premiums_Breakdown!H196/'Macro data'!E37)*1000</f>
        <v>59.219099503785074</v>
      </c>
      <c r="I272" s="64">
        <f>(Premiums_Breakdown!I196/'Macro data'!F37)*1000</f>
        <v>59.802337986900973</v>
      </c>
      <c r="J272" s="64">
        <f>(Premiums_Breakdown!J196/'Macro data'!G37)*1000</f>
        <v>61.742196957673848</v>
      </c>
      <c r="K272" s="64">
        <f>(Premiums_Breakdown!K196/'Macro data'!H37)*1000</f>
        <v>61.259804700216243</v>
      </c>
      <c r="L272" s="64">
        <f>(Premiums_Breakdown!L196/'Macro data'!I37)*1000</f>
        <v>58.423384545104255</v>
      </c>
      <c r="M272" s="64">
        <f>(Premiums_Breakdown!M196/'Macro data'!J37)*1000</f>
        <v>57.728695420900095</v>
      </c>
      <c r="N272" s="64">
        <f>(Premiums_Breakdown!N196/'Macro data'!K37)*1000</f>
        <v>58.775602263140058</v>
      </c>
      <c r="O272" s="64">
        <f>(Premiums_Breakdown!O196/'Macro data'!L37)*1000</f>
        <v>54.106865771811485</v>
      </c>
      <c r="P272" s="64">
        <f>(Premiums_Breakdown!P196/'Macro data'!M37)*1000</f>
        <v>53.647461410676918</v>
      </c>
      <c r="Q272" s="48">
        <f>P272/O272-1</f>
        <v>-8.4906851391475247E-3</v>
      </c>
      <c r="R272" s="48">
        <f>P272/G272-1</f>
        <v>-8.2365381990222142E-2</v>
      </c>
    </row>
    <row r="273" spans="3:18" ht="16.5" thickTop="1" thickBot="1" x14ac:dyDescent="0.3">
      <c r="C273" s="260"/>
      <c r="D273" s="261"/>
      <c r="E273" s="57" t="s">
        <v>86</v>
      </c>
      <c r="F273" s="64">
        <f>(Premiums_Breakdown!F197/'Macro data'!C37)*1000</f>
        <v>56.462655968932161</v>
      </c>
      <c r="G273" s="64">
        <f>(Premiums_Breakdown!G197/'Macro data'!D37)*1000</f>
        <v>58.453387943673576</v>
      </c>
      <c r="H273" s="64">
        <f>(Premiums_Breakdown!H197/'Macro data'!E37)*1000</f>
        <v>59.210910155236164</v>
      </c>
      <c r="I273" s="64">
        <f>(Premiums_Breakdown!I197/'Macro data'!F37)*1000</f>
        <v>59.791292140776065</v>
      </c>
      <c r="J273" s="64">
        <f>(Premiums_Breakdown!J197/'Macro data'!G37)*1000</f>
        <v>61.730267229741067</v>
      </c>
      <c r="K273" s="64">
        <f>(Premiums_Breakdown!K197/'Macro data'!H37)*1000</f>
        <v>61.251626424706643</v>
      </c>
      <c r="L273" s="64">
        <f>(Premiums_Breakdown!L197/'Macro data'!I37)*1000</f>
        <v>58.415185238680507</v>
      </c>
      <c r="M273" s="64">
        <f>(Premiums_Breakdown!M197/'Macro data'!J37)*1000</f>
        <v>57.722987432604683</v>
      </c>
      <c r="N273" s="64">
        <f>(Premiums_Breakdown!N197/'Macro data'!K37)*1000</f>
        <v>58.767157429576514</v>
      </c>
      <c r="O273" s="64">
        <f>(Premiums_Breakdown!O197/'Macro data'!L37)*1000</f>
        <v>54.106866117319221</v>
      </c>
      <c r="P273" s="64">
        <f>(Premiums_Breakdown!P197/'Macro data'!M37)*1000</f>
        <v>53.64746544858437</v>
      </c>
      <c r="Q273" s="48">
        <f>P273/O273-1</f>
        <v>-8.4906168422088646E-3</v>
      </c>
      <c r="R273" s="48">
        <f>P273/G273-1</f>
        <v>-8.2218031565941985E-2</v>
      </c>
    </row>
    <row r="274" spans="3:18" ht="15.75" thickTop="1" x14ac:dyDescent="0.25">
      <c r="C274"/>
      <c r="D274"/>
      <c r="E274" s="133" t="s">
        <v>87</v>
      </c>
      <c r="F274" s="85"/>
      <c r="G274" s="85">
        <f>G273/F273-1</f>
        <v>3.5257497908649293E-2</v>
      </c>
      <c r="H274" s="85">
        <f t="shared" ref="H274:P274" si="44">H273/G273-1</f>
        <v>1.2959423537478143E-2</v>
      </c>
      <c r="I274" s="85">
        <f t="shared" si="44"/>
        <v>9.8019433246050447E-3</v>
      </c>
      <c r="J274" s="85">
        <f t="shared" si="44"/>
        <v>3.2429054792791012E-2</v>
      </c>
      <c r="K274" s="85">
        <f t="shared" si="44"/>
        <v>-7.7537458772545254E-3</v>
      </c>
      <c r="L274" s="85">
        <f t="shared" si="44"/>
        <v>-4.6308014196371095E-2</v>
      </c>
      <c r="M274" s="85">
        <f t="shared" si="44"/>
        <v>-1.1849621006037259E-2</v>
      </c>
      <c r="N274" s="85">
        <f t="shared" si="44"/>
        <v>1.8089327032682956E-2</v>
      </c>
      <c r="O274" s="85">
        <f t="shared" si="44"/>
        <v>-7.9300948286327166E-2</v>
      </c>
      <c r="P274" s="86">
        <f t="shared" si="44"/>
        <v>-8.4906168422088646E-3</v>
      </c>
    </row>
    <row r="275" spans="3:18" x14ac:dyDescent="0.25">
      <c r="C275"/>
      <c r="D275"/>
    </row>
    <row r="276" spans="3:18" x14ac:dyDescent="0.25">
      <c r="C276"/>
      <c r="D276"/>
    </row>
    <row r="277" spans="3:18" ht="18.75" x14ac:dyDescent="0.15">
      <c r="C277" s="264" t="s">
        <v>228</v>
      </c>
      <c r="D277" s="265"/>
      <c r="E277" s="284" t="s">
        <v>205</v>
      </c>
      <c r="F277" s="285"/>
      <c r="G277" s="285"/>
      <c r="H277" s="285"/>
      <c r="I277" s="285"/>
      <c r="J277" s="285"/>
      <c r="K277" s="285"/>
      <c r="L277" s="285"/>
      <c r="M277" s="285"/>
      <c r="N277" s="285"/>
      <c r="O277" s="285"/>
      <c r="P277" s="286"/>
      <c r="Q277" s="157"/>
      <c r="R277" s="157"/>
    </row>
    <row r="278" spans="3:18" x14ac:dyDescent="0.15">
      <c r="C278" s="262" t="s">
        <v>93</v>
      </c>
      <c r="D278" s="263"/>
      <c r="E278" s="110"/>
      <c r="F278" s="111">
        <v>2004</v>
      </c>
      <c r="G278" s="111">
        <f t="shared" ref="G278:P278" si="45">F278+1</f>
        <v>2005</v>
      </c>
      <c r="H278" s="111">
        <f t="shared" si="45"/>
        <v>2006</v>
      </c>
      <c r="I278" s="111">
        <f t="shared" si="45"/>
        <v>2007</v>
      </c>
      <c r="J278" s="111">
        <f t="shared" si="45"/>
        <v>2008</v>
      </c>
      <c r="K278" s="111">
        <f t="shared" si="45"/>
        <v>2009</v>
      </c>
      <c r="L278" s="111">
        <f t="shared" si="45"/>
        <v>2010</v>
      </c>
      <c r="M278" s="111">
        <f t="shared" si="45"/>
        <v>2011</v>
      </c>
      <c r="N278" s="111">
        <f t="shared" si="45"/>
        <v>2012</v>
      </c>
      <c r="O278" s="120">
        <f t="shared" si="45"/>
        <v>2013</v>
      </c>
      <c r="P278" s="120">
        <f t="shared" si="45"/>
        <v>2014</v>
      </c>
      <c r="Q278" s="113" t="s">
        <v>88</v>
      </c>
      <c r="R278" s="112" t="s">
        <v>89</v>
      </c>
    </row>
    <row r="279" spans="3:18" x14ac:dyDescent="0.25">
      <c r="C279" s="256"/>
      <c r="D279" s="257"/>
      <c r="E279" s="45" t="s">
        <v>0</v>
      </c>
      <c r="F279" s="73">
        <f>(Premiums_Breakdown!F203/'Macro data'!C5)*1000</f>
        <v>40.036484781898793</v>
      </c>
      <c r="G279" s="73">
        <f>(Premiums_Breakdown!G203/'Macro data'!D5)*1000</f>
        <v>41.944268017044493</v>
      </c>
      <c r="H279" s="73">
        <f>(Premiums_Breakdown!H203/'Macro data'!E5)*1000</f>
        <v>43.734791256627759</v>
      </c>
      <c r="I279" s="73">
        <f>(Premiums_Breakdown!I203/'Macro data'!F5)*1000</f>
        <v>45.394268538970984</v>
      </c>
      <c r="J279" s="73">
        <f>(Premiums_Breakdown!J203/'Macro data'!G5)*1000</f>
        <v>47.183500122592847</v>
      </c>
      <c r="K279" s="73">
        <f>(Premiums_Breakdown!K203/'Macro data'!H5)*1000</f>
        <v>49.670048109160838</v>
      </c>
      <c r="L279" s="73">
        <f>(Premiums_Breakdown!L203/'Macro data'!I5)*1000</f>
        <v>51.367138178679333</v>
      </c>
      <c r="M279" s="73">
        <f>(Premiums_Breakdown!M203/'Macro data'!J5)*1000</f>
        <v>53.133287897407136</v>
      </c>
      <c r="N279" s="73">
        <f>(Premiums_Breakdown!N203/'Macro data'!K5)*1000</f>
        <v>55.660473963207714</v>
      </c>
      <c r="O279" s="73">
        <f>(Premiums_Breakdown!O203/'Macro data'!L5)*1000</f>
        <v>57.738769927566231</v>
      </c>
      <c r="P279" s="219">
        <f>(Premiums_Breakdown!P203/'Macro data'!M5)*1000</f>
        <v>59.246100425196573</v>
      </c>
      <c r="Q279" s="48">
        <f>IF(OR(O279=0, N279=0),"-",O279/N279-1)</f>
        <v>3.7338811842175357E-2</v>
      </c>
      <c r="R279" s="48">
        <f>IF(OR(O279=0, F279=0),"-",O279/F279-1)</f>
        <v>0.44215383148899612</v>
      </c>
    </row>
    <row r="280" spans="3:18" x14ac:dyDescent="0.25">
      <c r="C280" s="256"/>
      <c r="D280" s="257"/>
      <c r="E280" s="45" t="s">
        <v>1</v>
      </c>
      <c r="F280" s="74">
        <f>(Premiums_Breakdown!F204/'Macro data'!C6)*1000</f>
        <v>26.599520539808843</v>
      </c>
      <c r="G280" s="74">
        <f>(Premiums_Breakdown!G204/'Macro data'!D6)*1000</f>
        <v>27.490615229853912</v>
      </c>
      <c r="H280" s="74">
        <f>(Premiums_Breakdown!H204/'Macro data'!E6)*1000</f>
        <v>28.575251773743929</v>
      </c>
      <c r="I280" s="74">
        <f>(Premiums_Breakdown!I204/'Macro data'!F6)*1000</f>
        <v>29.566120943066554</v>
      </c>
      <c r="J280" s="74">
        <f>(Premiums_Breakdown!J204/'Macro data'!G6)*1000</f>
        <v>30.509538291753174</v>
      </c>
      <c r="K280" s="74">
        <f>(Premiums_Breakdown!K204/'Macro data'!H6)*1000</f>
        <v>32.052041135191033</v>
      </c>
      <c r="L280" s="74">
        <f>(Premiums_Breakdown!L204/'Macro data'!I6)*1000</f>
        <v>33.845092016950332</v>
      </c>
      <c r="M280" s="74">
        <f>(Premiums_Breakdown!M204/'Macro data'!J6)*1000</f>
        <v>35.191162788921879</v>
      </c>
      <c r="N280" s="74">
        <f>(Premiums_Breakdown!N204/'Macro data'!K6)*1000</f>
        <v>34.976401134760721</v>
      </c>
      <c r="O280" s="74">
        <f>(Premiums_Breakdown!O204/'Macro data'!L6)*1000</f>
        <v>37.235824815918654</v>
      </c>
      <c r="P280" s="220">
        <f>(Premiums_Breakdown!P204/'Macro data'!M6)*1000</f>
        <v>40.723348323526118</v>
      </c>
      <c r="Q280" s="48">
        <f t="shared" ref="Q280:Q310" si="46">IF(OR(O280=0, N280=0),"-",O280/N280-1)</f>
        <v>6.4598518082308987E-2</v>
      </c>
      <c r="R280" s="48">
        <f t="shared" ref="R280:R310" si="47">IF(OR(O280=0, F280=0),"-",O280/F280-1)</f>
        <v>0.39986827056493435</v>
      </c>
    </row>
    <row r="281" spans="3:18" x14ac:dyDescent="0.25">
      <c r="C281" s="256"/>
      <c r="D281" s="257"/>
      <c r="E281" s="45" t="s">
        <v>2</v>
      </c>
      <c r="F281" s="74">
        <f>(Premiums_Breakdown!F205/'Macro data'!C7)*1000</f>
        <v>7.1439199608702653E-2</v>
      </c>
      <c r="G281" s="74">
        <f>(Premiums_Breakdown!G205/'Macro data'!D7)*1000</f>
        <v>0.12302731458901098</v>
      </c>
      <c r="H281" s="74">
        <f>(Premiums_Breakdown!H205/'Macro data'!E7)*1000</f>
        <v>6.7017284111383378E-6</v>
      </c>
      <c r="I281" s="74">
        <f>(Premiums_Breakdown!I205/'Macro data'!F7)*1000</f>
        <v>9.8577820129206387E-6</v>
      </c>
      <c r="J281" s="74">
        <f>(Premiums_Breakdown!J205/'Macro data'!G7)*1000</f>
        <v>8.0659924344686894E-5</v>
      </c>
      <c r="K281" s="74">
        <f>(Premiums_Breakdown!K205/'Macro data'!H7)*1000</f>
        <v>2.653745017248538E-4</v>
      </c>
      <c r="L281" s="74">
        <f>(Premiums_Breakdown!L205/'Macro data'!I7)*1000</f>
        <v>2.7485810094746252E-4</v>
      </c>
      <c r="M281" s="74">
        <f>(Premiums_Breakdown!M205/'Macro data'!J7)*1000</f>
        <v>2.7752466853853391E-4</v>
      </c>
      <c r="N281" s="74">
        <f>(Premiums_Breakdown!N205/'Macro data'!K7)*1000</f>
        <v>0</v>
      </c>
      <c r="O281" s="74">
        <f>(Premiums_Breakdown!O205/'Macro data'!L7)*1000</f>
        <v>0</v>
      </c>
      <c r="P281" s="220">
        <f>(Premiums_Breakdown!P205/'Macro data'!M7)*1000</f>
        <v>0</v>
      </c>
      <c r="Q281" s="48" t="str">
        <f t="shared" si="46"/>
        <v>-</v>
      </c>
      <c r="R281" s="48" t="str">
        <f t="shared" si="47"/>
        <v>-</v>
      </c>
    </row>
    <row r="282" spans="3:18" x14ac:dyDescent="0.25">
      <c r="C282" s="256"/>
      <c r="D282" s="257"/>
      <c r="E282" s="45" t="s">
        <v>3</v>
      </c>
      <c r="F282" s="74">
        <f>(Premiums_Breakdown!F206/'Macro data'!C8)*1000</f>
        <v>31.659066226651557</v>
      </c>
      <c r="G282" s="74">
        <f>(Premiums_Breakdown!G206/'Macro data'!D8)*1000</f>
        <v>33.255911343799752</v>
      </c>
      <c r="H282" s="74">
        <f>(Premiums_Breakdown!H206/'Macro data'!E8)*1000</f>
        <v>35.750269333985607</v>
      </c>
      <c r="I282" s="74">
        <f>(Premiums_Breakdown!I206/'Macro data'!F8)*1000</f>
        <v>37.388016764746403</v>
      </c>
      <c r="J282" s="74">
        <f>(Premiums_Breakdown!J206/'Macro data'!G8)*1000</f>
        <v>39.576416570526526</v>
      </c>
      <c r="K282" s="74">
        <f>(Premiums_Breakdown!K206/'Macro data'!H8)*1000</f>
        <v>41.646254671665162</v>
      </c>
      <c r="L282" s="74">
        <f>(Premiums_Breakdown!L206/'Macro data'!I8)*1000</f>
        <v>43.460013008276881</v>
      </c>
      <c r="M282" s="74">
        <f>(Premiums_Breakdown!M206/'Macro data'!J8)*1000</f>
        <v>46.355477326934896</v>
      </c>
      <c r="N282" s="74">
        <f>(Premiums_Breakdown!N206/'Macro data'!K8)*1000</f>
        <v>48.492910163520754</v>
      </c>
      <c r="O282" s="74">
        <f>(Premiums_Breakdown!O206/'Macro data'!L8)*1000</f>
        <v>50.919183059271987</v>
      </c>
      <c r="P282" s="220">
        <f>(Premiums_Breakdown!P206/'Macro data'!M8)*1000</f>
        <v>53.876982362184471</v>
      </c>
      <c r="Q282" s="48">
        <f t="shared" si="46"/>
        <v>5.0033559288764184E-2</v>
      </c>
      <c r="R282" s="48">
        <f t="shared" si="47"/>
        <v>0.60836023067561862</v>
      </c>
    </row>
    <row r="283" spans="3:18" x14ac:dyDescent="0.25">
      <c r="C283" s="256"/>
      <c r="D283" s="257"/>
      <c r="E283" s="45" t="s">
        <v>4</v>
      </c>
      <c r="F283" s="74">
        <f>(Premiums_Breakdown!F207/'Macro data'!C9)*1000</f>
        <v>0</v>
      </c>
      <c r="G283" s="74">
        <f>(Premiums_Breakdown!G207/'Macro data'!D9)*1000</f>
        <v>0</v>
      </c>
      <c r="H283" s="74">
        <f>(Premiums_Breakdown!H207/'Macro data'!E9)*1000</f>
        <v>0</v>
      </c>
      <c r="I283" s="74">
        <f>(Premiums_Breakdown!I207/'Macro data'!F9)*1000</f>
        <v>0</v>
      </c>
      <c r="J283" s="74">
        <f>(Premiums_Breakdown!J207/'Macro data'!G9)*1000</f>
        <v>0</v>
      </c>
      <c r="K283" s="74">
        <f>(Premiums_Breakdown!K207/'Macro data'!H9)*1000</f>
        <v>0</v>
      </c>
      <c r="L283" s="74">
        <f>(Premiums_Breakdown!L207/'Macro data'!I9)*1000</f>
        <v>0</v>
      </c>
      <c r="M283" s="74">
        <f>(Premiums_Breakdown!M207/'Macro data'!J9)*1000</f>
        <v>0</v>
      </c>
      <c r="N283" s="74">
        <f>(Premiums_Breakdown!N207/'Macro data'!K9)*1000</f>
        <v>0</v>
      </c>
      <c r="O283" s="74">
        <f>(Premiums_Breakdown!O207/'Macro data'!L9)*1000</f>
        <v>0</v>
      </c>
      <c r="P283" s="220">
        <f>(Premiums_Breakdown!P207/'Macro data'!M9)*1000</f>
        <v>0</v>
      </c>
      <c r="Q283" s="48" t="str">
        <f t="shared" si="46"/>
        <v>-</v>
      </c>
      <c r="R283" s="48" t="str">
        <f t="shared" si="47"/>
        <v>-</v>
      </c>
    </row>
    <row r="284" spans="3:18" x14ac:dyDescent="0.25">
      <c r="C284" s="256"/>
      <c r="D284" s="257"/>
      <c r="E284" s="45" t="s">
        <v>5</v>
      </c>
      <c r="F284" s="74">
        <f>(Premiums_Breakdown!F208/'Macro data'!C10)*1000</f>
        <v>0.73204902005021011</v>
      </c>
      <c r="G284" s="74">
        <f>(Premiums_Breakdown!G208/'Macro data'!D10)*1000</f>
        <v>0.70351520600573059</v>
      </c>
      <c r="H284" s="74">
        <f>(Premiums_Breakdown!H208/'Macro data'!E10)*1000</f>
        <v>0.77940148908271834</v>
      </c>
      <c r="I284" s="74">
        <f>(Premiums_Breakdown!I208/'Macro data'!F10)*1000</f>
        <v>0.86497539848021188</v>
      </c>
      <c r="J284" s="74">
        <f>(Premiums_Breakdown!J208/'Macro data'!G10)*1000</f>
        <v>0.94814877885919457</v>
      </c>
      <c r="K284" s="74">
        <f>(Premiums_Breakdown!K208/'Macro data'!H10)*1000</f>
        <v>0.97869999012327979</v>
      </c>
      <c r="L284" s="74">
        <f>(Premiums_Breakdown!L208/'Macro data'!I10)*1000</f>
        <v>1.0580150282955256</v>
      </c>
      <c r="M284" s="74">
        <f>(Premiums_Breakdown!M208/'Macro data'!J10)*1000</f>
        <v>1.1552367054251249</v>
      </c>
      <c r="N284" s="74">
        <f>(Premiums_Breakdown!N208/'Macro data'!K10)*1000</f>
        <v>1.0879692946317956</v>
      </c>
      <c r="O284" s="74">
        <f>(Premiums_Breakdown!O208/'Macro data'!L10)*1000</f>
        <v>1.1520076616738129</v>
      </c>
      <c r="P284" s="220">
        <f>(Premiums_Breakdown!P208/'Macro data'!M10)*1000</f>
        <v>0.20235837299177034</v>
      </c>
      <c r="Q284" s="48">
        <f t="shared" si="46"/>
        <v>5.8860454387814176E-2</v>
      </c>
      <c r="R284" s="48">
        <f t="shared" si="47"/>
        <v>0.57367557379531564</v>
      </c>
    </row>
    <row r="285" spans="3:18" x14ac:dyDescent="0.25">
      <c r="C285" s="256"/>
      <c r="D285" s="257"/>
      <c r="E285" s="45" t="s">
        <v>6</v>
      </c>
      <c r="F285" s="74">
        <f>(Premiums_Breakdown!F209/'Macro data'!C11)*1000</f>
        <v>35.428823439186154</v>
      </c>
      <c r="G285" s="74">
        <f>(Premiums_Breakdown!G209/'Macro data'!D11)*1000</f>
        <v>36.532957375990151</v>
      </c>
      <c r="H285" s="74">
        <f>(Premiums_Breakdown!H209/'Macro data'!E11)*1000</f>
        <v>37.191588660058997</v>
      </c>
      <c r="I285" s="74">
        <f>(Premiums_Breakdown!I209/'Macro data'!F11)*1000</f>
        <v>38.364861887833534</v>
      </c>
      <c r="J285" s="74">
        <f>(Premiums_Breakdown!J209/'Macro data'!G11)*1000</f>
        <v>38.969645966239661</v>
      </c>
      <c r="K285" s="74">
        <f>(Premiums_Breakdown!K209/'Macro data'!H11)*1000</f>
        <v>39.096437668205532</v>
      </c>
      <c r="L285" s="74">
        <f>(Premiums_Breakdown!L209/'Macro data'!I11)*1000</f>
        <v>39.705505925099352</v>
      </c>
      <c r="M285" s="74">
        <f>(Premiums_Breakdown!M209/'Macro data'!J11)*1000</f>
        <v>40.745378910128267</v>
      </c>
      <c r="N285" s="74">
        <f>(Premiums_Breakdown!N209/'Macro data'!K11)*1000</f>
        <v>40.846127968511901</v>
      </c>
      <c r="O285" s="74">
        <f>(Premiums_Breakdown!O209/'Macro data'!L11)*1000</f>
        <v>41.6602770099962</v>
      </c>
      <c r="P285" s="220">
        <f>(Premiums_Breakdown!P209/'Macro data'!M11)*1000</f>
        <v>43.160944649208552</v>
      </c>
      <c r="Q285" s="48">
        <f t="shared" si="46"/>
        <v>1.9932098389152664E-2</v>
      </c>
      <c r="R285" s="48">
        <f t="shared" si="47"/>
        <v>0.17588655128518127</v>
      </c>
    </row>
    <row r="286" spans="3:18" x14ac:dyDescent="0.25">
      <c r="C286" s="256"/>
      <c r="D286" s="257"/>
      <c r="E286" s="45" t="s">
        <v>7</v>
      </c>
      <c r="F286" s="74">
        <f>(Premiums_Breakdown!F210/'Macro data'!C12)*1000</f>
        <v>0.34837093830775867</v>
      </c>
      <c r="G286" s="74">
        <f>(Premiums_Breakdown!G210/'Macro data'!D12)*1000</f>
        <v>0.4219458122587828</v>
      </c>
      <c r="H286" s="74">
        <f>(Premiums_Breakdown!H210/'Macro data'!E12)*1000</f>
        <v>0.47019158001538791</v>
      </c>
      <c r="I286" s="74">
        <f>(Premiums_Breakdown!I210/'Macro data'!F12)*1000</f>
        <v>0.49315531850160316</v>
      </c>
      <c r="J286" s="74">
        <f>(Premiums_Breakdown!J210/'Macro data'!G12)*1000</f>
        <v>0.49056993682282357</v>
      </c>
      <c r="K286" s="74">
        <f>(Premiums_Breakdown!K210/'Macro data'!H12)*1000</f>
        <v>0.70262988352864975</v>
      </c>
      <c r="L286" s="74">
        <f>(Premiums_Breakdown!L210/'Macro data'!I12)*1000</f>
        <v>1.2132658963483876</v>
      </c>
      <c r="M286" s="74">
        <f>(Premiums_Breakdown!M210/'Macro data'!J12)*1000</f>
        <v>1.4009477868835067</v>
      </c>
      <c r="N286" s="74">
        <f>(Premiums_Breakdown!N210/'Macro data'!K12)*1000</f>
        <v>4.5894910442637471</v>
      </c>
      <c r="O286" s="223">
        <f>(Premiums_Breakdown!O210/'Macro data'!L12)*1000</f>
        <v>4.5713776114299485</v>
      </c>
      <c r="P286" s="224">
        <f>(Premiums_Breakdown!P210/'Macro data'!M12)*1000</f>
        <v>4.5752560763175518</v>
      </c>
      <c r="Q286" s="48">
        <f t="shared" si="46"/>
        <v>-3.9467192895905612E-3</v>
      </c>
      <c r="R286" s="48">
        <f t="shared" si="47"/>
        <v>12.122155463471788</v>
      </c>
    </row>
    <row r="287" spans="3:18" x14ac:dyDescent="0.25">
      <c r="C287" s="256"/>
      <c r="D287" s="257"/>
      <c r="E287" s="45" t="s">
        <v>8</v>
      </c>
      <c r="F287" s="74">
        <f>(Premiums_Breakdown!F211/'Macro data'!C13)*1000</f>
        <v>0</v>
      </c>
      <c r="G287" s="74">
        <f>(Premiums_Breakdown!G211/'Macro data'!D13)*1000</f>
        <v>0</v>
      </c>
      <c r="H287" s="74">
        <f>(Premiums_Breakdown!H211/'Macro data'!E13)*1000</f>
        <v>0</v>
      </c>
      <c r="I287" s="74">
        <f>(Premiums_Breakdown!I211/'Macro data'!F13)*1000</f>
        <v>7.6146485017201167E-3</v>
      </c>
      <c r="J287" s="74">
        <f>(Premiums_Breakdown!J211/'Macro data'!G13)*1000</f>
        <v>2.578545934820663E-2</v>
      </c>
      <c r="K287" s="74">
        <f>(Premiums_Breakdown!K211/'Macro data'!H13)*1000</f>
        <v>0.12244142468320376</v>
      </c>
      <c r="L287" s="74">
        <f>(Premiums_Breakdown!L211/'Macro data'!I13)*1000</f>
        <v>0.33425280715293437</v>
      </c>
      <c r="M287" s="74">
        <f>(Premiums_Breakdown!M211/'Macro data'!J13)*1000</f>
        <v>0.59639306288825722</v>
      </c>
      <c r="N287" s="74">
        <f>(Premiums_Breakdown!N211/'Macro data'!K13)*1000</f>
        <v>0.94324174833253716</v>
      </c>
      <c r="O287" s="74">
        <f>(Premiums_Breakdown!O211/'Macro data'!L13)*1000</f>
        <v>1.2119614535659693</v>
      </c>
      <c r="P287" s="220">
        <f>(Premiums_Breakdown!P211/'Macro data'!M13)*1000</f>
        <v>0</v>
      </c>
      <c r="Q287" s="48">
        <f t="shared" si="46"/>
        <v>0.28488953728826671</v>
      </c>
      <c r="R287" s="48" t="str">
        <f t="shared" si="47"/>
        <v>-</v>
      </c>
    </row>
    <row r="288" spans="3:18" x14ac:dyDescent="0.25">
      <c r="C288" s="256"/>
      <c r="D288" s="257"/>
      <c r="E288" s="45" t="s">
        <v>9</v>
      </c>
      <c r="F288" s="74">
        <f>(Premiums_Breakdown!F212/'Macro data'!C14)*1000</f>
        <v>2.1624319398123286</v>
      </c>
      <c r="G288" s="74">
        <f>(Premiums_Breakdown!G212/'Macro data'!D14)*1000</f>
        <v>2.2809376857691745</v>
      </c>
      <c r="H288" s="74">
        <f>(Premiums_Breakdown!H212/'Macro data'!E14)*1000</f>
        <v>3.0340454941449515</v>
      </c>
      <c r="I288" s="74">
        <f>(Premiums_Breakdown!I212/'Macro data'!F14)*1000</f>
        <v>3.1242495409031306</v>
      </c>
      <c r="J288" s="74">
        <f>(Premiums_Breakdown!J212/'Macro data'!G14)*1000</f>
        <v>3.0270111880637298</v>
      </c>
      <c r="K288" s="74">
        <f>(Premiums_Breakdown!K212/'Macro data'!H14)*1000</f>
        <v>2.7038769404960163</v>
      </c>
      <c r="L288" s="74">
        <f>(Premiums_Breakdown!L212/'Macro data'!I14)*1000</f>
        <v>2.6806541062923928</v>
      </c>
      <c r="M288" s="74">
        <f>(Premiums_Breakdown!M212/'Macro data'!J14)*1000</f>
        <v>2.6291440578767427</v>
      </c>
      <c r="N288" s="74">
        <f>(Premiums_Breakdown!N212/'Macro data'!K14)*1000</f>
        <v>2.6483995277564918</v>
      </c>
      <c r="O288" s="74">
        <f>(Premiums_Breakdown!O212/'Macro data'!L14)*1000</f>
        <v>1.6295336349298035</v>
      </c>
      <c r="P288" s="220">
        <f>(Premiums_Breakdown!P212/'Macro data'!M14)*1000</f>
        <v>1.7493980566926108</v>
      </c>
      <c r="Q288" s="48">
        <f t="shared" si="46"/>
        <v>-0.38471004172462919</v>
      </c>
      <c r="R288" s="48">
        <f t="shared" si="47"/>
        <v>-0.24643471781533799</v>
      </c>
    </row>
    <row r="289" spans="3:18" x14ac:dyDescent="0.25">
      <c r="C289" s="256"/>
      <c r="D289" s="257"/>
      <c r="E289" s="45" t="s">
        <v>10</v>
      </c>
      <c r="F289" s="74">
        <f>(Premiums_Breakdown!F213/'Macro data'!C15)*1000</f>
        <v>7.7082646867693576</v>
      </c>
      <c r="G289" s="74">
        <f>(Premiums_Breakdown!G213/'Macro data'!D15)*1000</f>
        <v>8.3981173854052287</v>
      </c>
      <c r="H289" s="74">
        <f>(Premiums_Breakdown!H213/'Macro data'!E15)*1000</f>
        <v>8.9246082411456022</v>
      </c>
      <c r="I289" s="74">
        <f>(Premiums_Breakdown!I213/'Macro data'!F15)*1000</f>
        <v>9.5917461570705775</v>
      </c>
      <c r="J289" s="74">
        <f>(Premiums_Breakdown!J213/'Macro data'!G15)*1000</f>
        <v>10.398144198101761</v>
      </c>
      <c r="K289" s="74">
        <f>(Premiums_Breakdown!K213/'Macro data'!H15)*1000</f>
        <v>10.999394572602005</v>
      </c>
      <c r="L289" s="74">
        <f>(Premiums_Breakdown!L213/'Macro data'!I15)*1000</f>
        <v>12.419274103973381</v>
      </c>
      <c r="M289" s="74">
        <f>(Premiums_Breakdown!M213/'Macro data'!J15)*1000</f>
        <v>13.358913459021286</v>
      </c>
      <c r="N289" s="74">
        <f>(Premiums_Breakdown!N213/'Macro data'!K15)*1000</f>
        <v>14.222425827125376</v>
      </c>
      <c r="O289" s="74">
        <f>(Premiums_Breakdown!O213/'Macro data'!L15)*1000</f>
        <v>15.357415871331083</v>
      </c>
      <c r="P289" s="220">
        <f>(Premiums_Breakdown!P213/'Macro data'!M15)*1000</f>
        <v>15.959583730029884</v>
      </c>
      <c r="Q289" s="48">
        <f t="shared" si="46"/>
        <v>7.9802845028098091E-2</v>
      </c>
      <c r="R289" s="48">
        <f t="shared" si="47"/>
        <v>0.99233115304030806</v>
      </c>
    </row>
    <row r="290" spans="3:18" x14ac:dyDescent="0.25">
      <c r="C290" s="256"/>
      <c r="D290" s="257"/>
      <c r="E290" s="45" t="s">
        <v>11</v>
      </c>
      <c r="F290" s="74">
        <f>(Premiums_Breakdown!F214/'Macro data'!C16)*1000</f>
        <v>8.6527630303106289</v>
      </c>
      <c r="G290" s="74">
        <f>(Premiums_Breakdown!G214/'Macro data'!D16)*1000</f>
        <v>8.8095382607167707</v>
      </c>
      <c r="H290" s="74">
        <f>(Premiums_Breakdown!H214/'Macro data'!E16)*1000</f>
        <v>9.4575905744197328</v>
      </c>
      <c r="I290" s="74">
        <f>(Premiums_Breakdown!I214/'Macro data'!F16)*1000</f>
        <v>10.38572275792318</v>
      </c>
      <c r="J290" s="74">
        <f>(Premiums_Breakdown!J214/'Macro data'!G16)*1000</f>
        <v>11.123749794808218</v>
      </c>
      <c r="K290" s="74">
        <f>(Premiums_Breakdown!K214/'Macro data'!H16)*1000</f>
        <v>12.52520853617515</v>
      </c>
      <c r="L290" s="74">
        <f>(Premiums_Breakdown!L214/'Macro data'!I16)*1000</f>
        <v>13.331507133377059</v>
      </c>
      <c r="M290" s="74">
        <f>(Premiums_Breakdown!M214/'Macro data'!J16)*1000</f>
        <v>14.019974323594335</v>
      </c>
      <c r="N290" s="74">
        <f>(Premiums_Breakdown!N214/'Macro data'!K16)*1000</f>
        <v>14.875074725803428</v>
      </c>
      <c r="O290" s="74">
        <f>(Premiums_Breakdown!O214/'Macro data'!L16)*1000</f>
        <v>15.3293006036343</v>
      </c>
      <c r="P290" s="220">
        <f>(Premiums_Breakdown!P214/'Macro data'!M16)*1000</f>
        <v>0</v>
      </c>
      <c r="Q290" s="48">
        <f t="shared" si="46"/>
        <v>3.0536040067276948E-2</v>
      </c>
      <c r="R290" s="48">
        <f t="shared" si="47"/>
        <v>0.77160758360488546</v>
      </c>
    </row>
    <row r="291" spans="3:18" x14ac:dyDescent="0.25">
      <c r="C291" s="256"/>
      <c r="D291" s="257"/>
      <c r="E291" s="45" t="s">
        <v>12</v>
      </c>
      <c r="F291" s="74">
        <f>(Premiums_Breakdown!F215/'Macro data'!C17)*1000</f>
        <v>2.7179464646084863</v>
      </c>
      <c r="G291" s="74">
        <f>(Premiums_Breakdown!G215/'Macro data'!D17)*1000</f>
        <v>3.3412460662471566</v>
      </c>
      <c r="H291" s="74">
        <f>(Premiums_Breakdown!H215/'Macro data'!E17)*1000</f>
        <v>3.5096835318359347</v>
      </c>
      <c r="I291" s="74">
        <f>(Premiums_Breakdown!I215/'Macro data'!F17)*1000</f>
        <v>4.5765440451983075</v>
      </c>
      <c r="J291" s="74">
        <f>(Premiums_Breakdown!J215/'Macro data'!G17)*1000</f>
        <v>5.0973759781596222</v>
      </c>
      <c r="K291" s="74">
        <f>(Premiums_Breakdown!K215/'Macro data'!H17)*1000</f>
        <v>4.91481552373972</v>
      </c>
      <c r="L291" s="74">
        <f>(Premiums_Breakdown!L215/'Macro data'!I17)*1000</f>
        <v>4.9179524578853382</v>
      </c>
      <c r="M291" s="74">
        <f>(Premiums_Breakdown!M215/'Macro data'!J17)*1000</f>
        <v>4.3152304620748785</v>
      </c>
      <c r="N291" s="74">
        <f>(Premiums_Breakdown!N215/'Macro data'!K17)*1000</f>
        <v>3.6995042483843541</v>
      </c>
      <c r="O291" s="74">
        <f>(Premiums_Breakdown!O215/'Macro data'!L17)*1000</f>
        <v>3.4572483941991012</v>
      </c>
      <c r="P291" s="220">
        <f>(Premiums_Breakdown!P215/'Macro data'!M17)*1000</f>
        <v>0</v>
      </c>
      <c r="Q291" s="48">
        <f t="shared" si="46"/>
        <v>-6.5483329094986331E-2</v>
      </c>
      <c r="R291" s="48">
        <f t="shared" si="47"/>
        <v>0.27200753922763865</v>
      </c>
    </row>
    <row r="292" spans="3:18" x14ac:dyDescent="0.25">
      <c r="C292" s="256"/>
      <c r="D292" s="257"/>
      <c r="E292" s="45" t="s">
        <v>13</v>
      </c>
      <c r="F292" s="74">
        <f>(Premiums_Breakdown!F216/'Macro data'!C18)*1000</f>
        <v>6.0655242725821068E-2</v>
      </c>
      <c r="G292" s="74">
        <f>(Premiums_Breakdown!G216/'Macro data'!D18)*1000</f>
        <v>9.0874466255918232E-2</v>
      </c>
      <c r="H292" s="74">
        <f>(Premiums_Breakdown!H216/'Macro data'!E18)*1000</f>
        <v>6.0560135018525488E-2</v>
      </c>
      <c r="I292" s="74">
        <f>(Premiums_Breakdown!I216/'Macro data'!F18)*1000</f>
        <v>9.0818237610136923E-2</v>
      </c>
      <c r="J292" s="74">
        <f>(Premiums_Breakdown!J216/'Macro data'!G18)*1000</f>
        <v>0.12113487648937757</v>
      </c>
      <c r="K292" s="74">
        <f>(Premiums_Breakdown!K216/'Macro data'!H18)*1000</f>
        <v>0.12119589650444519</v>
      </c>
      <c r="L292" s="74">
        <f>(Premiums_Breakdown!L216/'Macro data'!I18)*1000</f>
        <v>6.069581255983212E-2</v>
      </c>
      <c r="M292" s="74">
        <f>(Premiums_Breakdown!M216/'Macro data'!J18)*1000</f>
        <v>6.0879603908856619E-2</v>
      </c>
      <c r="N292" s="74">
        <f>(Premiums_Breakdown!N216/'Macro data'!K18)*1000</f>
        <v>6.1077121660332669E-2</v>
      </c>
      <c r="O292" s="74">
        <f>(Premiums_Breakdown!O216/'Macro data'!L18)*1000</f>
        <v>6.1275508309355381E-2</v>
      </c>
      <c r="P292" s="220">
        <f>(Premiums_Breakdown!P216/'Macro data'!M18)*1000</f>
        <v>0</v>
      </c>
      <c r="Q292" s="48">
        <f t="shared" si="46"/>
        <v>3.2481335667060574E-3</v>
      </c>
      <c r="R292" s="48">
        <f t="shared" si="47"/>
        <v>1.022608361058075E-2</v>
      </c>
    </row>
    <row r="293" spans="3:18" x14ac:dyDescent="0.25">
      <c r="C293" s="256"/>
      <c r="D293" s="257"/>
      <c r="E293" s="45" t="s">
        <v>14</v>
      </c>
      <c r="F293" s="74">
        <f>(Premiums_Breakdown!F217/'Macro data'!C19)*1000</f>
        <v>0.14284654703193095</v>
      </c>
      <c r="G293" s="74">
        <f>(Premiums_Breakdown!G217/'Macro data'!D19)*1000</f>
        <v>0.19051022965137401</v>
      </c>
      <c r="H293" s="74">
        <f>(Premiums_Breakdown!H217/'Macro data'!E19)*1000</f>
        <v>0.23588137021966013</v>
      </c>
      <c r="I293" s="74">
        <f>(Premiums_Breakdown!I217/'Macro data'!F19)*1000</f>
        <v>0.32742751739651071</v>
      </c>
      <c r="J293" s="74">
        <f>(Premiums_Breakdown!J217/'Macro data'!G19)*1000</f>
        <v>5.2370460040498043E-2</v>
      </c>
      <c r="K293" s="74">
        <f>(Premiums_Breakdown!K217/'Macro data'!H19)*1000</f>
        <v>5.9712359847289724E-2</v>
      </c>
      <c r="L293" s="74">
        <f>(Premiums_Breakdown!L217/'Macro data'!I19)*1000</f>
        <v>0.10253424802641276</v>
      </c>
      <c r="M293" s="74">
        <f>(Premiums_Breakdown!M217/'Macro data'!J19)*1000</f>
        <v>9.775001305398423E-2</v>
      </c>
      <c r="N293" s="74">
        <f>(Premiums_Breakdown!N217/'Macro data'!K19)*1000</f>
        <v>0.15603463398917375</v>
      </c>
      <c r="O293" s="74">
        <f>(Premiums_Breakdown!O217/'Macro data'!L19)*1000</f>
        <v>0.1611963264213391</v>
      </c>
      <c r="P293" s="220">
        <f>(Premiums_Breakdown!P217/'Macro data'!M19)*1000</f>
        <v>0</v>
      </c>
      <c r="Q293" s="48">
        <f t="shared" si="46"/>
        <v>3.3080427724292871E-2</v>
      </c>
      <c r="R293" s="48">
        <f t="shared" si="47"/>
        <v>0.12845798355424276</v>
      </c>
    </row>
    <row r="294" spans="3:18" x14ac:dyDescent="0.25">
      <c r="C294" s="256"/>
      <c r="D294" s="257"/>
      <c r="E294" s="45" t="s">
        <v>15</v>
      </c>
      <c r="F294" s="74">
        <f>(Premiums_Breakdown!F218/'Macro data'!C20)*1000</f>
        <v>0</v>
      </c>
      <c r="G294" s="74">
        <f>(Premiums_Breakdown!G218/'Macro data'!D20)*1000</f>
        <v>0</v>
      </c>
      <c r="H294" s="74">
        <f>(Premiums_Breakdown!H218/'Macro data'!E20)*1000</f>
        <v>0</v>
      </c>
      <c r="I294" s="74">
        <f>(Premiums_Breakdown!I218/'Macro data'!F20)*1000</f>
        <v>0</v>
      </c>
      <c r="J294" s="74">
        <f>(Premiums_Breakdown!J218/'Macro data'!G20)*1000</f>
        <v>0</v>
      </c>
      <c r="K294" s="74">
        <f>(Premiums_Breakdown!K218/'Macro data'!H20)*1000</f>
        <v>0</v>
      </c>
      <c r="L294" s="74">
        <f>(Premiums_Breakdown!L218/'Macro data'!I20)*1000</f>
        <v>0</v>
      </c>
      <c r="M294" s="74">
        <f>(Premiums_Breakdown!M218/'Macro data'!J20)*1000</f>
        <v>0</v>
      </c>
      <c r="N294" s="74">
        <f>(Premiums_Breakdown!N218/'Macro data'!K20)*1000</f>
        <v>0</v>
      </c>
      <c r="O294" s="74">
        <f>(Premiums_Breakdown!O218/'Macro data'!L20)*1000</f>
        <v>0</v>
      </c>
      <c r="P294" s="220">
        <f>(Premiums_Breakdown!P218/'Macro data'!M20)*1000</f>
        <v>0</v>
      </c>
      <c r="Q294" s="48" t="str">
        <f t="shared" si="46"/>
        <v>-</v>
      </c>
      <c r="R294" s="48" t="str">
        <f t="shared" si="47"/>
        <v>-</v>
      </c>
    </row>
    <row r="295" spans="3:18" x14ac:dyDescent="0.25">
      <c r="C295" s="256"/>
      <c r="D295" s="257"/>
      <c r="E295" s="45" t="s">
        <v>16</v>
      </c>
      <c r="F295" s="74">
        <f>(Premiums_Breakdown!F219/'Macro data'!C21)*1000</f>
        <v>0</v>
      </c>
      <c r="G295" s="74">
        <f>(Premiums_Breakdown!G219/'Macro data'!D21)*1000</f>
        <v>0</v>
      </c>
      <c r="H295" s="74">
        <f>(Premiums_Breakdown!H219/'Macro data'!E21)*1000</f>
        <v>0</v>
      </c>
      <c r="I295" s="74">
        <f>(Premiums_Breakdown!I219/'Macro data'!F21)*1000</f>
        <v>0</v>
      </c>
      <c r="J295" s="74">
        <f>(Premiums_Breakdown!J219/'Macro data'!G21)*1000</f>
        <v>0</v>
      </c>
      <c r="K295" s="74">
        <f>(Premiums_Breakdown!K219/'Macro data'!H21)*1000</f>
        <v>0</v>
      </c>
      <c r="L295" s="74">
        <f>(Premiums_Breakdown!L219/'Macro data'!I21)*1000</f>
        <v>0</v>
      </c>
      <c r="M295" s="74">
        <f>(Premiums_Breakdown!M219/'Macro data'!J21)*1000</f>
        <v>0.36684470471701242</v>
      </c>
      <c r="N295" s="74">
        <f>(Premiums_Breakdown!N219/'Macro data'!K21)*1000</f>
        <v>4.0617288553909982E-2</v>
      </c>
      <c r="O295" s="223">
        <f>(Premiums_Breakdown!O219/'Macro data'!L21)*1000</f>
        <v>4.032930770378082E-2</v>
      </c>
      <c r="P295" s="224">
        <f>(Premiums_Breakdown!P219/'Macro data'!M21)*1000</f>
        <v>5.9785504341570712E-2</v>
      </c>
      <c r="Q295" s="48">
        <f t="shared" si="46"/>
        <v>-7.0901052330692993E-3</v>
      </c>
      <c r="R295" s="48" t="str">
        <f t="shared" si="47"/>
        <v>-</v>
      </c>
    </row>
    <row r="296" spans="3:18" x14ac:dyDescent="0.25">
      <c r="C296" s="256"/>
      <c r="D296" s="257"/>
      <c r="E296" s="45" t="s">
        <v>17</v>
      </c>
      <c r="F296" s="74">
        <f>(Premiums_Breakdown!F220/'Macro data'!C22)*1000</f>
        <v>3.5680978991545489</v>
      </c>
      <c r="G296" s="74">
        <f>(Premiums_Breakdown!G220/'Macro data'!D22)*1000</f>
        <v>3.9458656523337563</v>
      </c>
      <c r="H296" s="74">
        <f>(Premiums_Breakdown!H220/'Macro data'!E22)*1000</f>
        <v>4.3644954877026318</v>
      </c>
      <c r="I296" s="74">
        <f>(Premiums_Breakdown!I220/'Macro data'!F22)*1000</f>
        <v>4.7714210889632929</v>
      </c>
      <c r="J296" s="74">
        <f>(Premiums_Breakdown!J220/'Macro data'!G22)*1000</f>
        <v>4.8719521421584195</v>
      </c>
      <c r="K296" s="74">
        <f>(Premiums_Breakdown!K220/'Macro data'!H22)*1000</f>
        <v>5.0214924983965421</v>
      </c>
      <c r="L296" s="74">
        <f>(Premiums_Breakdown!L220/'Macro data'!I22)*1000</f>
        <v>4.8844957174710659</v>
      </c>
      <c r="M296" s="74">
        <f>(Premiums_Breakdown!M220/'Macro data'!J22)*1000</f>
        <v>5.0725271200776083</v>
      </c>
      <c r="N296" s="74">
        <f>(Premiums_Breakdown!N220/'Macro data'!K22)*1000</f>
        <v>4.6877467359737626</v>
      </c>
      <c r="O296" s="74">
        <f>(Premiums_Breakdown!O220/'Macro data'!L22)*1000</f>
        <v>4.8750757034064733</v>
      </c>
      <c r="P296" s="220">
        <f>(Premiums_Breakdown!P220/'Macro data'!M22)*1000</f>
        <v>5.0507819103959042</v>
      </c>
      <c r="Q296" s="48">
        <f t="shared" si="46"/>
        <v>3.9961409603285203E-2</v>
      </c>
      <c r="R296" s="48">
        <f t="shared" si="47"/>
        <v>0.36629538796051797</v>
      </c>
    </row>
    <row r="297" spans="3:18" x14ac:dyDescent="0.25">
      <c r="C297" s="256"/>
      <c r="D297" s="257"/>
      <c r="E297" s="45" t="s">
        <v>18</v>
      </c>
      <c r="F297" s="74">
        <f>(Premiums_Breakdown!F221/'Macro data'!C23)*1000</f>
        <v>0</v>
      </c>
      <c r="G297" s="74">
        <f>(Premiums_Breakdown!G221/'Macro data'!D23)*1000</f>
        <v>0</v>
      </c>
      <c r="H297" s="74">
        <f>(Premiums_Breakdown!H221/'Macro data'!E23)*1000</f>
        <v>0</v>
      </c>
      <c r="I297" s="74">
        <f>(Premiums_Breakdown!I221/'Macro data'!F23)*1000</f>
        <v>0</v>
      </c>
      <c r="J297" s="74">
        <f>(Premiums_Breakdown!J221/'Macro data'!G23)*1000</f>
        <v>0</v>
      </c>
      <c r="K297" s="74">
        <f>(Premiums_Breakdown!K221/'Macro data'!H23)*1000</f>
        <v>0</v>
      </c>
      <c r="L297" s="74">
        <f>(Premiums_Breakdown!L221/'Macro data'!I23)*1000</f>
        <v>0</v>
      </c>
      <c r="M297" s="74">
        <f>(Premiums_Breakdown!M221/'Macro data'!J23)*1000</f>
        <v>0</v>
      </c>
      <c r="N297" s="74">
        <f>(Premiums_Breakdown!N221/'Macro data'!K23)*1000</f>
        <v>0</v>
      </c>
      <c r="O297" s="74">
        <f>(Premiums_Breakdown!O221/'Macro data'!L23)*1000</f>
        <v>0</v>
      </c>
      <c r="P297" s="220">
        <f>(Premiums_Breakdown!P221/'Macro data'!M23)*1000</f>
        <v>0</v>
      </c>
      <c r="Q297" s="48" t="str">
        <f t="shared" si="46"/>
        <v>-</v>
      </c>
      <c r="R297" s="48" t="str">
        <f t="shared" si="47"/>
        <v>-</v>
      </c>
    </row>
    <row r="298" spans="3:18" x14ac:dyDescent="0.25">
      <c r="C298" s="256"/>
      <c r="D298" s="257"/>
      <c r="E298" s="45" t="s">
        <v>19</v>
      </c>
      <c r="F298" s="74">
        <f>(Premiums_Breakdown!F222/'Macro data'!C24)*1000</f>
        <v>0</v>
      </c>
      <c r="G298" s="74">
        <f>(Premiums_Breakdown!G222/'Macro data'!D24)*1000</f>
        <v>0</v>
      </c>
      <c r="H298" s="74">
        <f>(Premiums_Breakdown!H222/'Macro data'!E24)*1000</f>
        <v>0</v>
      </c>
      <c r="I298" s="74">
        <f>(Premiums_Breakdown!I222/'Macro data'!F24)*1000</f>
        <v>0</v>
      </c>
      <c r="J298" s="74">
        <f>(Premiums_Breakdown!J222/'Macro data'!G24)*1000</f>
        <v>0</v>
      </c>
      <c r="K298" s="74">
        <f>(Premiums_Breakdown!K222/'Macro data'!H24)*1000</f>
        <v>0</v>
      </c>
      <c r="L298" s="74">
        <f>(Premiums_Breakdown!L222/'Macro data'!I24)*1000</f>
        <v>0</v>
      </c>
      <c r="M298" s="74">
        <f>(Premiums_Breakdown!M222/'Macro data'!J24)*1000</f>
        <v>0</v>
      </c>
      <c r="N298" s="74">
        <f>(Premiums_Breakdown!N222/'Macro data'!K24)*1000</f>
        <v>0</v>
      </c>
      <c r="O298" s="74">
        <f>(Premiums_Breakdown!O222/'Macro data'!L24)*1000</f>
        <v>0</v>
      </c>
      <c r="P298" s="220">
        <f>(Premiums_Breakdown!P222/'Macro data'!M24)*1000</f>
        <v>0</v>
      </c>
      <c r="Q298" s="48" t="str">
        <f t="shared" si="46"/>
        <v>-</v>
      </c>
      <c r="R298" s="48" t="str">
        <f t="shared" si="47"/>
        <v>-</v>
      </c>
    </row>
    <row r="299" spans="3:18" x14ac:dyDescent="0.25">
      <c r="C299" s="256"/>
      <c r="D299" s="257"/>
      <c r="E299" s="45" t="s">
        <v>20</v>
      </c>
      <c r="F299" s="74">
        <f>(Premiums_Breakdown!F223/'Macro data'!C25)*1000</f>
        <v>0</v>
      </c>
      <c r="G299" s="74">
        <f>(Premiums_Breakdown!G223/'Macro data'!D25)*1000</f>
        <v>0</v>
      </c>
      <c r="H299" s="74">
        <f>(Premiums_Breakdown!H223/'Macro data'!E25)*1000</f>
        <v>0</v>
      </c>
      <c r="I299" s="74">
        <f>(Premiums_Breakdown!I223/'Macro data'!F25)*1000</f>
        <v>0</v>
      </c>
      <c r="J299" s="74">
        <f>(Premiums_Breakdown!J223/'Macro data'!G25)*1000</f>
        <v>0</v>
      </c>
      <c r="K299" s="74">
        <f>(Premiums_Breakdown!K223/'Macro data'!H25)*1000</f>
        <v>0</v>
      </c>
      <c r="L299" s="74">
        <f>(Premiums_Breakdown!L223/'Macro data'!I25)*1000</f>
        <v>8.0521229421063253E-2</v>
      </c>
      <c r="M299" s="74">
        <f>(Premiums_Breakdown!M223/'Macro data'!J25)*1000</f>
        <v>0</v>
      </c>
      <c r="N299" s="74">
        <f>(Premiums_Breakdown!N223/'Macro data'!K25)*1000</f>
        <v>2.7833937067803967E-2</v>
      </c>
      <c r="O299" s="74">
        <f>(Premiums_Breakdown!O223/'Macro data'!L25)*1000</f>
        <v>7.0306469627348499E-3</v>
      </c>
      <c r="P299" s="220">
        <f>(Premiums_Breakdown!P223/'Macro data'!M25)*1000</f>
        <v>0</v>
      </c>
      <c r="Q299" s="48">
        <f t="shared" si="46"/>
        <v>-0.74740738453176536</v>
      </c>
      <c r="R299" s="48" t="str">
        <f t="shared" si="47"/>
        <v>-</v>
      </c>
    </row>
    <row r="300" spans="3:18" x14ac:dyDescent="0.25">
      <c r="C300" s="256"/>
      <c r="D300" s="257"/>
      <c r="E300" s="45" t="s">
        <v>21</v>
      </c>
      <c r="F300" s="74">
        <f>(Premiums_Breakdown!F224/'Macro data'!C26)*1000</f>
        <v>0</v>
      </c>
      <c r="G300" s="74">
        <f>(Premiums_Breakdown!G224/'Macro data'!D26)*1000</f>
        <v>0</v>
      </c>
      <c r="H300" s="74">
        <f>(Premiums_Breakdown!H224/'Macro data'!E26)*1000</f>
        <v>0</v>
      </c>
      <c r="I300" s="74">
        <f>(Premiums_Breakdown!I224/'Macro data'!F26)*1000</f>
        <v>0</v>
      </c>
      <c r="J300" s="74">
        <f>(Premiums_Breakdown!J224/'Macro data'!G26)*1000</f>
        <v>0</v>
      </c>
      <c r="K300" s="74">
        <f>(Premiums_Breakdown!K224/'Macro data'!H26)*1000</f>
        <v>0</v>
      </c>
      <c r="L300" s="74">
        <f>(Premiums_Breakdown!L224/'Macro data'!I26)*1000</f>
        <v>0</v>
      </c>
      <c r="M300" s="74">
        <f>(Premiums_Breakdown!M224/'Macro data'!J26)*1000</f>
        <v>0</v>
      </c>
      <c r="N300" s="74">
        <f>(Premiums_Breakdown!N224/'Macro data'!K26)*1000</f>
        <v>0</v>
      </c>
      <c r="O300" s="74">
        <f>(Premiums_Breakdown!O224/'Macro data'!L26)*1000</f>
        <v>0</v>
      </c>
      <c r="P300" s="220">
        <f>(Premiums_Breakdown!P224/'Macro data'!M26)*1000</f>
        <v>0</v>
      </c>
      <c r="Q300" s="48" t="str">
        <f t="shared" si="46"/>
        <v>-</v>
      </c>
      <c r="R300" s="48" t="str">
        <f t="shared" si="47"/>
        <v>-</v>
      </c>
    </row>
    <row r="301" spans="3:18" x14ac:dyDescent="0.25">
      <c r="C301" s="256"/>
      <c r="D301" s="257"/>
      <c r="E301" s="45" t="s">
        <v>22</v>
      </c>
      <c r="F301" s="74">
        <f>(Premiums_Breakdown!F225/'Macro data'!C27)*1000</f>
        <v>23.806863721109096</v>
      </c>
      <c r="G301" s="74">
        <f>(Premiums_Breakdown!G225/'Macro data'!D27)*1000</f>
        <v>28.885595889288528</v>
      </c>
      <c r="H301" s="74">
        <f>(Premiums_Breakdown!H225/'Macro data'!E27)*1000</f>
        <v>33.973906139271122</v>
      </c>
      <c r="I301" s="74">
        <f>(Premiums_Breakdown!I225/'Macro data'!F27)*1000</f>
        <v>39.056077298485043</v>
      </c>
      <c r="J301" s="74">
        <f>(Premiums_Breakdown!J225/'Macro data'!G27)*1000</f>
        <v>41.189001255013665</v>
      </c>
      <c r="K301" s="74">
        <f>(Premiums_Breakdown!K225/'Macro data'!H27)*1000</f>
        <v>43.283465933412828</v>
      </c>
      <c r="L301" s="74">
        <f>(Premiums_Breakdown!L225/'Macro data'!I27)*1000</f>
        <v>46.544042955322624</v>
      </c>
      <c r="M301" s="74">
        <f>(Premiums_Breakdown!M225/'Macro data'!J27)*1000</f>
        <v>48.005142233044481</v>
      </c>
      <c r="N301" s="74">
        <f>(Premiums_Breakdown!N225/'Macro data'!K27)*1000</f>
        <v>40.814393101685624</v>
      </c>
      <c r="O301" s="74">
        <f>(Premiums_Breakdown!O225/'Macro data'!L27)*1000</f>
        <v>34.316542582276362</v>
      </c>
      <c r="P301" s="220">
        <f>(Premiums_Breakdown!P225/'Macro data'!M27)*1000</f>
        <v>34.166624626863317</v>
      </c>
      <c r="Q301" s="48">
        <f t="shared" si="46"/>
        <v>-0.15920487910283054</v>
      </c>
      <c r="R301" s="48">
        <f t="shared" si="47"/>
        <v>0.44145583325402638</v>
      </c>
    </row>
    <row r="302" spans="3:18" x14ac:dyDescent="0.25">
      <c r="C302" s="256"/>
      <c r="D302" s="257"/>
      <c r="E302" s="45" t="s">
        <v>23</v>
      </c>
      <c r="F302" s="74">
        <f>(Premiums_Breakdown!F226/'Macro data'!C28)*1000</f>
        <v>0</v>
      </c>
      <c r="G302" s="74">
        <f>(Premiums_Breakdown!G226/'Macro data'!D28)*1000</f>
        <v>0</v>
      </c>
      <c r="H302" s="74">
        <f>(Premiums_Breakdown!H226/'Macro data'!E28)*1000</f>
        <v>0</v>
      </c>
      <c r="I302" s="74">
        <f>(Premiums_Breakdown!I226/'Macro data'!F28)*1000</f>
        <v>0</v>
      </c>
      <c r="J302" s="74">
        <f>(Premiums_Breakdown!J226/'Macro data'!G28)*1000</f>
        <v>0</v>
      </c>
      <c r="K302" s="74">
        <f>(Premiums_Breakdown!K226/'Macro data'!H28)*1000</f>
        <v>0</v>
      </c>
      <c r="L302" s="74">
        <f>(Premiums_Breakdown!L226/'Macro data'!I28)*1000</f>
        <v>0</v>
      </c>
      <c r="M302" s="74">
        <f>(Premiums_Breakdown!M226/'Macro data'!J28)*1000</f>
        <v>0</v>
      </c>
      <c r="N302" s="74">
        <f>(Premiums_Breakdown!N226/'Macro data'!K28)*1000</f>
        <v>0</v>
      </c>
      <c r="O302" s="74">
        <f>(Premiums_Breakdown!O226/'Macro data'!L28)*1000</f>
        <v>0</v>
      </c>
      <c r="P302" s="220">
        <f>(Premiums_Breakdown!P226/'Macro data'!M28)*1000</f>
        <v>0</v>
      </c>
      <c r="Q302" s="48" t="str">
        <f t="shared" si="46"/>
        <v>-</v>
      </c>
      <c r="R302" s="48" t="str">
        <f t="shared" si="47"/>
        <v>-</v>
      </c>
    </row>
    <row r="303" spans="3:18" x14ac:dyDescent="0.25">
      <c r="C303" s="256"/>
      <c r="D303" s="257"/>
      <c r="E303" s="45" t="s">
        <v>24</v>
      </c>
      <c r="F303" s="74">
        <f>(Premiums_Breakdown!F227/'Macro data'!C29)*1000</f>
        <v>4.1116177095905293</v>
      </c>
      <c r="G303" s="74">
        <f>(Premiums_Breakdown!G227/'Macro data'!D29)*1000</f>
        <v>4.3279844260434244</v>
      </c>
      <c r="H303" s="74">
        <f>(Premiums_Breakdown!H227/'Macro data'!E29)*1000</f>
        <v>5.5012879217680997</v>
      </c>
      <c r="I303" s="74">
        <f>(Premiums_Breakdown!I227/'Macro data'!F29)*1000</f>
        <v>7.5682339421663158</v>
      </c>
      <c r="J303" s="74">
        <f>(Premiums_Breakdown!J227/'Macro data'!G29)*1000</f>
        <v>8.1902919352653338</v>
      </c>
      <c r="K303" s="74">
        <f>(Premiums_Breakdown!K227/'Macro data'!H29)*1000</f>
        <v>10.462547357944485</v>
      </c>
      <c r="L303" s="74">
        <f>(Premiums_Breakdown!L227/'Macro data'!I29)*1000</f>
        <v>11.133724326096413</v>
      </c>
      <c r="M303" s="74">
        <f>(Premiums_Breakdown!M227/'Macro data'!J29)*1000</f>
        <v>1.0451915845231201</v>
      </c>
      <c r="N303" s="74">
        <f>(Premiums_Breakdown!N227/'Macro data'!K29)*1000</f>
        <v>0.60865321922332405</v>
      </c>
      <c r="O303" s="223">
        <f>(Premiums_Breakdown!O227/'Macro data'!L29)*1000</f>
        <v>0.60867331975253369</v>
      </c>
      <c r="P303" s="224">
        <f>(Premiums_Breakdown!P227/'Macro data'!M29)*1000</f>
        <v>0.61554408009313688</v>
      </c>
      <c r="Q303" s="48">
        <f t="shared" si="46"/>
        <v>3.3024600174291763E-5</v>
      </c>
      <c r="R303" s="48">
        <f t="shared" si="47"/>
        <v>-0.8519625697854214</v>
      </c>
    </row>
    <row r="304" spans="3:18" x14ac:dyDescent="0.25">
      <c r="C304" s="256"/>
      <c r="D304" s="257"/>
      <c r="E304" s="45" t="s">
        <v>25</v>
      </c>
      <c r="F304" s="74">
        <f>(Premiums_Breakdown!F228/'Macro data'!C30)*1000</f>
        <v>0.97339852955920203</v>
      </c>
      <c r="G304" s="74">
        <f>(Premiums_Breakdown!G228/'Macro data'!D30)*1000</f>
        <v>1.1280095376015562</v>
      </c>
      <c r="H304" s="74">
        <f>(Premiums_Breakdown!H228/'Macro data'!E30)*1000</f>
        <v>0.99725494930169278</v>
      </c>
      <c r="I304" s="74">
        <f>(Premiums_Breakdown!I228/'Macro data'!F30)*1000</f>
        <v>1.2547540091760923</v>
      </c>
      <c r="J304" s="74">
        <f>(Premiums_Breakdown!J228/'Macro data'!G30)*1000</f>
        <v>1.0566109996087494</v>
      </c>
      <c r="K304" s="74">
        <f>(Premiums_Breakdown!K228/'Macro data'!H30)*1000</f>
        <v>0.79529071532045681</v>
      </c>
      <c r="L304" s="74">
        <f>(Premiums_Breakdown!L228/'Macro data'!I30)*1000</f>
        <v>1.2612822958696945</v>
      </c>
      <c r="M304" s="74">
        <f>(Premiums_Breakdown!M228/'Macro data'!J30)*1000</f>
        <v>1.4052553111237875</v>
      </c>
      <c r="N304" s="74">
        <f>(Premiums_Breakdown!N228/'Macro data'!K30)*1000</f>
        <v>1.4176454634325131</v>
      </c>
      <c r="O304" s="74">
        <f>(Premiums_Breakdown!O228/'Macro data'!L30)*1000</f>
        <v>1.5370589348686776</v>
      </c>
      <c r="P304" s="220">
        <f>(Premiums_Breakdown!P228/'Macro data'!M30)*1000</f>
        <v>1.6339312982333585</v>
      </c>
      <c r="Q304" s="48">
        <f t="shared" si="46"/>
        <v>8.4233663857697705E-2</v>
      </c>
      <c r="R304" s="48">
        <f t="shared" si="47"/>
        <v>0.57906436900487823</v>
      </c>
    </row>
    <row r="305" spans="3:18" x14ac:dyDescent="0.25">
      <c r="C305" s="256"/>
      <c r="D305" s="257"/>
      <c r="E305" s="45" t="s">
        <v>26</v>
      </c>
      <c r="F305" s="74">
        <f>(Premiums_Breakdown!F229/'Macro data'!C31)*1000</f>
        <v>0</v>
      </c>
      <c r="G305" s="74">
        <f>(Premiums_Breakdown!G229/'Macro data'!D31)*1000</f>
        <v>0</v>
      </c>
      <c r="H305" s="74">
        <f>(Premiums_Breakdown!H229/'Macro data'!E31)*1000</f>
        <v>0</v>
      </c>
      <c r="I305" s="74">
        <f>(Premiums_Breakdown!I229/'Macro data'!F31)*1000</f>
        <v>0</v>
      </c>
      <c r="J305" s="74">
        <f>(Premiums_Breakdown!J229/'Macro data'!G31)*1000</f>
        <v>0</v>
      </c>
      <c r="K305" s="74">
        <f>(Premiums_Breakdown!K229/'Macro data'!H31)*1000</f>
        <v>0</v>
      </c>
      <c r="L305" s="74">
        <f>(Premiums_Breakdown!L229/'Macro data'!I31)*1000</f>
        <v>0</v>
      </c>
      <c r="M305" s="74">
        <f>(Premiums_Breakdown!M229/'Macro data'!J31)*1000</f>
        <v>0</v>
      </c>
      <c r="N305" s="74">
        <f>(Premiums_Breakdown!N229/'Macro data'!K31)*1000</f>
        <v>0</v>
      </c>
      <c r="O305" s="74">
        <f>(Premiums_Breakdown!O229/'Macro data'!L31)*1000</f>
        <v>0</v>
      </c>
      <c r="P305" s="220">
        <f>(Premiums_Breakdown!P229/'Macro data'!M31)*1000</f>
        <v>0</v>
      </c>
      <c r="Q305" s="48" t="str">
        <f t="shared" si="46"/>
        <v>-</v>
      </c>
      <c r="R305" s="48" t="str">
        <f t="shared" si="47"/>
        <v>-</v>
      </c>
    </row>
    <row r="306" spans="3:18" x14ac:dyDescent="0.25">
      <c r="C306" s="256"/>
      <c r="D306" s="257"/>
      <c r="E306" s="45" t="s">
        <v>27</v>
      </c>
      <c r="F306" s="74">
        <f>(Premiums_Breakdown!F230/'Macro data'!C32)*1000</f>
        <v>0</v>
      </c>
      <c r="G306" s="74">
        <f>(Premiums_Breakdown!G230/'Macro data'!D32)*1000</f>
        <v>0</v>
      </c>
      <c r="H306" s="74">
        <f>(Premiums_Breakdown!H230/'Macro data'!E32)*1000</f>
        <v>0</v>
      </c>
      <c r="I306" s="74">
        <f>(Premiums_Breakdown!I230/'Macro data'!F32)*1000</f>
        <v>0</v>
      </c>
      <c r="J306" s="74">
        <f>(Premiums_Breakdown!J230/'Macro data'!G32)*1000</f>
        <v>0</v>
      </c>
      <c r="K306" s="74">
        <f>(Premiums_Breakdown!K230/'Macro data'!H32)*1000</f>
        <v>0</v>
      </c>
      <c r="L306" s="74">
        <f>(Premiums_Breakdown!L230/'Macro data'!I32)*1000</f>
        <v>0</v>
      </c>
      <c r="M306" s="74">
        <f>(Premiums_Breakdown!M230/'Macro data'!J32)*1000</f>
        <v>0</v>
      </c>
      <c r="N306" s="74">
        <f>(Premiums_Breakdown!N230/'Macro data'!K32)*1000</f>
        <v>0</v>
      </c>
      <c r="O306" s="74">
        <f>(Premiums_Breakdown!O230/'Macro data'!L32)*1000</f>
        <v>0</v>
      </c>
      <c r="P306" s="220">
        <f>(Premiums_Breakdown!P230/'Macro data'!M32)*1000</f>
        <v>0</v>
      </c>
      <c r="Q306" s="48" t="str">
        <f t="shared" si="46"/>
        <v>-</v>
      </c>
      <c r="R306" s="48" t="str">
        <f t="shared" si="47"/>
        <v>-</v>
      </c>
    </row>
    <row r="307" spans="3:18" x14ac:dyDescent="0.25">
      <c r="C307" s="256"/>
      <c r="D307" s="257"/>
      <c r="E307" s="45" t="s">
        <v>28</v>
      </c>
      <c r="F307" s="74">
        <f>(Premiums_Breakdown!F231/'Macro data'!C33)*1000</f>
        <v>1.0815542878114125E-3</v>
      </c>
      <c r="G307" s="74">
        <f>(Premiums_Breakdown!G231/'Macro data'!D33)*1000</f>
        <v>2.5192592721697401E-3</v>
      </c>
      <c r="H307" s="74">
        <f>(Premiums_Breakdown!H231/'Macro data'!E33)*1000</f>
        <v>4.0765770598716238E-3</v>
      </c>
      <c r="I307" s="74">
        <f>(Premiums_Breakdown!I231/'Macro data'!F33)*1000</f>
        <v>1.4922574223640641</v>
      </c>
      <c r="J307" s="74">
        <f>(Premiums_Breakdown!J231/'Macro data'!G33)*1000</f>
        <v>1.4923375926306379</v>
      </c>
      <c r="K307" s="74">
        <f>(Premiums_Breakdown!K231/'Macro data'!H33)*1000</f>
        <v>1.9681533112703344</v>
      </c>
      <c r="L307" s="74">
        <f>(Premiums_Breakdown!L231/'Macro data'!I33)*1000</f>
        <v>1.9541020510255125</v>
      </c>
      <c r="M307" s="74">
        <f>(Premiums_Breakdown!M231/'Macro data'!J33)*1000</f>
        <v>1.9510396358579625</v>
      </c>
      <c r="N307" s="74">
        <f>(Premiums_Breakdown!N231/'Macro data'!K33)*1000</f>
        <v>0.97300116370939183</v>
      </c>
      <c r="O307" s="74">
        <f>(Premiums_Breakdown!O231/'Macro data'!L33)*1000</f>
        <v>0.87428678840948293</v>
      </c>
      <c r="P307" s="220">
        <f>(Premiums_Breakdown!P231/'Macro data'!M33)*1000</f>
        <v>0</v>
      </c>
      <c r="Q307" s="48">
        <f t="shared" si="46"/>
        <v>-0.10145350178573076</v>
      </c>
      <c r="R307" s="48">
        <f t="shared" si="47"/>
        <v>807.3614463575866</v>
      </c>
    </row>
    <row r="308" spans="3:18" x14ac:dyDescent="0.25">
      <c r="C308" s="256"/>
      <c r="D308" s="257"/>
      <c r="E308" s="45" t="s">
        <v>29</v>
      </c>
      <c r="F308" s="74">
        <f>(Premiums_Breakdown!F232/'Macro data'!C34)*1000</f>
        <v>0.37693152787765877</v>
      </c>
      <c r="G308" s="74">
        <f>(Premiums_Breakdown!G232/'Macro data'!D34)*1000</f>
        <v>0.38305297447958714</v>
      </c>
      <c r="H308" s="74">
        <f>(Premiums_Breakdown!H232/'Macro data'!E34)*1000</f>
        <v>0.42010361639616883</v>
      </c>
      <c r="I308" s="74">
        <f>(Premiums_Breakdown!I232/'Macro data'!F34)*1000</f>
        <v>0.43243932293062187</v>
      </c>
      <c r="J308" s="74">
        <f>(Premiums_Breakdown!J232/'Macro data'!G34)*1000</f>
        <v>0.48777685515851732</v>
      </c>
      <c r="K308" s="74">
        <f>(Premiums_Breakdown!K232/'Macro data'!H34)*1000</f>
        <v>0.5573720724264134</v>
      </c>
      <c r="L308" s="74">
        <f>(Premiums_Breakdown!L232/'Macro data'!I34)*1000</f>
        <v>0</v>
      </c>
      <c r="M308" s="74">
        <f>(Premiums_Breakdown!M232/'Macro data'!J34)*1000</f>
        <v>0</v>
      </c>
      <c r="N308" s="74">
        <f>(Premiums_Breakdown!N232/'Macro data'!K34)*1000</f>
        <v>0</v>
      </c>
      <c r="O308" s="74">
        <f>(Premiums_Breakdown!O232/'Macro data'!L34)*1000</f>
        <v>0</v>
      </c>
      <c r="P308" s="220">
        <f>(Premiums_Breakdown!P232/'Macro data'!M34)*1000</f>
        <v>0</v>
      </c>
      <c r="Q308" s="48" t="str">
        <f t="shared" si="46"/>
        <v>-</v>
      </c>
      <c r="R308" s="48" t="str">
        <f t="shared" si="47"/>
        <v>-</v>
      </c>
    </row>
    <row r="309" spans="3:18" x14ac:dyDescent="0.25">
      <c r="C309" s="256"/>
      <c r="D309" s="257"/>
      <c r="E309" s="45" t="s">
        <v>30</v>
      </c>
      <c r="F309" s="74">
        <f>(Premiums_Breakdown!F233/'Macro data'!C35)*1000</f>
        <v>9.4575533470506346E-2</v>
      </c>
      <c r="G309" s="74">
        <f>(Premiums_Breakdown!G233/'Macro data'!D35)*1000</f>
        <v>0.10848150545436887</v>
      </c>
      <c r="H309" s="74">
        <f>(Premiums_Breakdown!H233/'Macro data'!E35)*1000</f>
        <v>0.1314658262989</v>
      </c>
      <c r="I309" s="74">
        <f>(Premiums_Breakdown!I233/'Macro data'!F35)*1000</f>
        <v>0.20267534188212219</v>
      </c>
      <c r="J309" s="74">
        <f>(Premiums_Breakdown!J233/'Macro data'!G35)*1000</f>
        <v>0.16007981820495748</v>
      </c>
      <c r="K309" s="74">
        <f>(Premiums_Breakdown!K233/'Macro data'!H35)*1000</f>
        <v>0.1826831869778337</v>
      </c>
      <c r="L309" s="74">
        <f>(Premiums_Breakdown!L233/'Macro data'!I35)*1000</f>
        <v>0.20925222271627392</v>
      </c>
      <c r="M309" s="74">
        <f>(Premiums_Breakdown!M233/'Macro data'!J35)*1000</f>
        <v>0.24906182479885319</v>
      </c>
      <c r="N309" s="74">
        <f>(Premiums_Breakdown!N233/'Macro data'!K35)*1000</f>
        <v>0.27407730129418284</v>
      </c>
      <c r="O309" s="74">
        <f>(Premiums_Breakdown!O233/'Macro data'!L35)*1000</f>
        <v>0.31282573638135469</v>
      </c>
      <c r="P309" s="220">
        <f>(Premiums_Breakdown!P233/'Macro data'!M35)*1000</f>
        <v>0</v>
      </c>
      <c r="Q309" s="48">
        <f t="shared" si="46"/>
        <v>0.1413777605960187</v>
      </c>
      <c r="R309" s="48">
        <f t="shared" si="47"/>
        <v>2.3076814362237807</v>
      </c>
    </row>
    <row r="310" spans="3:18" ht="15.75" thickBot="1" x14ac:dyDescent="0.3">
      <c r="C310" s="256"/>
      <c r="D310" s="257"/>
      <c r="E310" s="45" t="s">
        <v>41</v>
      </c>
      <c r="F310" s="75">
        <f>(Premiums_Breakdown!F234/'Macro data'!C36)*1000</f>
        <v>8.1376995147595359</v>
      </c>
      <c r="G310" s="75">
        <f>(Premiums_Breakdown!G234/'Macro data'!D36)*1000</f>
        <v>9.0451792044445067</v>
      </c>
      <c r="H310" s="75">
        <f>(Premiums_Breakdown!H234/'Macro data'!E36)*1000</f>
        <v>10.229323389747384</v>
      </c>
      <c r="I310" s="75">
        <f>(Premiums_Breakdown!I234/'Macro data'!F36)*1000</f>
        <v>11.176923626714856</v>
      </c>
      <c r="J310" s="75">
        <f>(Premiums_Breakdown!J234/'Macro data'!G36)*1000</f>
        <v>11.321536251674836</v>
      </c>
      <c r="K310" s="75">
        <f>(Premiums_Breakdown!K234/'Macro data'!H36)*1000</f>
        <v>12.064203673266409</v>
      </c>
      <c r="L310" s="75">
        <f>(Premiums_Breakdown!L234/'Macro data'!I36)*1000</f>
        <v>10.556757551453911</v>
      </c>
      <c r="M310" s="75">
        <f>(Premiums_Breakdown!M234/'Macro data'!J36)*1000</f>
        <v>8.867702524533378</v>
      </c>
      <c r="N310" s="75">
        <f>(Premiums_Breakdown!N234/'Macro data'!K36)*1000</f>
        <v>9.7661598161399432</v>
      </c>
      <c r="O310" s="75">
        <f>(Premiums_Breakdown!O234/'Macro data'!L36)*1000</f>
        <v>8.7391802210378025</v>
      </c>
      <c r="P310" s="221">
        <f>(Premiums_Breakdown!P234/'Macro data'!M36)*1000</f>
        <v>0</v>
      </c>
      <c r="Q310" s="48">
        <f t="shared" si="46"/>
        <v>-0.10515695159984106</v>
      </c>
      <c r="R310" s="48">
        <f t="shared" si="47"/>
        <v>7.3912867535517401E-2</v>
      </c>
    </row>
    <row r="311" spans="3:18" ht="15.75" hidden="1" thickBot="1" x14ac:dyDescent="0.3">
      <c r="C311" s="258"/>
      <c r="D311" s="259"/>
      <c r="E311" s="55" t="s">
        <v>85</v>
      </c>
      <c r="F311" s="64">
        <f>(Premiums_Breakdown!F235/'Macro data'!C37)*1000</f>
        <v>10.008570968050254</v>
      </c>
      <c r="G311" s="64">
        <f>(Premiums_Breakdown!G235/'Macro data'!D37)*1000</f>
        <v>10.547100486191896</v>
      </c>
      <c r="H311" s="64">
        <f>(Premiums_Breakdown!H235/'Macro data'!E37)*1000</f>
        <v>11.216166512999152</v>
      </c>
      <c r="I311" s="64">
        <f>(Premiums_Breakdown!I235/'Macro data'!F37)*1000</f>
        <v>12.064789607199931</v>
      </c>
      <c r="J311" s="64">
        <f>(Premiums_Breakdown!J235/'Macro data'!G37)*1000</f>
        <v>12.397999070595192</v>
      </c>
      <c r="K311" s="64">
        <f>(Premiums_Breakdown!K235/'Macro data'!H37)*1000</f>
        <v>12.909653091119255</v>
      </c>
      <c r="L311" s="64">
        <f>(Premiums_Breakdown!L235/'Macro data'!I37)*1000</f>
        <v>13.124450132910056</v>
      </c>
      <c r="M311" s="64">
        <f>(Premiums_Breakdown!M235/'Macro data'!J37)*1000</f>
        <v>12.646509117755565</v>
      </c>
      <c r="N311" s="64">
        <f>(Premiums_Breakdown!N235/'Macro data'!K37)*1000</f>
        <v>12.664886553035672</v>
      </c>
      <c r="O311" s="64">
        <f>(Premiums_Breakdown!O235/'Macro data'!L37)*1000</f>
        <v>12.592303551289845</v>
      </c>
      <c r="P311" s="64"/>
      <c r="Q311" s="48">
        <f>IF(OR(O311=0, N311=0),"-",O311/N311-1)</f>
        <v>-5.7310423936193233E-3</v>
      </c>
      <c r="R311" s="48">
        <f>IF(OR(O311=0, F311=0),"-",O311/F311-1)</f>
        <v>0.25815199707205783</v>
      </c>
    </row>
    <row r="312" spans="3:18" ht="16.5" thickTop="1" thickBot="1" x14ac:dyDescent="0.3">
      <c r="C312" s="260"/>
      <c r="D312" s="261"/>
      <c r="E312" s="57" t="s">
        <v>86</v>
      </c>
      <c r="F312" s="100">
        <f>(Premiums_Breakdown!F236/'Macro data'!C44)*1000</f>
        <v>11.128545013600482</v>
      </c>
      <c r="G312" s="100">
        <f>(Premiums_Breakdown!G236/'Macro data'!D44)*1000</f>
        <v>11.71718386180971</v>
      </c>
      <c r="H312" s="100">
        <f>(Premiums_Breakdown!H236/'Macro data'!E44)*1000</f>
        <v>12.45486424320716</v>
      </c>
      <c r="I312" s="100">
        <f>(Premiums_Breakdown!I236/'Macro data'!F44)*1000</f>
        <v>13.40101313376729</v>
      </c>
      <c r="J312" s="100">
        <f>(Premiums_Breakdown!J236/'Macro data'!G44)*1000</f>
        <v>13.754908187724839</v>
      </c>
      <c r="K312" s="100">
        <f>(Premiums_Breakdown!K236/'Macro data'!H44)*1000</f>
        <v>14.313061840541579</v>
      </c>
      <c r="L312" s="100">
        <f>(Premiums_Breakdown!L236/'Macro data'!I44)*1000</f>
        <v>14.549322719586888</v>
      </c>
      <c r="M312" s="100">
        <f>(Premiums_Breakdown!M236/'Macro data'!J44)*1000</f>
        <v>14.011903668877224</v>
      </c>
      <c r="N312" s="100">
        <f>(Premiums_Breakdown!N236/'Macro data'!K44)*1000</f>
        <v>14.02608660739171</v>
      </c>
      <c r="O312" s="100">
        <f>(Premiums_Breakdown!O236/'Macro data'!L44)*1000</f>
        <v>13.940549518247368</v>
      </c>
      <c r="P312" s="64"/>
      <c r="Q312" s="48">
        <f>IF(OR(O312=0, N312=0),"-",O312/N312-1)</f>
        <v>-6.0984287020774408E-3</v>
      </c>
      <c r="R312" s="48">
        <f>IF(OR(O312=0, F312=0),"-",O312/F312-1)</f>
        <v>0.25268393138638179</v>
      </c>
    </row>
    <row r="313" spans="3:18" ht="15.75" thickTop="1" x14ac:dyDescent="0.25">
      <c r="C313"/>
      <c r="D313"/>
      <c r="E313" s="133" t="s">
        <v>87</v>
      </c>
      <c r="F313" s="85"/>
      <c r="G313" s="85">
        <f t="shared" ref="G313:N313" si="48">G312/F312-1</f>
        <v>5.2894502155478307E-2</v>
      </c>
      <c r="H313" s="85">
        <f t="shared" si="48"/>
        <v>6.2957139710148269E-2</v>
      </c>
      <c r="I313" s="85">
        <f t="shared" si="48"/>
        <v>7.5966214651930652E-2</v>
      </c>
      <c r="J313" s="85">
        <f t="shared" si="48"/>
        <v>2.6408082017755685E-2</v>
      </c>
      <c r="K313" s="85">
        <f t="shared" si="48"/>
        <v>4.0578508064113894E-2</v>
      </c>
      <c r="L313" s="85">
        <f t="shared" si="48"/>
        <v>1.6506662353410917E-2</v>
      </c>
      <c r="M313" s="85">
        <f t="shared" si="48"/>
        <v>-3.6937736626473261E-2</v>
      </c>
      <c r="N313" s="85">
        <f t="shared" si="48"/>
        <v>1.0122063960509298E-3</v>
      </c>
      <c r="O313" s="85">
        <f>O312/N312-1</f>
        <v>-6.0984287020774408E-3</v>
      </c>
      <c r="P313" s="86"/>
    </row>
    <row r="314" spans="3:18" x14ac:dyDescent="0.25">
      <c r="C314"/>
      <c r="D314"/>
    </row>
    <row r="315" spans="3:18" x14ac:dyDescent="0.25">
      <c r="C315"/>
      <c r="D315"/>
    </row>
    <row r="316" spans="3:18" ht="18.75" x14ac:dyDescent="0.25">
      <c r="C316" s="264" t="s">
        <v>229</v>
      </c>
      <c r="D316" s="265"/>
      <c r="E316" s="284" t="s">
        <v>206</v>
      </c>
      <c r="F316" s="285"/>
      <c r="G316" s="285"/>
      <c r="H316" s="285"/>
      <c r="I316" s="285"/>
      <c r="J316" s="285"/>
      <c r="K316" s="285"/>
      <c r="L316" s="285"/>
      <c r="M316" s="285"/>
      <c r="N316" s="285"/>
      <c r="O316" s="285"/>
      <c r="P316" s="286"/>
      <c r="Q316" s="159"/>
      <c r="R316" s="159"/>
    </row>
    <row r="317" spans="3:18" x14ac:dyDescent="0.15">
      <c r="C317" s="262" t="s">
        <v>93</v>
      </c>
      <c r="D317" s="263"/>
      <c r="E317" s="110"/>
      <c r="F317" s="111">
        <v>2004</v>
      </c>
      <c r="G317" s="111">
        <f t="shared" ref="G317:P317" si="49">F317+1</f>
        <v>2005</v>
      </c>
      <c r="H317" s="111">
        <f t="shared" si="49"/>
        <v>2006</v>
      </c>
      <c r="I317" s="111">
        <f t="shared" si="49"/>
        <v>2007</v>
      </c>
      <c r="J317" s="111">
        <f t="shared" si="49"/>
        <v>2008</v>
      </c>
      <c r="K317" s="111">
        <f t="shared" si="49"/>
        <v>2009</v>
      </c>
      <c r="L317" s="111">
        <f t="shared" si="49"/>
        <v>2010</v>
      </c>
      <c r="M317" s="111">
        <f t="shared" si="49"/>
        <v>2011</v>
      </c>
      <c r="N317" s="111">
        <f t="shared" si="49"/>
        <v>2012</v>
      </c>
      <c r="O317" s="120">
        <f t="shared" si="49"/>
        <v>2013</v>
      </c>
      <c r="P317" s="120">
        <f t="shared" si="49"/>
        <v>2014</v>
      </c>
      <c r="Q317" s="113" t="s">
        <v>88</v>
      </c>
      <c r="R317" s="112" t="s">
        <v>89</v>
      </c>
    </row>
    <row r="318" spans="3:18" x14ac:dyDescent="0.25">
      <c r="C318" s="256"/>
      <c r="D318" s="257"/>
      <c r="E318" s="45" t="s">
        <v>0</v>
      </c>
      <c r="F318" s="73">
        <f>(Premiums_Breakdown!F242/'Macro data'!C5)*1000</f>
        <v>16.211091997578652</v>
      </c>
      <c r="G318" s="73">
        <f>(Premiums_Breakdown!G242/'Macro data'!D5)*1000</f>
        <v>16.33875556477896</v>
      </c>
      <c r="H318" s="73">
        <f>(Premiums_Breakdown!H242/'Macro data'!E5)*1000</f>
        <v>15.870519818887079</v>
      </c>
      <c r="I318" s="73">
        <f>(Premiums_Breakdown!I242/'Macro data'!F5)*1000</f>
        <v>15.815556326077656</v>
      </c>
      <c r="J318" s="73">
        <f>(Premiums_Breakdown!J242/'Macro data'!G5)*1000</f>
        <v>15.527223254628769</v>
      </c>
      <c r="K318" s="73">
        <f>(Premiums_Breakdown!K242/'Macro data'!H5)*1000</f>
        <v>14.757043278808657</v>
      </c>
      <c r="L318" s="73">
        <f>(Premiums_Breakdown!L242/'Macro data'!I5)*1000</f>
        <v>14.967114853927544</v>
      </c>
      <c r="M318" s="73">
        <f>(Premiums_Breakdown!M242/'Macro data'!J5)*1000</f>
        <v>16.477289280544237</v>
      </c>
      <c r="N318" s="73">
        <f>(Premiums_Breakdown!N242/'Macro data'!K5)*1000</f>
        <v>17.958828137701634</v>
      </c>
      <c r="O318" s="73">
        <f>(Premiums_Breakdown!O242/'Macro data'!L5)*1000</f>
        <v>19.04906139003722</v>
      </c>
      <c r="P318" s="219">
        <f>(Premiums_Breakdown!P242/'Macro data'!M5)*1000</f>
        <v>19.3960447820584</v>
      </c>
      <c r="Q318" s="48">
        <f>IF(OR(O318=0, N318=0),"-",O318/N318-1)</f>
        <v>6.0707371548749389E-2</v>
      </c>
      <c r="R318" s="48">
        <f>IF(OR(O318=0, F318=0),"-",O318/F318-1)</f>
        <v>0.17506343143832992</v>
      </c>
    </row>
    <row r="319" spans="3:18" x14ac:dyDescent="0.25">
      <c r="C319" s="256"/>
      <c r="D319" s="257"/>
      <c r="E319" s="45" t="s">
        <v>1</v>
      </c>
      <c r="F319" s="74">
        <f>(Premiums_Breakdown!F243/'Macro data'!C6)*1000</f>
        <v>11.788886203242441</v>
      </c>
      <c r="G319" s="74">
        <f>(Premiums_Breakdown!G243/'Macro data'!D6)*1000</f>
        <v>10.797455339210243</v>
      </c>
      <c r="H319" s="74">
        <f>(Premiums_Breakdown!H243/'Macro data'!E6)*1000</f>
        <v>10.74892911322222</v>
      </c>
      <c r="I319" s="74">
        <f>(Premiums_Breakdown!I243/'Macro data'!F6)*1000</f>
        <v>9.7078428573237154</v>
      </c>
      <c r="J319" s="74">
        <f>(Premiums_Breakdown!J243/'Macro data'!G6)*1000</f>
        <v>10.998566518038194</v>
      </c>
      <c r="K319" s="74">
        <f>(Premiums_Breakdown!K243/'Macro data'!H6)*1000</f>
        <v>11.172525471771808</v>
      </c>
      <c r="L319" s="74">
        <f>(Premiums_Breakdown!L243/'Macro data'!I6)*1000</f>
        <v>10.261719968948066</v>
      </c>
      <c r="M319" s="74">
        <f>(Premiums_Breakdown!M243/'Macro data'!J6)*1000</f>
        <v>13.28463046961458</v>
      </c>
      <c r="N319" s="74">
        <f>(Premiums_Breakdown!N243/'Macro data'!K6)*1000</f>
        <v>14.714866010806814</v>
      </c>
      <c r="O319" s="74">
        <f>(Premiums_Breakdown!O243/'Macro data'!L6)*1000</f>
        <v>12.719845903496992</v>
      </c>
      <c r="P319" s="220">
        <f>(Premiums_Breakdown!P243/'Macro data'!M6)*1000</f>
        <v>12.400013199759513</v>
      </c>
      <c r="Q319" s="48">
        <f t="shared" ref="Q319:Q349" si="50">IF(OR(O319=0, N319=0),"-",O319/N319-1)</f>
        <v>-0.13557854389191515</v>
      </c>
      <c r="R319" s="48">
        <f t="shared" ref="R319:R349" si="51">IF(OR(O319=0, F319=0),"-",O319/F319-1)</f>
        <v>7.8969266833579077E-2</v>
      </c>
    </row>
    <row r="320" spans="3:18" x14ac:dyDescent="0.25">
      <c r="C320" s="256"/>
      <c r="D320" s="257"/>
      <c r="E320" s="45" t="s">
        <v>2</v>
      </c>
      <c r="F320" s="74">
        <f>(Premiums_Breakdown!F244/'Macro data'!C7)*1000</f>
        <v>2.223135459382747</v>
      </c>
      <c r="G320" s="74">
        <f>(Premiums_Breakdown!G244/'Macro data'!D7)*1000</f>
        <v>2.3953750656736079</v>
      </c>
      <c r="H320" s="74">
        <f>(Premiums_Breakdown!H244/'Macro data'!E7)*1000</f>
        <v>4.416439022940164</v>
      </c>
      <c r="I320" s="74">
        <f>(Premiums_Breakdown!I244/'Macro data'!F7)*1000</f>
        <v>3.9855147716347905</v>
      </c>
      <c r="J320" s="74">
        <f>(Premiums_Breakdown!J244/'Macro data'!G7)*1000</f>
        <v>4.0898565043269484</v>
      </c>
      <c r="K320" s="74">
        <f>(Premiums_Breakdown!K244/'Macro data'!H7)*1000</f>
        <v>2.9676745350657923</v>
      </c>
      <c r="L320" s="74">
        <f>(Premiums_Breakdown!L244/'Macro data'!I7)*1000</f>
        <v>3.1153644501710489</v>
      </c>
      <c r="M320" s="74">
        <f>(Premiums_Breakdown!M244/'Macro data'!J7)*1000</f>
        <v>2.9833901867892396</v>
      </c>
      <c r="N320" s="74">
        <f>(Premiums_Breakdown!N244/'Macro data'!K7)*1000</f>
        <v>3.0703562292511544</v>
      </c>
      <c r="O320" s="223">
        <f>(Premiums_Breakdown!O244/'Macro data'!L7)*1000</f>
        <v>3.0883419943352126</v>
      </c>
      <c r="P320" s="224">
        <f>(Premiums_Breakdown!P244/'Macro data'!M7)*1000</f>
        <v>0</v>
      </c>
      <c r="Q320" s="48">
        <f t="shared" si="50"/>
        <v>5.857875679932123E-3</v>
      </c>
      <c r="R320" s="48">
        <f t="shared" si="51"/>
        <v>0.38918300335719991</v>
      </c>
    </row>
    <row r="321" spans="3:18" x14ac:dyDescent="0.25">
      <c r="C321" s="256"/>
      <c r="D321" s="257"/>
      <c r="E321" s="45" t="s">
        <v>3</v>
      </c>
      <c r="F321" s="74">
        <f>(Premiums_Breakdown!F245/'Macro data'!C8)*1000</f>
        <v>55.709814996650998</v>
      </c>
      <c r="G321" s="74">
        <f>(Premiums_Breakdown!G245/'Macro data'!D8)*1000</f>
        <v>50.086369985043454</v>
      </c>
      <c r="H321" s="74">
        <f>(Premiums_Breakdown!H245/'Macro data'!E8)*1000</f>
        <v>51.084332848510364</v>
      </c>
      <c r="I321" s="74">
        <f>(Premiums_Breakdown!I245/'Macro data'!F8)*1000</f>
        <v>51.700791726059208</v>
      </c>
      <c r="J321" s="74">
        <f>(Premiums_Breakdown!J245/'Macro data'!G8)*1000</f>
        <v>51.289568097564029</v>
      </c>
      <c r="K321" s="74">
        <f>(Premiums_Breakdown!K245/'Macro data'!H8)*1000</f>
        <v>49.316017606812053</v>
      </c>
      <c r="L321" s="74">
        <f>(Premiums_Breakdown!L245/'Macro data'!I8)*1000</f>
        <v>50.685747077768816</v>
      </c>
      <c r="M321" s="74">
        <f>(Premiums_Breakdown!M245/'Macro data'!J8)*1000</f>
        <v>45.168694625536311</v>
      </c>
      <c r="N321" s="74">
        <f>(Premiums_Breakdown!N245/'Macro data'!K8)*1000</f>
        <v>46.695730440213552</v>
      </c>
      <c r="O321" s="74">
        <f>(Premiums_Breakdown!O245/'Macro data'!L8)*1000</f>
        <v>44.740113138287612</v>
      </c>
      <c r="P321" s="220">
        <f>(Premiums_Breakdown!P245/'Macro data'!M8)*1000</f>
        <v>42.217441782179662</v>
      </c>
      <c r="Q321" s="48">
        <f t="shared" si="50"/>
        <v>-4.1880002379014014E-2</v>
      </c>
      <c r="R321" s="48">
        <f t="shared" si="51"/>
        <v>-0.19690788524468861</v>
      </c>
    </row>
    <row r="322" spans="3:18" x14ac:dyDescent="0.25">
      <c r="C322" s="256"/>
      <c r="D322" s="257"/>
      <c r="E322" s="45" t="s">
        <v>4</v>
      </c>
      <c r="F322" s="74">
        <f>(Premiums_Breakdown!F246/'Macro data'!C9)*1000</f>
        <v>16.753032309856444</v>
      </c>
      <c r="G322" s="74">
        <f>(Premiums_Breakdown!G246/'Macro data'!D9)*1000</f>
        <v>16.50886852085198</v>
      </c>
      <c r="H322" s="74">
        <f>(Premiums_Breakdown!H246/'Macro data'!E9)*1000</f>
        <v>16.704616486073654</v>
      </c>
      <c r="I322" s="74">
        <f>(Premiums_Breakdown!I246/'Macro data'!F9)*1000</f>
        <v>17.570457210816912</v>
      </c>
      <c r="J322" s="74">
        <f>(Premiums_Breakdown!J246/'Macro data'!G9)*1000</f>
        <v>10.477462635235138</v>
      </c>
      <c r="K322" s="74">
        <f>(Premiums_Breakdown!K246/'Macro data'!H9)*1000</f>
        <v>8.3570702571116673</v>
      </c>
      <c r="L322" s="74">
        <f>(Premiums_Breakdown!L246/'Macro data'!I9)*1000</f>
        <v>7.358937422174475</v>
      </c>
      <c r="M322" s="74">
        <f>(Premiums_Breakdown!M246/'Macro data'!J9)*1000</f>
        <v>7.1449751176241527</v>
      </c>
      <c r="N322" s="74">
        <f>(Premiums_Breakdown!N246/'Macro data'!K9)*1000</f>
        <v>7.4739768253047831</v>
      </c>
      <c r="O322" s="74">
        <f>(Premiums_Breakdown!O246/'Macro data'!L9)*1000</f>
        <v>7.9518136207590473</v>
      </c>
      <c r="P322" s="220">
        <f>(Premiums_Breakdown!P246/'Macro data'!M9)*1000</f>
        <v>9.1903268931417266</v>
      </c>
      <c r="Q322" s="48">
        <f t="shared" si="50"/>
        <v>6.3933406086629008E-2</v>
      </c>
      <c r="R322" s="48">
        <f t="shared" si="51"/>
        <v>-0.52535078583471162</v>
      </c>
    </row>
    <row r="323" spans="3:18" x14ac:dyDescent="0.25">
      <c r="C323" s="256"/>
      <c r="D323" s="257"/>
      <c r="E323" s="45" t="s">
        <v>5</v>
      </c>
      <c r="F323" s="74">
        <f>(Premiums_Breakdown!F247/'Macro data'!C10)*1000</f>
        <v>2.6558879906169461</v>
      </c>
      <c r="G323" s="74">
        <f>(Premiums_Breakdown!G247/'Macro data'!D10)*1000</f>
        <v>2.5135643792466054</v>
      </c>
      <c r="H323" s="74">
        <f>(Premiums_Breakdown!H247/'Macro data'!E10)*1000</f>
        <v>2.4263720565109064</v>
      </c>
      <c r="I323" s="74">
        <f>(Premiums_Breakdown!I247/'Macro data'!F10)*1000</f>
        <v>2.3312141837088634</v>
      </c>
      <c r="J323" s="74">
        <f>(Premiums_Breakdown!J247/'Macro data'!G10)*1000</f>
        <v>2.1368205935319349</v>
      </c>
      <c r="K323" s="74">
        <f>(Premiums_Breakdown!K247/'Macro data'!H10)*1000</f>
        <v>1.8501925608337622</v>
      </c>
      <c r="L323" s="74">
        <f>(Premiums_Breakdown!L247/'Macro data'!I10)*1000</f>
        <v>1.8506647237612288</v>
      </c>
      <c r="M323" s="74">
        <f>(Premiums_Breakdown!M247/'Macro data'!J10)*1000</f>
        <v>1.7775517163833021</v>
      </c>
      <c r="N323" s="74">
        <f>(Premiums_Breakdown!N247/'Macro data'!K10)*1000</f>
        <v>1.7332002958645323</v>
      </c>
      <c r="O323" s="74">
        <f>(Premiums_Breakdown!O247/'Macro data'!L10)*1000</f>
        <v>1.6388680425002458</v>
      </c>
      <c r="P323" s="220">
        <f>(Premiums_Breakdown!P247/'Macro data'!M10)*1000</f>
        <v>1.7629187070808467</v>
      </c>
      <c r="Q323" s="48">
        <f t="shared" si="50"/>
        <v>-5.4426631237812551E-2</v>
      </c>
      <c r="R323" s="48">
        <f t="shared" si="51"/>
        <v>-0.38293028610760538</v>
      </c>
    </row>
    <row r="324" spans="3:18" x14ac:dyDescent="0.25">
      <c r="C324" s="256"/>
      <c r="D324" s="257"/>
      <c r="E324" s="45" t="s">
        <v>6</v>
      </c>
      <c r="F324" s="74">
        <f>(Premiums_Breakdown!F248/'Macro data'!C11)*1000</f>
        <v>23.166864027265362</v>
      </c>
      <c r="G324" s="74">
        <f>(Premiums_Breakdown!G248/'Macro data'!D11)*1000</f>
        <v>22.36340622385595</v>
      </c>
      <c r="H324" s="74">
        <f>(Premiums_Breakdown!H248/'Macro data'!E11)*1000</f>
        <v>22.562411907276495</v>
      </c>
      <c r="I324" s="74">
        <f>(Premiums_Breakdown!I248/'Macro data'!F11)*1000</f>
        <v>22.571853510954625</v>
      </c>
      <c r="J324" s="74">
        <f>(Premiums_Breakdown!J248/'Macro data'!G11)*1000</f>
        <v>21.041662772033277</v>
      </c>
      <c r="K324" s="74">
        <f>(Premiums_Breakdown!K248/'Macro data'!H11)*1000</f>
        <v>20.596969189519381</v>
      </c>
      <c r="L324" s="74">
        <f>(Premiums_Breakdown!L248/'Macro data'!I11)*1000</f>
        <v>21.698667800816303</v>
      </c>
      <c r="M324" s="74">
        <f>(Premiums_Breakdown!M248/'Macro data'!J11)*1000</f>
        <v>22.238096325011465</v>
      </c>
      <c r="N324" s="74">
        <f>(Premiums_Breakdown!N248/'Macro data'!K11)*1000</f>
        <v>23.324935175557645</v>
      </c>
      <c r="O324" s="74">
        <f>(Premiums_Breakdown!O248/'Macro data'!L11)*1000</f>
        <v>21.506797964774158</v>
      </c>
      <c r="P324" s="220">
        <f>(Premiums_Breakdown!P248/'Macro data'!M11)*1000</f>
        <v>21.852859238626824</v>
      </c>
      <c r="Q324" s="48">
        <f t="shared" si="50"/>
        <v>-7.7948221381928029E-2</v>
      </c>
      <c r="R324" s="48">
        <f t="shared" si="51"/>
        <v>-7.1656917420392041E-2</v>
      </c>
    </row>
    <row r="325" spans="3:18" x14ac:dyDescent="0.25">
      <c r="C325" s="256"/>
      <c r="D325" s="257"/>
      <c r="E325" s="45" t="s">
        <v>7</v>
      </c>
      <c r="F325" s="74">
        <f>(Premiums_Breakdown!F249/'Macro data'!C12)*1000</f>
        <v>20.180630783399447</v>
      </c>
      <c r="G325" s="74">
        <f>(Premiums_Breakdown!G249/'Macro data'!D12)*1000</f>
        <v>22.636151810588817</v>
      </c>
      <c r="H325" s="74">
        <f>(Premiums_Breakdown!H249/'Macro data'!E12)*1000</f>
        <v>23.856035954464947</v>
      </c>
      <c r="I325" s="74">
        <f>(Premiums_Breakdown!I249/'Macro data'!F12)*1000</f>
        <v>23.030353374024866</v>
      </c>
      <c r="J325" s="74">
        <f>(Premiums_Breakdown!J249/'Macro data'!G12)*1000</f>
        <v>23.253015005401842</v>
      </c>
      <c r="K325" s="74">
        <f>(Premiums_Breakdown!K249/'Macro data'!H12)*1000</f>
        <v>22.705019710570099</v>
      </c>
      <c r="L325" s="74">
        <f>(Premiums_Breakdown!L249/'Macro data'!I12)*1000</f>
        <v>16.291727467195464</v>
      </c>
      <c r="M325" s="74">
        <f>(Premiums_Breakdown!M249/'Macro data'!J12)*1000</f>
        <v>19.250954933554393</v>
      </c>
      <c r="N325" s="74">
        <f>(Premiums_Breakdown!N249/'Macro data'!K12)*1000</f>
        <v>20.208471072801746</v>
      </c>
      <c r="O325" s="223">
        <f>(Premiums_Breakdown!O249/'Macro data'!L12)*1000</f>
        <v>20.128713910205587</v>
      </c>
      <c r="P325" s="224">
        <f>(Premiums_Breakdown!P249/'Macro data'!M12)*1000</f>
        <v>0</v>
      </c>
      <c r="Q325" s="48">
        <f t="shared" si="50"/>
        <v>-3.9467192895905612E-3</v>
      </c>
      <c r="R325" s="48">
        <f t="shared" si="51"/>
        <v>-2.5726090403758173E-3</v>
      </c>
    </row>
    <row r="326" spans="3:18" x14ac:dyDescent="0.25">
      <c r="C326" s="256"/>
      <c r="D326" s="257"/>
      <c r="E326" s="45" t="s">
        <v>8</v>
      </c>
      <c r="F326" s="74">
        <f>(Premiums_Breakdown!F250/'Macro data'!C13)*1000</f>
        <v>2.9096465061337815</v>
      </c>
      <c r="G326" s="74">
        <f>(Premiums_Breakdown!G250/'Macro data'!D13)*1000</f>
        <v>2.85964472241483</v>
      </c>
      <c r="H326" s="74">
        <f>(Premiums_Breakdown!H250/'Macro data'!E13)*1000</f>
        <v>3.1560723753772559</v>
      </c>
      <c r="I326" s="74">
        <f>(Premiums_Breakdown!I250/'Macro data'!F13)*1000</f>
        <v>3.4570504197809329</v>
      </c>
      <c r="J326" s="74">
        <f>(Premiums_Breakdown!J250/'Macro data'!G13)*1000</f>
        <v>3.3927934400162547</v>
      </c>
      <c r="K326" s="74">
        <f>(Premiums_Breakdown!K250/'Macro data'!H13)*1000</f>
        <v>3.1932379056301881</v>
      </c>
      <c r="L326" s="74">
        <f>(Premiums_Breakdown!L250/'Macro data'!I13)*1000</f>
        <v>3.8658836972834596</v>
      </c>
      <c r="M326" s="74">
        <f>(Premiums_Breakdown!M250/'Macro data'!J13)*1000</f>
        <v>0.52645037077147538</v>
      </c>
      <c r="N326" s="74">
        <f>(Premiums_Breakdown!N250/'Macro data'!K13)*1000</f>
        <v>1.1318900979990447</v>
      </c>
      <c r="O326" s="74">
        <f>(Premiums_Breakdown!O250/'Macro data'!L13)*1000</f>
        <v>0.8173165052485506</v>
      </c>
      <c r="P326" s="220">
        <f>(Premiums_Breakdown!P250/'Macro data'!M13)*1000</f>
        <v>0</v>
      </c>
      <c r="Q326" s="48">
        <f t="shared" si="50"/>
        <v>-0.277918848576021</v>
      </c>
      <c r="R326" s="48">
        <f t="shared" si="51"/>
        <v>-0.71910109921408738</v>
      </c>
    </row>
    <row r="327" spans="3:18" x14ac:dyDescent="0.25">
      <c r="C327" s="256"/>
      <c r="D327" s="257"/>
      <c r="E327" s="45" t="s">
        <v>9</v>
      </c>
      <c r="F327" s="74">
        <f>(Premiums_Breakdown!F251/'Macro data'!C14)*1000</f>
        <v>11.421168003695449</v>
      </c>
      <c r="G327" s="74">
        <f>(Premiums_Breakdown!G251/'Macro data'!D14)*1000</f>
        <v>13.020754873079564</v>
      </c>
      <c r="H327" s="74">
        <f>(Premiums_Breakdown!H251/'Macro data'!E14)*1000</f>
        <v>13.669905886327442</v>
      </c>
      <c r="I327" s="74">
        <f>(Premiums_Breakdown!I251/'Macro data'!F14)*1000</f>
        <v>13.261773391142405</v>
      </c>
      <c r="J327" s="74">
        <f>(Premiums_Breakdown!J251/'Macro data'!G14)*1000</f>
        <v>12.931484969028952</v>
      </c>
      <c r="K327" s="74">
        <f>(Premiums_Breakdown!K251/'Macro data'!H14)*1000</f>
        <v>11.171978348409585</v>
      </c>
      <c r="L327" s="74">
        <f>(Premiums_Breakdown!L251/'Macro data'!I14)*1000</f>
        <v>10.167998689700363</v>
      </c>
      <c r="M327" s="74">
        <f>(Premiums_Breakdown!M251/'Macro data'!J14)*1000</f>
        <v>9.505274694231538</v>
      </c>
      <c r="N327" s="74">
        <f>(Premiums_Breakdown!N251/'Macro data'!K14)*1000</f>
        <v>8.7520693165346568</v>
      </c>
      <c r="O327" s="74">
        <f>(Premiums_Breakdown!O251/'Macro data'!L14)*1000</f>
        <v>8.7807728005244829</v>
      </c>
      <c r="P327" s="220">
        <f>(Premiums_Breakdown!P251/'Macro data'!M14)*1000</f>
        <v>7.9755024004068247</v>
      </c>
      <c r="Q327" s="48">
        <f t="shared" si="50"/>
        <v>3.2796225614437624E-3</v>
      </c>
      <c r="R327" s="48">
        <f t="shared" si="51"/>
        <v>-0.23118434141907696</v>
      </c>
    </row>
    <row r="328" spans="3:18" x14ac:dyDescent="0.25">
      <c r="C328" s="256"/>
      <c r="D328" s="257"/>
      <c r="E328" s="45" t="s">
        <v>10</v>
      </c>
      <c r="F328" s="74">
        <f>(Premiums_Breakdown!F252/'Macro data'!C15)*1000</f>
        <v>19.67786664526071</v>
      </c>
      <c r="G328" s="74">
        <f>(Premiums_Breakdown!G252/'Macro data'!D15)*1000</f>
        <v>19.931294187977684</v>
      </c>
      <c r="H328" s="74">
        <f>(Premiums_Breakdown!H252/'Macro data'!E15)*1000</f>
        <v>21.555783553860852</v>
      </c>
      <c r="I328" s="74">
        <f>(Premiums_Breakdown!I252/'Macro data'!F15)*1000</f>
        <v>20.959702291672428</v>
      </c>
      <c r="J328" s="74">
        <f>(Premiums_Breakdown!J252/'Macro data'!G15)*1000</f>
        <v>20.04892296597707</v>
      </c>
      <c r="K328" s="74">
        <f>(Premiums_Breakdown!K252/'Macro data'!H15)*1000</f>
        <v>19.387069005658589</v>
      </c>
      <c r="L328" s="74">
        <f>(Premiums_Breakdown!L252/'Macro data'!I15)*1000</f>
        <v>20.717930990943543</v>
      </c>
      <c r="M328" s="74">
        <f>(Premiums_Breakdown!M252/'Macro data'!J15)*1000</f>
        <v>21.736274246770339</v>
      </c>
      <c r="N328" s="74">
        <f>(Premiums_Breakdown!N252/'Macro data'!K15)*1000</f>
        <v>22.867268429796194</v>
      </c>
      <c r="O328" s="74">
        <f>(Premiums_Breakdown!O252/'Macro data'!L15)*1000</f>
        <v>23.529905343697823</v>
      </c>
      <c r="P328" s="220">
        <f>(Premiums_Breakdown!P252/'Macro data'!M15)*1000</f>
        <v>23.480766867170402</v>
      </c>
      <c r="Q328" s="48">
        <f t="shared" si="50"/>
        <v>2.8977528117796858E-2</v>
      </c>
      <c r="R328" s="48">
        <f t="shared" si="51"/>
        <v>0.19575489395670087</v>
      </c>
    </row>
    <row r="329" spans="3:18" x14ac:dyDescent="0.25">
      <c r="C329" s="256"/>
      <c r="D329" s="257"/>
      <c r="E329" s="45" t="s">
        <v>11</v>
      </c>
      <c r="F329" s="74">
        <f>(Premiums_Breakdown!F253/'Macro data'!C16)*1000</f>
        <v>17.321579424313857</v>
      </c>
      <c r="G329" s="74">
        <f>(Premiums_Breakdown!G253/'Macro data'!D16)*1000</f>
        <v>17.587215623564767</v>
      </c>
      <c r="H329" s="74">
        <f>(Premiums_Breakdown!H253/'Macro data'!E16)*1000</f>
        <v>15.926076435519514</v>
      </c>
      <c r="I329" s="74">
        <f>(Premiums_Breakdown!I253/'Macro data'!F16)*1000</f>
        <v>15.240773184849445</v>
      </c>
      <c r="J329" s="74">
        <f>(Premiums_Breakdown!J253/'Macro data'!G16)*1000</f>
        <v>15.904462487520741</v>
      </c>
      <c r="K329" s="74">
        <f>(Premiums_Breakdown!K253/'Macro data'!H16)*1000</f>
        <v>14.996062329291586</v>
      </c>
      <c r="L329" s="74">
        <f>(Premiums_Breakdown!L253/'Macro data'!I16)*1000</f>
        <v>14.491441048694087</v>
      </c>
      <c r="M329" s="74">
        <f>(Premiums_Breakdown!M253/'Macro data'!J16)*1000</f>
        <v>14.666339769907136</v>
      </c>
      <c r="N329" s="74">
        <f>(Premiums_Breakdown!N253/'Macro data'!K16)*1000</f>
        <v>13.833359914933569</v>
      </c>
      <c r="O329" s="74">
        <f>(Premiums_Breakdown!O253/'Macro data'!L16)*1000</f>
        <v>11.394017463596837</v>
      </c>
      <c r="P329" s="220">
        <f>(Premiums_Breakdown!P253/'Macro data'!M16)*1000</f>
        <v>0</v>
      </c>
      <c r="Q329" s="48">
        <f t="shared" si="50"/>
        <v>-0.17633766968669562</v>
      </c>
      <c r="R329" s="48">
        <f t="shared" si="51"/>
        <v>-0.34220678239056268</v>
      </c>
    </row>
    <row r="330" spans="3:18" x14ac:dyDescent="0.25">
      <c r="C330" s="256"/>
      <c r="D330" s="257"/>
      <c r="E330" s="45" t="s">
        <v>12</v>
      </c>
      <c r="F330" s="74">
        <f>(Premiums_Breakdown!F254/'Macro data'!C17)*1000</f>
        <v>6.2512768685995184</v>
      </c>
      <c r="G330" s="74">
        <f>(Premiums_Breakdown!G254/'Macro data'!D17)*1000</f>
        <v>5.9600605506030364</v>
      </c>
      <c r="H330" s="74">
        <f>(Premiums_Breakdown!H254/'Macro data'!E17)*1000</f>
        <v>6.2994319802183441</v>
      </c>
      <c r="I330" s="74">
        <f>(Premiums_Breakdown!I254/'Macro data'!F17)*1000</f>
        <v>7.0891564621699272</v>
      </c>
      <c r="J330" s="74">
        <f>(Premiums_Breakdown!J254/'Macro data'!G17)*1000</f>
        <v>7.2436395479110418</v>
      </c>
      <c r="K330" s="74">
        <f>(Premiums_Breakdown!K254/'Macro data'!H17)*1000</f>
        <v>6.433940321986543</v>
      </c>
      <c r="L330" s="74">
        <f>(Premiums_Breakdown!L254/'Macro data'!I17)*1000</f>
        <v>5.3650390449658234</v>
      </c>
      <c r="M330" s="74">
        <f>(Premiums_Breakdown!M254/'Macro data'!J17)*1000</f>
        <v>4.5849323659545584</v>
      </c>
      <c r="N330" s="74">
        <f>(Premiums_Breakdown!N254/'Macro data'!K17)*1000</f>
        <v>3.8799678702567615</v>
      </c>
      <c r="O330" s="74">
        <f>(Premiums_Breakdown!O254/'Macro data'!L17)*1000</f>
        <v>3.3662681732991251</v>
      </c>
      <c r="P330" s="220">
        <f>(Premiums_Breakdown!P254/'Macro data'!M17)*1000</f>
        <v>0</v>
      </c>
      <c r="Q330" s="48">
        <f t="shared" si="50"/>
        <v>-0.13239792548169782</v>
      </c>
      <c r="R330" s="48">
        <f t="shared" si="51"/>
        <v>-0.46150710581896293</v>
      </c>
    </row>
    <row r="331" spans="3:18" x14ac:dyDescent="0.25">
      <c r="C331" s="256"/>
      <c r="D331" s="257"/>
      <c r="E331" s="45" t="s">
        <v>13</v>
      </c>
      <c r="F331" s="74">
        <f>(Premiums_Breakdown!F255/'Macro data'!C18)*1000</f>
        <v>6.5810938357515854</v>
      </c>
      <c r="G331" s="74">
        <f>(Premiums_Breakdown!G255/'Macro data'!D18)*1000</f>
        <v>7.8757870755129122</v>
      </c>
      <c r="H331" s="74">
        <f>(Premiums_Breakdown!H255/'Macro data'!E18)*1000</f>
        <v>9.3565408603621876</v>
      </c>
      <c r="I331" s="74">
        <f>(Premiums_Breakdown!I255/'Macro data'!F18)*1000</f>
        <v>9.3240057279740558</v>
      </c>
      <c r="J331" s="74">
        <f>(Premiums_Breakdown!J255/'Macro data'!G18)*1000</f>
        <v>10.781004007554603</v>
      </c>
      <c r="K331" s="74">
        <f>(Premiums_Breakdown!K255/'Macro data'!H18)*1000</f>
        <v>10.028960435742839</v>
      </c>
      <c r="L331" s="74">
        <f>(Premiums_Breakdown!L255/'Macro data'!I18)*1000</f>
        <v>10.439679760291124</v>
      </c>
      <c r="M331" s="74">
        <f>(Premiums_Breakdown!M255/'Macro data'!J18)*1000</f>
        <v>9.4058988039183475</v>
      </c>
      <c r="N331" s="74">
        <f>(Premiums_Breakdown!N255/'Macro data'!K18)*1000</f>
        <v>8.3370271066354071</v>
      </c>
      <c r="O331" s="74">
        <f>(Premiums_Breakdown!O255/'Macro data'!L18)*1000</f>
        <v>8.4560201466910403</v>
      </c>
      <c r="P331" s="220">
        <f>(Premiums_Breakdown!P255/'Macro data'!M18)*1000</f>
        <v>0</v>
      </c>
      <c r="Q331" s="48">
        <f t="shared" si="50"/>
        <v>1.4272838331175208E-2</v>
      </c>
      <c r="R331" s="48">
        <f t="shared" si="51"/>
        <v>0.28489584827889503</v>
      </c>
    </row>
    <row r="332" spans="3:18" x14ac:dyDescent="0.25">
      <c r="C332" s="256"/>
      <c r="D332" s="257"/>
      <c r="E332" s="45" t="s">
        <v>14</v>
      </c>
      <c r="F332" s="74">
        <f>(Premiums_Breakdown!F256/'Macro data'!C19)*1000</f>
        <v>1.0688430229669921</v>
      </c>
      <c r="G332" s="74">
        <f>(Premiums_Breakdown!G256/'Macro data'!D19)*1000</f>
        <v>0.94721560640501945</v>
      </c>
      <c r="H332" s="74">
        <f>(Premiums_Breakdown!H256/'Macro data'!E19)*1000</f>
        <v>1.0171204683871744</v>
      </c>
      <c r="I332" s="74">
        <f>(Premiums_Breakdown!I256/'Macro data'!F19)*1000</f>
        <v>1.2032961264321766</v>
      </c>
      <c r="J332" s="74">
        <f>(Premiums_Breakdown!J256/'Macro data'!G19)*1000</f>
        <v>1.0205930013916336</v>
      </c>
      <c r="K332" s="74">
        <f>(Premiums_Breakdown!K256/'Macro data'!H19)*1000</f>
        <v>0.95602963438041655</v>
      </c>
      <c r="L332" s="74">
        <f>(Premiums_Breakdown!L256/'Macro data'!I19)*1000</f>
        <v>1.0142662497674473</v>
      </c>
      <c r="M332" s="74">
        <f>(Premiums_Breakdown!M256/'Macro data'!J19)*1000</f>
        <v>0.9768653901953358</v>
      </c>
      <c r="N332" s="74">
        <f>(Premiums_Breakdown!N256/'Macro data'!K19)*1000</f>
        <v>0.8870680623515399</v>
      </c>
      <c r="O332" s="74">
        <f>(Premiums_Breakdown!O256/'Macro data'!L19)*1000</f>
        <v>0.9825299896157812</v>
      </c>
      <c r="P332" s="220">
        <f>(Premiums_Breakdown!P256/'Macro data'!M19)*1000</f>
        <v>0</v>
      </c>
      <c r="Q332" s="48">
        <f t="shared" si="50"/>
        <v>0.10761511017675462</v>
      </c>
      <c r="R332" s="48">
        <f t="shared" si="51"/>
        <v>-8.0753704235833723E-2</v>
      </c>
    </row>
    <row r="333" spans="3:18" x14ac:dyDescent="0.25">
      <c r="C333" s="256"/>
      <c r="D333" s="257"/>
      <c r="E333" s="45" t="s">
        <v>15</v>
      </c>
      <c r="F333" s="74">
        <f>(Premiums_Breakdown!F257/'Macro data'!C20)*1000</f>
        <v>0</v>
      </c>
      <c r="G333" s="74">
        <f>(Premiums_Breakdown!G257/'Macro data'!D20)*1000</f>
        <v>0</v>
      </c>
      <c r="H333" s="74">
        <f>(Premiums_Breakdown!H257/'Macro data'!E20)*1000</f>
        <v>0</v>
      </c>
      <c r="I333" s="74">
        <f>(Premiums_Breakdown!I257/'Macro data'!F20)*1000</f>
        <v>0</v>
      </c>
      <c r="J333" s="74">
        <f>(Premiums_Breakdown!J257/'Macro data'!G20)*1000</f>
        <v>0</v>
      </c>
      <c r="K333" s="74">
        <f>(Premiums_Breakdown!K257/'Macro data'!H20)*1000</f>
        <v>0</v>
      </c>
      <c r="L333" s="74">
        <f>(Premiums_Breakdown!L257/'Macro data'!I20)*1000</f>
        <v>0</v>
      </c>
      <c r="M333" s="74">
        <f>(Premiums_Breakdown!M257/'Macro data'!J20)*1000</f>
        <v>0</v>
      </c>
      <c r="N333" s="74">
        <f>(Premiums_Breakdown!N257/'Macro data'!K20)*1000</f>
        <v>0</v>
      </c>
      <c r="O333" s="74">
        <f>(Premiums_Breakdown!O257/'Macro data'!L20)*1000</f>
        <v>0</v>
      </c>
      <c r="P333" s="220">
        <f>(Premiums_Breakdown!P257/'Macro data'!M20)*1000</f>
        <v>0</v>
      </c>
      <c r="Q333" s="48" t="str">
        <f t="shared" si="50"/>
        <v>-</v>
      </c>
      <c r="R333" s="48" t="str">
        <f t="shared" si="51"/>
        <v>-</v>
      </c>
    </row>
    <row r="334" spans="3:18" x14ac:dyDescent="0.25">
      <c r="C334" s="256"/>
      <c r="D334" s="257"/>
      <c r="E334" s="45" t="s">
        <v>16</v>
      </c>
      <c r="F334" s="74">
        <f>(Premiums_Breakdown!F258/'Macro data'!C21)*1000</f>
        <v>39.869535622163632</v>
      </c>
      <c r="G334" s="74">
        <f>(Premiums_Breakdown!G258/'Macro data'!D21)*1000</f>
        <v>39.350631319068071</v>
      </c>
      <c r="H334" s="74">
        <f>(Premiums_Breakdown!H258/'Macro data'!E21)*1000</f>
        <v>37.656464818769919</v>
      </c>
      <c r="I334" s="74">
        <f>(Premiums_Breakdown!I258/'Macro data'!F21)*1000</f>
        <v>39.488587555189852</v>
      </c>
      <c r="J334" s="74">
        <f>(Premiums_Breakdown!J258/'Macro data'!G21)*1000</f>
        <v>43.504286754953704</v>
      </c>
      <c r="K334" s="74">
        <f>(Premiums_Breakdown!K258/'Macro data'!H21)*1000</f>
        <v>49.585210125407855</v>
      </c>
      <c r="L334" s="74">
        <f>(Premiums_Breakdown!L258/'Macro data'!I21)*1000</f>
        <v>56.374657465211008</v>
      </c>
      <c r="M334" s="74">
        <f>(Premiums_Breakdown!M258/'Macro data'!J21)*1000</f>
        <v>44.530871100370675</v>
      </c>
      <c r="N334" s="74">
        <f>(Premiums_Breakdown!N258/'Macro data'!K21)*1000</f>
        <v>46.36463488428825</v>
      </c>
      <c r="O334" s="74">
        <f>(Premiums_Breakdown!O258/'Macro data'!L21)*1000</f>
        <v>52.811228438100976</v>
      </c>
      <c r="P334" s="220">
        <f>(Premiums_Breakdown!P258/'Macro data'!M21)*1000</f>
        <v>0</v>
      </c>
      <c r="Q334" s="48">
        <f t="shared" si="50"/>
        <v>0.13904118019912004</v>
      </c>
      <c r="R334" s="48">
        <f t="shared" si="51"/>
        <v>0.32460104222390296</v>
      </c>
    </row>
    <row r="335" spans="3:18" x14ac:dyDescent="0.25">
      <c r="C335" s="256"/>
      <c r="D335" s="257"/>
      <c r="E335" s="45" t="s">
        <v>17</v>
      </c>
      <c r="F335" s="74">
        <f>(Premiums_Breakdown!F259/'Macro data'!C22)*1000</f>
        <v>12.870482938783461</v>
      </c>
      <c r="G335" s="74">
        <f>(Premiums_Breakdown!G259/'Macro data'!D22)*1000</f>
        <v>13.494658024717618</v>
      </c>
      <c r="H335" s="74">
        <f>(Premiums_Breakdown!H259/'Macro data'!E22)*1000</f>
        <v>12.313952962490804</v>
      </c>
      <c r="I335" s="74">
        <f>(Premiums_Breakdown!I259/'Macro data'!F22)*1000</f>
        <v>11.507332815972811</v>
      </c>
      <c r="J335" s="74">
        <f>(Premiums_Breakdown!J259/'Macro data'!G22)*1000</f>
        <v>11.712980821485733</v>
      </c>
      <c r="K335" s="74">
        <f>(Premiums_Breakdown!K259/'Macro data'!H22)*1000</f>
        <v>10.915145825839764</v>
      </c>
      <c r="L335" s="74">
        <f>(Premiums_Breakdown!L259/'Macro data'!I22)*1000</f>
        <v>10.33955940941045</v>
      </c>
      <c r="M335" s="74">
        <f>(Premiums_Breakdown!M259/'Macro data'!J22)*1000</f>
        <v>10.208088343424349</v>
      </c>
      <c r="N335" s="74">
        <f>(Premiums_Breakdown!N259/'Macro data'!K22)*1000</f>
        <v>9.0412857940842617</v>
      </c>
      <c r="O335" s="74">
        <f>(Premiums_Breakdown!O259/'Macro data'!L22)*1000</f>
        <v>7.8913999941727617</v>
      </c>
      <c r="P335" s="220">
        <f>(Premiums_Breakdown!P259/'Macro data'!M22)*1000</f>
        <v>7.3376180196631058</v>
      </c>
      <c r="Q335" s="48">
        <f t="shared" si="50"/>
        <v>-0.12718166708808976</v>
      </c>
      <c r="R335" s="48">
        <f t="shared" si="51"/>
        <v>-0.38686061496627333</v>
      </c>
    </row>
    <row r="336" spans="3:18" x14ac:dyDescent="0.25">
      <c r="C336" s="256"/>
      <c r="D336" s="257"/>
      <c r="E336" s="45" t="s">
        <v>18</v>
      </c>
      <c r="F336" s="74">
        <f>(Premiums_Breakdown!F260/'Macro data'!C23)*1000</f>
        <v>0</v>
      </c>
      <c r="G336" s="74">
        <f>(Premiums_Breakdown!G260/'Macro data'!D23)*1000</f>
        <v>0</v>
      </c>
      <c r="H336" s="74">
        <f>(Premiums_Breakdown!H260/'Macro data'!E23)*1000</f>
        <v>0</v>
      </c>
      <c r="I336" s="74">
        <f>(Premiums_Breakdown!I260/'Macro data'!F23)*1000</f>
        <v>0</v>
      </c>
      <c r="J336" s="74">
        <f>(Premiums_Breakdown!J260/'Macro data'!G23)*1000</f>
        <v>0</v>
      </c>
      <c r="K336" s="74">
        <f>(Premiums_Breakdown!K260/'Macro data'!H23)*1000</f>
        <v>0</v>
      </c>
      <c r="L336" s="74">
        <f>(Premiums_Breakdown!L260/'Macro data'!I23)*1000</f>
        <v>0</v>
      </c>
      <c r="M336" s="74">
        <f>(Premiums_Breakdown!M260/'Macro data'!J23)*1000</f>
        <v>0</v>
      </c>
      <c r="N336" s="74">
        <f>(Premiums_Breakdown!N260/'Macro data'!K23)*1000</f>
        <v>0</v>
      </c>
      <c r="O336" s="74">
        <f>(Premiums_Breakdown!O260/'Macro data'!L23)*1000</f>
        <v>0</v>
      </c>
      <c r="P336" s="220">
        <f>(Premiums_Breakdown!P260/'Macro data'!M23)*1000</f>
        <v>0</v>
      </c>
      <c r="Q336" s="48" t="str">
        <f t="shared" si="50"/>
        <v>-</v>
      </c>
      <c r="R336" s="48" t="str">
        <f t="shared" si="51"/>
        <v>-</v>
      </c>
    </row>
    <row r="337" spans="3:18" x14ac:dyDescent="0.25">
      <c r="C337" s="256"/>
      <c r="D337" s="257"/>
      <c r="E337" s="45" t="s">
        <v>19</v>
      </c>
      <c r="F337" s="74">
        <f>(Premiums_Breakdown!F261/'Macro data'!C24)*1000</f>
        <v>0</v>
      </c>
      <c r="G337" s="74">
        <f>(Premiums_Breakdown!G261/'Macro data'!D24)*1000</f>
        <v>0</v>
      </c>
      <c r="H337" s="74">
        <f>(Premiums_Breakdown!H261/'Macro data'!E24)*1000</f>
        <v>0</v>
      </c>
      <c r="I337" s="74">
        <f>(Premiums_Breakdown!I261/'Macro data'!F24)*1000</f>
        <v>0</v>
      </c>
      <c r="J337" s="74">
        <f>(Premiums_Breakdown!J261/'Macro data'!G24)*1000</f>
        <v>0</v>
      </c>
      <c r="K337" s="74">
        <f>(Premiums_Breakdown!K261/'Macro data'!H24)*1000</f>
        <v>0</v>
      </c>
      <c r="L337" s="74">
        <f>(Premiums_Breakdown!L261/'Macro data'!I24)*1000</f>
        <v>51.786020164679549</v>
      </c>
      <c r="M337" s="74">
        <f>(Premiums_Breakdown!M261/'Macro data'!J24)*1000</f>
        <v>1.1722413254141919</v>
      </c>
      <c r="N337" s="74">
        <f>(Premiums_Breakdown!N261/'Macro data'!K24)*1000</f>
        <v>3.6200612361937532</v>
      </c>
      <c r="O337" s="223">
        <f>(Premiums_Breakdown!O261/'Macro data'!L24)*1000</f>
        <v>3.5379181027821072</v>
      </c>
      <c r="P337" s="224">
        <f>(Premiums_Breakdown!P261/'Macro data'!M24)*1000</f>
        <v>0</v>
      </c>
      <c r="Q337" s="48">
        <f t="shared" si="50"/>
        <v>-2.2691089473948711E-2</v>
      </c>
      <c r="R337" s="48" t="str">
        <f t="shared" si="51"/>
        <v>-</v>
      </c>
    </row>
    <row r="338" spans="3:18" x14ac:dyDescent="0.25">
      <c r="C338" s="256"/>
      <c r="D338" s="257"/>
      <c r="E338" s="45" t="s">
        <v>20</v>
      </c>
      <c r="F338" s="74">
        <f>(Premiums_Breakdown!F262/'Macro data'!C25)*1000</f>
        <v>3.4126316934570506</v>
      </c>
      <c r="G338" s="74">
        <f>(Premiums_Breakdown!G262/'Macro data'!D25)*1000</f>
        <v>3.016875477002166</v>
      </c>
      <c r="H338" s="74">
        <f>(Premiums_Breakdown!H262/'Macro data'!E25)*1000</f>
        <v>2.497206055611104</v>
      </c>
      <c r="I338" s="74">
        <f>(Premiums_Breakdown!I262/'Macro data'!F25)*1000</f>
        <v>2.409215180556068</v>
      </c>
      <c r="J338" s="74">
        <f>(Premiums_Breakdown!J262/'Macro data'!G25)*1000</f>
        <v>2.5837376586310081</v>
      </c>
      <c r="K338" s="74">
        <f>(Premiums_Breakdown!K262/'Macro data'!H25)*1000</f>
        <v>1.4802244624900909</v>
      </c>
      <c r="L338" s="74">
        <f>(Premiums_Breakdown!L262/'Macro data'!I25)*1000</f>
        <v>1.4359619246756281</v>
      </c>
      <c r="M338" s="74">
        <f>(Premiums_Breakdown!M262/'Macro data'!J25)*1000</f>
        <v>1.906679173549281</v>
      </c>
      <c r="N338" s="74">
        <f>(Premiums_Breakdown!N262/'Macro data'!K25)*1000</f>
        <v>1.9970849846149343</v>
      </c>
      <c r="O338" s="74">
        <f>(Premiums_Breakdown!O262/'Macro data'!L25)*1000</f>
        <v>1.8982746799384098</v>
      </c>
      <c r="P338" s="220">
        <f>(Premiums_Breakdown!P262/'Macro data'!M25)*1000</f>
        <v>0</v>
      </c>
      <c r="Q338" s="48">
        <f t="shared" si="50"/>
        <v>-4.9477265833820505E-2</v>
      </c>
      <c r="R338" s="48">
        <f t="shared" si="51"/>
        <v>-0.44375049801655353</v>
      </c>
    </row>
    <row r="339" spans="3:18" x14ac:dyDescent="0.25">
      <c r="C339" s="256"/>
      <c r="D339" s="257"/>
      <c r="E339" s="45" t="s">
        <v>21</v>
      </c>
      <c r="F339" s="74">
        <f>(Premiums_Breakdown!F263/'Macro data'!C26)*1000</f>
        <v>30.816209585587508</v>
      </c>
      <c r="G339" s="74">
        <f>(Premiums_Breakdown!G263/'Macro data'!D26)*1000</f>
        <v>30.833242806238271</v>
      </c>
      <c r="H339" s="74">
        <f>(Premiums_Breakdown!H263/'Macro data'!E26)*1000</f>
        <v>17.254660371179597</v>
      </c>
      <c r="I339" s="74">
        <f>(Premiums_Breakdown!I263/'Macro data'!F26)*1000</f>
        <v>17.228413562747441</v>
      </c>
      <c r="J339" s="74">
        <f>(Premiums_Breakdown!J263/'Macro data'!G26)*1000</f>
        <v>9.807960140449989</v>
      </c>
      <c r="K339" s="74">
        <f>(Premiums_Breakdown!K263/'Macro data'!H26)*1000</f>
        <v>8.7607014401619754</v>
      </c>
      <c r="L339" s="74">
        <f>(Premiums_Breakdown!L263/'Macro data'!I26)*1000</f>
        <v>10.14426595366969</v>
      </c>
      <c r="M339" s="74">
        <f>(Premiums_Breakdown!M263/'Macro data'!J26)*1000</f>
        <v>10.120750188559217</v>
      </c>
      <c r="N339" s="74">
        <f>(Premiums_Breakdown!N263/'Macro data'!K26)*1000</f>
        <v>10.298266538297577</v>
      </c>
      <c r="O339" s="74">
        <f>(Premiums_Breakdown!O263/'Macro data'!L26)*1000</f>
        <v>10.679602434000058</v>
      </c>
      <c r="P339" s="220">
        <f>(Premiums_Breakdown!P263/'Macro data'!M26)*1000</f>
        <v>10.813758862580631</v>
      </c>
      <c r="Q339" s="48">
        <f t="shared" si="50"/>
        <v>3.7029134396973973E-2</v>
      </c>
      <c r="R339" s="48">
        <f t="shared" si="51"/>
        <v>-0.65344204957008012</v>
      </c>
    </row>
    <row r="340" spans="3:18" x14ac:dyDescent="0.25">
      <c r="C340" s="256"/>
      <c r="D340" s="257"/>
      <c r="E340" s="45" t="s">
        <v>22</v>
      </c>
      <c r="F340" s="74">
        <f>(Premiums_Breakdown!F264/'Macro data'!C27)*1000</f>
        <v>40.410795107304502</v>
      </c>
      <c r="G340" s="74">
        <f>(Premiums_Breakdown!G264/'Macro data'!D27)*1000</f>
        <v>41.764982006713552</v>
      </c>
      <c r="H340" s="74">
        <f>(Premiums_Breakdown!H264/'Macro data'!E27)*1000</f>
        <v>44.140487969727339</v>
      </c>
      <c r="I340" s="74">
        <f>(Premiums_Breakdown!I264/'Macro data'!F27)*1000</f>
        <v>45.360090651713243</v>
      </c>
      <c r="J340" s="74">
        <f>(Premiums_Breakdown!J264/'Macro data'!G27)*1000</f>
        <v>54.250433043414546</v>
      </c>
      <c r="K340" s="74">
        <f>(Premiums_Breakdown!K264/'Macro data'!H27)*1000</f>
        <v>52.105489413395915</v>
      </c>
      <c r="L340" s="74">
        <f>(Premiums_Breakdown!L264/'Macro data'!I27)*1000</f>
        <v>49.411797498025486</v>
      </c>
      <c r="M340" s="74">
        <f>(Premiums_Breakdown!M264/'Macro data'!J27)*1000</f>
        <v>51.273433354953433</v>
      </c>
      <c r="N340" s="74">
        <f>(Premiums_Breakdown!N264/'Macro data'!K27)*1000</f>
        <v>51.326726736347624</v>
      </c>
      <c r="O340" s="74">
        <f>(Premiums_Breakdown!O264/'Macro data'!L27)*1000</f>
        <v>44.400588215136558</v>
      </c>
      <c r="P340" s="220">
        <f>(Premiums_Breakdown!P264/'Macro data'!M27)*1000</f>
        <v>37.659047865896177</v>
      </c>
      <c r="Q340" s="48">
        <f t="shared" si="50"/>
        <v>-0.13494214343316457</v>
      </c>
      <c r="R340" s="48">
        <f t="shared" si="51"/>
        <v>9.8730873699411026E-2</v>
      </c>
    </row>
    <row r="341" spans="3:18" x14ac:dyDescent="0.25">
      <c r="C341" s="256"/>
      <c r="D341" s="257"/>
      <c r="E341" s="45" t="s">
        <v>23</v>
      </c>
      <c r="F341" s="74">
        <f>(Premiums_Breakdown!F265/'Macro data'!C28)*1000</f>
        <v>0</v>
      </c>
      <c r="G341" s="74">
        <f>(Premiums_Breakdown!G265/'Macro data'!D28)*1000</f>
        <v>0</v>
      </c>
      <c r="H341" s="74">
        <f>(Premiums_Breakdown!H265/'Macro data'!E28)*1000</f>
        <v>0</v>
      </c>
      <c r="I341" s="74">
        <f>(Premiums_Breakdown!I265/'Macro data'!F28)*1000</f>
        <v>0</v>
      </c>
      <c r="J341" s="74">
        <f>(Premiums_Breakdown!J265/'Macro data'!G28)*1000</f>
        <v>0</v>
      </c>
      <c r="K341" s="74">
        <f>(Premiums_Breakdown!K265/'Macro data'!H28)*1000</f>
        <v>0</v>
      </c>
      <c r="L341" s="74">
        <f>(Premiums_Breakdown!L265/'Macro data'!I28)*1000</f>
        <v>0</v>
      </c>
      <c r="M341" s="74">
        <f>(Premiums_Breakdown!M265/'Macro data'!J28)*1000</f>
        <v>0</v>
      </c>
      <c r="N341" s="74">
        <f>(Premiums_Breakdown!N265/'Macro data'!K28)*1000</f>
        <v>0</v>
      </c>
      <c r="O341" s="74">
        <f>(Premiums_Breakdown!O265/'Macro data'!L28)*1000</f>
        <v>0</v>
      </c>
      <c r="P341" s="220">
        <f>(Premiums_Breakdown!P265/'Macro data'!M28)*1000</f>
        <v>0</v>
      </c>
      <c r="Q341" s="48" t="str">
        <f t="shared" si="50"/>
        <v>-</v>
      </c>
      <c r="R341" s="48" t="str">
        <f t="shared" si="51"/>
        <v>-</v>
      </c>
    </row>
    <row r="342" spans="3:18" x14ac:dyDescent="0.25">
      <c r="C342" s="256"/>
      <c r="D342" s="257"/>
      <c r="E342" s="45" t="s">
        <v>24</v>
      </c>
      <c r="F342" s="74">
        <f>(Premiums_Breakdown!F266/'Macro data'!C29)*1000</f>
        <v>1.68508922524202</v>
      </c>
      <c r="G342" s="74">
        <f>(Premiums_Breakdown!G266/'Macro data'!D29)*1000</f>
        <v>1.790044550148272</v>
      </c>
      <c r="H342" s="74">
        <f>(Premiums_Breakdown!H266/'Macro data'!E29)*1000</f>
        <v>1.8398956260093977</v>
      </c>
      <c r="I342" s="74">
        <f>(Premiums_Breakdown!I266/'Macro data'!F29)*1000</f>
        <v>1.8598336451552262</v>
      </c>
      <c r="J342" s="74">
        <f>(Premiums_Breakdown!J266/'Macro data'!G29)*1000</f>
        <v>1.6884035098935286</v>
      </c>
      <c r="K342" s="74">
        <f>(Premiums_Breakdown!K266/'Macro data'!H29)*1000</f>
        <v>1.7550079439132686</v>
      </c>
      <c r="L342" s="74">
        <f>(Premiums_Breakdown!L266/'Macro data'!I29)*1000</f>
        <v>1.6986776749599832</v>
      </c>
      <c r="M342" s="74">
        <f>(Premiums_Breakdown!M266/'Macro data'!J29)*1000</f>
        <v>1.9243821526808031</v>
      </c>
      <c r="N342" s="74">
        <f>(Premiums_Breakdown!N266/'Macro data'!K29)*1000</f>
        <v>2.1333602734393278</v>
      </c>
      <c r="O342" s="223">
        <f>(Premiums_Breakdown!O266/'Macro data'!L29)*1000</f>
        <v>2.1334307268093862</v>
      </c>
      <c r="P342" s="224">
        <f>(Premiums_Breakdown!P266/'Macro data'!M29)*1000</f>
        <v>0</v>
      </c>
      <c r="Q342" s="48">
        <f t="shared" si="50"/>
        <v>3.3024600174513807E-5</v>
      </c>
      <c r="R342" s="48">
        <f t="shared" si="51"/>
        <v>0.26606395367757063</v>
      </c>
    </row>
    <row r="343" spans="3:18" x14ac:dyDescent="0.25">
      <c r="C343" s="256"/>
      <c r="D343" s="257"/>
      <c r="E343" s="45" t="s">
        <v>25</v>
      </c>
      <c r="F343" s="74">
        <f>(Premiums_Breakdown!F267/'Macro data'!C30)*1000</f>
        <v>7.737379712691145</v>
      </c>
      <c r="G343" s="74">
        <f>(Premiums_Breakdown!G267/'Macro data'!D30)*1000</f>
        <v>7.4962325130313738</v>
      </c>
      <c r="H343" s="74">
        <f>(Premiums_Breakdown!H267/'Macro data'!E30)*1000</f>
        <v>7.3407243672652589</v>
      </c>
      <c r="I343" s="74">
        <f>(Premiums_Breakdown!I267/'Macro data'!F30)*1000</f>
        <v>7.2100428280304891</v>
      </c>
      <c r="J343" s="74">
        <f>(Premiums_Breakdown!J267/'Macro data'!G30)*1000</f>
        <v>7.0531471499209877</v>
      </c>
      <c r="K343" s="74">
        <f>(Premiums_Breakdown!K267/'Macro data'!H30)*1000</f>
        <v>6.4064958486280537</v>
      </c>
      <c r="L343" s="74">
        <f>(Premiums_Breakdown!L267/'Macro data'!I30)*1000</f>
        <v>6.0809275225306632</v>
      </c>
      <c r="M343" s="74">
        <f>(Premiums_Breakdown!M267/'Macro data'!J30)*1000</f>
        <v>5.9084927844024264</v>
      </c>
      <c r="N343" s="74">
        <f>(Premiums_Breakdown!N267/'Macro data'!K30)*1000</f>
        <v>5.7832704513716902</v>
      </c>
      <c r="O343" s="74">
        <f>(Premiums_Breakdown!O267/'Macro data'!L30)*1000</f>
        <v>5.6052099565483502</v>
      </c>
      <c r="P343" s="220">
        <f>(Premiums_Breakdown!P267/'Macro data'!M30)*1000</f>
        <v>5.1333447763711817</v>
      </c>
      <c r="Q343" s="48">
        <f t="shared" si="50"/>
        <v>-3.0788892949162872E-2</v>
      </c>
      <c r="R343" s="48">
        <f t="shared" si="51"/>
        <v>-0.27556741885699743</v>
      </c>
    </row>
    <row r="344" spans="3:18" x14ac:dyDescent="0.25">
      <c r="C344" s="256"/>
      <c r="D344" s="257"/>
      <c r="E344" s="45" t="s">
        <v>26</v>
      </c>
      <c r="F344" s="74">
        <f>(Premiums_Breakdown!F268/'Macro data'!C31)*1000</f>
        <v>0.57927543147902494</v>
      </c>
      <c r="G344" s="74">
        <f>(Premiums_Breakdown!G268/'Macro data'!D31)*1000</f>
        <v>0.78961866178561779</v>
      </c>
      <c r="H344" s="74">
        <f>(Premiums_Breakdown!H268/'Macro data'!E31)*1000</f>
        <v>0.81285908113794336</v>
      </c>
      <c r="I344" s="74">
        <f>(Premiums_Breakdown!I268/'Macro data'!F31)*1000</f>
        <v>0.83642169974291503</v>
      </c>
      <c r="J344" s="74">
        <f>(Premiums_Breakdown!J268/'Macro data'!G31)*1000</f>
        <v>0.87563175126074111</v>
      </c>
      <c r="K344" s="74">
        <f>(Premiums_Breakdown!K268/'Macro data'!H31)*1000</f>
        <v>1.4017284256946125</v>
      </c>
      <c r="L344" s="74">
        <f>(Premiums_Breakdown!L268/'Macro data'!I31)*1000</f>
        <v>1.3285774802461379</v>
      </c>
      <c r="M344" s="74">
        <f>(Premiums_Breakdown!M268/'Macro data'!J31)*1000</f>
        <v>0.88461034745920941</v>
      </c>
      <c r="N344" s="74">
        <f>(Premiums_Breakdown!N268/'Macro data'!K31)*1000</f>
        <v>1.3808976212070816</v>
      </c>
      <c r="O344" s="223">
        <f>(Premiums_Breakdown!O268/'Macro data'!L31)*1000</f>
        <v>1.3861343905215846</v>
      </c>
      <c r="P344" s="224">
        <f>(Premiums_Breakdown!P268/'Macro data'!M31)*1000</f>
        <v>0</v>
      </c>
      <c r="Q344" s="48">
        <f t="shared" si="50"/>
        <v>3.792293674838465E-3</v>
      </c>
      <c r="R344" s="48">
        <f t="shared" si="51"/>
        <v>1.3928761953229416</v>
      </c>
    </row>
    <row r="345" spans="3:18" x14ac:dyDescent="0.25">
      <c r="C345" s="256"/>
      <c r="D345" s="257"/>
      <c r="E345" s="45" t="s">
        <v>27</v>
      </c>
      <c r="F345" s="74">
        <f>(Premiums_Breakdown!F269/'Macro data'!C32)*1000</f>
        <v>13.474328531541554</v>
      </c>
      <c r="G345" s="74">
        <f>(Premiums_Breakdown!G269/'Macro data'!D32)*1000</f>
        <v>11.861442512505867</v>
      </c>
      <c r="H345" s="74">
        <f>(Premiums_Breakdown!H269/'Macro data'!E32)*1000</f>
        <v>13.096346408558874</v>
      </c>
      <c r="I345" s="74">
        <f>(Premiums_Breakdown!I269/'Macro data'!F32)*1000</f>
        <v>13.329311097706043</v>
      </c>
      <c r="J345" s="74">
        <f>(Premiums_Breakdown!J269/'Macro data'!G32)*1000</f>
        <v>12.335483415408136</v>
      </c>
      <c r="K345" s="74">
        <f>(Premiums_Breakdown!K269/'Macro data'!H32)*1000</f>
        <v>12.686200270953542</v>
      </c>
      <c r="L345" s="74">
        <f>(Premiums_Breakdown!L269/'Macro data'!I32)*1000</f>
        <v>12.423489253864032</v>
      </c>
      <c r="M345" s="74">
        <f>(Premiums_Breakdown!M269/'Macro data'!J32)*1000</f>
        <v>11.827167452324085</v>
      </c>
      <c r="N345" s="74">
        <f>(Premiums_Breakdown!N269/'Macro data'!K32)*1000</f>
        <v>10.979825108398014</v>
      </c>
      <c r="O345" s="223">
        <f>(Premiums_Breakdown!O269/'Macro data'!L32)*1000</f>
        <v>10.895903651108028</v>
      </c>
      <c r="P345" s="224">
        <f>(Premiums_Breakdown!P269/'Macro data'!M32)*1000</f>
        <v>0</v>
      </c>
      <c r="Q345" s="48">
        <f t="shared" si="50"/>
        <v>-7.6432417148245557E-3</v>
      </c>
      <c r="R345" s="48">
        <f t="shared" si="51"/>
        <v>-0.19135832070576186</v>
      </c>
    </row>
    <row r="346" spans="3:18" x14ac:dyDescent="0.25">
      <c r="C346" s="256"/>
      <c r="D346" s="257"/>
      <c r="E346" s="45" t="s">
        <v>28</v>
      </c>
      <c r="F346" s="74">
        <f>(Premiums_Breakdown!F270/'Macro data'!C33)*1000</f>
        <v>6.3813527667623422</v>
      </c>
      <c r="G346" s="74">
        <f>(Premiums_Breakdown!G270/'Macro data'!D33)*1000</f>
        <v>6.2418729842369416</v>
      </c>
      <c r="H346" s="74">
        <f>(Premiums_Breakdown!H270/'Macro data'!E33)*1000</f>
        <v>5.7843958278143806</v>
      </c>
      <c r="I346" s="74">
        <f>(Premiums_Breakdown!I270/'Macro data'!F33)*1000</f>
        <v>6.4664488302442775</v>
      </c>
      <c r="J346" s="74">
        <f>(Premiums_Breakdown!J270/'Macro data'!G33)*1000</f>
        <v>6.964242098942977</v>
      </c>
      <c r="K346" s="74">
        <f>(Premiums_Breakdown!K270/'Macro data'!H33)*1000</f>
        <v>6.8885365894461712</v>
      </c>
      <c r="L346" s="74">
        <f>(Premiums_Breakdown!L270/'Macro data'!I33)*1000</f>
        <v>6.8393571785892942</v>
      </c>
      <c r="M346" s="74">
        <f>(Premiums_Breakdown!M270/'Macro data'!J33)*1000</f>
        <v>7.3163986344673599</v>
      </c>
      <c r="N346" s="74">
        <f>(Premiums_Breakdown!N270/'Macro data'!K33)*1000</f>
        <v>7.7840093096751346</v>
      </c>
      <c r="O346" s="74">
        <f>(Premiums_Breakdown!O270/'Macro data'!L33)*1000</f>
        <v>5.4400066834367831</v>
      </c>
      <c r="P346" s="220">
        <f>(Premiums_Breakdown!P270/'Macro data'!M33)*1000</f>
        <v>0</v>
      </c>
      <c r="Q346" s="48">
        <f t="shared" si="50"/>
        <v>-0.30113050138890163</v>
      </c>
      <c r="R346" s="48">
        <f t="shared" si="51"/>
        <v>-0.14751513005653227</v>
      </c>
    </row>
    <row r="347" spans="3:18" x14ac:dyDescent="0.25">
      <c r="C347" s="256"/>
      <c r="D347" s="257"/>
      <c r="E347" s="45" t="s">
        <v>29</v>
      </c>
      <c r="F347" s="74">
        <f>(Premiums_Breakdown!F271/'Macro data'!C34)*1000</f>
        <v>0.99485206538201754</v>
      </c>
      <c r="G347" s="74">
        <f>(Premiums_Breakdown!G271/'Macro data'!D34)*1000</f>
        <v>1.0255934478001849</v>
      </c>
      <c r="H347" s="74">
        <f>(Premiums_Breakdown!H271/'Macro data'!E34)*1000</f>
        <v>1.6618804825083737</v>
      </c>
      <c r="I347" s="74">
        <f>(Premiums_Breakdown!I271/'Macro data'!F34)*1000</f>
        <v>1.6741579502028363</v>
      </c>
      <c r="J347" s="74">
        <f>(Premiums_Breakdown!J271/'Macro data'!G34)*1000</f>
        <v>1.8831891243461745</v>
      </c>
      <c r="K347" s="74">
        <f>(Premiums_Breakdown!K271/'Macro data'!H34)*1000</f>
        <v>1.1147441448528268</v>
      </c>
      <c r="L347" s="74">
        <f>(Premiums_Breakdown!L271/'Macro data'!I34)*1000</f>
        <v>0</v>
      </c>
      <c r="M347" s="74">
        <f>(Premiums_Breakdown!M271/'Macro data'!J34)*1000</f>
        <v>0</v>
      </c>
      <c r="N347" s="74">
        <f>(Premiums_Breakdown!N271/'Macro data'!K34)*1000</f>
        <v>0</v>
      </c>
      <c r="O347" s="74">
        <f>(Premiums_Breakdown!O271/'Macro data'!L34)*1000</f>
        <v>0</v>
      </c>
      <c r="P347" s="220">
        <f>(Premiums_Breakdown!P271/'Macro data'!M34)*1000</f>
        <v>0</v>
      </c>
      <c r="Q347" s="48" t="str">
        <f t="shared" si="50"/>
        <v>-</v>
      </c>
      <c r="R347" s="48" t="str">
        <f t="shared" si="51"/>
        <v>-</v>
      </c>
    </row>
    <row r="348" spans="3:18" x14ac:dyDescent="0.25">
      <c r="C348" s="256"/>
      <c r="D348" s="257"/>
      <c r="E348" s="45" t="s">
        <v>30</v>
      </c>
      <c r="F348" s="74">
        <f>(Premiums_Breakdown!F272/'Macro data'!C35)*1000</f>
        <v>1.4388178404834069</v>
      </c>
      <c r="G348" s="74">
        <f>(Premiums_Breakdown!G272/'Macro data'!D35)*1000</f>
        <v>1.6617394244601051</v>
      </c>
      <c r="H348" s="74">
        <f>(Premiums_Breakdown!H272/'Macro data'!E35)*1000</f>
        <v>0.31649180405290744</v>
      </c>
      <c r="I348" s="74">
        <f>(Premiums_Breakdown!I272/'Macro data'!F35)*1000</f>
        <v>1.8494124946743655</v>
      </c>
      <c r="J348" s="74">
        <f>(Premiums_Breakdown!J272/'Macro data'!G35)*1000</f>
        <v>2.3861897901176476</v>
      </c>
      <c r="K348" s="74">
        <f>(Premiums_Breakdown!K272/'Macro data'!H35)*1000</f>
        <v>2.3501945135526712</v>
      </c>
      <c r="L348" s="74">
        <f>(Premiums_Breakdown!L272/'Macro data'!I35)*1000</f>
        <v>2.2093141654229851</v>
      </c>
      <c r="M348" s="74">
        <f>(Premiums_Breakdown!M272/'Macro data'!J35)*1000</f>
        <v>2.6390974127724638</v>
      </c>
      <c r="N348" s="74">
        <f>(Premiums_Breakdown!N272/'Macro data'!K35)*1000</f>
        <v>2.6557145401263922</v>
      </c>
      <c r="O348" s="223">
        <f>(Premiums_Breakdown!O272/'Macro data'!L35)*1000</f>
        <v>2.6240009529301691</v>
      </c>
      <c r="P348" s="224">
        <f>(Premiums_Breakdown!P272/'Macro data'!M35)*1000</f>
        <v>0</v>
      </c>
      <c r="Q348" s="48">
        <f t="shared" si="50"/>
        <v>-1.1941640081058469E-2</v>
      </c>
      <c r="R348" s="48">
        <f t="shared" si="51"/>
        <v>0.82372005621543476</v>
      </c>
    </row>
    <row r="349" spans="3:18" ht="15.75" thickBot="1" x14ac:dyDescent="0.3">
      <c r="C349" s="256"/>
      <c r="D349" s="257"/>
      <c r="E349" s="45" t="s">
        <v>41</v>
      </c>
      <c r="F349" s="75">
        <f>(Premiums_Breakdown!F273/'Macro data'!C36)*1000</f>
        <v>112.18965729307453</v>
      </c>
      <c r="G349" s="75">
        <f>(Premiums_Breakdown!G273/'Macro data'!D36)*1000</f>
        <v>129.47381873445039</v>
      </c>
      <c r="H349" s="75">
        <f>(Premiums_Breakdown!H273/'Macro data'!E36)*1000</f>
        <v>137.05227931699741</v>
      </c>
      <c r="I349" s="75">
        <f>(Premiums_Breakdown!I273/'Macro data'!F36)*1000</f>
        <v>139.65475676579373</v>
      </c>
      <c r="J349" s="75">
        <f>(Premiums_Breakdown!J273/'Macro data'!G36)*1000</f>
        <v>144.36837220511825</v>
      </c>
      <c r="K349" s="75">
        <f>(Premiums_Breakdown!K273/'Macro data'!H36)*1000</f>
        <v>173.66556931250673</v>
      </c>
      <c r="L349" s="75">
        <f>(Premiums_Breakdown!L273/'Macro data'!I36)*1000</f>
        <v>189.4201397339134</v>
      </c>
      <c r="M349" s="75">
        <f>(Premiums_Breakdown!M273/'Macro data'!J36)*1000</f>
        <v>188.06766002850236</v>
      </c>
      <c r="N349" s="75">
        <f>(Premiums_Breakdown!N273/'Macro data'!K36)*1000</f>
        <v>179.61119959281029</v>
      </c>
      <c r="O349" s="75">
        <f>(Premiums_Breakdown!O273/'Macro data'!L36)*1000</f>
        <v>168.48667349528247</v>
      </c>
      <c r="P349" s="221">
        <f>(Premiums_Breakdown!P273/'Macro data'!M36)*1000</f>
        <v>0</v>
      </c>
      <c r="Q349" s="48">
        <f t="shared" si="50"/>
        <v>-6.1936706189523849E-2</v>
      </c>
      <c r="R349" s="48">
        <f t="shared" si="51"/>
        <v>0.50180219425345518</v>
      </c>
    </row>
    <row r="350" spans="3:18" ht="15.75" hidden="1" thickBot="1" x14ac:dyDescent="0.3">
      <c r="C350" s="258"/>
      <c r="D350" s="259"/>
      <c r="E350" s="55" t="s">
        <v>85</v>
      </c>
      <c r="F350" s="64">
        <f>(Premiums_Breakdown!F274/'Macro data'!C37)*1000</f>
        <v>22.818558368406052</v>
      </c>
      <c r="G350" s="64">
        <f>(Premiums_Breakdown!G274/'Macro data'!D37)*1000</f>
        <v>24.717020371387818</v>
      </c>
      <c r="H350" s="64">
        <f>(Premiums_Breakdown!H274/'Macro data'!E37)*1000</f>
        <v>25.296791825342368</v>
      </c>
      <c r="I350" s="64">
        <f>(Premiums_Breakdown!I274/'Macro data'!F37)*1000</f>
        <v>25.781647773285279</v>
      </c>
      <c r="J350" s="64">
        <f>(Premiums_Breakdown!J274/'Macro data'!G37)*1000</f>
        <v>26.466829344598008</v>
      </c>
      <c r="K350" s="64">
        <f>(Premiums_Breakdown!K274/'Macro data'!H37)*1000</f>
        <v>29.086158016930476</v>
      </c>
      <c r="L350" s="64">
        <f>(Premiums_Breakdown!L274/'Macro data'!I37)*1000</f>
        <v>30.657077387288286</v>
      </c>
      <c r="M350" s="64">
        <f>(Premiums_Breakdown!M274/'Macro data'!J37)*1000</f>
        <v>30.658110410554379</v>
      </c>
      <c r="N350" s="64">
        <f>(Premiums_Breakdown!N274/'Macro data'!K37)*1000</f>
        <v>29.789943900739797</v>
      </c>
      <c r="O350" s="64">
        <f>(Premiums_Breakdown!O274/'Macro data'!L37)*1000</f>
        <v>27.748252594209028</v>
      </c>
      <c r="P350" s="64"/>
      <c r="Q350" s="48">
        <f>IF(OR(O350=0, N350=0),"-",O350/N350-1)</f>
        <v>-6.8536258857475274E-2</v>
      </c>
      <c r="R350" s="48">
        <f>IF(OR(O350=0, F350=0),"-",O350/F350-1)</f>
        <v>0.21603881131371105</v>
      </c>
    </row>
    <row r="351" spans="3:18" ht="16.5" thickTop="1" thickBot="1" x14ac:dyDescent="0.3">
      <c r="C351" s="260"/>
      <c r="D351" s="261"/>
      <c r="E351" s="57" t="s">
        <v>86</v>
      </c>
      <c r="F351" s="100">
        <f>(Premiums_Breakdown!F275/'Macro data'!C43)*1000</f>
        <v>23.40084640172352</v>
      </c>
      <c r="G351" s="100">
        <f>(Premiums_Breakdown!G275/'Macro data'!D43)*1000</f>
        <v>25.350180864289261</v>
      </c>
      <c r="H351" s="100">
        <f>(Premiums_Breakdown!H275/'Macro data'!E43)*1000</f>
        <v>25.942016409689899</v>
      </c>
      <c r="I351" s="100">
        <f>(Premiums_Breakdown!I275/'Macro data'!F43)*1000</f>
        <v>26.448878421067811</v>
      </c>
      <c r="J351" s="100">
        <f>(Premiums_Breakdown!J275/'Macro data'!G43)*1000</f>
        <v>27.155322989282308</v>
      </c>
      <c r="K351" s="100">
        <f>(Premiums_Breakdown!K275/'Macro data'!H43)*1000</f>
        <v>29.855407406227876</v>
      </c>
      <c r="L351" s="100">
        <f>(Premiums_Breakdown!L275/'Macro data'!I43)*1000</f>
        <v>31.435867418622212</v>
      </c>
      <c r="M351" s="100">
        <f>(Premiums_Breakdown!M275/'Macro data'!J43)*1000</f>
        <v>31.482900567485906</v>
      </c>
      <c r="N351" s="100">
        <f>(Premiums_Breakdown!N275/'Macro data'!K43)*1000</f>
        <v>30.591370117652222</v>
      </c>
      <c r="O351" s="100">
        <f>(Premiums_Breakdown!O275/'Macro data'!L43)*1000</f>
        <v>28.496356660239424</v>
      </c>
      <c r="P351" s="100"/>
      <c r="Q351" s="48">
        <f>IF(OR(O351=0, N351=0),"-",O351/N351-1)</f>
        <v>-6.8483806032731631E-2</v>
      </c>
      <c r="R351" s="48">
        <f>IF(OR(O351=0, F351=0),"-",O351/F351-1)</f>
        <v>0.21774897245343272</v>
      </c>
    </row>
    <row r="352" spans="3:18" ht="15.75" thickTop="1" x14ac:dyDescent="0.25">
      <c r="E352" s="133" t="s">
        <v>87</v>
      </c>
      <c r="F352" s="85"/>
      <c r="G352" s="85">
        <f>G351/F351-1</f>
        <v>8.3301878449241418E-2</v>
      </c>
      <c r="H352" s="85">
        <f t="shared" ref="H352:O352" si="52">H351/G351-1</f>
        <v>2.3346403269033589E-2</v>
      </c>
      <c r="I352" s="85">
        <f t="shared" si="52"/>
        <v>1.9538265776001484E-2</v>
      </c>
      <c r="J352" s="85">
        <f t="shared" si="52"/>
        <v>2.6709811923509852E-2</v>
      </c>
      <c r="K352" s="85">
        <f t="shared" si="52"/>
        <v>9.9431128770268717E-2</v>
      </c>
      <c r="L352" s="85">
        <f t="shared" si="52"/>
        <v>5.2937144380238887E-2</v>
      </c>
      <c r="M352" s="85">
        <f t="shared" si="52"/>
        <v>1.4961619553031102E-3</v>
      </c>
      <c r="N352" s="85">
        <f t="shared" si="52"/>
        <v>-2.8317926041236952E-2</v>
      </c>
      <c r="O352" s="85">
        <f t="shared" si="52"/>
        <v>-6.8483806032731631E-2</v>
      </c>
      <c r="P352" s="86"/>
    </row>
  </sheetData>
  <mergeCells count="335">
    <mergeCell ref="C74:D74"/>
    <mergeCell ref="C75:D75"/>
    <mergeCell ref="C76:D76"/>
    <mergeCell ref="C77:D77"/>
    <mergeCell ref="C78:D78"/>
    <mergeCell ref="C79:D79"/>
    <mergeCell ref="C65:D65"/>
    <mergeCell ref="C66:D66"/>
    <mergeCell ref="C67:D67"/>
    <mergeCell ref="C68:D68"/>
    <mergeCell ref="C69:D69"/>
    <mergeCell ref="C70:D70"/>
    <mergeCell ref="C71:D71"/>
    <mergeCell ref="C72:D72"/>
    <mergeCell ref="C73:D73"/>
    <mergeCell ref="E44:P44"/>
    <mergeCell ref="C45:D45"/>
    <mergeCell ref="C46:D46"/>
    <mergeCell ref="C47:D47"/>
    <mergeCell ref="C48:D48"/>
    <mergeCell ref="C49:D49"/>
    <mergeCell ref="C50:D50"/>
    <mergeCell ref="C51:D51"/>
    <mergeCell ref="C52:D52"/>
    <mergeCell ref="C8:D8"/>
    <mergeCell ref="C7:D7"/>
    <mergeCell ref="C6:D6"/>
    <mergeCell ref="C86:D86"/>
    <mergeCell ref="C85:D85"/>
    <mergeCell ref="C84:D84"/>
    <mergeCell ref="C83:D83"/>
    <mergeCell ref="C10:D10"/>
    <mergeCell ref="C9:D9"/>
    <mergeCell ref="C23:D23"/>
    <mergeCell ref="C24:D24"/>
    <mergeCell ref="C25:D25"/>
    <mergeCell ref="C26:D26"/>
    <mergeCell ref="C27:D27"/>
    <mergeCell ref="C28:D28"/>
    <mergeCell ref="C17:D17"/>
    <mergeCell ref="C18:D18"/>
    <mergeCell ref="C19:D19"/>
    <mergeCell ref="C20:D20"/>
    <mergeCell ref="C21:D21"/>
    <mergeCell ref="C22:D22"/>
    <mergeCell ref="C11:D11"/>
    <mergeCell ref="C12:D12"/>
    <mergeCell ref="C13:D13"/>
    <mergeCell ref="C200:D200"/>
    <mergeCell ref="C165:D165"/>
    <mergeCell ref="C164:D164"/>
    <mergeCell ref="C163:D163"/>
    <mergeCell ref="C162:D162"/>
    <mergeCell ref="C161:D161"/>
    <mergeCell ref="C184:D184"/>
    <mergeCell ref="C185:D185"/>
    <mergeCell ref="C186:D186"/>
    <mergeCell ref="C187:D187"/>
    <mergeCell ref="C188:D188"/>
    <mergeCell ref="C189:D189"/>
    <mergeCell ref="C178:D178"/>
    <mergeCell ref="C179:D179"/>
    <mergeCell ref="C180:D180"/>
    <mergeCell ref="C181:D181"/>
    <mergeCell ref="C182:D182"/>
    <mergeCell ref="C183:D183"/>
    <mergeCell ref="C166:D166"/>
    <mergeCell ref="C167:D167"/>
    <mergeCell ref="C169:D169"/>
    <mergeCell ref="C170:D170"/>
    <mergeCell ref="C171:D171"/>
    <mergeCell ref="C204:D204"/>
    <mergeCell ref="C203:D203"/>
    <mergeCell ref="C202:D202"/>
    <mergeCell ref="C201:D201"/>
    <mergeCell ref="C280:D280"/>
    <mergeCell ref="C279:D279"/>
    <mergeCell ref="C278:D278"/>
    <mergeCell ref="C243:D243"/>
    <mergeCell ref="C242:D242"/>
    <mergeCell ref="C241:D241"/>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44:D244"/>
    <mergeCell ref="C245:D245"/>
    <mergeCell ref="C320:D320"/>
    <mergeCell ref="C319:D319"/>
    <mergeCell ref="C318:D318"/>
    <mergeCell ref="C317:D317"/>
    <mergeCell ref="C282:D282"/>
    <mergeCell ref="C281:D281"/>
    <mergeCell ref="C321:D321"/>
    <mergeCell ref="C340:D340"/>
    <mergeCell ref="C341:D341"/>
    <mergeCell ref="C322:D322"/>
    <mergeCell ref="C323:D323"/>
    <mergeCell ref="C324:D324"/>
    <mergeCell ref="C325:D325"/>
    <mergeCell ref="C326:D326"/>
    <mergeCell ref="C327:D327"/>
    <mergeCell ref="C295:D295"/>
    <mergeCell ref="C296:D296"/>
    <mergeCell ref="C297:D297"/>
    <mergeCell ref="C298:D298"/>
    <mergeCell ref="C299:D299"/>
    <mergeCell ref="C300:D300"/>
    <mergeCell ref="C289:D289"/>
    <mergeCell ref="C290:D290"/>
    <mergeCell ref="C291:D291"/>
    <mergeCell ref="C346:D346"/>
    <mergeCell ref="C347:D347"/>
    <mergeCell ref="C348:D348"/>
    <mergeCell ref="C349:D349"/>
    <mergeCell ref="C350:D350"/>
    <mergeCell ref="C351:D351"/>
    <mergeCell ref="C328:D328"/>
    <mergeCell ref="C329:D329"/>
    <mergeCell ref="C330:D330"/>
    <mergeCell ref="C331:D331"/>
    <mergeCell ref="C332:D332"/>
    <mergeCell ref="C333:D333"/>
    <mergeCell ref="C342:D342"/>
    <mergeCell ref="C343:D343"/>
    <mergeCell ref="C344:D344"/>
    <mergeCell ref="C345:D345"/>
    <mergeCell ref="C334:D334"/>
    <mergeCell ref="C335:D335"/>
    <mergeCell ref="C336:D336"/>
    <mergeCell ref="C337:D337"/>
    <mergeCell ref="C338:D338"/>
    <mergeCell ref="C339:D339"/>
    <mergeCell ref="E316:P316"/>
    <mergeCell ref="C307:D307"/>
    <mergeCell ref="C308:D308"/>
    <mergeCell ref="C309:D309"/>
    <mergeCell ref="C310:D310"/>
    <mergeCell ref="C311:D311"/>
    <mergeCell ref="C301:D301"/>
    <mergeCell ref="C302:D302"/>
    <mergeCell ref="C303:D303"/>
    <mergeCell ref="C304:D304"/>
    <mergeCell ref="C305:D305"/>
    <mergeCell ref="C306:D306"/>
    <mergeCell ref="C312:D312"/>
    <mergeCell ref="C292:D292"/>
    <mergeCell ref="C293:D293"/>
    <mergeCell ref="C294:D294"/>
    <mergeCell ref="C283:D283"/>
    <mergeCell ref="C284:D284"/>
    <mergeCell ref="C285:D285"/>
    <mergeCell ref="C286:D286"/>
    <mergeCell ref="C287:D287"/>
    <mergeCell ref="C288:D288"/>
    <mergeCell ref="E277:P277"/>
    <mergeCell ref="C268:D268"/>
    <mergeCell ref="C269:D269"/>
    <mergeCell ref="C270:D270"/>
    <mergeCell ref="C271:D271"/>
    <mergeCell ref="C272:D272"/>
    <mergeCell ref="C273:D273"/>
    <mergeCell ref="C250:D250"/>
    <mergeCell ref="C251:D251"/>
    <mergeCell ref="C252:D252"/>
    <mergeCell ref="C253:D253"/>
    <mergeCell ref="C254:D254"/>
    <mergeCell ref="C255:D255"/>
    <mergeCell ref="C246:D246"/>
    <mergeCell ref="C247:D247"/>
    <mergeCell ref="C248:D248"/>
    <mergeCell ref="C249:D249"/>
    <mergeCell ref="E238:P238"/>
    <mergeCell ref="C229:D229"/>
    <mergeCell ref="C230:D230"/>
    <mergeCell ref="C231:D231"/>
    <mergeCell ref="C232:D232"/>
    <mergeCell ref="C233:D233"/>
    <mergeCell ref="C240:D240"/>
    <mergeCell ref="C239:D239"/>
    <mergeCell ref="C223:D223"/>
    <mergeCell ref="C224:D224"/>
    <mergeCell ref="C225:D225"/>
    <mergeCell ref="C226:D226"/>
    <mergeCell ref="C227:D227"/>
    <mergeCell ref="C228:D228"/>
    <mergeCell ref="C234:D234"/>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E199:P199"/>
    <mergeCell ref="C190:D190"/>
    <mergeCell ref="C191:D191"/>
    <mergeCell ref="C192:D192"/>
    <mergeCell ref="C193:D193"/>
    <mergeCell ref="C194:D194"/>
    <mergeCell ref="C172:D172"/>
    <mergeCell ref="C173:D173"/>
    <mergeCell ref="C174:D174"/>
    <mergeCell ref="C175:D175"/>
    <mergeCell ref="C176:D176"/>
    <mergeCell ref="C177:D177"/>
    <mergeCell ref="E160:P160"/>
    <mergeCell ref="C151:D151"/>
    <mergeCell ref="C152:D152"/>
    <mergeCell ref="C153:D153"/>
    <mergeCell ref="C154:D154"/>
    <mergeCell ref="C155:D155"/>
    <mergeCell ref="C168:D168"/>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E121:P121"/>
    <mergeCell ref="C112:D112"/>
    <mergeCell ref="C113:D113"/>
    <mergeCell ref="C114:D114"/>
    <mergeCell ref="C115:D115"/>
    <mergeCell ref="C116:D116"/>
    <mergeCell ref="C126:D126"/>
    <mergeCell ref="C125:D125"/>
    <mergeCell ref="C124:D124"/>
    <mergeCell ref="C123:D123"/>
    <mergeCell ref="C122:D122"/>
    <mergeCell ref="C117:D117"/>
    <mergeCell ref="C108:D108"/>
    <mergeCell ref="C109:D109"/>
    <mergeCell ref="C110:D110"/>
    <mergeCell ref="C111:D111"/>
    <mergeCell ref="C100:D100"/>
    <mergeCell ref="C101:D101"/>
    <mergeCell ref="C102:D102"/>
    <mergeCell ref="C103:D103"/>
    <mergeCell ref="C104:D104"/>
    <mergeCell ref="C105:D105"/>
    <mergeCell ref="C99:D99"/>
    <mergeCell ref="C88:D88"/>
    <mergeCell ref="C89:D89"/>
    <mergeCell ref="C90:D90"/>
    <mergeCell ref="C91:D91"/>
    <mergeCell ref="C92:D92"/>
    <mergeCell ref="C93:D93"/>
    <mergeCell ref="C106:D106"/>
    <mergeCell ref="C107:D107"/>
    <mergeCell ref="C31:D31"/>
    <mergeCell ref="C32:D32"/>
    <mergeCell ref="C33:D33"/>
    <mergeCell ref="C34:D34"/>
    <mergeCell ref="C94:D94"/>
    <mergeCell ref="C95:D95"/>
    <mergeCell ref="C96:D96"/>
    <mergeCell ref="C97:D97"/>
    <mergeCell ref="C98:D98"/>
    <mergeCell ref="C40:D40"/>
    <mergeCell ref="C87:D87"/>
    <mergeCell ref="C44:D44"/>
    <mergeCell ref="C53:D53"/>
    <mergeCell ref="C54:D54"/>
    <mergeCell ref="C55:D55"/>
    <mergeCell ref="C56:D56"/>
    <mergeCell ref="C57:D57"/>
    <mergeCell ref="C58:D58"/>
    <mergeCell ref="C59:D59"/>
    <mergeCell ref="C60:D60"/>
    <mergeCell ref="C61:D61"/>
    <mergeCell ref="C62:D62"/>
    <mergeCell ref="C63:D63"/>
    <mergeCell ref="C64:D64"/>
    <mergeCell ref="C5:D5"/>
    <mergeCell ref="C82:D82"/>
    <mergeCell ref="C121:D121"/>
    <mergeCell ref="C160:D160"/>
    <mergeCell ref="C199:D199"/>
    <mergeCell ref="C238:D238"/>
    <mergeCell ref="C277:D277"/>
    <mergeCell ref="C316:D316"/>
    <mergeCell ref="E2:P2"/>
    <mergeCell ref="E3:P3"/>
    <mergeCell ref="C14:D14"/>
    <mergeCell ref="C15:D15"/>
    <mergeCell ref="C16:D16"/>
    <mergeCell ref="E5:P5"/>
    <mergeCell ref="C195:D195"/>
    <mergeCell ref="C156:D156"/>
    <mergeCell ref="E82:P82"/>
    <mergeCell ref="C35:D35"/>
    <mergeCell ref="C36:D36"/>
    <mergeCell ref="C37:D37"/>
    <mergeCell ref="C38:D38"/>
    <mergeCell ref="C39:D39"/>
    <mergeCell ref="C29:D29"/>
    <mergeCell ref="C30:D30"/>
  </mergeCells>
  <conditionalFormatting sqref="E6:N6 Q6 Q83 Q122 Q161 Q200 Q239 Q278 Q317 Q45">
    <cfRule type="cellIs" dxfId="383" priority="382" operator="equal">
      <formula>0</formula>
    </cfRule>
  </conditionalFormatting>
  <conditionalFormatting sqref="E84:E115">
    <cfRule type="cellIs" dxfId="382" priority="366" operator="equal">
      <formula>0</formula>
    </cfRule>
  </conditionalFormatting>
  <conditionalFormatting sqref="Q7:Q40">
    <cfRule type="cellIs" dxfId="381" priority="388" operator="equal">
      <formula>0</formula>
    </cfRule>
  </conditionalFormatting>
  <conditionalFormatting sqref="R6">
    <cfRule type="cellIs" dxfId="380" priority="383" operator="equal">
      <formula>0</formula>
    </cfRule>
  </conditionalFormatting>
  <conditionalFormatting sqref="P6">
    <cfRule type="cellIs" dxfId="379" priority="390" operator="equal">
      <formula>0</formula>
    </cfRule>
  </conditionalFormatting>
  <conditionalFormatting sqref="R7:R40">
    <cfRule type="cellIs" dxfId="378" priority="389" operator="equal">
      <formula>0</formula>
    </cfRule>
  </conditionalFormatting>
  <conditionalFormatting sqref="E7:E38">
    <cfRule type="cellIs" dxfId="377" priority="394" operator="equal">
      <formula>0</formula>
    </cfRule>
  </conditionalFormatting>
  <conditionalFormatting sqref="O6">
    <cfRule type="cellIs" dxfId="376" priority="392" operator="equal">
      <formula>0</formula>
    </cfRule>
  </conditionalFormatting>
  <conditionalFormatting sqref="F119:P119">
    <cfRule type="cellIs" dxfId="375" priority="346" operator="equal">
      <formula>0</formula>
    </cfRule>
  </conditionalFormatting>
  <conditionalFormatting sqref="R7:R40">
    <cfRule type="dataBar" priority="396">
      <dataBar>
        <cfvo type="min"/>
        <cfvo type="max"/>
        <color rgb="FF008AEF"/>
      </dataBar>
      <extLst>
        <ext xmlns:x14="http://schemas.microsoft.com/office/spreadsheetml/2009/9/main" uri="{B025F937-C7B1-47D3-B67F-A62EFF666E3E}">
          <x14:id>{8BFE18D7-4CEA-4CFC-8B5C-20FE1579C659}</x14:id>
        </ext>
      </extLst>
    </cfRule>
  </conditionalFormatting>
  <conditionalFormatting sqref="Q7:Q40">
    <cfRule type="dataBar" priority="397">
      <dataBar>
        <cfvo type="min"/>
        <cfvo type="max"/>
        <color rgb="FF008AEF"/>
      </dataBar>
      <extLst>
        <ext xmlns:x14="http://schemas.microsoft.com/office/spreadsheetml/2009/9/main" uri="{B025F937-C7B1-47D3-B67F-A62EFF666E3E}">
          <x14:id>{9861C04D-46DD-45F3-9506-D2B8B6073836}</x14:id>
        </ext>
      </extLst>
    </cfRule>
  </conditionalFormatting>
  <conditionalFormatting sqref="E122:N122">
    <cfRule type="cellIs" dxfId="374" priority="335" operator="equal">
      <formula>0</formula>
    </cfRule>
  </conditionalFormatting>
  <conditionalFormatting sqref="E83:N83">
    <cfRule type="cellIs" dxfId="373" priority="365" operator="equal">
      <formula>0</formula>
    </cfRule>
  </conditionalFormatting>
  <conditionalFormatting sqref="P83">
    <cfRule type="cellIs" dxfId="372" priority="361" operator="equal">
      <formula>0</formula>
    </cfRule>
  </conditionalFormatting>
  <conditionalFormatting sqref="R84:R117">
    <cfRule type="cellIs" dxfId="371" priority="360" operator="equal">
      <formula>0</formula>
    </cfRule>
  </conditionalFormatting>
  <conditionalFormatting sqref="Q84:Q117">
    <cfRule type="cellIs" dxfId="370" priority="359" operator="equal">
      <formula>0</formula>
    </cfRule>
  </conditionalFormatting>
  <conditionalFormatting sqref="R83">
    <cfRule type="cellIs" dxfId="369" priority="354" operator="equal">
      <formula>0</formula>
    </cfRule>
  </conditionalFormatting>
  <conditionalFormatting sqref="O83">
    <cfRule type="cellIs" dxfId="368" priority="363" operator="equal">
      <formula>0</formula>
    </cfRule>
  </conditionalFormatting>
  <conditionalFormatting sqref="Q118:Q119">
    <cfRule type="cellIs" dxfId="367" priority="352" operator="equal">
      <formula>0</formula>
    </cfRule>
  </conditionalFormatting>
  <conditionalFormatting sqref="Q118:Q119">
    <cfRule type="dataBar" priority="353">
      <dataBar>
        <cfvo type="min"/>
        <cfvo type="max"/>
        <color rgb="FF008AEF"/>
      </dataBar>
      <extLst>
        <ext xmlns:x14="http://schemas.microsoft.com/office/spreadsheetml/2009/9/main" uri="{B025F937-C7B1-47D3-B67F-A62EFF666E3E}">
          <x14:id>{ECE91636-CFC7-4D11-A964-8855F5FF49FF}</x14:id>
        </ext>
      </extLst>
    </cfRule>
  </conditionalFormatting>
  <conditionalFormatting sqref="F119:P119">
    <cfRule type="dataBar" priority="347">
      <dataBar>
        <cfvo type="min"/>
        <cfvo type="max"/>
        <color rgb="FF008AEF"/>
      </dataBar>
      <extLst>
        <ext xmlns:x14="http://schemas.microsoft.com/office/spreadsheetml/2009/9/main" uri="{B025F937-C7B1-47D3-B67F-A62EFF666E3E}">
          <x14:id>{1B071A19-2726-4E86-A59E-AC0FFD8B320A}</x14:id>
        </ext>
      </extLst>
    </cfRule>
  </conditionalFormatting>
  <conditionalFormatting sqref="R84:R117">
    <cfRule type="dataBar" priority="1618">
      <dataBar>
        <cfvo type="min"/>
        <cfvo type="max"/>
        <color rgb="FF008AEF"/>
      </dataBar>
      <extLst>
        <ext xmlns:x14="http://schemas.microsoft.com/office/spreadsheetml/2009/9/main" uri="{B025F937-C7B1-47D3-B67F-A62EFF666E3E}">
          <x14:id>{22553D88-2201-4A6C-A449-ABD1CC60322E}</x14:id>
        </ext>
      </extLst>
    </cfRule>
  </conditionalFormatting>
  <conditionalFormatting sqref="Q84:Q117">
    <cfRule type="dataBar" priority="1619">
      <dataBar>
        <cfvo type="min"/>
        <cfvo type="max"/>
        <color rgb="FF008AEF"/>
      </dataBar>
      <extLst>
        <ext xmlns:x14="http://schemas.microsoft.com/office/spreadsheetml/2009/9/main" uri="{B025F937-C7B1-47D3-B67F-A62EFF666E3E}">
          <x14:id>{D6CE1AB7-992B-4993-B87D-C062C4BA1BE0}</x14:id>
        </ext>
      </extLst>
    </cfRule>
  </conditionalFormatting>
  <conditionalFormatting sqref="P122">
    <cfRule type="cellIs" dxfId="366" priority="329" operator="equal">
      <formula>0</formula>
    </cfRule>
  </conditionalFormatting>
  <conditionalFormatting sqref="R123:R156">
    <cfRule type="cellIs" dxfId="365" priority="328" operator="equal">
      <formula>0</formula>
    </cfRule>
  </conditionalFormatting>
  <conditionalFormatting sqref="R122">
    <cfRule type="cellIs" dxfId="364" priority="322" operator="equal">
      <formula>0</formula>
    </cfRule>
  </conditionalFormatting>
  <conditionalFormatting sqref="Q123:Q156">
    <cfRule type="cellIs" dxfId="363" priority="327" operator="equal">
      <formula>0</formula>
    </cfRule>
  </conditionalFormatting>
  <conditionalFormatting sqref="E123:E154">
    <cfRule type="cellIs" dxfId="362" priority="333" operator="equal">
      <formula>0</formula>
    </cfRule>
  </conditionalFormatting>
  <conditionalFormatting sqref="O122">
    <cfRule type="cellIs" dxfId="361" priority="331" operator="equal">
      <formula>0</formula>
    </cfRule>
  </conditionalFormatting>
  <conditionalFormatting sqref="E200:N200">
    <cfRule type="cellIs" dxfId="360" priority="283" operator="equal">
      <formula>0</formula>
    </cfRule>
  </conditionalFormatting>
  <conditionalFormatting sqref="Q162:Q195">
    <cfRule type="cellIs" dxfId="359" priority="301" operator="equal">
      <formula>0</formula>
    </cfRule>
  </conditionalFormatting>
  <conditionalFormatting sqref="R123:R156">
    <cfRule type="dataBar" priority="1620">
      <dataBar>
        <cfvo type="min"/>
        <cfvo type="max"/>
        <color rgb="FF008AEF"/>
      </dataBar>
      <extLst>
        <ext xmlns:x14="http://schemas.microsoft.com/office/spreadsheetml/2009/9/main" uri="{B025F937-C7B1-47D3-B67F-A62EFF666E3E}">
          <x14:id>{D0EE56DA-F42F-45C1-99A5-897E2DDC59EF}</x14:id>
        </ext>
      </extLst>
    </cfRule>
  </conditionalFormatting>
  <conditionalFormatting sqref="Q123:Q156">
    <cfRule type="dataBar" priority="1621">
      <dataBar>
        <cfvo type="min"/>
        <cfvo type="max"/>
        <color rgb="FF008AEF"/>
      </dataBar>
      <extLst>
        <ext xmlns:x14="http://schemas.microsoft.com/office/spreadsheetml/2009/9/main" uri="{B025F937-C7B1-47D3-B67F-A62EFF666E3E}">
          <x14:id>{7B283C9F-A026-4361-B4E0-F8C91E14FF70}</x14:id>
        </ext>
      </extLst>
    </cfRule>
  </conditionalFormatting>
  <conditionalFormatting sqref="E161:N161">
    <cfRule type="cellIs" dxfId="358" priority="309" operator="equal">
      <formula>0</formula>
    </cfRule>
  </conditionalFormatting>
  <conditionalFormatting sqref="R161">
    <cfRule type="cellIs" dxfId="357" priority="296" operator="equal">
      <formula>0</formula>
    </cfRule>
  </conditionalFormatting>
  <conditionalFormatting sqref="O200">
    <cfRule type="cellIs" dxfId="356" priority="279" operator="equal">
      <formula>0</formula>
    </cfRule>
  </conditionalFormatting>
  <conditionalFormatting sqref="E162:E193">
    <cfRule type="cellIs" dxfId="355" priority="307" operator="equal">
      <formula>0</formula>
    </cfRule>
  </conditionalFormatting>
  <conditionalFormatting sqref="O161">
    <cfRule type="cellIs" dxfId="354" priority="305" operator="equal">
      <formula>0</formula>
    </cfRule>
  </conditionalFormatting>
  <conditionalFormatting sqref="P161">
    <cfRule type="cellIs" dxfId="353" priority="303" operator="equal">
      <formula>0</formula>
    </cfRule>
  </conditionalFormatting>
  <conditionalFormatting sqref="R162:R195">
    <cfRule type="cellIs" dxfId="352" priority="302" operator="equal">
      <formula>0</formula>
    </cfRule>
  </conditionalFormatting>
  <conditionalFormatting sqref="P200">
    <cfRule type="cellIs" dxfId="351" priority="277" operator="equal">
      <formula>0</formula>
    </cfRule>
  </conditionalFormatting>
  <conditionalFormatting sqref="E239:N239">
    <cfRule type="cellIs" dxfId="350" priority="257" operator="equal">
      <formula>0</formula>
    </cfRule>
  </conditionalFormatting>
  <conditionalFormatting sqref="R162:R195">
    <cfRule type="dataBar" priority="1623">
      <dataBar>
        <cfvo type="min"/>
        <cfvo type="max"/>
        <color rgb="FF008AEF"/>
      </dataBar>
      <extLst>
        <ext xmlns:x14="http://schemas.microsoft.com/office/spreadsheetml/2009/9/main" uri="{B025F937-C7B1-47D3-B67F-A62EFF666E3E}">
          <x14:id>{6FC4F031-8AEC-449D-990F-2ED728535471}</x14:id>
        </ext>
      </extLst>
    </cfRule>
  </conditionalFormatting>
  <conditionalFormatting sqref="Q162:Q195">
    <cfRule type="dataBar" priority="1624">
      <dataBar>
        <cfvo type="min"/>
        <cfvo type="max"/>
        <color rgb="FF008AEF"/>
      </dataBar>
      <extLst>
        <ext xmlns:x14="http://schemas.microsoft.com/office/spreadsheetml/2009/9/main" uri="{B025F937-C7B1-47D3-B67F-A62EFF666E3E}">
          <x14:id>{8D9ADA69-D9EA-45EF-9249-09C82AE96A75}</x14:id>
        </ext>
      </extLst>
    </cfRule>
  </conditionalFormatting>
  <conditionalFormatting sqref="R200">
    <cfRule type="cellIs" dxfId="349" priority="270" operator="equal">
      <formula>0</formula>
    </cfRule>
  </conditionalFormatting>
  <conditionalFormatting sqref="Q201:Q234">
    <cfRule type="cellIs" dxfId="348" priority="275" operator="equal">
      <formula>0</formula>
    </cfRule>
  </conditionalFormatting>
  <conditionalFormatting sqref="E279:E310">
    <cfRule type="cellIs" dxfId="347" priority="233" operator="equal">
      <formula>0</formula>
    </cfRule>
  </conditionalFormatting>
  <conditionalFormatting sqref="E201:E232">
    <cfRule type="cellIs" dxfId="346" priority="281" operator="equal">
      <formula>0</formula>
    </cfRule>
  </conditionalFormatting>
  <conditionalFormatting sqref="R201:R234">
    <cfRule type="cellIs" dxfId="345" priority="276" operator="equal">
      <formula>0</formula>
    </cfRule>
  </conditionalFormatting>
  <conditionalFormatting sqref="P239">
    <cfRule type="cellIs" dxfId="344" priority="251" operator="equal">
      <formula>0</formula>
    </cfRule>
  </conditionalFormatting>
  <conditionalFormatting sqref="O278:P278">
    <cfRule type="cellIs" dxfId="343" priority="231" operator="equal">
      <formula>0</formula>
    </cfRule>
  </conditionalFormatting>
  <conditionalFormatting sqref="E278:N278">
    <cfRule type="cellIs" dxfId="342" priority="235" operator="equal">
      <formula>0</formula>
    </cfRule>
  </conditionalFormatting>
  <conditionalFormatting sqref="R201:R234">
    <cfRule type="dataBar" priority="1626">
      <dataBar>
        <cfvo type="min"/>
        <cfvo type="max"/>
        <color rgb="FF008AEF"/>
      </dataBar>
      <extLst>
        <ext xmlns:x14="http://schemas.microsoft.com/office/spreadsheetml/2009/9/main" uri="{B025F937-C7B1-47D3-B67F-A62EFF666E3E}">
          <x14:id>{1048EF54-E10E-4871-9D3D-3748B8AA11A4}</x14:id>
        </ext>
      </extLst>
    </cfRule>
  </conditionalFormatting>
  <conditionalFormatting sqref="Q201:Q234">
    <cfRule type="dataBar" priority="1627">
      <dataBar>
        <cfvo type="min"/>
        <cfvo type="max"/>
        <color rgb="FF008AEF"/>
      </dataBar>
      <extLst>
        <ext xmlns:x14="http://schemas.microsoft.com/office/spreadsheetml/2009/9/main" uri="{B025F937-C7B1-47D3-B67F-A62EFF666E3E}">
          <x14:id>{C3B530BB-9925-4A76-87B6-17D808C9FD42}</x14:id>
        </ext>
      </extLst>
    </cfRule>
  </conditionalFormatting>
  <conditionalFormatting sqref="R239">
    <cfRule type="cellIs" dxfId="341" priority="246" operator="equal">
      <formula>0</formula>
    </cfRule>
  </conditionalFormatting>
  <conditionalFormatting sqref="Q240:Q273">
    <cfRule type="cellIs" dxfId="340" priority="249" operator="equal">
      <formula>0</formula>
    </cfRule>
  </conditionalFormatting>
  <conditionalFormatting sqref="E318:E349">
    <cfRule type="cellIs" dxfId="339" priority="210" operator="equal">
      <formula>0</formula>
    </cfRule>
  </conditionalFormatting>
  <conditionalFormatting sqref="E240:E271">
    <cfRule type="cellIs" dxfId="338" priority="255" operator="equal">
      <formula>0</formula>
    </cfRule>
  </conditionalFormatting>
  <conditionalFormatting sqref="O239">
    <cfRule type="cellIs" dxfId="337" priority="253" operator="equal">
      <formula>0</formula>
    </cfRule>
  </conditionalFormatting>
  <conditionalFormatting sqref="R240:R273">
    <cfRule type="cellIs" dxfId="336" priority="250" operator="equal">
      <formula>0</formula>
    </cfRule>
  </conditionalFormatting>
  <conditionalFormatting sqref="O317:P317">
    <cfRule type="cellIs" dxfId="335" priority="208" operator="equal">
      <formula>0</formula>
    </cfRule>
  </conditionalFormatting>
  <conditionalFormatting sqref="R240:R273">
    <cfRule type="dataBar" priority="1629">
      <dataBar>
        <cfvo type="min"/>
        <cfvo type="max"/>
        <color rgb="FF008AEF"/>
      </dataBar>
      <extLst>
        <ext xmlns:x14="http://schemas.microsoft.com/office/spreadsheetml/2009/9/main" uri="{B025F937-C7B1-47D3-B67F-A62EFF666E3E}">
          <x14:id>{75BA0011-937A-4A54-B5E6-09EC1825C3E8}</x14:id>
        </ext>
      </extLst>
    </cfRule>
  </conditionalFormatting>
  <conditionalFormatting sqref="Q240:Q273">
    <cfRule type="dataBar" priority="1630">
      <dataBar>
        <cfvo type="min"/>
        <cfvo type="max"/>
        <color rgb="FF008AEF"/>
      </dataBar>
      <extLst>
        <ext xmlns:x14="http://schemas.microsoft.com/office/spreadsheetml/2009/9/main" uri="{B025F937-C7B1-47D3-B67F-A62EFF666E3E}">
          <x14:id>{484BDE52-877A-4377-9E16-78F853B1AFDF}</x14:id>
        </ext>
      </extLst>
    </cfRule>
  </conditionalFormatting>
  <conditionalFormatting sqref="R278">
    <cfRule type="cellIs" dxfId="334" priority="221" operator="equal">
      <formula>0</formula>
    </cfRule>
  </conditionalFormatting>
  <conditionalFormatting sqref="Q279:Q312">
    <cfRule type="cellIs" dxfId="333" priority="225" operator="equal">
      <formula>0</formula>
    </cfRule>
  </conditionalFormatting>
  <conditionalFormatting sqref="E352">
    <cfRule type="cellIs" dxfId="332" priority="158" operator="equal">
      <formula>0</formula>
    </cfRule>
  </conditionalFormatting>
  <conditionalFormatting sqref="R279:R312">
    <cfRule type="cellIs" dxfId="331" priority="227" operator="equal">
      <formula>0</formula>
    </cfRule>
  </conditionalFormatting>
  <conditionalFormatting sqref="R279:R312">
    <cfRule type="dataBar" priority="1632">
      <dataBar>
        <cfvo type="min"/>
        <cfvo type="max"/>
        <color rgb="FF008AEF"/>
      </dataBar>
      <extLst>
        <ext xmlns:x14="http://schemas.microsoft.com/office/spreadsheetml/2009/9/main" uri="{B025F937-C7B1-47D3-B67F-A62EFF666E3E}">
          <x14:id>{FBFBCC14-CDC9-46DA-8A34-85B61262E3E3}</x14:id>
        </ext>
      </extLst>
    </cfRule>
  </conditionalFormatting>
  <conditionalFormatting sqref="Q279:Q312">
    <cfRule type="dataBar" priority="1633">
      <dataBar>
        <cfvo type="min"/>
        <cfvo type="max"/>
        <color rgb="FF008AEF"/>
      </dataBar>
      <extLst>
        <ext xmlns:x14="http://schemas.microsoft.com/office/spreadsheetml/2009/9/main" uri="{B025F937-C7B1-47D3-B67F-A62EFF666E3E}">
          <x14:id>{491EF2A5-CACF-4037-9B1D-CAF89E58B891}</x14:id>
        </ext>
      </extLst>
    </cfRule>
  </conditionalFormatting>
  <conditionalFormatting sqref="E317:N317">
    <cfRule type="cellIs" dxfId="330" priority="212" operator="equal">
      <formula>0</formula>
    </cfRule>
  </conditionalFormatting>
  <conditionalFormatting sqref="R317">
    <cfRule type="cellIs" dxfId="329" priority="198" operator="equal">
      <formula>0</formula>
    </cfRule>
  </conditionalFormatting>
  <conditionalFormatting sqref="Q318:Q351">
    <cfRule type="cellIs" dxfId="328" priority="202" operator="equal">
      <formula>0</formula>
    </cfRule>
  </conditionalFormatting>
  <conditionalFormatting sqref="R318:R351">
    <cfRule type="cellIs" dxfId="327" priority="204" operator="equal">
      <formula>0</formula>
    </cfRule>
  </conditionalFormatting>
  <conditionalFormatting sqref="F313:P313">
    <cfRule type="cellIs" dxfId="326" priority="156" operator="equal">
      <formula>0</formula>
    </cfRule>
  </conditionalFormatting>
  <conditionalFormatting sqref="F352:P352">
    <cfRule type="cellIs" dxfId="325" priority="159" operator="equal">
      <formula>0</formula>
    </cfRule>
  </conditionalFormatting>
  <conditionalFormatting sqref="R318:R351">
    <cfRule type="dataBar" priority="1635">
      <dataBar>
        <cfvo type="min"/>
        <cfvo type="max"/>
        <color rgb="FF008AEF"/>
      </dataBar>
      <extLst>
        <ext xmlns:x14="http://schemas.microsoft.com/office/spreadsheetml/2009/9/main" uri="{B025F937-C7B1-47D3-B67F-A62EFF666E3E}">
          <x14:id>{38499D08-1EEE-4937-9F16-6FEA017FC5A2}</x14:id>
        </ext>
      </extLst>
    </cfRule>
  </conditionalFormatting>
  <conditionalFormatting sqref="Q318:Q351">
    <cfRule type="dataBar" priority="1636">
      <dataBar>
        <cfvo type="min"/>
        <cfvo type="max"/>
        <color rgb="FF008AEF"/>
      </dataBar>
      <extLst>
        <ext xmlns:x14="http://schemas.microsoft.com/office/spreadsheetml/2009/9/main" uri="{B025F937-C7B1-47D3-B67F-A62EFF666E3E}">
          <x14:id>{E718449A-5823-4524-8664-4DB989A892F6}</x14:id>
        </ext>
      </extLst>
    </cfRule>
  </conditionalFormatting>
  <conditionalFormatting sqref="F352:P352">
    <cfRule type="dataBar" priority="160">
      <dataBar>
        <cfvo type="min"/>
        <cfvo type="max"/>
        <color rgb="FF008AEF"/>
      </dataBar>
      <extLst>
        <ext xmlns:x14="http://schemas.microsoft.com/office/spreadsheetml/2009/9/main" uri="{B025F937-C7B1-47D3-B67F-A62EFF666E3E}">
          <x14:id>{9D6F4A9E-48D1-401F-98E5-08E277D0060E}</x14:id>
        </ext>
      </extLst>
    </cfRule>
  </conditionalFormatting>
  <conditionalFormatting sqref="E313">
    <cfRule type="cellIs" dxfId="324" priority="155" operator="equal">
      <formula>0</formula>
    </cfRule>
  </conditionalFormatting>
  <conditionalFormatting sqref="F313:P313">
    <cfRule type="dataBar" priority="157">
      <dataBar>
        <cfvo type="min"/>
        <cfvo type="max"/>
        <color rgb="FF008AEF"/>
      </dataBar>
      <extLst>
        <ext xmlns:x14="http://schemas.microsoft.com/office/spreadsheetml/2009/9/main" uri="{B025F937-C7B1-47D3-B67F-A62EFF666E3E}">
          <x14:id>{A4843C0F-048B-41FD-AD93-8BC5B3124B17}</x14:id>
        </ext>
      </extLst>
    </cfRule>
  </conditionalFormatting>
  <conditionalFormatting sqref="E194">
    <cfRule type="cellIs" dxfId="323" priority="116" operator="equal">
      <formula>0</formula>
    </cfRule>
  </conditionalFormatting>
  <conditionalFormatting sqref="E311">
    <cfRule type="cellIs" dxfId="322" priority="140" operator="equal">
      <formula>0</formula>
    </cfRule>
  </conditionalFormatting>
  <conditionalFormatting sqref="E235">
    <cfRule type="cellIs" dxfId="321" priority="122" operator="equal">
      <formula>0</formula>
    </cfRule>
  </conditionalFormatting>
  <conditionalFormatting sqref="E273">
    <cfRule type="cellIs" dxfId="320" priority="132" operator="equal">
      <formula>0</formula>
    </cfRule>
  </conditionalFormatting>
  <conditionalFormatting sqref="F235:P235">
    <cfRule type="cellIs" dxfId="319" priority="123" operator="equal">
      <formula>0</formula>
    </cfRule>
  </conditionalFormatting>
  <conditionalFormatting sqref="E272">
    <cfRule type="cellIs" dxfId="318" priority="133" operator="equal">
      <formula>0</formula>
    </cfRule>
  </conditionalFormatting>
  <conditionalFormatting sqref="E155">
    <cfRule type="cellIs" dxfId="317" priority="111" operator="equal">
      <formula>0</formula>
    </cfRule>
  </conditionalFormatting>
  <conditionalFormatting sqref="E312">
    <cfRule type="cellIs" dxfId="316" priority="139" operator="equal">
      <formula>0</formula>
    </cfRule>
  </conditionalFormatting>
  <conditionalFormatting sqref="E195">
    <cfRule type="cellIs" dxfId="315" priority="115" operator="equal">
      <formula>0</formula>
    </cfRule>
  </conditionalFormatting>
  <conditionalFormatting sqref="E41">
    <cfRule type="cellIs" dxfId="314" priority="102" operator="equal">
      <formula>0</formula>
    </cfRule>
  </conditionalFormatting>
  <conditionalFormatting sqref="E350">
    <cfRule type="cellIs" dxfId="313" priority="138" operator="equal">
      <formula>0</formula>
    </cfRule>
  </conditionalFormatting>
  <conditionalFormatting sqref="E351">
    <cfRule type="cellIs" dxfId="312" priority="137" operator="equal">
      <formula>0</formula>
    </cfRule>
  </conditionalFormatting>
  <conditionalFormatting sqref="F274:P274">
    <cfRule type="cellIs" dxfId="311" priority="135" operator="equal">
      <formula>0</formula>
    </cfRule>
  </conditionalFormatting>
  <conditionalFormatting sqref="E274">
    <cfRule type="cellIs" dxfId="310" priority="134" operator="equal">
      <formula>0</formula>
    </cfRule>
  </conditionalFormatting>
  <conditionalFormatting sqref="F274:P274">
    <cfRule type="dataBar" priority="136">
      <dataBar>
        <cfvo type="min"/>
        <cfvo type="max"/>
        <color rgb="FF008AEF"/>
      </dataBar>
      <extLst>
        <ext xmlns:x14="http://schemas.microsoft.com/office/spreadsheetml/2009/9/main" uri="{B025F937-C7B1-47D3-B67F-A62EFF666E3E}">
          <x14:id>{DCBACC4C-4069-4E60-AA31-FE0F48B0A7A6}</x14:id>
        </ext>
      </extLst>
    </cfRule>
  </conditionalFormatting>
  <conditionalFormatting sqref="E156">
    <cfRule type="cellIs" dxfId="309" priority="110" operator="equal">
      <formula>0</formula>
    </cfRule>
  </conditionalFormatting>
  <conditionalFormatting sqref="E117">
    <cfRule type="cellIs" dxfId="308" priority="105" operator="equal">
      <formula>0</formula>
    </cfRule>
  </conditionalFormatting>
  <conditionalFormatting sqref="P240:P271">
    <cfRule type="cellIs" dxfId="307" priority="82" operator="equal">
      <formula>0</formula>
    </cfRule>
  </conditionalFormatting>
  <conditionalFormatting sqref="F118:P118">
    <cfRule type="cellIs" dxfId="306" priority="108" operator="equal">
      <formula>0</formula>
    </cfRule>
  </conditionalFormatting>
  <conditionalFormatting sqref="E116">
    <cfRule type="cellIs" dxfId="305" priority="106" operator="equal">
      <formula>0</formula>
    </cfRule>
  </conditionalFormatting>
  <conditionalFormatting sqref="K240:O271">
    <cfRule type="cellIs" dxfId="304" priority="83" operator="equal">
      <formula>0</formula>
    </cfRule>
  </conditionalFormatting>
  <conditionalFormatting sqref="F235:P235">
    <cfRule type="dataBar" priority="124">
      <dataBar>
        <cfvo type="min"/>
        <cfvo type="max"/>
        <color rgb="FF008AEF"/>
      </dataBar>
      <extLst>
        <ext xmlns:x14="http://schemas.microsoft.com/office/spreadsheetml/2009/9/main" uri="{B025F937-C7B1-47D3-B67F-A62EFF666E3E}">
          <x14:id>{1F45FF4B-A639-4D5C-BA38-9D7526A99E31}</x14:id>
        </ext>
      </extLst>
    </cfRule>
  </conditionalFormatting>
  <conditionalFormatting sqref="E233">
    <cfRule type="cellIs" dxfId="303" priority="121" operator="equal">
      <formula>0</formula>
    </cfRule>
  </conditionalFormatting>
  <conditionalFormatting sqref="E234">
    <cfRule type="cellIs" dxfId="302" priority="120" operator="equal">
      <formula>0</formula>
    </cfRule>
  </conditionalFormatting>
  <conditionalFormatting sqref="F196:P196">
    <cfRule type="cellIs" dxfId="301" priority="118" operator="equal">
      <formula>0</formula>
    </cfRule>
  </conditionalFormatting>
  <conditionalFormatting sqref="E196">
    <cfRule type="cellIs" dxfId="300" priority="117" operator="equal">
      <formula>0</formula>
    </cfRule>
  </conditionalFormatting>
  <conditionalFormatting sqref="F196:P196">
    <cfRule type="dataBar" priority="119">
      <dataBar>
        <cfvo type="min"/>
        <cfvo type="max"/>
        <color rgb="FF008AEF"/>
      </dataBar>
      <extLst>
        <ext xmlns:x14="http://schemas.microsoft.com/office/spreadsheetml/2009/9/main" uri="{B025F937-C7B1-47D3-B67F-A62EFF666E3E}">
          <x14:id>{6889E47D-CBCB-47AE-90D3-54686B30C39A}</x14:id>
        </ext>
      </extLst>
    </cfRule>
  </conditionalFormatting>
  <conditionalFormatting sqref="P84:P115">
    <cfRule type="cellIs" dxfId="299" priority="94" operator="equal">
      <formula>0</formula>
    </cfRule>
  </conditionalFormatting>
  <conditionalFormatting sqref="F123:J154">
    <cfRule type="cellIs" dxfId="298" priority="93" operator="equal">
      <formula>0</formula>
    </cfRule>
  </conditionalFormatting>
  <conditionalFormatting sqref="F157:P157">
    <cfRule type="cellIs" dxfId="297" priority="113" operator="equal">
      <formula>0</formula>
    </cfRule>
  </conditionalFormatting>
  <conditionalFormatting sqref="E157">
    <cfRule type="cellIs" dxfId="296" priority="112" operator="equal">
      <formula>0</formula>
    </cfRule>
  </conditionalFormatting>
  <conditionalFormatting sqref="F157:P157">
    <cfRule type="dataBar" priority="114">
      <dataBar>
        <cfvo type="min"/>
        <cfvo type="max"/>
        <color rgb="FF008AEF"/>
      </dataBar>
      <extLst>
        <ext xmlns:x14="http://schemas.microsoft.com/office/spreadsheetml/2009/9/main" uri="{B025F937-C7B1-47D3-B67F-A62EFF666E3E}">
          <x14:id>{FF9DB932-6B77-4F0E-AE2F-4139BE61836B}</x14:id>
        </ext>
      </extLst>
    </cfRule>
  </conditionalFormatting>
  <conditionalFormatting sqref="K162:O193">
    <cfRule type="cellIs" dxfId="295" priority="89" operator="equal">
      <formula>0</formula>
    </cfRule>
  </conditionalFormatting>
  <conditionalFormatting sqref="K201:O232">
    <cfRule type="cellIs" dxfId="294" priority="86" operator="equal">
      <formula>0</formula>
    </cfRule>
  </conditionalFormatting>
  <conditionalFormatting sqref="E118">
    <cfRule type="cellIs" dxfId="293" priority="107" operator="equal">
      <formula>0</formula>
    </cfRule>
  </conditionalFormatting>
  <conditionalFormatting sqref="F118:P118">
    <cfRule type="dataBar" priority="109">
      <dataBar>
        <cfvo type="min"/>
        <cfvo type="max"/>
        <color rgb="FF008AEF"/>
      </dataBar>
      <extLst>
        <ext xmlns:x14="http://schemas.microsoft.com/office/spreadsheetml/2009/9/main" uri="{B025F937-C7B1-47D3-B67F-A62EFF666E3E}">
          <x14:id>{794B6589-7119-443A-BAC5-0AC8AC6846B2}</x14:id>
        </ext>
      </extLst>
    </cfRule>
  </conditionalFormatting>
  <conditionalFormatting sqref="F240:J271">
    <cfRule type="cellIs" dxfId="292" priority="84" operator="equal">
      <formula>0</formula>
    </cfRule>
  </conditionalFormatting>
  <conditionalFormatting sqref="F41:P41">
    <cfRule type="cellIs" dxfId="291" priority="103" operator="equal">
      <formula>0</formula>
    </cfRule>
  </conditionalFormatting>
  <conditionalFormatting sqref="K279:P310">
    <cfRule type="cellIs" dxfId="290" priority="80" operator="equal">
      <formula>0</formula>
    </cfRule>
  </conditionalFormatting>
  <conditionalFormatting sqref="F41:P41">
    <cfRule type="dataBar" priority="104">
      <dataBar>
        <cfvo type="min"/>
        <cfvo type="max"/>
        <color rgb="FF008AEF"/>
      </dataBar>
      <extLst>
        <ext xmlns:x14="http://schemas.microsoft.com/office/spreadsheetml/2009/9/main" uri="{B025F937-C7B1-47D3-B67F-A62EFF666E3E}">
          <x14:id>{F72E88DE-1374-4283-B74B-3FA815B23D55}</x14:id>
        </ext>
      </extLst>
    </cfRule>
  </conditionalFormatting>
  <conditionalFormatting sqref="K123:O154">
    <cfRule type="cellIs" dxfId="289" priority="92" operator="equal">
      <formula>0</formula>
    </cfRule>
  </conditionalFormatting>
  <conditionalFormatting sqref="P123:P154">
    <cfRule type="cellIs" dxfId="288" priority="91" operator="equal">
      <formula>0</formula>
    </cfRule>
  </conditionalFormatting>
  <conditionalFormatting sqref="K84:O115">
    <cfRule type="cellIs" dxfId="287" priority="95" operator="equal">
      <formula>0</formula>
    </cfRule>
  </conditionalFormatting>
  <conditionalFormatting sqref="F84:J115">
    <cfRule type="cellIs" dxfId="286" priority="96" operator="equal">
      <formula>0</formula>
    </cfRule>
  </conditionalFormatting>
  <conditionalFormatting sqref="F162:J193">
    <cfRule type="cellIs" dxfId="285" priority="90" operator="equal">
      <formula>0</formula>
    </cfRule>
  </conditionalFormatting>
  <conditionalFormatting sqref="P162:P193">
    <cfRule type="cellIs" dxfId="284" priority="88" operator="equal">
      <formula>0</formula>
    </cfRule>
  </conditionalFormatting>
  <conditionalFormatting sqref="F201:J232">
    <cfRule type="cellIs" dxfId="283" priority="87" operator="equal">
      <formula>0</formula>
    </cfRule>
  </conditionalFormatting>
  <conditionalFormatting sqref="P201:P232">
    <cfRule type="cellIs" dxfId="282" priority="85" operator="equal">
      <formula>0</formula>
    </cfRule>
  </conditionalFormatting>
  <conditionalFormatting sqref="F279:J310">
    <cfRule type="cellIs" dxfId="281" priority="81" operator="equal">
      <formula>0</formula>
    </cfRule>
  </conditionalFormatting>
  <conditionalFormatting sqref="F318:J349">
    <cfRule type="cellIs" dxfId="280" priority="79" operator="equal">
      <formula>0</formula>
    </cfRule>
  </conditionalFormatting>
  <conditionalFormatting sqref="K318:P349">
    <cfRule type="cellIs" dxfId="279" priority="78" operator="equal">
      <formula>0</formula>
    </cfRule>
  </conditionalFormatting>
  <conditionalFormatting sqref="C240">
    <cfRule type="cellIs" dxfId="278" priority="71" operator="equal">
      <formula>0</formula>
    </cfRule>
  </conditionalFormatting>
  <conditionalFormatting sqref="C239">
    <cfRule type="cellIs" dxfId="277" priority="68" operator="equal">
      <formula>0</formula>
    </cfRule>
  </conditionalFormatting>
  <conditionalFormatting sqref="C316">
    <cfRule type="cellIs" dxfId="276" priority="37" operator="equal">
      <formula>0</formula>
    </cfRule>
  </conditionalFormatting>
  <conditionalFormatting sqref="C350:C351">
    <cfRule type="cellIs" dxfId="275" priority="61" operator="equal">
      <formula>0</formula>
    </cfRule>
  </conditionalFormatting>
  <conditionalFormatting sqref="C278">
    <cfRule type="cellIs" dxfId="274" priority="64" operator="equal">
      <formula>0</formula>
    </cfRule>
  </conditionalFormatting>
  <conditionalFormatting sqref="C241:C271">
    <cfRule type="cellIs" dxfId="273" priority="70" operator="equal">
      <formula>0</formula>
    </cfRule>
  </conditionalFormatting>
  <conditionalFormatting sqref="C272:C273">
    <cfRule type="cellIs" dxfId="272" priority="69" operator="equal">
      <formula>0</formula>
    </cfRule>
  </conditionalFormatting>
  <conditionalFormatting sqref="C279">
    <cfRule type="cellIs" dxfId="271" priority="67" operator="equal">
      <formula>0</formula>
    </cfRule>
  </conditionalFormatting>
  <conditionalFormatting sqref="C280:C310">
    <cfRule type="cellIs" dxfId="270" priority="66" operator="equal">
      <formula>0</formula>
    </cfRule>
  </conditionalFormatting>
  <conditionalFormatting sqref="C311:C312">
    <cfRule type="cellIs" dxfId="269" priority="65" operator="equal">
      <formula>0</formula>
    </cfRule>
  </conditionalFormatting>
  <conditionalFormatting sqref="C317">
    <cfRule type="cellIs" dxfId="268" priority="60" operator="equal">
      <formula>0</formula>
    </cfRule>
  </conditionalFormatting>
  <conditionalFormatting sqref="C318">
    <cfRule type="cellIs" dxfId="267" priority="63" operator="equal">
      <formula>0</formula>
    </cfRule>
  </conditionalFormatting>
  <conditionalFormatting sqref="C319:C349">
    <cfRule type="cellIs" dxfId="266" priority="62" operator="equal">
      <formula>0</formula>
    </cfRule>
  </conditionalFormatting>
  <conditionalFormatting sqref="C233:C234">
    <cfRule type="cellIs" dxfId="265" priority="54" operator="equal">
      <formula>0</formula>
    </cfRule>
  </conditionalFormatting>
  <conditionalFormatting sqref="C162:C193">
    <cfRule type="cellIs" dxfId="264" priority="58" operator="equal">
      <formula>0</formula>
    </cfRule>
  </conditionalFormatting>
  <conditionalFormatting sqref="C161">
    <cfRule type="cellIs" dxfId="263" priority="59" operator="equal">
      <formula>0</formula>
    </cfRule>
  </conditionalFormatting>
  <conditionalFormatting sqref="C194:C195">
    <cfRule type="cellIs" dxfId="262" priority="57" operator="equal">
      <formula>0</formula>
    </cfRule>
  </conditionalFormatting>
  <conditionalFormatting sqref="C200">
    <cfRule type="cellIs" dxfId="261" priority="56" operator="equal">
      <formula>0</formula>
    </cfRule>
  </conditionalFormatting>
  <conditionalFormatting sqref="C201:C232">
    <cfRule type="cellIs" dxfId="260" priority="55" operator="equal">
      <formula>0</formula>
    </cfRule>
  </conditionalFormatting>
  <conditionalFormatting sqref="C6">
    <cfRule type="cellIs" dxfId="259" priority="53" operator="equal">
      <formula>0</formula>
    </cfRule>
  </conditionalFormatting>
  <conditionalFormatting sqref="C7:C38">
    <cfRule type="cellIs" dxfId="258" priority="52" operator="equal">
      <formula>0</formula>
    </cfRule>
  </conditionalFormatting>
  <conditionalFormatting sqref="C39:C40">
    <cfRule type="cellIs" dxfId="257" priority="51" operator="equal">
      <formula>0</formula>
    </cfRule>
  </conditionalFormatting>
  <conditionalFormatting sqref="C122">
    <cfRule type="cellIs" dxfId="256" priority="50" operator="equal">
      <formula>0</formula>
    </cfRule>
  </conditionalFormatting>
  <conditionalFormatting sqref="C5">
    <cfRule type="cellIs" dxfId="255" priority="49" operator="equal">
      <formula>0</formula>
    </cfRule>
  </conditionalFormatting>
  <conditionalFormatting sqref="C121">
    <cfRule type="cellIs" dxfId="254" priority="48" operator="equal">
      <formula>0</formula>
    </cfRule>
  </conditionalFormatting>
  <conditionalFormatting sqref="C83">
    <cfRule type="cellIs" dxfId="253" priority="47" operator="equal">
      <formula>0</formula>
    </cfRule>
  </conditionalFormatting>
  <conditionalFormatting sqref="C82">
    <cfRule type="cellIs" dxfId="252" priority="46" operator="equal">
      <formula>0</formula>
    </cfRule>
  </conditionalFormatting>
  <conditionalFormatting sqref="C84:C115">
    <cfRule type="cellIs" dxfId="251" priority="45" operator="equal">
      <formula>0</formula>
    </cfRule>
  </conditionalFormatting>
  <conditionalFormatting sqref="C116:C117">
    <cfRule type="cellIs" dxfId="250" priority="44" operator="equal">
      <formula>0</formula>
    </cfRule>
  </conditionalFormatting>
  <conditionalFormatting sqref="C123:C154">
    <cfRule type="cellIs" dxfId="249" priority="43" operator="equal">
      <formula>0</formula>
    </cfRule>
  </conditionalFormatting>
  <conditionalFormatting sqref="C155:C156">
    <cfRule type="cellIs" dxfId="248" priority="42" operator="equal">
      <formula>0</formula>
    </cfRule>
  </conditionalFormatting>
  <conditionalFormatting sqref="C160">
    <cfRule type="cellIs" dxfId="247" priority="41" operator="equal">
      <formula>0</formula>
    </cfRule>
  </conditionalFormatting>
  <conditionalFormatting sqref="C199">
    <cfRule type="cellIs" dxfId="246" priority="40" operator="equal">
      <formula>0</formula>
    </cfRule>
  </conditionalFormatting>
  <conditionalFormatting sqref="C238">
    <cfRule type="cellIs" dxfId="245" priority="39" operator="equal">
      <formula>0</formula>
    </cfRule>
  </conditionalFormatting>
  <conditionalFormatting sqref="C277">
    <cfRule type="cellIs" dxfId="244" priority="38" operator="equal">
      <formula>0</formula>
    </cfRule>
  </conditionalFormatting>
  <conditionalFormatting sqref="E45:N45">
    <cfRule type="cellIs" dxfId="243" priority="25" operator="equal">
      <formula>0</formula>
    </cfRule>
  </conditionalFormatting>
  <conditionalFormatting sqref="Q46:Q79">
    <cfRule type="cellIs" dxfId="242" priority="30" operator="equal">
      <formula>0</formula>
    </cfRule>
  </conditionalFormatting>
  <conditionalFormatting sqref="R45">
    <cfRule type="cellIs" dxfId="241" priority="26" operator="equal">
      <formula>0</formula>
    </cfRule>
  </conditionalFormatting>
  <conditionalFormatting sqref="P45">
    <cfRule type="cellIs" dxfId="240" priority="32" operator="equal">
      <formula>0</formula>
    </cfRule>
  </conditionalFormatting>
  <conditionalFormatting sqref="R46:R79">
    <cfRule type="cellIs" dxfId="239" priority="31" operator="equal">
      <formula>0</formula>
    </cfRule>
  </conditionalFormatting>
  <conditionalFormatting sqref="E46:E77">
    <cfRule type="cellIs" dxfId="238" priority="34" operator="equal">
      <formula>0</formula>
    </cfRule>
  </conditionalFormatting>
  <conditionalFormatting sqref="O45">
    <cfRule type="cellIs" dxfId="237" priority="33" operator="equal">
      <formula>0</formula>
    </cfRule>
  </conditionalFormatting>
  <conditionalFormatting sqref="R46:R79">
    <cfRule type="dataBar" priority="35">
      <dataBar>
        <cfvo type="min"/>
        <cfvo type="max"/>
        <color rgb="FF008AEF"/>
      </dataBar>
      <extLst>
        <ext xmlns:x14="http://schemas.microsoft.com/office/spreadsheetml/2009/9/main" uri="{B025F937-C7B1-47D3-B67F-A62EFF666E3E}">
          <x14:id>{B433ABD7-8DCB-4955-A8D6-775A8060972D}</x14:id>
        </ext>
      </extLst>
    </cfRule>
  </conditionalFormatting>
  <conditionalFormatting sqref="Q46:Q79">
    <cfRule type="dataBar" priority="36">
      <dataBar>
        <cfvo type="min"/>
        <cfvo type="max"/>
        <color rgb="FF008AEF"/>
      </dataBar>
      <extLst>
        <ext xmlns:x14="http://schemas.microsoft.com/office/spreadsheetml/2009/9/main" uri="{B025F937-C7B1-47D3-B67F-A62EFF666E3E}">
          <x14:id>{83439F86-BB1B-4F66-B648-241331617A15}</x14:id>
        </ext>
      </extLst>
    </cfRule>
  </conditionalFormatting>
  <conditionalFormatting sqref="E81">
    <cfRule type="cellIs" dxfId="236" priority="22" operator="equal">
      <formula>0</formula>
    </cfRule>
  </conditionalFormatting>
  <conditionalFormatting sqref="F81:P81">
    <cfRule type="cellIs" dxfId="235" priority="23" operator="equal">
      <formula>0</formula>
    </cfRule>
  </conditionalFormatting>
  <conditionalFormatting sqref="F81:P81">
    <cfRule type="dataBar" priority="24">
      <dataBar>
        <cfvo type="min"/>
        <cfvo type="max"/>
        <color rgb="FF008AEF"/>
      </dataBar>
      <extLst>
        <ext xmlns:x14="http://schemas.microsoft.com/office/spreadsheetml/2009/9/main" uri="{B025F937-C7B1-47D3-B67F-A62EFF666E3E}">
          <x14:id>{15D1A594-22C8-4EBF-BA1F-97FF166F0127}</x14:id>
        </ext>
      </extLst>
    </cfRule>
  </conditionalFormatting>
  <conditionalFormatting sqref="C46:C77">
    <cfRule type="cellIs" dxfId="234" priority="16" operator="equal">
      <formula>0</formula>
    </cfRule>
  </conditionalFormatting>
  <conditionalFormatting sqref="C78:C79">
    <cfRule type="cellIs" dxfId="233" priority="15" operator="equal">
      <formula>0</formula>
    </cfRule>
  </conditionalFormatting>
  <conditionalFormatting sqref="C45">
    <cfRule type="cellIs" dxfId="232" priority="17" operator="equal">
      <formula>0</formula>
    </cfRule>
  </conditionalFormatting>
  <conditionalFormatting sqref="C44">
    <cfRule type="cellIs" dxfId="231" priority="14" operator="equal">
      <formula>0</formula>
    </cfRule>
  </conditionalFormatting>
  <conditionalFormatting sqref="E40">
    <cfRule type="cellIs" dxfId="230" priority="8" operator="equal">
      <formula>0</formula>
    </cfRule>
  </conditionalFormatting>
  <conditionalFormatting sqref="F7:J38 P7:P38">
    <cfRule type="cellIs" dxfId="229" priority="11" operator="equal">
      <formula>0</formula>
    </cfRule>
  </conditionalFormatting>
  <conditionalFormatting sqref="K7:O38">
    <cfRule type="cellIs" dxfId="228" priority="10" operator="equal">
      <formula>0</formula>
    </cfRule>
  </conditionalFormatting>
  <conditionalFormatting sqref="E39">
    <cfRule type="cellIs" dxfId="227" priority="9" operator="equal">
      <formula>0</formula>
    </cfRule>
  </conditionalFormatting>
  <conditionalFormatting sqref="F46:J77 P46:P77">
    <cfRule type="cellIs" dxfId="226" priority="7" operator="equal">
      <formula>0</formula>
    </cfRule>
  </conditionalFormatting>
  <conditionalFormatting sqref="K46:O77">
    <cfRule type="cellIs" dxfId="225" priority="6" operator="equal">
      <formula>0</formula>
    </cfRule>
  </conditionalFormatting>
  <conditionalFormatting sqref="E80">
    <cfRule type="cellIs" dxfId="224" priority="3" operator="equal">
      <formula>0</formula>
    </cfRule>
  </conditionalFormatting>
  <conditionalFormatting sqref="F80:P80">
    <cfRule type="cellIs" dxfId="223" priority="4" operator="equal">
      <formula>0</formula>
    </cfRule>
  </conditionalFormatting>
  <conditionalFormatting sqref="F80:P80">
    <cfRule type="dataBar" priority="5">
      <dataBar>
        <cfvo type="min"/>
        <cfvo type="max"/>
        <color rgb="FF008AEF"/>
      </dataBar>
      <extLst>
        <ext xmlns:x14="http://schemas.microsoft.com/office/spreadsheetml/2009/9/main" uri="{B025F937-C7B1-47D3-B67F-A62EFF666E3E}">
          <x14:id>{5F836A91-A4D4-4548-8C86-8D44B3B82503}</x14:id>
        </ext>
      </extLst>
    </cfRule>
  </conditionalFormatting>
  <conditionalFormatting sqref="E78">
    <cfRule type="cellIs" dxfId="222" priority="2" operator="equal">
      <formula>0</formula>
    </cfRule>
  </conditionalFormatting>
  <conditionalFormatting sqref="E79">
    <cfRule type="cellIs" dxfId="221" priority="1"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8BFE18D7-4CEA-4CFC-8B5C-20FE1579C659}">
            <x14:dataBar minLength="0" maxLength="100" border="1" negativeBarBorderColorSameAsPositive="0">
              <x14:cfvo type="autoMin"/>
              <x14:cfvo type="autoMax"/>
              <x14:borderColor rgb="FF008AEF"/>
              <x14:negativeFillColor rgb="FFFF0000"/>
              <x14:negativeBorderColor rgb="FFFF0000"/>
              <x14:axisColor rgb="FF000000"/>
            </x14:dataBar>
          </x14:cfRule>
          <xm:sqref>R7:R40</xm:sqref>
        </x14:conditionalFormatting>
        <x14:conditionalFormatting xmlns:xm="http://schemas.microsoft.com/office/excel/2006/main">
          <x14:cfRule type="dataBar" id="{9861C04D-46DD-45F3-9506-D2B8B6073836}">
            <x14:dataBar minLength="0" maxLength="100" border="1" negativeBarBorderColorSameAsPositive="0">
              <x14:cfvo type="autoMin"/>
              <x14:cfvo type="autoMax"/>
              <x14:borderColor rgb="FF008AEF"/>
              <x14:negativeFillColor rgb="FFFF0000"/>
              <x14:negativeBorderColor rgb="FFFF0000"/>
              <x14:axisColor rgb="FF000000"/>
            </x14:dataBar>
          </x14:cfRule>
          <xm:sqref>Q7:Q40</xm:sqref>
        </x14:conditionalFormatting>
        <x14:conditionalFormatting xmlns:xm="http://schemas.microsoft.com/office/excel/2006/main">
          <x14:cfRule type="dataBar" id="{ECE91636-CFC7-4D11-A964-8855F5FF49FF}">
            <x14:dataBar minLength="0" maxLength="100" border="1" negativeBarBorderColorSameAsPositive="0">
              <x14:cfvo type="autoMin"/>
              <x14:cfvo type="autoMax"/>
              <x14:borderColor rgb="FF008AEF"/>
              <x14:negativeFillColor rgb="FFFF0000"/>
              <x14:negativeBorderColor rgb="FFFF0000"/>
              <x14:axisColor rgb="FF000000"/>
            </x14:dataBar>
          </x14:cfRule>
          <xm:sqref>Q118:Q119</xm:sqref>
        </x14:conditionalFormatting>
        <x14:conditionalFormatting xmlns:xm="http://schemas.microsoft.com/office/excel/2006/main">
          <x14:cfRule type="dataBar" id="{1B071A19-2726-4E86-A59E-AC0FFD8B320A}">
            <x14:dataBar minLength="0" maxLength="100" border="1" negativeBarBorderColorSameAsPositive="0">
              <x14:cfvo type="autoMin"/>
              <x14:cfvo type="autoMax"/>
              <x14:borderColor rgb="FF008AEF"/>
              <x14:negativeFillColor rgb="FFFF0000"/>
              <x14:negativeBorderColor rgb="FFFF0000"/>
              <x14:axisColor rgb="FF000000"/>
            </x14:dataBar>
          </x14:cfRule>
          <xm:sqref>F119:P119</xm:sqref>
        </x14:conditionalFormatting>
        <x14:conditionalFormatting xmlns:xm="http://schemas.microsoft.com/office/excel/2006/main">
          <x14:cfRule type="dataBar" id="{22553D88-2201-4A6C-A449-ABD1CC60322E}">
            <x14:dataBar minLength="0" maxLength="100" border="1" negativeBarBorderColorSameAsPositive="0">
              <x14:cfvo type="autoMin"/>
              <x14:cfvo type="autoMax"/>
              <x14:borderColor rgb="FF008AEF"/>
              <x14:negativeFillColor rgb="FFFF0000"/>
              <x14:negativeBorderColor rgb="FFFF0000"/>
              <x14:axisColor rgb="FF000000"/>
            </x14:dataBar>
          </x14:cfRule>
          <xm:sqref>R84:R117</xm:sqref>
        </x14:conditionalFormatting>
        <x14:conditionalFormatting xmlns:xm="http://schemas.microsoft.com/office/excel/2006/main">
          <x14:cfRule type="dataBar" id="{D6CE1AB7-992B-4993-B87D-C062C4BA1BE0}">
            <x14:dataBar minLength="0" maxLength="100" border="1" negativeBarBorderColorSameAsPositive="0">
              <x14:cfvo type="autoMin"/>
              <x14:cfvo type="autoMax"/>
              <x14:borderColor rgb="FF008AEF"/>
              <x14:negativeFillColor rgb="FFFF0000"/>
              <x14:negativeBorderColor rgb="FFFF0000"/>
              <x14:axisColor rgb="FF000000"/>
            </x14:dataBar>
          </x14:cfRule>
          <xm:sqref>Q84:Q117</xm:sqref>
        </x14:conditionalFormatting>
        <x14:conditionalFormatting xmlns:xm="http://schemas.microsoft.com/office/excel/2006/main">
          <x14:cfRule type="dataBar" id="{D0EE56DA-F42F-45C1-99A5-897E2DDC59EF}">
            <x14:dataBar minLength="0" maxLength="100" border="1" negativeBarBorderColorSameAsPositive="0">
              <x14:cfvo type="autoMin"/>
              <x14:cfvo type="autoMax"/>
              <x14:borderColor rgb="FF008AEF"/>
              <x14:negativeFillColor rgb="FFFF0000"/>
              <x14:negativeBorderColor rgb="FFFF0000"/>
              <x14:axisColor rgb="FF000000"/>
            </x14:dataBar>
          </x14:cfRule>
          <xm:sqref>R123:R156</xm:sqref>
        </x14:conditionalFormatting>
        <x14:conditionalFormatting xmlns:xm="http://schemas.microsoft.com/office/excel/2006/main">
          <x14:cfRule type="dataBar" id="{7B283C9F-A026-4361-B4E0-F8C91E14FF70}">
            <x14:dataBar minLength="0" maxLength="100" border="1" negativeBarBorderColorSameAsPositive="0">
              <x14:cfvo type="autoMin"/>
              <x14:cfvo type="autoMax"/>
              <x14:borderColor rgb="FF008AEF"/>
              <x14:negativeFillColor rgb="FFFF0000"/>
              <x14:negativeBorderColor rgb="FFFF0000"/>
              <x14:axisColor rgb="FF000000"/>
            </x14:dataBar>
          </x14:cfRule>
          <xm:sqref>Q123:Q156</xm:sqref>
        </x14:conditionalFormatting>
        <x14:conditionalFormatting xmlns:xm="http://schemas.microsoft.com/office/excel/2006/main">
          <x14:cfRule type="dataBar" id="{6FC4F031-8AEC-449D-990F-2ED728535471}">
            <x14:dataBar minLength="0" maxLength="100" border="1" negativeBarBorderColorSameAsPositive="0">
              <x14:cfvo type="autoMin"/>
              <x14:cfvo type="autoMax"/>
              <x14:borderColor rgb="FF008AEF"/>
              <x14:negativeFillColor rgb="FFFF0000"/>
              <x14:negativeBorderColor rgb="FFFF0000"/>
              <x14:axisColor rgb="FF000000"/>
            </x14:dataBar>
          </x14:cfRule>
          <xm:sqref>R162:R195</xm:sqref>
        </x14:conditionalFormatting>
        <x14:conditionalFormatting xmlns:xm="http://schemas.microsoft.com/office/excel/2006/main">
          <x14:cfRule type="dataBar" id="{8D9ADA69-D9EA-45EF-9249-09C82AE96A75}">
            <x14:dataBar minLength="0" maxLength="100" border="1" negativeBarBorderColorSameAsPositive="0">
              <x14:cfvo type="autoMin"/>
              <x14:cfvo type="autoMax"/>
              <x14:borderColor rgb="FF008AEF"/>
              <x14:negativeFillColor rgb="FFFF0000"/>
              <x14:negativeBorderColor rgb="FFFF0000"/>
              <x14:axisColor rgb="FF000000"/>
            </x14:dataBar>
          </x14:cfRule>
          <xm:sqref>Q162:Q195</xm:sqref>
        </x14:conditionalFormatting>
        <x14:conditionalFormatting xmlns:xm="http://schemas.microsoft.com/office/excel/2006/main">
          <x14:cfRule type="dataBar" id="{1048EF54-E10E-4871-9D3D-3748B8AA11A4}">
            <x14:dataBar minLength="0" maxLength="100" border="1" negativeBarBorderColorSameAsPositive="0">
              <x14:cfvo type="autoMin"/>
              <x14:cfvo type="autoMax"/>
              <x14:borderColor rgb="FF008AEF"/>
              <x14:negativeFillColor rgb="FFFF0000"/>
              <x14:negativeBorderColor rgb="FFFF0000"/>
              <x14:axisColor rgb="FF000000"/>
            </x14:dataBar>
          </x14:cfRule>
          <xm:sqref>R201:R234</xm:sqref>
        </x14:conditionalFormatting>
        <x14:conditionalFormatting xmlns:xm="http://schemas.microsoft.com/office/excel/2006/main">
          <x14:cfRule type="dataBar" id="{C3B530BB-9925-4A76-87B6-17D808C9FD42}">
            <x14:dataBar minLength="0" maxLength="100" border="1" negativeBarBorderColorSameAsPositive="0">
              <x14:cfvo type="autoMin"/>
              <x14:cfvo type="autoMax"/>
              <x14:borderColor rgb="FF008AEF"/>
              <x14:negativeFillColor rgb="FFFF0000"/>
              <x14:negativeBorderColor rgb="FFFF0000"/>
              <x14:axisColor rgb="FF000000"/>
            </x14:dataBar>
          </x14:cfRule>
          <xm:sqref>Q201:Q234</xm:sqref>
        </x14:conditionalFormatting>
        <x14:conditionalFormatting xmlns:xm="http://schemas.microsoft.com/office/excel/2006/main">
          <x14:cfRule type="dataBar" id="{75BA0011-937A-4A54-B5E6-09EC1825C3E8}">
            <x14:dataBar minLength="0" maxLength="100" border="1" negativeBarBorderColorSameAsPositive="0">
              <x14:cfvo type="autoMin"/>
              <x14:cfvo type="autoMax"/>
              <x14:borderColor rgb="FF008AEF"/>
              <x14:negativeFillColor rgb="FFFF0000"/>
              <x14:negativeBorderColor rgb="FFFF0000"/>
              <x14:axisColor rgb="FF000000"/>
            </x14:dataBar>
          </x14:cfRule>
          <xm:sqref>R240:R273</xm:sqref>
        </x14:conditionalFormatting>
        <x14:conditionalFormatting xmlns:xm="http://schemas.microsoft.com/office/excel/2006/main">
          <x14:cfRule type="dataBar" id="{484BDE52-877A-4377-9E16-78F853B1AFDF}">
            <x14:dataBar minLength="0" maxLength="100" border="1" negativeBarBorderColorSameAsPositive="0">
              <x14:cfvo type="autoMin"/>
              <x14:cfvo type="autoMax"/>
              <x14:borderColor rgb="FF008AEF"/>
              <x14:negativeFillColor rgb="FFFF0000"/>
              <x14:negativeBorderColor rgb="FFFF0000"/>
              <x14:axisColor rgb="FF000000"/>
            </x14:dataBar>
          </x14:cfRule>
          <xm:sqref>Q240:Q273</xm:sqref>
        </x14:conditionalFormatting>
        <x14:conditionalFormatting xmlns:xm="http://schemas.microsoft.com/office/excel/2006/main">
          <x14:cfRule type="dataBar" id="{FBFBCC14-CDC9-46DA-8A34-85B61262E3E3}">
            <x14:dataBar minLength="0" maxLength="100" border="1" negativeBarBorderColorSameAsPositive="0">
              <x14:cfvo type="autoMin"/>
              <x14:cfvo type="autoMax"/>
              <x14:borderColor rgb="FF008AEF"/>
              <x14:negativeFillColor rgb="FFFF0000"/>
              <x14:negativeBorderColor rgb="FFFF0000"/>
              <x14:axisColor rgb="FF000000"/>
            </x14:dataBar>
          </x14:cfRule>
          <xm:sqref>R279:R312</xm:sqref>
        </x14:conditionalFormatting>
        <x14:conditionalFormatting xmlns:xm="http://schemas.microsoft.com/office/excel/2006/main">
          <x14:cfRule type="dataBar" id="{491EF2A5-CACF-4037-9B1D-CAF89E58B891}">
            <x14:dataBar minLength="0" maxLength="100" border="1" negativeBarBorderColorSameAsPositive="0">
              <x14:cfvo type="autoMin"/>
              <x14:cfvo type="autoMax"/>
              <x14:borderColor rgb="FF008AEF"/>
              <x14:negativeFillColor rgb="FFFF0000"/>
              <x14:negativeBorderColor rgb="FFFF0000"/>
              <x14:axisColor rgb="FF000000"/>
            </x14:dataBar>
          </x14:cfRule>
          <xm:sqref>Q279:Q312</xm:sqref>
        </x14:conditionalFormatting>
        <x14:conditionalFormatting xmlns:xm="http://schemas.microsoft.com/office/excel/2006/main">
          <x14:cfRule type="dataBar" id="{38499D08-1EEE-4937-9F16-6FEA017FC5A2}">
            <x14:dataBar minLength="0" maxLength="100" border="1" negativeBarBorderColorSameAsPositive="0">
              <x14:cfvo type="autoMin"/>
              <x14:cfvo type="autoMax"/>
              <x14:borderColor rgb="FF008AEF"/>
              <x14:negativeFillColor rgb="FFFF0000"/>
              <x14:negativeBorderColor rgb="FFFF0000"/>
              <x14:axisColor rgb="FF000000"/>
            </x14:dataBar>
          </x14:cfRule>
          <xm:sqref>R318:R351</xm:sqref>
        </x14:conditionalFormatting>
        <x14:conditionalFormatting xmlns:xm="http://schemas.microsoft.com/office/excel/2006/main">
          <x14:cfRule type="dataBar" id="{E718449A-5823-4524-8664-4DB989A892F6}">
            <x14:dataBar minLength="0" maxLength="100" border="1" negativeBarBorderColorSameAsPositive="0">
              <x14:cfvo type="autoMin"/>
              <x14:cfvo type="autoMax"/>
              <x14:borderColor rgb="FF008AEF"/>
              <x14:negativeFillColor rgb="FFFF0000"/>
              <x14:negativeBorderColor rgb="FFFF0000"/>
              <x14:axisColor rgb="FF000000"/>
            </x14:dataBar>
          </x14:cfRule>
          <xm:sqref>Q318:Q351</xm:sqref>
        </x14:conditionalFormatting>
        <x14:conditionalFormatting xmlns:xm="http://schemas.microsoft.com/office/excel/2006/main">
          <x14:cfRule type="dataBar" id="{9D6F4A9E-48D1-401F-98E5-08E277D0060E}">
            <x14:dataBar minLength="0" maxLength="100" border="1" negativeBarBorderColorSameAsPositive="0">
              <x14:cfvo type="autoMin"/>
              <x14:cfvo type="autoMax"/>
              <x14:borderColor rgb="FF008AEF"/>
              <x14:negativeFillColor rgb="FFFF0000"/>
              <x14:negativeBorderColor rgb="FFFF0000"/>
              <x14:axisColor rgb="FF000000"/>
            </x14:dataBar>
          </x14:cfRule>
          <xm:sqref>F352:P352</xm:sqref>
        </x14:conditionalFormatting>
        <x14:conditionalFormatting xmlns:xm="http://schemas.microsoft.com/office/excel/2006/main">
          <x14:cfRule type="dataBar" id="{A4843C0F-048B-41FD-AD93-8BC5B3124B17}">
            <x14:dataBar minLength="0" maxLength="100" border="1" negativeBarBorderColorSameAsPositive="0">
              <x14:cfvo type="autoMin"/>
              <x14:cfvo type="autoMax"/>
              <x14:borderColor rgb="FF008AEF"/>
              <x14:negativeFillColor rgb="FFFF0000"/>
              <x14:negativeBorderColor rgb="FFFF0000"/>
              <x14:axisColor rgb="FF000000"/>
            </x14:dataBar>
          </x14:cfRule>
          <xm:sqref>F313:P313</xm:sqref>
        </x14:conditionalFormatting>
        <x14:conditionalFormatting xmlns:xm="http://schemas.microsoft.com/office/excel/2006/main">
          <x14:cfRule type="dataBar" id="{DCBACC4C-4069-4E60-AA31-FE0F48B0A7A6}">
            <x14:dataBar minLength="0" maxLength="100" border="1" negativeBarBorderColorSameAsPositive="0">
              <x14:cfvo type="autoMin"/>
              <x14:cfvo type="autoMax"/>
              <x14:borderColor rgb="FF008AEF"/>
              <x14:negativeFillColor rgb="FFFF0000"/>
              <x14:negativeBorderColor rgb="FFFF0000"/>
              <x14:axisColor rgb="FF000000"/>
            </x14:dataBar>
          </x14:cfRule>
          <xm:sqref>F274:P274</xm:sqref>
        </x14:conditionalFormatting>
        <x14:conditionalFormatting xmlns:xm="http://schemas.microsoft.com/office/excel/2006/main">
          <x14:cfRule type="dataBar" id="{1F45FF4B-A639-4D5C-BA38-9D7526A99E31}">
            <x14:dataBar minLength="0" maxLength="100" border="1" negativeBarBorderColorSameAsPositive="0">
              <x14:cfvo type="autoMin"/>
              <x14:cfvo type="autoMax"/>
              <x14:borderColor rgb="FF008AEF"/>
              <x14:negativeFillColor rgb="FFFF0000"/>
              <x14:negativeBorderColor rgb="FFFF0000"/>
              <x14:axisColor rgb="FF000000"/>
            </x14:dataBar>
          </x14:cfRule>
          <xm:sqref>F235:P235</xm:sqref>
        </x14:conditionalFormatting>
        <x14:conditionalFormatting xmlns:xm="http://schemas.microsoft.com/office/excel/2006/main">
          <x14:cfRule type="dataBar" id="{6889E47D-CBCB-47AE-90D3-54686B30C39A}">
            <x14:dataBar minLength="0" maxLength="100" border="1" negativeBarBorderColorSameAsPositive="0">
              <x14:cfvo type="autoMin"/>
              <x14:cfvo type="autoMax"/>
              <x14:borderColor rgb="FF008AEF"/>
              <x14:negativeFillColor rgb="FFFF0000"/>
              <x14:negativeBorderColor rgb="FFFF0000"/>
              <x14:axisColor rgb="FF000000"/>
            </x14:dataBar>
          </x14:cfRule>
          <xm:sqref>F196:P196</xm:sqref>
        </x14:conditionalFormatting>
        <x14:conditionalFormatting xmlns:xm="http://schemas.microsoft.com/office/excel/2006/main">
          <x14:cfRule type="dataBar" id="{FF9DB932-6B77-4F0E-AE2F-4139BE61836B}">
            <x14:dataBar minLength="0" maxLength="100" border="1" negativeBarBorderColorSameAsPositive="0">
              <x14:cfvo type="autoMin"/>
              <x14:cfvo type="autoMax"/>
              <x14:borderColor rgb="FF008AEF"/>
              <x14:negativeFillColor rgb="FFFF0000"/>
              <x14:negativeBorderColor rgb="FFFF0000"/>
              <x14:axisColor rgb="FF000000"/>
            </x14:dataBar>
          </x14:cfRule>
          <xm:sqref>F157:P157</xm:sqref>
        </x14:conditionalFormatting>
        <x14:conditionalFormatting xmlns:xm="http://schemas.microsoft.com/office/excel/2006/main">
          <x14:cfRule type="dataBar" id="{794B6589-7119-443A-BAC5-0AC8AC6846B2}">
            <x14:dataBar minLength="0" maxLength="100" border="1" negativeBarBorderColorSameAsPositive="0">
              <x14:cfvo type="autoMin"/>
              <x14:cfvo type="autoMax"/>
              <x14:borderColor rgb="FF008AEF"/>
              <x14:negativeFillColor rgb="FFFF0000"/>
              <x14:negativeBorderColor rgb="FFFF0000"/>
              <x14:axisColor rgb="FF000000"/>
            </x14:dataBar>
          </x14:cfRule>
          <xm:sqref>F118:P118</xm:sqref>
        </x14:conditionalFormatting>
        <x14:conditionalFormatting xmlns:xm="http://schemas.microsoft.com/office/excel/2006/main">
          <x14:cfRule type="dataBar" id="{F72E88DE-1374-4283-B74B-3FA815B23D55}">
            <x14:dataBar minLength="0" maxLength="100" border="1" negativeBarBorderColorSameAsPositive="0">
              <x14:cfvo type="autoMin"/>
              <x14:cfvo type="autoMax"/>
              <x14:borderColor rgb="FF008AEF"/>
              <x14:negativeFillColor rgb="FFFF0000"/>
              <x14:negativeBorderColor rgb="FFFF0000"/>
              <x14:axisColor rgb="FF000000"/>
            </x14:dataBar>
          </x14:cfRule>
          <xm:sqref>F41:P41</xm:sqref>
        </x14:conditionalFormatting>
        <x14:conditionalFormatting xmlns:xm="http://schemas.microsoft.com/office/excel/2006/main">
          <x14:cfRule type="dataBar" id="{B433ABD7-8DCB-4955-A8D6-775A8060972D}">
            <x14:dataBar minLength="0" maxLength="100" border="1" negativeBarBorderColorSameAsPositive="0">
              <x14:cfvo type="autoMin"/>
              <x14:cfvo type="autoMax"/>
              <x14:borderColor rgb="FF008AEF"/>
              <x14:negativeFillColor rgb="FFFF0000"/>
              <x14:negativeBorderColor rgb="FFFF0000"/>
              <x14:axisColor rgb="FF000000"/>
            </x14:dataBar>
          </x14:cfRule>
          <xm:sqref>R46:R79</xm:sqref>
        </x14:conditionalFormatting>
        <x14:conditionalFormatting xmlns:xm="http://schemas.microsoft.com/office/excel/2006/main">
          <x14:cfRule type="dataBar" id="{83439F86-BB1B-4F66-B648-241331617A15}">
            <x14:dataBar minLength="0" maxLength="100" border="1" negativeBarBorderColorSameAsPositive="0">
              <x14:cfvo type="autoMin"/>
              <x14:cfvo type="autoMax"/>
              <x14:borderColor rgb="FF008AEF"/>
              <x14:negativeFillColor rgb="FFFF0000"/>
              <x14:negativeBorderColor rgb="FFFF0000"/>
              <x14:axisColor rgb="FF000000"/>
            </x14:dataBar>
          </x14:cfRule>
          <xm:sqref>Q46:Q79</xm:sqref>
        </x14:conditionalFormatting>
        <x14:conditionalFormatting xmlns:xm="http://schemas.microsoft.com/office/excel/2006/main">
          <x14:cfRule type="dataBar" id="{15D1A594-22C8-4EBF-BA1F-97FF166F0127}">
            <x14:dataBar minLength="0" maxLength="100" border="1" negativeBarBorderColorSameAsPositive="0">
              <x14:cfvo type="autoMin"/>
              <x14:cfvo type="autoMax"/>
              <x14:borderColor rgb="FF008AEF"/>
              <x14:negativeFillColor rgb="FFFF0000"/>
              <x14:negativeBorderColor rgb="FFFF0000"/>
              <x14:axisColor rgb="FF000000"/>
            </x14:dataBar>
          </x14:cfRule>
          <xm:sqref>F81:P81</xm:sqref>
        </x14:conditionalFormatting>
        <x14:conditionalFormatting xmlns:xm="http://schemas.microsoft.com/office/excel/2006/main">
          <x14:cfRule type="dataBar" id="{5F836A91-A4D4-4548-8C86-8D44B3B82503}">
            <x14:dataBar minLength="0" maxLength="100" border="1" negativeBarBorderColorSameAsPositive="0">
              <x14:cfvo type="autoMin"/>
              <x14:cfvo type="autoMax"/>
              <x14:borderColor rgb="FF008AEF"/>
              <x14:negativeFillColor rgb="FFFF0000"/>
              <x14:negativeBorderColor rgb="FFFF0000"/>
              <x14:axisColor rgb="FF000000"/>
            </x14:dataBar>
          </x14:cfRule>
          <xm:sqref>F80:P80</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Density!F46:O46</xm:f>
              <xm:sqref>C46</xm:sqref>
            </x14:sparkline>
            <x14:sparkline>
              <xm:f>Density!F47:O47</xm:f>
              <xm:sqref>C47</xm:sqref>
            </x14:sparkline>
            <x14:sparkline>
              <xm:f>Density!F48:O48</xm:f>
              <xm:sqref>C48</xm:sqref>
            </x14:sparkline>
            <x14:sparkline>
              <xm:f>Density!F49:O49</xm:f>
              <xm:sqref>C49</xm:sqref>
            </x14:sparkline>
            <x14:sparkline>
              <xm:f>Density!F50:O50</xm:f>
              <xm:sqref>C50</xm:sqref>
            </x14:sparkline>
            <x14:sparkline>
              <xm:f>Density!F51:O51</xm:f>
              <xm:sqref>C51</xm:sqref>
            </x14:sparkline>
            <x14:sparkline>
              <xm:f>Density!F52:O52</xm:f>
              <xm:sqref>C52</xm:sqref>
            </x14:sparkline>
            <x14:sparkline>
              <xm:f>Density!F53:O53</xm:f>
              <xm:sqref>C53</xm:sqref>
            </x14:sparkline>
            <x14:sparkline>
              <xm:f>Density!F54:O54</xm:f>
              <xm:sqref>C54</xm:sqref>
            </x14:sparkline>
            <x14:sparkline>
              <xm:f>Density!F55:O55</xm:f>
              <xm:sqref>C55</xm:sqref>
            </x14:sparkline>
            <x14:sparkline>
              <xm:f>Density!F56:O56</xm:f>
              <xm:sqref>C56</xm:sqref>
            </x14:sparkline>
            <x14:sparkline>
              <xm:f>Density!F57:O57</xm:f>
              <xm:sqref>C57</xm:sqref>
            </x14:sparkline>
            <x14:sparkline>
              <xm:f>Density!F58:O58</xm:f>
              <xm:sqref>C58</xm:sqref>
            </x14:sparkline>
            <x14:sparkline>
              <xm:f>Density!F59:O59</xm:f>
              <xm:sqref>C59</xm:sqref>
            </x14:sparkline>
            <x14:sparkline>
              <xm:f>Density!F60:O60</xm:f>
              <xm:sqref>C60</xm:sqref>
            </x14:sparkline>
            <x14:sparkline>
              <xm:f>Density!F61:O61</xm:f>
              <xm:sqref>C61</xm:sqref>
            </x14:sparkline>
            <x14:sparkline>
              <xm:f>Density!F62:O62</xm:f>
              <xm:sqref>C62</xm:sqref>
            </x14:sparkline>
            <x14:sparkline>
              <xm:f>Density!F63:O63</xm:f>
              <xm:sqref>C63</xm:sqref>
            </x14:sparkline>
            <x14:sparkline>
              <xm:f>Density!F64:O64</xm:f>
              <xm:sqref>C64</xm:sqref>
            </x14:sparkline>
            <x14:sparkline>
              <xm:f>Density!F65:O65</xm:f>
              <xm:sqref>C65</xm:sqref>
            </x14:sparkline>
            <x14:sparkline>
              <xm:f>Density!F66:O66</xm:f>
              <xm:sqref>C66</xm:sqref>
            </x14:sparkline>
            <x14:sparkline>
              <xm:f>Density!F67:O67</xm:f>
              <xm:sqref>C67</xm:sqref>
            </x14:sparkline>
            <x14:sparkline>
              <xm:f>Density!F68:O68</xm:f>
              <xm:sqref>C68</xm:sqref>
            </x14:sparkline>
            <x14:sparkline>
              <xm:f>Density!F69:O69</xm:f>
              <xm:sqref>C69</xm:sqref>
            </x14:sparkline>
            <x14:sparkline>
              <xm:f>Density!F70:O70</xm:f>
              <xm:sqref>C70</xm:sqref>
            </x14:sparkline>
            <x14:sparkline>
              <xm:f>Density!F71:O71</xm:f>
              <xm:sqref>C71</xm:sqref>
            </x14:sparkline>
            <x14:sparkline>
              <xm:f>Density!F72:O72</xm:f>
              <xm:sqref>C72</xm:sqref>
            </x14:sparkline>
            <x14:sparkline>
              <xm:f>Density!F73:O73</xm:f>
              <xm:sqref>C73</xm:sqref>
            </x14:sparkline>
            <x14:sparkline>
              <xm:f>Density!F74:O74</xm:f>
              <xm:sqref>C74</xm:sqref>
            </x14:sparkline>
            <x14:sparkline>
              <xm:f>Density!F75:O75</xm:f>
              <xm:sqref>C75</xm:sqref>
            </x14:sparkline>
            <x14:sparkline>
              <xm:f>Density!F76:O76</xm:f>
              <xm:sqref>C76</xm:sqref>
            </x14:sparkline>
            <x14:sparkline>
              <xm:f>Density!F77:O77</xm:f>
              <xm:sqref>C77</xm:sqref>
            </x14:sparkline>
            <x14:sparkline>
              <xm:f>Density!F78:O78</xm:f>
              <xm:sqref>C78</xm:sqref>
            </x14:sparkline>
            <x14:sparkline>
              <xm:f>Density!F79:O79</xm:f>
              <xm:sqref>C79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Density!F84:O84</xm:f>
              <xm:sqref>C84</xm:sqref>
            </x14:sparkline>
            <x14:sparkline>
              <xm:f>Density!F85:O85</xm:f>
              <xm:sqref>C85</xm:sqref>
            </x14:sparkline>
            <x14:sparkline>
              <xm:f>Density!F86:O86</xm:f>
              <xm:sqref>C86</xm:sqref>
            </x14:sparkline>
            <x14:sparkline>
              <xm:f>Density!F87:O87</xm:f>
              <xm:sqref>C87</xm:sqref>
            </x14:sparkline>
            <x14:sparkline>
              <xm:f>Density!F88:O88</xm:f>
              <xm:sqref>C88</xm:sqref>
            </x14:sparkline>
            <x14:sparkline>
              <xm:f>Density!F89:O89</xm:f>
              <xm:sqref>C89</xm:sqref>
            </x14:sparkline>
            <x14:sparkline>
              <xm:f>Density!F90:O90</xm:f>
              <xm:sqref>C90</xm:sqref>
            </x14:sparkline>
            <x14:sparkline>
              <xm:f>Density!F91:O91</xm:f>
              <xm:sqref>C91</xm:sqref>
            </x14:sparkline>
            <x14:sparkline>
              <xm:f>Density!F92:O92</xm:f>
              <xm:sqref>C92</xm:sqref>
            </x14:sparkline>
            <x14:sparkline>
              <xm:f>Density!F93:O93</xm:f>
              <xm:sqref>C93</xm:sqref>
            </x14:sparkline>
            <x14:sparkline>
              <xm:f>Density!F94:O94</xm:f>
              <xm:sqref>C94</xm:sqref>
            </x14:sparkline>
            <x14:sparkline>
              <xm:f>Density!F95:O95</xm:f>
              <xm:sqref>C95</xm:sqref>
            </x14:sparkline>
            <x14:sparkline>
              <xm:f>Density!F96:O96</xm:f>
              <xm:sqref>C96</xm:sqref>
            </x14:sparkline>
            <x14:sparkline>
              <xm:f>Density!F97:O97</xm:f>
              <xm:sqref>C97</xm:sqref>
            </x14:sparkline>
            <x14:sparkline>
              <xm:f>Density!F98:O98</xm:f>
              <xm:sqref>C98</xm:sqref>
            </x14:sparkline>
            <x14:sparkline>
              <xm:f>Density!F99:O99</xm:f>
              <xm:sqref>C99</xm:sqref>
            </x14:sparkline>
            <x14:sparkline>
              <xm:f>Density!F100:O100</xm:f>
              <xm:sqref>C100</xm:sqref>
            </x14:sparkline>
            <x14:sparkline>
              <xm:f>Density!F101:O101</xm:f>
              <xm:sqref>C101</xm:sqref>
            </x14:sparkline>
            <x14:sparkline>
              <xm:f>Density!F102:O102</xm:f>
              <xm:sqref>C102</xm:sqref>
            </x14:sparkline>
            <x14:sparkline>
              <xm:f>Density!F103:O103</xm:f>
              <xm:sqref>C103</xm:sqref>
            </x14:sparkline>
            <x14:sparkline>
              <xm:f>Density!F104:O104</xm:f>
              <xm:sqref>C104</xm:sqref>
            </x14:sparkline>
            <x14:sparkline>
              <xm:f>Density!F105:O105</xm:f>
              <xm:sqref>C105</xm:sqref>
            </x14:sparkline>
            <x14:sparkline>
              <xm:f>Density!F106:O106</xm:f>
              <xm:sqref>C106</xm:sqref>
            </x14:sparkline>
            <x14:sparkline>
              <xm:f>Density!F107:O107</xm:f>
              <xm:sqref>C107</xm:sqref>
            </x14:sparkline>
            <x14:sparkline>
              <xm:f>Density!F108:O108</xm:f>
              <xm:sqref>C108</xm:sqref>
            </x14:sparkline>
            <x14:sparkline>
              <xm:f>Density!F109:O109</xm:f>
              <xm:sqref>C109</xm:sqref>
            </x14:sparkline>
            <x14:sparkline>
              <xm:f>Density!F110:O110</xm:f>
              <xm:sqref>C110</xm:sqref>
            </x14:sparkline>
            <x14:sparkline>
              <xm:f>Density!F111:O111</xm:f>
              <xm:sqref>C111</xm:sqref>
            </x14:sparkline>
            <x14:sparkline>
              <xm:f>Density!F112:O112</xm:f>
              <xm:sqref>C112</xm:sqref>
            </x14:sparkline>
            <x14:sparkline>
              <xm:f>Density!F113:O113</xm:f>
              <xm:sqref>C113</xm:sqref>
            </x14:sparkline>
            <x14:sparkline>
              <xm:f>Density!F114:O114</xm:f>
              <xm:sqref>C114</xm:sqref>
            </x14:sparkline>
            <x14:sparkline>
              <xm:f>Density!F115:O115</xm:f>
              <xm:sqref>C115</xm:sqref>
            </x14:sparkline>
            <x14:sparkline>
              <xm:f>Density!F116:O116</xm:f>
              <xm:sqref>C116</xm:sqref>
            </x14:sparkline>
            <x14:sparkline>
              <xm:f>Density!F117:O117</xm:f>
              <xm:sqref>C117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Density!F7:O7</xm:f>
              <xm:sqref>C7</xm:sqref>
            </x14:sparkline>
            <x14:sparkline>
              <xm:f>Density!F8:O8</xm:f>
              <xm:sqref>C8</xm:sqref>
            </x14:sparkline>
            <x14:sparkline>
              <xm:f>Density!F9:O9</xm:f>
              <xm:sqref>C9</xm:sqref>
            </x14:sparkline>
            <x14:sparkline>
              <xm:f>Density!F10:O10</xm:f>
              <xm:sqref>C10</xm:sqref>
            </x14:sparkline>
            <x14:sparkline>
              <xm:f>Density!F11:O11</xm:f>
              <xm:sqref>C11</xm:sqref>
            </x14:sparkline>
            <x14:sparkline>
              <xm:f>Density!F12:O12</xm:f>
              <xm:sqref>C12</xm:sqref>
            </x14:sparkline>
            <x14:sparkline>
              <xm:f>Density!F13:O13</xm:f>
              <xm:sqref>C13</xm:sqref>
            </x14:sparkline>
            <x14:sparkline>
              <xm:f>Density!F14:O14</xm:f>
              <xm:sqref>C14</xm:sqref>
            </x14:sparkline>
            <x14:sparkline>
              <xm:f>Density!F15:O15</xm:f>
              <xm:sqref>C15</xm:sqref>
            </x14:sparkline>
            <x14:sparkline>
              <xm:f>Density!F16:O16</xm:f>
              <xm:sqref>C16</xm:sqref>
            </x14:sparkline>
            <x14:sparkline>
              <xm:f>Density!F17:O17</xm:f>
              <xm:sqref>C17</xm:sqref>
            </x14:sparkline>
            <x14:sparkline>
              <xm:f>Density!F18:O18</xm:f>
              <xm:sqref>C18</xm:sqref>
            </x14:sparkline>
            <x14:sparkline>
              <xm:f>Density!F19:O19</xm:f>
              <xm:sqref>C19</xm:sqref>
            </x14:sparkline>
            <x14:sparkline>
              <xm:f>Density!F20:O20</xm:f>
              <xm:sqref>C20</xm:sqref>
            </x14:sparkline>
            <x14:sparkline>
              <xm:f>Density!F21:O21</xm:f>
              <xm:sqref>C21</xm:sqref>
            </x14:sparkline>
            <x14:sparkline>
              <xm:f>Density!F22:O22</xm:f>
              <xm:sqref>C22</xm:sqref>
            </x14:sparkline>
            <x14:sparkline>
              <xm:f>Density!F23:O23</xm:f>
              <xm:sqref>C23</xm:sqref>
            </x14:sparkline>
            <x14:sparkline>
              <xm:f>Density!F24:O24</xm:f>
              <xm:sqref>C24</xm:sqref>
            </x14:sparkline>
            <x14:sparkline>
              <xm:f>Density!F25:O25</xm:f>
              <xm:sqref>C25</xm:sqref>
            </x14:sparkline>
            <x14:sparkline>
              <xm:f>Density!F26:O26</xm:f>
              <xm:sqref>C26</xm:sqref>
            </x14:sparkline>
            <x14:sparkline>
              <xm:f>Density!F27:O27</xm:f>
              <xm:sqref>C27</xm:sqref>
            </x14:sparkline>
            <x14:sparkline>
              <xm:f>Density!F28:O28</xm:f>
              <xm:sqref>C28</xm:sqref>
            </x14:sparkline>
            <x14:sparkline>
              <xm:f>Density!F29:O29</xm:f>
              <xm:sqref>C29</xm:sqref>
            </x14:sparkline>
            <x14:sparkline>
              <xm:f>Density!F30:O30</xm:f>
              <xm:sqref>C30</xm:sqref>
            </x14:sparkline>
            <x14:sparkline>
              <xm:f>Density!F31:O31</xm:f>
              <xm:sqref>C31</xm:sqref>
            </x14:sparkline>
            <x14:sparkline>
              <xm:f>Density!F32:O32</xm:f>
              <xm:sqref>C32</xm:sqref>
            </x14:sparkline>
            <x14:sparkline>
              <xm:f>Density!F33:O33</xm:f>
              <xm:sqref>C33</xm:sqref>
            </x14:sparkline>
            <x14:sparkline>
              <xm:f>Density!F34:O34</xm:f>
              <xm:sqref>C34</xm:sqref>
            </x14:sparkline>
            <x14:sparkline>
              <xm:f>Density!F35:O35</xm:f>
              <xm:sqref>C35</xm:sqref>
            </x14:sparkline>
            <x14:sparkline>
              <xm:f>Density!F36:O36</xm:f>
              <xm:sqref>C36</xm:sqref>
            </x14:sparkline>
            <x14:sparkline>
              <xm:f>Density!F37:O37</xm:f>
              <xm:sqref>C37</xm:sqref>
            </x14:sparkline>
            <x14:sparkline>
              <xm:f>Density!F38:O38</xm:f>
              <xm:sqref>C38</xm:sqref>
            </x14:sparkline>
            <x14:sparkline>
              <xm:f>Density!F39:O39</xm:f>
              <xm:sqref>C39</xm:sqref>
            </x14:sparkline>
            <x14:sparkline>
              <xm:f>Density!F40:O40</xm:f>
              <xm:sqref>C40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Density!F201:O201</xm:f>
              <xm:sqref>C201</xm:sqref>
            </x14:sparkline>
            <x14:sparkline>
              <xm:f>Density!F202:O202</xm:f>
              <xm:sqref>C202</xm:sqref>
            </x14:sparkline>
            <x14:sparkline>
              <xm:f>Density!F203:O203</xm:f>
              <xm:sqref>C203</xm:sqref>
            </x14:sparkline>
            <x14:sparkline>
              <xm:f>Density!F204:O204</xm:f>
              <xm:sqref>C204</xm:sqref>
            </x14:sparkline>
            <x14:sparkline>
              <xm:f>Density!F205:O205</xm:f>
              <xm:sqref>C205</xm:sqref>
            </x14:sparkline>
            <x14:sparkline>
              <xm:f>Density!F206:O206</xm:f>
              <xm:sqref>C206</xm:sqref>
            </x14:sparkline>
            <x14:sparkline>
              <xm:f>Density!F207:O207</xm:f>
              <xm:sqref>C207</xm:sqref>
            </x14:sparkline>
            <x14:sparkline>
              <xm:f>Density!F208:O208</xm:f>
              <xm:sqref>C208</xm:sqref>
            </x14:sparkline>
            <x14:sparkline>
              <xm:f>Density!F209:O209</xm:f>
              <xm:sqref>C209</xm:sqref>
            </x14:sparkline>
            <x14:sparkline>
              <xm:f>Density!F210:O210</xm:f>
              <xm:sqref>C210</xm:sqref>
            </x14:sparkline>
            <x14:sparkline>
              <xm:f>Density!F211:O211</xm:f>
              <xm:sqref>C211</xm:sqref>
            </x14:sparkline>
            <x14:sparkline>
              <xm:f>Density!F212:O212</xm:f>
              <xm:sqref>C212</xm:sqref>
            </x14:sparkline>
            <x14:sparkline>
              <xm:f>Density!F213:O213</xm:f>
              <xm:sqref>C213</xm:sqref>
            </x14:sparkline>
            <x14:sparkline>
              <xm:f>Density!F214:O214</xm:f>
              <xm:sqref>C214</xm:sqref>
            </x14:sparkline>
            <x14:sparkline>
              <xm:f>Density!F215:O215</xm:f>
              <xm:sqref>C215</xm:sqref>
            </x14:sparkline>
            <x14:sparkline>
              <xm:f>Density!F216:O216</xm:f>
              <xm:sqref>C216</xm:sqref>
            </x14:sparkline>
            <x14:sparkline>
              <xm:f>Density!F217:O217</xm:f>
              <xm:sqref>C217</xm:sqref>
            </x14:sparkline>
            <x14:sparkline>
              <xm:f>Density!F218:O218</xm:f>
              <xm:sqref>C218</xm:sqref>
            </x14:sparkline>
            <x14:sparkline>
              <xm:f>Density!F219:O219</xm:f>
              <xm:sqref>C219</xm:sqref>
            </x14:sparkline>
            <x14:sparkline>
              <xm:f>Density!F220:O220</xm:f>
              <xm:sqref>C220</xm:sqref>
            </x14:sparkline>
            <x14:sparkline>
              <xm:f>Density!F221:O221</xm:f>
              <xm:sqref>C221</xm:sqref>
            </x14:sparkline>
            <x14:sparkline>
              <xm:f>Density!F222:O222</xm:f>
              <xm:sqref>C222</xm:sqref>
            </x14:sparkline>
            <x14:sparkline>
              <xm:f>Density!F223:O223</xm:f>
              <xm:sqref>C223</xm:sqref>
            </x14:sparkline>
            <x14:sparkline>
              <xm:f>Density!F224:O224</xm:f>
              <xm:sqref>C224</xm:sqref>
            </x14:sparkline>
            <x14:sparkline>
              <xm:f>Density!F225:O225</xm:f>
              <xm:sqref>C225</xm:sqref>
            </x14:sparkline>
            <x14:sparkline>
              <xm:f>Density!F226:O226</xm:f>
              <xm:sqref>C226</xm:sqref>
            </x14:sparkline>
            <x14:sparkline>
              <xm:f>Density!F227:O227</xm:f>
              <xm:sqref>C227</xm:sqref>
            </x14:sparkline>
            <x14:sparkline>
              <xm:f>Density!F228:O228</xm:f>
              <xm:sqref>C228</xm:sqref>
            </x14:sparkline>
            <x14:sparkline>
              <xm:f>Density!F229:O229</xm:f>
              <xm:sqref>C229</xm:sqref>
            </x14:sparkline>
            <x14:sparkline>
              <xm:f>Density!F230:O230</xm:f>
              <xm:sqref>C230</xm:sqref>
            </x14:sparkline>
            <x14:sparkline>
              <xm:f>Density!F231:O231</xm:f>
              <xm:sqref>C231</xm:sqref>
            </x14:sparkline>
            <x14:sparkline>
              <xm:f>Density!F232:O232</xm:f>
              <xm:sqref>C232</xm:sqref>
            </x14:sparkline>
            <x14:sparkline>
              <xm:f>Density!F233:O233</xm:f>
              <xm:sqref>C233</xm:sqref>
            </x14:sparkline>
            <x14:sparkline>
              <xm:f>Density!F234:O234</xm:f>
              <xm:sqref>C234</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Density!F162:O162</xm:f>
              <xm:sqref>C162</xm:sqref>
            </x14:sparkline>
            <x14:sparkline>
              <xm:f>Density!F163:O163</xm:f>
              <xm:sqref>C163</xm:sqref>
            </x14:sparkline>
            <x14:sparkline>
              <xm:f>Density!F164:O164</xm:f>
              <xm:sqref>C164</xm:sqref>
            </x14:sparkline>
            <x14:sparkline>
              <xm:f>Density!F165:O165</xm:f>
              <xm:sqref>C165</xm:sqref>
            </x14:sparkline>
            <x14:sparkline>
              <xm:f>Density!F166:O166</xm:f>
              <xm:sqref>C166</xm:sqref>
            </x14:sparkline>
            <x14:sparkline>
              <xm:f>Density!F167:O167</xm:f>
              <xm:sqref>C167</xm:sqref>
            </x14:sparkline>
            <x14:sparkline>
              <xm:f>Density!F168:O168</xm:f>
              <xm:sqref>C168</xm:sqref>
            </x14:sparkline>
            <x14:sparkline>
              <xm:f>Density!F169:O169</xm:f>
              <xm:sqref>C169</xm:sqref>
            </x14:sparkline>
            <x14:sparkline>
              <xm:f>Density!F170:O170</xm:f>
              <xm:sqref>C170</xm:sqref>
            </x14:sparkline>
            <x14:sparkline>
              <xm:f>Density!F171:O171</xm:f>
              <xm:sqref>C171</xm:sqref>
            </x14:sparkline>
            <x14:sparkline>
              <xm:f>Density!F172:O172</xm:f>
              <xm:sqref>C172</xm:sqref>
            </x14:sparkline>
            <x14:sparkline>
              <xm:f>Density!F173:O173</xm:f>
              <xm:sqref>C173</xm:sqref>
            </x14:sparkline>
            <x14:sparkline>
              <xm:f>Density!F174:O174</xm:f>
              <xm:sqref>C174</xm:sqref>
            </x14:sparkline>
            <x14:sparkline>
              <xm:f>Density!F175:O175</xm:f>
              <xm:sqref>C175</xm:sqref>
            </x14:sparkline>
            <x14:sparkline>
              <xm:f>Density!F176:O176</xm:f>
              <xm:sqref>C176</xm:sqref>
            </x14:sparkline>
            <x14:sparkline>
              <xm:f>Density!F177:O177</xm:f>
              <xm:sqref>C177</xm:sqref>
            </x14:sparkline>
            <x14:sparkline>
              <xm:f>Density!F178:O178</xm:f>
              <xm:sqref>C178</xm:sqref>
            </x14:sparkline>
            <x14:sparkline>
              <xm:f>Density!F179:O179</xm:f>
              <xm:sqref>C179</xm:sqref>
            </x14:sparkline>
            <x14:sparkline>
              <xm:f>Density!F180:O180</xm:f>
              <xm:sqref>C180</xm:sqref>
            </x14:sparkline>
            <x14:sparkline>
              <xm:f>Density!F181:O181</xm:f>
              <xm:sqref>C181</xm:sqref>
            </x14:sparkline>
            <x14:sparkline>
              <xm:f>Density!F182:O182</xm:f>
              <xm:sqref>C182</xm:sqref>
            </x14:sparkline>
            <x14:sparkline>
              <xm:f>Density!F183:O183</xm:f>
              <xm:sqref>C183</xm:sqref>
            </x14:sparkline>
            <x14:sparkline>
              <xm:f>Density!F184:O184</xm:f>
              <xm:sqref>C184</xm:sqref>
            </x14:sparkline>
            <x14:sparkline>
              <xm:f>Density!F185:O185</xm:f>
              <xm:sqref>C185</xm:sqref>
            </x14:sparkline>
            <x14:sparkline>
              <xm:f>Density!F186:O186</xm:f>
              <xm:sqref>C186</xm:sqref>
            </x14:sparkline>
            <x14:sparkline>
              <xm:f>Density!F187:O187</xm:f>
              <xm:sqref>C187</xm:sqref>
            </x14:sparkline>
            <x14:sparkline>
              <xm:f>Density!F188:O188</xm:f>
              <xm:sqref>C188</xm:sqref>
            </x14:sparkline>
            <x14:sparkline>
              <xm:f>Density!F189:O189</xm:f>
              <xm:sqref>C189</xm:sqref>
            </x14:sparkline>
            <x14:sparkline>
              <xm:f>Density!F190:O190</xm:f>
              <xm:sqref>C190</xm:sqref>
            </x14:sparkline>
            <x14:sparkline>
              <xm:f>Density!F191:O191</xm:f>
              <xm:sqref>C191</xm:sqref>
            </x14:sparkline>
            <x14:sparkline>
              <xm:f>Density!F192:O192</xm:f>
              <xm:sqref>C192</xm:sqref>
            </x14:sparkline>
            <x14:sparkline>
              <xm:f>Density!F193:O193</xm:f>
              <xm:sqref>C193</xm:sqref>
            </x14:sparkline>
            <x14:sparkline>
              <xm:f>Density!F194:O194</xm:f>
              <xm:sqref>C194</xm:sqref>
            </x14:sparkline>
            <x14:sparkline>
              <xm:f>Density!F195:O195</xm:f>
              <xm:sqref>C195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Density!F123:O123</xm:f>
              <xm:sqref>C123</xm:sqref>
            </x14:sparkline>
            <x14:sparkline>
              <xm:f>Density!F124:O124</xm:f>
              <xm:sqref>C124</xm:sqref>
            </x14:sparkline>
            <x14:sparkline>
              <xm:f>Density!F125:O125</xm:f>
              <xm:sqref>C125</xm:sqref>
            </x14:sparkline>
            <x14:sparkline>
              <xm:f>Density!F126:O126</xm:f>
              <xm:sqref>C126</xm:sqref>
            </x14:sparkline>
            <x14:sparkline>
              <xm:f>Density!F127:O127</xm:f>
              <xm:sqref>C127</xm:sqref>
            </x14:sparkline>
            <x14:sparkline>
              <xm:f>Density!F128:O128</xm:f>
              <xm:sqref>C128</xm:sqref>
            </x14:sparkline>
            <x14:sparkline>
              <xm:f>Density!F129:O129</xm:f>
              <xm:sqref>C129</xm:sqref>
            </x14:sparkline>
            <x14:sparkline>
              <xm:f>Density!F130:O130</xm:f>
              <xm:sqref>C130</xm:sqref>
            </x14:sparkline>
            <x14:sparkline>
              <xm:f>Density!F131:O131</xm:f>
              <xm:sqref>C131</xm:sqref>
            </x14:sparkline>
            <x14:sparkline>
              <xm:f>Density!F132:O132</xm:f>
              <xm:sqref>C132</xm:sqref>
            </x14:sparkline>
            <x14:sparkline>
              <xm:f>Density!F133:O133</xm:f>
              <xm:sqref>C133</xm:sqref>
            </x14:sparkline>
            <x14:sparkline>
              <xm:f>Density!F134:O134</xm:f>
              <xm:sqref>C134</xm:sqref>
            </x14:sparkline>
            <x14:sparkline>
              <xm:f>Density!F135:O135</xm:f>
              <xm:sqref>C135</xm:sqref>
            </x14:sparkline>
            <x14:sparkline>
              <xm:f>Density!F136:O136</xm:f>
              <xm:sqref>C136</xm:sqref>
            </x14:sparkline>
            <x14:sparkline>
              <xm:f>Density!F137:O137</xm:f>
              <xm:sqref>C137</xm:sqref>
            </x14:sparkline>
            <x14:sparkline>
              <xm:f>Density!F138:O138</xm:f>
              <xm:sqref>C138</xm:sqref>
            </x14:sparkline>
            <x14:sparkline>
              <xm:f>Density!F139:O139</xm:f>
              <xm:sqref>C139</xm:sqref>
            </x14:sparkline>
            <x14:sparkline>
              <xm:f>Density!F140:O140</xm:f>
              <xm:sqref>C140</xm:sqref>
            </x14:sparkline>
            <x14:sparkline>
              <xm:f>Density!F141:O141</xm:f>
              <xm:sqref>C141</xm:sqref>
            </x14:sparkline>
            <x14:sparkline>
              <xm:f>Density!F142:O142</xm:f>
              <xm:sqref>C142</xm:sqref>
            </x14:sparkline>
            <x14:sparkline>
              <xm:f>Density!F143:O143</xm:f>
              <xm:sqref>C143</xm:sqref>
            </x14:sparkline>
            <x14:sparkline>
              <xm:f>Density!F144:O144</xm:f>
              <xm:sqref>C144</xm:sqref>
            </x14:sparkline>
            <x14:sparkline>
              <xm:f>Density!F145:O145</xm:f>
              <xm:sqref>C145</xm:sqref>
            </x14:sparkline>
            <x14:sparkline>
              <xm:f>Density!F146:O146</xm:f>
              <xm:sqref>C146</xm:sqref>
            </x14:sparkline>
            <x14:sparkline>
              <xm:f>Density!F147:O147</xm:f>
              <xm:sqref>C147</xm:sqref>
            </x14:sparkline>
            <x14:sparkline>
              <xm:f>Density!F148:O148</xm:f>
              <xm:sqref>C148</xm:sqref>
            </x14:sparkline>
            <x14:sparkline>
              <xm:f>Density!F149:O149</xm:f>
              <xm:sqref>C149</xm:sqref>
            </x14:sparkline>
            <x14:sparkline>
              <xm:f>Density!F150:O150</xm:f>
              <xm:sqref>C150</xm:sqref>
            </x14:sparkline>
            <x14:sparkline>
              <xm:f>Density!F151:O151</xm:f>
              <xm:sqref>C151</xm:sqref>
            </x14:sparkline>
            <x14:sparkline>
              <xm:f>Density!F152:O152</xm:f>
              <xm:sqref>C152</xm:sqref>
            </x14:sparkline>
            <x14:sparkline>
              <xm:f>Density!F153:O153</xm:f>
              <xm:sqref>C153</xm:sqref>
            </x14:sparkline>
            <x14:sparkline>
              <xm:f>Density!F154:O154</xm:f>
              <xm:sqref>C154</xm:sqref>
            </x14:sparkline>
            <x14:sparkline>
              <xm:f>Density!F155:O155</xm:f>
              <xm:sqref>C155</xm:sqref>
            </x14:sparkline>
            <x14:sparkline>
              <xm:f>Density!F156:O156</xm:f>
              <xm:sqref>C156</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Density!F240:O240</xm:f>
              <xm:sqref>C240</xm:sqref>
            </x14:sparkline>
            <x14:sparkline>
              <xm:f>Density!F241:O241</xm:f>
              <xm:sqref>C241</xm:sqref>
            </x14:sparkline>
            <x14:sparkline>
              <xm:f>Density!F242:O242</xm:f>
              <xm:sqref>C242</xm:sqref>
            </x14:sparkline>
            <x14:sparkline>
              <xm:f>Density!F243:O243</xm:f>
              <xm:sqref>C243</xm:sqref>
            </x14:sparkline>
            <x14:sparkline>
              <xm:f>Density!F244:O244</xm:f>
              <xm:sqref>C244</xm:sqref>
            </x14:sparkline>
            <x14:sparkline>
              <xm:f>Density!F245:O245</xm:f>
              <xm:sqref>C245</xm:sqref>
            </x14:sparkline>
            <x14:sparkline>
              <xm:f>Density!F246:O246</xm:f>
              <xm:sqref>C246</xm:sqref>
            </x14:sparkline>
            <x14:sparkline>
              <xm:f>Density!F247:O247</xm:f>
              <xm:sqref>C247</xm:sqref>
            </x14:sparkline>
            <x14:sparkline>
              <xm:f>Density!F248:O248</xm:f>
              <xm:sqref>C248</xm:sqref>
            </x14:sparkline>
            <x14:sparkline>
              <xm:f>Density!F249:O249</xm:f>
              <xm:sqref>C249</xm:sqref>
            </x14:sparkline>
            <x14:sparkline>
              <xm:f>Density!F250:O250</xm:f>
              <xm:sqref>C250</xm:sqref>
            </x14:sparkline>
            <x14:sparkline>
              <xm:f>Density!F251:O251</xm:f>
              <xm:sqref>C251</xm:sqref>
            </x14:sparkline>
            <x14:sparkline>
              <xm:f>Density!F252:O252</xm:f>
              <xm:sqref>C252</xm:sqref>
            </x14:sparkline>
            <x14:sparkline>
              <xm:f>Density!F253:O253</xm:f>
              <xm:sqref>C253</xm:sqref>
            </x14:sparkline>
            <x14:sparkline>
              <xm:f>Density!F254:O254</xm:f>
              <xm:sqref>C254</xm:sqref>
            </x14:sparkline>
            <x14:sparkline>
              <xm:f>Density!F255:O255</xm:f>
              <xm:sqref>C255</xm:sqref>
            </x14:sparkline>
            <x14:sparkline>
              <xm:f>Density!F256:O256</xm:f>
              <xm:sqref>C256</xm:sqref>
            </x14:sparkline>
            <x14:sparkline>
              <xm:f>Density!F257:O257</xm:f>
              <xm:sqref>C257</xm:sqref>
            </x14:sparkline>
            <x14:sparkline>
              <xm:f>Density!F258:O258</xm:f>
              <xm:sqref>C258</xm:sqref>
            </x14:sparkline>
            <x14:sparkline>
              <xm:f>Density!F259:O259</xm:f>
              <xm:sqref>C259</xm:sqref>
            </x14:sparkline>
            <x14:sparkline>
              <xm:f>Density!F260:O260</xm:f>
              <xm:sqref>C260</xm:sqref>
            </x14:sparkline>
            <x14:sparkline>
              <xm:f>Density!F261:O261</xm:f>
              <xm:sqref>C261</xm:sqref>
            </x14:sparkline>
            <x14:sparkline>
              <xm:f>Density!F262:O262</xm:f>
              <xm:sqref>C262</xm:sqref>
            </x14:sparkline>
            <x14:sparkline>
              <xm:f>Density!F263:O263</xm:f>
              <xm:sqref>C263</xm:sqref>
            </x14:sparkline>
            <x14:sparkline>
              <xm:f>Density!F264:O264</xm:f>
              <xm:sqref>C264</xm:sqref>
            </x14:sparkline>
            <x14:sparkline>
              <xm:f>Density!F265:O265</xm:f>
              <xm:sqref>C265</xm:sqref>
            </x14:sparkline>
            <x14:sparkline>
              <xm:f>Density!F266:O266</xm:f>
              <xm:sqref>C266</xm:sqref>
            </x14:sparkline>
            <x14:sparkline>
              <xm:f>Density!F267:O267</xm:f>
              <xm:sqref>C267</xm:sqref>
            </x14:sparkline>
            <x14:sparkline>
              <xm:f>Density!F268:O268</xm:f>
              <xm:sqref>C268</xm:sqref>
            </x14:sparkline>
            <x14:sparkline>
              <xm:f>Density!F269:O269</xm:f>
              <xm:sqref>C269</xm:sqref>
            </x14:sparkline>
            <x14:sparkline>
              <xm:f>Density!F270:O270</xm:f>
              <xm:sqref>C270</xm:sqref>
            </x14:sparkline>
            <x14:sparkline>
              <xm:f>Density!F271:O271</xm:f>
              <xm:sqref>C271</xm:sqref>
            </x14:sparkline>
            <x14:sparkline>
              <xm:f>Density!F272:O272</xm:f>
              <xm:sqref>C272</xm:sqref>
            </x14:sparkline>
            <x14:sparkline>
              <xm:f>Density!F273:O273</xm:f>
              <xm:sqref>C273</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Density!F279:O279</xm:f>
              <xm:sqref>C279</xm:sqref>
            </x14:sparkline>
            <x14:sparkline>
              <xm:f>Density!F280:O280</xm:f>
              <xm:sqref>C280</xm:sqref>
            </x14:sparkline>
            <x14:sparkline>
              <xm:f>Density!F281:O281</xm:f>
              <xm:sqref>C281</xm:sqref>
            </x14:sparkline>
            <x14:sparkline>
              <xm:f>Density!F282:O282</xm:f>
              <xm:sqref>C282</xm:sqref>
            </x14:sparkline>
            <x14:sparkline>
              <xm:f>Density!F283:O283</xm:f>
              <xm:sqref>C283</xm:sqref>
            </x14:sparkline>
            <x14:sparkline>
              <xm:f>Density!F284:O284</xm:f>
              <xm:sqref>C284</xm:sqref>
            </x14:sparkline>
            <x14:sparkline>
              <xm:f>Density!F285:O285</xm:f>
              <xm:sqref>C285</xm:sqref>
            </x14:sparkline>
            <x14:sparkline>
              <xm:f>Density!F286:O286</xm:f>
              <xm:sqref>C286</xm:sqref>
            </x14:sparkline>
            <x14:sparkline>
              <xm:f>Density!F287:O287</xm:f>
              <xm:sqref>C287</xm:sqref>
            </x14:sparkline>
            <x14:sparkline>
              <xm:f>Density!F288:O288</xm:f>
              <xm:sqref>C288</xm:sqref>
            </x14:sparkline>
            <x14:sparkline>
              <xm:f>Density!F289:O289</xm:f>
              <xm:sqref>C289</xm:sqref>
            </x14:sparkline>
            <x14:sparkline>
              <xm:f>Density!F290:O290</xm:f>
              <xm:sqref>C290</xm:sqref>
            </x14:sparkline>
            <x14:sparkline>
              <xm:f>Density!F291:O291</xm:f>
              <xm:sqref>C291</xm:sqref>
            </x14:sparkline>
            <x14:sparkline>
              <xm:f>Density!F292:O292</xm:f>
              <xm:sqref>C292</xm:sqref>
            </x14:sparkline>
            <x14:sparkline>
              <xm:f>Density!F293:O293</xm:f>
              <xm:sqref>C293</xm:sqref>
            </x14:sparkline>
            <x14:sparkline>
              <xm:f>Density!F294:O294</xm:f>
              <xm:sqref>C294</xm:sqref>
            </x14:sparkline>
            <x14:sparkline>
              <xm:f>Density!F295:O295</xm:f>
              <xm:sqref>C295</xm:sqref>
            </x14:sparkline>
            <x14:sparkline>
              <xm:f>Density!F296:O296</xm:f>
              <xm:sqref>C296</xm:sqref>
            </x14:sparkline>
            <x14:sparkline>
              <xm:f>Density!F297:O297</xm:f>
              <xm:sqref>C297</xm:sqref>
            </x14:sparkline>
            <x14:sparkline>
              <xm:f>Density!F298:O298</xm:f>
              <xm:sqref>C298</xm:sqref>
            </x14:sparkline>
            <x14:sparkline>
              <xm:f>Density!F299:O299</xm:f>
              <xm:sqref>C299</xm:sqref>
            </x14:sparkline>
            <x14:sparkline>
              <xm:f>Density!F300:O300</xm:f>
              <xm:sqref>C300</xm:sqref>
            </x14:sparkline>
            <x14:sparkline>
              <xm:f>Density!F301:O301</xm:f>
              <xm:sqref>C301</xm:sqref>
            </x14:sparkline>
            <x14:sparkline>
              <xm:f>Density!F302:O302</xm:f>
              <xm:sqref>C302</xm:sqref>
            </x14:sparkline>
            <x14:sparkline>
              <xm:f>Density!F303:O303</xm:f>
              <xm:sqref>C303</xm:sqref>
            </x14:sparkline>
            <x14:sparkline>
              <xm:f>Density!F304:O304</xm:f>
              <xm:sqref>C304</xm:sqref>
            </x14:sparkline>
            <x14:sparkline>
              <xm:f>Density!F305:O305</xm:f>
              <xm:sqref>C305</xm:sqref>
            </x14:sparkline>
            <x14:sparkline>
              <xm:f>Density!F306:O306</xm:f>
              <xm:sqref>C306</xm:sqref>
            </x14:sparkline>
            <x14:sparkline>
              <xm:f>Density!F307:O307</xm:f>
              <xm:sqref>C307</xm:sqref>
            </x14:sparkline>
            <x14:sparkline>
              <xm:f>Density!F308:O308</xm:f>
              <xm:sqref>C308</xm:sqref>
            </x14:sparkline>
            <x14:sparkline>
              <xm:f>Density!F309:O309</xm:f>
              <xm:sqref>C309</xm:sqref>
            </x14:sparkline>
            <x14:sparkline>
              <xm:f>Density!F310:O310</xm:f>
              <xm:sqref>C310</xm:sqref>
            </x14:sparkline>
            <x14:sparkline>
              <xm:f>Density!F311:O311</xm:f>
              <xm:sqref>C311</xm:sqref>
            </x14:sparkline>
            <x14:sparkline>
              <xm:f>Density!F312:O312</xm:f>
              <xm:sqref>C312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Density!F318:O318</xm:f>
              <xm:sqref>C318</xm:sqref>
            </x14:sparkline>
            <x14:sparkline>
              <xm:f>Density!F319:O319</xm:f>
              <xm:sqref>C319</xm:sqref>
            </x14:sparkline>
            <x14:sparkline>
              <xm:f>Density!F320:O320</xm:f>
              <xm:sqref>C320</xm:sqref>
            </x14:sparkline>
            <x14:sparkline>
              <xm:f>Density!F321:O321</xm:f>
              <xm:sqref>C321</xm:sqref>
            </x14:sparkline>
            <x14:sparkline>
              <xm:f>Density!F322:O322</xm:f>
              <xm:sqref>C322</xm:sqref>
            </x14:sparkline>
            <x14:sparkline>
              <xm:f>Density!F323:O323</xm:f>
              <xm:sqref>C323</xm:sqref>
            </x14:sparkline>
            <x14:sparkline>
              <xm:f>Density!F324:O324</xm:f>
              <xm:sqref>C324</xm:sqref>
            </x14:sparkline>
            <x14:sparkline>
              <xm:f>Density!F325:O325</xm:f>
              <xm:sqref>C325</xm:sqref>
            </x14:sparkline>
            <x14:sparkline>
              <xm:f>Density!F326:O326</xm:f>
              <xm:sqref>C326</xm:sqref>
            </x14:sparkline>
            <x14:sparkline>
              <xm:f>Density!F327:O327</xm:f>
              <xm:sqref>C327</xm:sqref>
            </x14:sparkline>
            <x14:sparkline>
              <xm:f>Density!F328:O328</xm:f>
              <xm:sqref>C328</xm:sqref>
            </x14:sparkline>
            <x14:sparkline>
              <xm:f>Density!F329:O329</xm:f>
              <xm:sqref>C329</xm:sqref>
            </x14:sparkline>
            <x14:sparkline>
              <xm:f>Density!F330:O330</xm:f>
              <xm:sqref>C330</xm:sqref>
            </x14:sparkline>
            <x14:sparkline>
              <xm:f>Density!F331:O331</xm:f>
              <xm:sqref>C331</xm:sqref>
            </x14:sparkline>
            <x14:sparkline>
              <xm:f>Density!F332:O332</xm:f>
              <xm:sqref>C332</xm:sqref>
            </x14:sparkline>
            <x14:sparkline>
              <xm:f>Density!F333:O333</xm:f>
              <xm:sqref>C333</xm:sqref>
            </x14:sparkline>
            <x14:sparkline>
              <xm:f>Density!F334:O334</xm:f>
              <xm:sqref>C334</xm:sqref>
            </x14:sparkline>
            <x14:sparkline>
              <xm:f>Density!F335:O335</xm:f>
              <xm:sqref>C335</xm:sqref>
            </x14:sparkline>
            <x14:sparkline>
              <xm:f>Density!F336:O336</xm:f>
              <xm:sqref>C336</xm:sqref>
            </x14:sparkline>
            <x14:sparkline>
              <xm:f>Density!F337:O337</xm:f>
              <xm:sqref>C337</xm:sqref>
            </x14:sparkline>
            <x14:sparkline>
              <xm:f>Density!F338:O338</xm:f>
              <xm:sqref>C338</xm:sqref>
            </x14:sparkline>
            <x14:sparkline>
              <xm:f>Density!F339:O339</xm:f>
              <xm:sqref>C339</xm:sqref>
            </x14:sparkline>
            <x14:sparkline>
              <xm:f>Density!F340:O340</xm:f>
              <xm:sqref>C340</xm:sqref>
            </x14:sparkline>
            <x14:sparkline>
              <xm:f>Density!F341:O341</xm:f>
              <xm:sqref>C341</xm:sqref>
            </x14:sparkline>
            <x14:sparkline>
              <xm:f>Density!F342:O342</xm:f>
              <xm:sqref>C342</xm:sqref>
            </x14:sparkline>
            <x14:sparkline>
              <xm:f>Density!F343:O343</xm:f>
              <xm:sqref>C343</xm:sqref>
            </x14:sparkline>
            <x14:sparkline>
              <xm:f>Density!F344:O344</xm:f>
              <xm:sqref>C344</xm:sqref>
            </x14:sparkline>
            <x14:sparkline>
              <xm:f>Density!F345:O345</xm:f>
              <xm:sqref>C345</xm:sqref>
            </x14:sparkline>
            <x14:sparkline>
              <xm:f>Density!F346:O346</xm:f>
              <xm:sqref>C346</xm:sqref>
            </x14:sparkline>
            <x14:sparkline>
              <xm:f>Density!F347:O347</xm:f>
              <xm:sqref>C347</xm:sqref>
            </x14:sparkline>
            <x14:sparkline>
              <xm:f>Density!F348:O348</xm:f>
              <xm:sqref>C348</xm:sqref>
            </x14:sparkline>
            <x14:sparkline>
              <xm:f>Density!F349:O349</xm:f>
              <xm:sqref>C349</xm:sqref>
            </x14:sparkline>
            <x14:sparkline>
              <xm:f>Density!F350:O350</xm:f>
              <xm:sqref>C350</xm:sqref>
            </x14:sparkline>
            <x14:sparkline>
              <xm:f>Density!F351:O351</xm:f>
              <xm:sqref>C351</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C2:R344"/>
  <sheetViews>
    <sheetView showGridLines="0" zoomScale="80" zoomScaleNormal="80" workbookViewId="0">
      <pane xSplit="5" ySplit="3" topLeftCell="F303" activePane="bottomRight" state="frozen"/>
      <selection pane="topRight" activeCell="K1" sqref="K1"/>
      <selection pane="bottomLeft" activeCell="A4" sqref="A4"/>
      <selection pane="bottomRight" activeCell="O346" sqref="O346"/>
    </sheetView>
  </sheetViews>
  <sheetFormatPr defaultRowHeight="15" x14ac:dyDescent="0.25"/>
  <cols>
    <col min="1" max="1" width="10.28515625" customWidth="1"/>
    <col min="2" max="2" width="10" customWidth="1"/>
    <col min="3" max="3" width="11.140625" style="156" customWidth="1"/>
    <col min="4" max="4" width="12.42578125" style="156" customWidth="1"/>
    <col min="5" max="5" width="12.28515625" style="156" customWidth="1"/>
    <col min="6" max="18" width="19.140625" style="156" customWidth="1"/>
    <col min="19" max="19" width="16.42578125" customWidth="1"/>
  </cols>
  <sheetData>
    <row r="2" spans="3:18" ht="18.75" x14ac:dyDescent="0.3">
      <c r="E2" s="292" t="s">
        <v>333</v>
      </c>
      <c r="F2" s="293"/>
      <c r="G2" s="293"/>
      <c r="H2" s="293"/>
      <c r="I2" s="293"/>
      <c r="J2" s="293"/>
      <c r="K2" s="293"/>
      <c r="L2" s="293"/>
      <c r="M2" s="293"/>
      <c r="N2" s="293"/>
      <c r="O2" s="293"/>
      <c r="P2" s="293"/>
      <c r="Q2" s="163"/>
    </row>
    <row r="3" spans="3:18" x14ac:dyDescent="0.25">
      <c r="C3" s="155"/>
      <c r="D3" s="155"/>
      <c r="E3" s="291" t="s">
        <v>221</v>
      </c>
      <c r="F3" s="291"/>
      <c r="G3" s="291"/>
      <c r="H3" s="291"/>
      <c r="I3" s="291"/>
      <c r="J3" s="291"/>
      <c r="K3" s="291"/>
      <c r="L3" s="291"/>
      <c r="M3" s="291"/>
      <c r="N3" s="291"/>
      <c r="O3" s="291"/>
      <c r="P3" s="291"/>
    </row>
    <row r="5" spans="3:18" ht="18.75" x14ac:dyDescent="0.25">
      <c r="C5" s="264" t="s">
        <v>214</v>
      </c>
      <c r="D5" s="265"/>
      <c r="E5" s="272" t="s">
        <v>335</v>
      </c>
      <c r="F5" s="273"/>
      <c r="G5" s="273"/>
      <c r="H5" s="273"/>
      <c r="I5" s="273"/>
      <c r="J5" s="273"/>
      <c r="K5" s="273"/>
      <c r="L5" s="273"/>
      <c r="M5" s="273"/>
      <c r="N5" s="273"/>
      <c r="O5" s="273"/>
      <c r="P5" s="274"/>
    </row>
    <row r="6" spans="3:18" x14ac:dyDescent="0.15">
      <c r="C6" s="262" t="s">
        <v>93</v>
      </c>
      <c r="D6" s="263"/>
      <c r="E6" s="118"/>
      <c r="F6" s="119">
        <v>2004</v>
      </c>
      <c r="G6" s="119">
        <f t="shared" ref="G6:P6" si="0">F6+1</f>
        <v>2005</v>
      </c>
      <c r="H6" s="119">
        <f t="shared" si="0"/>
        <v>2006</v>
      </c>
      <c r="I6" s="119">
        <f t="shared" si="0"/>
        <v>2007</v>
      </c>
      <c r="J6" s="119">
        <f t="shared" si="0"/>
        <v>2008</v>
      </c>
      <c r="K6" s="119">
        <f t="shared" si="0"/>
        <v>2009</v>
      </c>
      <c r="L6" s="119">
        <f t="shared" si="0"/>
        <v>2010</v>
      </c>
      <c r="M6" s="119">
        <f t="shared" si="0"/>
        <v>2011</v>
      </c>
      <c r="N6" s="119">
        <f t="shared" si="0"/>
        <v>2012</v>
      </c>
      <c r="O6" s="120">
        <f t="shared" si="0"/>
        <v>2013</v>
      </c>
      <c r="P6" s="120">
        <f t="shared" si="0"/>
        <v>2014</v>
      </c>
      <c r="Q6" s="46" t="s">
        <v>83</v>
      </c>
      <c r="R6" s="47" t="s">
        <v>84</v>
      </c>
    </row>
    <row r="7" spans="3:18" x14ac:dyDescent="0.25">
      <c r="C7" s="256"/>
      <c r="D7" s="257"/>
      <c r="E7" s="45" t="s">
        <v>0</v>
      </c>
      <c r="F7" s="160">
        <f>Premiums_Non_Life!F9/'Macro data'!C50</f>
        <v>2.754488772848623E-2</v>
      </c>
      <c r="G7" s="160">
        <f>Premiums_Non_Life!G9/'Macro data'!D50</f>
        <v>2.6769766961135422E-2</v>
      </c>
      <c r="H7" s="160">
        <f>Premiums_Non_Life!H9/'Macro data'!E50</f>
        <v>2.6152252718798549E-2</v>
      </c>
      <c r="I7" s="160">
        <f>Premiums_Non_Life!I9/'Macro data'!F50</f>
        <v>2.5447419468745715E-2</v>
      </c>
      <c r="J7" s="160">
        <f>Premiums_Non_Life!J9/'Macro data'!G50</f>
        <v>2.5064193383080347E-2</v>
      </c>
      <c r="K7" s="160">
        <f>Premiums_Non_Life!K9/'Macro data'!H50</f>
        <v>2.5885046354080038E-2</v>
      </c>
      <c r="L7" s="160">
        <f>Premiums_Non_Life!L9/'Macro data'!I50</f>
        <v>2.5672322191212401E-2</v>
      </c>
      <c r="M7" s="160">
        <f>Premiums_Non_Life!M9/'Macro data'!J50</f>
        <v>2.5162387624524177E-2</v>
      </c>
      <c r="N7" s="160">
        <f>Premiums_Non_Life!N9/'Macro data'!K50</f>
        <v>2.5285840969367281E-2</v>
      </c>
      <c r="O7" s="160">
        <f>Premiums_Non_Life!O9/'Macro data'!L50</f>
        <v>2.5660689918554126E-2</v>
      </c>
      <c r="P7" s="160">
        <f>Premiums_Non_Life!P9/'Macro data'!M50</f>
        <v>2.5872218181641277E-2</v>
      </c>
      <c r="Q7" s="135" t="str">
        <f>IF(OR(O7=0,P7=0),"-",IF(O7=P7,"-",CONCATENATE(ROUNDDOWN((P7-O7)*100,1), " ", "p.p")))</f>
        <v>0 p.p</v>
      </c>
      <c r="R7" s="135" t="str">
        <f>IF(OR(P7=0,G7=0),"-",IF(P7=G7,"-",CONCATENATE(ROUNDDOWN((P7-G7)*100,1), " ", "p.p")))</f>
        <v>0 p.p</v>
      </c>
    </row>
    <row r="8" spans="3:18" x14ac:dyDescent="0.25">
      <c r="C8" s="256"/>
      <c r="D8" s="257"/>
      <c r="E8" s="45" t="s">
        <v>1</v>
      </c>
      <c r="F8" s="161">
        <f>Premiums_Non_Life!F10/'Macro data'!C51</f>
        <v>2.4921435273699138E-2</v>
      </c>
      <c r="G8" s="161">
        <f>Premiums_Non_Life!G10/'Macro data'!D51</f>
        <v>2.3592391396850394E-2</v>
      </c>
      <c r="H8" s="161">
        <f>Premiums_Non_Life!H10/'Macro data'!E51</f>
        <v>2.3220834346545781E-2</v>
      </c>
      <c r="I8" s="161">
        <f>Premiums_Non_Life!I10/'Macro data'!F51</f>
        <v>2.2693519941345067E-2</v>
      </c>
      <c r="J8" s="161">
        <f>Premiums_Non_Life!J10/'Macro data'!G51</f>
        <v>2.2850240831394725E-2</v>
      </c>
      <c r="K8" s="161">
        <f>Premiums_Non_Life!K10/'Macro data'!H51</f>
        <v>2.3339628708303903E-2</v>
      </c>
      <c r="L8" s="161">
        <f>Premiums_Non_Life!L10/'Macro data'!I51</f>
        <v>2.2783553999130547E-2</v>
      </c>
      <c r="M8" s="161">
        <f>Premiums_Non_Life!M10/'Macro data'!J51</f>
        <v>2.3017438883618707E-2</v>
      </c>
      <c r="N8" s="161">
        <f>Premiums_Non_Life!N10/'Macro data'!K51</f>
        <v>2.3255868479201178E-2</v>
      </c>
      <c r="O8" s="161">
        <f>Premiums_Non_Life!O10/'Macro data'!L51</f>
        <v>2.3433984341011332E-2</v>
      </c>
      <c r="P8" s="161">
        <f>Premiums_Non_Life!P10/'Macro data'!M51</f>
        <v>2.3395909558810726E-2</v>
      </c>
      <c r="Q8" s="135" t="str">
        <f t="shared" ref="Q8:Q39" si="1">IF(OR(O8=0,P8=0),"-",IF(O8=P8,"-",CONCATENATE(ROUNDDOWN((P8-O8)*100,1), " ", "p.p")))</f>
        <v>0 p.p</v>
      </c>
      <c r="R8" s="135" t="str">
        <f>IF(OR(P8=0,G8=0),"-",IF(P8=G8,"-",CONCATENATE(ROUNDDOWN((P8-G8)*100,1), " ", "p.p")))</f>
        <v>0 p.p</v>
      </c>
    </row>
    <row r="9" spans="3:18" x14ac:dyDescent="0.25">
      <c r="C9" s="256"/>
      <c r="D9" s="257"/>
      <c r="E9" s="45" t="s">
        <v>2</v>
      </c>
      <c r="F9" s="161">
        <f>Premiums_Non_Life!F11/'Macro data'!C52</f>
        <v>1.6305595695687077E-2</v>
      </c>
      <c r="G9" s="161">
        <f>Premiums_Non_Life!G11/'Macro data'!D52</f>
        <v>1.6945901493682327E-2</v>
      </c>
      <c r="H9" s="161">
        <f>Premiums_Non_Life!H11/'Macro data'!E52</f>
        <v>2.0428129521893053E-2</v>
      </c>
      <c r="I9" s="161">
        <f>Premiums_Non_Life!I11/'Macro data'!F52</f>
        <v>2.0532269257132026E-2</v>
      </c>
      <c r="J9" s="161">
        <f>Premiums_Non_Life!J11/'Macro data'!G52</f>
        <v>2.159749104884719E-2</v>
      </c>
      <c r="K9" s="161">
        <f>Premiums_Non_Life!K11/'Macro data'!H52</f>
        <v>2.069456197620485E-2</v>
      </c>
      <c r="L9" s="161">
        <f>Premiums_Non_Life!L11/'Macro data'!I52</f>
        <v>1.9192115941934623E-2</v>
      </c>
      <c r="M9" s="161">
        <f>Premiums_Non_Life!M11/'Macro data'!J52</f>
        <v>1.7301300162049414E-2</v>
      </c>
      <c r="N9" s="161">
        <f>Premiums_Non_Life!N11/'Macro data'!K52</f>
        <v>1.6446282868647466E-2</v>
      </c>
      <c r="O9" s="161">
        <f>Premiums_Non_Life!O11/'Macro data'!L52</f>
        <v>1.7276711282348981E-2</v>
      </c>
      <c r="P9" s="161">
        <f>Premiums_Non_Life!P11/'Macro data'!M52</f>
        <v>1.6917356761248434E-2</v>
      </c>
      <c r="Q9" s="135" t="str">
        <f t="shared" si="1"/>
        <v>0 p.p</v>
      </c>
      <c r="R9" s="135" t="str">
        <f t="shared" ref="R9:R38" si="2">IF(OR(P9=0,G9=0),"-",IF(P9=G9,"-",CONCATENATE(ROUNDDOWN((P9-G9)*100,1), " ", "p.p")))</f>
        <v>0 p.p</v>
      </c>
    </row>
    <row r="10" spans="3:18" x14ac:dyDescent="0.25">
      <c r="C10" s="256"/>
      <c r="D10" s="257"/>
      <c r="E10" s="45" t="s">
        <v>3</v>
      </c>
      <c r="F10" s="161">
        <f>Premiums_Non_Life!F12/'Macro data'!C53</f>
        <v>3.9146787132671369E-2</v>
      </c>
      <c r="G10" s="161">
        <f>Premiums_Non_Life!G12/'Macro data'!D53</f>
        <v>3.6830437062383946E-2</v>
      </c>
      <c r="H10" s="161">
        <f>Premiums_Non_Life!H12/'Macro data'!E53</f>
        <v>3.6170507927502912E-2</v>
      </c>
      <c r="I10" s="161">
        <f>Premiums_Non_Life!I12/'Macro data'!F53</f>
        <v>3.5580979695825979E-2</v>
      </c>
      <c r="J10" s="161">
        <f>Premiums_Non_Life!J12/'Macro data'!G53</f>
        <v>3.3495037356792677E-2</v>
      </c>
      <c r="K10" s="161">
        <f>Premiums_Non_Life!K12/'Macro data'!H53</f>
        <v>3.3083266993739327E-2</v>
      </c>
      <c r="L10" s="161">
        <f>Premiums_Non_Life!L12/'Macro data'!I53</f>
        <v>3.0179862928775003E-2</v>
      </c>
      <c r="M10" s="161">
        <f>Premiums_Non_Life!M12/'Macro data'!J53</f>
        <v>2.6339227636453338E-2</v>
      </c>
      <c r="N10" s="161">
        <f>Premiums_Non_Life!N12/'Macro data'!K53</f>
        <v>2.5882093992538664E-2</v>
      </c>
      <c r="O10" s="161">
        <f>Premiums_Non_Life!O12/'Macro data'!L53</f>
        <v>2.646706286691114E-2</v>
      </c>
      <c r="P10" s="161">
        <f>Premiums_Non_Life!P12/'Macro data'!M53</f>
        <v>1.7605454058562117E-2</v>
      </c>
      <c r="Q10" s="135" t="str">
        <f t="shared" si="1"/>
        <v>-0.8 p.p</v>
      </c>
      <c r="R10" s="135" t="str">
        <f t="shared" si="2"/>
        <v>-1.9 p.p</v>
      </c>
    </row>
    <row r="11" spans="3:18" x14ac:dyDescent="0.25">
      <c r="C11" s="256"/>
      <c r="D11" s="257"/>
      <c r="E11" s="45" t="s">
        <v>4</v>
      </c>
      <c r="F11" s="161">
        <f>Premiums_Non_Life!F13/'Macro data'!C54</f>
        <v>3.4255278509011562E-2</v>
      </c>
      <c r="G11" s="161">
        <f>Premiums_Non_Life!G13/'Macro data'!D54</f>
        <v>3.2199590969025541E-2</v>
      </c>
      <c r="H11" s="161">
        <f>Premiums_Non_Life!H13/'Macro data'!E54</f>
        <v>3.2720282460216382E-2</v>
      </c>
      <c r="I11" s="161">
        <f>Premiums_Non_Life!I13/'Macro data'!F54</f>
        <v>3.2394692215947887E-2</v>
      </c>
      <c r="J11" s="161">
        <f>Premiums_Non_Life!J13/'Macro data'!G54</f>
        <v>1.9085663441456034E-2</v>
      </c>
      <c r="K11" s="161">
        <f>Premiums_Non_Life!K13/'Macro data'!H54</f>
        <v>2.0492316711085541E-2</v>
      </c>
      <c r="L11" s="161">
        <f>Premiums_Non_Life!L13/'Macro data'!I54</f>
        <v>1.9936316090416462E-2</v>
      </c>
      <c r="M11" s="161">
        <f>Premiums_Non_Life!M13/'Macro data'!J54</f>
        <v>1.9346528658007768E-2</v>
      </c>
      <c r="N11" s="161">
        <f>Premiums_Non_Life!N13/'Macro data'!K54</f>
        <v>1.9370360257790646E-2</v>
      </c>
      <c r="O11" s="161">
        <f>Premiums_Non_Life!O13/'Macro data'!L54</f>
        <v>1.9316845945394033E-2</v>
      </c>
      <c r="P11" s="161">
        <f>Premiums_Non_Life!P13/'Macro data'!M54</f>
        <v>1.9421579659893867E-2</v>
      </c>
      <c r="Q11" s="135" t="str">
        <f t="shared" si="1"/>
        <v>0 p.p</v>
      </c>
      <c r="R11" s="135" t="str">
        <f t="shared" si="2"/>
        <v>-1.2 p.p</v>
      </c>
    </row>
    <row r="12" spans="3:18" x14ac:dyDescent="0.25">
      <c r="C12" s="256"/>
      <c r="D12" s="257"/>
      <c r="E12" s="45" t="s">
        <v>44</v>
      </c>
      <c r="F12" s="161">
        <f>Premiums_Non_Life!F14/'Macro data'!C55</f>
        <v>2.6219595265533576E-2</v>
      </c>
      <c r="G12" s="161">
        <f>Premiums_Non_Life!G14/'Macro data'!D55</f>
        <v>2.3217208694489684E-2</v>
      </c>
      <c r="H12" s="161">
        <f>Premiums_Non_Life!H14/'Macro data'!E55</f>
        <v>2.1560786541082747E-2</v>
      </c>
      <c r="I12" s="161">
        <f>Premiums_Non_Life!I14/'Macro data'!F55</f>
        <v>1.9682611154513214E-2</v>
      </c>
      <c r="J12" s="161">
        <f>Premiums_Non_Life!J14/'Macro data'!G55</f>
        <v>1.7709065433119085E-2</v>
      </c>
      <c r="K12" s="161">
        <f>Premiums_Non_Life!K14/'Macro data'!H55</f>
        <v>1.9393186784510644E-2</v>
      </c>
      <c r="L12" s="161">
        <f>Premiums_Non_Life!L14/'Macro data'!I55</f>
        <v>1.8182746242306737E-2</v>
      </c>
      <c r="M12" s="161">
        <f>Premiums_Non_Life!M14/'Macro data'!J55</f>
        <v>1.70699320239628E-2</v>
      </c>
      <c r="N12" s="161">
        <f>Premiums_Non_Life!N14/'Macro data'!K55</f>
        <v>1.6608394462100877E-2</v>
      </c>
      <c r="O12" s="161">
        <f>Premiums_Non_Life!O14/'Macro data'!L55</f>
        <v>1.7485983580884466E-2</v>
      </c>
      <c r="P12" s="161">
        <f>Premiums_Non_Life!P14/'Macro data'!M55</f>
        <v>1.836036902909112E-2</v>
      </c>
      <c r="Q12" s="135" t="str">
        <f t="shared" si="1"/>
        <v>0 p.p</v>
      </c>
      <c r="R12" s="135" t="str">
        <f t="shared" si="2"/>
        <v>-0.4 p.p</v>
      </c>
    </row>
    <row r="13" spans="3:18" x14ac:dyDescent="0.25">
      <c r="C13" s="256"/>
      <c r="D13" s="257"/>
      <c r="E13" s="45" t="s">
        <v>6</v>
      </c>
      <c r="F13" s="161">
        <f>Premiums_Non_Life!F15/'Macro data'!C56</f>
        <v>2.5235687935510315E-2</v>
      </c>
      <c r="G13" s="161">
        <f>Premiums_Non_Life!G15/'Macro data'!D56</f>
        <v>2.4106326866334179E-2</v>
      </c>
      <c r="H13" s="161">
        <f>Premiums_Non_Life!H15/'Macro data'!E56</f>
        <v>2.3013555351016651E-2</v>
      </c>
      <c r="I13" s="161">
        <f>Premiums_Non_Life!I15/'Macro data'!F56</f>
        <v>2.1710203935285704E-2</v>
      </c>
      <c r="J13" s="161">
        <f>Premiums_Non_Life!J15/'Macro data'!G56</f>
        <v>2.1350888577884457E-2</v>
      </c>
      <c r="K13" s="161">
        <f>Premiums_Non_Life!K15/'Macro data'!H56</f>
        <v>2.2266410492294417E-2</v>
      </c>
      <c r="L13" s="161">
        <f>Premiums_Non_Life!L15/'Macro data'!I56</f>
        <v>2.1434116651528209E-2</v>
      </c>
      <c r="M13" s="161">
        <f>Premiums_Non_Life!M15/'Macro data'!J56</f>
        <v>2.0975510355303619E-2</v>
      </c>
      <c r="N13" s="161">
        <f>Premiums_Non_Life!N15/'Macro data'!K56</f>
        <v>2.13167751554602E-2</v>
      </c>
      <c r="O13" s="161">
        <f>Premiums_Non_Life!O15/'Macro data'!L56</f>
        <v>2.1554166607343706E-2</v>
      </c>
      <c r="P13" s="161">
        <f>Premiums_Non_Life!P15/'Macro data'!M56</f>
        <v>2.1551489604964547E-2</v>
      </c>
      <c r="Q13" s="135" t="str">
        <f t="shared" si="1"/>
        <v>0 p.p</v>
      </c>
      <c r="R13" s="135" t="str">
        <f t="shared" si="2"/>
        <v>-0.2 p.p</v>
      </c>
    </row>
    <row r="14" spans="3:18" x14ac:dyDescent="0.25">
      <c r="C14" s="256"/>
      <c r="D14" s="257"/>
      <c r="E14" s="45" t="s">
        <v>7</v>
      </c>
      <c r="F14" s="161">
        <f>Premiums_Non_Life!F16/'Macro data'!C57</f>
        <v>2.7107274406188233E-2</v>
      </c>
      <c r="G14" s="161">
        <f>Premiums_Non_Life!G16/'Macro data'!D57</f>
        <v>2.85436211668211E-2</v>
      </c>
      <c r="H14" s="161">
        <f>Premiums_Non_Life!H16/'Macro data'!E57</f>
        <v>2.8165214150851881E-2</v>
      </c>
      <c r="I14" s="161">
        <f>Premiums_Non_Life!I16/'Macro data'!F57</f>
        <v>3.0872169203429119E-2</v>
      </c>
      <c r="J14" s="161">
        <f>Premiums_Non_Life!J16/'Macro data'!G57</f>
        <v>2.9591368460560558E-2</v>
      </c>
      <c r="K14" s="161">
        <f>Premiums_Non_Life!K16/'Macro data'!H57</f>
        <v>3.1237144552646489E-2</v>
      </c>
      <c r="L14" s="161">
        <f>Premiums_Non_Life!L16/'Macro data'!I57</f>
        <v>3.095725642000631E-2</v>
      </c>
      <c r="M14" s="161">
        <f>Premiums_Non_Life!M16/'Macro data'!J57</f>
        <v>3.146454676903853E-2</v>
      </c>
      <c r="N14" s="161">
        <f>Premiums_Non_Life!N16/'Macro data'!K57</f>
        <v>3.1198889502714332E-2</v>
      </c>
      <c r="O14" s="161">
        <f>Premiums_Non_Life!O16/'Macro data'!L57</f>
        <v>3.0614265374956168E-2</v>
      </c>
      <c r="P14" s="161">
        <f>Premiums_Non_Life!P16/'Macro data'!M57</f>
        <v>3.4389035298958814E-2</v>
      </c>
      <c r="Q14" s="135" t="str">
        <f t="shared" si="1"/>
        <v>0.3 p.p</v>
      </c>
      <c r="R14" s="135" t="str">
        <f t="shared" si="2"/>
        <v>0.5 p.p</v>
      </c>
    </row>
    <row r="15" spans="3:18" x14ac:dyDescent="0.25">
      <c r="C15" s="256"/>
      <c r="D15" s="257"/>
      <c r="E15" s="45" t="s">
        <v>8</v>
      </c>
      <c r="F15" s="161">
        <f>Premiums_Non_Life!F17/'Macro data'!C58</f>
        <v>1.5192880690595706E-2</v>
      </c>
      <c r="G15" s="161">
        <f>Premiums_Non_Life!G17/'Macro data'!D58</f>
        <v>1.4953697912625399E-2</v>
      </c>
      <c r="H15" s="161">
        <f>Premiums_Non_Life!H17/'Macro data'!E58</f>
        <v>1.4476333529784825E-2</v>
      </c>
      <c r="I15" s="161">
        <f>Premiums_Non_Life!I17/'Macro data'!F58</f>
        <v>1.5315680402790537E-2</v>
      </c>
      <c r="J15" s="161">
        <f>Premiums_Non_Life!J17/'Macro data'!G58</f>
        <v>1.4436635369911839E-2</v>
      </c>
      <c r="K15" s="161">
        <f>Premiums_Non_Life!K17/'Macro data'!H58</f>
        <v>1.5897375012826065E-2</v>
      </c>
      <c r="L15" s="161">
        <f>Premiums_Non_Life!L17/'Macro data'!I58</f>
        <v>1.4310868781910518E-2</v>
      </c>
      <c r="M15" s="161">
        <f>Premiums_Non_Life!M17/'Macro data'!J58</f>
        <v>1.2801485021763251E-2</v>
      </c>
      <c r="N15" s="161">
        <f>Premiums_Non_Life!N17/'Macro data'!K58</f>
        <v>1.2564708817409152E-2</v>
      </c>
      <c r="O15" s="161">
        <f>Premiums_Non_Life!O17/'Macro data'!L58</f>
        <v>1.2524814822720772E-2</v>
      </c>
      <c r="P15" s="161">
        <f>Premiums_Non_Life!P17/'Macro data'!M58</f>
        <v>1.2870480863290193E-2</v>
      </c>
      <c r="Q15" s="135" t="str">
        <f t="shared" si="1"/>
        <v>0 p.p</v>
      </c>
      <c r="R15" s="135" t="str">
        <f t="shared" si="2"/>
        <v>-0.2 p.p</v>
      </c>
    </row>
    <row r="16" spans="3:18" x14ac:dyDescent="0.25">
      <c r="C16" s="256"/>
      <c r="D16" s="257"/>
      <c r="E16" s="45" t="s">
        <v>9</v>
      </c>
      <c r="F16" s="161">
        <f>Premiums_Non_Life!F18/'Macro data'!C59</f>
        <v>2.4727413565554964E-2</v>
      </c>
      <c r="G16" s="161">
        <f>Premiums_Non_Life!G18/'Macro data'!D59</f>
        <v>2.3883803958096472E-2</v>
      </c>
      <c r="H16" s="161">
        <f>Premiums_Non_Life!H18/'Macro data'!E59</f>
        <v>2.3641008553167048E-2</v>
      </c>
      <c r="I16" s="161">
        <f>Premiums_Non_Life!I18/'Macro data'!F59</f>
        <v>2.304857504985627E-2</v>
      </c>
      <c r="J16" s="161">
        <f>Premiums_Non_Life!J18/'Macro data'!G59</f>
        <v>2.315429290783878E-2</v>
      </c>
      <c r="K16" s="161">
        <f>Premiums_Non_Life!K18/'Macro data'!H59</f>
        <v>2.347817660004247E-2</v>
      </c>
      <c r="L16" s="161">
        <f>Premiums_Non_Life!L18/'Macro data'!I59</f>
        <v>2.1958149962215172E-2</v>
      </c>
      <c r="M16" s="161">
        <f>Premiums_Non_Life!M18/'Macro data'!J59</f>
        <v>2.1958439126374168E-2</v>
      </c>
      <c r="N16" s="161">
        <f>Premiums_Non_Life!N18/'Macro data'!K59</f>
        <v>2.2134752605041556E-2</v>
      </c>
      <c r="O16" s="161">
        <f>Premiums_Non_Life!O18/'Macro data'!L59</f>
        <v>2.1534417058532047E-2</v>
      </c>
      <c r="P16" s="161">
        <f>Premiums_Non_Life!P18/'Macro data'!M59</f>
        <v>2.0960445541231373E-2</v>
      </c>
      <c r="Q16" s="135" t="str">
        <f t="shared" si="1"/>
        <v>0 p.p</v>
      </c>
      <c r="R16" s="135" t="str">
        <f t="shared" si="2"/>
        <v>-0.2 p.p</v>
      </c>
    </row>
    <row r="17" spans="3:18" x14ac:dyDescent="0.25">
      <c r="C17" s="256"/>
      <c r="D17" s="257"/>
      <c r="E17" s="45" t="s">
        <v>10</v>
      </c>
      <c r="F17" s="161">
        <f>Premiums_Non_Life!F19/'Macro data'!C60</f>
        <v>1.687179015669946E-2</v>
      </c>
      <c r="G17" s="161">
        <f>Premiums_Non_Life!G19/'Macro data'!D60</f>
        <v>1.6850480877441648E-2</v>
      </c>
      <c r="H17" s="161">
        <f>Premiums_Non_Life!H19/'Macro data'!E60</f>
        <v>1.6557173809772091E-2</v>
      </c>
      <c r="I17" s="161">
        <f>Premiums_Non_Life!I19/'Macro data'!F60</f>
        <v>1.511383612742786E-2</v>
      </c>
      <c r="J17" s="161">
        <f>Premiums_Non_Life!J19/'Macro data'!G60</f>
        <v>1.5032703357062841E-2</v>
      </c>
      <c r="K17" s="161">
        <f>Premiums_Non_Life!K19/'Macro data'!H60</f>
        <v>1.6367543321788223E-2</v>
      </c>
      <c r="L17" s="161">
        <f>Premiums_Non_Life!L19/'Macro data'!I60</f>
        <v>1.6141101015499731E-2</v>
      </c>
      <c r="M17" s="161">
        <f>Premiums_Non_Life!M19/'Macro data'!J60</f>
        <v>1.6178270829841163E-2</v>
      </c>
      <c r="N17" s="161">
        <f>Premiums_Non_Life!N19/'Macro data'!K60</f>
        <v>1.6847437097395803E-2</v>
      </c>
      <c r="O17" s="161">
        <f>Premiums_Non_Life!O19/'Macro data'!L60</f>
        <v>1.8861853016163766E-2</v>
      </c>
      <c r="P17" s="161">
        <f>Premiums_Non_Life!P19/'Macro data'!M60</f>
        <v>1.9925005514300421E-2</v>
      </c>
      <c r="Q17" s="135" t="str">
        <f t="shared" si="1"/>
        <v>0.1 p.p</v>
      </c>
      <c r="R17" s="135" t="str">
        <f t="shared" si="2"/>
        <v>0.3 p.p</v>
      </c>
    </row>
    <row r="18" spans="3:18" x14ac:dyDescent="0.25">
      <c r="C18" s="256"/>
      <c r="D18" s="257"/>
      <c r="E18" s="45" t="s">
        <v>11</v>
      </c>
      <c r="F18" s="161">
        <f>Premiums_Non_Life!F20/'Macro data'!C61</f>
        <v>2.7531998206192697E-2</v>
      </c>
      <c r="G18" s="161">
        <f>Premiums_Non_Life!G20/'Macro data'!D61</f>
        <v>2.6578821374580664E-2</v>
      </c>
      <c r="H18" s="161">
        <f>Premiums_Non_Life!H20/'Macro data'!E61</f>
        <v>2.5819290511800277E-2</v>
      </c>
      <c r="I18" s="161">
        <f>Premiums_Non_Life!I20/'Macro data'!F61</f>
        <v>2.5248185198440066E-2</v>
      </c>
      <c r="J18" s="161">
        <f>Premiums_Non_Life!J20/'Macro data'!G61</f>
        <v>2.5310386844989062E-2</v>
      </c>
      <c r="K18" s="161">
        <f>Premiums_Non_Life!K20/'Macro data'!H61</f>
        <v>2.622977150044898E-2</v>
      </c>
      <c r="L18" s="161">
        <f>Premiums_Non_Life!L20/'Macro data'!I61</f>
        <v>2.6080462051363735E-2</v>
      </c>
      <c r="M18" s="161">
        <f>Premiums_Non_Life!M20/'Macro data'!J61</f>
        <v>2.6297827764300657E-2</v>
      </c>
      <c r="N18" s="161">
        <f>Premiums_Non_Life!N20/'Macro data'!K61</f>
        <v>2.6676997636239663E-2</v>
      </c>
      <c r="O18" s="161">
        <f>Premiums_Non_Life!O20/'Macro data'!L61</f>
        <v>2.6781128857370315E-2</v>
      </c>
      <c r="P18" s="161">
        <f>Premiums_Non_Life!P20/'Macro data'!M61</f>
        <v>2.6950703158668741E-2</v>
      </c>
      <c r="Q18" s="135" t="str">
        <f t="shared" si="1"/>
        <v>0 p.p</v>
      </c>
      <c r="R18" s="135" t="str">
        <f t="shared" si="2"/>
        <v>0 p.p</v>
      </c>
    </row>
    <row r="19" spans="3:18" x14ac:dyDescent="0.25">
      <c r="C19" s="256"/>
      <c r="D19" s="257"/>
      <c r="E19" s="45" t="s">
        <v>12</v>
      </c>
      <c r="F19" s="161">
        <f>Premiums_Non_Life!F21/'Macro data'!C62</f>
        <v>1.0201570070212711E-2</v>
      </c>
      <c r="G19" s="161">
        <f>Premiums_Non_Life!G21/'Macro data'!D62</f>
        <v>9.9571836083568038E-3</v>
      </c>
      <c r="H19" s="161">
        <f>Premiums_Non_Life!H21/'Macro data'!E62</f>
        <v>9.4339406097860498E-3</v>
      </c>
      <c r="I19" s="161">
        <f>Premiums_Non_Life!I21/'Macro data'!F62</f>
        <v>1.0672972811621814E-2</v>
      </c>
      <c r="J19" s="161">
        <f>Premiums_Non_Life!J21/'Macro data'!G62</f>
        <v>1.0685839218393027E-2</v>
      </c>
      <c r="K19" s="161">
        <f>Premiums_Non_Life!K21/'Macro data'!H62</f>
        <v>1.2058240078170079E-2</v>
      </c>
      <c r="L19" s="161">
        <f>Premiums_Non_Life!L21/'Macro data'!I62</f>
        <v>1.2873016883456758E-2</v>
      </c>
      <c r="M19" s="161">
        <f>Premiums_Non_Life!M21/'Macro data'!J62</f>
        <v>1.3049748281483826E-2</v>
      </c>
      <c r="N19" s="161">
        <f>Premiums_Non_Life!N21/'Macro data'!K62</f>
        <v>1.1858682404094257E-2</v>
      </c>
      <c r="O19" s="161">
        <f>Premiums_Non_Life!O21/'Macro data'!L62</f>
        <v>1.1434002618967619E-2</v>
      </c>
      <c r="P19" s="161">
        <f>Premiums_Non_Life!P21/'Macro data'!M62</f>
        <v>1.0363434118491896E-2</v>
      </c>
      <c r="Q19" s="135" t="str">
        <f t="shared" si="1"/>
        <v>-0.1 p.p</v>
      </c>
      <c r="R19" s="135" t="str">
        <f t="shared" si="2"/>
        <v>0 p.p</v>
      </c>
    </row>
    <row r="20" spans="3:18" x14ac:dyDescent="0.25">
      <c r="C20" s="256"/>
      <c r="D20" s="257"/>
      <c r="E20" s="45" t="s">
        <v>13</v>
      </c>
      <c r="F20" s="161">
        <f>Premiums_Non_Life!F22/'Macro data'!C63</f>
        <v>1.9505322532096525E-2</v>
      </c>
      <c r="G20" s="161">
        <f>Premiums_Non_Life!G22/'Macro data'!D63</f>
        <v>1.883888331437894E-2</v>
      </c>
      <c r="H20" s="161">
        <f>Premiums_Non_Life!H22/'Macro data'!E63</f>
        <v>1.8821786542382597E-2</v>
      </c>
      <c r="I20" s="161">
        <f>Premiums_Non_Life!I22/'Macro data'!F63</f>
        <v>1.8820764983837071E-2</v>
      </c>
      <c r="J20" s="161">
        <f>Premiums_Non_Life!J22/'Macro data'!G63</f>
        <v>1.8609357703610618E-2</v>
      </c>
      <c r="K20" s="161">
        <f>Premiums_Non_Life!K22/'Macro data'!H63</f>
        <v>1.926125621746241E-2</v>
      </c>
      <c r="L20" s="161">
        <f>Premiums_Non_Life!L22/'Macro data'!I63</f>
        <v>1.8944244732850158E-2</v>
      </c>
      <c r="M20" s="161">
        <f>Premiums_Non_Life!M22/'Macro data'!J63</f>
        <v>1.8862167972350252E-2</v>
      </c>
      <c r="N20" s="161">
        <f>Premiums_Non_Life!N22/'Macro data'!K63</f>
        <v>1.8841158784872959E-2</v>
      </c>
      <c r="O20" s="161">
        <f>Premiums_Non_Life!O22/'Macro data'!L63</f>
        <v>1.8852259399523254E-2</v>
      </c>
      <c r="P20" s="161">
        <f>Premiums_Non_Life!P22/'Macro data'!M63</f>
        <v>1.7108995140907173E-2</v>
      </c>
      <c r="Q20" s="135" t="str">
        <f t="shared" si="1"/>
        <v>-0.1 p.p</v>
      </c>
      <c r="R20" s="135" t="str">
        <f t="shared" si="2"/>
        <v>-0.1 p.p</v>
      </c>
    </row>
    <row r="21" spans="3:18" x14ac:dyDescent="0.25">
      <c r="C21" s="256"/>
      <c r="D21" s="257"/>
      <c r="E21" s="45" t="s">
        <v>14</v>
      </c>
      <c r="F21" s="161">
        <f>Premiums_Non_Life!F23/'Macro data'!C64</f>
        <v>1.3658051580519791E-2</v>
      </c>
      <c r="G21" s="161">
        <f>Premiums_Non_Life!G23/'Macro data'!D64</f>
        <v>1.3475822427456284E-2</v>
      </c>
      <c r="H21" s="161">
        <f>Premiums_Non_Life!H23/'Macro data'!E64</f>
        <v>1.4212826728104942E-2</v>
      </c>
      <c r="I21" s="161">
        <f>Premiums_Non_Life!I23/'Macro data'!F64</f>
        <v>1.3128212002054487E-2</v>
      </c>
      <c r="J21" s="161">
        <f>Premiums_Non_Life!J23/'Macro data'!G64</f>
        <v>1.2483118026666453E-2</v>
      </c>
      <c r="K21" s="161">
        <f>Premiums_Non_Life!K23/'Macro data'!H64</f>
        <v>1.4075380992084207E-2</v>
      </c>
      <c r="L21" s="161">
        <f>Premiums_Non_Life!L23/'Macro data'!I64</f>
        <v>1.2745264932745739E-2</v>
      </c>
      <c r="M21" s="161">
        <f>Premiums_Non_Life!M23/'Macro data'!J64</f>
        <v>1.1767574918143009E-2</v>
      </c>
      <c r="N21" s="161">
        <f>Premiums_Non_Life!N23/'Macro data'!K64</f>
        <v>1.1655521483601628E-2</v>
      </c>
      <c r="O21" s="161">
        <f>Premiums_Non_Life!O23/'Macro data'!L64</f>
        <v>1.1544547624451559E-2</v>
      </c>
      <c r="P21" s="161">
        <f>Premiums_Non_Life!P23/'Macro data'!M64</f>
        <v>1.1833914955524638E-2</v>
      </c>
      <c r="Q21" s="135" t="str">
        <f t="shared" si="1"/>
        <v>0 p.p</v>
      </c>
      <c r="R21" s="135" t="str">
        <f t="shared" si="2"/>
        <v>-0.1 p.p</v>
      </c>
    </row>
    <row r="22" spans="3:18" x14ac:dyDescent="0.25">
      <c r="C22" s="256"/>
      <c r="D22" s="257"/>
      <c r="E22" s="45" t="s">
        <v>15</v>
      </c>
      <c r="F22" s="161">
        <f>Premiums_Non_Life!F24/'Macro data'!C65</f>
        <v>0</v>
      </c>
      <c r="G22" s="161">
        <f>Premiums_Non_Life!G24/'Macro data'!D65</f>
        <v>0</v>
      </c>
      <c r="H22" s="161">
        <f>Premiums_Non_Life!H24/'Macro data'!E65</f>
        <v>0</v>
      </c>
      <c r="I22" s="161">
        <f>Premiums_Non_Life!I24/'Macro data'!F65</f>
        <v>0</v>
      </c>
      <c r="J22" s="161">
        <f>Premiums_Non_Life!J24/'Macro data'!G65</f>
        <v>0</v>
      </c>
      <c r="K22" s="161">
        <f>Premiums_Non_Life!K24/'Macro data'!H65</f>
        <v>0</v>
      </c>
      <c r="L22" s="161">
        <f>Premiums_Non_Life!L24/'Macro data'!I65</f>
        <v>0</v>
      </c>
      <c r="M22" s="161">
        <f>Premiums_Non_Life!M24/'Macro data'!J65</f>
        <v>0</v>
      </c>
      <c r="N22" s="161">
        <f>Premiums_Non_Life!N24/'Macro data'!K65</f>
        <v>0</v>
      </c>
      <c r="O22" s="161">
        <f>Premiums_Non_Life!O24/'Macro data'!L65</f>
        <v>0</v>
      </c>
      <c r="P22" s="161">
        <f>Premiums_Non_Life!P24/'Macro data'!M65</f>
        <v>0</v>
      </c>
      <c r="Q22" s="135" t="str">
        <f t="shared" si="1"/>
        <v>-</v>
      </c>
      <c r="R22" s="135" t="str">
        <f t="shared" si="2"/>
        <v>-</v>
      </c>
    </row>
    <row r="23" spans="3:18" x14ac:dyDescent="0.25">
      <c r="C23" s="256"/>
      <c r="D23" s="257"/>
      <c r="E23" s="45" t="s">
        <v>16</v>
      </c>
      <c r="F23" s="161">
        <f>Premiums_Non_Life!F25/'Macro data'!C66</f>
        <v>0</v>
      </c>
      <c r="G23" s="161">
        <f>Premiums_Non_Life!G25/'Macro data'!D66</f>
        <v>0</v>
      </c>
      <c r="H23" s="161">
        <f>Premiums_Non_Life!H25/'Macro data'!E66</f>
        <v>0</v>
      </c>
      <c r="I23" s="161">
        <f>Premiums_Non_Life!I25/'Macro data'!F66</f>
        <v>0</v>
      </c>
      <c r="J23" s="161">
        <f>Premiums_Non_Life!J25/'Macro data'!G66</f>
        <v>0</v>
      </c>
      <c r="K23" s="161">
        <f>Premiums_Non_Life!K25/'Macro data'!H66</f>
        <v>0</v>
      </c>
      <c r="L23" s="161">
        <f>Premiums_Non_Life!L25/'Macro data'!I66</f>
        <v>0</v>
      </c>
      <c r="M23" s="161">
        <f>Premiums_Non_Life!M25/'Macro data'!J66</f>
        <v>0</v>
      </c>
      <c r="N23" s="161">
        <f>Premiums_Non_Life!N25/'Macro data'!K66</f>
        <v>0</v>
      </c>
      <c r="O23" s="161">
        <f>Premiums_Non_Life!O25/'Macro data'!L66</f>
        <v>0</v>
      </c>
      <c r="P23" s="161">
        <f>Premiums_Non_Life!P25/'Macro data'!M66</f>
        <v>0</v>
      </c>
      <c r="Q23" s="135" t="str">
        <f t="shared" si="1"/>
        <v>-</v>
      </c>
      <c r="R23" s="135" t="str">
        <f t="shared" si="2"/>
        <v>-</v>
      </c>
    </row>
    <row r="24" spans="3:18" x14ac:dyDescent="0.25">
      <c r="C24" s="256"/>
      <c r="D24" s="257"/>
      <c r="E24" s="45" t="s">
        <v>17</v>
      </c>
      <c r="F24" s="161">
        <f>Premiums_Non_Life!F26/'Macro data'!C67</f>
        <v>2.4046161188837629E-2</v>
      </c>
      <c r="G24" s="161">
        <f>Premiums_Non_Life!G26/'Macro data'!D67</f>
        <v>2.2165721713778778E-2</v>
      </c>
      <c r="H24" s="161">
        <f>Premiums_Non_Life!H26/'Macro data'!E67</f>
        <v>2.1719765451320306E-2</v>
      </c>
      <c r="I24" s="161">
        <f>Premiums_Non_Life!I26/'Macro data'!F67</f>
        <v>2.1141958892381189E-2</v>
      </c>
      <c r="J24" s="161">
        <f>Premiums_Non_Life!J26/'Macro data'!G67</f>
        <v>2.0559319810593623E-2</v>
      </c>
      <c r="K24" s="161">
        <f>Premiums_Non_Life!K26/'Macro data'!H67</f>
        <v>2.0787909625177715E-2</v>
      </c>
      <c r="L24" s="161">
        <f>Premiums_Non_Life!L26/'Macro data'!I67</f>
        <v>2.0604169759824785E-2</v>
      </c>
      <c r="M24" s="161">
        <f>Premiums_Non_Life!M26/'Macro data'!J67</f>
        <v>2.0605820897280074E-2</v>
      </c>
      <c r="N24" s="161">
        <f>Premiums_Non_Life!N26/'Macro data'!K67</f>
        <v>2.0356241028592601E-2</v>
      </c>
      <c r="O24" s="161">
        <f>Premiums_Non_Life!O26/'Macro data'!L67</f>
        <v>1.9412695743957206E-2</v>
      </c>
      <c r="P24" s="161">
        <f>Premiums_Non_Life!P26/'Macro data'!M67</f>
        <v>1.8789831001768533E-2</v>
      </c>
      <c r="Q24" s="135" t="str">
        <f t="shared" si="1"/>
        <v>0 p.p</v>
      </c>
      <c r="R24" s="135" t="str">
        <f t="shared" si="2"/>
        <v>-0.3 p.p</v>
      </c>
    </row>
    <row r="25" spans="3:18" x14ac:dyDescent="0.25">
      <c r="C25" s="256"/>
      <c r="D25" s="257"/>
      <c r="E25" s="45" t="s">
        <v>18</v>
      </c>
      <c r="F25" s="161">
        <f>Premiums_Non_Life!F27/'Macro data'!C68</f>
        <v>0</v>
      </c>
      <c r="G25" s="161">
        <f>Premiums_Non_Life!G27/'Macro data'!D68</f>
        <v>0</v>
      </c>
      <c r="H25" s="161">
        <f>Premiums_Non_Life!H27/'Macro data'!E68</f>
        <v>0</v>
      </c>
      <c r="I25" s="161">
        <f>Premiums_Non_Life!I27/'Macro data'!F68</f>
        <v>0</v>
      </c>
      <c r="J25" s="161">
        <f>Premiums_Non_Life!J27/'Macro data'!G68</f>
        <v>0</v>
      </c>
      <c r="K25" s="161">
        <f>Premiums_Non_Life!K27/'Macro data'!H68</f>
        <v>0</v>
      </c>
      <c r="L25" s="161">
        <f>Premiums_Non_Life!L27/'Macro data'!I68</f>
        <v>0</v>
      </c>
      <c r="M25" s="161">
        <f>Premiums_Non_Life!M27/'Macro data'!J68</f>
        <v>0</v>
      </c>
      <c r="N25" s="161">
        <f>Premiums_Non_Life!N27/'Macro data'!K68</f>
        <v>0</v>
      </c>
      <c r="O25" s="161">
        <f>Premiums_Non_Life!O27/'Macro data'!L68</f>
        <v>0</v>
      </c>
      <c r="P25" s="161">
        <f>Premiums_Non_Life!P27/'Macro data'!M68</f>
        <v>0</v>
      </c>
      <c r="Q25" s="135" t="str">
        <f t="shared" si="1"/>
        <v>-</v>
      </c>
      <c r="R25" s="135" t="str">
        <f t="shared" si="2"/>
        <v>-</v>
      </c>
    </row>
    <row r="26" spans="3:18" x14ac:dyDescent="0.25">
      <c r="C26" s="256"/>
      <c r="D26" s="257"/>
      <c r="E26" s="45" t="s">
        <v>19</v>
      </c>
      <c r="F26" s="161">
        <f>Premiums_Non_Life!F28/'Macro data'!C69</f>
        <v>1.6178104902621653E-2</v>
      </c>
      <c r="G26" s="161">
        <f>Premiums_Non_Life!G28/'Macro data'!D69</f>
        <v>1.6727463270118301E-2</v>
      </c>
      <c r="H26" s="161">
        <f>Premiums_Non_Life!H28/'Macro data'!E69</f>
        <v>1.5523754046084829E-2</v>
      </c>
      <c r="I26" s="161">
        <f>Premiums_Non_Life!I28/'Macro data'!F69</f>
        <v>1.5381106549625625E-2</v>
      </c>
      <c r="J26" s="161">
        <f>Premiums_Non_Life!J28/'Macro data'!G69</f>
        <v>1.3165434072889599E-2</v>
      </c>
      <c r="K26" s="161">
        <f>Premiums_Non_Life!K28/'Macro data'!H69</f>
        <v>1.363111218239093E-2</v>
      </c>
      <c r="L26" s="161">
        <f>Premiums_Non_Life!L28/'Macro data'!I69</f>
        <v>1.7678076137645157E-2</v>
      </c>
      <c r="M26" s="161">
        <f>Premiums_Non_Life!M28/'Macro data'!J69</f>
        <v>1.6826061532077038E-2</v>
      </c>
      <c r="N26" s="161">
        <f>Premiums_Non_Life!N28/'Macro data'!K69</f>
        <v>1.7002191180498494E-2</v>
      </c>
      <c r="O26" s="161">
        <f>Premiums_Non_Life!O28/'Macro data'!L69</f>
        <v>1.6980178015858473E-2</v>
      </c>
      <c r="P26" s="161">
        <f>Premiums_Non_Life!P28/'Macro data'!M69</f>
        <v>1.5537657576732356E-2</v>
      </c>
      <c r="Q26" s="135" t="str">
        <f t="shared" si="1"/>
        <v>-0.1 p.p</v>
      </c>
      <c r="R26" s="135" t="str">
        <f t="shared" si="2"/>
        <v>-0.1 p.p</v>
      </c>
    </row>
    <row r="27" spans="3:18" x14ac:dyDescent="0.25">
      <c r="C27" s="256"/>
      <c r="D27" s="257"/>
      <c r="E27" s="45" t="s">
        <v>20</v>
      </c>
      <c r="F27" s="161">
        <f>Premiums_Non_Life!F29/'Macro data'!C70</f>
        <v>1.3555792939468502E-2</v>
      </c>
      <c r="G27" s="161">
        <f>Premiums_Non_Life!G29/'Macro data'!D70</f>
        <v>1.2483729346017403E-2</v>
      </c>
      <c r="H27" s="161">
        <f>Premiums_Non_Life!H29/'Macro data'!E70</f>
        <v>1.2900982526812205E-2</v>
      </c>
      <c r="I27" s="161">
        <f>Premiums_Non_Life!I29/'Macro data'!F70</f>
        <v>1.494729570703403E-2</v>
      </c>
      <c r="J27" s="161">
        <f>Premiums_Non_Life!J29/'Macro data'!G70</f>
        <v>1.5369752491289947E-2</v>
      </c>
      <c r="K27" s="161">
        <f>Premiums_Non_Life!K29/'Macro data'!H70</f>
        <v>1.2409298050942865E-2</v>
      </c>
      <c r="L27" s="161">
        <f>Premiums_Non_Life!L29/'Macro data'!I70</f>
        <v>1.0996751043353386E-2</v>
      </c>
      <c r="M27" s="161">
        <f>Premiums_Non_Life!M29/'Macro data'!J70</f>
        <v>1.3100893591408633E-2</v>
      </c>
      <c r="N27" s="161">
        <f>Premiums_Non_Life!N29/'Macro data'!K70</f>
        <v>1.3059984292666204E-2</v>
      </c>
      <c r="O27" s="161">
        <f>Premiums_Non_Life!O29/'Macro data'!L70</f>
        <v>1.7302072909430709E-2</v>
      </c>
      <c r="P27" s="161">
        <f>Premiums_Non_Life!P29/'Macro data'!M70</f>
        <v>1.2257010685918779E-2</v>
      </c>
      <c r="Q27" s="135" t="str">
        <f t="shared" si="1"/>
        <v>-0.5 p.p</v>
      </c>
      <c r="R27" s="135" t="str">
        <f t="shared" si="2"/>
        <v>0 p.p</v>
      </c>
    </row>
    <row r="28" spans="3:18" x14ac:dyDescent="0.25">
      <c r="C28" s="256"/>
      <c r="D28" s="257"/>
      <c r="E28" s="45" t="s">
        <v>21</v>
      </c>
      <c r="F28" s="161">
        <f>Premiums_Non_Life!F30/'Macro data'!C71</f>
        <v>3.1208414691326181E-2</v>
      </c>
      <c r="G28" s="161">
        <f>Premiums_Non_Life!G30/'Macro data'!D71</f>
        <v>2.9557428942544754E-2</v>
      </c>
      <c r="H28" s="161">
        <f>Premiums_Non_Life!H30/'Macro data'!E71</f>
        <v>3.5030772782350651E-2</v>
      </c>
      <c r="I28" s="161">
        <f>Premiums_Non_Life!I30/'Macro data'!F71</f>
        <v>3.3580198363895863E-2</v>
      </c>
      <c r="J28" s="161">
        <f>Premiums_Non_Life!J30/'Macro data'!G71</f>
        <v>1.5158190154518905E-2</v>
      </c>
      <c r="K28" s="161">
        <f>Premiums_Non_Life!K30/'Macro data'!H71</f>
        <v>1.5475841397061218E-2</v>
      </c>
      <c r="L28" s="161">
        <f>Premiums_Non_Life!L30/'Macro data'!I71</f>
        <v>1.4395029926509584E-2</v>
      </c>
      <c r="M28" s="161">
        <f>Premiums_Non_Life!M30/'Macro data'!J71</f>
        <v>1.3622713226653515E-2</v>
      </c>
      <c r="N28" s="161">
        <f>Premiums_Non_Life!N30/'Macro data'!K71</f>
        <v>1.2786161513792672E-2</v>
      </c>
      <c r="O28" s="161">
        <f>Premiums_Non_Life!O30/'Macro data'!L71</f>
        <v>1.3278638306940319E-2</v>
      </c>
      <c r="P28" s="161">
        <f>Premiums_Non_Life!P30/'Macro data'!M71</f>
        <v>1.3612062537126679E-2</v>
      </c>
      <c r="Q28" s="135" t="str">
        <f t="shared" si="1"/>
        <v>0 p.p</v>
      </c>
      <c r="R28" s="135" t="str">
        <f t="shared" si="2"/>
        <v>-1.5 p.p</v>
      </c>
    </row>
    <row r="29" spans="3:18" x14ac:dyDescent="0.25">
      <c r="C29" s="256"/>
      <c r="D29" s="257"/>
      <c r="E29" s="45" t="s">
        <v>22</v>
      </c>
      <c r="F29" s="161">
        <f>Premiums_Non_Life!F31/'Macro data'!C72</f>
        <v>3.2385012541125115E-2</v>
      </c>
      <c r="G29" s="161">
        <f>Premiums_Non_Life!G31/'Macro data'!D72</f>
        <v>2.9491950519369061E-2</v>
      </c>
      <c r="H29" s="161">
        <f>Premiums_Non_Life!H31/'Macro data'!E72</f>
        <v>2.862528860708282E-2</v>
      </c>
      <c r="I29" s="161">
        <f>Premiums_Non_Life!I31/'Macro data'!F72</f>
        <v>2.7191081745735788E-2</v>
      </c>
      <c r="J29" s="161">
        <f>Premiums_Non_Life!J31/'Macro data'!G72</f>
        <v>2.7060651720525832E-2</v>
      </c>
      <c r="K29" s="161">
        <f>Premiums_Non_Life!K31/'Macro data'!H72</f>
        <v>2.7120537521249898E-2</v>
      </c>
      <c r="L29" s="161">
        <f>Premiums_Non_Life!L31/'Macro data'!I72</f>
        <v>2.6769087523277467E-2</v>
      </c>
      <c r="M29" s="161">
        <f>Premiums_Non_Life!M31/'Macro data'!J72</f>
        <v>2.5470580732864751E-2</v>
      </c>
      <c r="N29" s="161">
        <f>Premiums_Non_Life!N31/'Macro data'!K72</f>
        <v>2.5344809285656307E-2</v>
      </c>
      <c r="O29" s="161">
        <f>Premiums_Non_Life!O31/'Macro data'!L72</f>
        <v>2.4590251862406688E-2</v>
      </c>
      <c r="P29" s="161">
        <f>Premiums_Non_Life!P31/'Macro data'!M72</f>
        <v>2.2593737936296012E-2</v>
      </c>
      <c r="Q29" s="135" t="str">
        <f t="shared" si="1"/>
        <v>-0.1 p.p</v>
      </c>
      <c r="R29" s="135" t="str">
        <f t="shared" si="2"/>
        <v>-0.6 p.p</v>
      </c>
    </row>
    <row r="30" spans="3:18" x14ac:dyDescent="0.25">
      <c r="C30" s="256"/>
      <c r="D30" s="257"/>
      <c r="E30" s="45" t="s">
        <v>23</v>
      </c>
      <c r="F30" s="161">
        <f>Premiums_Non_Life!F32/'Macro data'!C73</f>
        <v>1.6329679449527804E-2</v>
      </c>
      <c r="G30" s="161">
        <f>Premiums_Non_Life!G32/'Macro data'!D73</f>
        <v>1.3990702614253888E-2</v>
      </c>
      <c r="H30" s="161">
        <f>Premiums_Non_Life!H32/'Macro data'!E73</f>
        <v>1.2974202315947253E-2</v>
      </c>
      <c r="I30" s="161">
        <f>Premiums_Non_Life!I32/'Macro data'!F73</f>
        <v>1.2393304618897703E-2</v>
      </c>
      <c r="J30" s="161">
        <f>Premiums_Non_Life!J32/'Macro data'!G73</f>
        <v>1.2075282061963677E-2</v>
      </c>
      <c r="K30" s="161">
        <f>Premiums_Non_Life!K32/'Macro data'!H73</f>
        <v>1.4544872195561855E-2</v>
      </c>
      <c r="L30" s="161">
        <f>Premiums_Non_Life!L32/'Macro data'!I73</f>
        <v>1.3169236522594108E-2</v>
      </c>
      <c r="M30" s="161">
        <f>Premiums_Non_Life!M32/'Macro data'!J73</f>
        <v>1.2853351939846562E-2</v>
      </c>
      <c r="N30" s="161">
        <f>Premiums_Non_Life!N32/'Macro data'!K73</f>
        <v>1.2192372729618131E-2</v>
      </c>
      <c r="O30" s="161">
        <f>Premiums_Non_Life!O32/'Macro data'!L73</f>
        <v>1.3224978458706975E-2</v>
      </c>
      <c r="P30" s="161">
        <f>Premiums_Non_Life!P32/'Macro data'!M73</f>
        <v>1.443624610406071E-2</v>
      </c>
      <c r="Q30" s="135" t="str">
        <f t="shared" si="1"/>
        <v>0.1 p.p</v>
      </c>
      <c r="R30" s="135" t="str">
        <f t="shared" si="2"/>
        <v>0 p.p</v>
      </c>
    </row>
    <row r="31" spans="3:18" x14ac:dyDescent="0.25">
      <c r="C31" s="256"/>
      <c r="D31" s="257"/>
      <c r="E31" s="45" t="s">
        <v>24</v>
      </c>
      <c r="F31" s="161">
        <f>Premiums_Non_Life!F33/'Macro data'!C74</f>
        <v>1.7017601965471519E-2</v>
      </c>
      <c r="G31" s="161">
        <f>Premiums_Non_Life!G33/'Macro data'!D74</f>
        <v>1.4878987021098047E-2</v>
      </c>
      <c r="H31" s="161">
        <f>Premiums_Non_Life!H33/'Macro data'!E74</f>
        <v>1.3903988303505938E-2</v>
      </c>
      <c r="I31" s="161">
        <f>Premiums_Non_Life!I33/'Macro data'!F74</f>
        <v>1.350735618823596E-2</v>
      </c>
      <c r="J31" s="161">
        <f>Premiums_Non_Life!J33/'Macro data'!G74</f>
        <v>1.274605602129957E-2</v>
      </c>
      <c r="K31" s="161">
        <f>Premiums_Non_Life!K33/'Macro data'!H74</f>
        <v>1.5455138578108976E-2</v>
      </c>
      <c r="L31" s="161">
        <f>Premiums_Non_Life!L33/'Macro data'!I74</f>
        <v>1.4565230965782336E-2</v>
      </c>
      <c r="M31" s="161">
        <f>Premiums_Non_Life!M33/'Macro data'!J74</f>
        <v>1.512988064438397E-2</v>
      </c>
      <c r="N31" s="161">
        <f>Premiums_Non_Life!N33/'Macro data'!K74</f>
        <v>1.5233921791082386E-2</v>
      </c>
      <c r="O31" s="161">
        <f>Premiums_Non_Life!O33/'Macro data'!L74</f>
        <v>1.4956899336444418E-2</v>
      </c>
      <c r="P31" s="161">
        <f>Premiums_Non_Life!P33/'Macro data'!M74</f>
        <v>1.4188255549674521E-2</v>
      </c>
      <c r="Q31" s="135" t="str">
        <f t="shared" si="1"/>
        <v>0 p.p</v>
      </c>
      <c r="R31" s="135" t="str">
        <f t="shared" si="2"/>
        <v>0 p.p</v>
      </c>
    </row>
    <row r="32" spans="3:18" x14ac:dyDescent="0.25">
      <c r="C32" s="256"/>
      <c r="D32" s="257"/>
      <c r="E32" s="45" t="s">
        <v>25</v>
      </c>
      <c r="F32" s="161">
        <f>Premiums_Non_Life!F34/'Macro data'!C75</f>
        <v>2.4663764998684376E-2</v>
      </c>
      <c r="G32" s="161">
        <f>Premiums_Non_Life!G34/'Macro data'!D75</f>
        <v>2.3375468572926002E-2</v>
      </c>
      <c r="H32" s="161">
        <f>Premiums_Non_Life!H34/'Macro data'!E75</f>
        <v>2.2193542318466247E-2</v>
      </c>
      <c r="I32" s="161">
        <f>Premiums_Non_Life!I34/'Macro data'!F75</f>
        <v>1.991246605170063E-2</v>
      </c>
      <c r="J32" s="161">
        <f>Premiums_Non_Life!J34/'Macro data'!G75</f>
        <v>1.8901208071387125E-2</v>
      </c>
      <c r="K32" s="161">
        <f>Premiums_Non_Life!K34/'Macro data'!H75</f>
        <v>1.8039164770217699E-2</v>
      </c>
      <c r="L32" s="161">
        <f>Premiums_Non_Life!L34/'Macro data'!I75</f>
        <v>1.7681227282241797E-2</v>
      </c>
      <c r="M32" s="161">
        <f>Premiums_Non_Life!M34/'Macro data'!J75</f>
        <v>1.7888246498650076E-2</v>
      </c>
      <c r="N32" s="161">
        <f>Premiums_Non_Life!N34/'Macro data'!K75</f>
        <v>1.7780975827152164E-2</v>
      </c>
      <c r="O32" s="161">
        <f>Premiums_Non_Life!O34/'Macro data'!L75</f>
        <v>1.6870074593804185E-2</v>
      </c>
      <c r="P32" s="161">
        <f>Premiums_Non_Life!P34/'Macro data'!M75</f>
        <v>1.6411404936539368E-2</v>
      </c>
      <c r="Q32" s="135" t="str">
        <f t="shared" si="1"/>
        <v>0 p.p</v>
      </c>
      <c r="R32" s="135" t="str">
        <f t="shared" si="2"/>
        <v>-0.6 p.p</v>
      </c>
    </row>
    <row r="33" spans="3:18" x14ac:dyDescent="0.25">
      <c r="C33" s="256"/>
      <c r="D33" s="257"/>
      <c r="E33" s="45" t="s">
        <v>26</v>
      </c>
      <c r="F33" s="161">
        <f>Premiums_Non_Life!F35/'Macro data'!C76</f>
        <v>7.02314458582377E-3</v>
      </c>
      <c r="G33" s="161">
        <f>Premiums_Non_Life!G35/'Macro data'!D76</f>
        <v>6.5629669533278255E-3</v>
      </c>
      <c r="H33" s="161">
        <f>Premiums_Non_Life!H35/'Macro data'!E76</f>
        <v>8.1104347332439635E-3</v>
      </c>
      <c r="I33" s="161">
        <f>Premiums_Non_Life!I35/'Macro data'!F76</f>
        <v>9.2577827819338484E-3</v>
      </c>
      <c r="J33" s="161">
        <f>Premiums_Non_Life!J35/'Macro data'!G76</f>
        <v>1.1107035682974354E-2</v>
      </c>
      <c r="K33" s="161">
        <f>Premiums_Non_Life!K35/'Macro data'!H76</f>
        <v>1.2331614463410622E-2</v>
      </c>
      <c r="L33" s="161">
        <f>Premiums_Non_Life!L35/'Macro data'!I76</f>
        <v>1.1648481857426198E-2</v>
      </c>
      <c r="M33" s="161">
        <f>Premiums_Non_Life!M35/'Macro data'!J76</f>
        <v>1.0133978079285075E-2</v>
      </c>
      <c r="N33" s="161">
        <f>Premiums_Non_Life!N35/'Macro data'!K76</f>
        <v>9.4661120745589411E-3</v>
      </c>
      <c r="O33" s="161">
        <f>Premiums_Non_Life!O35/'Macro data'!L76</f>
        <v>9.9561178457269316E-3</v>
      </c>
      <c r="P33" s="161">
        <f>Premiums_Non_Life!P35/'Macro data'!M76</f>
        <v>9.532003054384305E-3</v>
      </c>
      <c r="Q33" s="135" t="str">
        <f t="shared" si="1"/>
        <v>0 p.p</v>
      </c>
      <c r="R33" s="135" t="str">
        <f t="shared" si="2"/>
        <v>0.2 p.p</v>
      </c>
    </row>
    <row r="34" spans="3:18" x14ac:dyDescent="0.25">
      <c r="C34" s="256"/>
      <c r="D34" s="257"/>
      <c r="E34" s="45" t="s">
        <v>27</v>
      </c>
      <c r="F34" s="161">
        <f>Premiums_Non_Life!F36/'Macro data'!C77</f>
        <v>1.774784105178831E-2</v>
      </c>
      <c r="G34" s="161">
        <f>Premiums_Non_Life!G36/'Macro data'!D77</f>
        <v>1.8373541365709258E-2</v>
      </c>
      <c r="H34" s="161">
        <f>Premiums_Non_Life!H36/'Macro data'!E77</f>
        <v>1.769514834014289E-2</v>
      </c>
      <c r="I34" s="161">
        <f>Premiums_Non_Life!I36/'Macro data'!F77</f>
        <v>1.5734527649734886E-2</v>
      </c>
      <c r="J34" s="161">
        <f>Premiums_Non_Life!J36/'Macro data'!G77</f>
        <v>1.600663813459411E-2</v>
      </c>
      <c r="K34" s="161">
        <f>Premiums_Non_Life!K36/'Macro data'!H77</f>
        <v>1.7150987929404251E-2</v>
      </c>
      <c r="L34" s="161">
        <f>Premiums_Non_Life!L36/'Macro data'!I77</f>
        <v>1.5364017409923349E-2</v>
      </c>
      <c r="M34" s="161">
        <f>Premiums_Non_Life!M36/'Macro data'!J77</f>
        <v>1.3704719879301641E-2</v>
      </c>
      <c r="N34" s="161">
        <f>Premiums_Non_Life!N36/'Macro data'!K77</f>
        <v>1.3265637272915331E-2</v>
      </c>
      <c r="O34" s="161">
        <f>Premiums_Non_Life!O36/'Macro data'!L77</f>
        <v>1.339371492409188E-2</v>
      </c>
      <c r="P34" s="161">
        <f>Premiums_Non_Life!P36/'Macro data'!M77</f>
        <v>1.4225462151780752E-2</v>
      </c>
      <c r="Q34" s="135" t="str">
        <f t="shared" si="1"/>
        <v>0 p.p</v>
      </c>
      <c r="R34" s="135" t="str">
        <f t="shared" si="2"/>
        <v>-0.4 p.p</v>
      </c>
    </row>
    <row r="35" spans="3:18" x14ac:dyDescent="0.25">
      <c r="C35" s="256"/>
      <c r="D35" s="257"/>
      <c r="E35" s="45" t="s">
        <v>28</v>
      </c>
      <c r="F35" s="161">
        <f>Premiums_Non_Life!F37/'Macro data'!C78</f>
        <v>2.7090953205126764E-2</v>
      </c>
      <c r="G35" s="161">
        <f>Premiums_Non_Life!G37/'Macro data'!D78</f>
        <v>2.7204936051767322E-2</v>
      </c>
      <c r="H35" s="161">
        <f>Premiums_Non_Life!H37/'Macro data'!E78</f>
        <v>2.6859347443108906E-2</v>
      </c>
      <c r="I35" s="161">
        <f>Premiums_Non_Life!I37/'Macro data'!F78</f>
        <v>2.6086263889442032E-2</v>
      </c>
      <c r="J35" s="161">
        <f>Premiums_Non_Life!J37/'Macro data'!G78</f>
        <v>2.6007082779991149E-2</v>
      </c>
      <c r="K35" s="161">
        <f>Premiums_Non_Life!K37/'Macro data'!H78</f>
        <v>2.8341379520104411E-2</v>
      </c>
      <c r="L35" s="161">
        <f>Premiums_Non_Life!L37/'Macro data'!I78</f>
        <v>2.8382422776618187E-2</v>
      </c>
      <c r="M35" s="161">
        <f>Premiums_Non_Life!M37/'Macro data'!J78</f>
        <v>2.7503227696347006E-2</v>
      </c>
      <c r="N35" s="161">
        <f>Premiums_Non_Life!N37/'Macro data'!K78</f>
        <v>2.6995500749875022E-2</v>
      </c>
      <c r="O35" s="161">
        <f>Premiums_Non_Life!O37/'Macro data'!L78</f>
        <v>2.546838869521912E-2</v>
      </c>
      <c r="P35" s="161">
        <f>Premiums_Non_Life!P37/'Macro data'!M78</f>
        <v>2.4368737139696721E-2</v>
      </c>
      <c r="Q35" s="135" t="str">
        <f t="shared" si="1"/>
        <v>-0.1 p.p</v>
      </c>
      <c r="R35" s="135" t="str">
        <f t="shared" si="2"/>
        <v>-0.2 p.p</v>
      </c>
    </row>
    <row r="36" spans="3:18" x14ac:dyDescent="0.25">
      <c r="C36" s="256"/>
      <c r="D36" s="257"/>
      <c r="E36" s="45" t="s">
        <v>43</v>
      </c>
      <c r="F36" s="161">
        <f>Premiums_Non_Life!F38/'Macro data'!C79</f>
        <v>0</v>
      </c>
      <c r="G36" s="161">
        <f>Premiums_Non_Life!G38/'Macro data'!D79</f>
        <v>0</v>
      </c>
      <c r="H36" s="161">
        <f>Premiums_Non_Life!H38/'Macro data'!E79</f>
        <v>0</v>
      </c>
      <c r="I36" s="161">
        <f>Premiums_Non_Life!I38/'Macro data'!F79</f>
        <v>0</v>
      </c>
      <c r="J36" s="161">
        <f>Premiums_Non_Life!J38/'Macro data'!G79</f>
        <v>0</v>
      </c>
      <c r="K36" s="161">
        <f>Premiums_Non_Life!K38/'Macro data'!H79</f>
        <v>0</v>
      </c>
      <c r="L36" s="161">
        <f>Premiums_Non_Life!L38/'Macro data'!I79</f>
        <v>0</v>
      </c>
      <c r="M36" s="161">
        <f>Premiums_Non_Life!M38/'Macro data'!J79</f>
        <v>0</v>
      </c>
      <c r="N36" s="161">
        <f>Premiums_Non_Life!N38/'Macro data'!K79</f>
        <v>0</v>
      </c>
      <c r="O36" s="161">
        <f>Premiums_Non_Life!O38/'Macro data'!L79</f>
        <v>1.2253849540446671E-2</v>
      </c>
      <c r="P36" s="161">
        <f>Premiums_Non_Life!P38/'Macro data'!M79</f>
        <v>1.2351276143423712E-2</v>
      </c>
      <c r="Q36" s="135" t="str">
        <f t="shared" si="1"/>
        <v>0 p.p</v>
      </c>
      <c r="R36" s="135" t="str">
        <f t="shared" si="2"/>
        <v>-</v>
      </c>
    </row>
    <row r="37" spans="3:18" x14ac:dyDescent="0.25">
      <c r="C37" s="256"/>
      <c r="D37" s="257"/>
      <c r="E37" s="45" t="s">
        <v>30</v>
      </c>
      <c r="F37" s="161">
        <f>Premiums_Non_Life!F39/'Macro data'!C80</f>
        <v>5.5114079595227706E-3</v>
      </c>
      <c r="G37" s="161">
        <f>Premiums_Non_Life!G39/'Macro data'!D80</f>
        <v>5.2947375735761552E-3</v>
      </c>
      <c r="H37" s="161">
        <f>Premiums_Non_Life!H39/'Macro data'!E80</f>
        <v>6.1468990593276226E-3</v>
      </c>
      <c r="I37" s="161">
        <f>Premiums_Non_Life!I39/'Macro data'!F80</f>
        <v>6.2702690017912748E-3</v>
      </c>
      <c r="J37" s="161">
        <f>Premiums_Non_Life!J39/'Macro data'!G80</f>
        <v>6.2845244536293924E-3</v>
      </c>
      <c r="K37" s="161">
        <f>Premiums_Non_Life!K39/'Macro data'!H80</f>
        <v>7.2575202025018364E-3</v>
      </c>
      <c r="L37" s="161">
        <f>Premiums_Non_Life!L39/'Macro data'!I80</f>
        <v>6.5551264368031307E-3</v>
      </c>
      <c r="M37" s="161">
        <f>Premiums_Non_Life!M39/'Macro data'!J80</f>
        <v>7.918354606949703E-3</v>
      </c>
      <c r="N37" s="161">
        <f>Premiums_Non_Life!N39/'Macro data'!K80</f>
        <v>8.5600760124970917E-3</v>
      </c>
      <c r="O37" s="161">
        <f>Premiums_Non_Life!O39/'Macro data'!L80</f>
        <v>1.0493873195344963E-2</v>
      </c>
      <c r="P37" s="161">
        <f>Premiums_Non_Life!P39/'Macro data'!M80</f>
        <v>1.1306633962435407E-2</v>
      </c>
      <c r="Q37" s="135" t="str">
        <f t="shared" si="1"/>
        <v>0 p.p</v>
      </c>
      <c r="R37" s="135" t="str">
        <f t="shared" si="2"/>
        <v>0.6 p.p</v>
      </c>
    </row>
    <row r="38" spans="3:18" ht="15.75" thickBot="1" x14ac:dyDescent="0.3">
      <c r="C38" s="256"/>
      <c r="D38" s="257"/>
      <c r="E38" s="132" t="s">
        <v>41</v>
      </c>
      <c r="F38" s="162">
        <f>Premiums_Non_Life!F40/'Macro data'!C81</f>
        <v>3.1471749296693476E-2</v>
      </c>
      <c r="G38" s="162">
        <f>Premiums_Non_Life!G40/'Macro data'!D81</f>
        <v>3.0443220222853229E-2</v>
      </c>
      <c r="H38" s="162">
        <f>Premiums_Non_Life!H40/'Macro data'!E81</f>
        <v>2.7854085897376209E-2</v>
      </c>
      <c r="I38" s="162">
        <f>Premiums_Non_Life!I40/'Macro data'!F81</f>
        <v>2.6431573102576902E-2</v>
      </c>
      <c r="J38" s="162">
        <f>Premiums_Non_Life!J40/'Macro data'!G81</f>
        <v>3.0180929620922288E-2</v>
      </c>
      <c r="K38" s="162">
        <f>Premiums_Non_Life!K40/'Macro data'!H81</f>
        <v>3.4799253381206416E-2</v>
      </c>
      <c r="L38" s="162">
        <f>Premiums_Non_Life!L40/'Macro data'!I81</f>
        <v>3.4257373959717438E-2</v>
      </c>
      <c r="M38" s="162">
        <f>Premiums_Non_Life!M40/'Macro data'!J81</f>
        <v>3.3133586599600195E-2</v>
      </c>
      <c r="N38" s="162">
        <f>Premiums_Non_Life!N40/'Macro data'!K81</f>
        <v>3.0790009003184408E-2</v>
      </c>
      <c r="O38" s="162">
        <f>Premiums_Non_Life!O40/'Macro data'!L81</f>
        <v>3.0969475552469802E-2</v>
      </c>
      <c r="P38" s="162">
        <f>Premiums_Non_Life!P40/'Macro data'!M81</f>
        <v>2.6406627593199623E-2</v>
      </c>
      <c r="Q38" s="135" t="str">
        <f t="shared" si="1"/>
        <v>-0.4 p.p</v>
      </c>
      <c r="R38" s="135" t="str">
        <f t="shared" si="2"/>
        <v>-0.4 p.p</v>
      </c>
    </row>
    <row r="39" spans="3:18" ht="15.75" hidden="1" thickBot="1" x14ac:dyDescent="0.3">
      <c r="C39" s="258"/>
      <c r="D39" s="259"/>
      <c r="E39" s="55" t="s">
        <v>85</v>
      </c>
      <c r="F39" s="141">
        <f>Premiums_Non_Life!F41/'Macro data'!C82</f>
        <v>2.5034757094104101E-2</v>
      </c>
      <c r="G39" s="141">
        <f>Premiums_Non_Life!G41/'Macro data'!D82</f>
        <v>2.3757716203548201E-2</v>
      </c>
      <c r="H39" s="141">
        <f>Premiums_Non_Life!H41/'Macro data'!E82</f>
        <v>2.2765094848701466E-2</v>
      </c>
      <c r="I39" s="141">
        <f>Premiums_Non_Life!I41/'Macro data'!F82</f>
        <v>2.1828106644910947E-2</v>
      </c>
      <c r="J39" s="141">
        <f>Premiums_Non_Life!J41/'Macro data'!G82</f>
        <v>2.1935295790261201E-2</v>
      </c>
      <c r="K39" s="141">
        <f>Premiums_Non_Life!K41/'Macro data'!H82</f>
        <v>2.3241979118038374E-2</v>
      </c>
      <c r="L39" s="141">
        <f>Premiums_Non_Life!L41/'Macro data'!I82</f>
        <v>2.2538371690527539E-2</v>
      </c>
      <c r="M39" s="141">
        <f>Premiums_Non_Life!M41/'Macro data'!J82</f>
        <v>2.2137527111705736E-2</v>
      </c>
      <c r="N39" s="141">
        <f>Premiums_Non_Life!N41/'Macro data'!K82</f>
        <v>2.1931983670205522E-2</v>
      </c>
      <c r="O39" s="141">
        <f>Premiums_Non_Life!O41/'Macro data'!L82</f>
        <v>2.2028403620321754E-2</v>
      </c>
      <c r="P39" s="144">
        <f>Premiums_Non_Life!P41/'Macro data'!M82</f>
        <v>2.1066261318292676E-2</v>
      </c>
      <c r="Q39" s="164" t="str">
        <f t="shared" si="1"/>
        <v>0 p.p</v>
      </c>
      <c r="R39" s="135" t="str">
        <f>IF(OR(P39=0,G39=0),"-",IF(P39=G39,"-",CONCATENATE(ROUNDDOWN((P39-G39)*100,1), " ", "p.p")))</f>
        <v>-0.2 p.p</v>
      </c>
    </row>
    <row r="40" spans="3:18" ht="16.5" thickTop="1" thickBot="1" x14ac:dyDescent="0.3">
      <c r="C40" s="260"/>
      <c r="D40" s="261"/>
      <c r="E40" s="55" t="s">
        <v>90</v>
      </c>
      <c r="F40" s="141">
        <f>Premiums_Non_Life!F42/'Macro data'!C83</f>
        <v>2.5472983383141419E-2</v>
      </c>
      <c r="G40" s="141">
        <f>Premiums_Non_Life!G42/'Macro data'!D83</f>
        <v>2.4194505580149545E-2</v>
      </c>
      <c r="H40" s="141">
        <f>Premiums_Non_Life!H42/'Macro data'!E83</f>
        <v>2.3197597501222446E-2</v>
      </c>
      <c r="I40" s="141">
        <f>Premiums_Non_Life!I42/'Macro data'!F83</f>
        <v>2.2260202209271555E-2</v>
      </c>
      <c r="J40" s="141">
        <f>Premiums_Non_Life!J42/'Macro data'!G83</f>
        <v>2.2356507501959277E-2</v>
      </c>
      <c r="K40" s="141">
        <f>Premiums_Non_Life!K42/'Macro data'!H83</f>
        <v>2.367566635843758E-2</v>
      </c>
      <c r="L40" s="141">
        <f>Premiums_Non_Life!L42/'Macro data'!I83</f>
        <v>2.2938877631617786E-2</v>
      </c>
      <c r="M40" s="141">
        <f>Premiums_Non_Life!M42/'Macro data'!J83</f>
        <v>2.2533292965628952E-2</v>
      </c>
      <c r="N40" s="141">
        <f>Premiums_Non_Life!N42/'Macro data'!K83</f>
        <v>2.2321137326889041E-2</v>
      </c>
      <c r="O40" s="141">
        <f>Premiums_Non_Life!O42/'Macro data'!L83</f>
        <v>2.2361559144427723E-2</v>
      </c>
      <c r="P40" s="144">
        <f>Premiums_Non_Life!P42/'Macro data'!M83</f>
        <v>2.1388538666876487E-2</v>
      </c>
      <c r="Q40" s="164" t="str">
        <f>IF(OR(O40=0,P40=0),"-",IF(O40=P40,"-",CONCATENATE(ROUNDDOWN((P40-O40)*100,1), " ", "p.p")))</f>
        <v>0 p.p</v>
      </c>
      <c r="R40" s="135" t="str">
        <f>IF(OR(P40=0,G40=0),"-",IF(P40=G40,"-",CONCATENATE(ROUNDDOWN((P40-G40)*100,1), " ", "p.p")))</f>
        <v>-0.2 p.p</v>
      </c>
    </row>
    <row r="41" spans="3:18" ht="15.75" thickTop="1" x14ac:dyDescent="0.25">
      <c r="C41"/>
      <c r="D41"/>
    </row>
    <row r="42" spans="3:18" x14ac:dyDescent="0.25">
      <c r="C42"/>
      <c r="D42"/>
    </row>
    <row r="43" spans="3:18" ht="18.75" x14ac:dyDescent="0.25">
      <c r="C43" s="264" t="s">
        <v>215</v>
      </c>
      <c r="D43" s="265"/>
      <c r="E43" s="272" t="s">
        <v>421</v>
      </c>
      <c r="F43" s="273"/>
      <c r="G43" s="273"/>
      <c r="H43" s="273"/>
      <c r="I43" s="273"/>
      <c r="J43" s="273"/>
      <c r="K43" s="273"/>
      <c r="L43" s="273"/>
      <c r="M43" s="273"/>
      <c r="N43" s="273"/>
      <c r="O43" s="273"/>
      <c r="P43" s="274"/>
    </row>
    <row r="44" spans="3:18" x14ac:dyDescent="0.15">
      <c r="C44" s="262" t="s">
        <v>93</v>
      </c>
      <c r="D44" s="263"/>
      <c r="E44" s="118"/>
      <c r="F44" s="119">
        <v>2004</v>
      </c>
      <c r="G44" s="119">
        <f t="shared" ref="G44" si="3">F44+1</f>
        <v>2005</v>
      </c>
      <c r="H44" s="119">
        <f t="shared" ref="H44" si="4">G44+1</f>
        <v>2006</v>
      </c>
      <c r="I44" s="119">
        <f t="shared" ref="I44" si="5">H44+1</f>
        <v>2007</v>
      </c>
      <c r="J44" s="119">
        <f t="shared" ref="J44" si="6">I44+1</f>
        <v>2008</v>
      </c>
      <c r="K44" s="119">
        <f t="shared" ref="K44" si="7">J44+1</f>
        <v>2009</v>
      </c>
      <c r="L44" s="119">
        <f t="shared" ref="L44" si="8">K44+1</f>
        <v>2010</v>
      </c>
      <c r="M44" s="119">
        <f t="shared" ref="M44" si="9">L44+1</f>
        <v>2011</v>
      </c>
      <c r="N44" s="119">
        <f t="shared" ref="N44" si="10">M44+1</f>
        <v>2012</v>
      </c>
      <c r="O44" s="120">
        <f t="shared" ref="O44" si="11">N44+1</f>
        <v>2013</v>
      </c>
      <c r="P44" s="120">
        <f t="shared" ref="P44" si="12">O44+1</f>
        <v>2014</v>
      </c>
      <c r="Q44" s="46" t="s">
        <v>83</v>
      </c>
      <c r="R44" s="47" t="s">
        <v>84</v>
      </c>
    </row>
    <row r="45" spans="3:18" x14ac:dyDescent="0.25">
      <c r="C45" s="256"/>
      <c r="D45" s="257"/>
      <c r="E45" s="45" t="s">
        <v>0</v>
      </c>
      <c r="F45" s="160">
        <f>Premiums_Non_Life!F48/'Macro data'!C50</f>
        <v>3.3271156731902396E-2</v>
      </c>
      <c r="G45" s="160">
        <f>Premiums_Non_Life!G48/'Macro data'!D50</f>
        <v>3.2295255549894805E-2</v>
      </c>
      <c r="H45" s="160">
        <f>Premiums_Non_Life!H48/'Macro data'!E50</f>
        <v>3.1544817958705784E-2</v>
      </c>
      <c r="I45" s="160">
        <f>Premiums_Non_Life!I48/'Macro data'!F50</f>
        <v>3.0699823514973953E-2</v>
      </c>
      <c r="J45" s="160">
        <f>Premiums_Non_Life!J48/'Macro data'!G50</f>
        <v>3.0322295999320382E-2</v>
      </c>
      <c r="K45" s="160">
        <f>Premiums_Non_Life!K48/'Macro data'!H50</f>
        <v>3.1444321293245987E-2</v>
      </c>
      <c r="L45" s="160">
        <f>Premiums_Non_Life!L48/'Macro data'!I50</f>
        <v>3.1239813750752441E-2</v>
      </c>
      <c r="M45" s="160">
        <f>Premiums_Non_Life!M48/'Macro data'!J50</f>
        <v>3.0660079371507248E-2</v>
      </c>
      <c r="N45" s="160">
        <f>Premiums_Non_Life!N48/'Macro data'!K50</f>
        <v>3.0815246911303475E-2</v>
      </c>
      <c r="O45" s="160">
        <f>Premiums_Non_Life!O48/'Macro data'!L50</f>
        <v>3.1305545722092064E-2</v>
      </c>
      <c r="P45" s="160">
        <f>Premiums_Non_Life!P48/'Macro data'!M50</f>
        <v>3.1588491560591285E-2</v>
      </c>
      <c r="Q45" s="135" t="str">
        <f>IF(OR(O45=0,P45=0),"-",IF(O45=P45,"-",CONCATENATE(ROUNDDOWN((P45-O45)*100,1), " ", "p.p")))</f>
        <v>0 p.p</v>
      </c>
      <c r="R45" s="135" t="str">
        <f>IF(OR(P45=0,G45=0),"-",IF(P45=G45,"-",CONCATENATE(ROUNDDOWN((P45-G45)*100,1), " ", "p.p")))</f>
        <v>0 p.p</v>
      </c>
    </row>
    <row r="46" spans="3:18" x14ac:dyDescent="0.25">
      <c r="C46" s="256"/>
      <c r="D46" s="257"/>
      <c r="E46" s="45" t="s">
        <v>1</v>
      </c>
      <c r="F46" s="161">
        <f>Premiums_Non_Life!F49/'Macro data'!C51</f>
        <v>2.7564758749171778E-2</v>
      </c>
      <c r="G46" s="161">
        <f>Premiums_Non_Life!G49/'Macro data'!D51</f>
        <v>2.6331052742728584E-2</v>
      </c>
      <c r="H46" s="161">
        <f>Premiums_Non_Life!H49/'Macro data'!E51</f>
        <v>2.6062913395108866E-2</v>
      </c>
      <c r="I46" s="161">
        <f>Premiums_Non_Life!I49/'Macro data'!F51</f>
        <v>2.5671983545406864E-2</v>
      </c>
      <c r="J46" s="161">
        <f>Premiums_Non_Life!J49/'Macro data'!G51</f>
        <v>2.5987094638433416E-2</v>
      </c>
      <c r="K46" s="161">
        <f>Premiums_Non_Life!K49/'Macro data'!H51</f>
        <v>2.6752946944435706E-2</v>
      </c>
      <c r="L46" s="161">
        <f>Premiums_Non_Life!L49/'Macro data'!I51</f>
        <v>2.6211284899151598E-2</v>
      </c>
      <c r="M46" s="161">
        <f>Premiums_Non_Life!M49/'Macro data'!J51</f>
        <v>2.64696271876604E-2</v>
      </c>
      <c r="N46" s="161">
        <f>Premiums_Non_Life!N49/'Macro data'!K51</f>
        <v>2.6757847438680378E-2</v>
      </c>
      <c r="O46" s="161">
        <f>Premiums_Non_Life!O49/'Macro data'!L51</f>
        <v>2.6977184784511769E-2</v>
      </c>
      <c r="P46" s="161">
        <f>Premiums_Non_Life!P49/'Macro data'!M51</f>
        <v>2.6984104281503479E-2</v>
      </c>
      <c r="Q46" s="135" t="str">
        <f t="shared" ref="Q46:Q77" si="13">IF(OR(O46=0,P46=0),"-",IF(O46=P46,"-",CONCATENATE(ROUNDDOWN((P46-O46)*100,1), " ", "p.p")))</f>
        <v>0 p.p</v>
      </c>
      <c r="R46" s="135" t="str">
        <f>IF(OR(P46=0,G46=0),"-",IF(P46=G46,"-",CONCATENATE(ROUNDDOWN((P46-G46)*100,1), " ", "p.p")))</f>
        <v>0 p.p</v>
      </c>
    </row>
    <row r="47" spans="3:18" x14ac:dyDescent="0.25">
      <c r="C47" s="256"/>
      <c r="D47" s="257"/>
      <c r="E47" s="45" t="s">
        <v>2</v>
      </c>
      <c r="F47" s="161">
        <f>Premiums_Non_Life!F50/'Macro data'!C52</f>
        <v>1.6305846481557078E-2</v>
      </c>
      <c r="G47" s="161">
        <f>Premiums_Non_Life!G50/'Macro data'!D52</f>
        <v>1.6998370955048678E-2</v>
      </c>
      <c r="H47" s="161">
        <f>Premiums_Non_Life!H50/'Macro data'!E52</f>
        <v>2.0428320107674928E-2</v>
      </c>
      <c r="I47" s="161">
        <f>Premiums_Non_Life!I50/'Macro data'!F52</f>
        <v>2.053255692821402E-2</v>
      </c>
      <c r="J47" s="161">
        <f>Premiums_Non_Life!J50/'Macro data'!G52</f>
        <v>2.1597951145937024E-2</v>
      </c>
      <c r="K47" s="161">
        <f>Premiums_Non_Life!K50/'Macro data'!H52</f>
        <v>2.0695149796431164E-2</v>
      </c>
      <c r="L47" s="161">
        <f>Premiums_Non_Life!L50/'Macro data'!I52</f>
        <v>1.9192572108132369E-2</v>
      </c>
      <c r="M47" s="161">
        <f>Premiums_Non_Life!M50/'Macro data'!J52</f>
        <v>1.7302995862962273E-2</v>
      </c>
      <c r="N47" s="161">
        <f>Premiums_Non_Life!N50/'Macro data'!K52</f>
        <v>1.6678235269494711E-2</v>
      </c>
      <c r="O47" s="161">
        <f>Premiums_Non_Life!O50/'Macro data'!L52</f>
        <v>1.7737589665511859E-2</v>
      </c>
      <c r="P47" s="161">
        <f>Premiums_Non_Life!P50/'Macro data'!M52</f>
        <v>1.7452870212683633E-2</v>
      </c>
      <c r="Q47" s="135" t="str">
        <f t="shared" si="13"/>
        <v>0 p.p</v>
      </c>
      <c r="R47" s="135" t="str">
        <f t="shared" ref="R47:R76" si="14">IF(OR(P47=0,G47=0),"-",IF(P47=G47,"-",CONCATENATE(ROUNDDOWN((P47-G47)*100,1), " ", "p.p")))</f>
        <v>0 p.p</v>
      </c>
    </row>
    <row r="48" spans="3:18" x14ac:dyDescent="0.25">
      <c r="C48" s="256"/>
      <c r="D48" s="257"/>
      <c r="E48" s="45" t="s">
        <v>3</v>
      </c>
      <c r="F48" s="161">
        <f>Premiums_Non_Life!F51/'Macro data'!C53</f>
        <v>5.6259577283932029E-2</v>
      </c>
      <c r="G48" s="161">
        <f>Premiums_Non_Life!G51/'Macro data'!D53</f>
        <v>5.2608799853968873E-2</v>
      </c>
      <c r="H48" s="161">
        <f>Premiums_Non_Life!H51/'Macro data'!E53</f>
        <v>5.1541152863816116E-2</v>
      </c>
      <c r="I48" s="161">
        <f>Premiums_Non_Life!I51/'Macro data'!F53</f>
        <v>5.0641366260446484E-2</v>
      </c>
      <c r="J48" s="161">
        <f>Premiums_Non_Life!J51/'Macro data'!G53</f>
        <v>5.247703110854602E-2</v>
      </c>
      <c r="K48" s="161">
        <f>Premiums_Non_Life!K51/'Macro data'!H53</f>
        <v>5.146692939016892E-2</v>
      </c>
      <c r="L48" s="161">
        <f>Premiums_Non_Life!L51/'Macro data'!I53</f>
        <v>4.6976521090433487E-2</v>
      </c>
      <c r="M48" s="161">
        <f>Premiums_Non_Life!M51/'Macro data'!J53</f>
        <v>4.1668164750517343E-2</v>
      </c>
      <c r="N48" s="161">
        <f>Premiums_Non_Life!N51/'Macro data'!K53</f>
        <v>4.1076142028346439E-2</v>
      </c>
      <c r="O48" s="161">
        <f>Premiums_Non_Life!O51/'Macro data'!L53</f>
        <v>4.2026188068228672E-2</v>
      </c>
      <c r="P48" s="161">
        <f>Premiums_Non_Life!P51/'Macro data'!M53</f>
        <v>2.7885823484740307E-2</v>
      </c>
      <c r="Q48" s="135" t="str">
        <f t="shared" si="13"/>
        <v>-1.4 p.p</v>
      </c>
      <c r="R48" s="135" t="str">
        <f t="shared" si="14"/>
        <v>-2.4 p.p</v>
      </c>
    </row>
    <row r="49" spans="3:18" x14ac:dyDescent="0.25">
      <c r="C49" s="256"/>
      <c r="D49" s="257"/>
      <c r="E49" s="45" t="s">
        <v>4</v>
      </c>
      <c r="F49" s="161">
        <f>Premiums_Non_Life!F52/'Macro data'!C54</f>
        <v>3.8446236822470538E-2</v>
      </c>
      <c r="G49" s="161">
        <f>Premiums_Non_Life!G52/'Macro data'!D54</f>
        <v>3.6704755229682036E-2</v>
      </c>
      <c r="H49" s="161">
        <f>Premiums_Non_Life!H52/'Macro data'!E54</f>
        <v>3.7342418521101373E-2</v>
      </c>
      <c r="I49" s="161">
        <f>Premiums_Non_Life!I52/'Macro data'!F54</f>
        <v>3.8512973070257257E-2</v>
      </c>
      <c r="J49" s="161">
        <f>Premiums_Non_Life!J52/'Macro data'!G54</f>
        <v>2.2994117897787818E-2</v>
      </c>
      <c r="K49" s="161">
        <f>Premiums_Non_Life!K52/'Macro data'!H54</f>
        <v>2.5055609533683257E-2</v>
      </c>
      <c r="L49" s="161">
        <f>Premiums_Non_Life!L52/'Macro data'!I54</f>
        <v>2.4566461556216522E-2</v>
      </c>
      <c r="M49" s="161">
        <f>Premiums_Non_Life!M52/'Macro data'!J54</f>
        <v>2.4324282715903665E-2</v>
      </c>
      <c r="N49" s="161">
        <f>Premiums_Non_Life!N52/'Macro data'!K54</f>
        <v>2.4676602562451383E-2</v>
      </c>
      <c r="O49" s="161">
        <f>Premiums_Non_Life!O52/'Macro data'!L54</f>
        <v>2.474212010662899E-2</v>
      </c>
      <c r="P49" s="161">
        <f>Premiums_Non_Life!P52/'Macro data'!M54</f>
        <v>2.5190931264744695E-2</v>
      </c>
      <c r="Q49" s="135" t="str">
        <f t="shared" si="13"/>
        <v>0 p.p</v>
      </c>
      <c r="R49" s="135" t="str">
        <f t="shared" si="14"/>
        <v>-1.1 p.p</v>
      </c>
    </row>
    <row r="50" spans="3:18" x14ac:dyDescent="0.25">
      <c r="C50" s="256"/>
      <c r="D50" s="257"/>
      <c r="E50" s="45" t="s">
        <v>44</v>
      </c>
      <c r="F50" s="161">
        <f>Premiums_Non_Life!F53/'Macro data'!C55</f>
        <v>2.6451984893147186E-2</v>
      </c>
      <c r="G50" s="161">
        <f>Premiums_Non_Life!G53/'Macro data'!D55</f>
        <v>2.3473632253791139E-2</v>
      </c>
      <c r="H50" s="161">
        <f>Premiums_Non_Life!H53/'Macro data'!E55</f>
        <v>2.1820400590410481E-2</v>
      </c>
      <c r="I50" s="161">
        <f>Premiums_Non_Life!I53/'Macro data'!F55</f>
        <v>2.0004227570718031E-2</v>
      </c>
      <c r="J50" s="161">
        <f>Premiums_Non_Life!J53/'Macro data'!G55</f>
        <v>1.8064330906277109E-2</v>
      </c>
      <c r="K50" s="161">
        <f>Premiums_Non_Life!K53/'Macro data'!H55</f>
        <v>1.9825782903116967E-2</v>
      </c>
      <c r="L50" s="161">
        <f>Premiums_Non_Life!L53/'Macro data'!I55</f>
        <v>1.8796546798972861E-2</v>
      </c>
      <c r="M50" s="161">
        <f>Premiums_Non_Life!M53/'Macro data'!J55</f>
        <v>1.7739336801050436E-2</v>
      </c>
      <c r="N50" s="161">
        <f>Premiums_Non_Life!N53/'Macro data'!K55</f>
        <v>1.7182557711802306E-2</v>
      </c>
      <c r="O50" s="161">
        <f>Premiums_Non_Life!O53/'Macro data'!L55</f>
        <v>1.8046697746498114E-2</v>
      </c>
      <c r="P50" s="161">
        <f>Premiums_Non_Life!P53/'Macro data'!M55</f>
        <v>1.888771706848474E-2</v>
      </c>
      <c r="Q50" s="135" t="str">
        <f t="shared" si="13"/>
        <v>0 p.p</v>
      </c>
      <c r="R50" s="135" t="str">
        <f t="shared" si="14"/>
        <v>-0.4 p.p</v>
      </c>
    </row>
    <row r="51" spans="3:18" x14ac:dyDescent="0.25">
      <c r="C51" s="256"/>
      <c r="D51" s="257"/>
      <c r="E51" s="45" t="s">
        <v>6</v>
      </c>
      <c r="F51" s="161">
        <f>Premiums_Non_Life!F54/'Macro data'!C56</f>
        <v>3.726510907683199E-2</v>
      </c>
      <c r="G51" s="161">
        <f>Premiums_Non_Life!G54/'Macro data'!D56</f>
        <v>3.6008042405410348E-2</v>
      </c>
      <c r="H51" s="161">
        <f>Premiums_Non_Life!H54/'Macro data'!E56</f>
        <v>3.4930131369759851E-2</v>
      </c>
      <c r="I51" s="161">
        <f>Premiums_Non_Life!I54/'Macro data'!F56</f>
        <v>3.3447139766783131E-2</v>
      </c>
      <c r="J51" s="161">
        <f>Premiums_Non_Life!J54/'Macro data'!G56</f>
        <v>3.3208106269692964E-2</v>
      </c>
      <c r="K51" s="161">
        <f>Premiums_Non_Life!K54/'Macro data'!H56</f>
        <v>3.5075671847142054E-2</v>
      </c>
      <c r="L51" s="161">
        <f>Premiums_Non_Life!L54/'Macro data'!I56</f>
        <v>3.4348386395571806E-2</v>
      </c>
      <c r="M51" s="161">
        <f>Premiums_Non_Life!M54/'Macro data'!J56</f>
        <v>3.3819421288577671E-2</v>
      </c>
      <c r="N51" s="161">
        <f>Premiums_Non_Life!N54/'Macro data'!K56</f>
        <v>3.427288265027819E-2</v>
      </c>
      <c r="O51" s="161">
        <f>Premiums_Non_Life!O54/'Macro data'!L56</f>
        <v>3.4386078562580975E-2</v>
      </c>
      <c r="P51" s="161">
        <f>Premiums_Non_Life!P54/'Macro data'!M56</f>
        <v>3.4060314278925127E-2</v>
      </c>
      <c r="Q51" s="135" t="str">
        <f t="shared" si="13"/>
        <v>0 p.p</v>
      </c>
      <c r="R51" s="135" t="str">
        <f t="shared" si="14"/>
        <v>-0.1 p.p</v>
      </c>
    </row>
    <row r="52" spans="3:18" x14ac:dyDescent="0.25">
      <c r="C52" s="256"/>
      <c r="D52" s="257"/>
      <c r="E52" s="45" t="s">
        <v>7</v>
      </c>
      <c r="F52" s="161">
        <f>Premiums_Non_Life!F55/'Macro data'!C57</f>
        <v>2.7239495039150307E-2</v>
      </c>
      <c r="G52" s="161">
        <f>Premiums_Non_Life!G55/'Macro data'!D57</f>
        <v>2.8749910432646818E-2</v>
      </c>
      <c r="H52" s="161">
        <f>Premiums_Non_Life!H55/'Macro data'!E57</f>
        <v>2.8387290820227794E-2</v>
      </c>
      <c r="I52" s="161">
        <f>Premiums_Non_Life!I55/'Macro data'!F57</f>
        <v>3.1161002442737881E-2</v>
      </c>
      <c r="J52" s="161">
        <f>Premiums_Non_Life!J55/'Macro data'!G57</f>
        <v>2.9971319677285547E-2</v>
      </c>
      <c r="K52" s="161">
        <f>Premiums_Non_Life!K55/'Macro data'!H57</f>
        <v>3.1741809911872067E-2</v>
      </c>
      <c r="L52" s="161">
        <f>Premiums_Non_Life!L55/'Macro data'!I57</f>
        <v>3.1496695004133803E-2</v>
      </c>
      <c r="M52" s="161">
        <f>Premiums_Non_Life!M55/'Macro data'!J57</f>
        <v>3.2085691915273523E-2</v>
      </c>
      <c r="N52" s="161">
        <f>Premiums_Non_Life!N55/'Macro data'!K57</f>
        <v>3.1839963212966407E-2</v>
      </c>
      <c r="O52" s="161">
        <f>Premiums_Non_Life!O55/'Macro data'!L57</f>
        <v>3.1291302303099559E-2</v>
      </c>
      <c r="P52" s="161">
        <f>Premiums_Non_Life!P55/'Macro data'!M57</f>
        <v>3.5163263991253732E-2</v>
      </c>
      <c r="Q52" s="135" t="str">
        <f t="shared" si="13"/>
        <v>0.3 p.p</v>
      </c>
      <c r="R52" s="135" t="str">
        <f t="shared" si="14"/>
        <v>0.6 p.p</v>
      </c>
    </row>
    <row r="53" spans="3:18" x14ac:dyDescent="0.25">
      <c r="C53" s="256"/>
      <c r="D53" s="257"/>
      <c r="E53" s="45" t="s">
        <v>8</v>
      </c>
      <c r="F53" s="161">
        <f>Premiums_Non_Life!F56/'Macro data'!C58</f>
        <v>1.5595782170715236E-2</v>
      </c>
      <c r="G53" s="161">
        <f>Premiums_Non_Life!G56/'Macro data'!D58</f>
        <v>1.5345334273352324E-2</v>
      </c>
      <c r="H53" s="161">
        <f>Premiums_Non_Life!H56/'Macro data'!E58</f>
        <v>1.4793575105227708E-2</v>
      </c>
      <c r="I53" s="161">
        <f>Premiums_Non_Life!I56/'Macro data'!F58</f>
        <v>1.562640219925053E-2</v>
      </c>
      <c r="J53" s="161">
        <f>Premiums_Non_Life!J56/'Macro data'!G58</f>
        <v>1.4826236691773345E-2</v>
      </c>
      <c r="K53" s="161">
        <f>Premiums_Non_Life!K56/'Macro data'!H58</f>
        <v>1.650097397669072E-2</v>
      </c>
      <c r="L53" s="161">
        <f>Premiums_Non_Life!L56/'Macro data'!I58</f>
        <v>1.4773167630922355E-2</v>
      </c>
      <c r="M53" s="161">
        <f>Premiums_Non_Life!M56/'Macro data'!J58</f>
        <v>1.3252600007315379E-2</v>
      </c>
      <c r="N53" s="161">
        <f>Premiums_Non_Life!N56/'Macro data'!K58</f>
        <v>1.3040988393520329E-2</v>
      </c>
      <c r="O53" s="161">
        <f>Premiums_Non_Life!O56/'Macro data'!L58</f>
        <v>1.302111127713621E-2</v>
      </c>
      <c r="P53" s="161">
        <f>Premiums_Non_Life!P56/'Macro data'!M58</f>
        <v>1.3387758446733213E-2</v>
      </c>
      <c r="Q53" s="135" t="str">
        <f t="shared" si="13"/>
        <v>0 p.p</v>
      </c>
      <c r="R53" s="135" t="str">
        <f t="shared" si="14"/>
        <v>-0.1 p.p</v>
      </c>
    </row>
    <row r="54" spans="3:18" x14ac:dyDescent="0.25">
      <c r="C54" s="256"/>
      <c r="D54" s="257"/>
      <c r="E54" s="45" t="s">
        <v>9</v>
      </c>
      <c r="F54" s="161">
        <f>Premiums_Non_Life!F57/'Macro data'!C59</f>
        <v>2.9486805984851906E-2</v>
      </c>
      <c r="G54" s="161">
        <f>Premiums_Non_Life!G57/'Macro data'!D59</f>
        <v>2.856411805403378E-2</v>
      </c>
      <c r="H54" s="161">
        <f>Premiums_Non_Life!H57/'Macro data'!E59</f>
        <v>2.8382967179004619E-2</v>
      </c>
      <c r="I54" s="161">
        <f>Premiums_Non_Life!I57/'Macro data'!F59</f>
        <v>2.7910299922511608E-2</v>
      </c>
      <c r="J54" s="161">
        <f>Premiums_Non_Life!J57/'Macro data'!G59</f>
        <v>2.8201278055844482E-2</v>
      </c>
      <c r="K54" s="161">
        <f>Premiums_Non_Life!K57/'Macro data'!H59</f>
        <v>2.8964700405752018E-2</v>
      </c>
      <c r="L54" s="161">
        <f>Premiums_Non_Life!L57/'Macro data'!I59</f>
        <v>2.7033422947637036E-2</v>
      </c>
      <c r="M54" s="161">
        <f>Premiums_Non_Life!M57/'Macro data'!J59</f>
        <v>2.793601562263719E-2</v>
      </c>
      <c r="N54" s="161">
        <f>Premiums_Non_Life!N57/'Macro data'!K59</f>
        <v>2.8425110702526669E-2</v>
      </c>
      <c r="O54" s="161">
        <f>Premiums_Non_Life!O57/'Macro data'!L59</f>
        <v>2.800058643444707E-2</v>
      </c>
      <c r="P54" s="161">
        <f>Premiums_Non_Life!P57/'Macro data'!M59</f>
        <v>2.7645631434253276E-2</v>
      </c>
      <c r="Q54" s="135" t="str">
        <f t="shared" si="13"/>
        <v>0 p.p</v>
      </c>
      <c r="R54" s="135" t="str">
        <f t="shared" si="14"/>
        <v>0 p.p</v>
      </c>
    </row>
    <row r="55" spans="3:18" x14ac:dyDescent="0.25">
      <c r="C55" s="256"/>
      <c r="D55" s="257"/>
      <c r="E55" s="45" t="s">
        <v>10</v>
      </c>
      <c r="F55" s="161">
        <f>Premiums_Non_Life!F58/'Macro data'!C60</f>
        <v>1.7482563408771492E-2</v>
      </c>
      <c r="G55" s="161">
        <f>Premiums_Non_Life!G58/'Macro data'!D60</f>
        <v>1.7531799959850838E-2</v>
      </c>
      <c r="H55" s="161">
        <f>Premiums_Non_Life!H58/'Macro data'!E60</f>
        <v>1.7263953097662994E-2</v>
      </c>
      <c r="I55" s="161">
        <f>Premiums_Non_Life!I58/'Macro data'!F60</f>
        <v>1.5848089868370278E-2</v>
      </c>
      <c r="J55" s="161">
        <f>Premiums_Non_Life!J58/'Macro data'!G60</f>
        <v>1.5863838398438912E-2</v>
      </c>
      <c r="K55" s="161">
        <f>Premiums_Non_Life!K58/'Macro data'!H60</f>
        <v>1.7339763242353434E-2</v>
      </c>
      <c r="L55" s="161">
        <f>Premiums_Non_Life!L58/'Macro data'!I60</f>
        <v>1.7194013896312133E-2</v>
      </c>
      <c r="M55" s="161">
        <f>Premiums_Non_Life!M58/'Macro data'!J60</f>
        <v>1.7285606164505331E-2</v>
      </c>
      <c r="N55" s="161">
        <f>Premiums_Non_Life!N58/'Macro data'!K60</f>
        <v>1.8028659662750947E-2</v>
      </c>
      <c r="O55" s="161">
        <f>Premiums_Non_Life!O58/'Macro data'!L60</f>
        <v>2.0233174088467535E-2</v>
      </c>
      <c r="P55" s="161">
        <f>Premiums_Non_Life!P58/'Macro data'!M60</f>
        <v>2.1454304830527168E-2</v>
      </c>
      <c r="Q55" s="135" t="str">
        <f t="shared" si="13"/>
        <v>0.1 p.p</v>
      </c>
      <c r="R55" s="135" t="str">
        <f t="shared" si="14"/>
        <v>0.3 p.p</v>
      </c>
    </row>
    <row r="56" spans="3:18" x14ac:dyDescent="0.25">
      <c r="C56" s="256"/>
      <c r="D56" s="257"/>
      <c r="E56" s="45" t="s">
        <v>11</v>
      </c>
      <c r="F56" s="161">
        <f>Premiums_Non_Life!F59/'Macro data'!C61</f>
        <v>3.1226069446217915E-2</v>
      </c>
      <c r="G56" s="161">
        <f>Premiums_Non_Life!G59/'Macro data'!D61</f>
        <v>3.0381302702403756E-2</v>
      </c>
      <c r="H56" s="161">
        <f>Premiums_Non_Life!H59/'Macro data'!E61</f>
        <v>2.9764194797619555E-2</v>
      </c>
      <c r="I56" s="161">
        <f>Premiums_Non_Life!I59/'Macro data'!F61</f>
        <v>2.9236201411339025E-2</v>
      </c>
      <c r="J56" s="161">
        <f>Premiums_Non_Life!J59/'Macro data'!G61</f>
        <v>2.9533281559235413E-2</v>
      </c>
      <c r="K56" s="161">
        <f>Premiums_Non_Life!K59/'Macro data'!H61</f>
        <v>3.0876469881388351E-2</v>
      </c>
      <c r="L56" s="161">
        <f>Premiums_Non_Life!L59/'Macro data'!I61</f>
        <v>3.0878952564472716E-2</v>
      </c>
      <c r="M56" s="161">
        <f>Premiums_Non_Life!M59/'Macro data'!J61</f>
        <v>3.0922398270466823E-2</v>
      </c>
      <c r="N56" s="161">
        <f>Premiums_Non_Life!N59/'Macro data'!K61</f>
        <v>3.151041554360498E-2</v>
      </c>
      <c r="O56" s="161">
        <f>Premiums_Non_Life!O59/'Macro data'!L61</f>
        <v>3.1702310110958087E-2</v>
      </c>
      <c r="P56" s="161">
        <f>Premiums_Non_Life!P59/'Macro data'!M61</f>
        <v>3.2028901980774217E-2</v>
      </c>
      <c r="Q56" s="135" t="str">
        <f t="shared" si="13"/>
        <v>0 p.p</v>
      </c>
      <c r="R56" s="135" t="str">
        <f t="shared" si="14"/>
        <v>0.1 p.p</v>
      </c>
    </row>
    <row r="57" spans="3:18" x14ac:dyDescent="0.25">
      <c r="C57" s="256"/>
      <c r="D57" s="257"/>
      <c r="E57" s="45" t="s">
        <v>12</v>
      </c>
      <c r="F57" s="161">
        <f>Premiums_Non_Life!F60/'Macro data'!C62</f>
        <v>1.0228558350821738E-2</v>
      </c>
      <c r="G57" s="161">
        <f>Premiums_Non_Life!G60/'Macro data'!D62</f>
        <v>9.9822899714641072E-3</v>
      </c>
      <c r="H57" s="161">
        <f>Premiums_Non_Life!H60/'Macro data'!E62</f>
        <v>9.4568942365738495E-3</v>
      </c>
      <c r="I57" s="161">
        <f>Premiums_Non_Life!I60/'Macro data'!F62</f>
        <v>1.0703037523767228E-2</v>
      </c>
      <c r="J57" s="161">
        <f>Premiums_Non_Life!J60/'Macro data'!G62</f>
        <v>1.0723014538441553E-2</v>
      </c>
      <c r="K57" s="161">
        <f>Premiums_Non_Life!K60/'Macro data'!H62</f>
        <v>1.2104569327509886E-2</v>
      </c>
      <c r="L57" s="161">
        <f>Premiums_Non_Life!L60/'Macro data'!I62</f>
        <v>1.2952589103203401E-2</v>
      </c>
      <c r="M57" s="161">
        <f>Premiums_Non_Life!M60/'Macro data'!J62</f>
        <v>1.3141203522085717E-2</v>
      </c>
      <c r="N57" s="161">
        <f>Premiums_Non_Life!N60/'Macro data'!K62</f>
        <v>1.1956517821236155E-2</v>
      </c>
      <c r="O57" s="161">
        <f>Premiums_Non_Life!O60/'Macro data'!L62</f>
        <v>1.1543628722696934E-2</v>
      </c>
      <c r="P57" s="161">
        <f>Premiums_Non_Life!P60/'Macro data'!M62</f>
        <v>1.0503036063091145E-2</v>
      </c>
      <c r="Q57" s="135" t="str">
        <f t="shared" si="13"/>
        <v>-0.1 p.p</v>
      </c>
      <c r="R57" s="135" t="str">
        <f t="shared" si="14"/>
        <v>0 p.p</v>
      </c>
    </row>
    <row r="58" spans="3:18" x14ac:dyDescent="0.25">
      <c r="C58" s="256"/>
      <c r="D58" s="257"/>
      <c r="E58" s="45" t="s">
        <v>13</v>
      </c>
      <c r="F58" s="161">
        <f>Premiums_Non_Life!F61/'Macro data'!C63</f>
        <v>2.0007792301178925E-2</v>
      </c>
      <c r="G58" s="161">
        <f>Premiums_Non_Life!G61/'Macro data'!D63</f>
        <v>1.9507740572740222E-2</v>
      </c>
      <c r="H58" s="161">
        <f>Premiums_Non_Life!H61/'Macro data'!E63</f>
        <v>1.95397041857838E-2</v>
      </c>
      <c r="I58" s="161">
        <f>Premiums_Non_Life!I61/'Macro data'!F63</f>
        <v>1.9566936522447578E-2</v>
      </c>
      <c r="J58" s="161">
        <f>Premiums_Non_Life!J61/'Macro data'!G63</f>
        <v>1.937174719401951E-2</v>
      </c>
      <c r="K58" s="161">
        <f>Premiums_Non_Life!K61/'Macro data'!H63</f>
        <v>2.0046070596492979E-2</v>
      </c>
      <c r="L58" s="161">
        <f>Premiums_Non_Life!L61/'Macro data'!I63</f>
        <v>1.9692845612169402E-2</v>
      </c>
      <c r="M58" s="161">
        <f>Premiums_Non_Life!M61/'Macro data'!J63</f>
        <v>1.9606957819508705E-2</v>
      </c>
      <c r="N58" s="161">
        <f>Premiums_Non_Life!N61/'Macro data'!K63</f>
        <v>1.9548556764175651E-2</v>
      </c>
      <c r="O58" s="161">
        <f>Premiums_Non_Life!O61/'Macro data'!L63</f>
        <v>1.9598675775812216E-2</v>
      </c>
      <c r="P58" s="161">
        <f>Premiums_Non_Life!P61/'Macro data'!M63</f>
        <v>1.7951563900725099E-2</v>
      </c>
      <c r="Q58" s="135" t="str">
        <f t="shared" si="13"/>
        <v>-0.1 p.p</v>
      </c>
      <c r="R58" s="135" t="str">
        <f t="shared" si="14"/>
        <v>-0.1 p.p</v>
      </c>
    </row>
    <row r="59" spans="3:18" x14ac:dyDescent="0.25">
      <c r="C59" s="256"/>
      <c r="D59" s="257"/>
      <c r="E59" s="45" t="s">
        <v>14</v>
      </c>
      <c r="F59" s="161">
        <f>Premiums_Non_Life!F62/'Macro data'!C64</f>
        <v>1.3713395930457669E-2</v>
      </c>
      <c r="G59" s="161">
        <f>Premiums_Non_Life!G62/'Macro data'!D64</f>
        <v>1.3531758860414656E-2</v>
      </c>
      <c r="H59" s="161">
        <f>Premiums_Non_Life!H62/'Macro data'!E64</f>
        <v>1.4271749496112891E-2</v>
      </c>
      <c r="I59" s="161">
        <f>Premiums_Non_Life!I62/'Macro data'!F64</f>
        <v>1.3199395617448043E-2</v>
      </c>
      <c r="J59" s="161">
        <f>Premiums_Non_Life!J62/'Macro data'!G64</f>
        <v>1.2568831950982845E-2</v>
      </c>
      <c r="K59" s="161">
        <f>Premiums_Non_Life!K62/'Macro data'!H64</f>
        <v>1.4237858683716409E-2</v>
      </c>
      <c r="L59" s="161">
        <f>Premiums_Non_Life!L62/'Macro data'!I64</f>
        <v>1.3002388962951625E-2</v>
      </c>
      <c r="M59" s="161">
        <f>Premiums_Non_Life!M62/'Macro data'!J64</f>
        <v>1.1930405965244846E-2</v>
      </c>
      <c r="N59" s="161">
        <f>Premiums_Non_Life!N62/'Macro data'!K64</f>
        <v>1.1849397538968744E-2</v>
      </c>
      <c r="O59" s="161">
        <f>Premiums_Non_Life!O62/'Macro data'!L64</f>
        <v>1.1899208222059908E-2</v>
      </c>
      <c r="P59" s="161">
        <f>Premiums_Non_Life!P62/'Macro data'!M64</f>
        <v>1.21809941647397E-2</v>
      </c>
      <c r="Q59" s="135" t="str">
        <f t="shared" si="13"/>
        <v>0 p.p</v>
      </c>
      <c r="R59" s="135" t="str">
        <f t="shared" si="14"/>
        <v>-0.1 p.p</v>
      </c>
    </row>
    <row r="60" spans="3:18" x14ac:dyDescent="0.25">
      <c r="C60" s="256"/>
      <c r="D60" s="257"/>
      <c r="E60" s="45" t="s">
        <v>15</v>
      </c>
      <c r="F60" s="161">
        <f>Premiums_Non_Life!F63/'Macro data'!C65</f>
        <v>2.711557112338318E-2</v>
      </c>
      <c r="G60" s="161">
        <f>Premiums_Non_Life!G63/'Macro data'!D65</f>
        <v>2.2707266620909248E-2</v>
      </c>
      <c r="H60" s="161">
        <f>Premiums_Non_Life!H63/'Macro data'!E65</f>
        <v>2.0804400541578325E-2</v>
      </c>
      <c r="I60" s="161">
        <f>Premiums_Non_Life!I63/'Macro data'!F65</f>
        <v>1.8348297445723857E-2</v>
      </c>
      <c r="J60" s="161">
        <f>Premiums_Non_Life!J63/'Macro data'!G65</f>
        <v>1.7843401462619507E-2</v>
      </c>
      <c r="K60" s="161">
        <f>Premiums_Non_Life!K63/'Macro data'!H65</f>
        <v>1.8582628454501111E-2</v>
      </c>
      <c r="L60" s="161">
        <f>Premiums_Non_Life!L63/'Macro data'!I65</f>
        <v>1.8407987951135161E-2</v>
      </c>
      <c r="M60" s="161">
        <f>Premiums_Non_Life!M63/'Macro data'!J65</f>
        <v>1.6913944679181701E-2</v>
      </c>
      <c r="N60" s="161">
        <f>Premiums_Non_Life!N63/'Macro data'!K65</f>
        <v>1.587800505572352E-2</v>
      </c>
      <c r="O60" s="161">
        <f>Premiums_Non_Life!O63/'Macro data'!L65</f>
        <v>1.4726133394511055E-2</v>
      </c>
      <c r="P60" s="161">
        <f>Premiums_Non_Life!P63/'Macro data'!M65</f>
        <v>1.432487809561101E-2</v>
      </c>
      <c r="Q60" s="135" t="str">
        <f t="shared" si="13"/>
        <v>0 p.p</v>
      </c>
      <c r="R60" s="135" t="str">
        <f t="shared" si="14"/>
        <v>-0.8 p.p</v>
      </c>
    </row>
    <row r="61" spans="3:18" x14ac:dyDescent="0.25">
      <c r="C61" s="256"/>
      <c r="D61" s="257"/>
      <c r="E61" s="45" t="s">
        <v>16</v>
      </c>
      <c r="F61" s="161">
        <f>Premiums_Non_Life!F64/'Macro data'!C66</f>
        <v>1.3304226475430385E-2</v>
      </c>
      <c r="G61" s="161">
        <f>Premiums_Non_Life!G64/'Macro data'!D66</f>
        <v>1.167093677065763E-2</v>
      </c>
      <c r="H61" s="161">
        <f>Premiums_Non_Life!H64/'Macro data'!E66</f>
        <v>1.3261319022472243E-2</v>
      </c>
      <c r="I61" s="161">
        <f>Premiums_Non_Life!I64/'Macro data'!F66</f>
        <v>1.3371162670062659E-2</v>
      </c>
      <c r="J61" s="161">
        <f>Premiums_Non_Life!J64/'Macro data'!G66</f>
        <v>2.2362045503353484E-2</v>
      </c>
      <c r="K61" s="161">
        <f>Premiums_Non_Life!K64/'Macro data'!H66</f>
        <v>2.6947104394002688E-2</v>
      </c>
      <c r="L61" s="161">
        <f>Premiums_Non_Life!L64/'Macro data'!I66</f>
        <v>2.5758187094030983E-2</v>
      </c>
      <c r="M61" s="161">
        <f>Premiums_Non_Life!M64/'Macro data'!J66</f>
        <v>2.5561020011663951E-2</v>
      </c>
      <c r="N61" s="161">
        <f>Premiums_Non_Life!N64/'Macro data'!K66</f>
        <v>2.577010174581584E-2</v>
      </c>
      <c r="O61" s="161">
        <f>Premiums_Non_Life!O64/'Macro data'!L66</f>
        <v>2.4821335912044894E-2</v>
      </c>
      <c r="P61" s="161">
        <f>Premiums_Non_Life!P64/'Macro data'!M66</f>
        <v>2.2336483368421881E-2</v>
      </c>
      <c r="Q61" s="135" t="str">
        <f t="shared" si="13"/>
        <v>-0.2 p.p</v>
      </c>
      <c r="R61" s="135" t="str">
        <f t="shared" si="14"/>
        <v>1 p.p</v>
      </c>
    </row>
    <row r="62" spans="3:18" x14ac:dyDescent="0.25">
      <c r="C62" s="256"/>
      <c r="D62" s="257"/>
      <c r="E62" s="45" t="s">
        <v>17</v>
      </c>
      <c r="F62" s="161">
        <f>Premiums_Non_Life!F65/'Macro data'!C67</f>
        <v>2.5174420522214511E-2</v>
      </c>
      <c r="G62" s="161">
        <f>Premiums_Non_Life!G65/'Macro data'!D67</f>
        <v>2.331708321216976E-2</v>
      </c>
      <c r="H62" s="161">
        <f>Premiums_Non_Life!H65/'Macro data'!E67</f>
        <v>2.289973844362337E-2</v>
      </c>
      <c r="I62" s="161">
        <f>Premiums_Non_Life!I65/'Macro data'!F67</f>
        <v>2.2415009728902893E-2</v>
      </c>
      <c r="J62" s="161">
        <f>Premiums_Non_Life!J65/'Macro data'!G67</f>
        <v>2.1881480285723839E-2</v>
      </c>
      <c r="K62" s="161">
        <f>Premiums_Non_Life!K65/'Macro data'!H67</f>
        <v>2.2182116017671217E-2</v>
      </c>
      <c r="L62" s="161">
        <f>Premiums_Non_Life!L65/'Macro data'!I67</f>
        <v>2.1953741633526282E-2</v>
      </c>
      <c r="M62" s="161">
        <f>Premiums_Non_Life!M65/'Macro data'!J67</f>
        <v>2.1931134577732912E-2</v>
      </c>
      <c r="N62" s="161">
        <f>Premiums_Non_Life!N65/'Macro data'!K67</f>
        <v>2.1678734210570635E-2</v>
      </c>
      <c r="O62" s="161">
        <f>Premiums_Non_Life!O65/'Macro data'!L67</f>
        <v>2.0698839649666827E-2</v>
      </c>
      <c r="P62" s="161">
        <f>Premiums_Non_Life!P65/'Macro data'!M67</f>
        <v>2.0061908601471948E-2</v>
      </c>
      <c r="Q62" s="135" t="str">
        <f t="shared" si="13"/>
        <v>0 p.p</v>
      </c>
      <c r="R62" s="135" t="str">
        <f t="shared" si="14"/>
        <v>-0.3 p.p</v>
      </c>
    </row>
    <row r="63" spans="3:18" x14ac:dyDescent="0.25">
      <c r="C63" s="256"/>
      <c r="D63" s="257"/>
      <c r="E63" s="45" t="s">
        <v>18</v>
      </c>
      <c r="F63" s="161">
        <f>Premiums_Non_Life!F66/'Macro data'!C68</f>
        <v>5.3802687896203003E-2</v>
      </c>
      <c r="G63" s="161">
        <f>Premiums_Non_Life!G66/'Macro data'!D68</f>
        <v>5.086839471351226E-2</v>
      </c>
      <c r="H63" s="161">
        <f>Premiums_Non_Life!H66/'Macro data'!E68</f>
        <v>5.7379934937830723E-2</v>
      </c>
      <c r="I63" s="161">
        <f>Premiums_Non_Life!I66/'Macro data'!F68</f>
        <v>7.029520940670804E-2</v>
      </c>
      <c r="J63" s="161">
        <f>Premiums_Non_Life!J66/'Macro data'!G68</f>
        <v>8.9401345943379992E-2</v>
      </c>
      <c r="K63" s="161">
        <f>Premiums_Non_Life!K66/'Macro data'!H68</f>
        <v>0.13604952756225072</v>
      </c>
      <c r="L63" s="161">
        <f>Premiums_Non_Life!L66/'Macro data'!I68</f>
        <v>0.12171836881791973</v>
      </c>
      <c r="M63" s="161">
        <f>Premiums_Non_Life!M66/'Macro data'!J68</f>
        <v>9.6926413705351933E-2</v>
      </c>
      <c r="N63" s="161">
        <f>Premiums_Non_Life!N66/'Macro data'!K68</f>
        <v>0.16408129115653752</v>
      </c>
      <c r="O63" s="161">
        <f>Premiums_Non_Life!O66/'Macro data'!L68</f>
        <v>0.18122992966220894</v>
      </c>
      <c r="P63" s="161">
        <f>Premiums_Non_Life!P66/'Macro data'!M68</f>
        <v>0.12523691151431862</v>
      </c>
      <c r="Q63" s="135" t="str">
        <f t="shared" si="13"/>
        <v>-5.5 p.p</v>
      </c>
      <c r="R63" s="135" t="str">
        <f t="shared" si="14"/>
        <v>7.4 p.p</v>
      </c>
    </row>
    <row r="64" spans="3:18" x14ac:dyDescent="0.25">
      <c r="C64" s="256"/>
      <c r="D64" s="257"/>
      <c r="E64" s="45" t="s">
        <v>19</v>
      </c>
      <c r="F64" s="161">
        <f>Premiums_Non_Life!F67/'Macro data'!C69</f>
        <v>1.6943285539907815E-2</v>
      </c>
      <c r="G64" s="161">
        <f>Premiums_Non_Life!G67/'Macro data'!D69</f>
        <v>1.7567195361991708E-2</v>
      </c>
      <c r="H64" s="161">
        <f>Premiums_Non_Life!H67/'Macro data'!E69</f>
        <v>1.6364498946066213E-2</v>
      </c>
      <c r="I64" s="161">
        <f>Premiums_Non_Life!I67/'Macro data'!F69</f>
        <v>1.6243338562353282E-2</v>
      </c>
      <c r="J64" s="161">
        <f>Premiums_Non_Life!J67/'Macro data'!G69</f>
        <v>1.4231461123326005E-2</v>
      </c>
      <c r="K64" s="161">
        <f>Premiums_Non_Life!K67/'Macro data'!H69</f>
        <v>1.4877860247853515E-2</v>
      </c>
      <c r="L64" s="161">
        <f>Premiums_Non_Life!L67/'Macro data'!I69</f>
        <v>1.8922653336990863E-2</v>
      </c>
      <c r="M64" s="161">
        <f>Premiums_Non_Life!M67/'Macro data'!J69</f>
        <v>1.7745647294059946E-2</v>
      </c>
      <c r="N64" s="161">
        <f>Premiums_Non_Life!N67/'Macro data'!K69</f>
        <v>1.8234730210901124E-2</v>
      </c>
      <c r="O64" s="161">
        <f>Premiums_Non_Life!O67/'Macro data'!L69</f>
        <v>1.8216705933788348E-2</v>
      </c>
      <c r="P64" s="161">
        <f>Premiums_Non_Life!P67/'Macro data'!M69</f>
        <v>1.6812231049823684E-2</v>
      </c>
      <c r="Q64" s="135" t="str">
        <f t="shared" si="13"/>
        <v>-0.1 p.p</v>
      </c>
      <c r="R64" s="135" t="str">
        <f t="shared" si="14"/>
        <v>0 p.p</v>
      </c>
    </row>
    <row r="65" spans="3:18" x14ac:dyDescent="0.25">
      <c r="C65" s="256"/>
      <c r="D65" s="257"/>
      <c r="E65" s="45" t="s">
        <v>20</v>
      </c>
      <c r="F65" s="161">
        <f>Premiums_Non_Life!F68/'Macro data'!C70</f>
        <v>1.556358611597395E-2</v>
      </c>
      <c r="G65" s="161">
        <f>Premiums_Non_Life!G68/'Macro data'!D70</f>
        <v>1.4463678452187148E-2</v>
      </c>
      <c r="H65" s="161">
        <f>Premiums_Non_Life!H68/'Macro data'!E70</f>
        <v>1.4920604063701047E-2</v>
      </c>
      <c r="I65" s="161">
        <f>Premiums_Non_Life!I68/'Macro data'!F70</f>
        <v>1.6986935527698484E-2</v>
      </c>
      <c r="J65" s="161">
        <f>Premiums_Non_Life!J68/'Macro data'!G70</f>
        <v>1.7707284271926568E-2</v>
      </c>
      <c r="K65" s="161">
        <f>Premiums_Non_Life!K68/'Macro data'!H70</f>
        <v>1.4781508165861072E-2</v>
      </c>
      <c r="L65" s="161">
        <f>Premiums_Non_Life!L68/'Macro data'!I70</f>
        <v>1.2434234839870167E-2</v>
      </c>
      <c r="M65" s="161">
        <f>Premiums_Non_Life!M68/'Macro data'!J70</f>
        <v>1.4240775599953435E-2</v>
      </c>
      <c r="N65" s="161">
        <f>Premiums_Non_Life!N68/'Macro data'!K70</f>
        <v>1.4377382668990959E-2</v>
      </c>
      <c r="O65" s="161">
        <f>Premiums_Non_Life!O68/'Macro data'!L70</f>
        <v>1.9081819539563033E-2</v>
      </c>
      <c r="P65" s="161">
        <f>Premiums_Non_Life!P68/'Macro data'!M70</f>
        <v>1.3593270074024198E-2</v>
      </c>
      <c r="Q65" s="135" t="str">
        <f t="shared" si="13"/>
        <v>-0.5 p.p</v>
      </c>
      <c r="R65" s="135" t="str">
        <f t="shared" si="14"/>
        <v>0 p.p</v>
      </c>
    </row>
    <row r="66" spans="3:18" x14ac:dyDescent="0.25">
      <c r="C66" s="256"/>
      <c r="D66" s="257"/>
      <c r="E66" s="45" t="s">
        <v>21</v>
      </c>
      <c r="F66" s="161">
        <f>Premiums_Non_Life!F69/'Macro data'!C71</f>
        <v>3.8865084356165112E-2</v>
      </c>
      <c r="G66" s="161">
        <f>Premiums_Non_Life!G69/'Macro data'!D71</f>
        <v>3.6900565558049964E-2</v>
      </c>
      <c r="H66" s="161">
        <f>Premiums_Non_Life!H69/'Macro data'!E71</f>
        <v>3.6760687487651919E-2</v>
      </c>
      <c r="I66" s="161">
        <f>Premiums_Non_Life!I69/'Macro data'!F71</f>
        <v>3.5603101879793209E-2</v>
      </c>
      <c r="J66" s="161">
        <f>Premiums_Non_Life!J69/'Macro data'!G71</f>
        <v>1.6137190595069101E-2</v>
      </c>
      <c r="K66" s="161">
        <f>Premiums_Non_Life!K69/'Macro data'!H71</f>
        <v>1.6453262958980874E-2</v>
      </c>
      <c r="L66" s="161">
        <f>Premiums_Non_Life!L69/'Macro data'!I71</f>
        <v>1.5607242972952497E-2</v>
      </c>
      <c r="M66" s="161">
        <f>Premiums_Non_Life!M69/'Macro data'!J71</f>
        <v>1.4638250953880081E-2</v>
      </c>
      <c r="N66" s="161">
        <f>Premiums_Non_Life!N69/'Macro data'!K71</f>
        <v>1.3633019116769169E-2</v>
      </c>
      <c r="O66" s="161">
        <f>Premiums_Non_Life!O69/'Macro data'!L71</f>
        <v>1.4344125834076954E-2</v>
      </c>
      <c r="P66" s="161">
        <f>Premiums_Non_Life!P69/'Macro data'!M71</f>
        <v>1.4749560799282111E-2</v>
      </c>
      <c r="Q66" s="135" t="str">
        <f t="shared" si="13"/>
        <v>0 p.p</v>
      </c>
      <c r="R66" s="135" t="str">
        <f t="shared" si="14"/>
        <v>-2.2 p.p</v>
      </c>
    </row>
    <row r="67" spans="3:18" x14ac:dyDescent="0.25">
      <c r="C67" s="256"/>
      <c r="D67" s="257"/>
      <c r="E67" s="45" t="s">
        <v>22</v>
      </c>
      <c r="F67" s="161">
        <f>Premiums_Non_Life!F70/'Macro data'!C72</f>
        <v>4.799423433988078E-2</v>
      </c>
      <c r="G67" s="161">
        <f>Premiums_Non_Life!G70/'Macro data'!D72</f>
        <v>4.3826388683377231E-2</v>
      </c>
      <c r="H67" s="161">
        <f>Premiums_Non_Life!H70/'Macro data'!E72</f>
        <v>8.3492023632647655E-2</v>
      </c>
      <c r="I67" s="161">
        <f>Premiums_Non_Life!I70/'Macro data'!F72</f>
        <v>7.9700490694545517E-2</v>
      </c>
      <c r="J67" s="161">
        <f>Premiums_Non_Life!J70/'Macro data'!G72</f>
        <v>8.1892877252695062E-2</v>
      </c>
      <c r="K67" s="161">
        <f>Premiums_Non_Life!K70/'Macro data'!H72</f>
        <v>8.6265684449121666E-2</v>
      </c>
      <c r="L67" s="161">
        <f>Premiums_Non_Life!L70/'Macro data'!I72</f>
        <v>8.9138448675559603E-2</v>
      </c>
      <c r="M67" s="161">
        <f>Premiums_Non_Life!M70/'Macro data'!J72</f>
        <v>8.8409451121352442E-2</v>
      </c>
      <c r="N67" s="161">
        <f>Premiums_Non_Life!N70/'Macro data'!K72</f>
        <v>8.7663351252801863E-2</v>
      </c>
      <c r="O67" s="161">
        <f>Premiums_Non_Life!O70/'Macro data'!L72</f>
        <v>8.8956850032122531E-2</v>
      </c>
      <c r="P67" s="161">
        <f>Premiums_Non_Life!P70/'Macro data'!M72</f>
        <v>8.5906542056074772E-2</v>
      </c>
      <c r="Q67" s="135" t="str">
        <f t="shared" si="13"/>
        <v>-0.3 p.p</v>
      </c>
      <c r="R67" s="135" t="str">
        <f t="shared" si="14"/>
        <v>4.2 p.p</v>
      </c>
    </row>
    <row r="68" spans="3:18" x14ac:dyDescent="0.25">
      <c r="C68" s="256"/>
      <c r="D68" s="257"/>
      <c r="E68" s="45" t="s">
        <v>23</v>
      </c>
      <c r="F68" s="161">
        <f>Premiums_Non_Life!F71/'Macro data'!C73</f>
        <v>1.8110407704615049E-2</v>
      </c>
      <c r="G68" s="161">
        <f>Premiums_Non_Life!G71/'Macro data'!D73</f>
        <v>1.5720000664584871E-2</v>
      </c>
      <c r="H68" s="161">
        <f>Premiums_Non_Life!H71/'Macro data'!E73</f>
        <v>1.4555853795058084E-2</v>
      </c>
      <c r="I68" s="161">
        <f>Premiums_Non_Life!I71/'Macro data'!F73</f>
        <v>1.3894551546521727E-2</v>
      </c>
      <c r="J68" s="161">
        <f>Premiums_Non_Life!J71/'Macro data'!G73</f>
        <v>1.3601832499938307E-2</v>
      </c>
      <c r="K68" s="161">
        <f>Premiums_Non_Life!K71/'Macro data'!H73</f>
        <v>1.6318691649687141E-2</v>
      </c>
      <c r="L68" s="161">
        <f>Premiums_Non_Life!L71/'Macro data'!I73</f>
        <v>1.4779352899911041E-2</v>
      </c>
      <c r="M68" s="161">
        <f>Premiums_Non_Life!M71/'Macro data'!J73</f>
        <v>1.4367267662634379E-2</v>
      </c>
      <c r="N68" s="161">
        <f>Premiums_Non_Life!N71/'Macro data'!K73</f>
        <v>1.3659433912288986E-2</v>
      </c>
      <c r="O68" s="161">
        <f>Premiums_Non_Life!O71/'Macro data'!L73</f>
        <v>1.4815122163822107E-2</v>
      </c>
      <c r="P68" s="161">
        <f>Premiums_Non_Life!P71/'Macro data'!M73</f>
        <v>1.6198347821307121E-2</v>
      </c>
      <c r="Q68" s="135" t="str">
        <f t="shared" si="13"/>
        <v>0.1 p.p</v>
      </c>
      <c r="R68" s="135" t="str">
        <f t="shared" si="14"/>
        <v>0 p.p</v>
      </c>
    </row>
    <row r="69" spans="3:18" x14ac:dyDescent="0.25">
      <c r="C69" s="256"/>
      <c r="D69" s="257"/>
      <c r="E69" s="45" t="s">
        <v>24</v>
      </c>
      <c r="F69" s="161">
        <f>Premiums_Non_Life!F72/'Macro data'!C74</f>
        <v>1.7184890538522884E-2</v>
      </c>
      <c r="G69" s="161">
        <f>Premiums_Non_Life!G72/'Macro data'!D74</f>
        <v>1.5027146020729949E-2</v>
      </c>
      <c r="H69" s="161">
        <f>Premiums_Non_Life!H72/'Macro data'!E74</f>
        <v>1.4047778394918001E-2</v>
      </c>
      <c r="I69" s="161">
        <f>Premiums_Non_Life!I72/'Macro data'!F74</f>
        <v>1.3655829668210495E-2</v>
      </c>
      <c r="J69" s="161">
        <f>Premiums_Non_Life!J72/'Macro data'!G74</f>
        <v>1.293651654844908E-2</v>
      </c>
      <c r="K69" s="161">
        <f>Premiums_Non_Life!K72/'Macro data'!H74</f>
        <v>1.5660384127238462E-2</v>
      </c>
      <c r="L69" s="161">
        <f>Premiums_Non_Life!L72/'Macro data'!I74</f>
        <v>1.4788961238264101E-2</v>
      </c>
      <c r="M69" s="161">
        <f>Premiums_Non_Life!M72/'Macro data'!J74</f>
        <v>1.5400500432739378E-2</v>
      </c>
      <c r="N69" s="161">
        <f>Premiums_Non_Life!N72/'Macro data'!K74</f>
        <v>1.5544818154165701E-2</v>
      </c>
      <c r="O69" s="161">
        <f>Premiums_Non_Life!O72/'Macro data'!L74</f>
        <v>1.5318459647456938E-2</v>
      </c>
      <c r="P69" s="161">
        <f>Premiums_Non_Life!P72/'Macro data'!M74</f>
        <v>1.4559841929448815E-2</v>
      </c>
      <c r="Q69" s="135" t="str">
        <f t="shared" si="13"/>
        <v>0 p.p</v>
      </c>
      <c r="R69" s="135" t="str">
        <f t="shared" si="14"/>
        <v>0 p.p</v>
      </c>
    </row>
    <row r="70" spans="3:18" x14ac:dyDescent="0.25">
      <c r="C70" s="256"/>
      <c r="D70" s="257"/>
      <c r="E70" s="45" t="s">
        <v>25</v>
      </c>
      <c r="F70" s="161">
        <f>Premiums_Non_Life!F73/'Macro data'!C75</f>
        <v>2.6978832393269151E-2</v>
      </c>
      <c r="G70" s="161">
        <f>Premiums_Non_Life!G73/'Macro data'!D75</f>
        <v>2.5722952547408612E-2</v>
      </c>
      <c r="H70" s="161">
        <f>Premiums_Non_Life!H73/'Macro data'!E75</f>
        <v>2.4650295827756845E-2</v>
      </c>
      <c r="I70" s="161">
        <f>Premiums_Non_Life!I73/'Macro data'!F75</f>
        <v>2.2415177955258946E-2</v>
      </c>
      <c r="J70" s="161">
        <f>Premiums_Non_Life!J73/'Macro data'!G75</f>
        <v>2.1538040802336414E-2</v>
      </c>
      <c r="K70" s="161">
        <f>Premiums_Non_Life!K73/'Macro data'!H75</f>
        <v>2.0819476003105811E-2</v>
      </c>
      <c r="L70" s="161">
        <f>Premiums_Non_Life!L73/'Macro data'!I75</f>
        <v>2.0568424106669991E-2</v>
      </c>
      <c r="M70" s="161">
        <f>Premiums_Non_Life!M73/'Macro data'!J75</f>
        <v>2.0891304675114852E-2</v>
      </c>
      <c r="N70" s="161">
        <f>Premiums_Non_Life!N73/'Macro data'!K75</f>
        <v>2.0997763960621682E-2</v>
      </c>
      <c r="O70" s="161">
        <f>Premiums_Non_Life!O73/'Macro data'!L75</f>
        <v>2.0163493100382599E-2</v>
      </c>
      <c r="P70" s="161">
        <f>Premiums_Non_Life!P73/'Macro data'!M75</f>
        <v>1.9730487709158865E-2</v>
      </c>
      <c r="Q70" s="135" t="str">
        <f t="shared" si="13"/>
        <v>0 p.p</v>
      </c>
      <c r="R70" s="135" t="str">
        <f t="shared" si="14"/>
        <v>-0.5 p.p</v>
      </c>
    </row>
    <row r="71" spans="3:18" x14ac:dyDescent="0.25">
      <c r="C71" s="256"/>
      <c r="D71" s="257"/>
      <c r="E71" s="45" t="s">
        <v>26</v>
      </c>
      <c r="F71" s="161">
        <f>Premiums_Non_Life!F74/'Macro data'!C76</f>
        <v>7.0646954965170351E-3</v>
      </c>
      <c r="G71" s="161">
        <f>Premiums_Non_Life!G74/'Macro data'!D76</f>
        <v>6.5991058917434535E-3</v>
      </c>
      <c r="H71" s="161">
        <f>Premiums_Non_Life!H74/'Macro data'!E76</f>
        <v>8.1806311040086028E-3</v>
      </c>
      <c r="I71" s="161">
        <f>Premiums_Non_Life!I74/'Macro data'!F76</f>
        <v>9.3076085995633592E-3</v>
      </c>
      <c r="J71" s="161">
        <f>Premiums_Non_Life!J74/'Macro data'!G76</f>
        <v>1.1150899857744917E-2</v>
      </c>
      <c r="K71" s="161">
        <f>Premiums_Non_Life!K74/'Macro data'!H76</f>
        <v>1.2376077816162604E-2</v>
      </c>
      <c r="L71" s="161">
        <f>Premiums_Non_Life!L74/'Macro data'!I76</f>
        <v>1.1685829258318644E-2</v>
      </c>
      <c r="M71" s="161">
        <f>Premiums_Non_Life!M74/'Macro data'!J76</f>
        <v>1.0180833441199898E-2</v>
      </c>
      <c r="N71" s="161">
        <f>Premiums_Non_Life!N74/'Macro data'!K76</f>
        <v>9.536132382189328E-3</v>
      </c>
      <c r="O71" s="161">
        <f>Premiums_Non_Life!O74/'Macro data'!L76</f>
        <v>1.0034195949804765E-2</v>
      </c>
      <c r="P71" s="161">
        <f>Premiums_Non_Life!P74/'Macro data'!M76</f>
        <v>9.5880622895449519E-3</v>
      </c>
      <c r="Q71" s="135" t="str">
        <f t="shared" si="13"/>
        <v>0 p.p</v>
      </c>
      <c r="R71" s="135" t="str">
        <f t="shared" si="14"/>
        <v>0.2 p.p</v>
      </c>
    </row>
    <row r="72" spans="3:18" x14ac:dyDescent="0.25">
      <c r="C72" s="256"/>
      <c r="D72" s="257"/>
      <c r="E72" s="45" t="s">
        <v>27</v>
      </c>
      <c r="F72" s="161">
        <f>Premiums_Non_Life!F75/'Macro data'!C77</f>
        <v>2.2589555182028112E-2</v>
      </c>
      <c r="G72" s="161">
        <f>Premiums_Non_Life!G75/'Macro data'!D77</f>
        <v>2.311308296707543E-2</v>
      </c>
      <c r="H72" s="161">
        <f>Premiums_Non_Life!H75/'Macro data'!E77</f>
        <v>2.2439393735039628E-2</v>
      </c>
      <c r="I72" s="161">
        <f>Premiums_Non_Life!I75/'Macro data'!F77</f>
        <v>2.0385680187969692E-2</v>
      </c>
      <c r="J72" s="161">
        <f>Premiums_Non_Life!J75/'Macro data'!G77</f>
        <v>2.1172360490428178E-2</v>
      </c>
      <c r="K72" s="161">
        <f>Premiums_Non_Life!K75/'Macro data'!H77</f>
        <v>1.927453525326182E-2</v>
      </c>
      <c r="L72" s="161">
        <f>Premiums_Non_Life!L75/'Macro data'!I77</f>
        <v>1.7138308589324407E-2</v>
      </c>
      <c r="M72" s="161">
        <f>Premiums_Non_Life!M75/'Macro data'!J77</f>
        <v>1.5336835076713868E-2</v>
      </c>
      <c r="N72" s="161">
        <f>Premiums_Non_Life!N75/'Macro data'!K77</f>
        <v>1.0651992378556865E-2</v>
      </c>
      <c r="O72" s="161">
        <f>Premiums_Non_Life!O75/'Macro data'!L77</f>
        <v>1.2461193229222053E-2</v>
      </c>
      <c r="P72" s="161">
        <f>Premiums_Non_Life!P75/'Macro data'!M77</f>
        <v>1.4478591298625854E-2</v>
      </c>
      <c r="Q72" s="135" t="str">
        <f t="shared" si="13"/>
        <v>0.2 p.p</v>
      </c>
      <c r="R72" s="135" t="str">
        <f t="shared" si="14"/>
        <v>-0.8 p.p</v>
      </c>
    </row>
    <row r="73" spans="3:18" x14ac:dyDescent="0.25">
      <c r="C73" s="256"/>
      <c r="D73" s="257"/>
      <c r="E73" s="45" t="s">
        <v>28</v>
      </c>
      <c r="F73" s="161">
        <f>Premiums_Non_Life!F76/'Macro data'!C78</f>
        <v>3.7670897433592622E-2</v>
      </c>
      <c r="G73" s="161">
        <f>Premiums_Non_Life!G76/'Macro data'!D78</f>
        <v>3.6999866332309138E-2</v>
      </c>
      <c r="H73" s="161">
        <f>Premiums_Non_Life!H76/'Macro data'!E78</f>
        <v>3.75349417969182E-2</v>
      </c>
      <c r="I73" s="161">
        <f>Premiums_Non_Life!I76/'Macro data'!F78</f>
        <v>3.6554906322718662E-2</v>
      </c>
      <c r="J73" s="161">
        <f>Premiums_Non_Life!J76/'Macro data'!G78</f>
        <v>3.6283437677859992E-2</v>
      </c>
      <c r="K73" s="161">
        <f>Premiums_Non_Life!K76/'Macro data'!H78</f>
        <v>3.9816181959951562E-2</v>
      </c>
      <c r="L73" s="161">
        <f>Premiums_Non_Life!L76/'Macro data'!I78</f>
        <v>3.9702260654452287E-2</v>
      </c>
      <c r="M73" s="161">
        <f>Premiums_Non_Life!M76/'Macro data'!J78</f>
        <v>3.9139208644801506E-2</v>
      </c>
      <c r="N73" s="161">
        <f>Premiums_Non_Life!N76/'Macro data'!K78</f>
        <v>3.9993334444259288E-2</v>
      </c>
      <c r="O73" s="161">
        <f>Premiums_Non_Life!O76/'Macro data'!L78</f>
        <v>3.8802565156042496E-2</v>
      </c>
      <c r="P73" s="161">
        <f>Premiums_Non_Life!P76/'Macro data'!M78</f>
        <v>3.7032471406632586E-2</v>
      </c>
      <c r="Q73" s="135" t="str">
        <f t="shared" si="13"/>
        <v>-0.1 p.p</v>
      </c>
      <c r="R73" s="135" t="str">
        <f t="shared" si="14"/>
        <v>0 p.p</v>
      </c>
    </row>
    <row r="74" spans="3:18" x14ac:dyDescent="0.25">
      <c r="C74" s="256"/>
      <c r="D74" s="257"/>
      <c r="E74" s="45" t="s">
        <v>43</v>
      </c>
      <c r="F74" s="161">
        <f>Premiums_Non_Life!F77/'Macro data'!C79</f>
        <v>2.7851192484832244E-2</v>
      </c>
      <c r="G74" s="161">
        <f>Premiums_Non_Life!G77/'Macro data'!D79</f>
        <v>2.4040319228482602E-2</v>
      </c>
      <c r="H74" s="161">
        <f>Premiums_Non_Life!H77/'Macro data'!E79</f>
        <v>2.0640038472610905E-2</v>
      </c>
      <c r="I74" s="161">
        <f>Premiums_Non_Life!I77/'Macro data'!F79</f>
        <v>1.7208131104118469E-2</v>
      </c>
      <c r="J74" s="161">
        <f>Premiums_Non_Life!J77/'Macro data'!G79</f>
        <v>1.5251847375591151E-2</v>
      </c>
      <c r="K74" s="161">
        <f>Premiums_Non_Life!K77/'Macro data'!H79</f>
        <v>1.5125652636644206E-2</v>
      </c>
      <c r="L74" s="161">
        <f>Premiums_Non_Life!L77/'Macro data'!I79</f>
        <v>1.2915897863222427E-2</v>
      </c>
      <c r="M74" s="161">
        <f>Premiums_Non_Life!M77/'Macro data'!J79</f>
        <v>1.2400263398698399E-2</v>
      </c>
      <c r="N74" s="161">
        <f>Premiums_Non_Life!N77/'Macro data'!K79</f>
        <v>1.1955442081216657E-2</v>
      </c>
      <c r="O74" s="161">
        <f>Premiums_Non_Life!O77/'Macro data'!L79</f>
        <v>1.2732154601240333E-2</v>
      </c>
      <c r="P74" s="161">
        <f>Premiums_Non_Life!P77/'Macro data'!M79</f>
        <v>1.2829904713028936E-2</v>
      </c>
      <c r="Q74" s="135" t="str">
        <f t="shared" si="13"/>
        <v>0 p.p</v>
      </c>
      <c r="R74" s="135" t="str">
        <f t="shared" si="14"/>
        <v>-1.1 p.p</v>
      </c>
    </row>
    <row r="75" spans="3:18" x14ac:dyDescent="0.25">
      <c r="C75" s="256"/>
      <c r="D75" s="257"/>
      <c r="E75" s="45" t="s">
        <v>30</v>
      </c>
      <c r="F75" s="161">
        <f>Premiums_Non_Life!F78/'Macro data'!C80</f>
        <v>6.241981304549192E-3</v>
      </c>
      <c r="G75" s="161">
        <f>Premiums_Non_Life!G78/'Macro data'!D80</f>
        <v>5.9992424696121418E-3</v>
      </c>
      <c r="H75" s="161">
        <f>Premiums_Non_Life!H78/'Macro data'!E80</f>
        <v>6.9756944381133687E-3</v>
      </c>
      <c r="I75" s="161">
        <f>Premiums_Non_Life!I78/'Macro data'!F80</f>
        <v>7.1815191681415631E-3</v>
      </c>
      <c r="J75" s="161">
        <f>Premiums_Non_Life!J78/'Macro data'!G80</f>
        <v>7.2235913260107962E-3</v>
      </c>
      <c r="K75" s="161">
        <f>Premiums_Non_Life!K78/'Macro data'!H80</f>
        <v>8.3921341773709225E-3</v>
      </c>
      <c r="L75" s="161">
        <f>Premiums_Non_Life!L78/'Macro data'!I80</f>
        <v>7.6490376215686533E-3</v>
      </c>
      <c r="M75" s="161">
        <f>Premiums_Non_Life!M78/'Macro data'!J80</f>
        <v>9.1899477029725538E-3</v>
      </c>
      <c r="N75" s="161">
        <f>Premiums_Non_Life!N78/'Macro data'!K80</f>
        <v>9.8441450735122487E-3</v>
      </c>
      <c r="O75" s="161">
        <f>Premiums_Non_Life!O78/'Macro data'!L80</f>
        <v>1.190677376935873E-2</v>
      </c>
      <c r="P75" s="161">
        <f>Premiums_Non_Life!P78/'Macro data'!M80</f>
        <v>1.2981309804611919E-2</v>
      </c>
      <c r="Q75" s="135" t="str">
        <f t="shared" si="13"/>
        <v>0.1 p.p</v>
      </c>
      <c r="R75" s="135" t="str">
        <f t="shared" si="14"/>
        <v>0.6 p.p</v>
      </c>
    </row>
    <row r="76" spans="3:18" ht="15.75" thickBot="1" x14ac:dyDescent="0.3">
      <c r="C76" s="256"/>
      <c r="D76" s="257"/>
      <c r="E76" s="132" t="s">
        <v>41</v>
      </c>
      <c r="F76" s="162">
        <f>Premiums_Non_Life!F79/'Macro data'!C81</f>
        <v>3.3890527420974217E-2</v>
      </c>
      <c r="G76" s="162">
        <f>Premiums_Non_Life!G79/'Macro data'!D81</f>
        <v>3.2868131971417899E-2</v>
      </c>
      <c r="H76" s="162">
        <f>Premiums_Non_Life!H79/'Macro data'!E81</f>
        <v>3.032894983878922E-2</v>
      </c>
      <c r="I76" s="162">
        <f>Premiums_Non_Life!I79/'Macro data'!F81</f>
        <v>2.8956584326724981E-2</v>
      </c>
      <c r="J76" s="162">
        <f>Premiums_Non_Life!J79/'Macro data'!G81</f>
        <v>3.2851540566161797E-2</v>
      </c>
      <c r="K76" s="162">
        <f>Premiums_Non_Life!K79/'Macro data'!H81</f>
        <v>3.7927154090029759E-2</v>
      </c>
      <c r="L76" s="162">
        <f>Premiums_Non_Life!L79/'Macro data'!I81</f>
        <v>3.709561388152828E-2</v>
      </c>
      <c r="M76" s="162">
        <f>Premiums_Non_Life!M79/'Macro data'!J81</f>
        <v>3.6098259254676503E-2</v>
      </c>
      <c r="N76" s="162">
        <f>Premiums_Non_Life!N79/'Macro data'!K81</f>
        <v>3.3749784367260463E-2</v>
      </c>
      <c r="O76" s="162">
        <f>Premiums_Non_Life!O79/'Macro data'!L81</f>
        <v>3.4109765989508919E-2</v>
      </c>
      <c r="P76" s="162">
        <f>Premiums_Non_Life!P79/'Macro data'!M81</f>
        <v>2.9539649586221784E-2</v>
      </c>
      <c r="Q76" s="135" t="str">
        <f t="shared" si="13"/>
        <v>-0.4 p.p</v>
      </c>
      <c r="R76" s="135" t="str">
        <f t="shared" si="14"/>
        <v>-0.3 p.p</v>
      </c>
    </row>
    <row r="77" spans="3:18" ht="15.75" hidden="1" thickBot="1" x14ac:dyDescent="0.3">
      <c r="C77" s="258"/>
      <c r="D77" s="259"/>
      <c r="E77" s="55" t="s">
        <v>85</v>
      </c>
      <c r="F77" s="141">
        <f>Premiums_Non_Life!F80/'Macro data'!C82</f>
        <v>3.0755476943447487E-2</v>
      </c>
      <c r="G77" s="141">
        <f>Premiums_Non_Life!G80/'Macro data'!D82</f>
        <v>2.9246473792672926E-2</v>
      </c>
      <c r="H77" s="141">
        <f>Premiums_Non_Life!H80/'Macro data'!E82</f>
        <v>2.9983825511989422E-2</v>
      </c>
      <c r="I77" s="141">
        <f>Premiums_Non_Life!I80/'Macro data'!F82</f>
        <v>2.8870120849437249E-2</v>
      </c>
      <c r="J77" s="141">
        <f>Premiums_Non_Life!J80/'Macro data'!G82</f>
        <v>2.9381976698303121E-2</v>
      </c>
      <c r="K77" s="141">
        <f>Premiums_Non_Life!K80/'Macro data'!H82</f>
        <v>3.1358566474319498E-2</v>
      </c>
      <c r="L77" s="141">
        <f>Premiums_Non_Life!L80/'Macro data'!I82</f>
        <v>3.0588985874844418E-2</v>
      </c>
      <c r="M77" s="141">
        <f>Premiums_Non_Life!M80/'Macro data'!J82</f>
        <v>3.0208836123522157E-2</v>
      </c>
      <c r="N77" s="141">
        <f>Premiums_Non_Life!N80/'Macro data'!K82</f>
        <v>2.9849410213576361E-2</v>
      </c>
      <c r="O77" s="141">
        <f>Premiums_Non_Life!O80/'Macro data'!L82</f>
        <v>3.0086084175641813E-2</v>
      </c>
      <c r="P77" s="144">
        <f>Premiums_Non_Life!P80/'Macro data'!M82</f>
        <v>2.895983169526091E-2</v>
      </c>
      <c r="Q77" s="164" t="str">
        <f t="shared" si="13"/>
        <v>-0.1 p.p</v>
      </c>
      <c r="R77" s="135" t="str">
        <f>IF(OR(P77=0,G77=0),"-",IF(P77=G77,"-",CONCATENATE(ROUNDDOWN((P77-G77)*100,1), " ", "p.p")))</f>
        <v>0 p.p</v>
      </c>
    </row>
    <row r="78" spans="3:18" ht="16.5" thickTop="1" thickBot="1" x14ac:dyDescent="0.3">
      <c r="C78" s="260"/>
      <c r="D78" s="261"/>
      <c r="E78" s="55" t="s">
        <v>90</v>
      </c>
      <c r="F78" s="144">
        <f>Premiums_Non_Life!F81/'Macro data'!C82</f>
        <v>3.0755481645168583E-2</v>
      </c>
      <c r="G78" s="144">
        <f>Premiums_Non_Life!G81/'Macro data'!D82</f>
        <v>2.9246473879818741E-2</v>
      </c>
      <c r="H78" s="144">
        <f>Premiums_Non_Life!H81/'Macro data'!E82</f>
        <v>2.9983828580720365E-2</v>
      </c>
      <c r="I78" s="144">
        <f>Premiums_Non_Life!I81/'Macro data'!F82</f>
        <v>2.8870122447460594E-2</v>
      </c>
      <c r="J78" s="144">
        <f>Premiums_Non_Life!J81/'Macro data'!G82</f>
        <v>2.9381978471564398E-2</v>
      </c>
      <c r="K78" s="144">
        <f>Premiums_Non_Life!K81/'Macro data'!H82</f>
        <v>3.1358567550513645E-2</v>
      </c>
      <c r="L78" s="144">
        <f>Premiums_Non_Life!L81/'Macro data'!I82</f>
        <v>3.0588984975354769E-2</v>
      </c>
      <c r="M78" s="144">
        <f>Premiums_Non_Life!M81/'Macro data'!J82</f>
        <v>3.0208835540750458E-2</v>
      </c>
      <c r="N78" s="144">
        <f>Premiums_Non_Life!N81/'Macro data'!K82</f>
        <v>2.9849412634993879E-2</v>
      </c>
      <c r="O78" s="144">
        <f>Premiums_Non_Life!O81/'Macro data'!L82</f>
        <v>3.0086082652606407E-2</v>
      </c>
      <c r="P78" s="144">
        <f>Premiums_Non_Life!P81/'Macro data'!M82</f>
        <v>2.8959830623200355E-2</v>
      </c>
      <c r="Q78" s="164" t="str">
        <f>IF(OR(O78=0,P78=0),"-",IF(O78=P78,"-",CONCATENATE(ROUNDDOWN((P78-O78)*100,1), " ", "p.p")))</f>
        <v>-0.1 p.p</v>
      </c>
      <c r="R78" s="135" t="str">
        <f>IF(OR(P78=0,G78=0),"-",IF(P78=G78,"-",CONCATENATE(ROUNDDOWN((P78-G78)*100,1), " ", "p.p")))</f>
        <v>0 p.p</v>
      </c>
    </row>
    <row r="79" spans="3:18" ht="15.75" thickTop="1" x14ac:dyDescent="0.25">
      <c r="C79"/>
      <c r="D79"/>
    </row>
    <row r="80" spans="3:18" ht="18.75" x14ac:dyDescent="0.25">
      <c r="C80" s="264" t="s">
        <v>216</v>
      </c>
      <c r="D80" s="265"/>
      <c r="E80" s="272" t="s">
        <v>183</v>
      </c>
      <c r="F80" s="273"/>
      <c r="G80" s="273"/>
      <c r="H80" s="273"/>
      <c r="I80" s="273"/>
      <c r="J80" s="273"/>
      <c r="K80" s="273"/>
      <c r="L80" s="273"/>
      <c r="M80" s="273"/>
      <c r="N80" s="273"/>
      <c r="O80" s="273"/>
      <c r="P80" s="274"/>
    </row>
    <row r="81" spans="3:18" x14ac:dyDescent="0.15">
      <c r="C81" s="262" t="s">
        <v>93</v>
      </c>
      <c r="D81" s="263"/>
      <c r="E81" s="43"/>
      <c r="F81" s="44">
        <v>2004</v>
      </c>
      <c r="G81" s="44">
        <f t="shared" ref="G81:P81" si="15">F81+1</f>
        <v>2005</v>
      </c>
      <c r="H81" s="44">
        <f t="shared" si="15"/>
        <v>2006</v>
      </c>
      <c r="I81" s="44">
        <f t="shared" si="15"/>
        <v>2007</v>
      </c>
      <c r="J81" s="44">
        <f t="shared" si="15"/>
        <v>2008</v>
      </c>
      <c r="K81" s="44">
        <f t="shared" si="15"/>
        <v>2009</v>
      </c>
      <c r="L81" s="44">
        <f t="shared" si="15"/>
        <v>2010</v>
      </c>
      <c r="M81" s="44">
        <f t="shared" si="15"/>
        <v>2011</v>
      </c>
      <c r="N81" s="44">
        <f t="shared" si="15"/>
        <v>2012</v>
      </c>
      <c r="O81" s="120">
        <f t="shared" si="15"/>
        <v>2013</v>
      </c>
      <c r="P81" s="120">
        <f t="shared" si="15"/>
        <v>2014</v>
      </c>
      <c r="Q81" s="46" t="s">
        <v>83</v>
      </c>
      <c r="R81" s="47" t="s">
        <v>84</v>
      </c>
    </row>
    <row r="82" spans="3:18" x14ac:dyDescent="0.25">
      <c r="C82" s="256"/>
      <c r="D82" s="257"/>
      <c r="E82" s="45" t="s">
        <v>0</v>
      </c>
      <c r="F82" s="160">
        <f>Premiums_Breakdown!F8/'Macro data'!C50</f>
        <v>1.1695393165459351E-2</v>
      </c>
      <c r="G82" s="160">
        <f>Premiums_Breakdown!G8/'Macro data'!D50</f>
        <v>1.1228836252264245E-2</v>
      </c>
      <c r="H82" s="160">
        <f>Premiums_Breakdown!H8/'Macro data'!E50</f>
        <v>1.0818904374845202E-2</v>
      </c>
      <c r="I82" s="160">
        <f>Premiums_Breakdown!I8/'Macro data'!F50</f>
        <v>1.0214385211950262E-2</v>
      </c>
      <c r="J82" s="160">
        <f>Premiums_Breakdown!J8/'Macro data'!G50</f>
        <v>9.7728773707705663E-3</v>
      </c>
      <c r="K82" s="160">
        <f>Premiums_Breakdown!K8/'Macro data'!H50</f>
        <v>9.8466604516465363E-3</v>
      </c>
      <c r="L82" s="160">
        <f>Premiums_Breakdown!L8/'Macro data'!I50</f>
        <v>9.5986545568626808E-3</v>
      </c>
      <c r="M82" s="160">
        <f>Premiums_Breakdown!M8/'Macro data'!J50</f>
        <v>9.3140034016360243E-3</v>
      </c>
      <c r="N82" s="160">
        <f>Premiums_Breakdown!N8/'Macro data'!K50</f>
        <v>9.2902846698323625E-3</v>
      </c>
      <c r="O82" s="160">
        <f>Premiums_Breakdown!O8/'Macro data'!L50</f>
        <v>9.2778986381049158E-3</v>
      </c>
      <c r="P82" s="160">
        <f>Premiums_Breakdown!P8/'Macro data'!M50</f>
        <v>9.3132688083637592E-3</v>
      </c>
      <c r="Q82" s="134" t="str">
        <f>IF(OR(O82=0,P82=0),"-",IF(O82=P82,"-",CONCATENATE(ROUNDDOWN((P82-O82)*100,1), " ", "p.p")))</f>
        <v>0 p.p</v>
      </c>
      <c r="R82" s="135" t="str">
        <f>IF(OR(P82=0,G82=0),"-",IF(P82=G82,"-",CONCATENATE(ROUNDDOWN((P82-G82)*100,1), " ", "p.p")))</f>
        <v>-0.1 p.p</v>
      </c>
    </row>
    <row r="83" spans="3:18" x14ac:dyDescent="0.25">
      <c r="C83" s="256"/>
      <c r="D83" s="257"/>
      <c r="E83" s="45" t="s">
        <v>1</v>
      </c>
      <c r="F83" s="161">
        <f>Premiums_Breakdown!F9/'Macro data'!C51</f>
        <v>9.9070949736170862E-3</v>
      </c>
      <c r="G83" s="161">
        <f>Premiums_Breakdown!G9/'Macro data'!D51</f>
        <v>9.4351163381005913E-3</v>
      </c>
      <c r="H83" s="161">
        <f>Premiums_Breakdown!H9/'Macro data'!E51</f>
        <v>9.1091218982307376E-3</v>
      </c>
      <c r="I83" s="161">
        <f>Premiums_Breakdown!I9/'Macro data'!F51</f>
        <v>8.7937400465993767E-3</v>
      </c>
      <c r="J83" s="161">
        <f>Premiums_Breakdown!J9/'Macro data'!G51</f>
        <v>8.6512292774864382E-3</v>
      </c>
      <c r="K83" s="161">
        <f>Premiums_Breakdown!K9/'Macro data'!H51</f>
        <v>8.9240825971467225E-3</v>
      </c>
      <c r="L83" s="161">
        <f>Premiums_Breakdown!L9/'Macro data'!I51</f>
        <v>8.8476104627789164E-3</v>
      </c>
      <c r="M83" s="161">
        <f>Premiums_Breakdown!M9/'Macro data'!J51</f>
        <v>8.9534997501809627E-3</v>
      </c>
      <c r="N83" s="161">
        <f>Premiums_Breakdown!N9/'Macro data'!K51</f>
        <v>8.8656068266562936E-3</v>
      </c>
      <c r="O83" s="161">
        <f>Premiums_Breakdown!O9/'Macro data'!L51</f>
        <v>8.7899664307689983E-3</v>
      </c>
      <c r="P83" s="161">
        <f>Premiums_Breakdown!P9/'Macro data'!M51</f>
        <v>8.7401671528529179E-3</v>
      </c>
      <c r="Q83" s="134" t="str">
        <f t="shared" ref="Q83:Q114" si="16">IF(OR(O83=0,P83=0),"-",IF(O83=P83,"-",CONCATENATE(ROUNDDOWN((P83-O83)*100,1), " ", "p.p")))</f>
        <v>0 p.p</v>
      </c>
      <c r="R83" s="135" t="str">
        <f>IF(OR(P83=0,G83=0),"-",IF(P83=G83,"-",CONCATENATE(ROUNDDOWN((P83-G83)*100,1), " ", "p.p")))</f>
        <v>0 p.p</v>
      </c>
    </row>
    <row r="84" spans="3:18" x14ac:dyDescent="0.25">
      <c r="C84" s="256"/>
      <c r="D84" s="257"/>
      <c r="E84" s="45" t="s">
        <v>2</v>
      </c>
      <c r="F84" s="161">
        <f>Premiums_Breakdown!F10/'Macro data'!C52</f>
        <v>9.1704869083052282E-3</v>
      </c>
      <c r="G84" s="161">
        <f>Premiums_Breakdown!G10/'Macro data'!D52</f>
        <v>9.7517312556788822E-3</v>
      </c>
      <c r="H84" s="161">
        <f>Premiums_Breakdown!H10/'Macro data'!E52</f>
        <v>1.2940774589300773E-2</v>
      </c>
      <c r="I84" s="161">
        <f>Premiums_Breakdown!I10/'Macro data'!F52</f>
        <v>1.3914065946907844E-2</v>
      </c>
      <c r="J84" s="161">
        <f>Premiums_Breakdown!J10/'Macro data'!G52</f>
        <v>1.5008759836186337E-2</v>
      </c>
      <c r="K84" s="161">
        <f>Premiums_Breakdown!K10/'Macro data'!H52</f>
        <v>1.4710038329322812E-2</v>
      </c>
      <c r="L84" s="161">
        <f>Premiums_Breakdown!L10/'Macro data'!I52</f>
        <v>1.3577426979404757E-2</v>
      </c>
      <c r="M84" s="161">
        <f>Premiums_Breakdown!M10/'Macro data'!J52</f>
        <v>1.2328893103264092E-2</v>
      </c>
      <c r="N84" s="161">
        <f>Premiums_Breakdown!N10/'Macro data'!K52</f>
        <v>1.1656025098455853E-2</v>
      </c>
      <c r="O84" s="161">
        <f>Premiums_Breakdown!O10/'Macro data'!L52</f>
        <v>1.2530909553023127E-2</v>
      </c>
      <c r="P84" s="161">
        <f>Premiums_Breakdown!P10/'Macro data'!M52</f>
        <v>1.2134247979111284E-2</v>
      </c>
      <c r="Q84" s="134" t="str">
        <f t="shared" si="16"/>
        <v>0 p.p</v>
      </c>
      <c r="R84" s="135" t="str">
        <f t="shared" ref="R84:R113" si="17">IF(OR(P84=0,G84=0),"-",IF(P84=G84,"-",CONCATENATE(ROUNDDOWN((P84-G84)*100,1), " ", "p.p")))</f>
        <v>0.2 p.p</v>
      </c>
    </row>
    <row r="85" spans="3:18" x14ac:dyDescent="0.25">
      <c r="C85" s="256"/>
      <c r="D85" s="257"/>
      <c r="E85" s="45" t="s">
        <v>3</v>
      </c>
      <c r="F85" s="161">
        <f>Premiums_Breakdown!F11/'Macro data'!C53</f>
        <v>1.3731128319859887E-2</v>
      </c>
      <c r="G85" s="161">
        <f>Premiums_Breakdown!G11/'Macro data'!D53</f>
        <v>1.3142324118306223E-2</v>
      </c>
      <c r="H85" s="161">
        <f>Premiums_Breakdown!H11/'Macro data'!E53</f>
        <v>1.2896388352446183E-2</v>
      </c>
      <c r="I85" s="161">
        <f>Premiums_Breakdown!I11/'Macro data'!F53</f>
        <v>1.2802848812988304E-2</v>
      </c>
      <c r="J85" s="161">
        <f>Premiums_Breakdown!J11/'Macro data'!G53</f>
        <v>1.1917682247167596E-2</v>
      </c>
      <c r="K85" s="161">
        <f>Premiums_Breakdown!K11/'Macro data'!H53</f>
        <v>1.1475770493141335E-2</v>
      </c>
      <c r="L85" s="161">
        <f>Premiums_Breakdown!L11/'Macro data'!I53</f>
        <v>1.0252861608347274E-2</v>
      </c>
      <c r="M85" s="161">
        <f>Premiums_Breakdown!M11/'Macro data'!J53</f>
        <v>9.1368563562920415E-3</v>
      </c>
      <c r="N85" s="161">
        <f>Premiums_Breakdown!N11/'Macro data'!K53</f>
        <v>9.0715305582710053E-3</v>
      </c>
      <c r="O85" s="161">
        <f>Premiums_Breakdown!O11/'Macro data'!L53</f>
        <v>9.3010319791714952E-3</v>
      </c>
      <c r="P85" s="161">
        <f>Premiums_Breakdown!P11/'Macro data'!M53</f>
        <v>6.2646657693460764E-3</v>
      </c>
      <c r="Q85" s="134" t="str">
        <f t="shared" si="16"/>
        <v>-0.3 p.p</v>
      </c>
      <c r="R85" s="135" t="str">
        <f t="shared" si="17"/>
        <v>-0.6 p.p</v>
      </c>
    </row>
    <row r="86" spans="3:18" x14ac:dyDescent="0.25">
      <c r="C86" s="256"/>
      <c r="D86" s="257"/>
      <c r="E86" s="45" t="s">
        <v>4</v>
      </c>
      <c r="F86" s="161">
        <f>Premiums_Breakdown!F12/'Macro data'!C54</f>
        <v>1.8047734743895743E-2</v>
      </c>
      <c r="G86" s="161">
        <f>Premiums_Breakdown!G12/'Macro data'!D54</f>
        <v>1.7295777671966713E-2</v>
      </c>
      <c r="H86" s="161">
        <f>Premiums_Breakdown!H12/'Macro data'!E54</f>
        <v>1.7122961379588773E-2</v>
      </c>
      <c r="I86" s="161">
        <f>Premiums_Breakdown!I12/'Macro data'!F54</f>
        <v>1.7445787549423223E-2</v>
      </c>
      <c r="J86" s="161">
        <f>Premiums_Breakdown!J12/'Macro data'!G54</f>
        <v>1.0301404458462981E-2</v>
      </c>
      <c r="K86" s="161">
        <f>Premiums_Breakdown!K12/'Macro data'!H54</f>
        <v>1.0917163778082951E-2</v>
      </c>
      <c r="L86" s="161">
        <f>Premiums_Breakdown!L12/'Macro data'!I54</f>
        <v>1.0688719974400537E-2</v>
      </c>
      <c r="M86" s="161">
        <f>Premiums_Breakdown!M12/'Macro data'!J54</f>
        <v>1.0160776324364823E-2</v>
      </c>
      <c r="N86" s="161">
        <f>Premiums_Breakdown!N12/'Macro data'!K54</f>
        <v>9.7882139600537852E-3</v>
      </c>
      <c r="O86" s="161">
        <f>Premiums_Breakdown!O12/'Macro data'!L54</f>
        <v>9.7577667518447594E-3</v>
      </c>
      <c r="P86" s="161">
        <f>Premiums_Breakdown!P12/'Macro data'!M54</f>
        <v>9.8821567092989386E-3</v>
      </c>
      <c r="Q86" s="134" t="str">
        <f t="shared" si="16"/>
        <v>0 p.p</v>
      </c>
      <c r="R86" s="135" t="str">
        <f t="shared" si="17"/>
        <v>-0.7 p.p</v>
      </c>
    </row>
    <row r="87" spans="3:18" x14ac:dyDescent="0.25">
      <c r="C87" s="256"/>
      <c r="D87" s="257"/>
      <c r="E87" s="45" t="s">
        <v>44</v>
      </c>
      <c r="F87" s="161">
        <f>Premiums_Breakdown!F13/'Macro data'!C55</f>
        <v>1.3797349039464826E-2</v>
      </c>
      <c r="G87" s="161">
        <f>Premiums_Breakdown!G13/'Macro data'!D55</f>
        <v>1.2196598730013214E-2</v>
      </c>
      <c r="H87" s="161">
        <f>Premiums_Breakdown!H13/'Macro data'!E55</f>
        <v>1.0968183679959697E-2</v>
      </c>
      <c r="I87" s="161">
        <f>Premiums_Breakdown!I13/'Macro data'!F55</f>
        <v>1.0286761295883094E-2</v>
      </c>
      <c r="J87" s="161">
        <f>Premiums_Breakdown!J13/'Macro data'!G55</f>
        <v>9.1253498395406588E-3</v>
      </c>
      <c r="K87" s="161">
        <f>Premiums_Breakdown!K13/'Macro data'!H55</f>
        <v>9.8673230401884367E-3</v>
      </c>
      <c r="L87" s="161">
        <f>Premiums_Breakdown!L13/'Macro data'!I55</f>
        <v>8.765450098295529E-3</v>
      </c>
      <c r="M87" s="161">
        <f>Premiums_Breakdown!M13/'Macro data'!J55</f>
        <v>7.8966399551997721E-3</v>
      </c>
      <c r="N87" s="161">
        <f>Premiums_Breakdown!N13/'Macro data'!K55</f>
        <v>7.4916767056243429E-3</v>
      </c>
      <c r="O87" s="161">
        <f>Premiums_Breakdown!O13/'Macro data'!L55</f>
        <v>7.6556051818615564E-3</v>
      </c>
      <c r="P87" s="161">
        <f>Premiums_Breakdown!P13/'Macro data'!M55</f>
        <v>7.9888806250239548E-3</v>
      </c>
      <c r="Q87" s="134" t="str">
        <f t="shared" si="16"/>
        <v>0 p.p</v>
      </c>
      <c r="R87" s="135" t="str">
        <f t="shared" si="17"/>
        <v>-0.4 p.p</v>
      </c>
    </row>
    <row r="88" spans="3:18" x14ac:dyDescent="0.25">
      <c r="C88" s="256"/>
      <c r="D88" s="257"/>
      <c r="E88" s="45" t="s">
        <v>6</v>
      </c>
      <c r="F88" s="161">
        <f>Premiums_Breakdown!F14/'Macro data'!C56</f>
        <v>1.0249123286423464E-2</v>
      </c>
      <c r="G88" s="161">
        <f>Premiums_Breakdown!G14/'Macro data'!D56</f>
        <v>9.5764681306629764E-3</v>
      </c>
      <c r="H88" s="161">
        <f>Premiums_Breakdown!H14/'Macro data'!E56</f>
        <v>8.878336540875241E-3</v>
      </c>
      <c r="I88" s="161">
        <f>Premiums_Breakdown!I14/'Macro data'!F56</f>
        <v>8.2864894367179129E-3</v>
      </c>
      <c r="J88" s="161">
        <f>Premiums_Breakdown!J14/'Macro data'!G56</f>
        <v>7.9639721346979296E-3</v>
      </c>
      <c r="K88" s="161">
        <f>Premiums_Breakdown!K14/'Macro data'!H56</f>
        <v>8.1643369452834343E-3</v>
      </c>
      <c r="L88" s="161">
        <f>Premiums_Breakdown!L14/'Macro data'!I56</f>
        <v>7.8246423053931723E-3</v>
      </c>
      <c r="M88" s="161">
        <f>Premiums_Breakdown!M14/'Macro data'!J56</f>
        <v>7.7385054277351708E-3</v>
      </c>
      <c r="N88" s="161">
        <f>Premiums_Breakdown!N14/'Macro data'!K56</f>
        <v>7.9962907742099718E-3</v>
      </c>
      <c r="O88" s="161">
        <f>Premiums_Breakdown!O14/'Macro data'!L56</f>
        <v>8.2791121488674062E-3</v>
      </c>
      <c r="P88" s="161">
        <f>Premiums_Breakdown!P14/'Macro data'!M56</f>
        <v>8.3959239476683913E-3</v>
      </c>
      <c r="Q88" s="134" t="str">
        <f t="shared" si="16"/>
        <v>0 p.p</v>
      </c>
      <c r="R88" s="135" t="str">
        <f t="shared" si="17"/>
        <v>-0.1 p.p</v>
      </c>
    </row>
    <row r="89" spans="3:18" x14ac:dyDescent="0.25">
      <c r="C89" s="256"/>
      <c r="D89" s="257"/>
      <c r="E89" s="45" t="s">
        <v>7</v>
      </c>
      <c r="F89" s="161">
        <f>Premiums_Breakdown!F15/'Macro data'!C57</f>
        <v>7.8793955550233111E-3</v>
      </c>
      <c r="G89" s="161">
        <f>Premiums_Breakdown!G15/'Macro data'!D57</f>
        <v>7.53870558598577E-3</v>
      </c>
      <c r="H89" s="161">
        <f>Premiums_Breakdown!H15/'Macro data'!E57</f>
        <v>7.3975941474416105E-3</v>
      </c>
      <c r="I89" s="161">
        <f>Premiums_Breakdown!I15/'Macro data'!F57</f>
        <v>7.164445210901739E-3</v>
      </c>
      <c r="J89" s="161">
        <f>Premiums_Breakdown!J15/'Macro data'!G57</f>
        <v>6.8636348827739654E-3</v>
      </c>
      <c r="K89" s="161">
        <f>Premiums_Breakdown!K15/'Macro data'!H57</f>
        <v>7.0956532935277164E-3</v>
      </c>
      <c r="L89" s="161">
        <f>Premiums_Breakdown!L15/'Macro data'!I57</f>
        <v>6.5961660271507423E-3</v>
      </c>
      <c r="M89" s="161">
        <f>Premiums_Breakdown!M15/'Macro data'!J57</f>
        <v>8.2697452641532151E-3</v>
      </c>
      <c r="N89" s="161">
        <f>Premiums_Breakdown!N15/'Macro data'!K57</f>
        <v>8.1711458624192778E-3</v>
      </c>
      <c r="O89" s="161">
        <f>Premiums_Breakdown!O15/'Macro data'!L57</f>
        <v>8.6575765305488758E-3</v>
      </c>
      <c r="P89" s="161">
        <f>Premiums_Breakdown!P15/'Macro data'!M57</f>
        <v>1.0074363913891399E-2</v>
      </c>
      <c r="Q89" s="134" t="str">
        <f t="shared" si="16"/>
        <v>0.1 p.p</v>
      </c>
      <c r="R89" s="135" t="str">
        <f t="shared" si="17"/>
        <v>0.2 p.p</v>
      </c>
    </row>
    <row r="90" spans="3:18" x14ac:dyDescent="0.25">
      <c r="C90" s="256"/>
      <c r="D90" s="257"/>
      <c r="E90" s="45" t="s">
        <v>8</v>
      </c>
      <c r="F90" s="161">
        <f>Premiums_Breakdown!F16/'Macro data'!C58</f>
        <v>1.0439830168989202E-2</v>
      </c>
      <c r="G90" s="161">
        <f>Premiums_Breakdown!G16/'Macro data'!D58</f>
        <v>1.0384607037477957E-2</v>
      </c>
      <c r="H90" s="161">
        <f>Premiums_Breakdown!H16/'Macro data'!E58</f>
        <v>1.0122417481717008E-2</v>
      </c>
      <c r="I90" s="161">
        <f>Premiums_Breakdown!I16/'Macro data'!F58</f>
        <v>1.0826742109251442E-2</v>
      </c>
      <c r="J90" s="161">
        <f>Premiums_Breakdown!J16/'Macro data'!G58</f>
        <v>1.0012904935095077E-2</v>
      </c>
      <c r="K90" s="161">
        <f>Premiums_Breakdown!K16/'Macro data'!H58</f>
        <v>1.050522125530581E-2</v>
      </c>
      <c r="L90" s="161">
        <f>Premiums_Breakdown!L16/'Macro data'!I58</f>
        <v>9.5519100420827924E-3</v>
      </c>
      <c r="M90" s="161">
        <f>Premiums_Breakdown!M16/'Macro data'!J58</f>
        <v>8.3456272327143716E-3</v>
      </c>
      <c r="N90" s="161">
        <f>Premiums_Breakdown!N16/'Macro data'!K58</f>
        <v>8.1024227888437175E-3</v>
      </c>
      <c r="O90" s="161">
        <f>Premiums_Breakdown!O16/'Macro data'!L58</f>
        <v>7.983435438768758E-3</v>
      </c>
      <c r="P90" s="161">
        <f>Premiums_Breakdown!P16/'Macro data'!M58</f>
        <v>8.1227945281250481E-3</v>
      </c>
      <c r="Q90" s="134" t="str">
        <f t="shared" si="16"/>
        <v>0 p.p</v>
      </c>
      <c r="R90" s="135" t="str">
        <f t="shared" si="17"/>
        <v>-0.2 p.p</v>
      </c>
    </row>
    <row r="91" spans="3:18" x14ac:dyDescent="0.25">
      <c r="C91" s="256"/>
      <c r="D91" s="257"/>
      <c r="E91" s="45" t="s">
        <v>9</v>
      </c>
      <c r="F91" s="161">
        <f>Premiums_Breakdown!F17/'Macro data'!C59</f>
        <v>4.7593924192969404E-3</v>
      </c>
      <c r="G91" s="161">
        <f>Premiums_Breakdown!G17/'Macro data'!D59</f>
        <v>1.2165423785094234E-2</v>
      </c>
      <c r="H91" s="161">
        <f>Premiums_Breakdown!H17/'Macro data'!E59</f>
        <v>1.166614071411564E-2</v>
      </c>
      <c r="I91" s="161">
        <f>Premiums_Breakdown!I17/'Macro data'!F59</f>
        <v>1.1203224590671601E-2</v>
      </c>
      <c r="J91" s="161">
        <f>Premiums_Breakdown!J17/'Macro data'!G59</f>
        <v>1.0974127980956937E-2</v>
      </c>
      <c r="K91" s="161">
        <f>Premiums_Breakdown!K17/'Macro data'!H59</f>
        <v>1.0792236038908687E-2</v>
      </c>
      <c r="L91" s="161">
        <f>Premiums_Breakdown!L17/'Macro data'!I59</f>
        <v>9.9787970003413756E-3</v>
      </c>
      <c r="M91" s="161">
        <f>Premiums_Breakdown!M17/'Macro data'!J59</f>
        <v>9.8691526746011501E-3</v>
      </c>
      <c r="N91" s="161">
        <f>Premiums_Breakdown!N17/'Macro data'!K59</f>
        <v>9.7179018490391959E-3</v>
      </c>
      <c r="O91" s="161">
        <f>Premiums_Breakdown!O17/'Macro data'!L59</f>
        <v>9.3819620584369139E-3</v>
      </c>
      <c r="P91" s="161">
        <f>Premiums_Breakdown!P17/'Macro data'!M59</f>
        <v>8.9848213635223152E-3</v>
      </c>
      <c r="Q91" s="134" t="str">
        <f t="shared" si="16"/>
        <v>0 p.p</v>
      </c>
      <c r="R91" s="135" t="str">
        <f t="shared" si="17"/>
        <v>-0.3 p.p</v>
      </c>
    </row>
    <row r="92" spans="3:18" x14ac:dyDescent="0.25">
      <c r="C92" s="256"/>
      <c r="D92" s="257"/>
      <c r="E92" s="45" t="s">
        <v>10</v>
      </c>
      <c r="F92" s="161">
        <f>Premiums_Breakdown!F18/'Macro data'!C60</f>
        <v>6.848327875559875E-3</v>
      </c>
      <c r="G92" s="161">
        <f>Premiums_Breakdown!G18/'Macro data'!D60</f>
        <v>6.9513364067718252E-3</v>
      </c>
      <c r="H92" s="161">
        <f>Premiums_Breakdown!H18/'Macro data'!E60</f>
        <v>6.9836863195337573E-3</v>
      </c>
      <c r="I92" s="161">
        <f>Premiums_Breakdown!I18/'Macro data'!F60</f>
        <v>6.3722990576937444E-3</v>
      </c>
      <c r="J92" s="161">
        <f>Premiums_Breakdown!J18/'Macro data'!G60</f>
        <v>6.4233811483605709E-3</v>
      </c>
      <c r="K92" s="161">
        <f>Premiums_Breakdown!K18/'Macro data'!H60</f>
        <v>7.1816123996050925E-3</v>
      </c>
      <c r="L92" s="161">
        <f>Premiums_Breakdown!L18/'Macro data'!I60</f>
        <v>7.4142730990067037E-3</v>
      </c>
      <c r="M92" s="161">
        <f>Premiums_Breakdown!M18/'Macro data'!J60</f>
        <v>7.3310495689789534E-3</v>
      </c>
      <c r="N92" s="161">
        <f>Premiums_Breakdown!N18/'Macro data'!K60</f>
        <v>7.5694135667916289E-3</v>
      </c>
      <c r="O92" s="161">
        <f>Premiums_Breakdown!O18/'Macro data'!L60</f>
        <v>7.6536547934354807E-3</v>
      </c>
      <c r="P92" s="161">
        <f>Premiums_Breakdown!P18/'Macro data'!M60</f>
        <v>7.9111830012499086E-3</v>
      </c>
      <c r="Q92" s="134" t="str">
        <f t="shared" si="16"/>
        <v>0 p.p</v>
      </c>
      <c r="R92" s="135" t="str">
        <f t="shared" si="17"/>
        <v>0 p.p</v>
      </c>
    </row>
    <row r="93" spans="3:18" x14ac:dyDescent="0.25">
      <c r="C93" s="256"/>
      <c r="D93" s="257"/>
      <c r="E93" s="45" t="s">
        <v>11</v>
      </c>
      <c r="F93" s="161">
        <f>Premiums_Breakdown!F19/'Macro data'!C61</f>
        <v>1.0634996319700541E-2</v>
      </c>
      <c r="G93" s="161">
        <f>Premiums_Breakdown!G19/'Macro data'!D61</f>
        <v>1.0068409427205079E-2</v>
      </c>
      <c r="H93" s="161">
        <f>Premiums_Breakdown!H19/'Macro data'!E61</f>
        <v>9.5496223695776157E-3</v>
      </c>
      <c r="I93" s="161">
        <f>Premiums_Breakdown!I19/'Macro data'!F61</f>
        <v>9.083760349905174E-3</v>
      </c>
      <c r="J93" s="161">
        <f>Premiums_Breakdown!J19/'Macro data'!G61</f>
        <v>8.936543327404364E-3</v>
      </c>
      <c r="K93" s="161">
        <f>Premiums_Breakdown!K19/'Macro data'!H61</f>
        <v>9.182487827595117E-3</v>
      </c>
      <c r="L93" s="161">
        <f>Premiums_Breakdown!L19/'Macro data'!I61</f>
        <v>9.1434444460567806E-3</v>
      </c>
      <c r="M93" s="161">
        <f>Premiums_Breakdown!M19/'Macro data'!J61</f>
        <v>9.1633791162365179E-3</v>
      </c>
      <c r="N93" s="161">
        <f>Premiums_Breakdown!N19/'Macro data'!K61</f>
        <v>9.2945184047947965E-3</v>
      </c>
      <c r="O93" s="161">
        <f>Premiums_Breakdown!O19/'Macro data'!L61</f>
        <v>9.2602873051382782E-3</v>
      </c>
      <c r="P93" s="161">
        <f>Premiums_Breakdown!P19/'Macro data'!M61</f>
        <v>9.378887842100796E-3</v>
      </c>
      <c r="Q93" s="134" t="str">
        <f t="shared" si="16"/>
        <v>0 p.p</v>
      </c>
      <c r="R93" s="135" t="str">
        <f t="shared" si="17"/>
        <v>0 p.p</v>
      </c>
    </row>
    <row r="94" spans="3:18" x14ac:dyDescent="0.25">
      <c r="C94" s="256"/>
      <c r="D94" s="257"/>
      <c r="E94" s="45" t="s">
        <v>12</v>
      </c>
      <c r="F94" s="161">
        <f>Premiums_Breakdown!F20/'Macro data'!C62</f>
        <v>6.1911115717111003E-3</v>
      </c>
      <c r="G94" s="161">
        <f>Premiums_Breakdown!G20/'Macro data'!D62</f>
        <v>6.1159100529392767E-3</v>
      </c>
      <c r="H94" s="161">
        <f>Premiums_Breakdown!H20/'Macro data'!E62</f>
        <v>5.651182915156509E-3</v>
      </c>
      <c r="I94" s="161">
        <f>Premiums_Breakdown!I20/'Macro data'!F62</f>
        <v>6.8375745336426274E-3</v>
      </c>
      <c r="J94" s="161">
        <f>Premiums_Breakdown!J20/'Macro data'!G62</f>
        <v>6.8154753422298006E-3</v>
      </c>
      <c r="K94" s="161">
        <f>Premiums_Breakdown!K20/'Macro data'!H62</f>
        <v>7.9223016371072017E-3</v>
      </c>
      <c r="L94" s="161">
        <f>Premiums_Breakdown!L20/'Macro data'!I62</f>
        <v>8.6380065213854766E-3</v>
      </c>
      <c r="M94" s="161">
        <f>Premiums_Breakdown!M20/'Macro data'!J62</f>
        <v>8.794143398929203E-3</v>
      </c>
      <c r="N94" s="161">
        <f>Premiums_Breakdown!N20/'Macro data'!K62</f>
        <v>7.9813103457864083E-3</v>
      </c>
      <c r="O94" s="161">
        <f>Premiums_Breakdown!O20/'Macro data'!L62</f>
        <v>7.361392865423544E-3</v>
      </c>
      <c r="P94" s="161">
        <f>Premiums_Breakdown!P20/'Macro data'!M62</f>
        <v>6.3602645959417153E-3</v>
      </c>
      <c r="Q94" s="134" t="str">
        <f t="shared" si="16"/>
        <v>-0.1 p.p</v>
      </c>
      <c r="R94" s="135" t="str">
        <f t="shared" si="17"/>
        <v>0 p.p</v>
      </c>
    </row>
    <row r="95" spans="3:18" x14ac:dyDescent="0.25">
      <c r="C95" s="256"/>
      <c r="D95" s="257"/>
      <c r="E95" s="45" t="s">
        <v>13</v>
      </c>
      <c r="F95" s="161">
        <f>Premiums_Breakdown!F21/'Macro data'!C63</f>
        <v>1.1497457865775355E-2</v>
      </c>
      <c r="G95" s="161">
        <f>Premiums_Breakdown!G21/'Macro data'!D63</f>
        <v>1.113450612448484E-2</v>
      </c>
      <c r="H95" s="161">
        <f>Premiums_Breakdown!H21/'Macro data'!E63</f>
        <v>1.10773717827968E-2</v>
      </c>
      <c r="I95" s="161">
        <f>Premiums_Breakdown!I21/'Macro data'!F63</f>
        <v>1.1281756928393885E-2</v>
      </c>
      <c r="J95" s="161">
        <f>Premiums_Breakdown!J21/'Macro data'!G63</f>
        <v>1.1058717305717579E-2</v>
      </c>
      <c r="K95" s="161">
        <f>Premiums_Breakdown!K21/'Macro data'!H63</f>
        <v>1.1369672516878277E-2</v>
      </c>
      <c r="L95" s="161">
        <f>Premiums_Breakdown!L21/'Macro data'!I63</f>
        <v>1.0962070240574039E-2</v>
      </c>
      <c r="M95" s="161">
        <f>Premiums_Breakdown!M21/'Macro data'!J63</f>
        <v>1.0903139213500074E-2</v>
      </c>
      <c r="N95" s="161">
        <f>Premiums_Breakdown!N21/'Macro data'!K63</f>
        <v>1.0878473127091818E-2</v>
      </c>
      <c r="O95" s="161">
        <f>Premiums_Breakdown!O21/'Macro data'!L63</f>
        <v>1.0911468312015365E-2</v>
      </c>
      <c r="P95" s="161">
        <f>Premiums_Breakdown!P21/'Macro data'!M63</f>
        <v>9.3349344612921326E-3</v>
      </c>
      <c r="Q95" s="134" t="str">
        <f t="shared" si="16"/>
        <v>-0.1 p.p</v>
      </c>
      <c r="R95" s="135" t="str">
        <f t="shared" si="17"/>
        <v>-0.1 p.p</v>
      </c>
    </row>
    <row r="96" spans="3:18" x14ac:dyDescent="0.25">
      <c r="C96" s="256"/>
      <c r="D96" s="257"/>
      <c r="E96" s="45" t="s">
        <v>14</v>
      </c>
      <c r="F96" s="161">
        <f>Premiums_Breakdown!F22/'Macro data'!C64</f>
        <v>7.9461595985770572E-3</v>
      </c>
      <c r="G96" s="161">
        <f>Premiums_Breakdown!G22/'Macro data'!D64</f>
        <v>7.8639091450201648E-3</v>
      </c>
      <c r="H96" s="161">
        <f>Premiums_Breakdown!H22/'Macro data'!E64</f>
        <v>8.1430847247883839E-3</v>
      </c>
      <c r="I96" s="161">
        <f>Premiums_Breakdown!I22/'Macro data'!F64</f>
        <v>7.3127547898364977E-3</v>
      </c>
      <c r="J96" s="161">
        <f>Premiums_Breakdown!J22/'Macro data'!G64</f>
        <v>6.8978117920537648E-3</v>
      </c>
      <c r="K96" s="161">
        <f>Premiums_Breakdown!K22/'Macro data'!H64</f>
        <v>7.188594155326993E-3</v>
      </c>
      <c r="L96" s="161">
        <f>Premiums_Breakdown!L22/'Macro data'!I64</f>
        <v>6.4806854704979487E-3</v>
      </c>
      <c r="M96" s="161">
        <f>Premiums_Breakdown!M22/'Macro data'!J64</f>
        <v>5.301672781859593E-3</v>
      </c>
      <c r="N96" s="161">
        <f>Premiums_Breakdown!N22/'Macro data'!K64</f>
        <v>4.7960402262280212E-3</v>
      </c>
      <c r="O96" s="161">
        <f>Premiums_Breakdown!O22/'Macro data'!L64</f>
        <v>4.5711530157659212E-3</v>
      </c>
      <c r="P96" s="161">
        <f>Premiums_Breakdown!P22/'Macro data'!M64</f>
        <v>4.7189753912492216E-3</v>
      </c>
      <c r="Q96" s="134" t="str">
        <f t="shared" si="16"/>
        <v>0 p.p</v>
      </c>
      <c r="R96" s="135" t="str">
        <f t="shared" si="17"/>
        <v>-0.3 p.p</v>
      </c>
    </row>
    <row r="97" spans="3:18" x14ac:dyDescent="0.25">
      <c r="C97" s="256"/>
      <c r="D97" s="257"/>
      <c r="E97" s="45" t="s">
        <v>15</v>
      </c>
      <c r="F97" s="161">
        <f>Premiums_Breakdown!F23/'Macro data'!C65</f>
        <v>1.1364810414298997E-2</v>
      </c>
      <c r="G97" s="161">
        <f>Premiums_Breakdown!G23/'Macro data'!D65</f>
        <v>9.6066931161097446E-3</v>
      </c>
      <c r="H97" s="161">
        <f>Premiums_Breakdown!H23/'Macro data'!E65</f>
        <v>8.8811879894993007E-3</v>
      </c>
      <c r="I97" s="161">
        <f>Premiums_Breakdown!I23/'Macro data'!F65</f>
        <v>7.8475820654287064E-3</v>
      </c>
      <c r="J97" s="161">
        <f>Premiums_Breakdown!J23/'Macro data'!G65</f>
        <v>7.6042086967317421E-3</v>
      </c>
      <c r="K97" s="161">
        <f>Premiums_Breakdown!K23/'Macro data'!H65</f>
        <v>7.9291433194142065E-3</v>
      </c>
      <c r="L97" s="161">
        <f>Premiums_Breakdown!L23/'Macro data'!I65</f>
        <v>8.0095362593707326E-3</v>
      </c>
      <c r="M97" s="161">
        <f>Premiums_Breakdown!M23/'Macro data'!J65</f>
        <v>7.34905926779516E-3</v>
      </c>
      <c r="N97" s="161">
        <f>Premiums_Breakdown!N23/'Macro data'!K65</f>
        <v>6.8131286731996287E-3</v>
      </c>
      <c r="O97" s="161">
        <f>Premiums_Breakdown!O23/'Macro data'!L65</f>
        <v>6.3675938104470883E-3</v>
      </c>
      <c r="P97" s="161">
        <f>Premiums_Breakdown!P23/'Macro data'!M65</f>
        <v>6.4181494479582457E-3</v>
      </c>
      <c r="Q97" s="134" t="str">
        <f t="shared" si="16"/>
        <v>0 p.p</v>
      </c>
      <c r="R97" s="135" t="str">
        <f t="shared" si="17"/>
        <v>-0.3 p.p</v>
      </c>
    </row>
    <row r="98" spans="3:18" x14ac:dyDescent="0.25">
      <c r="C98" s="256"/>
      <c r="D98" s="257"/>
      <c r="E98" s="45" t="s">
        <v>16</v>
      </c>
      <c r="F98" s="161">
        <f>Premiums_Breakdown!F24/'Macro data'!C66</f>
        <v>6.6353925106883505E-3</v>
      </c>
      <c r="G98" s="161">
        <f>Premiums_Breakdown!G24/'Macro data'!D66</f>
        <v>5.9204090024507884E-3</v>
      </c>
      <c r="H98" s="161">
        <f>Premiums_Breakdown!H24/'Macro data'!E66</f>
        <v>6.8321206974022268E-3</v>
      </c>
      <c r="I98" s="161">
        <f>Premiums_Breakdown!I24/'Macro data'!F66</f>
        <v>7.3359651530593324E-3</v>
      </c>
      <c r="J98" s="161">
        <f>Premiums_Breakdown!J24/'Macro data'!G66</f>
        <v>1.1550843327716654E-2</v>
      </c>
      <c r="K98" s="161">
        <f>Premiums_Breakdown!K24/'Macro data'!H66</f>
        <v>1.4135479102312387E-2</v>
      </c>
      <c r="L98" s="161">
        <f>Premiums_Breakdown!L24/'Macro data'!I66</f>
        <v>1.3041455487254909E-2</v>
      </c>
      <c r="M98" s="161">
        <f>Premiums_Breakdown!M24/'Macro data'!J66</f>
        <v>1.2409320676067367E-2</v>
      </c>
      <c r="N98" s="161">
        <f>Premiums_Breakdown!N24/'Macro data'!K66</f>
        <v>1.2266566087153161E-2</v>
      </c>
      <c r="O98" s="161">
        <f>Premiums_Breakdown!O24/'Macro data'!L66</f>
        <v>1.1729341895773088E-2</v>
      </c>
      <c r="P98" s="161">
        <f>Premiums_Breakdown!P24/'Macro data'!M66</f>
        <v>1.1042189294998627E-2</v>
      </c>
      <c r="Q98" s="134" t="str">
        <f t="shared" si="16"/>
        <v>0 p.p</v>
      </c>
      <c r="R98" s="135" t="str">
        <f t="shared" si="17"/>
        <v>0.5 p.p</v>
      </c>
    </row>
    <row r="99" spans="3:18" x14ac:dyDescent="0.25">
      <c r="C99" s="256"/>
      <c r="D99" s="257"/>
      <c r="E99" s="45" t="s">
        <v>17</v>
      </c>
      <c r="F99" s="161">
        <f>Premiums_Breakdown!F25/'Macro data'!C67</f>
        <v>1.517231067010663E-2</v>
      </c>
      <c r="G99" s="161">
        <f>Premiums_Breakdown!G25/'Macro data'!D67</f>
        <v>1.4308298109230929E-2</v>
      </c>
      <c r="H99" s="161">
        <f>Premiums_Breakdown!H25/'Macro data'!E67</f>
        <v>1.3936817868457541E-2</v>
      </c>
      <c r="I99" s="161">
        <f>Premiums_Breakdown!I25/'Macro data'!F67</f>
        <v>1.3346254488823825E-2</v>
      </c>
      <c r="J99" s="161">
        <f>Premiums_Breakdown!J25/'Macro data'!G67</f>
        <v>1.2746190995909571E-2</v>
      </c>
      <c r="K99" s="161">
        <f>Premiums_Breakdown!K25/'Macro data'!H67</f>
        <v>1.2769151258112404E-2</v>
      </c>
      <c r="L99" s="161">
        <f>Premiums_Breakdown!L25/'Macro data'!I67</f>
        <v>1.2350434802537769E-2</v>
      </c>
      <c r="M99" s="161">
        <f>Premiums_Breakdown!M25/'Macro data'!J67</f>
        <v>1.2601263087396321E-2</v>
      </c>
      <c r="N99" s="161">
        <f>Premiums_Breakdown!N25/'Macro data'!K67</f>
        <v>1.2500765882053422E-2</v>
      </c>
      <c r="O99" s="161">
        <f>Premiums_Breakdown!O25/'Macro data'!L67</f>
        <v>1.1583993709202987E-2</v>
      </c>
      <c r="P99" s="161">
        <f>Premiums_Breakdown!P25/'Macro data'!M67</f>
        <v>1.0868343928205326E-2</v>
      </c>
      <c r="Q99" s="134" t="str">
        <f t="shared" si="16"/>
        <v>0 p.p</v>
      </c>
      <c r="R99" s="135" t="str">
        <f t="shared" si="17"/>
        <v>-0.3 p.p</v>
      </c>
    </row>
    <row r="100" spans="3:18" x14ac:dyDescent="0.25">
      <c r="C100" s="256"/>
      <c r="D100" s="257"/>
      <c r="E100" s="45" t="s">
        <v>18</v>
      </c>
      <c r="F100" s="161">
        <f>Premiums_Breakdown!F26/'Macro data'!C68</f>
        <v>0</v>
      </c>
      <c r="G100" s="161">
        <f>Premiums_Breakdown!G26/'Macro data'!D68</f>
        <v>0</v>
      </c>
      <c r="H100" s="161">
        <f>Premiums_Breakdown!H26/'Macro data'!E68</f>
        <v>0</v>
      </c>
      <c r="I100" s="161">
        <f>Premiums_Breakdown!I26/'Macro data'!F68</f>
        <v>0</v>
      </c>
      <c r="J100" s="161">
        <f>Premiums_Breakdown!J26/'Macro data'!G68</f>
        <v>0</v>
      </c>
      <c r="K100" s="161">
        <f>Premiums_Breakdown!K26/'Macro data'!H68</f>
        <v>0</v>
      </c>
      <c r="L100" s="161">
        <f>Premiums_Breakdown!L26/'Macro data'!I68</f>
        <v>0</v>
      </c>
      <c r="M100" s="161">
        <f>Premiums_Breakdown!M26/'Macro data'!J68</f>
        <v>0</v>
      </c>
      <c r="N100" s="161">
        <f>Premiums_Breakdown!N26/'Macro data'!K68</f>
        <v>0</v>
      </c>
      <c r="O100" s="161">
        <f>Premiums_Breakdown!O26/'Macro data'!L68</f>
        <v>0</v>
      </c>
      <c r="P100" s="161">
        <f>Premiums_Breakdown!P26/'Macro data'!M68</f>
        <v>0</v>
      </c>
      <c r="Q100" s="134" t="str">
        <f t="shared" si="16"/>
        <v>-</v>
      </c>
      <c r="R100" s="135" t="str">
        <f t="shared" si="17"/>
        <v>-</v>
      </c>
    </row>
    <row r="101" spans="3:18" x14ac:dyDescent="0.25">
      <c r="C101" s="256"/>
      <c r="D101" s="257"/>
      <c r="E101" s="45" t="s">
        <v>19</v>
      </c>
      <c r="F101" s="161">
        <f>Premiums_Breakdown!F27/'Macro data'!C69</f>
        <v>1.0493905882781613E-2</v>
      </c>
      <c r="G101" s="161">
        <f>Premiums_Breakdown!G27/'Macro data'!D69</f>
        <v>1.021114223718065E-2</v>
      </c>
      <c r="H101" s="161">
        <f>Premiums_Breakdown!H27/'Macro data'!E69</f>
        <v>9.4884067283613274E-3</v>
      </c>
      <c r="I101" s="161">
        <f>Premiums_Breakdown!I27/'Macro data'!F69</f>
        <v>9.122970973376502E-3</v>
      </c>
      <c r="J101" s="161">
        <f>Premiums_Breakdown!J27/'Macro data'!G69</f>
        <v>9.1944833100139917E-3</v>
      </c>
      <c r="K101" s="161">
        <f>Premiums_Breakdown!K27/'Macro data'!H69</f>
        <v>9.835456960871505E-3</v>
      </c>
      <c r="L101" s="161">
        <f>Premiums_Breakdown!L27/'Macro data'!I69</f>
        <v>8.6358417913783812E-3</v>
      </c>
      <c r="M101" s="161">
        <f>Premiums_Breakdown!M27/'Macro data'!J69</f>
        <v>8.4177465904589441E-3</v>
      </c>
      <c r="N101" s="161">
        <f>Premiums_Breakdown!N27/'Macro data'!K69</f>
        <v>8.5136492285218662E-3</v>
      </c>
      <c r="O101" s="161">
        <f>Premiums_Breakdown!O27/'Macro data'!L69</f>
        <v>8.5894528584771722E-3</v>
      </c>
      <c r="P101" s="161">
        <f>Premiums_Breakdown!P27/'Macro data'!M69</f>
        <v>8.1532239627905463E-3</v>
      </c>
      <c r="Q101" s="134" t="str">
        <f t="shared" si="16"/>
        <v>0 p.p</v>
      </c>
      <c r="R101" s="135" t="str">
        <f t="shared" si="17"/>
        <v>-0.2 p.p</v>
      </c>
    </row>
    <row r="102" spans="3:18" x14ac:dyDescent="0.25">
      <c r="C102" s="256"/>
      <c r="D102" s="257"/>
      <c r="E102" s="45" t="s">
        <v>20</v>
      </c>
      <c r="F102" s="161">
        <f>Premiums_Breakdown!F28/'Macro data'!C70</f>
        <v>7.9444319588792521E-3</v>
      </c>
      <c r="G102" s="161">
        <f>Premiums_Breakdown!G28/'Macro data'!D70</f>
        <v>7.661812475209453E-3</v>
      </c>
      <c r="H102" s="161">
        <f>Premiums_Breakdown!H28/'Macro data'!E70</f>
        <v>8.5984540953444807E-3</v>
      </c>
      <c r="I102" s="161">
        <f>Premiums_Breakdown!I28/'Macro data'!F70</f>
        <v>1.0806380326443606E-2</v>
      </c>
      <c r="J102" s="161">
        <f>Premiums_Breakdown!J28/'Macro data'!G70</f>
        <v>1.0973979955939607E-2</v>
      </c>
      <c r="K102" s="161">
        <f>Premiums_Breakdown!K28/'Macro data'!H70</f>
        <v>8.4142754060232347E-3</v>
      </c>
      <c r="L102" s="161">
        <f>Premiums_Breakdown!L28/'Macro data'!I70</f>
        <v>6.9899624171283099E-3</v>
      </c>
      <c r="M102" s="161">
        <f>Premiums_Breakdown!M28/'Macro data'!J70</f>
        <v>8.3891934225905559E-3</v>
      </c>
      <c r="N102" s="161">
        <f>Premiums_Breakdown!N28/'Macro data'!K70</f>
        <v>8.315556887798059E-3</v>
      </c>
      <c r="O102" s="161">
        <f>Premiums_Breakdown!O28/'Macro data'!L70</f>
        <v>8.1934235976789168E-3</v>
      </c>
      <c r="P102" s="161">
        <f>Premiums_Breakdown!P28/'Macro data'!M70</f>
        <v>7.6547089115824377E-3</v>
      </c>
      <c r="Q102" s="134" t="str">
        <f t="shared" si="16"/>
        <v>0 p.p</v>
      </c>
      <c r="R102" s="135" t="str">
        <f t="shared" si="17"/>
        <v>0 p.p</v>
      </c>
    </row>
    <row r="103" spans="3:18" x14ac:dyDescent="0.25">
      <c r="C103" s="256"/>
      <c r="D103" s="257"/>
      <c r="E103" s="45" t="s">
        <v>21</v>
      </c>
      <c r="F103" s="161">
        <f>Premiums_Breakdown!F29/'Macro data'!C71</f>
        <v>2.8486801599931711E-2</v>
      </c>
      <c r="G103" s="161">
        <f>Premiums_Breakdown!G29/'Macro data'!D71</f>
        <v>2.6554883923560473E-2</v>
      </c>
      <c r="H103" s="161">
        <f>Premiums_Breakdown!H29/'Macro data'!E71</f>
        <v>2.2488891168916468E-2</v>
      </c>
      <c r="I103" s="161">
        <f>Premiums_Breakdown!I29/'Macro data'!F71</f>
        <v>2.1564151479465655E-2</v>
      </c>
      <c r="J103" s="161">
        <f>Premiums_Breakdown!J29/'Macro data'!G71</f>
        <v>8.9741707050434837E-3</v>
      </c>
      <c r="K103" s="161">
        <f>Premiums_Breakdown!K29/'Macro data'!H71</f>
        <v>9.2855048382367317E-3</v>
      </c>
      <c r="L103" s="161">
        <f>Premiums_Breakdown!L29/'Macro data'!I71</f>
        <v>8.4854913251003871E-3</v>
      </c>
      <c r="M103" s="161">
        <f>Premiums_Breakdown!M29/'Macro data'!J71</f>
        <v>8.1243018178125317E-3</v>
      </c>
      <c r="N103" s="161">
        <f>Premiums_Breakdown!N29/'Macro data'!K71</f>
        <v>7.843845011175743E-3</v>
      </c>
      <c r="O103" s="161">
        <f>Premiums_Breakdown!O29/'Macro data'!L71</f>
        <v>7.8579705126326869E-3</v>
      </c>
      <c r="P103" s="161">
        <f>Premiums_Breakdown!P29/'Macro data'!M71</f>
        <v>7.7097104434979335E-3</v>
      </c>
      <c r="Q103" s="134" t="str">
        <f t="shared" si="16"/>
        <v>0 p.p</v>
      </c>
      <c r="R103" s="135" t="str">
        <f t="shared" si="17"/>
        <v>-1.8 p.p</v>
      </c>
    </row>
    <row r="104" spans="3:18" x14ac:dyDescent="0.25">
      <c r="C104" s="256"/>
      <c r="D104" s="257"/>
      <c r="E104" s="45" t="s">
        <v>22</v>
      </c>
      <c r="F104" s="161">
        <f>Premiums_Breakdown!F30/'Macro data'!C72</f>
        <v>9.3264438581061281E-3</v>
      </c>
      <c r="G104" s="161">
        <f>Premiums_Breakdown!G30/'Macro data'!D72</f>
        <v>8.4434464798319071E-3</v>
      </c>
      <c r="H104" s="161">
        <f>Premiums_Breakdown!H30/'Macro data'!E72</f>
        <v>8.1298261033335428E-3</v>
      </c>
      <c r="I104" s="161">
        <f>Premiums_Breakdown!I30/'Macro data'!F72</f>
        <v>7.669598458427314E-3</v>
      </c>
      <c r="J104" s="161">
        <f>Premiums_Breakdown!J30/'Macro data'!G72</f>
        <v>7.2830429352903616E-3</v>
      </c>
      <c r="K104" s="161">
        <f>Premiums_Breakdown!K30/'Macro data'!H72</f>
        <v>7.3489516716587064E-3</v>
      </c>
      <c r="L104" s="161">
        <f>Premiums_Breakdown!L30/'Macro data'!I72</f>
        <v>7.3402104789774374E-3</v>
      </c>
      <c r="M104" s="161">
        <f>Premiums_Breakdown!M30/'Macro data'!J72</f>
        <v>7.1344425278685513E-3</v>
      </c>
      <c r="N104" s="161">
        <f>Premiums_Breakdown!N30/'Macro data'!K72</f>
        <v>7.0235466187149181E-3</v>
      </c>
      <c r="O104" s="161">
        <f>Premiums_Breakdown!O30/'Macro data'!L72</f>
        <v>6.7578816864250031E-3</v>
      </c>
      <c r="P104" s="161">
        <f>Premiums_Breakdown!P30/'Macro data'!M72</f>
        <v>5.9755361434293344E-3</v>
      </c>
      <c r="Q104" s="134" t="str">
        <f t="shared" si="16"/>
        <v>0 p.p</v>
      </c>
      <c r="R104" s="135" t="str">
        <f t="shared" si="17"/>
        <v>-0.2 p.p</v>
      </c>
    </row>
    <row r="105" spans="3:18" x14ac:dyDescent="0.25">
      <c r="C105" s="256"/>
      <c r="D105" s="257"/>
      <c r="E105" s="45" t="s">
        <v>23</v>
      </c>
      <c r="F105" s="161">
        <f>Premiums_Breakdown!F31/'Macro data'!C73</f>
        <v>7.0495081486238497E-3</v>
      </c>
      <c r="G105" s="161">
        <f>Premiums_Breakdown!G31/'Macro data'!D73</f>
        <v>6.1458442169888159E-3</v>
      </c>
      <c r="H105" s="161">
        <f>Premiums_Breakdown!H31/'Macro data'!E73</f>
        <v>5.6408352598921003E-3</v>
      </c>
      <c r="I105" s="161">
        <f>Premiums_Breakdown!I31/'Macro data'!F73</f>
        <v>5.3786821312410398E-3</v>
      </c>
      <c r="J105" s="161">
        <f>Premiums_Breakdown!J31/'Macro data'!G73</f>
        <v>5.3183160124727867E-3</v>
      </c>
      <c r="K105" s="161">
        <f>Premiums_Breakdown!K31/'Macro data'!H73</f>
        <v>6.2347866770531271E-3</v>
      </c>
      <c r="L105" s="161">
        <f>Premiums_Breakdown!L31/'Macro data'!I73</f>
        <v>5.7593018624851776E-3</v>
      </c>
      <c r="M105" s="161">
        <f>Premiums_Breakdown!M31/'Macro data'!J73</f>
        <v>5.5089368012130073E-3</v>
      </c>
      <c r="N105" s="161">
        <f>Premiums_Breakdown!N31/'Macro data'!K73</f>
        <v>5.2105485448376261E-3</v>
      </c>
      <c r="O105" s="161">
        <f>Premiums_Breakdown!O31/'Macro data'!L73</f>
        <v>5.4926354485071976E-3</v>
      </c>
      <c r="P105" s="161">
        <f>Premiums_Breakdown!P31/'Macro data'!M73</f>
        <v>5.9428646727104533E-3</v>
      </c>
      <c r="Q105" s="134" t="str">
        <f t="shared" si="16"/>
        <v>0 p.p</v>
      </c>
      <c r="R105" s="135" t="str">
        <f t="shared" si="17"/>
        <v>0 p.p</v>
      </c>
    </row>
    <row r="106" spans="3:18" x14ac:dyDescent="0.25">
      <c r="C106" s="256"/>
      <c r="D106" s="257"/>
      <c r="E106" s="45" t="s">
        <v>24</v>
      </c>
      <c r="F106" s="161">
        <f>Premiums_Breakdown!F32/'Macro data'!C74</f>
        <v>1.0727093293882601E-2</v>
      </c>
      <c r="G106" s="161">
        <f>Premiums_Breakdown!G32/'Macro data'!D74</f>
        <v>9.4468089894328665E-3</v>
      </c>
      <c r="H106" s="161">
        <f>Premiums_Breakdown!H32/'Macro data'!E74</f>
        <v>8.5555104390178729E-3</v>
      </c>
      <c r="I106" s="161">
        <f>Premiums_Breakdown!I32/'Macro data'!F74</f>
        <v>8.1623109091527504E-3</v>
      </c>
      <c r="J106" s="161">
        <f>Premiums_Breakdown!J32/'Macro data'!G74</f>
        <v>7.7310244381803396E-3</v>
      </c>
      <c r="K106" s="161">
        <f>Premiums_Breakdown!K32/'Macro data'!H74</f>
        <v>8.9408233231296833E-3</v>
      </c>
      <c r="L106" s="161">
        <f>Premiums_Breakdown!L32/'Macro data'!I74</f>
        <v>8.3150916676725684E-3</v>
      </c>
      <c r="M106" s="161">
        <f>Premiums_Breakdown!M32/'Macro data'!J74</f>
        <v>8.9174185763810504E-3</v>
      </c>
      <c r="N106" s="161">
        <f>Premiums_Breakdown!N32/'Macro data'!K74</f>
        <v>8.8256992896341181E-3</v>
      </c>
      <c r="O106" s="161">
        <f>Premiums_Breakdown!O32/'Macro data'!L74</f>
        <v>8.2514916076991424E-3</v>
      </c>
      <c r="P106" s="161">
        <f>Premiums_Breakdown!P32/'Macro data'!M74</f>
        <v>7.5512469950778935E-3</v>
      </c>
      <c r="Q106" s="134" t="str">
        <f t="shared" si="16"/>
        <v>0 p.p</v>
      </c>
      <c r="R106" s="135" t="str">
        <f t="shared" si="17"/>
        <v>-0.1 p.p</v>
      </c>
    </row>
    <row r="107" spans="3:18" x14ac:dyDescent="0.25">
      <c r="C107" s="256"/>
      <c r="D107" s="257"/>
      <c r="E107" s="45" t="s">
        <v>25</v>
      </c>
      <c r="F107" s="161">
        <f>Premiums_Breakdown!F33/'Macro data'!C75</f>
        <v>1.3170843403666808E-2</v>
      </c>
      <c r="G107" s="161">
        <f>Premiums_Breakdown!G33/'Macro data'!D75</f>
        <v>1.2589646766457024E-2</v>
      </c>
      <c r="H107" s="161">
        <f>Premiums_Breakdown!H33/'Macro data'!E75</f>
        <v>1.2055098983270247E-2</v>
      </c>
      <c r="I107" s="161">
        <f>Premiums_Breakdown!I33/'Macro data'!F75</f>
        <v>1.0017437943963418E-2</v>
      </c>
      <c r="J107" s="161">
        <f>Premiums_Breakdown!J33/'Macro data'!G75</f>
        <v>9.0855491968585503E-3</v>
      </c>
      <c r="K107" s="161">
        <f>Premiums_Breakdown!K33/'Macro data'!H75</f>
        <v>8.459764494922771E-3</v>
      </c>
      <c r="L107" s="161">
        <f>Premiums_Breakdown!L33/'Macro data'!I75</f>
        <v>8.307366584759503E-3</v>
      </c>
      <c r="M107" s="161">
        <f>Premiums_Breakdown!M33/'Macro data'!J75</f>
        <v>8.3321465138211197E-3</v>
      </c>
      <c r="N107" s="161">
        <f>Premiums_Breakdown!N33/'Macro data'!K75</f>
        <v>8.2100063186119222E-3</v>
      </c>
      <c r="O107" s="161">
        <f>Premiums_Breakdown!O33/'Macro data'!L75</f>
        <v>7.6982572168347455E-3</v>
      </c>
      <c r="P107" s="161">
        <f>Premiums_Breakdown!P33/'Macro data'!M75</f>
        <v>7.4187132208919883E-3</v>
      </c>
      <c r="Q107" s="134" t="str">
        <f t="shared" si="16"/>
        <v>0 p.p</v>
      </c>
      <c r="R107" s="135" t="str">
        <f t="shared" si="17"/>
        <v>-0.5 p.p</v>
      </c>
    </row>
    <row r="108" spans="3:18" x14ac:dyDescent="0.25">
      <c r="C108" s="256"/>
      <c r="D108" s="257"/>
      <c r="E108" s="45" t="s">
        <v>26</v>
      </c>
      <c r="F108" s="161">
        <f>Premiums_Breakdown!F34/'Macro data'!C76</f>
        <v>4.9651089791862175E-3</v>
      </c>
      <c r="G108" s="161">
        <f>Premiums_Breakdown!G34/'Macro data'!D76</f>
        <v>4.6714736851997882E-3</v>
      </c>
      <c r="H108" s="161">
        <f>Premiums_Breakdown!H34/'Macro data'!E76</f>
        <v>5.134965384801007E-3</v>
      </c>
      <c r="I108" s="161">
        <f>Premiums_Breakdown!I34/'Macro data'!F76</f>
        <v>7.4255410676685079E-3</v>
      </c>
      <c r="J108" s="161">
        <f>Premiums_Breakdown!J34/'Macro data'!G76</f>
        <v>8.4610859977072624E-3</v>
      </c>
      <c r="K108" s="161">
        <f>Premiums_Breakdown!K34/'Macro data'!H76</f>
        <v>9.7602617209695229E-3</v>
      </c>
      <c r="L108" s="161">
        <f>Premiums_Breakdown!L34/'Macro data'!I76</f>
        <v>8.7080340406962328E-3</v>
      </c>
      <c r="M108" s="161">
        <f>Premiums_Breakdown!M34/'Macro data'!J76</f>
        <v>6.629029667477979E-3</v>
      </c>
      <c r="N108" s="161">
        <f>Premiums_Breakdown!N34/'Macro data'!K76</f>
        <v>6.6335905728880894E-3</v>
      </c>
      <c r="O108" s="161">
        <f>Premiums_Breakdown!O34/'Macro data'!L76</f>
        <v>6.5344415658327975E-3</v>
      </c>
      <c r="P108" s="161">
        <f>Premiums_Breakdown!P34/'Macro data'!M76</f>
        <v>6.6676289246773513E-3</v>
      </c>
      <c r="Q108" s="134" t="str">
        <f t="shared" si="16"/>
        <v>0 p.p</v>
      </c>
      <c r="R108" s="135" t="str">
        <f t="shared" si="17"/>
        <v>0.1 p.p</v>
      </c>
    </row>
    <row r="109" spans="3:18" x14ac:dyDescent="0.25">
      <c r="C109" s="256"/>
      <c r="D109" s="257"/>
      <c r="E109" s="45" t="s">
        <v>27</v>
      </c>
      <c r="F109" s="161">
        <f>Premiums_Breakdown!F35/'Macro data'!C77</f>
        <v>8.025717043905754E-3</v>
      </c>
      <c r="G109" s="161">
        <f>Premiums_Breakdown!G35/'Macro data'!D77</f>
        <v>7.7252080834660352E-3</v>
      </c>
      <c r="H109" s="161">
        <f>Premiums_Breakdown!H35/'Macro data'!E77</f>
        <v>7.2888369743883581E-3</v>
      </c>
      <c r="I109" s="161">
        <f>Premiums_Breakdown!I35/'Macro data'!F77</f>
        <v>6.7906468633938113E-3</v>
      </c>
      <c r="J109" s="161">
        <f>Premiums_Breakdown!J35/'Macro data'!G77</f>
        <v>6.6799332201268134E-3</v>
      </c>
      <c r="K109" s="161">
        <f>Premiums_Breakdown!K35/'Macro data'!H77</f>
        <v>7.3793011666832822E-3</v>
      </c>
      <c r="L109" s="161">
        <f>Premiums_Breakdown!L35/'Macro data'!I77</f>
        <v>6.4472739637120849E-3</v>
      </c>
      <c r="M109" s="161">
        <f>Premiums_Breakdown!M35/'Macro data'!J77</f>
        <v>5.770505230025931E-3</v>
      </c>
      <c r="N109" s="161">
        <f>Premiums_Breakdown!N35/'Macro data'!K77</f>
        <v>5.6548079567540115E-3</v>
      </c>
      <c r="O109" s="161">
        <f>Premiums_Breakdown!O35/'Macro data'!L77</f>
        <v>5.6941892503589815E-3</v>
      </c>
      <c r="P109" s="161">
        <f>Premiums_Breakdown!P35/'Macro data'!M77</f>
        <v>6.0463967080223767E-3</v>
      </c>
      <c r="Q109" s="134" t="str">
        <f t="shared" si="16"/>
        <v>0 p.p</v>
      </c>
      <c r="R109" s="135" t="str">
        <f t="shared" si="17"/>
        <v>-0.1 p.p</v>
      </c>
    </row>
    <row r="110" spans="3:18" x14ac:dyDescent="0.25">
      <c r="C110" s="256"/>
      <c r="D110" s="257"/>
      <c r="E110" s="45" t="s">
        <v>28</v>
      </c>
      <c r="F110" s="161">
        <f>Premiums_Breakdown!F36/'Macro data'!C78</f>
        <v>1.5190968131259112E-2</v>
      </c>
      <c r="G110" s="161">
        <f>Premiums_Breakdown!G36/'Macro data'!D78</f>
        <v>1.5582136439184957E-2</v>
      </c>
      <c r="H110" s="161">
        <f>Premiums_Breakdown!H36/'Macro data'!E78</f>
        <v>1.5305568011980204E-2</v>
      </c>
      <c r="I110" s="161">
        <f>Premiums_Breakdown!I36/'Macro data'!F78</f>
        <v>1.4849541712419565E-2</v>
      </c>
      <c r="J110" s="161">
        <f>Premiums_Breakdown!J36/'Macro data'!G78</f>
        <v>1.4624043508505661E-2</v>
      </c>
      <c r="K110" s="161">
        <f>Premiums_Breakdown!K36/'Macro data'!H78</f>
        <v>1.5622321394008772E-2</v>
      </c>
      <c r="L110" s="161">
        <f>Premiums_Breakdown!L36/'Macro data'!I78</f>
        <v>1.5378413897447792E-2</v>
      </c>
      <c r="M110" s="161">
        <f>Premiums_Breakdown!M36/'Macro data'!J78</f>
        <v>1.4565318809603888E-2</v>
      </c>
      <c r="N110" s="161">
        <f>Premiums_Breakdown!N36/'Macro data'!K78</f>
        <v>1.3942120757651503E-2</v>
      </c>
      <c r="O110" s="161">
        <f>Premiums_Breakdown!O36/'Macro data'!L78</f>
        <v>1.2832169710048694E-2</v>
      </c>
      <c r="P110" s="161">
        <f>Premiums_Breakdown!P36/'Macro data'!M78</f>
        <v>1.2055489872846771E-2</v>
      </c>
      <c r="Q110" s="134" t="str">
        <f t="shared" si="16"/>
        <v>0 p.p</v>
      </c>
      <c r="R110" s="135" t="str">
        <f t="shared" si="17"/>
        <v>-0.3 p.p</v>
      </c>
    </row>
    <row r="111" spans="3:18" x14ac:dyDescent="0.25">
      <c r="C111" s="256"/>
      <c r="D111" s="257"/>
      <c r="E111" s="45" t="s">
        <v>43</v>
      </c>
      <c r="F111" s="161">
        <f>Premiums_Breakdown!F37/'Macro data'!C79</f>
        <v>1.8705791621916747E-2</v>
      </c>
      <c r="G111" s="161">
        <f>Premiums_Breakdown!G37/'Macro data'!D79</f>
        <v>1.6050507993742594E-2</v>
      </c>
      <c r="H111" s="161">
        <f>Premiums_Breakdown!H37/'Macro data'!E79</f>
        <v>1.3123943477346111E-2</v>
      </c>
      <c r="I111" s="161">
        <f>Premiums_Breakdown!I37/'Macro data'!F79</f>
        <v>1.0947507022954531E-2</v>
      </c>
      <c r="J111" s="161">
        <f>Premiums_Breakdown!J37/'Macro data'!G79</f>
        <v>9.5646236192942716E-3</v>
      </c>
      <c r="K111" s="161">
        <f>Premiums_Breakdown!K37/'Macro data'!H79</f>
        <v>9.0597173305495861E-3</v>
      </c>
      <c r="L111" s="161">
        <f>Premiums_Breakdown!L37/'Macro data'!I79</f>
        <v>8.3328373311112435E-3</v>
      </c>
      <c r="M111" s="161">
        <f>Premiums_Breakdown!M37/'Macro data'!J79</f>
        <v>7.86775332882933E-3</v>
      </c>
      <c r="N111" s="161">
        <f>Premiums_Breakdown!N37/'Macro data'!K79</f>
        <v>7.5085163476470776E-3</v>
      </c>
      <c r="O111" s="161">
        <f>Premiums_Breakdown!O37/'Macro data'!L79</f>
        <v>7.0794584282243469E-3</v>
      </c>
      <c r="P111" s="161">
        <f>Premiums_Breakdown!P37/'Macro data'!M79</f>
        <v>6.8071618788298604E-3</v>
      </c>
      <c r="Q111" s="134" t="str">
        <f t="shared" si="16"/>
        <v>0 p.p</v>
      </c>
      <c r="R111" s="135" t="str">
        <f t="shared" si="17"/>
        <v>-0.9 p.p</v>
      </c>
    </row>
    <row r="112" spans="3:18" x14ac:dyDescent="0.25">
      <c r="C112" s="256"/>
      <c r="D112" s="257"/>
      <c r="E112" s="45" t="s">
        <v>30</v>
      </c>
      <c r="F112" s="161">
        <f>Premiums_Breakdown!F38/'Macro data'!C80</f>
        <v>2.959436592360469E-3</v>
      </c>
      <c r="G112" s="161">
        <f>Premiums_Breakdown!G38/'Macro data'!D80</f>
        <v>2.9539926793633259E-3</v>
      </c>
      <c r="H112" s="161">
        <f>Premiums_Breakdown!H38/'Macro data'!E80</f>
        <v>3.4474181761890875E-3</v>
      </c>
      <c r="I112" s="161">
        <f>Premiums_Breakdown!I38/'Macro data'!F80</f>
        <v>3.47891073360332E-3</v>
      </c>
      <c r="J112" s="161">
        <f>Premiums_Breakdown!J38/'Macro data'!G80</f>
        <v>3.4793631553618671E-3</v>
      </c>
      <c r="K112" s="161">
        <f>Premiums_Breakdown!K38/'Macro data'!H80</f>
        <v>3.8769318505244036E-3</v>
      </c>
      <c r="L112" s="161">
        <f>Premiums_Breakdown!L38/'Macro data'!I80</f>
        <v>3.6333249497519948E-3</v>
      </c>
      <c r="M112" s="161">
        <f>Premiums_Breakdown!M38/'Macro data'!J80</f>
        <v>4.3020430757391417E-3</v>
      </c>
      <c r="N112" s="161">
        <f>Premiums_Breakdown!N38/'Macro data'!K80</f>
        <v>4.8848823910733769E-3</v>
      </c>
      <c r="O112" s="161">
        <f>Premiums_Breakdown!O38/'Macro data'!L80</f>
        <v>5.9505290760749688E-3</v>
      </c>
      <c r="P112" s="161">
        <f>Premiums_Breakdown!P38/'Macro data'!M80</f>
        <v>6.0676992288552362E-3</v>
      </c>
      <c r="Q112" s="134" t="str">
        <f t="shared" si="16"/>
        <v>0 p.p</v>
      </c>
      <c r="R112" s="135" t="str">
        <f t="shared" si="17"/>
        <v>0.3 p.p</v>
      </c>
    </row>
    <row r="113" spans="3:18" ht="15.75" thickBot="1" x14ac:dyDescent="0.3">
      <c r="C113" s="256"/>
      <c r="D113" s="257"/>
      <c r="E113" s="132" t="s">
        <v>41</v>
      </c>
      <c r="F113" s="162">
        <f>Premiums_Breakdown!F39/'Macro data'!C81</f>
        <v>9.1969358012058081E-3</v>
      </c>
      <c r="G113" s="162">
        <f>Premiums_Breakdown!G39/'Macro data'!D81</f>
        <v>8.7485736999404207E-3</v>
      </c>
      <c r="H113" s="162">
        <f>Premiums_Breakdown!H39/'Macro data'!E81</f>
        <v>7.9147336733114519E-3</v>
      </c>
      <c r="I113" s="162">
        <f>Premiums_Breakdown!I39/'Macro data'!F81</f>
        <v>7.6943351073518306E-3</v>
      </c>
      <c r="J113" s="162">
        <f>Premiums_Breakdown!J39/'Macro data'!G81</f>
        <v>8.6434412674555542E-3</v>
      </c>
      <c r="K113" s="162">
        <f>Premiums_Breakdown!K39/'Macro data'!H81</f>
        <v>9.6948070130195955E-3</v>
      </c>
      <c r="L113" s="162">
        <f>Premiums_Breakdown!L39/'Macro data'!I81</f>
        <v>9.6002735739036827E-3</v>
      </c>
      <c r="M113" s="162">
        <f>Premiums_Breakdown!M39/'Macro data'!J81</f>
        <v>1.0034895656026083E-2</v>
      </c>
      <c r="N113" s="162">
        <f>Premiums_Breakdown!N39/'Macro data'!K81</f>
        <v>9.4707473205782617E-3</v>
      </c>
      <c r="O113" s="162">
        <f>Premiums_Breakdown!O39/'Macro data'!L81</f>
        <v>9.2713033636701876E-3</v>
      </c>
      <c r="P113" s="162">
        <f>Premiums_Breakdown!P39/'Macro data'!M81</f>
        <v>8.2999912452711121E-3</v>
      </c>
      <c r="Q113" s="134" t="str">
        <f t="shared" si="16"/>
        <v>0 p.p</v>
      </c>
      <c r="R113" s="135" t="str">
        <f t="shared" si="17"/>
        <v>0 p.p</v>
      </c>
    </row>
    <row r="114" spans="3:18" ht="15.75" hidden="1" thickBot="1" x14ac:dyDescent="0.3">
      <c r="C114" s="258"/>
      <c r="D114" s="259"/>
      <c r="E114" s="55" t="s">
        <v>85</v>
      </c>
      <c r="F114" s="141">
        <f>Premiums_Breakdown!F40/'Macro data'!C82</f>
        <v>1.0036965128341077E-2</v>
      </c>
      <c r="G114" s="141">
        <f>Premiums_Breakdown!G40/'Macro data'!D82</f>
        <v>9.9710314107116626E-3</v>
      </c>
      <c r="H114" s="141">
        <f>Premiums_Breakdown!H40/'Macro data'!E82</f>
        <v>9.4404962572512529E-3</v>
      </c>
      <c r="I114" s="141">
        <f>Premiums_Breakdown!I40/'Macro data'!F82</f>
        <v>9.0104252270457423E-3</v>
      </c>
      <c r="J114" s="141">
        <f>Premiums_Breakdown!J40/'Macro data'!G82</f>
        <v>8.8845419613418717E-3</v>
      </c>
      <c r="K114" s="141">
        <f>Premiums_Breakdown!K40/'Macro data'!H82</f>
        <v>9.2502884715713728E-3</v>
      </c>
      <c r="L114" s="141">
        <f>Premiums_Breakdown!L40/'Macro data'!I82</f>
        <v>8.8641673912834319E-3</v>
      </c>
      <c r="M114" s="141">
        <f>Premiums_Breakdown!M40/'Macro data'!J82</f>
        <v>8.8586852176415383E-3</v>
      </c>
      <c r="N114" s="141">
        <f>Premiums_Breakdown!N40/'Macro data'!K82</f>
        <v>8.7701531044578618E-3</v>
      </c>
      <c r="O114" s="141">
        <f>Premiums_Breakdown!O40/'Macro data'!L82</f>
        <v>8.6784955560464394E-3</v>
      </c>
      <c r="P114" s="144">
        <f>Premiums_Breakdown!P40/'Macro data'!M82</f>
        <v>8.3249744601457138E-3</v>
      </c>
      <c r="Q114" s="136" t="str">
        <f t="shared" si="16"/>
        <v>0 p.p</v>
      </c>
      <c r="R114" s="135" t="str">
        <f>IF(OR(P114=0,G114=0),"-",IF(P114=G114,"-",CONCATENATE(ROUNDDOWN((P114-G114)*100,1), " ", "p.p")))</f>
        <v>-0.1 p.p</v>
      </c>
    </row>
    <row r="115" spans="3:18" ht="16.5" thickTop="1" thickBot="1" x14ac:dyDescent="0.3">
      <c r="C115" s="260"/>
      <c r="D115" s="261"/>
      <c r="E115" s="55" t="s">
        <v>86</v>
      </c>
      <c r="F115" s="141">
        <f>Premiums_Breakdown!F41/'Macro data'!C85</f>
        <v>1.0039398546495671E-2</v>
      </c>
      <c r="G115" s="141">
        <f>Premiums_Breakdown!G41/'Macro data'!D85</f>
        <v>9.9733867759266136E-3</v>
      </c>
      <c r="H115" s="141">
        <f>Premiums_Breakdown!H41/'Macro data'!E85</f>
        <v>9.4427771591363077E-3</v>
      </c>
      <c r="I115" s="141">
        <f>Premiums_Breakdown!I41/'Macro data'!F85</f>
        <v>9.0125887816345594E-3</v>
      </c>
      <c r="J115" s="141">
        <f>Premiums_Breakdown!J41/'Macro data'!G85</f>
        <v>8.8867174613654516E-3</v>
      </c>
      <c r="K115" s="141">
        <f>Premiums_Breakdown!K41/'Macro data'!H85</f>
        <v>9.252539983999622E-3</v>
      </c>
      <c r="L115" s="141">
        <f>Premiums_Breakdown!L41/'Macro data'!I85</f>
        <v>8.8665837935875385E-3</v>
      </c>
      <c r="M115" s="141">
        <f>Premiums_Breakdown!M41/'Macro data'!J85</f>
        <v>8.8612279657154392E-3</v>
      </c>
      <c r="N115" s="141">
        <f>Premiums_Breakdown!N41/'Macro data'!K85</f>
        <v>8.7726604799041562E-3</v>
      </c>
      <c r="O115" s="141">
        <f>Premiums_Breakdown!O41/'Macro data'!L85</f>
        <v>8.6809610854602579E-3</v>
      </c>
      <c r="P115" s="144">
        <f>Premiums_Breakdown!P41/'Macro data'!M85</f>
        <v>8.3282518343239485E-3</v>
      </c>
      <c r="Q115" s="136" t="str">
        <f>IF(OR(O115=0,P115=0),"-",IF(O115=P115,"-",CONCATENATE(ROUNDDOWN((P115-O115)*100,1), " ", "p.p")))</f>
        <v>0 p.p</v>
      </c>
      <c r="R115" s="135" t="str">
        <f>IF(OR(P115=0,G115=0),"-",IF(P115=G115,"-",CONCATENATE(ROUNDDOWN((P115-G115)*100,1), " ", "p.p")))</f>
        <v>-0.1 p.p</v>
      </c>
    </row>
    <row r="116" spans="3:18" ht="15.75" hidden="1" thickTop="1" x14ac:dyDescent="0.25"/>
    <row r="117" spans="3:18" hidden="1" x14ac:dyDescent="0.25">
      <c r="C117"/>
      <c r="D117"/>
    </row>
    <row r="118" spans="3:18" ht="18.75" hidden="1" x14ac:dyDescent="0.25">
      <c r="C118" s="264" t="s">
        <v>224</v>
      </c>
      <c r="D118" s="265"/>
      <c r="E118" s="272" t="s">
        <v>182</v>
      </c>
      <c r="F118" s="273"/>
      <c r="G118" s="273"/>
      <c r="H118" s="273"/>
      <c r="I118" s="273"/>
      <c r="J118" s="273"/>
      <c r="K118" s="273"/>
      <c r="L118" s="273"/>
      <c r="M118" s="273"/>
      <c r="N118" s="273"/>
      <c r="O118" s="273"/>
      <c r="P118" s="274"/>
    </row>
    <row r="119" spans="3:18" hidden="1" x14ac:dyDescent="0.15">
      <c r="C119" s="262" t="s">
        <v>93</v>
      </c>
      <c r="D119" s="263"/>
      <c r="E119" s="110"/>
      <c r="F119" s="111">
        <v>2004</v>
      </c>
      <c r="G119" s="111">
        <f t="shared" ref="G119:P119" si="18">F119+1</f>
        <v>2005</v>
      </c>
      <c r="H119" s="111">
        <f t="shared" si="18"/>
        <v>2006</v>
      </c>
      <c r="I119" s="111">
        <f t="shared" si="18"/>
        <v>2007</v>
      </c>
      <c r="J119" s="111">
        <f t="shared" si="18"/>
        <v>2008</v>
      </c>
      <c r="K119" s="111">
        <f t="shared" si="18"/>
        <v>2009</v>
      </c>
      <c r="L119" s="111">
        <f t="shared" si="18"/>
        <v>2010</v>
      </c>
      <c r="M119" s="111">
        <f t="shared" si="18"/>
        <v>2011</v>
      </c>
      <c r="N119" s="111">
        <f t="shared" si="18"/>
        <v>2012</v>
      </c>
      <c r="O119" s="121">
        <f t="shared" si="18"/>
        <v>2013</v>
      </c>
      <c r="P119" s="121">
        <f t="shared" si="18"/>
        <v>2014</v>
      </c>
      <c r="Q119" s="137" t="s">
        <v>83</v>
      </c>
      <c r="R119" s="138" t="s">
        <v>84</v>
      </c>
    </row>
    <row r="120" spans="3:18" hidden="1" x14ac:dyDescent="0.25">
      <c r="C120" s="256"/>
      <c r="D120" s="257"/>
      <c r="E120" s="45" t="s">
        <v>0</v>
      </c>
      <c r="F120" s="160">
        <f>Premiums_Breakdown!F47/'Macro data'!C50</f>
        <v>5.7262690034161632E-3</v>
      </c>
      <c r="G120" s="160">
        <f>Premiums_Breakdown!G47/'Macro data'!D50</f>
        <v>5.5254885887593861E-3</v>
      </c>
      <c r="H120" s="160">
        <f>Premiums_Breakdown!H47/'Macro data'!E50</f>
        <v>5.392565239907234E-3</v>
      </c>
      <c r="I120" s="160">
        <f>Premiums_Breakdown!I47/'Macro data'!F50</f>
        <v>5.2524040462282387E-3</v>
      </c>
      <c r="J120" s="160">
        <f>Premiums_Breakdown!J47/'Macro data'!G50</f>
        <v>5.2581026162400353E-3</v>
      </c>
      <c r="K120" s="160">
        <f>Premiums_Breakdown!K47/'Macro data'!H50</f>
        <v>5.5592749391659476E-3</v>
      </c>
      <c r="L120" s="160">
        <f>Premiums_Breakdown!L47/'Macro data'!I50</f>
        <v>5.5674915595400392E-3</v>
      </c>
      <c r="M120" s="160">
        <f>Premiums_Breakdown!M47/'Macro data'!J50</f>
        <v>5.4976917469830725E-3</v>
      </c>
      <c r="N120" s="160">
        <f>Premiums_Breakdown!N47/'Macro data'!K50</f>
        <v>5.5294059419361942E-3</v>
      </c>
      <c r="O120" s="160">
        <f>Premiums_Breakdown!O47/'Macro data'!L50</f>
        <v>5.6448558035379391E-3</v>
      </c>
      <c r="P120" s="160">
        <f>Premiums_Breakdown!P47/'Macro data'!M50</f>
        <v>5.7162733789500059E-3</v>
      </c>
      <c r="Q120" s="139" t="str">
        <f>IF(OR(O120=0,P120=0),"-",IF(O120=P120,"-",CONCATENATE(ROUNDDOWN((P120-O120)*100,1), " ", "p.p")))</f>
        <v>0 p.p</v>
      </c>
      <c r="R120" s="139" t="str">
        <f>IF(OR(P120=0,G120=0),"-",IF(P120=G120,"-",CONCATENATE(ROUNDDOWN((P120-G120)*100,1), " ", "p.p")))</f>
        <v>0 p.p</v>
      </c>
    </row>
    <row r="121" spans="3:18" hidden="1" x14ac:dyDescent="0.25">
      <c r="C121" s="256"/>
      <c r="D121" s="257"/>
      <c r="E121" s="45" t="s">
        <v>1</v>
      </c>
      <c r="F121" s="161">
        <f>Premiums_Breakdown!F48/'Macro data'!C51</f>
        <v>2.6433234754726443E-3</v>
      </c>
      <c r="G121" s="161">
        <f>Premiums_Breakdown!G48/'Macro data'!D51</f>
        <v>2.7386613458781936E-3</v>
      </c>
      <c r="H121" s="161">
        <f>Premiums_Breakdown!H48/'Macro data'!E51</f>
        <v>2.8420790485630849E-3</v>
      </c>
      <c r="I121" s="161">
        <f>Premiums_Breakdown!I48/'Macro data'!F51</f>
        <v>2.978463604061796E-3</v>
      </c>
      <c r="J121" s="161">
        <f>Premiums_Breakdown!J48/'Macro data'!G51</f>
        <v>3.1368538070386909E-3</v>
      </c>
      <c r="K121" s="161">
        <f>Premiums_Breakdown!K48/'Macro data'!H51</f>
        <v>3.4133182361318036E-3</v>
      </c>
      <c r="L121" s="161">
        <f>Premiums_Breakdown!L48/'Macro data'!I51</f>
        <v>3.4277309000210533E-3</v>
      </c>
      <c r="M121" s="161">
        <f>Premiums_Breakdown!M48/'Macro data'!J51</f>
        <v>3.4521883040416939E-3</v>
      </c>
      <c r="N121" s="161">
        <f>Premiums_Breakdown!N48/'Macro data'!K51</f>
        <v>3.5019789594791986E-3</v>
      </c>
      <c r="O121" s="161">
        <f>Premiums_Breakdown!O48/'Macro data'!L51</f>
        <v>3.543200443500438E-3</v>
      </c>
      <c r="P121" s="161">
        <f>Premiums_Breakdown!P48/'Macro data'!M51</f>
        <v>3.5881947226927544E-3</v>
      </c>
      <c r="Q121" s="139" t="str">
        <f t="shared" ref="Q121:Q152" si="19">IF(OR(O121=0,P121=0),"-",IF(O121=P121,"-",CONCATENATE(ROUNDDOWN((P121-O121)*100,1), " ", "p.p")))</f>
        <v>0 p.p</v>
      </c>
      <c r="R121" s="139" t="str">
        <f>IF(OR(P121=0,G121=0),"-",IF(P121=G121,"-",CONCATENATE(ROUNDDOWN((P121-G121)*100,1), " ", "p.p")))</f>
        <v>0 p.p</v>
      </c>
    </row>
    <row r="122" spans="3:18" hidden="1" x14ac:dyDescent="0.25">
      <c r="C122" s="256"/>
      <c r="D122" s="257"/>
      <c r="E122" s="45" t="s">
        <v>2</v>
      </c>
      <c r="F122" s="161">
        <f>Premiums_Breakdown!F49/'Macro data'!C52</f>
        <v>2.5078587000041646E-7</v>
      </c>
      <c r="G122" s="161">
        <f>Premiums_Breakdown!G49/'Macro data'!D52</f>
        <v>5.2469461366349227E-5</v>
      </c>
      <c r="H122" s="161">
        <f>Premiums_Breakdown!H49/'Macro data'!E52</f>
        <v>1.9058578187482728E-7</v>
      </c>
      <c r="I122" s="161">
        <f>Premiums_Breakdown!I49/'Macro data'!F52</f>
        <v>2.8767108199444509E-7</v>
      </c>
      <c r="J122" s="161">
        <f>Premiums_Breakdown!J49/'Macro data'!G52</f>
        <v>4.6009708983378125E-7</v>
      </c>
      <c r="K122" s="161">
        <f>Premiums_Breakdown!K49/'Macro data'!H52</f>
        <v>5.8782022630961575E-7</v>
      </c>
      <c r="L122" s="161">
        <f>Premiums_Breakdown!L49/'Macro data'!I52</f>
        <v>4.5616619774779579E-7</v>
      </c>
      <c r="M122" s="161">
        <f>Premiums_Breakdown!M49/'Macro data'!J52</f>
        <v>1.6957009128584533E-6</v>
      </c>
      <c r="N122" s="161">
        <f>Premiums_Breakdown!N49/'Macro data'!K52</f>
        <v>2.3195240084724608E-4</v>
      </c>
      <c r="O122" s="161">
        <f>Premiums_Breakdown!O49/'Macro data'!L52</f>
        <v>4.6087838316287834E-4</v>
      </c>
      <c r="P122" s="161">
        <f>Premiums_Breakdown!P49/'Macro data'!M52</f>
        <v>5.355134514352022E-4</v>
      </c>
      <c r="Q122" s="139" t="str">
        <f t="shared" si="19"/>
        <v>0 p.p</v>
      </c>
      <c r="R122" s="139" t="str">
        <f t="shared" ref="R122:R151" si="20">IF(OR(P122=0,G122=0),"-",IF(P122=G122,"-",CONCATENATE(ROUNDDOWN((P122-G122)*100,1), " ", "p.p")))</f>
        <v>0 p.p</v>
      </c>
    </row>
    <row r="123" spans="3:18" hidden="1" x14ac:dyDescent="0.25">
      <c r="C123" s="256"/>
      <c r="D123" s="257"/>
      <c r="E123" s="45" t="s">
        <v>3</v>
      </c>
      <c r="F123" s="161">
        <f>Premiums_Breakdown!F50/'Macro data'!C53</f>
        <v>1.7112790151260673E-2</v>
      </c>
      <c r="G123" s="161">
        <f>Premiums_Breakdown!G50/'Macro data'!D53</f>
        <v>1.577836279158493E-2</v>
      </c>
      <c r="H123" s="161">
        <f>Premiums_Breakdown!H50/'Macro data'!E53</f>
        <v>1.5370644936313214E-2</v>
      </c>
      <c r="I123" s="161">
        <f>Premiums_Breakdown!I50/'Macro data'!F53</f>
        <v>1.506038656462051E-2</v>
      </c>
      <c r="J123" s="161">
        <f>Premiums_Breakdown!J50/'Macro data'!G53</f>
        <v>1.8981993751753336E-2</v>
      </c>
      <c r="K123" s="161">
        <f>Premiums_Breakdown!K50/'Macro data'!H53</f>
        <v>1.8383662396429589E-2</v>
      </c>
      <c r="L123" s="161">
        <f>Premiums_Breakdown!L50/'Macro data'!I53</f>
        <v>1.6796658161658484E-2</v>
      </c>
      <c r="M123" s="161">
        <f>Premiums_Breakdown!M50/'Macro data'!J53</f>
        <v>1.5328937114064004E-2</v>
      </c>
      <c r="N123" s="161">
        <f>Premiums_Breakdown!N50/'Macro data'!K53</f>
        <v>1.5194048035807775E-2</v>
      </c>
      <c r="O123" s="161">
        <f>Premiums_Breakdown!O50/'Macro data'!L53</f>
        <v>1.5559125201317532E-2</v>
      </c>
      <c r="P123" s="161">
        <f>Premiums_Breakdown!P50/'Macro data'!M53</f>
        <v>1.0280369426178189E-2</v>
      </c>
      <c r="Q123" s="139" t="str">
        <f t="shared" si="19"/>
        <v>-0.5 p.p</v>
      </c>
      <c r="R123" s="139" t="str">
        <f t="shared" si="20"/>
        <v>-0.5 p.p</v>
      </c>
    </row>
    <row r="124" spans="3:18" hidden="1" x14ac:dyDescent="0.25">
      <c r="C124" s="256"/>
      <c r="D124" s="257"/>
      <c r="E124" s="45" t="s">
        <v>4</v>
      </c>
      <c r="F124" s="161">
        <f>Premiums_Breakdown!F51/'Macro data'!C54</f>
        <v>4.190958313458973E-3</v>
      </c>
      <c r="G124" s="161">
        <f>Premiums_Breakdown!G51/'Macro data'!D54</f>
        <v>4.5051642606564937E-3</v>
      </c>
      <c r="H124" s="161">
        <f>Premiums_Breakdown!H51/'Macro data'!E54</f>
        <v>4.6221360608849904E-3</v>
      </c>
      <c r="I124" s="161">
        <f>Premiums_Breakdown!I51/'Macro data'!F54</f>
        <v>6.1182808543093674E-3</v>
      </c>
      <c r="J124" s="161">
        <f>Premiums_Breakdown!J51/'Macro data'!G54</f>
        <v>3.9084544563317844E-3</v>
      </c>
      <c r="K124" s="161">
        <f>Premiums_Breakdown!K51/'Macro data'!H54</f>
        <v>4.5632928225977174E-3</v>
      </c>
      <c r="L124" s="161">
        <f>Premiums_Breakdown!L51/'Macro data'!I54</f>
        <v>4.6301454658000613E-3</v>
      </c>
      <c r="M124" s="161">
        <f>Premiums_Breakdown!M51/'Macro data'!J54</f>
        <v>4.9777540578958982E-3</v>
      </c>
      <c r="N124" s="161">
        <f>Premiums_Breakdown!N51/'Macro data'!K54</f>
        <v>5.306242304660736E-3</v>
      </c>
      <c r="O124" s="161">
        <f>Premiums_Breakdown!O51/'Macro data'!L54</f>
        <v>5.4252741612349532E-3</v>
      </c>
      <c r="P124" s="161">
        <f>Premiums_Breakdown!P51/'Macro data'!M54</f>
        <v>5.7693516048508255E-3</v>
      </c>
      <c r="Q124" s="139" t="str">
        <f t="shared" si="19"/>
        <v>0 p.p</v>
      </c>
      <c r="R124" s="139" t="str">
        <f t="shared" si="20"/>
        <v>0.1 p.p</v>
      </c>
    </row>
    <row r="125" spans="3:18" hidden="1" x14ac:dyDescent="0.25">
      <c r="C125" s="256"/>
      <c r="D125" s="257"/>
      <c r="E125" s="45" t="s">
        <v>44</v>
      </c>
      <c r="F125" s="161">
        <f>Premiums_Breakdown!F52/'Macro data'!C55</f>
        <v>2.3238962761361036E-4</v>
      </c>
      <c r="G125" s="161">
        <f>Premiums_Breakdown!G52/'Macro data'!D55</f>
        <v>2.5642355930145333E-4</v>
      </c>
      <c r="H125" s="161">
        <f>Premiums_Breakdown!H52/'Macro data'!E55</f>
        <v>2.5961404932773929E-4</v>
      </c>
      <c r="I125" s="161">
        <f>Premiums_Breakdown!I52/'Macro data'!F55</f>
        <v>3.2161641620481269E-4</v>
      </c>
      <c r="J125" s="161">
        <f>Premiums_Breakdown!J52/'Macro data'!G55</f>
        <v>3.5526547315802161E-4</v>
      </c>
      <c r="K125" s="161">
        <f>Premiums_Breakdown!K52/'Macro data'!H55</f>
        <v>4.3259611860632533E-4</v>
      </c>
      <c r="L125" s="161">
        <f>Premiums_Breakdown!L52/'Macro data'!I55</f>
        <v>6.1380055666612396E-4</v>
      </c>
      <c r="M125" s="161">
        <f>Premiums_Breakdown!M52/'Macro data'!J55</f>
        <v>6.694047770876378E-4</v>
      </c>
      <c r="N125" s="161">
        <f>Premiums_Breakdown!N52/'Macro data'!K55</f>
        <v>5.7416324970142906E-4</v>
      </c>
      <c r="O125" s="161">
        <f>Premiums_Breakdown!O52/'Macro data'!L55</f>
        <v>5.6071416561364739E-4</v>
      </c>
      <c r="P125" s="161">
        <f>Premiums_Breakdown!P52/'Macro data'!M55</f>
        <v>5.2734803939362277E-4</v>
      </c>
      <c r="Q125" s="139" t="str">
        <f t="shared" si="19"/>
        <v>0 p.p</v>
      </c>
      <c r="R125" s="139" t="str">
        <f t="shared" si="20"/>
        <v>0 p.p</v>
      </c>
    </row>
    <row r="126" spans="3:18" hidden="1" x14ac:dyDescent="0.25">
      <c r="C126" s="256"/>
      <c r="D126" s="257"/>
      <c r="E126" s="45" t="s">
        <v>6</v>
      </c>
      <c r="F126" s="161">
        <f>Premiums_Breakdown!F53/'Macro data'!C56</f>
        <v>1.2029421141321673E-2</v>
      </c>
      <c r="G126" s="161">
        <f>Premiums_Breakdown!G53/'Macro data'!D56</f>
        <v>1.1901715539076168E-2</v>
      </c>
      <c r="H126" s="161">
        <f>Premiums_Breakdown!H53/'Macro data'!E56</f>
        <v>1.1916576018743201E-2</v>
      </c>
      <c r="I126" s="161">
        <f>Premiums_Breakdown!I53/'Macro data'!F56</f>
        <v>1.1736935831497425E-2</v>
      </c>
      <c r="J126" s="161">
        <f>Premiums_Breakdown!J53/'Macro data'!G56</f>
        <v>1.1857217691808508E-2</v>
      </c>
      <c r="K126" s="161">
        <f>Premiums_Breakdown!K53/'Macro data'!H56</f>
        <v>1.2809261354847638E-2</v>
      </c>
      <c r="L126" s="161">
        <f>Premiums_Breakdown!L53/'Macro data'!I56</f>
        <v>1.2914269744043598E-2</v>
      </c>
      <c r="M126" s="161">
        <f>Premiums_Breakdown!M53/'Macro data'!J56</f>
        <v>1.2843910933274054E-2</v>
      </c>
      <c r="N126" s="161">
        <f>Premiums_Breakdown!N53/'Macro data'!K56</f>
        <v>1.2956107494817994E-2</v>
      </c>
      <c r="O126" s="161">
        <f>Premiums_Breakdown!O53/'Macro data'!L56</f>
        <v>1.2831911955237267E-2</v>
      </c>
      <c r="P126" s="161">
        <f>Premiums_Breakdown!P53/'Macro data'!M56</f>
        <v>1.2508824673960582E-2</v>
      </c>
      <c r="Q126" s="139" t="str">
        <f t="shared" si="19"/>
        <v>0 p.p</v>
      </c>
      <c r="R126" s="139" t="str">
        <f t="shared" si="20"/>
        <v>0 p.p</v>
      </c>
    </row>
    <row r="127" spans="3:18" hidden="1" x14ac:dyDescent="0.25">
      <c r="C127" s="256"/>
      <c r="D127" s="257"/>
      <c r="E127" s="45" t="s">
        <v>7</v>
      </c>
      <c r="F127" s="161">
        <f>Premiums_Breakdown!F54/'Macro data'!C57</f>
        <v>1.3222063296207268E-4</v>
      </c>
      <c r="G127" s="161">
        <f>Premiums_Breakdown!G54/'Macro data'!D57</f>
        <v>2.0628926582571939E-4</v>
      </c>
      <c r="H127" s="161">
        <f>Premiums_Breakdown!H54/'Macro data'!E57</f>
        <v>2.2207666937591316E-4</v>
      </c>
      <c r="I127" s="161">
        <f>Premiums_Breakdown!I54/'Macro data'!F57</f>
        <v>2.888332393087595E-4</v>
      </c>
      <c r="J127" s="161">
        <f>Premiums_Breakdown!J54/'Macro data'!G57</f>
        <v>3.7995121672498736E-4</v>
      </c>
      <c r="K127" s="161">
        <f>Premiums_Breakdown!K54/'Macro data'!H57</f>
        <v>5.0466535922557762E-4</v>
      </c>
      <c r="L127" s="161">
        <f>Premiums_Breakdown!L54/'Macro data'!I57</f>
        <v>5.3943858412749512E-4</v>
      </c>
      <c r="M127" s="161">
        <f>Premiums_Breakdown!M54/'Macro data'!J57</f>
        <v>6.211451462349917E-4</v>
      </c>
      <c r="N127" s="161">
        <f>Premiums_Breakdown!N54/'Macro data'!K57</f>
        <v>6.4107371025207279E-4</v>
      </c>
      <c r="O127" s="161">
        <f>Premiums_Breakdown!O54/'Macro data'!L57</f>
        <v>6.7703692814338908E-4</v>
      </c>
      <c r="P127" s="161">
        <f>Premiums_Breakdown!P54/'Macro data'!M57</f>
        <v>7.7422869229491634E-4</v>
      </c>
      <c r="Q127" s="139" t="str">
        <f t="shared" si="19"/>
        <v>0 p.p</v>
      </c>
      <c r="R127" s="139" t="str">
        <f t="shared" si="20"/>
        <v>0 p.p</v>
      </c>
    </row>
    <row r="128" spans="3:18" hidden="1" x14ac:dyDescent="0.25">
      <c r="C128" s="256"/>
      <c r="D128" s="257"/>
      <c r="E128" s="45" t="s">
        <v>8</v>
      </c>
      <c r="F128" s="161">
        <f>Premiums_Breakdown!F55/'Macro data'!C58</f>
        <v>4.0290148011953018E-4</v>
      </c>
      <c r="G128" s="161">
        <f>Premiums_Breakdown!G55/'Macro data'!D58</f>
        <v>3.9163636072692338E-4</v>
      </c>
      <c r="H128" s="161">
        <f>Premiums_Breakdown!H55/'Macro data'!E58</f>
        <v>3.1724157544288237E-4</v>
      </c>
      <c r="I128" s="161">
        <f>Premiums_Breakdown!I55/'Macro data'!F58</f>
        <v>3.1072179645999618E-4</v>
      </c>
      <c r="J128" s="161">
        <f>Premiums_Breakdown!J55/'Macro data'!G58</f>
        <v>3.8960132186150614E-4</v>
      </c>
      <c r="K128" s="161">
        <f>Premiums_Breakdown!K55/'Macro data'!H58</f>
        <v>6.03598963864654E-4</v>
      </c>
      <c r="L128" s="161">
        <f>Premiums_Breakdown!L55/'Macro data'!I58</f>
        <v>4.6229884901183619E-4</v>
      </c>
      <c r="M128" s="161">
        <f>Premiums_Breakdown!M55/'Macro data'!J58</f>
        <v>4.5111498555212821E-4</v>
      </c>
      <c r="N128" s="161">
        <f>Premiums_Breakdown!N55/'Macro data'!K58</f>
        <v>4.7627957611117724E-4</v>
      </c>
      <c r="O128" s="161">
        <f>Premiums_Breakdown!O55/'Macro data'!L58</f>
        <v>4.9629645441543759E-4</v>
      </c>
      <c r="P128" s="161">
        <f>Premiums_Breakdown!P55/'Macro data'!M58</f>
        <v>5.1727758344302004E-4</v>
      </c>
      <c r="Q128" s="139" t="str">
        <f t="shared" si="19"/>
        <v>0 p.p</v>
      </c>
      <c r="R128" s="139" t="str">
        <f t="shared" si="20"/>
        <v>0 p.p</v>
      </c>
    </row>
    <row r="129" spans="3:18" hidden="1" x14ac:dyDescent="0.25">
      <c r="C129" s="256"/>
      <c r="D129" s="257"/>
      <c r="E129" s="45" t="s">
        <v>9</v>
      </c>
      <c r="F129" s="161">
        <f>Premiums_Breakdown!F56/'Macro data'!C59</f>
        <v>4.7593924192969404E-3</v>
      </c>
      <c r="G129" s="161">
        <f>Premiums_Breakdown!G56/'Macro data'!D59</f>
        <v>4.6803140959373107E-3</v>
      </c>
      <c r="H129" s="161">
        <f>Premiums_Breakdown!H56/'Macro data'!E59</f>
        <v>4.7419586258375702E-3</v>
      </c>
      <c r="I129" s="161">
        <f>Premiums_Breakdown!I56/'Macro data'!F59</f>
        <v>4.861724872655339E-3</v>
      </c>
      <c r="J129" s="161">
        <f>Premiums_Breakdown!J56/'Macro data'!G59</f>
        <v>5.0469851480057018E-3</v>
      </c>
      <c r="K129" s="161">
        <f>Premiums_Breakdown!K56/'Macro data'!H59</f>
        <v>5.4865238057095513E-3</v>
      </c>
      <c r="L129" s="161">
        <f>Premiums_Breakdown!L56/'Macro data'!I59</f>
        <v>5.0752729854218626E-3</v>
      </c>
      <c r="M129" s="161">
        <f>Premiums_Breakdown!M56/'Macro data'!J59</f>
        <v>5.9775764962630247E-3</v>
      </c>
      <c r="N129" s="161">
        <f>Premiums_Breakdown!N56/'Macro data'!K59</f>
        <v>6.2903580974851131E-3</v>
      </c>
      <c r="O129" s="161">
        <f>Premiums_Breakdown!O56/'Macro data'!L59</f>
        <v>6.4661693759150204E-3</v>
      </c>
      <c r="P129" s="161">
        <f>Premiums_Breakdown!P56/'Macro data'!M59</f>
        <v>6.6851858930219036E-3</v>
      </c>
      <c r="Q129" s="139" t="str">
        <f t="shared" si="19"/>
        <v>0 p.p</v>
      </c>
      <c r="R129" s="139" t="str">
        <f t="shared" si="20"/>
        <v>0.2 p.p</v>
      </c>
    </row>
    <row r="130" spans="3:18" hidden="1" x14ac:dyDescent="0.25">
      <c r="C130" s="256"/>
      <c r="D130" s="257"/>
      <c r="E130" s="45" t="s">
        <v>10</v>
      </c>
      <c r="F130" s="161">
        <f>Premiums_Breakdown!F57/'Macro data'!C60</f>
        <v>6.1077325207203187E-4</v>
      </c>
      <c r="G130" s="161">
        <f>Premiums_Breakdown!G57/'Macro data'!D60</f>
        <v>6.8131908240919297E-4</v>
      </c>
      <c r="H130" s="161">
        <f>Premiums_Breakdown!H57/'Macro data'!E60</f>
        <v>7.0677928789090105E-4</v>
      </c>
      <c r="I130" s="161">
        <f>Premiums_Breakdown!I57/'Macro data'!F60</f>
        <v>7.3425374094241737E-4</v>
      </c>
      <c r="J130" s="161">
        <f>Premiums_Breakdown!J57/'Macro data'!G60</f>
        <v>8.3113504137607053E-4</v>
      </c>
      <c r="K130" s="161">
        <f>Premiums_Breakdown!K57/'Macro data'!H60</f>
        <v>9.7221992056521333E-4</v>
      </c>
      <c r="L130" s="161">
        <f>Premiums_Breakdown!L57/'Macro data'!I60</f>
        <v>1.0529128808123998E-3</v>
      </c>
      <c r="M130" s="161">
        <f>Premiums_Breakdown!M57/'Macro data'!J60</f>
        <v>1.1073353346641676E-3</v>
      </c>
      <c r="N130" s="161">
        <f>Premiums_Breakdown!N57/'Macro data'!K60</f>
        <v>1.1812225653551425E-3</v>
      </c>
      <c r="O130" s="161">
        <f>Premiums_Breakdown!O57/'Macro data'!L60</f>
        <v>1.37132107230377E-3</v>
      </c>
      <c r="P130" s="161">
        <f>Premiums_Breakdown!P57/'Macro data'!M60</f>
        <v>1.5292993162267479E-3</v>
      </c>
      <c r="Q130" s="139" t="str">
        <f t="shared" si="19"/>
        <v>0 p.p</v>
      </c>
      <c r="R130" s="139" t="str">
        <f t="shared" si="20"/>
        <v>0 p.p</v>
      </c>
    </row>
    <row r="131" spans="3:18" hidden="1" x14ac:dyDescent="0.25">
      <c r="C131" s="256"/>
      <c r="D131" s="257"/>
      <c r="E131" s="45" t="s">
        <v>11</v>
      </c>
      <c r="F131" s="161">
        <f>Premiums_Breakdown!F58/'Macro data'!C61</f>
        <v>3.6940712400252208E-3</v>
      </c>
      <c r="G131" s="161">
        <f>Premiums_Breakdown!G58/'Macro data'!D61</f>
        <v>3.8024813278230898E-3</v>
      </c>
      <c r="H131" s="161">
        <f>Premiums_Breakdown!H58/'Macro data'!E61</f>
        <v>3.9449042858192779E-3</v>
      </c>
      <c r="I131" s="161">
        <f>Premiums_Breakdown!I58/'Macro data'!F61</f>
        <v>3.9880162128989568E-3</v>
      </c>
      <c r="J131" s="161">
        <f>Premiums_Breakdown!J58/'Macro data'!G61</f>
        <v>4.22289471424635E-3</v>
      </c>
      <c r="K131" s="161">
        <f>Premiums_Breakdown!K58/'Macro data'!H61</f>
        <v>4.6466983809393724E-3</v>
      </c>
      <c r="L131" s="161">
        <f>Premiums_Breakdown!L58/'Macro data'!I61</f>
        <v>4.7984905131089797E-3</v>
      </c>
      <c r="M131" s="161">
        <f>Premiums_Breakdown!M58/'Macro data'!J61</f>
        <v>4.6245705061661651E-3</v>
      </c>
      <c r="N131" s="161">
        <f>Premiums_Breakdown!N58/'Macro data'!K61</f>
        <v>4.8334179073653205E-3</v>
      </c>
      <c r="O131" s="161">
        <f>Premiums_Breakdown!O58/'Macro data'!L61</f>
        <v>4.9211812535877707E-3</v>
      </c>
      <c r="P131" s="161">
        <f>Premiums_Breakdown!P58/'Macro data'!M61</f>
        <v>5.0781988221054756E-3</v>
      </c>
      <c r="Q131" s="139" t="str">
        <f t="shared" si="19"/>
        <v>0 p.p</v>
      </c>
      <c r="R131" s="139" t="str">
        <f t="shared" si="20"/>
        <v>0.1 p.p</v>
      </c>
    </row>
    <row r="132" spans="3:18" hidden="1" x14ac:dyDescent="0.25">
      <c r="C132" s="256"/>
      <c r="D132" s="257"/>
      <c r="E132" s="45" t="s">
        <v>12</v>
      </c>
      <c r="F132" s="161">
        <f>Premiums_Breakdown!F59/'Macro data'!C62</f>
        <v>2.6988280609028333E-5</v>
      </c>
      <c r="G132" s="161">
        <f>Premiums_Breakdown!G59/'Macro data'!D62</f>
        <v>2.5106363107304092E-5</v>
      </c>
      <c r="H132" s="161">
        <f>Premiums_Breakdown!H59/'Macro data'!E62</f>
        <v>2.2953626787800605E-5</v>
      </c>
      <c r="I132" s="161">
        <f>Premiums_Breakdown!I59/'Macro data'!F62</f>
        <v>3.0064712145413564E-5</v>
      </c>
      <c r="J132" s="161">
        <f>Premiums_Breakdown!J59/'Macro data'!G62</f>
        <v>3.7175320048526183E-5</v>
      </c>
      <c r="K132" s="161">
        <f>Premiums_Breakdown!K59/'Macro data'!H62</f>
        <v>4.6329249339808196E-5</v>
      </c>
      <c r="L132" s="161">
        <f>Premiums_Breakdown!L59/'Macro data'!I62</f>
        <v>7.9572219746642056E-5</v>
      </c>
      <c r="M132" s="161">
        <f>Premiums_Breakdown!M59/'Macro data'!J62</f>
        <v>9.1455240601891002E-5</v>
      </c>
      <c r="N132" s="161">
        <f>Premiums_Breakdown!N59/'Macro data'!K62</f>
        <v>9.7835417141897902E-5</v>
      </c>
      <c r="O132" s="161">
        <f>Premiums_Breakdown!O59/'Macro data'!L62</f>
        <v>1.0962610372931562E-4</v>
      </c>
      <c r="P132" s="161">
        <f>Premiums_Breakdown!P59/'Macro data'!M62</f>
        <v>1.3960194459924747E-4</v>
      </c>
      <c r="Q132" s="139" t="str">
        <f t="shared" si="19"/>
        <v>0 p.p</v>
      </c>
      <c r="R132" s="139" t="str">
        <f t="shared" si="20"/>
        <v>0 p.p</v>
      </c>
    </row>
    <row r="133" spans="3:18" hidden="1" x14ac:dyDescent="0.25">
      <c r="C133" s="256"/>
      <c r="D133" s="257"/>
      <c r="E133" s="45" t="s">
        <v>13</v>
      </c>
      <c r="F133" s="161">
        <f>Premiums_Breakdown!F60/'Macro data'!C63</f>
        <v>5.0246976908240536E-4</v>
      </c>
      <c r="G133" s="161">
        <f>Premiums_Breakdown!G60/'Macro data'!D63</f>
        <v>6.6885725836128009E-4</v>
      </c>
      <c r="H133" s="161">
        <f>Premiums_Breakdown!H60/'Macro data'!E63</f>
        <v>7.1791764340120026E-4</v>
      </c>
      <c r="I133" s="161">
        <f>Premiums_Breakdown!I60/'Macro data'!F63</f>
        <v>7.4617153861050462E-4</v>
      </c>
      <c r="J133" s="161">
        <f>Premiums_Breakdown!J60/'Macro data'!G63</f>
        <v>7.6238949040889116E-4</v>
      </c>
      <c r="K133" s="161">
        <f>Premiums_Breakdown!K60/'Macro data'!H63</f>
        <v>7.8481437903056886E-4</v>
      </c>
      <c r="L133" s="161">
        <f>Premiums_Breakdown!L60/'Macro data'!I63</f>
        <v>7.4860087931924349E-4</v>
      </c>
      <c r="M133" s="161">
        <f>Premiums_Breakdown!M60/'Macro data'!J63</f>
        <v>7.4478984715845671E-4</v>
      </c>
      <c r="N133" s="161">
        <f>Premiums_Breakdown!N60/'Macro data'!K63</f>
        <v>7.0739797930269191E-4</v>
      </c>
      <c r="O133" s="161">
        <f>Premiums_Breakdown!O60/'Macro data'!L63</f>
        <v>7.4641637628896328E-4</v>
      </c>
      <c r="P133" s="161">
        <f>Premiums_Breakdown!P60/'Macro data'!M63</f>
        <v>8.4256875981792627E-4</v>
      </c>
      <c r="Q133" s="139" t="str">
        <f t="shared" si="19"/>
        <v>0 p.p</v>
      </c>
      <c r="R133" s="139" t="str">
        <f t="shared" si="20"/>
        <v>0 p.p</v>
      </c>
    </row>
    <row r="134" spans="3:18" hidden="1" x14ac:dyDescent="0.25">
      <c r="C134" s="256"/>
      <c r="D134" s="257"/>
      <c r="E134" s="45" t="s">
        <v>14</v>
      </c>
      <c r="F134" s="161">
        <f>Premiums_Breakdown!F61/'Macro data'!C64</f>
        <v>5.5344349937876721E-5</v>
      </c>
      <c r="G134" s="161">
        <f>Premiums_Breakdown!G61/'Macro data'!D64</f>
        <v>5.5936432958373805E-5</v>
      </c>
      <c r="H134" s="161">
        <f>Premiums_Breakdown!H61/'Macro data'!E64</f>
        <v>5.8922768007946928E-5</v>
      </c>
      <c r="I134" s="161">
        <f>Premiums_Breakdown!I61/'Macro data'!F64</f>
        <v>7.1183615393554203E-5</v>
      </c>
      <c r="J134" s="161">
        <f>Premiums_Breakdown!J61/'Macro data'!G64</f>
        <v>8.5713924316392561E-5</v>
      </c>
      <c r="K134" s="161">
        <f>Premiums_Breakdown!K61/'Macro data'!H64</f>
        <v>1.6247769163220071E-4</v>
      </c>
      <c r="L134" s="161">
        <f>Premiums_Breakdown!L61/'Macro data'!I64</f>
        <v>2.571240302058849E-4</v>
      </c>
      <c r="M134" s="161">
        <f>Premiums_Breakdown!M61/'Macro data'!J64</f>
        <v>1.6283104710183743E-4</v>
      </c>
      <c r="N134" s="161">
        <f>Premiums_Breakdown!N61/'Macro data'!K64</f>
        <v>1.9387605536711695E-4</v>
      </c>
      <c r="O134" s="161">
        <f>Premiums_Breakdown!O61/'Macro data'!L64</f>
        <v>3.5466059760835231E-4</v>
      </c>
      <c r="P134" s="161">
        <f>Premiums_Breakdown!P61/'Macro data'!M64</f>
        <v>3.4707920921506132E-4</v>
      </c>
      <c r="Q134" s="139" t="str">
        <f t="shared" si="19"/>
        <v>0 p.p</v>
      </c>
      <c r="R134" s="139" t="str">
        <f t="shared" si="20"/>
        <v>0 p.p</v>
      </c>
    </row>
    <row r="135" spans="3:18" hidden="1" x14ac:dyDescent="0.25">
      <c r="C135" s="256"/>
      <c r="D135" s="257"/>
      <c r="E135" s="45" t="s">
        <v>15</v>
      </c>
      <c r="F135" s="161">
        <f>Premiums_Breakdown!F62/'Macro data'!C65</f>
        <v>0</v>
      </c>
      <c r="G135" s="161">
        <f>Premiums_Breakdown!G62/'Macro data'!D65</f>
        <v>0</v>
      </c>
      <c r="H135" s="161">
        <f>Premiums_Breakdown!H62/'Macro data'!E65</f>
        <v>0</v>
      </c>
      <c r="I135" s="161">
        <f>Premiums_Breakdown!I62/'Macro data'!F65</f>
        <v>0</v>
      </c>
      <c r="J135" s="161">
        <f>Premiums_Breakdown!J62/'Macro data'!G65</f>
        <v>0</v>
      </c>
      <c r="K135" s="161">
        <f>Premiums_Breakdown!K62/'Macro data'!H65</f>
        <v>0</v>
      </c>
      <c r="L135" s="161">
        <f>Premiums_Breakdown!L62/'Macro data'!I65</f>
        <v>0</v>
      </c>
      <c r="M135" s="161">
        <f>Premiums_Breakdown!M62/'Macro data'!J65</f>
        <v>0</v>
      </c>
      <c r="N135" s="161">
        <f>Premiums_Breakdown!N62/'Macro data'!K65</f>
        <v>0</v>
      </c>
      <c r="O135" s="161">
        <f>Premiums_Breakdown!O62/'Macro data'!L65</f>
        <v>0</v>
      </c>
      <c r="P135" s="161">
        <f>Premiums_Breakdown!P62/'Macro data'!M65</f>
        <v>0</v>
      </c>
      <c r="Q135" s="139" t="str">
        <f t="shared" si="19"/>
        <v>-</v>
      </c>
      <c r="R135" s="139" t="str">
        <f t="shared" si="20"/>
        <v>-</v>
      </c>
    </row>
    <row r="136" spans="3:18" hidden="1" x14ac:dyDescent="0.25">
      <c r="C136" s="256"/>
      <c r="D136" s="257"/>
      <c r="E136" s="45" t="s">
        <v>16</v>
      </c>
      <c r="F136" s="161">
        <f>Premiums_Breakdown!F63/'Macro data'!C66</f>
        <v>0</v>
      </c>
      <c r="G136" s="161">
        <f>Premiums_Breakdown!G63/'Macro data'!D66</f>
        <v>0</v>
      </c>
      <c r="H136" s="161">
        <f>Premiums_Breakdown!H63/'Macro data'!E66</f>
        <v>0</v>
      </c>
      <c r="I136" s="161">
        <f>Premiums_Breakdown!I63/'Macro data'!F66</f>
        <v>0</v>
      </c>
      <c r="J136" s="161">
        <f>Premiums_Breakdown!J63/'Macro data'!G66</f>
        <v>0</v>
      </c>
      <c r="K136" s="161">
        <f>Premiums_Breakdown!K63/'Macro data'!H66</f>
        <v>0</v>
      </c>
      <c r="L136" s="161">
        <f>Premiums_Breakdown!L63/'Macro data'!I66</f>
        <v>0</v>
      </c>
      <c r="M136" s="161">
        <f>Premiums_Breakdown!M63/'Macro data'!J66</f>
        <v>0</v>
      </c>
      <c r="N136" s="161">
        <f>Premiums_Breakdown!N63/'Macro data'!K66</f>
        <v>0</v>
      </c>
      <c r="O136" s="161">
        <f>Premiums_Breakdown!O63/'Macro data'!L66</f>
        <v>0</v>
      </c>
      <c r="P136" s="161">
        <f>Premiums_Breakdown!P63/'Macro data'!M66</f>
        <v>0</v>
      </c>
      <c r="Q136" s="139" t="str">
        <f t="shared" si="19"/>
        <v>-</v>
      </c>
      <c r="R136" s="139" t="str">
        <f t="shared" si="20"/>
        <v>-</v>
      </c>
    </row>
    <row r="137" spans="3:18" hidden="1" x14ac:dyDescent="0.25">
      <c r="C137" s="256"/>
      <c r="D137" s="257"/>
      <c r="E137" s="45" t="s">
        <v>17</v>
      </c>
      <c r="F137" s="161">
        <f>Premiums_Breakdown!F64/'Macro data'!C67</f>
        <v>1.1282593333768801E-3</v>
      </c>
      <c r="G137" s="161">
        <f>Premiums_Breakdown!G64/'Macro data'!D67</f>
        <v>1.1513614983909791E-3</v>
      </c>
      <c r="H137" s="161">
        <f>Premiums_Breakdown!H64/'Macro data'!E67</f>
        <v>1.1799729923030646E-3</v>
      </c>
      <c r="I137" s="161">
        <f>Premiums_Breakdown!I64/'Macro data'!F67</f>
        <v>1.2730508365217047E-3</v>
      </c>
      <c r="J137" s="161">
        <f>Premiums_Breakdown!J64/'Macro data'!G67</f>
        <v>1.3221604751302166E-3</v>
      </c>
      <c r="K137" s="161">
        <f>Premiums_Breakdown!K64/'Macro data'!H67</f>
        <v>1.3942063924935013E-3</v>
      </c>
      <c r="L137" s="161">
        <f>Premiums_Breakdown!L64/'Macro data'!I67</f>
        <v>1.3495718737014965E-3</v>
      </c>
      <c r="M137" s="161">
        <f>Premiums_Breakdown!M64/'Macro data'!J67</f>
        <v>1.3253136804528374E-3</v>
      </c>
      <c r="N137" s="161">
        <f>Premiums_Breakdown!N64/'Macro data'!K67</f>
        <v>1.3224931819780339E-3</v>
      </c>
      <c r="O137" s="161">
        <f>Premiums_Breakdown!O64/'Macro data'!L67</f>
        <v>1.2861439057096215E-3</v>
      </c>
      <c r="P137" s="161">
        <f>Premiums_Breakdown!P64/'Macro data'!M67</f>
        <v>1.2720775997034127E-3</v>
      </c>
      <c r="Q137" s="139" t="str">
        <f t="shared" si="19"/>
        <v>0 p.p</v>
      </c>
      <c r="R137" s="139" t="str">
        <f t="shared" si="20"/>
        <v>0 p.p</v>
      </c>
    </row>
    <row r="138" spans="3:18" hidden="1" x14ac:dyDescent="0.25">
      <c r="C138" s="256"/>
      <c r="D138" s="257"/>
      <c r="E138" s="45" t="s">
        <v>18</v>
      </c>
      <c r="F138" s="161">
        <f>Premiums_Breakdown!F65/'Macro data'!C68</f>
        <v>0</v>
      </c>
      <c r="G138" s="161">
        <f>Premiums_Breakdown!G65/'Macro data'!D68</f>
        <v>0</v>
      </c>
      <c r="H138" s="161">
        <f>Premiums_Breakdown!H65/'Macro data'!E68</f>
        <v>0</v>
      </c>
      <c r="I138" s="161">
        <f>Premiums_Breakdown!I65/'Macro data'!F68</f>
        <v>0</v>
      </c>
      <c r="J138" s="161">
        <f>Premiums_Breakdown!J65/'Macro data'!G68</f>
        <v>0</v>
      </c>
      <c r="K138" s="161">
        <f>Premiums_Breakdown!K65/'Macro data'!H68</f>
        <v>0</v>
      </c>
      <c r="L138" s="161">
        <f>Premiums_Breakdown!L65/'Macro data'!I68</f>
        <v>0</v>
      </c>
      <c r="M138" s="161">
        <f>Premiums_Breakdown!M65/'Macro data'!J68</f>
        <v>0</v>
      </c>
      <c r="N138" s="161">
        <f>Premiums_Breakdown!N65/'Macro data'!K68</f>
        <v>0</v>
      </c>
      <c r="O138" s="161">
        <f>Premiums_Breakdown!O65/'Macro data'!L68</f>
        <v>0</v>
      </c>
      <c r="P138" s="161">
        <f>Premiums_Breakdown!P65/'Macro data'!M68</f>
        <v>0</v>
      </c>
      <c r="Q138" s="139" t="str">
        <f t="shared" si="19"/>
        <v>-</v>
      </c>
      <c r="R138" s="139" t="str">
        <f t="shared" si="20"/>
        <v>-</v>
      </c>
    </row>
    <row r="139" spans="3:18" hidden="1" x14ac:dyDescent="0.25">
      <c r="C139" s="256"/>
      <c r="D139" s="257"/>
      <c r="E139" s="45" t="s">
        <v>19</v>
      </c>
      <c r="F139" s="161">
        <f>Premiums_Breakdown!F66/'Macro data'!C69</f>
        <v>7.6518063728615935E-4</v>
      </c>
      <c r="G139" s="161">
        <f>Premiums_Breakdown!G66/'Macro data'!D69</f>
        <v>8.3973209187340866E-4</v>
      </c>
      <c r="H139" s="161">
        <f>Premiums_Breakdown!H66/'Macro data'!E69</f>
        <v>8.407448999813834E-4</v>
      </c>
      <c r="I139" s="161">
        <f>Premiums_Breakdown!I66/'Macro data'!F69</f>
        <v>8.6223201272765714E-4</v>
      </c>
      <c r="J139" s="161">
        <f>Premiums_Breakdown!J66/'Macro data'!G69</f>
        <v>1.0660270504364048E-3</v>
      </c>
      <c r="K139" s="161">
        <f>Premiums_Breakdown!K66/'Macro data'!H69</f>
        <v>1.246748065462585E-3</v>
      </c>
      <c r="L139" s="161">
        <f>Premiums_Breakdown!L66/'Macro data'!I69</f>
        <v>1.2445771993457079E-3</v>
      </c>
      <c r="M139" s="161">
        <f>Premiums_Breakdown!M66/'Macro data'!J69</f>
        <v>9.1958576198290982E-4</v>
      </c>
      <c r="N139" s="161">
        <f>Premiums_Breakdown!N66/'Macro data'!K69</f>
        <v>1.2325390304026294E-3</v>
      </c>
      <c r="O139" s="161">
        <f>Premiums_Breakdown!O66/'Macro data'!L69</f>
        <v>1.2365279179298756E-3</v>
      </c>
      <c r="P139" s="161">
        <f>Premiums_Breakdown!P66/'Macro data'!M69</f>
        <v>1.2745734730913261E-3</v>
      </c>
      <c r="Q139" s="139" t="str">
        <f t="shared" si="19"/>
        <v>0 p.p</v>
      </c>
      <c r="R139" s="139" t="str">
        <f t="shared" si="20"/>
        <v>0 p.p</v>
      </c>
    </row>
    <row r="140" spans="3:18" hidden="1" x14ac:dyDescent="0.25">
      <c r="C140" s="256"/>
      <c r="D140" s="257"/>
      <c r="E140" s="45" t="s">
        <v>20</v>
      </c>
      <c r="F140" s="161">
        <f>Premiums_Breakdown!F67/'Macro data'!C70</f>
        <v>2.0077931765054504E-3</v>
      </c>
      <c r="G140" s="161">
        <f>Premiums_Breakdown!G67/'Macro data'!D70</f>
        <v>1.9799491061697448E-3</v>
      </c>
      <c r="H140" s="161">
        <f>Premiums_Breakdown!H67/'Macro data'!E70</f>
        <v>2.0196215368888403E-3</v>
      </c>
      <c r="I140" s="161">
        <f>Premiums_Breakdown!I67/'Macro data'!F70</f>
        <v>2.039639820664452E-3</v>
      </c>
      <c r="J140" s="161">
        <f>Premiums_Breakdown!J67/'Macro data'!G70</f>
        <v>2.3375317806366234E-3</v>
      </c>
      <c r="K140" s="161">
        <f>Premiums_Breakdown!K67/'Macro data'!H70</f>
        <v>2.3722101149182069E-3</v>
      </c>
      <c r="L140" s="161">
        <f>Premiums_Breakdown!L67/'Macro data'!I70</f>
        <v>1.4374837965167823E-3</v>
      </c>
      <c r="M140" s="161">
        <f>Premiums_Breakdown!M67/'Macro data'!J70</f>
        <v>1.1398820085448036E-3</v>
      </c>
      <c r="N140" s="161">
        <f>Premiums_Breakdown!N67/'Macro data'!K70</f>
        <v>1.3173983763247539E-3</v>
      </c>
      <c r="O140" s="161">
        <f>Premiums_Breakdown!O67/'Macro data'!L70</f>
        <v>1.2508059316569955E-3</v>
      </c>
      <c r="P140" s="161">
        <f>Premiums_Breakdown!P67/'Macro data'!M70</f>
        <v>1.3362593881054211E-3</v>
      </c>
      <c r="Q140" s="139" t="str">
        <f t="shared" si="19"/>
        <v>0 p.p</v>
      </c>
      <c r="R140" s="139" t="str">
        <f t="shared" si="20"/>
        <v>0 p.p</v>
      </c>
    </row>
    <row r="141" spans="3:18" hidden="1" x14ac:dyDescent="0.25">
      <c r="C141" s="256"/>
      <c r="D141" s="257"/>
      <c r="E141" s="45" t="s">
        <v>21</v>
      </c>
      <c r="F141" s="161">
        <f>Premiums_Breakdown!F68/'Macro data'!C71</f>
        <v>7.6566696648389379E-3</v>
      </c>
      <c r="G141" s="161">
        <f>Premiums_Breakdown!G68/'Macro data'!D71</f>
        <v>7.3431366155052077E-3</v>
      </c>
      <c r="H141" s="161">
        <f>Premiums_Breakdown!H68/'Macro data'!E71</f>
        <v>1.7299147053012668E-3</v>
      </c>
      <c r="I141" s="161">
        <f>Premiums_Breakdown!I68/'Macro data'!F71</f>
        <v>2.0229035158973413E-3</v>
      </c>
      <c r="J141" s="161">
        <f>Premiums_Breakdown!J68/'Macro data'!G71</f>
        <v>9.7900044055019837E-4</v>
      </c>
      <c r="K141" s="161">
        <f>Premiums_Breakdown!K68/'Macro data'!H71</f>
        <v>9.7742156191965579E-4</v>
      </c>
      <c r="L141" s="161">
        <f>Premiums_Breakdown!L68/'Macro data'!I71</f>
        <v>1.2122130464429124E-3</v>
      </c>
      <c r="M141" s="161">
        <f>Premiums_Breakdown!M68/'Macro data'!J71</f>
        <v>1.0155377272265665E-3</v>
      </c>
      <c r="N141" s="161">
        <f>Premiums_Breakdown!N68/'Macro data'!K71</f>
        <v>8.4685760297649611E-4</v>
      </c>
      <c r="O141" s="161">
        <f>Premiums_Breakdown!O68/'Macro data'!L71</f>
        <v>1.0654875271366355E-3</v>
      </c>
      <c r="P141" s="161">
        <f>Premiums_Breakdown!P68/'Macro data'!M71</f>
        <v>1.1374982621554328E-3</v>
      </c>
      <c r="Q141" s="139" t="str">
        <f t="shared" si="19"/>
        <v>0 p.p</v>
      </c>
      <c r="R141" s="139" t="str">
        <f t="shared" si="20"/>
        <v>-0.6 p.p</v>
      </c>
    </row>
    <row r="142" spans="3:18" hidden="1" x14ac:dyDescent="0.25">
      <c r="C142" s="256"/>
      <c r="D142" s="257"/>
      <c r="E142" s="45" t="s">
        <v>22</v>
      </c>
      <c r="F142" s="161">
        <f>Premiums_Breakdown!F69/'Macro data'!C72</f>
        <v>1.560922179875566E-2</v>
      </c>
      <c r="G142" s="161">
        <f>Premiums_Breakdown!G69/'Macro data'!D72</f>
        <v>1.4334438164008168E-2</v>
      </c>
      <c r="H142" s="161">
        <f>Premiums_Breakdown!H69/'Macro data'!E72</f>
        <v>5.4866735025564835E-2</v>
      </c>
      <c r="I142" s="161">
        <f>Premiums_Breakdown!I69/'Macro data'!F72</f>
        <v>5.2509408948809733E-2</v>
      </c>
      <c r="J142" s="161">
        <f>Premiums_Breakdown!J69/'Macro data'!G72</f>
        <v>5.4832225532169224E-2</v>
      </c>
      <c r="K142" s="161">
        <f>Premiums_Breakdown!K69/'Macro data'!H72</f>
        <v>5.9145146927871775E-2</v>
      </c>
      <c r="L142" s="161">
        <f>Premiums_Breakdown!L69/'Macro data'!I72</f>
        <v>6.2369361152282143E-2</v>
      </c>
      <c r="M142" s="161">
        <f>Premiums_Breakdown!M69/'Macro data'!J72</f>
        <v>6.293887038848768E-2</v>
      </c>
      <c r="N142" s="161">
        <f>Premiums_Breakdown!N69/'Macro data'!K72</f>
        <v>6.2318541967145563E-2</v>
      </c>
      <c r="O142" s="161">
        <f>Premiums_Breakdown!O69/'Macro data'!L72</f>
        <v>6.4366598169715836E-2</v>
      </c>
      <c r="P142" s="161">
        <f>Premiums_Breakdown!P69/'Macro data'!M72</f>
        <v>6.3312804119778757E-2</v>
      </c>
      <c r="Q142" s="139" t="str">
        <f t="shared" si="19"/>
        <v>-0.1 p.p</v>
      </c>
      <c r="R142" s="139" t="str">
        <f t="shared" si="20"/>
        <v>4.8 p.p</v>
      </c>
    </row>
    <row r="143" spans="3:18" hidden="1" x14ac:dyDescent="0.25">
      <c r="C143" s="256"/>
      <c r="D143" s="257"/>
      <c r="E143" s="45" t="s">
        <v>23</v>
      </c>
      <c r="F143" s="161">
        <f>Premiums_Breakdown!F70/'Macro data'!C73</f>
        <v>1.7807282550872442E-3</v>
      </c>
      <c r="G143" s="161">
        <f>Premiums_Breakdown!G70/'Macro data'!D73</f>
        <v>1.7292980503309837E-3</v>
      </c>
      <c r="H143" s="161">
        <f>Premiums_Breakdown!H70/'Macro data'!E73</f>
        <v>1.5816514791108325E-3</v>
      </c>
      <c r="I143" s="161">
        <f>Premiums_Breakdown!I70/'Macro data'!F73</f>
        <v>1.5012469276240246E-3</v>
      </c>
      <c r="J143" s="161">
        <f>Premiums_Breakdown!J70/'Macro data'!G73</f>
        <v>1.5265504379746307E-3</v>
      </c>
      <c r="K143" s="161">
        <f>Premiums_Breakdown!K70/'Macro data'!H73</f>
        <v>1.7738194541252843E-3</v>
      </c>
      <c r="L143" s="161">
        <f>Premiums_Breakdown!L70/'Macro data'!I73</f>
        <v>1.6101163773169348E-3</v>
      </c>
      <c r="M143" s="161">
        <f>Premiums_Breakdown!M70/'Macro data'!J73</f>
        <v>1.5139157227878166E-3</v>
      </c>
      <c r="N143" s="161">
        <f>Premiums_Breakdown!N70/'Macro data'!K73</f>
        <v>1.4670611826708539E-3</v>
      </c>
      <c r="O143" s="161">
        <f>Premiums_Breakdown!O70/'Macro data'!L73</f>
        <v>1.5901437051151299E-3</v>
      </c>
      <c r="P143" s="161">
        <f>Premiums_Breakdown!P70/'Macro data'!M73</f>
        <v>1.7621017172464127E-3</v>
      </c>
      <c r="Q143" s="139" t="str">
        <f t="shared" si="19"/>
        <v>0 p.p</v>
      </c>
      <c r="R143" s="139" t="str">
        <f t="shared" si="20"/>
        <v>0 p.p</v>
      </c>
    </row>
    <row r="144" spans="3:18" hidden="1" x14ac:dyDescent="0.25">
      <c r="C144" s="256"/>
      <c r="D144" s="257"/>
      <c r="E144" s="45" t="s">
        <v>24</v>
      </c>
      <c r="F144" s="161">
        <f>Premiums_Breakdown!F71/'Macro data'!C74</f>
        <v>1.672885730513629E-4</v>
      </c>
      <c r="G144" s="161">
        <f>Premiums_Breakdown!G71/'Macro data'!D74</f>
        <v>1.4815899963190269E-4</v>
      </c>
      <c r="H144" s="161">
        <f>Premiums_Breakdown!H71/'Macro data'!E74</f>
        <v>1.437900914120651E-4</v>
      </c>
      <c r="I144" s="161">
        <f>Premiums_Breakdown!I71/'Macro data'!F74</f>
        <v>1.4847347997453357E-4</v>
      </c>
      <c r="J144" s="161">
        <f>Premiums_Breakdown!J71/'Macro data'!G74</f>
        <v>1.9046052714951148E-4</v>
      </c>
      <c r="K144" s="161">
        <f>Premiums_Breakdown!K71/'Macro data'!H74</f>
        <v>2.0524554912948454E-4</v>
      </c>
      <c r="L144" s="161">
        <f>Premiums_Breakdown!L71/'Macro data'!I74</f>
        <v>2.2373027248176483E-4</v>
      </c>
      <c r="M144" s="161">
        <f>Premiums_Breakdown!M71/'Macro data'!J74</f>
        <v>2.7061978835540742E-4</v>
      </c>
      <c r="N144" s="161">
        <f>Premiums_Breakdown!N71/'Macro data'!K74</f>
        <v>3.1089636308331402E-4</v>
      </c>
      <c r="O144" s="161">
        <f>Premiums_Breakdown!O71/'Macro data'!L74</f>
        <v>3.6156031101252056E-4</v>
      </c>
      <c r="P144" s="161">
        <f>Premiums_Breakdown!P71/'Macro data'!M74</f>
        <v>3.7158637977429283E-4</v>
      </c>
      <c r="Q144" s="139" t="str">
        <f t="shared" si="19"/>
        <v>0 p.p</v>
      </c>
      <c r="R144" s="139" t="str">
        <f t="shared" si="20"/>
        <v>0 p.p</v>
      </c>
    </row>
    <row r="145" spans="3:18" hidden="1" x14ac:dyDescent="0.25">
      <c r="C145" s="256"/>
      <c r="D145" s="257"/>
      <c r="E145" s="45" t="s">
        <v>25</v>
      </c>
      <c r="F145" s="161">
        <f>Premiums_Breakdown!F72/'Macro data'!C75</f>
        <v>2.3150673945847764E-3</v>
      </c>
      <c r="G145" s="161">
        <f>Premiums_Breakdown!G72/'Macro data'!D75</f>
        <v>2.3474839744826123E-3</v>
      </c>
      <c r="H145" s="161">
        <f>Premiums_Breakdown!H72/'Macro data'!E75</f>
        <v>2.4567535092905987E-3</v>
      </c>
      <c r="I145" s="161">
        <f>Premiums_Breakdown!I72/'Macro data'!F75</f>
        <v>2.5027119035583184E-3</v>
      </c>
      <c r="J145" s="161">
        <f>Premiums_Breakdown!J72/'Macro data'!G75</f>
        <v>2.6368327309492902E-3</v>
      </c>
      <c r="K145" s="161">
        <f>Premiums_Breakdown!K72/'Macro data'!H75</f>
        <v>2.7803112328881113E-3</v>
      </c>
      <c r="L145" s="161">
        <f>Premiums_Breakdown!L72/'Macro data'!I75</f>
        <v>2.887196824428194E-3</v>
      </c>
      <c r="M145" s="161">
        <f>Premiums_Breakdown!M72/'Macro data'!J75</f>
        <v>3.0030581764647775E-3</v>
      </c>
      <c r="N145" s="161">
        <f>Premiums_Breakdown!N72/'Macro data'!K75</f>
        <v>3.2167881334695179E-3</v>
      </c>
      <c r="O145" s="161">
        <f>Premiums_Breakdown!O72/'Macro data'!L75</f>
        <v>3.2934185065784157E-3</v>
      </c>
      <c r="P145" s="161">
        <f>Premiums_Breakdown!P72/'Macro data'!M75</f>
        <v>3.3190827726194976E-3</v>
      </c>
      <c r="Q145" s="139" t="str">
        <f t="shared" si="19"/>
        <v>0 p.p</v>
      </c>
      <c r="R145" s="139" t="str">
        <f t="shared" si="20"/>
        <v>0 p.p</v>
      </c>
    </row>
    <row r="146" spans="3:18" hidden="1" x14ac:dyDescent="0.25">
      <c r="C146" s="256"/>
      <c r="D146" s="257"/>
      <c r="E146" s="45" t="s">
        <v>26</v>
      </c>
      <c r="F146" s="161">
        <f>Premiums_Breakdown!F73/'Macro data'!C76</f>
        <v>4.155091069326576E-5</v>
      </c>
      <c r="G146" s="161">
        <f>Premiums_Breakdown!G73/'Macro data'!D76</f>
        <v>3.6138938415627417E-5</v>
      </c>
      <c r="H146" s="161">
        <f>Premiums_Breakdown!H73/'Macro data'!E76</f>
        <v>7.0196370764637908E-5</v>
      </c>
      <c r="I146" s="161">
        <f>Premiums_Breakdown!I73/'Macro data'!F76</f>
        <v>4.9825817629510583E-5</v>
      </c>
      <c r="J146" s="161">
        <f>Premiums_Breakdown!J73/'Macro data'!G76</f>
        <v>4.3864174770561622E-5</v>
      </c>
      <c r="K146" s="161">
        <f>Premiums_Breakdown!K73/'Macro data'!H76</f>
        <v>4.4463352751982339E-5</v>
      </c>
      <c r="L146" s="161">
        <f>Premiums_Breakdown!L73/'Macro data'!I76</f>
        <v>3.7347400892446227E-5</v>
      </c>
      <c r="M146" s="161">
        <f>Premiums_Breakdown!M73/'Macro data'!J76</f>
        <v>4.6855361914823906E-5</v>
      </c>
      <c r="N146" s="161">
        <f>Premiums_Breakdown!N73/'Macro data'!K76</f>
        <v>7.0020307630384461E-5</v>
      </c>
      <c r="O146" s="161">
        <f>Premiums_Breakdown!O73/'Macro data'!L76</f>
        <v>7.8078104077833679E-5</v>
      </c>
      <c r="P146" s="161">
        <f>Premiums_Breakdown!P73/'Macro data'!M76</f>
        <v>5.6059235160645886E-5</v>
      </c>
      <c r="Q146" s="139" t="str">
        <f t="shared" si="19"/>
        <v>0 p.p</v>
      </c>
      <c r="R146" s="139" t="str">
        <f t="shared" si="20"/>
        <v>0 p.p</v>
      </c>
    </row>
    <row r="147" spans="3:18" hidden="1" x14ac:dyDescent="0.25">
      <c r="C147" s="256"/>
      <c r="D147" s="257"/>
      <c r="E147" s="45" t="s">
        <v>27</v>
      </c>
      <c r="F147" s="161">
        <f>Premiums_Breakdown!F74/'Macro data'!C77</f>
        <v>4.8417141302398003E-3</v>
      </c>
      <c r="G147" s="161">
        <f>Premiums_Breakdown!G74/'Macro data'!D77</f>
        <v>4.7395416013661738E-3</v>
      </c>
      <c r="H147" s="161">
        <f>Premiums_Breakdown!H74/'Macro data'!E77</f>
        <v>4.7442453948967362E-3</v>
      </c>
      <c r="I147" s="161">
        <f>Premiums_Breakdown!I74/'Macro data'!F77</f>
        <v>4.6511525382348113E-3</v>
      </c>
      <c r="J147" s="161">
        <f>Premiums_Breakdown!J74/'Macro data'!G77</f>
        <v>5.1657223558340664E-3</v>
      </c>
      <c r="K147" s="161">
        <f>Premiums_Breakdown!K74/'Macro data'!H77</f>
        <v>2.1235473238575653E-3</v>
      </c>
      <c r="L147" s="161">
        <f>Premiums_Breakdown!L74/'Macro data'!I77</f>
        <v>1.7742911794010575E-3</v>
      </c>
      <c r="M147" s="161">
        <f>Premiums_Breakdown!M74/'Macro data'!J77</f>
        <v>1.6321151974122274E-3</v>
      </c>
      <c r="N147" s="161">
        <f>Premiums_Breakdown!N74/'Macro data'!K77</f>
        <v>-2.6136448943584649E-3</v>
      </c>
      <c r="O147" s="161">
        <f>Premiums_Breakdown!O74/'Macro data'!L77</f>
        <v>-9.3252169486982733E-4</v>
      </c>
      <c r="P147" s="161">
        <f>Premiums_Breakdown!P74/'Macro data'!M77</f>
        <v>2.5312914684510112E-4</v>
      </c>
      <c r="Q147" s="139" t="str">
        <f t="shared" si="19"/>
        <v>0.1 p.p</v>
      </c>
      <c r="R147" s="139" t="str">
        <f t="shared" si="20"/>
        <v>-0.4 p.p</v>
      </c>
    </row>
    <row r="148" spans="3:18" hidden="1" x14ac:dyDescent="0.25">
      <c r="C148" s="256"/>
      <c r="D148" s="257"/>
      <c r="E148" s="45" t="s">
        <v>28</v>
      </c>
      <c r="F148" s="161">
        <f>Premiums_Breakdown!F75/'Macro data'!C78</f>
        <v>1.057994422846586E-2</v>
      </c>
      <c r="G148" s="161">
        <f>Premiums_Breakdown!G75/'Macro data'!D78</f>
        <v>9.7949302805418192E-3</v>
      </c>
      <c r="H148" s="161">
        <f>Premiums_Breakdown!H75/'Macro data'!E78</f>
        <v>1.0675594353809293E-2</v>
      </c>
      <c r="I148" s="161">
        <f>Premiums_Breakdown!I75/'Macro data'!F78</f>
        <v>1.0468642433276628E-2</v>
      </c>
      <c r="J148" s="161">
        <f>Premiums_Breakdown!J75/'Macro data'!G78</f>
        <v>1.0276354897868843E-2</v>
      </c>
      <c r="K148" s="161">
        <f>Premiums_Breakdown!K75/'Macro data'!H78</f>
        <v>1.1474802439847151E-2</v>
      </c>
      <c r="L148" s="161">
        <f>Premiums_Breakdown!L75/'Macro data'!I78</f>
        <v>1.1319837877834102E-2</v>
      </c>
      <c r="M148" s="161">
        <f>Premiums_Breakdown!M75/'Macro data'!J78</f>
        <v>1.1635980948454503E-2</v>
      </c>
      <c r="N148" s="161">
        <f>Premiums_Breakdown!N75/'Macro data'!K78</f>
        <v>1.2997833694384269E-2</v>
      </c>
      <c r="O148" s="161">
        <f>Premiums_Breakdown!O75/'Macro data'!L78</f>
        <v>1.3334176460823372E-2</v>
      </c>
      <c r="P148" s="161">
        <f>Premiums_Breakdown!P75/'Macro data'!M78</f>
        <v>1.2663734266935865E-2</v>
      </c>
      <c r="Q148" s="139" t="str">
        <f t="shared" si="19"/>
        <v>0 p.p</v>
      </c>
      <c r="R148" s="139" t="str">
        <f t="shared" si="20"/>
        <v>0.2 p.p</v>
      </c>
    </row>
    <row r="149" spans="3:18" hidden="1" x14ac:dyDescent="0.25">
      <c r="C149" s="256"/>
      <c r="D149" s="257"/>
      <c r="E149" s="45" t="s">
        <v>43</v>
      </c>
      <c r="F149" s="161">
        <f>Premiums_Breakdown!F76/'Macro data'!C79</f>
        <v>0</v>
      </c>
      <c r="G149" s="161">
        <f>Premiums_Breakdown!G76/'Macro data'!D79</f>
        <v>0</v>
      </c>
      <c r="H149" s="161">
        <f>Premiums_Breakdown!H76/'Macro data'!E79</f>
        <v>0</v>
      </c>
      <c r="I149" s="161">
        <f>Premiums_Breakdown!I76/'Macro data'!F79</f>
        <v>0</v>
      </c>
      <c r="J149" s="161">
        <f>Premiums_Breakdown!J76/'Macro data'!G79</f>
        <v>0</v>
      </c>
      <c r="K149" s="161">
        <f>Premiums_Breakdown!K76/'Macro data'!H79</f>
        <v>0</v>
      </c>
      <c r="L149" s="161">
        <f>Premiums_Breakdown!L76/'Macro data'!I79</f>
        <v>0</v>
      </c>
      <c r="M149" s="161">
        <f>Premiums_Breakdown!M76/'Macro data'!J79</f>
        <v>0</v>
      </c>
      <c r="N149" s="161">
        <f>Premiums_Breakdown!N76/'Macro data'!K79</f>
        <v>0</v>
      </c>
      <c r="O149" s="161">
        <f>Premiums_Breakdown!O76/'Macro data'!L79</f>
        <v>4.7830506079366036E-4</v>
      </c>
      <c r="P149" s="161">
        <f>Premiums_Breakdown!P76/'Macro data'!M79</f>
        <v>4.7862856960522452E-4</v>
      </c>
      <c r="Q149" s="139" t="str">
        <f t="shared" si="19"/>
        <v>0 p.p</v>
      </c>
      <c r="R149" s="139" t="str">
        <f t="shared" si="20"/>
        <v>-</v>
      </c>
    </row>
    <row r="150" spans="3:18" hidden="1" x14ac:dyDescent="0.25">
      <c r="C150" s="256"/>
      <c r="D150" s="257"/>
      <c r="E150" s="45" t="s">
        <v>30</v>
      </c>
      <c r="F150" s="161">
        <f>Premiums_Breakdown!F77/'Macro data'!C80</f>
        <v>7.3057334502642202E-4</v>
      </c>
      <c r="G150" s="161">
        <f>Premiums_Breakdown!G77/'Macro data'!D80</f>
        <v>7.0450489603598619E-4</v>
      </c>
      <c r="H150" s="161">
        <f>Premiums_Breakdown!H77/'Macro data'!E80</f>
        <v>8.2879537878574692E-4</v>
      </c>
      <c r="I150" s="161">
        <f>Premiums_Breakdown!I77/'Macro data'!F80</f>
        <v>9.1125016635028896E-4</v>
      </c>
      <c r="J150" s="161">
        <f>Premiums_Breakdown!J77/'Macro data'!G80</f>
        <v>9.3906687238140356E-4</v>
      </c>
      <c r="K150" s="161">
        <f>Premiums_Breakdown!K77/'Macro data'!H80</f>
        <v>1.1346139748690861E-3</v>
      </c>
      <c r="L150" s="161">
        <f>Premiums_Breakdown!L77/'Macro data'!I80</f>
        <v>1.0939111847655218E-3</v>
      </c>
      <c r="M150" s="161">
        <f>Premiums_Breakdown!M77/'Macro data'!J80</f>
        <v>1.2715930960228515E-3</v>
      </c>
      <c r="N150" s="161">
        <f>Premiums_Breakdown!N77/'Macro data'!K80</f>
        <v>1.284069061015157E-3</v>
      </c>
      <c r="O150" s="161">
        <f>Premiums_Breakdown!O77/'Macro data'!L80</f>
        <v>1.4129005740137663E-3</v>
      </c>
      <c r="P150" s="161">
        <f>Premiums_Breakdown!P77/'Macro data'!M80</f>
        <v>1.6746758421765111E-3</v>
      </c>
      <c r="Q150" s="139" t="str">
        <f t="shared" si="19"/>
        <v>0 p.p</v>
      </c>
      <c r="R150" s="139" t="str">
        <f t="shared" si="20"/>
        <v>0 p.p</v>
      </c>
    </row>
    <row r="151" spans="3:18" hidden="1" x14ac:dyDescent="0.25">
      <c r="C151" s="256"/>
      <c r="D151" s="257"/>
      <c r="E151" s="45" t="s">
        <v>41</v>
      </c>
      <c r="F151" s="162">
        <f>Premiums_Breakdown!F78/'Macro data'!C81</f>
        <v>2.4187781242807445E-3</v>
      </c>
      <c r="G151" s="162">
        <f>Premiums_Breakdown!G78/'Macro data'!D81</f>
        <v>2.4249117485646669E-3</v>
      </c>
      <c r="H151" s="162">
        <f>Premiums_Breakdown!H78/'Macro data'!E81</f>
        <v>2.4748639414130095E-3</v>
      </c>
      <c r="I151" s="162">
        <f>Premiums_Breakdown!I78/'Macro data'!F81</f>
        <v>2.5250112241480788E-3</v>
      </c>
      <c r="J151" s="162">
        <f>Premiums_Breakdown!J78/'Macro data'!G81</f>
        <v>2.6706109452395137E-3</v>
      </c>
      <c r="K151" s="162">
        <f>Premiums_Breakdown!K78/'Macro data'!H81</f>
        <v>3.1279007088233397E-3</v>
      </c>
      <c r="L151" s="162">
        <f>Premiums_Breakdown!L78/'Macro data'!I81</f>
        <v>2.8382399218108436E-3</v>
      </c>
      <c r="M151" s="162">
        <f>Premiums_Breakdown!M78/'Macro data'!J81</f>
        <v>2.9646726550763133E-3</v>
      </c>
      <c r="N151" s="162">
        <f>Premiums_Breakdown!N78/'Macro data'!K81</f>
        <v>2.9597753640760558E-3</v>
      </c>
      <c r="O151" s="162">
        <f>Premiums_Breakdown!O78/'Macro data'!L81</f>
        <v>3.1402904370391093E-3</v>
      </c>
      <c r="P151" s="162">
        <f>Premiums_Breakdown!P78/'Macro data'!M81</f>
        <v>3.1330219930221603E-3</v>
      </c>
      <c r="Q151" s="139" t="str">
        <f t="shared" si="19"/>
        <v>0 p.p</v>
      </c>
      <c r="R151" s="139" t="str">
        <f t="shared" si="20"/>
        <v>0 p.p</v>
      </c>
    </row>
    <row r="152" spans="3:18" ht="15.75" hidden="1" thickBot="1" x14ac:dyDescent="0.3">
      <c r="C152" s="258"/>
      <c r="D152" s="259"/>
      <c r="E152" s="55" t="s">
        <v>85</v>
      </c>
      <c r="F152" s="141">
        <f>Premiums_Breakdown!F79/'Macro data'!C82</f>
        <v>5.258427707438419E-3</v>
      </c>
      <c r="G152" s="141">
        <f>Premiums_Breakdown!G79/'Macro data'!D82</f>
        <v>5.0799361735866634E-3</v>
      </c>
      <c r="H152" s="141">
        <f>Premiums_Breakdown!H79/'Macro data'!E82</f>
        <v>6.830391115900062E-3</v>
      </c>
      <c r="I152" s="141">
        <f>Premiums_Breakdown!I79/'Macro data'!F82</f>
        <v>6.6835168530469989E-3</v>
      </c>
      <c r="J152" s="141">
        <f>Premiums_Breakdown!J79/'Macro data'!G82</f>
        <v>7.1015643359534902E-3</v>
      </c>
      <c r="K152" s="141">
        <f>Premiums_Breakdown!K79/'Macro data'!H82</f>
        <v>7.7583837357611384E-3</v>
      </c>
      <c r="L152" s="141">
        <f>Premiums_Breakdown!L79/'Macro data'!I82</f>
        <v>7.7220322147663516E-3</v>
      </c>
      <c r="M152" s="141">
        <f>Premiums_Breakdown!M79/'Macro data'!J82</f>
        <v>7.7667469757317156E-3</v>
      </c>
      <c r="N152" s="141">
        <f>Premiums_Breakdown!N79/'Macro data'!K82</f>
        <v>7.6098674097474046E-3</v>
      </c>
      <c r="O152" s="141">
        <f>Premiums_Breakdown!O79/'Macro data'!L82</f>
        <v>7.8149944489181618E-3</v>
      </c>
      <c r="P152" s="141">
        <f>Premiums_Breakdown!P79/'Macro data'!M82</f>
        <v>7.6565435350270349E-3</v>
      </c>
      <c r="Q152" s="139" t="str">
        <f t="shared" si="19"/>
        <v>0 p.p</v>
      </c>
      <c r="R152" s="139" t="str">
        <f>IF(OR(P152=0,G152=0),"-",IF(P152=G152,"-",CONCATENATE(ROUNDDOWN((P152-G152)*100,1), " ", "p.p")))</f>
        <v>0.2 p.p</v>
      </c>
    </row>
    <row r="153" spans="3:18" ht="16.5" hidden="1" thickTop="1" thickBot="1" x14ac:dyDescent="0.3">
      <c r="C153" s="260"/>
      <c r="D153" s="261"/>
      <c r="E153" s="55" t="s">
        <v>86</v>
      </c>
      <c r="F153" s="141">
        <f>Premiums_Breakdown!F80/'Macro data'!C86</f>
        <v>5.4924632467956685E-3</v>
      </c>
      <c r="G153" s="141">
        <f>Premiums_Breakdown!G80/'Macro data'!D86</f>
        <v>5.3092415617816829E-3</v>
      </c>
      <c r="H153" s="141">
        <f>Premiums_Breakdown!H80/'Macro data'!E86</f>
        <v>7.1448989400967836E-3</v>
      </c>
      <c r="I153" s="141">
        <f>Premiums_Breakdown!I80/'Macro data'!F86</f>
        <v>6.997434759434611E-3</v>
      </c>
      <c r="J153" s="141">
        <f>Premiums_Breakdown!J80/'Macro data'!G86</f>
        <v>7.4262579139017975E-3</v>
      </c>
      <c r="K153" s="141">
        <f>Premiums_Breakdown!K80/'Macro data'!H86</f>
        <v>8.094583943313487E-3</v>
      </c>
      <c r="L153" s="141">
        <f>Premiums_Breakdown!L80/'Macro data'!I86</f>
        <v>8.0745361839159955E-3</v>
      </c>
      <c r="M153" s="141">
        <f>Premiums_Breakdown!M80/'Macro data'!J86</f>
        <v>8.1357271705762031E-3</v>
      </c>
      <c r="N153" s="141">
        <f>Premiums_Breakdown!N80/'Macro data'!K86</f>
        <v>7.9750467453709017E-3</v>
      </c>
      <c r="O153" s="141">
        <f>Premiums_Breakdown!O80/'Macro data'!L86</f>
        <v>8.1946540265121944E-3</v>
      </c>
      <c r="P153" s="141">
        <f>Premiums_Breakdown!P80/'Macro data'!M86</f>
        <v>8.017280953113895E-3</v>
      </c>
      <c r="Q153" s="139" t="str">
        <f>IF(OR(O153=0,P153=0),"-",IF(O153=P153,"-",CONCATENATE(ROUNDDOWN((P153-O153)*100,1), " ", "p.p")))</f>
        <v>0 p.p</v>
      </c>
      <c r="R153" s="139" t="str">
        <f>IF(OR(P153=0,G153=0),"-",IF(P153=G153,"-",CONCATENATE(ROUNDDOWN((P153-G153)*100,1), " ", "p.p")))</f>
        <v>0.2 p.p</v>
      </c>
    </row>
    <row r="154" spans="3:18" ht="15.75" thickTop="1" x14ac:dyDescent="0.25">
      <c r="C154"/>
      <c r="D154"/>
    </row>
    <row r="155" spans="3:18" x14ac:dyDescent="0.25">
      <c r="C155"/>
      <c r="D155"/>
    </row>
    <row r="156" spans="3:18" ht="18.75" x14ac:dyDescent="0.25">
      <c r="C156" s="264" t="s">
        <v>225</v>
      </c>
      <c r="D156" s="265"/>
      <c r="E156" s="272" t="s">
        <v>181</v>
      </c>
      <c r="F156" s="273"/>
      <c r="G156" s="273"/>
      <c r="H156" s="273"/>
      <c r="I156" s="273"/>
      <c r="J156" s="273"/>
      <c r="K156" s="273"/>
      <c r="L156" s="273"/>
      <c r="M156" s="273"/>
      <c r="N156" s="273"/>
      <c r="O156" s="273"/>
      <c r="P156" s="274"/>
    </row>
    <row r="157" spans="3:18" x14ac:dyDescent="0.15">
      <c r="C157" s="262" t="s">
        <v>93</v>
      </c>
      <c r="D157" s="263"/>
      <c r="E157" s="43"/>
      <c r="F157" s="44">
        <v>2004</v>
      </c>
      <c r="G157" s="44">
        <f t="shared" ref="G157:P157" si="21">F157+1</f>
        <v>2005</v>
      </c>
      <c r="H157" s="44">
        <f t="shared" si="21"/>
        <v>2006</v>
      </c>
      <c r="I157" s="44">
        <f t="shared" si="21"/>
        <v>2007</v>
      </c>
      <c r="J157" s="44">
        <f t="shared" si="21"/>
        <v>2008</v>
      </c>
      <c r="K157" s="44">
        <f t="shared" si="21"/>
        <v>2009</v>
      </c>
      <c r="L157" s="44">
        <f t="shared" si="21"/>
        <v>2010</v>
      </c>
      <c r="M157" s="44">
        <f t="shared" si="21"/>
        <v>2011</v>
      </c>
      <c r="N157" s="44">
        <f t="shared" si="21"/>
        <v>2012</v>
      </c>
      <c r="O157" s="120">
        <f t="shared" si="21"/>
        <v>2013</v>
      </c>
      <c r="P157" s="120">
        <f t="shared" si="21"/>
        <v>2014</v>
      </c>
      <c r="Q157" s="137" t="s">
        <v>83</v>
      </c>
      <c r="R157" s="138" t="s">
        <v>84</v>
      </c>
    </row>
    <row r="158" spans="3:18" x14ac:dyDescent="0.25">
      <c r="C158" s="256"/>
      <c r="D158" s="257"/>
      <c r="E158" s="45" t="s">
        <v>0</v>
      </c>
      <c r="F158" s="160">
        <f>Premiums_Breakdown!F86/'Macro data'!C50</f>
        <v>2.7608796980756497E-3</v>
      </c>
      <c r="G158" s="160">
        <f>Premiums_Breakdown!G86/'Macro data'!D50</f>
        <v>2.6757909689485724E-3</v>
      </c>
      <c r="H158" s="160">
        <f>Premiums_Breakdown!H86/'Macro data'!E50</f>
        <v>2.6343638123972712E-3</v>
      </c>
      <c r="I158" s="160">
        <f>Premiums_Breakdown!I86/'Macro data'!F50</f>
        <v>2.6138059245559273E-3</v>
      </c>
      <c r="J158" s="160">
        <f>Premiums_Breakdown!J86/'Macro data'!G50</f>
        <v>2.6444659411969428E-3</v>
      </c>
      <c r="K158" s="160">
        <f>Premiums_Breakdown!K86/'Macro data'!H50</f>
        <v>2.7988555790521208E-3</v>
      </c>
      <c r="L158" s="160">
        <f>Premiums_Breakdown!L86/'Macro data'!I50</f>
        <v>2.8177353497305813E-3</v>
      </c>
      <c r="M158" s="160">
        <f>Premiums_Breakdown!M86/'Macro data'!J50</f>
        <v>2.8087794605977162E-3</v>
      </c>
      <c r="N158" s="160">
        <f>Premiums_Breakdown!N86/'Macro data'!K50</f>
        <v>2.8151422497998983E-3</v>
      </c>
      <c r="O158" s="160">
        <f>Premiums_Breakdown!O86/'Macro data'!L50</f>
        <v>2.9200736776127069E-3</v>
      </c>
      <c r="P158" s="160">
        <f>Premiums_Breakdown!P86/'Macro data'!M50</f>
        <v>2.9767189563787533E-3</v>
      </c>
      <c r="Q158" s="139" t="str">
        <f>IF(OR(O158=0,P158=0),"-",IF(O158=P158,"-",CONCATENATE(ROUNDDOWN((P158-O158)*100,1), " ", "p.p")))</f>
        <v>0 p.p</v>
      </c>
      <c r="R158" s="139" t="str">
        <f>IF(OR(P158=0,G158=0),"-",IF(P158=G158,"-",CONCATENATE(ROUNDDOWN((P158-G158)*100,1), " ", "p.p")))</f>
        <v>0 p.p</v>
      </c>
    </row>
    <row r="159" spans="3:18" x14ac:dyDescent="0.25">
      <c r="C159" s="256"/>
      <c r="D159" s="257"/>
      <c r="E159" s="45" t="s">
        <v>1</v>
      </c>
      <c r="F159" s="161">
        <f>Premiums_Breakdown!F87/'Macro data'!C51</f>
        <v>4.8002427704291646E-3</v>
      </c>
      <c r="G159" s="161">
        <f>Premiums_Breakdown!G87/'Macro data'!D51</f>
        <v>4.5769831173067656E-3</v>
      </c>
      <c r="H159" s="161">
        <f>Premiums_Breakdown!H87/'Macro data'!E51</f>
        <v>4.4218652426015982E-3</v>
      </c>
      <c r="I159" s="161">
        <f>Premiums_Breakdown!I87/'Macro data'!F51</f>
        <v>4.3123894183482144E-3</v>
      </c>
      <c r="J159" s="161">
        <f>Premiums_Breakdown!J87/'Macro data'!G51</f>
        <v>4.3279393099592747E-3</v>
      </c>
      <c r="K159" s="161">
        <f>Premiums_Breakdown!K87/'Macro data'!H51</f>
        <v>4.271514148663294E-3</v>
      </c>
      <c r="L159" s="161">
        <f>Premiums_Breakdown!L87/'Macro data'!I51</f>
        <v>4.0218476586000706E-3</v>
      </c>
      <c r="M159" s="161">
        <f>Premiums_Breakdown!M87/'Macro data'!J51</f>
        <v>3.8520870541042078E-3</v>
      </c>
      <c r="N159" s="161">
        <f>Premiums_Breakdown!N87/'Macro data'!K51</f>
        <v>3.8683238456247377E-3</v>
      </c>
      <c r="O159" s="161">
        <f>Premiums_Breakdown!O87/'Macro data'!L51</f>
        <v>3.8635900879714197E-3</v>
      </c>
      <c r="P159" s="161">
        <f>Premiums_Breakdown!P87/'Macro data'!M51</f>
        <v>3.7630656250450837E-3</v>
      </c>
      <c r="Q159" s="139" t="str">
        <f t="shared" ref="Q159:Q190" si="22">IF(OR(O159=0,P159=0),"-",IF(O159=P159,"-",CONCATENATE(ROUNDDOWN((P159-O159)*100,1), " ", "p.p")))</f>
        <v>0 p.p</v>
      </c>
      <c r="R159" s="139" t="str">
        <f>IF(OR(P159=0,G159=0),"-",IF(P159=G159,"-",CONCATENATE(ROUNDDOWN((P159-G159)*100,1), " ", "p.p")))</f>
        <v>0 p.p</v>
      </c>
    </row>
    <row r="160" spans="3:18" x14ac:dyDescent="0.25">
      <c r="C160" s="256"/>
      <c r="D160" s="257"/>
      <c r="E160" s="45" t="s">
        <v>2</v>
      </c>
      <c r="F160" s="161">
        <f>Premiums_Breakdown!F88/'Macro data'!C52</f>
        <v>3.5536357779059015E-4</v>
      </c>
      <c r="G160" s="161">
        <f>Premiums_Breakdown!G88/'Macro data'!D52</f>
        <v>2.6278093874386471E-4</v>
      </c>
      <c r="H160" s="161">
        <f>Premiums_Breakdown!H88/'Macro data'!E52</f>
        <v>3.5105901021343185E-4</v>
      </c>
      <c r="I160" s="161">
        <f>Premiums_Breakdown!I88/'Macro data'!F52</f>
        <v>6.855378561188433E-4</v>
      </c>
      <c r="J160" s="161">
        <f>Premiums_Breakdown!J88/'Macro data'!G52</f>
        <v>7.5659319312087363E-4</v>
      </c>
      <c r="K160" s="161">
        <f>Premiums_Breakdown!K88/'Macro data'!H52</f>
        <v>6.3497373763221415E-4</v>
      </c>
      <c r="L160" s="161">
        <f>Premiums_Breakdown!L88/'Macro data'!I52</f>
        <v>6.1563352929169324E-4</v>
      </c>
      <c r="M160" s="161">
        <f>Premiums_Breakdown!M88/'Macro data'!J52</f>
        <v>5.3548449879740629E-4</v>
      </c>
      <c r="N160" s="161">
        <f>Premiums_Breakdown!N88/'Macro data'!K52</f>
        <v>5.6218770571330476E-4</v>
      </c>
      <c r="O160" s="161">
        <f>Premiums_Breakdown!O88/'Macro data'!L52</f>
        <v>3.1140431294789079E-4</v>
      </c>
      <c r="P160" s="161">
        <f>Premiums_Breakdown!P88/'Macro data'!M52</f>
        <v>3.2861052701705588E-4</v>
      </c>
      <c r="Q160" s="139" t="str">
        <f t="shared" si="22"/>
        <v>0 p.p</v>
      </c>
      <c r="R160" s="139" t="str">
        <f t="shared" ref="R160:R189" si="23">IF(OR(P160=0,G160=0),"-",IF(P160=G160,"-",CONCATENATE(ROUNDDOWN((P160-G160)*100,1), " ", "p.p")))</f>
        <v>0 p.p</v>
      </c>
    </row>
    <row r="161" spans="3:18" x14ac:dyDescent="0.25">
      <c r="C161" s="256"/>
      <c r="D161" s="257"/>
      <c r="E161" s="45" t="s">
        <v>3</v>
      </c>
      <c r="F161" s="161">
        <f>Premiums_Breakdown!F89/'Macro data'!C53</f>
        <v>7.1490790229324121E-3</v>
      </c>
      <c r="G161" s="161">
        <f>Premiums_Breakdown!G89/'Macro data'!D53</f>
        <v>6.8697972646875041E-3</v>
      </c>
      <c r="H161" s="161">
        <f>Premiums_Breakdown!H89/'Macro data'!E53</f>
        <v>6.7146168993037769E-3</v>
      </c>
      <c r="I161" s="161">
        <f>Premiums_Breakdown!I89/'Macro data'!F53</f>
        <v>6.726140895968279E-3</v>
      </c>
      <c r="J161" s="161">
        <f>Premiums_Breakdown!J89/'Macro data'!G53</f>
        <v>6.2116220593731158E-3</v>
      </c>
      <c r="K161" s="161">
        <f>Premiums_Breakdown!K89/'Macro data'!H53</f>
        <v>6.2931978541928228E-3</v>
      </c>
      <c r="L161" s="161">
        <f>Premiums_Breakdown!L89/'Macro data'!I53</f>
        <v>5.6934191463523017E-3</v>
      </c>
      <c r="M161" s="161">
        <f>Premiums_Breakdown!M89/'Macro data'!J53</f>
        <v>4.9151090099737354E-3</v>
      </c>
      <c r="N161" s="161">
        <f>Premiums_Breakdown!N89/'Macro data'!K53</f>
        <v>4.7910446336679475E-3</v>
      </c>
      <c r="O161" s="161">
        <f>Premiums_Breakdown!O89/'Macro data'!L53</f>
        <v>4.7220879062260758E-3</v>
      </c>
      <c r="P161" s="161">
        <f>Premiums_Breakdown!P89/'Macro data'!M53</f>
        <v>3.12282685939826E-3</v>
      </c>
      <c r="Q161" s="139" t="str">
        <f t="shared" si="22"/>
        <v>-0.1 p.p</v>
      </c>
      <c r="R161" s="139" t="str">
        <f t="shared" si="23"/>
        <v>-0.3 p.p</v>
      </c>
    </row>
    <row r="162" spans="3:18" x14ac:dyDescent="0.25">
      <c r="C162" s="256"/>
      <c r="D162" s="257"/>
      <c r="E162" s="45" t="s">
        <v>4</v>
      </c>
      <c r="F162" s="161">
        <f>Premiums_Breakdown!F90/'Macro data'!C54</f>
        <v>2.3283855337429848E-3</v>
      </c>
      <c r="G162" s="161">
        <f>Premiums_Breakdown!G90/'Macro data'!D54</f>
        <v>1.5670186395134063E-3</v>
      </c>
      <c r="H162" s="161">
        <f>Premiums_Breakdown!H90/'Macro data'!E54</f>
        <v>1.8488331965774696E-3</v>
      </c>
      <c r="I162" s="161">
        <f>Premiums_Breakdown!I90/'Macro data'!F54</f>
        <v>6.7985261025102972E-4</v>
      </c>
      <c r="J162" s="161">
        <f>Premiums_Breakdown!J90/'Macro data'!G54</f>
        <v>3.257000980350369E-4</v>
      </c>
      <c r="K162" s="161">
        <f>Premiums_Breakdown!K90/'Macro data'!H54</f>
        <v>3.2133571440202789E-4</v>
      </c>
      <c r="L162" s="161">
        <f>Premiums_Breakdown!L90/'Macro data'!I54</f>
        <v>4.3214830901908938E-4</v>
      </c>
      <c r="M162" s="161">
        <f>Premiums_Breakdown!M90/'Macro data'!J54</f>
        <v>4.188039960139306E-4</v>
      </c>
      <c r="N162" s="161">
        <f>Premiums_Breakdown!N90/'Macro data'!K54</f>
        <v>0</v>
      </c>
      <c r="O162" s="161">
        <f>Premiums_Breakdown!O90/'Macro data'!L54</f>
        <v>0</v>
      </c>
      <c r="P162" s="161">
        <f>Premiums_Breakdown!P90/'Macro data'!M54</f>
        <v>0</v>
      </c>
      <c r="Q162" s="139" t="str">
        <f t="shared" si="22"/>
        <v>-</v>
      </c>
      <c r="R162" s="139" t="str">
        <f t="shared" si="23"/>
        <v>-</v>
      </c>
    </row>
    <row r="163" spans="3:18" x14ac:dyDescent="0.25">
      <c r="C163" s="256"/>
      <c r="D163" s="257"/>
      <c r="E163" s="45" t="s">
        <v>44</v>
      </c>
      <c r="F163" s="161">
        <f>Premiums_Breakdown!F91/'Macro data'!C55</f>
        <v>7.6193964053719208E-4</v>
      </c>
      <c r="G163" s="161">
        <f>Premiums_Breakdown!G91/'Macro data'!D55</f>
        <v>6.3809255887868068E-4</v>
      </c>
      <c r="H163" s="161">
        <f>Premiums_Breakdown!H91/'Macro data'!E55</f>
        <v>5.9352841580314806E-4</v>
      </c>
      <c r="I163" s="161">
        <f>Premiums_Breakdown!I91/'Macro data'!F55</f>
        <v>5.7687168723007836E-4</v>
      </c>
      <c r="J163" s="161">
        <f>Premiums_Breakdown!J91/'Macro data'!G55</f>
        <v>5.3715422738520547E-4</v>
      </c>
      <c r="K163" s="161">
        <f>Premiums_Breakdown!K91/'Macro data'!H55</f>
        <v>5.9712846259311306E-4</v>
      </c>
      <c r="L163" s="161">
        <f>Premiums_Breakdown!L91/'Macro data'!I55</f>
        <v>6.2002618214695993E-4</v>
      </c>
      <c r="M163" s="161">
        <f>Premiums_Breakdown!M91/'Macro data'!J55</f>
        <v>5.8873235416565049E-4</v>
      </c>
      <c r="N163" s="161">
        <f>Premiums_Breakdown!N91/'Macro data'!K55</f>
        <v>5.0023665102742537E-4</v>
      </c>
      <c r="O163" s="161">
        <f>Premiums_Breakdown!O91/'Macro data'!L55</f>
        <v>4.9973707319613697E-4</v>
      </c>
      <c r="P163" s="161">
        <f>Premiums_Breakdown!P91/'Macro data'!M55</f>
        <v>4.8499263640613852E-4</v>
      </c>
      <c r="Q163" s="139" t="str">
        <f t="shared" si="22"/>
        <v>0 p.p</v>
      </c>
      <c r="R163" s="139" t="str">
        <f t="shared" si="23"/>
        <v>0 p.p</v>
      </c>
    </row>
    <row r="164" spans="3:18" x14ac:dyDescent="0.25">
      <c r="C164" s="256"/>
      <c r="D164" s="257"/>
      <c r="E164" s="45" t="s">
        <v>6</v>
      </c>
      <c r="F164" s="161">
        <f>Premiums_Breakdown!F92/'Macro data'!C56</f>
        <v>2.7184952406977274E-3</v>
      </c>
      <c r="G164" s="161">
        <f>Premiums_Breakdown!G92/'Macro data'!D56</f>
        <v>2.6259672211052213E-3</v>
      </c>
      <c r="H164" s="161">
        <f>Premiums_Breakdown!H92/'Macro data'!E56</f>
        <v>2.6094050707053803E-3</v>
      </c>
      <c r="I164" s="161">
        <f>Premiums_Breakdown!I92/'Macro data'!F56</f>
        <v>2.5146308329117052E-3</v>
      </c>
      <c r="J164" s="161">
        <f>Premiums_Breakdown!J92/'Macro data'!G56</f>
        <v>2.4859070687484851E-3</v>
      </c>
      <c r="K164" s="161">
        <f>Premiums_Breakdown!K92/'Macro data'!H56</f>
        <v>2.6006854835426961E-3</v>
      </c>
      <c r="L164" s="161">
        <f>Premiums_Breakdown!L92/'Macro data'!I56</f>
        <v>2.4885297063139016E-3</v>
      </c>
      <c r="M164" s="161">
        <f>Premiums_Breakdown!M92/'Macro data'!J56</f>
        <v>2.4033937238338706E-3</v>
      </c>
      <c r="N164" s="161">
        <f>Premiums_Breakdown!N92/'Macro data'!K56</f>
        <v>2.3717226080948398E-3</v>
      </c>
      <c r="O164" s="161">
        <f>Premiums_Breakdown!O92/'Macro data'!L56</f>
        <v>2.2819169383658188E-3</v>
      </c>
      <c r="P164" s="161">
        <f>Premiums_Breakdown!P92/'Macro data'!M56</f>
        <v>2.2284669345923776E-3</v>
      </c>
      <c r="Q164" s="139" t="str">
        <f t="shared" si="22"/>
        <v>0 p.p</v>
      </c>
      <c r="R164" s="139" t="str">
        <f t="shared" si="23"/>
        <v>0 p.p</v>
      </c>
    </row>
    <row r="165" spans="3:18" x14ac:dyDescent="0.25">
      <c r="C165" s="256"/>
      <c r="D165" s="257"/>
      <c r="E165" s="45" t="s">
        <v>7</v>
      </c>
      <c r="F165" s="161">
        <f>Premiums_Breakdown!F93/'Macro data'!C57</f>
        <v>3.4711323900816298E-3</v>
      </c>
      <c r="G165" s="161">
        <f>Premiums_Breakdown!G93/'Macro data'!D57</f>
        <v>3.4122894154474505E-3</v>
      </c>
      <c r="H165" s="161">
        <f>Premiums_Breakdown!H93/'Macro data'!E57</f>
        <v>3.4002140986751743E-3</v>
      </c>
      <c r="I165" s="161">
        <f>Premiums_Breakdown!I93/'Macro data'!F57</f>
        <v>3.4303262405554263E-3</v>
      </c>
      <c r="J165" s="161">
        <f>Premiums_Breakdown!J93/'Macro data'!G57</f>
        <v>3.5878091432682089E-3</v>
      </c>
      <c r="K165" s="161">
        <f>Premiums_Breakdown!K93/'Macro data'!H57</f>
        <v>4.2158518910566751E-3</v>
      </c>
      <c r="L165" s="161">
        <f>Premiums_Breakdown!L93/'Macro data'!I57</f>
        <v>4.3549933528890883E-3</v>
      </c>
      <c r="M165" s="161">
        <f>Premiums_Breakdown!M93/'Macro data'!J57</f>
        <v>4.2786966619825133E-3</v>
      </c>
      <c r="N165" s="161">
        <f>Premiums_Breakdown!N93/'Macro data'!K57</f>
        <v>4.6578262807537825E-3</v>
      </c>
      <c r="O165" s="161">
        <f>Premiums_Breakdown!O93/'Macro data'!L57</f>
        <v>6.1931769803688901E-3</v>
      </c>
      <c r="P165" s="161">
        <f>Premiums_Breakdown!P93/'Macro data'!M57</f>
        <v>7.2518725221693654E-3</v>
      </c>
      <c r="Q165" s="139" t="str">
        <f t="shared" si="22"/>
        <v>0.1 p.p</v>
      </c>
      <c r="R165" s="139" t="str">
        <f t="shared" si="23"/>
        <v>0.3 p.p</v>
      </c>
    </row>
    <row r="166" spans="3:18" x14ac:dyDescent="0.25">
      <c r="C166" s="256"/>
      <c r="D166" s="257"/>
      <c r="E166" s="45" t="s">
        <v>8</v>
      </c>
      <c r="F166" s="161">
        <f>Premiums_Breakdown!F94/'Macro data'!C58</f>
        <v>2.6904059556263226E-4</v>
      </c>
      <c r="G166" s="161">
        <f>Premiums_Breakdown!G94/'Macro data'!D58</f>
        <v>2.4973912857948741E-4</v>
      </c>
      <c r="H166" s="161">
        <f>Premiums_Breakdown!H94/'Macro data'!E58</f>
        <v>2.236293072794089E-4</v>
      </c>
      <c r="I166" s="161">
        <f>Premiums_Breakdown!I94/'Macro data'!F58</f>
        <v>2.2037006841134482E-4</v>
      </c>
      <c r="J166" s="161">
        <f>Premiums_Breakdown!J94/'Macro data'!G58</f>
        <v>2.204063513839459E-4</v>
      </c>
      <c r="K166" s="161">
        <f>Premiums_Breakdown!K94/'Macro data'!H58</f>
        <v>2.9474977150995739E-4</v>
      </c>
      <c r="L166" s="161">
        <f>Premiums_Breakdown!L94/'Macro data'!I58</f>
        <v>2.4530835023140862E-4</v>
      </c>
      <c r="M166" s="161">
        <f>Premiums_Breakdown!M94/'Macro data'!J58</f>
        <v>2.3774978968287835E-4</v>
      </c>
      <c r="N166" s="161">
        <f>Premiums_Breakdown!N94/'Macro data'!K58</f>
        <v>2.3246979310188412E-4</v>
      </c>
      <c r="O166" s="161">
        <f>Premiums_Breakdown!O94/'Macro data'!L58</f>
        <v>2.3598095929301769E-4</v>
      </c>
      <c r="P166" s="161">
        <f>Premiums_Breakdown!P94/'Macro data'!M58</f>
        <v>2.3559177067701903E-4</v>
      </c>
      <c r="Q166" s="139" t="str">
        <f t="shared" si="22"/>
        <v>0 p.p</v>
      </c>
      <c r="R166" s="139" t="str">
        <f t="shared" si="23"/>
        <v>0 p.p</v>
      </c>
    </row>
    <row r="167" spans="3:18" x14ac:dyDescent="0.25">
      <c r="C167" s="256"/>
      <c r="D167" s="257"/>
      <c r="E167" s="45" t="s">
        <v>9</v>
      </c>
      <c r="F167" s="161">
        <f>Premiums_Breakdown!F95/'Macro data'!C59</f>
        <v>9.7018770489270092E-4</v>
      </c>
      <c r="G167" s="161">
        <f>Premiums_Breakdown!G95/'Macro data'!D59</f>
        <v>9.3246973347403629E-4</v>
      </c>
      <c r="H167" s="161">
        <f>Premiums_Breakdown!H95/'Macro data'!E59</f>
        <v>9.1602566291392438E-4</v>
      </c>
      <c r="I167" s="161">
        <f>Premiums_Breakdown!I95/'Macro data'!F59</f>
        <v>8.6739536552779529E-4</v>
      </c>
      <c r="J167" s="161">
        <f>Premiums_Breakdown!J95/'Macro data'!G59</f>
        <v>8.7694555556451449E-4</v>
      </c>
      <c r="K167" s="161">
        <f>Premiums_Breakdown!K95/'Macro data'!H59</f>
        <v>8.8421172878704523E-4</v>
      </c>
      <c r="L167" s="161">
        <f>Premiums_Breakdown!L95/'Macro data'!I59</f>
        <v>8.3439415676173686E-4</v>
      </c>
      <c r="M167" s="161">
        <f>Premiums_Breakdown!M95/'Macro data'!J59</f>
        <v>8.2229321655503897E-4</v>
      </c>
      <c r="N167" s="161">
        <f>Premiums_Breakdown!N95/'Macro data'!K59</f>
        <v>8.00068849309582E-4</v>
      </c>
      <c r="O167" s="161">
        <f>Premiums_Breakdown!O95/'Macro data'!L59</f>
        <v>7.6531872185390312E-4</v>
      </c>
      <c r="P167" s="161">
        <f>Premiums_Breakdown!P95/'Macro data'!M59</f>
        <v>7.5758949956711058E-4</v>
      </c>
      <c r="Q167" s="139" t="str">
        <f t="shared" si="22"/>
        <v>0 p.p</v>
      </c>
      <c r="R167" s="139" t="str">
        <f t="shared" si="23"/>
        <v>0 p.p</v>
      </c>
    </row>
    <row r="168" spans="3:18" x14ac:dyDescent="0.25">
      <c r="C168" s="256"/>
      <c r="D168" s="257"/>
      <c r="E168" s="45" t="s">
        <v>10</v>
      </c>
      <c r="F168" s="161">
        <f>Premiums_Breakdown!F96/'Macro data'!C60</f>
        <v>4.1637660410071848E-3</v>
      </c>
      <c r="G168" s="161">
        <f>Premiums_Breakdown!G96/'Macro data'!D60</f>
        <v>4.4650732722173892E-3</v>
      </c>
      <c r="H168" s="161">
        <f>Premiums_Breakdown!H96/'Macro data'!E60</f>
        <v>4.4318537314470439E-3</v>
      </c>
      <c r="I168" s="161">
        <f>Premiums_Breakdown!I96/'Macro data'!F60</f>
        <v>3.6980662864983063E-3</v>
      </c>
      <c r="J168" s="161">
        <f>Premiums_Breakdown!J96/'Macro data'!G60</f>
        <v>3.6239552735776491E-3</v>
      </c>
      <c r="K168" s="161">
        <f>Premiums_Breakdown!K96/'Macro data'!H60</f>
        <v>3.7342083312618419E-3</v>
      </c>
      <c r="L168" s="161">
        <f>Premiums_Breakdown!L96/'Macro data'!I60</f>
        <v>3.6292895667319894E-3</v>
      </c>
      <c r="M168" s="161">
        <f>Premiums_Breakdown!M96/'Macro data'!J60</f>
        <v>3.7381089853675653E-3</v>
      </c>
      <c r="N168" s="161">
        <f>Premiums_Breakdown!N96/'Macro data'!K60</f>
        <v>3.9267365448739447E-3</v>
      </c>
      <c r="O168" s="161">
        <f>Premiums_Breakdown!O96/'Macro data'!L60</f>
        <v>3.886234807792272E-3</v>
      </c>
      <c r="P168" s="161">
        <f>Premiums_Breakdown!P96/'Macro data'!M60</f>
        <v>3.7448226846065239E-3</v>
      </c>
      <c r="Q168" s="139" t="str">
        <f t="shared" si="22"/>
        <v>0 p.p</v>
      </c>
      <c r="R168" s="139" t="str">
        <f t="shared" si="23"/>
        <v>0 p.p</v>
      </c>
    </row>
    <row r="169" spans="3:18" x14ac:dyDescent="0.25">
      <c r="C169" s="256"/>
      <c r="D169" s="257"/>
      <c r="E169" s="45" t="s">
        <v>11</v>
      </c>
      <c r="F169" s="161">
        <f>Premiums_Breakdown!F97/'Macro data'!C61</f>
        <v>3.6925005776392269E-3</v>
      </c>
      <c r="G169" s="161">
        <f>Premiums_Breakdown!G97/'Macro data'!D61</f>
        <v>3.6891466720730712E-3</v>
      </c>
      <c r="H169" s="161">
        <f>Premiums_Breakdown!H97/'Macro data'!E61</f>
        <v>3.6864839599111002E-3</v>
      </c>
      <c r="I169" s="161">
        <f>Premiums_Breakdown!I97/'Macro data'!F61</f>
        <v>3.6556232531975547E-3</v>
      </c>
      <c r="J169" s="161">
        <f>Premiums_Breakdown!J97/'Macro data'!G61</f>
        <v>3.7676857401966199E-3</v>
      </c>
      <c r="K169" s="161">
        <f>Premiums_Breakdown!K97/'Macro data'!H61</f>
        <v>3.9287808438430829E-3</v>
      </c>
      <c r="L169" s="161">
        <f>Premiums_Breakdown!L97/'Macro data'!I61</f>
        <v>3.8591519407849811E-3</v>
      </c>
      <c r="M169" s="161">
        <f>Premiums_Breakdown!M97/'Macro data'!J61</f>
        <v>3.8740144388924079E-3</v>
      </c>
      <c r="N169" s="161">
        <f>Premiums_Breakdown!N97/'Macro data'!K61</f>
        <v>4.1275960993402269E-3</v>
      </c>
      <c r="O169" s="161">
        <f>Premiums_Breakdown!O97/'Macro data'!L61</f>
        <v>4.2928046150248166E-3</v>
      </c>
      <c r="P169" s="161">
        <f>Premiums_Breakdown!P97/'Macro data'!M61</f>
        <v>4.363527568537395E-3</v>
      </c>
      <c r="Q169" s="139" t="str">
        <f t="shared" si="22"/>
        <v>0 p.p</v>
      </c>
      <c r="R169" s="139" t="str">
        <f t="shared" si="23"/>
        <v>0 p.p</v>
      </c>
    </row>
    <row r="170" spans="3:18" x14ac:dyDescent="0.25">
      <c r="C170" s="256"/>
      <c r="D170" s="257"/>
      <c r="E170" s="45" t="s">
        <v>12</v>
      </c>
      <c r="F170" s="161">
        <f>Premiums_Breakdown!F98/'Macro data'!C62</f>
        <v>4.264148336226477E-4</v>
      </c>
      <c r="G170" s="161">
        <f>Premiums_Breakdown!G98/'Macro data'!D62</f>
        <v>4.3182944544563036E-4</v>
      </c>
      <c r="H170" s="161">
        <f>Premiums_Breakdown!H98/'Macro data'!E62</f>
        <v>3.9939310610773057E-4</v>
      </c>
      <c r="I170" s="161">
        <f>Premiums_Breakdown!I98/'Macro data'!F62</f>
        <v>2.6628745043080586E-4</v>
      </c>
      <c r="J170" s="161">
        <f>Premiums_Breakdown!J98/'Macro data'!G62</f>
        <v>2.6435783145618619E-4</v>
      </c>
      <c r="K170" s="161">
        <f>Premiums_Breakdown!K98/'Macro data'!H62</f>
        <v>2.5691674633893639E-4</v>
      </c>
      <c r="L170" s="161">
        <f>Premiums_Breakdown!L98/'Macro data'!I62</f>
        <v>2.4755801698955304E-4</v>
      </c>
      <c r="M170" s="161">
        <f>Premiums_Breakdown!M98/'Macro data'!J62</f>
        <v>2.721034079592052E-4</v>
      </c>
      <c r="N170" s="161">
        <f>Premiums_Breakdown!N98/'Macro data'!K62</f>
        <v>2.3171546165186348E-4</v>
      </c>
      <c r="O170" s="161">
        <f>Premiums_Breakdown!O98/'Macro data'!L62</f>
        <v>2.0280829189923388E-4</v>
      </c>
      <c r="P170" s="161">
        <f>Premiums_Breakdown!P98/'Macro data'!M62</f>
        <v>1.8427456687100668E-4</v>
      </c>
      <c r="Q170" s="139" t="str">
        <f t="shared" si="22"/>
        <v>0 p.p</v>
      </c>
      <c r="R170" s="139" t="str">
        <f t="shared" si="23"/>
        <v>0 p.p</v>
      </c>
    </row>
    <row r="171" spans="3:18" x14ac:dyDescent="0.25">
      <c r="C171" s="256"/>
      <c r="D171" s="257"/>
      <c r="E171" s="45" t="s">
        <v>13</v>
      </c>
      <c r="F171" s="161">
        <f>Premiums_Breakdown!F99/'Macro data'!C63</f>
        <v>1.8120563325963908E-3</v>
      </c>
      <c r="G171" s="161">
        <f>Premiums_Breakdown!G99/'Macro data'!D63</f>
        <v>1.6775083110772211E-3</v>
      </c>
      <c r="H171" s="161">
        <f>Premiums_Breakdown!H99/'Macro data'!E63</f>
        <v>1.6242480619936656E-3</v>
      </c>
      <c r="I171" s="161">
        <f>Premiums_Breakdown!I99/'Macro data'!F63</f>
        <v>1.5607173616355178E-3</v>
      </c>
      <c r="J171" s="161">
        <f>Premiums_Breakdown!J99/'Macro data'!G63</f>
        <v>1.4840820329311867E-3</v>
      </c>
      <c r="K171" s="161">
        <f>Premiums_Breakdown!K99/'Macro data'!H63</f>
        <v>1.5841087281539528E-3</v>
      </c>
      <c r="L171" s="161">
        <f>Premiums_Breakdown!L99/'Macro data'!I63</f>
        <v>1.5407250655756523E-3</v>
      </c>
      <c r="M171" s="161">
        <f>Premiums_Breakdown!M99/'Macro data'!J63</f>
        <v>1.5100249058075377E-3</v>
      </c>
      <c r="N171" s="161">
        <f>Premiums_Breakdown!N99/'Macro data'!K63</f>
        <v>1.4980192502880537E-3</v>
      </c>
      <c r="O171" s="161">
        <f>Premiums_Breakdown!O99/'Macro data'!L63</f>
        <v>1.4868374403185771E-3</v>
      </c>
      <c r="P171" s="161">
        <f>Premiums_Breakdown!P99/'Macro data'!M63</f>
        <v>1.433579220841292E-3</v>
      </c>
      <c r="Q171" s="139" t="str">
        <f t="shared" si="22"/>
        <v>0 p.p</v>
      </c>
      <c r="R171" s="139" t="str">
        <f t="shared" si="23"/>
        <v>0 p.p</v>
      </c>
    </row>
    <row r="172" spans="3:18" x14ac:dyDescent="0.25">
      <c r="C172" s="256"/>
      <c r="D172" s="257"/>
      <c r="E172" s="45" t="s">
        <v>14</v>
      </c>
      <c r="F172" s="161">
        <f>Premiums_Breakdown!F100/'Macro data'!C64</f>
        <v>2.7000632647516428E-4</v>
      </c>
      <c r="G172" s="161">
        <f>Premiums_Breakdown!G100/'Macro data'!D64</f>
        <v>2.6405234966693638E-4</v>
      </c>
      <c r="H172" s="161">
        <f>Premiums_Breakdown!H100/'Macro data'!E64</f>
        <v>2.8224389169980492E-4</v>
      </c>
      <c r="I172" s="161">
        <f>Premiums_Breakdown!I100/'Macro data'!F64</f>
        <v>3.1775940187333716E-4</v>
      </c>
      <c r="J172" s="161">
        <f>Premiums_Breakdown!J100/'Macro data'!G64</f>
        <v>2.8358354256230917E-4</v>
      </c>
      <c r="K172" s="161">
        <f>Premiums_Breakdown!K100/'Macro data'!H64</f>
        <v>3.0319891776696238E-4</v>
      </c>
      <c r="L172" s="161">
        <f>Premiums_Breakdown!L100/'Macro data'!I64</f>
        <v>4.2893964666024579E-4</v>
      </c>
      <c r="M172" s="161">
        <f>Premiums_Breakdown!M100/'Macro data'!J64</f>
        <v>4.1282533896726508E-4</v>
      </c>
      <c r="N172" s="161">
        <f>Premiums_Breakdown!N100/'Macro data'!K64</f>
        <v>4.410535767675917E-4</v>
      </c>
      <c r="O172" s="161">
        <f>Premiums_Breakdown!O100/'Macro data'!L64</f>
        <v>5.7667415986554062E-4</v>
      </c>
      <c r="P172" s="161">
        <f>Premiums_Breakdown!P100/'Macro data'!M64</f>
        <v>6.8906153690767916E-4</v>
      </c>
      <c r="Q172" s="139" t="str">
        <f t="shared" si="22"/>
        <v>0 p.p</v>
      </c>
      <c r="R172" s="139" t="str">
        <f t="shared" si="23"/>
        <v>0 p.p</v>
      </c>
    </row>
    <row r="173" spans="3:18" x14ac:dyDescent="0.25">
      <c r="C173" s="256"/>
      <c r="D173" s="257"/>
      <c r="E173" s="45" t="s">
        <v>15</v>
      </c>
      <c r="F173" s="161">
        <f>Premiums_Breakdown!F101/'Macro data'!C65</f>
        <v>4.3992814506963861E-4</v>
      </c>
      <c r="G173" s="161">
        <f>Premiums_Breakdown!G101/'Macro data'!D65</f>
        <v>4.1382678038626592E-4</v>
      </c>
      <c r="H173" s="161">
        <f>Premiums_Breakdown!H101/'Macro data'!E65</f>
        <v>3.646075951571404E-4</v>
      </c>
      <c r="I173" s="161">
        <f>Premiums_Breakdown!I101/'Macro data'!F65</f>
        <v>3.7611468448298211E-4</v>
      </c>
      <c r="J173" s="161">
        <f>Premiums_Breakdown!J101/'Macro data'!G65</f>
        <v>3.9064548547601487E-4</v>
      </c>
      <c r="K173" s="161">
        <f>Premiums_Breakdown!K101/'Macro data'!H65</f>
        <v>3.866423974207978E-4</v>
      </c>
      <c r="L173" s="161">
        <f>Premiums_Breakdown!L101/'Macro data'!I65</f>
        <v>3.4560451686913837E-4</v>
      </c>
      <c r="M173" s="161">
        <f>Premiums_Breakdown!M101/'Macro data'!J65</f>
        <v>4.2094850221261062E-4</v>
      </c>
      <c r="N173" s="161">
        <f>Premiums_Breakdown!N101/'Macro data'!K65</f>
        <v>0</v>
      </c>
      <c r="O173" s="161">
        <f>Premiums_Breakdown!O101/'Macro data'!L65</f>
        <v>0</v>
      </c>
      <c r="P173" s="161">
        <f>Premiums_Breakdown!P101/'Macro data'!M65</f>
        <v>0</v>
      </c>
      <c r="Q173" s="139" t="str">
        <f t="shared" si="22"/>
        <v>-</v>
      </c>
      <c r="R173" s="139" t="str">
        <f t="shared" si="23"/>
        <v>-</v>
      </c>
    </row>
    <row r="174" spans="3:18" x14ac:dyDescent="0.25">
      <c r="C174" s="256"/>
      <c r="D174" s="257"/>
      <c r="E174" s="45" t="s">
        <v>16</v>
      </c>
      <c r="F174" s="161">
        <f>Premiums_Breakdown!F102/'Macro data'!C66</f>
        <v>1.4452788415565113E-3</v>
      </c>
      <c r="G174" s="161">
        <f>Premiums_Breakdown!G102/'Macro data'!D66</f>
        <v>1.2664310089541728E-3</v>
      </c>
      <c r="H174" s="161">
        <f>Premiums_Breakdown!H102/'Macro data'!E66</f>
        <v>1.4617207382605485E-3</v>
      </c>
      <c r="I174" s="161">
        <f>Premiums_Breakdown!I102/'Macro data'!F66</f>
        <v>1.3202253314394024E-3</v>
      </c>
      <c r="J174" s="161">
        <f>Premiums_Breakdown!J102/'Macro data'!G66</f>
        <v>2.4973655416944953E-3</v>
      </c>
      <c r="K174" s="161">
        <f>Premiums_Breakdown!K102/'Macro data'!H66</f>
        <v>3.0859293845040196E-3</v>
      </c>
      <c r="L174" s="161">
        <f>Premiums_Breakdown!L102/'Macro data'!I66</f>
        <v>3.0437192469633246E-3</v>
      </c>
      <c r="M174" s="161">
        <f>Premiums_Breakdown!M102/'Macro data'!J66</f>
        <v>3.1210911624053646E-3</v>
      </c>
      <c r="N174" s="161">
        <f>Premiums_Breakdown!N102/'Macro data'!K66</f>
        <v>3.1407659418716417E-3</v>
      </c>
      <c r="O174" s="161">
        <f>Premiums_Breakdown!O102/'Macro data'!L66</f>
        <v>3.0032135550465155E-3</v>
      </c>
      <c r="P174" s="161">
        <f>Premiums_Breakdown!P102/'Macro data'!M66</f>
        <v>2.6077718280243332E-3</v>
      </c>
      <c r="Q174" s="139" t="str">
        <f t="shared" si="22"/>
        <v>0 p.p</v>
      </c>
      <c r="R174" s="139" t="str">
        <f t="shared" si="23"/>
        <v>0.1 p.p</v>
      </c>
    </row>
    <row r="175" spans="3:18" x14ac:dyDescent="0.25">
      <c r="C175" s="256"/>
      <c r="D175" s="257"/>
      <c r="E175" s="45" t="s">
        <v>17</v>
      </c>
      <c r="F175" s="161">
        <f>Premiums_Breakdown!F103/'Macro data'!C67</f>
        <v>2.0654944169049162E-3</v>
      </c>
      <c r="G175" s="161">
        <f>Premiums_Breakdown!G103/'Macro data'!D67</f>
        <v>2.0028054036696228E-3</v>
      </c>
      <c r="H175" s="161">
        <f>Premiums_Breakdown!H103/'Macro data'!E67</f>
        <v>2.001693790553503E-3</v>
      </c>
      <c r="I175" s="161">
        <f>Premiums_Breakdown!I103/'Macro data'!F67</f>
        <v>1.9809913017093846E-3</v>
      </c>
      <c r="J175" s="161">
        <f>Premiums_Breakdown!J103/'Macro data'!G67</f>
        <v>1.9608883007720952E-3</v>
      </c>
      <c r="K175" s="161">
        <f>Premiums_Breakdown!K103/'Macro data'!H67</f>
        <v>2.0201377036175206E-3</v>
      </c>
      <c r="L175" s="161">
        <f>Premiums_Breakdown!L103/'Macro data'!I67</f>
        <v>1.8976213655599722E-3</v>
      </c>
      <c r="M175" s="161">
        <f>Premiums_Breakdown!M103/'Macro data'!J67</f>
        <v>1.8525102826219219E-3</v>
      </c>
      <c r="N175" s="161">
        <f>Premiums_Breakdown!N103/'Macro data'!K67</f>
        <v>1.8425747703963618E-3</v>
      </c>
      <c r="O175" s="161">
        <f>Premiums_Breakdown!O103/'Macro data'!L67</f>
        <v>1.8378810014922997E-3</v>
      </c>
      <c r="P175" s="161">
        <f>Premiums_Breakdown!P103/'Macro data'!M67</f>
        <v>1.8400577731118432E-3</v>
      </c>
      <c r="Q175" s="139" t="str">
        <f t="shared" si="22"/>
        <v>0 p.p</v>
      </c>
      <c r="R175" s="139" t="str">
        <f t="shared" si="23"/>
        <v>0 p.p</v>
      </c>
    </row>
    <row r="176" spans="3:18" x14ac:dyDescent="0.25">
      <c r="C176" s="256"/>
      <c r="D176" s="257"/>
      <c r="E176" s="45" t="s">
        <v>18</v>
      </c>
      <c r="F176" s="161">
        <f>Premiums_Breakdown!F104/'Macro data'!C68</f>
        <v>0</v>
      </c>
      <c r="G176" s="161">
        <f>Premiums_Breakdown!G104/'Macro data'!D68</f>
        <v>0</v>
      </c>
      <c r="H176" s="161">
        <f>Premiums_Breakdown!H104/'Macro data'!E68</f>
        <v>0</v>
      </c>
      <c r="I176" s="161">
        <f>Premiums_Breakdown!I104/'Macro data'!F68</f>
        <v>0</v>
      </c>
      <c r="J176" s="161">
        <f>Premiums_Breakdown!J104/'Macro data'!G68</f>
        <v>0</v>
      </c>
      <c r="K176" s="161">
        <f>Premiums_Breakdown!K104/'Macro data'!H68</f>
        <v>0</v>
      </c>
      <c r="L176" s="161">
        <f>Premiums_Breakdown!L104/'Macro data'!I68</f>
        <v>0</v>
      </c>
      <c r="M176" s="161">
        <f>Premiums_Breakdown!M104/'Macro data'!J68</f>
        <v>0</v>
      </c>
      <c r="N176" s="161">
        <f>Premiums_Breakdown!N104/'Macro data'!K68</f>
        <v>0</v>
      </c>
      <c r="O176" s="161">
        <f>Premiums_Breakdown!O104/'Macro data'!L68</f>
        <v>0</v>
      </c>
      <c r="P176" s="161">
        <f>Premiums_Breakdown!P104/'Macro data'!M68</f>
        <v>0</v>
      </c>
      <c r="Q176" s="139" t="str">
        <f t="shared" si="22"/>
        <v>-</v>
      </c>
      <c r="R176" s="139" t="str">
        <f t="shared" si="23"/>
        <v>-</v>
      </c>
    </row>
    <row r="177" spans="3:18" x14ac:dyDescent="0.25">
      <c r="C177" s="256"/>
      <c r="D177" s="257"/>
      <c r="E177" s="45" t="s">
        <v>19</v>
      </c>
      <c r="F177" s="161">
        <f>Premiums_Breakdown!F105/'Macro data'!C69</f>
        <v>6.9230629087795373E-4</v>
      </c>
      <c r="G177" s="161">
        <f>Premiums_Breakdown!G105/'Macro data'!D69</f>
        <v>7.0537495717366329E-4</v>
      </c>
      <c r="H177" s="161">
        <f>Premiums_Breakdown!H105/'Macro data'!E69</f>
        <v>6.6058527855680131E-4</v>
      </c>
      <c r="I177" s="161">
        <f>Premiums_Breakdown!I105/'Macro data'!F69</f>
        <v>6.675344614665733E-4</v>
      </c>
      <c r="J177" s="161">
        <f>Premiums_Breakdown!J105/'Macro data'!G69</f>
        <v>7.195682590445733E-4</v>
      </c>
      <c r="K177" s="161">
        <f>Premiums_Breakdown!K105/'Macro data'!H69</f>
        <v>7.7575435184338627E-4</v>
      </c>
      <c r="L177" s="161">
        <f>Premiums_Breakdown!L105/'Macro data'!I69</f>
        <v>6.6038790169364089E-4</v>
      </c>
      <c r="M177" s="161">
        <f>Premiums_Breakdown!M105/'Macro data'!J69</f>
        <v>6.6021541885952499E-4</v>
      </c>
      <c r="N177" s="161">
        <f>Premiums_Breakdown!N105/'Macro data'!K69</f>
        <v>6.6191910891993065E-4</v>
      </c>
      <c r="O177" s="161">
        <f>Premiums_Breakdown!O105/'Macro data'!L69</f>
        <v>5.2994053625566098E-4</v>
      </c>
      <c r="P177" s="161">
        <f>Premiums_Breakdown!P105/'Macro data'!M69</f>
        <v>5.4624577418199694E-4</v>
      </c>
      <c r="Q177" s="139" t="str">
        <f t="shared" si="22"/>
        <v>0 p.p</v>
      </c>
      <c r="R177" s="139" t="str">
        <f t="shared" si="23"/>
        <v>0 p.p</v>
      </c>
    </row>
    <row r="178" spans="3:18" x14ac:dyDescent="0.25">
      <c r="C178" s="256"/>
      <c r="D178" s="257"/>
      <c r="E178" s="45" t="s">
        <v>20</v>
      </c>
      <c r="F178" s="161">
        <f>Premiums_Breakdown!F106/'Macro data'!C70</f>
        <v>3.2655340100723966E-4</v>
      </c>
      <c r="G178" s="161">
        <f>Premiums_Breakdown!G106/'Macro data'!D70</f>
        <v>3.1600443609721199E-4</v>
      </c>
      <c r="H178" s="161">
        <f>Premiums_Breakdown!H106/'Macro data'!E70</f>
        <v>2.7236416312763275E-4</v>
      </c>
      <c r="I178" s="161">
        <f>Premiums_Breakdown!I106/'Macro data'!F70</f>
        <v>2.6100848768909887E-4</v>
      </c>
      <c r="J178" s="161">
        <f>Premiums_Breakdown!J106/'Macro data'!G70</f>
        <v>2.4955440312109621E-4</v>
      </c>
      <c r="K178" s="161">
        <f>Premiums_Breakdown!K106/'Macro data'!H70</f>
        <v>2.6693980572716831E-4</v>
      </c>
      <c r="L178" s="161">
        <f>Premiums_Breakdown!L106/'Macro data'!I70</f>
        <v>2.677511027577963E-4</v>
      </c>
      <c r="M178" s="161">
        <f>Premiums_Breakdown!M106/'Macro data'!J70</f>
        <v>3.1420727800431542E-4</v>
      </c>
      <c r="N178" s="161">
        <f>Premiums_Breakdown!N106/'Macro data'!K70</f>
        <v>3.0485251683548027E-4</v>
      </c>
      <c r="O178" s="161">
        <f>Premiums_Breakdown!O106/'Macro data'!L70</f>
        <v>3.1635503975929507E-4</v>
      </c>
      <c r="P178" s="161">
        <f>Premiums_Breakdown!P106/'Macro data'!M70</f>
        <v>2.8720225106713715E-4</v>
      </c>
      <c r="Q178" s="139" t="str">
        <f t="shared" si="22"/>
        <v>0 p.p</v>
      </c>
      <c r="R178" s="139" t="str">
        <f t="shared" si="23"/>
        <v>0 p.p</v>
      </c>
    </row>
    <row r="179" spans="3:18" x14ac:dyDescent="0.25">
      <c r="C179" s="256"/>
      <c r="D179" s="257"/>
      <c r="E179" s="45" t="s">
        <v>21</v>
      </c>
      <c r="F179" s="161">
        <f>Premiums_Breakdown!F107/'Macro data'!C71</f>
        <v>1.6261070428257288E-3</v>
      </c>
      <c r="G179" s="161">
        <f>Premiums_Breakdown!G107/'Macro data'!D71</f>
        <v>3.0804027751656637E-3</v>
      </c>
      <c r="H179" s="161">
        <f>Premiums_Breakdown!H107/'Macro data'!E71</f>
        <v>2.508376322686837E-3</v>
      </c>
      <c r="I179" s="161">
        <f>Premiums_Breakdown!I107/'Macro data'!F71</f>
        <v>2.5893165003485967E-3</v>
      </c>
      <c r="J179" s="161">
        <f>Premiums_Breakdown!J107/'Macro data'!G71</f>
        <v>1.1911172026694079E-3</v>
      </c>
      <c r="K179" s="161">
        <f>Premiums_Breakdown!K107/'Macro data'!H71</f>
        <v>1.4009709054181735E-3</v>
      </c>
      <c r="L179" s="161">
        <f>Premiums_Breakdown!L107/'Macro data'!I71</f>
        <v>1.3637396772482764E-3</v>
      </c>
      <c r="M179" s="161">
        <f>Premiums_Breakdown!M107/'Macro data'!J71</f>
        <v>1.3056913635770141E-3</v>
      </c>
      <c r="N179" s="161">
        <f>Premiums_Breakdown!N107/'Macro data'!K71</f>
        <v>1.1106329219363884E-3</v>
      </c>
      <c r="O179" s="161">
        <f>Premiums_Breakdown!O107/'Macro data'!L71</f>
        <v>1.3318594089207943E-3</v>
      </c>
      <c r="P179" s="161">
        <f>Premiums_Breakdown!P107/'Macro data'!M71</f>
        <v>1.3902756537455289E-3</v>
      </c>
      <c r="Q179" s="139" t="str">
        <f t="shared" si="22"/>
        <v>0 p.p</v>
      </c>
      <c r="R179" s="139" t="str">
        <f t="shared" si="23"/>
        <v>-0.1 p.p</v>
      </c>
    </row>
    <row r="180" spans="3:18" x14ac:dyDescent="0.25">
      <c r="C180" s="256"/>
      <c r="D180" s="257"/>
      <c r="E180" s="45" t="s">
        <v>22</v>
      </c>
      <c r="F180" s="161">
        <f>Premiums_Breakdown!F108/'Macro data'!C72</f>
        <v>8.0967621095149687E-3</v>
      </c>
      <c r="G180" s="161">
        <f>Premiums_Breakdown!G108/'Macro data'!D72</f>
        <v>6.893477553194638E-3</v>
      </c>
      <c r="H180" s="161">
        <f>Premiums_Breakdown!H108/'Macro data'!E72</f>
        <v>6.595238593480793E-3</v>
      </c>
      <c r="I180" s="161">
        <f>Premiums_Breakdown!I108/'Macro data'!F72</f>
        <v>6.2793180545037278E-3</v>
      </c>
      <c r="J180" s="161">
        <f>Premiums_Breakdown!J108/'Macro data'!G72</f>
        <v>6.2945403699940549E-3</v>
      </c>
      <c r="K180" s="161">
        <f>Premiums_Breakdown!K108/'Macro data'!H72</f>
        <v>6.4136679349145959E-3</v>
      </c>
      <c r="L180" s="161">
        <f>Premiums_Breakdown!L108/'Macro data'!I72</f>
        <v>6.2835179695714411E-3</v>
      </c>
      <c r="M180" s="161">
        <f>Premiums_Breakdown!M108/'Macro data'!J72</f>
        <v>6.2805768599643198E-3</v>
      </c>
      <c r="N180" s="161">
        <f>Premiums_Breakdown!N108/'Macro data'!K72</f>
        <v>6.0564057417223918E-3</v>
      </c>
      <c r="O180" s="161">
        <f>Premiums_Breakdown!O108/'Macro data'!L72</f>
        <v>5.7354705833855745E-3</v>
      </c>
      <c r="P180" s="161">
        <f>Premiums_Breakdown!P108/'Macro data'!M72</f>
        <v>5.3307251573526601E-3</v>
      </c>
      <c r="Q180" s="139" t="str">
        <f t="shared" si="22"/>
        <v>0 p.p</v>
      </c>
      <c r="R180" s="139" t="str">
        <f t="shared" si="23"/>
        <v>-0.1 p.p</v>
      </c>
    </row>
    <row r="181" spans="3:18" x14ac:dyDescent="0.25">
      <c r="C181" s="256"/>
      <c r="D181" s="257"/>
      <c r="E181" s="45" t="s">
        <v>23</v>
      </c>
      <c r="F181" s="161">
        <f>Premiums_Breakdown!F109/'Macro data'!C73</f>
        <v>4.1719315584784185E-4</v>
      </c>
      <c r="G181" s="161">
        <f>Premiums_Breakdown!G109/'Macro data'!D73</f>
        <v>3.8745539628842534E-4</v>
      </c>
      <c r="H181" s="161">
        <f>Premiums_Breakdown!H109/'Macro data'!E73</f>
        <v>3.7522542074917891E-4</v>
      </c>
      <c r="I181" s="161">
        <f>Premiums_Breakdown!I109/'Macro data'!F73</f>
        <v>3.6786020468294146E-4</v>
      </c>
      <c r="J181" s="161">
        <f>Premiums_Breakdown!J109/'Macro data'!G73</f>
        <v>3.3302746806032418E-4</v>
      </c>
      <c r="K181" s="161">
        <f>Premiums_Breakdown!K109/'Macro data'!H73</f>
        <v>4.0958742602534564E-4</v>
      </c>
      <c r="L181" s="161">
        <f>Premiums_Breakdown!L109/'Macro data'!I73</f>
        <v>3.8074074386140218E-4</v>
      </c>
      <c r="M181" s="161">
        <f>Premiums_Breakdown!M109/'Macro data'!J73</f>
        <v>3.5069499614334411E-4</v>
      </c>
      <c r="N181" s="161">
        <f>Premiums_Breakdown!N109/'Macro data'!K73</f>
        <v>3.2842988848085625E-4</v>
      </c>
      <c r="O181" s="161">
        <f>Premiums_Breakdown!O109/'Macro data'!L73</f>
        <v>3.4605038168641363E-4</v>
      </c>
      <c r="P181" s="161">
        <f>Premiums_Breakdown!P109/'Macro data'!M73</f>
        <v>3.9058688181908922E-4</v>
      </c>
      <c r="Q181" s="139" t="str">
        <f t="shared" si="22"/>
        <v>0 p.p</v>
      </c>
      <c r="R181" s="139" t="str">
        <f t="shared" si="23"/>
        <v>0 p.p</v>
      </c>
    </row>
    <row r="182" spans="3:18" x14ac:dyDescent="0.25">
      <c r="C182" s="256"/>
      <c r="D182" s="257"/>
      <c r="E182" s="45" t="s">
        <v>24</v>
      </c>
      <c r="F182" s="161">
        <f>Premiums_Breakdown!F110/'Macro data'!C74</f>
        <v>7.951936280660675E-4</v>
      </c>
      <c r="G182" s="161">
        <f>Premiums_Breakdown!G110/'Macro data'!D74</f>
        <v>7.0351628212309914E-4</v>
      </c>
      <c r="H182" s="161">
        <f>Premiums_Breakdown!H110/'Macro data'!E74</f>
        <v>6.9669722862750595E-4</v>
      </c>
      <c r="I182" s="161">
        <f>Premiums_Breakdown!I110/'Macro data'!F74</f>
        <v>7.1550787585717443E-4</v>
      </c>
      <c r="J182" s="161">
        <f>Premiums_Breakdown!J110/'Macro data'!G74</f>
        <v>7.7020692904717985E-4</v>
      </c>
      <c r="K182" s="161">
        <f>Premiums_Breakdown!K110/'Macro data'!H74</f>
        <v>8.9460288261873167E-4</v>
      </c>
      <c r="L182" s="161">
        <f>Premiums_Breakdown!L110/'Macro data'!I74</f>
        <v>8.240298117278954E-4</v>
      </c>
      <c r="M182" s="161">
        <f>Premiums_Breakdown!M110/'Macro data'!J74</f>
        <v>7.7275604702404176E-4</v>
      </c>
      <c r="N182" s="161">
        <f>Premiums_Breakdown!N110/'Macro data'!K74</f>
        <v>7.7511978242409091E-4</v>
      </c>
      <c r="O182" s="161">
        <f>Premiums_Breakdown!O110/'Macro data'!L74</f>
        <v>7.6920183813448007E-4</v>
      </c>
      <c r="P182" s="161">
        <f>Premiums_Breakdown!P110/'Macro data'!M74</f>
        <v>7.5846671115514948E-4</v>
      </c>
      <c r="Q182" s="139" t="str">
        <f t="shared" si="22"/>
        <v>0 p.p</v>
      </c>
      <c r="R182" s="139" t="str">
        <f t="shared" si="23"/>
        <v>0 p.p</v>
      </c>
    </row>
    <row r="183" spans="3:18" x14ac:dyDescent="0.25">
      <c r="C183" s="256"/>
      <c r="D183" s="257"/>
      <c r="E183" s="45" t="s">
        <v>25</v>
      </c>
      <c r="F183" s="161">
        <f>Premiums_Breakdown!F111/'Macro data'!C75</f>
        <v>6.2078505941778796E-3</v>
      </c>
      <c r="G183" s="161">
        <f>Premiums_Breakdown!G111/'Macro data'!D75</f>
        <v>5.918998083044337E-3</v>
      </c>
      <c r="H183" s="161">
        <f>Premiums_Breakdown!H111/'Macro data'!E75</f>
        <v>5.6657249437138454E-3</v>
      </c>
      <c r="I183" s="161">
        <f>Premiums_Breakdown!I111/'Macro data'!F75</f>
        <v>4.7700861899939422E-3</v>
      </c>
      <c r="J183" s="161">
        <f>Premiums_Breakdown!J111/'Macro data'!G75</f>
        <v>4.5499582181396138E-3</v>
      </c>
      <c r="K183" s="161">
        <f>Premiums_Breakdown!K111/'Macro data'!H75</f>
        <v>4.2575003851279183E-3</v>
      </c>
      <c r="L183" s="161">
        <f>Premiums_Breakdown!L111/'Macro data'!I75</f>
        <v>3.9943286227739931E-3</v>
      </c>
      <c r="M183" s="161">
        <f>Premiums_Breakdown!M111/'Macro data'!J75</f>
        <v>3.8663954768951652E-3</v>
      </c>
      <c r="N183" s="161">
        <f>Premiums_Breakdown!N111/'Macro data'!K75</f>
        <v>3.6638444549222668E-3</v>
      </c>
      <c r="O183" s="161">
        <f>Premiums_Breakdown!O111/'Macro data'!L75</f>
        <v>3.3750394643522331E-3</v>
      </c>
      <c r="P183" s="161">
        <f>Premiums_Breakdown!P111/'Macro data'!M75</f>
        <v>3.3408339399795305E-3</v>
      </c>
      <c r="Q183" s="139" t="str">
        <f t="shared" si="22"/>
        <v>0 p.p</v>
      </c>
      <c r="R183" s="139" t="str">
        <f t="shared" si="23"/>
        <v>-0.2 p.p</v>
      </c>
    </row>
    <row r="184" spans="3:18" x14ac:dyDescent="0.25">
      <c r="C184" s="256"/>
      <c r="D184" s="257"/>
      <c r="E184" s="45" t="s">
        <v>26</v>
      </c>
      <c r="F184" s="161">
        <f>Premiums_Breakdown!F112/'Macro data'!C76</f>
        <v>1.8961707704683397E-4</v>
      </c>
      <c r="G184" s="161">
        <f>Premiums_Breakdown!G112/'Macro data'!D76</f>
        <v>1.3460781170805358E-4</v>
      </c>
      <c r="H184" s="161">
        <f>Premiums_Breakdown!H112/'Macro data'!E76</f>
        <v>1.7289567846065805E-4</v>
      </c>
      <c r="I184" s="161">
        <f>Premiums_Breakdown!I112/'Macro data'!F76</f>
        <v>1.1429163808268673E-4</v>
      </c>
      <c r="J184" s="161">
        <f>Premiums_Breakdown!J112/'Macro data'!G76</f>
        <v>9.8694393233763667E-5</v>
      </c>
      <c r="K184" s="161">
        <f>Premiums_Breakdown!K112/'Macro data'!H76</f>
        <v>8.4480370228766445E-5</v>
      </c>
      <c r="L184" s="161">
        <f>Premiums_Breakdown!L112/'Macro data'!I76</f>
        <v>1.0306615439498828E-4</v>
      </c>
      <c r="M184" s="161">
        <f>Premiums_Breakdown!M112/'Macro data'!J76</f>
        <v>7.9319434098666183E-5</v>
      </c>
      <c r="N184" s="161">
        <f>Premiums_Breakdown!N112/'Macro data'!K76</f>
        <v>3.477675278975761E-4</v>
      </c>
      <c r="O184" s="161">
        <f>Premiums_Breakdown!O112/'Macro data'!L76</f>
        <v>1.5213634537146207E-4</v>
      </c>
      <c r="P184" s="161">
        <f>Premiums_Breakdown!P112/'Macro data'!M76</f>
        <v>1.574714324539098E-4</v>
      </c>
      <c r="Q184" s="139" t="str">
        <f t="shared" si="22"/>
        <v>0 p.p</v>
      </c>
      <c r="R184" s="139" t="str">
        <f t="shared" si="23"/>
        <v>0 p.p</v>
      </c>
    </row>
    <row r="185" spans="3:18" x14ac:dyDescent="0.25">
      <c r="C185" s="256"/>
      <c r="D185" s="257"/>
      <c r="E185" s="45" t="s">
        <v>27</v>
      </c>
      <c r="F185" s="161">
        <f>Premiums_Breakdown!F113/'Macro data'!C77</f>
        <v>0</v>
      </c>
      <c r="G185" s="161">
        <f>Premiums_Breakdown!G113/'Macro data'!D77</f>
        <v>0</v>
      </c>
      <c r="H185" s="161">
        <f>Premiums_Breakdown!H113/'Macro data'!E77</f>
        <v>0</v>
      </c>
      <c r="I185" s="161">
        <f>Premiums_Breakdown!I113/'Macro data'!F77</f>
        <v>0</v>
      </c>
      <c r="J185" s="161">
        <f>Premiums_Breakdown!J113/'Macro data'!G77</f>
        <v>5.0765800279621128E-5</v>
      </c>
      <c r="K185" s="161">
        <f>Premiums_Breakdown!K113/'Macro data'!H77</f>
        <v>0</v>
      </c>
      <c r="L185" s="161">
        <f>Premiums_Breakdown!L113/'Macro data'!I77</f>
        <v>0</v>
      </c>
      <c r="M185" s="161">
        <f>Premiums_Breakdown!M113/'Macro data'!J77</f>
        <v>0</v>
      </c>
      <c r="N185" s="161">
        <f>Premiums_Breakdown!N113/'Macro data'!K77</f>
        <v>0</v>
      </c>
      <c r="O185" s="161">
        <f>Premiums_Breakdown!O113/'Macro data'!L77</f>
        <v>0</v>
      </c>
      <c r="P185" s="161">
        <f>Premiums_Breakdown!P113/'Macro data'!M77</f>
        <v>0</v>
      </c>
      <c r="Q185" s="139" t="str">
        <f t="shared" si="22"/>
        <v>-</v>
      </c>
      <c r="R185" s="139" t="str">
        <f t="shared" si="23"/>
        <v>-</v>
      </c>
    </row>
    <row r="186" spans="3:18" x14ac:dyDescent="0.25">
      <c r="C186" s="256"/>
      <c r="D186" s="257"/>
      <c r="E186" s="45" t="s">
        <v>28</v>
      </c>
      <c r="F186" s="161">
        <f>Premiums_Breakdown!F114/'Macro data'!C78</f>
        <v>3.5136719402857845E-3</v>
      </c>
      <c r="G186" s="161">
        <f>Premiums_Breakdown!G114/'Macro data'!D78</f>
        <v>3.3394370523520743E-3</v>
      </c>
      <c r="H186" s="161">
        <f>Premiums_Breakdown!H114/'Macro data'!E78</f>
        <v>3.2364068537525711E-3</v>
      </c>
      <c r="I186" s="161">
        <f>Premiums_Breakdown!I114/'Macro data'!F78</f>
        <v>3.0723189749833585E-3</v>
      </c>
      <c r="J186" s="161">
        <f>Premiums_Breakdown!J114/'Macro data'!G78</f>
        <v>2.9511583296443857E-3</v>
      </c>
      <c r="K186" s="161">
        <f>Premiums_Breakdown!K114/'Macro data'!H78</f>
        <v>3.0415138997185219E-3</v>
      </c>
      <c r="L186" s="161">
        <f>Premiums_Breakdown!L114/'Macro data'!I78</f>
        <v>2.9542015925079239E-3</v>
      </c>
      <c r="M186" s="161">
        <f>Premiums_Breakdown!M114/'Macro data'!J78</f>
        <v>2.7937203675776545E-3</v>
      </c>
      <c r="N186" s="161">
        <f>Premiums_Breakdown!N114/'Macro data'!K78</f>
        <v>2.8050880408820754E-3</v>
      </c>
      <c r="O186" s="161">
        <f>Premiums_Breakdown!O114/'Macro data'!L78</f>
        <v>2.6269084772023018E-3</v>
      </c>
      <c r="P186" s="161">
        <f>Premiums_Breakdown!P114/'Macro data'!M78</f>
        <v>2.4969911991494479E-3</v>
      </c>
      <c r="Q186" s="139" t="str">
        <f t="shared" si="22"/>
        <v>0 p.p</v>
      </c>
      <c r="R186" s="139" t="str">
        <f t="shared" si="23"/>
        <v>0 p.p</v>
      </c>
    </row>
    <row r="187" spans="3:18" x14ac:dyDescent="0.25">
      <c r="C187" s="256"/>
      <c r="D187" s="257"/>
      <c r="E187" s="45" t="s">
        <v>43</v>
      </c>
      <c r="F187" s="161">
        <f>Premiums_Breakdown!F115/'Macro data'!C79</f>
        <v>6.0149123762075034E-4</v>
      </c>
      <c r="G187" s="161">
        <f>Premiums_Breakdown!G115/'Macro data'!D79</f>
        <v>5.5358218947923997E-4</v>
      </c>
      <c r="H187" s="161">
        <f>Premiums_Breakdown!H115/'Macro data'!E79</f>
        <v>6.991546374872093E-4</v>
      </c>
      <c r="I187" s="161">
        <f>Premiums_Breakdown!I115/'Macro data'!F79</f>
        <v>5.8556432913477727E-4</v>
      </c>
      <c r="J187" s="161">
        <f>Premiums_Breakdown!J115/'Macro data'!G79</f>
        <v>4.8518037910290628E-4</v>
      </c>
      <c r="K187" s="161">
        <f>Premiums_Breakdown!K115/'Macro data'!H79</f>
        <v>4.8590179454504701E-4</v>
      </c>
      <c r="L187" s="161">
        <f>Premiums_Breakdown!L115/'Macro data'!I79</f>
        <v>4.9104219986905546E-4</v>
      </c>
      <c r="M187" s="161">
        <f>Premiums_Breakdown!M115/'Macro data'!J79</f>
        <v>4.2759528961028965E-4</v>
      </c>
      <c r="N187" s="161">
        <f>Premiums_Breakdown!N115/'Macro data'!K79</f>
        <v>4.5716058943238666E-4</v>
      </c>
      <c r="O187" s="161">
        <f>Premiums_Breakdown!O115/'Macro data'!L79</f>
        <v>4.7558741840278721E-4</v>
      </c>
      <c r="P187" s="161">
        <f>Premiums_Breakdown!P115/'Macro data'!M79</f>
        <v>4.6533333156063497E-4</v>
      </c>
      <c r="Q187" s="139" t="str">
        <f t="shared" si="22"/>
        <v>0 p.p</v>
      </c>
      <c r="R187" s="139" t="str">
        <f t="shared" si="23"/>
        <v>0 p.p</v>
      </c>
    </row>
    <row r="188" spans="3:18" x14ac:dyDescent="0.25">
      <c r="C188" s="256"/>
      <c r="D188" s="257"/>
      <c r="E188" s="45" t="s">
        <v>30</v>
      </c>
      <c r="F188" s="161">
        <f>Premiums_Breakdown!F116/'Macro data'!C80</f>
        <v>1.834240048409094E-4</v>
      </c>
      <c r="G188" s="161">
        <f>Premiums_Breakdown!G116/'Macro data'!D80</f>
        <v>2.1171649725433783E-4</v>
      </c>
      <c r="H188" s="161">
        <f>Premiums_Breakdown!H116/'Macro data'!E80</f>
        <v>2.156215619605195E-4</v>
      </c>
      <c r="I188" s="161">
        <f>Premiums_Breakdown!I116/'Macro data'!F80</f>
        <v>3.2469833513630987E-4</v>
      </c>
      <c r="J188" s="161">
        <f>Premiums_Breakdown!J116/'Macro data'!G80</f>
        <v>3.5763859016033848E-4</v>
      </c>
      <c r="K188" s="161">
        <f>Premiums_Breakdown!K116/'Macro data'!H80</f>
        <v>4.2898832265368268E-4</v>
      </c>
      <c r="L188" s="161">
        <f>Premiums_Breakdown!L116/'Macro data'!I80</f>
        <v>3.8367090234004819E-4</v>
      </c>
      <c r="M188" s="161">
        <f>Premiums_Breakdown!M116/'Macro data'!J80</f>
        <v>4.2174398332323689E-4</v>
      </c>
      <c r="N188" s="161">
        <f>Premiums_Breakdown!N116/'Macro data'!K80</f>
        <v>3.9208215603516247E-4</v>
      </c>
      <c r="O188" s="161">
        <f>Premiums_Breakdown!O116/'Macro data'!L80</f>
        <v>5.0526056125735016E-4</v>
      </c>
      <c r="P188" s="161">
        <f>Premiums_Breakdown!P116/'Macro data'!M80</f>
        <v>5.9213794283101211E-4</v>
      </c>
      <c r="Q188" s="139" t="str">
        <f t="shared" si="22"/>
        <v>0 p.p</v>
      </c>
      <c r="R188" s="139" t="str">
        <f t="shared" si="23"/>
        <v>0 p.p</v>
      </c>
    </row>
    <row r="189" spans="3:18" ht="15.75" thickBot="1" x14ac:dyDescent="0.3">
      <c r="C189" s="256"/>
      <c r="D189" s="257"/>
      <c r="E189" s="45" t="s">
        <v>41</v>
      </c>
      <c r="F189" s="162">
        <f>Premiums_Breakdown!F117/'Macro data'!C81</f>
        <v>1.7079248864572917E-3</v>
      </c>
      <c r="G189" s="162">
        <f>Premiums_Breakdown!G117/'Macro data'!D81</f>
        <v>1.2827562174997651E-3</v>
      </c>
      <c r="H189" s="162">
        <f>Premiums_Breakdown!H117/'Macro data'!E81</f>
        <v>1.1787235100199646E-3</v>
      </c>
      <c r="I189" s="162">
        <f>Premiums_Breakdown!I117/'Macro data'!F81</f>
        <v>8.8501744111437667E-4</v>
      </c>
      <c r="J189" s="162">
        <f>Premiums_Breakdown!J117/'Macro data'!G81</f>
        <v>9.5387143580063821E-4</v>
      </c>
      <c r="K189" s="162">
        <f>Premiums_Breakdown!K117/'Macro data'!H81</f>
        <v>9.0526215925235067E-4</v>
      </c>
      <c r="L189" s="162">
        <f>Premiums_Breakdown!L117/'Macro data'!I81</f>
        <v>1.2226481734892328E-3</v>
      </c>
      <c r="M189" s="162">
        <f>Premiums_Breakdown!M117/'Macro data'!J81</f>
        <v>1.1333880255089055E-3</v>
      </c>
      <c r="N189" s="162">
        <f>Premiums_Breakdown!N117/'Macro data'!K81</f>
        <v>6.7946163268853494E-4</v>
      </c>
      <c r="O189" s="162">
        <f>Premiums_Breakdown!O117/'Macro data'!L81</f>
        <v>7.2110844450046826E-4</v>
      </c>
      <c r="P189" s="162">
        <f>Premiums_Breakdown!P117/'Macro data'!M81</f>
        <v>6.9998957818892646E-4</v>
      </c>
      <c r="Q189" s="139" t="str">
        <f t="shared" si="22"/>
        <v>0 p.p</v>
      </c>
      <c r="R189" s="139" t="str">
        <f t="shared" si="23"/>
        <v>0 p.p</v>
      </c>
    </row>
    <row r="190" spans="3:18" ht="15.75" hidden="1" thickBot="1" x14ac:dyDescent="0.3">
      <c r="C190" s="258"/>
      <c r="D190" s="259"/>
      <c r="E190" s="55" t="s">
        <v>85</v>
      </c>
      <c r="F190" s="141">
        <f>Premiums_Breakdown!F118/'Macro data'!C82</f>
        <v>2.6203482697728501E-3</v>
      </c>
      <c r="G190" s="141">
        <f>Premiums_Breakdown!G118/'Macro data'!D82</f>
        <v>2.4295656354301519E-3</v>
      </c>
      <c r="H190" s="141">
        <f>Premiums_Breakdown!H118/'Macro data'!E82</f>
        <v>2.3625008959468497E-3</v>
      </c>
      <c r="I190" s="141">
        <f>Premiums_Breakdown!I118/'Macro data'!F82</f>
        <v>2.2313511637526268E-3</v>
      </c>
      <c r="J190" s="141">
        <f>Premiums_Breakdown!J118/'Macro data'!G82</f>
        <v>2.2654192504377342E-3</v>
      </c>
      <c r="K190" s="141">
        <f>Premiums_Breakdown!K118/'Macro data'!H82</f>
        <v>2.3911445029294476E-3</v>
      </c>
      <c r="L190" s="141">
        <f>Premiums_Breakdown!L118/'Macro data'!I82</f>
        <v>2.3225010331633586E-3</v>
      </c>
      <c r="M190" s="141">
        <f>Premiums_Breakdown!M118/'Macro data'!J82</f>
        <v>2.2673469265596189E-3</v>
      </c>
      <c r="N190" s="141">
        <f>Premiums_Breakdown!N118/'Macro data'!K82</f>
        <v>2.2010841161569099E-3</v>
      </c>
      <c r="O190" s="141">
        <f>Premiums_Breakdown!O118/'Macro data'!L82</f>
        <v>2.226748362886373E-3</v>
      </c>
      <c r="P190" s="141">
        <f>Premiums_Breakdown!P118/'Macro data'!M82</f>
        <v>2.1716488964323216E-3</v>
      </c>
      <c r="Q190" s="139" t="str">
        <f t="shared" si="22"/>
        <v>0 p.p</v>
      </c>
      <c r="R190" s="139" t="str">
        <f>IF(OR(P190=0,G190=0),"-",IF(P190=G190,"-",CONCATENATE(ROUNDDOWN((P190-G190)*100,1), " ", "p.p")))</f>
        <v>0 p.p</v>
      </c>
    </row>
    <row r="191" spans="3:18" ht="16.5" thickTop="1" thickBot="1" x14ac:dyDescent="0.3">
      <c r="C191" s="260"/>
      <c r="D191" s="261"/>
      <c r="E191" s="55" t="s">
        <v>86</v>
      </c>
      <c r="F191" s="141">
        <f>Premiums_Breakdown!F119/'Macro data'!C87</f>
        <v>2.7203577192444245E-3</v>
      </c>
      <c r="G191" s="141">
        <f>Premiums_Breakdown!G119/'Macro data'!D87</f>
        <v>2.5233716909775698E-3</v>
      </c>
      <c r="H191" s="141">
        <f>Premiums_Breakdown!H119/'Macro data'!E87</f>
        <v>2.4552431658784327E-3</v>
      </c>
      <c r="I191" s="141">
        <f>Premiums_Breakdown!I119/'Macro data'!F87</f>
        <v>2.3203136037922719E-3</v>
      </c>
      <c r="J191" s="141">
        <f>Premiums_Breakdown!J119/'Macro data'!G87</f>
        <v>2.3518170887203379E-3</v>
      </c>
      <c r="K191" s="141">
        <f>Premiums_Breakdown!K119/'Macro data'!H87</f>
        <v>2.4786375249108831E-3</v>
      </c>
      <c r="L191" s="141">
        <f>Premiums_Breakdown!L119/'Macro data'!I87</f>
        <v>2.4132633711610296E-3</v>
      </c>
      <c r="M191" s="141">
        <f>Premiums_Breakdown!M119/'Macro data'!J87</f>
        <v>2.358918872134136E-3</v>
      </c>
      <c r="N191" s="141">
        <f>Premiums_Breakdown!N119/'Macro data'!K87</f>
        <v>2.2964161668547218E-3</v>
      </c>
      <c r="O191" s="141">
        <f>Premiums_Breakdown!O119/'Macro data'!L87</f>
        <v>2.3247454243944575E-3</v>
      </c>
      <c r="P191" s="141">
        <f>Premiums_Breakdown!P119/'Macro data'!M87</f>
        <v>2.2639724743049486E-3</v>
      </c>
      <c r="Q191" s="139" t="str">
        <f>IF(OR(O191=0,P191=0),"-",IF(O191=P191,"-",CONCATENATE(ROUNDDOWN((P191-O191)*100,1), " ", "p.p")))</f>
        <v>0 p.p</v>
      </c>
      <c r="R191" s="139" t="str">
        <f>IF(OR(P191=0,G191=0),"-",IF(P191=G191,"-",CONCATENATE(ROUNDDOWN((P191-G191)*100,1), " ", "p.p")))</f>
        <v>0 p.p</v>
      </c>
    </row>
    <row r="192" spans="3:18" ht="15.75" thickTop="1" x14ac:dyDescent="0.25">
      <c r="C192"/>
      <c r="D192"/>
    </row>
    <row r="193" spans="3:18" x14ac:dyDescent="0.25">
      <c r="C193"/>
      <c r="D193"/>
    </row>
    <row r="194" spans="3:18" ht="18.75" x14ac:dyDescent="0.25">
      <c r="C194" s="264" t="s">
        <v>226</v>
      </c>
      <c r="D194" s="265"/>
      <c r="E194" s="272" t="s">
        <v>180</v>
      </c>
      <c r="F194" s="273"/>
      <c r="G194" s="273"/>
      <c r="H194" s="273"/>
      <c r="I194" s="273"/>
      <c r="J194" s="273"/>
      <c r="K194" s="273"/>
      <c r="L194" s="273"/>
      <c r="M194" s="273"/>
      <c r="N194" s="273"/>
      <c r="O194" s="273"/>
      <c r="P194" s="274"/>
    </row>
    <row r="195" spans="3:18" x14ac:dyDescent="0.15">
      <c r="C195" s="262" t="s">
        <v>93</v>
      </c>
      <c r="D195" s="263"/>
      <c r="E195" s="110"/>
      <c r="F195" s="111">
        <v>2004</v>
      </c>
      <c r="G195" s="111">
        <f t="shared" ref="G195:P195" si="24">F195+1</f>
        <v>2005</v>
      </c>
      <c r="H195" s="111">
        <f t="shared" si="24"/>
        <v>2006</v>
      </c>
      <c r="I195" s="111">
        <f t="shared" si="24"/>
        <v>2007</v>
      </c>
      <c r="J195" s="111">
        <f t="shared" si="24"/>
        <v>2008</v>
      </c>
      <c r="K195" s="111">
        <f t="shared" si="24"/>
        <v>2009</v>
      </c>
      <c r="L195" s="111">
        <f t="shared" si="24"/>
        <v>2010</v>
      </c>
      <c r="M195" s="111">
        <f t="shared" si="24"/>
        <v>2011</v>
      </c>
      <c r="N195" s="111">
        <f t="shared" si="24"/>
        <v>2012</v>
      </c>
      <c r="O195" s="120">
        <f t="shared" si="24"/>
        <v>2013</v>
      </c>
      <c r="P195" s="120">
        <f t="shared" si="24"/>
        <v>2014</v>
      </c>
      <c r="Q195" s="137" t="s">
        <v>83</v>
      </c>
      <c r="R195" s="138" t="s">
        <v>84</v>
      </c>
    </row>
    <row r="196" spans="3:18" x14ac:dyDescent="0.25">
      <c r="C196" s="256"/>
      <c r="D196" s="257"/>
      <c r="E196" s="45" t="s">
        <v>0</v>
      </c>
      <c r="F196" s="160">
        <f>Premiums_Breakdown!F125/'Macro data'!C50</f>
        <v>8.005699001055782E-3</v>
      </c>
      <c r="G196" s="160">
        <f>Premiums_Breakdown!G125/'Macro data'!D50</f>
        <v>7.8613711037499416E-3</v>
      </c>
      <c r="H196" s="160">
        <f>Premiums_Breakdown!H125/'Macro data'!E50</f>
        <v>7.7980170970961956E-3</v>
      </c>
      <c r="I196" s="160">
        <f>Premiums_Breakdown!I125/'Macro data'!F50</f>
        <v>7.7670411823186295E-3</v>
      </c>
      <c r="J196" s="160">
        <f>Premiums_Breakdown!J125/'Macro data'!G50</f>
        <v>7.7621241227361039E-3</v>
      </c>
      <c r="K196" s="160">
        <f>Premiums_Breakdown!K125/'Macro data'!H50</f>
        <v>8.0646175735983698E-3</v>
      </c>
      <c r="L196" s="160">
        <f>Premiums_Breakdown!L125/'Macro data'!I50</f>
        <v>7.9501604137754284E-3</v>
      </c>
      <c r="M196" s="160">
        <f>Premiums_Breakdown!M125/'Macro data'!J50</f>
        <v>7.8140438973029885E-3</v>
      </c>
      <c r="N196" s="160">
        <f>Premiums_Breakdown!N125/'Macro data'!K50</f>
        <v>7.8464603132720571E-3</v>
      </c>
      <c r="O196" s="160">
        <f>Premiums_Breakdown!O125/'Macro data'!L50</f>
        <v>8.0038537532866327E-3</v>
      </c>
      <c r="P196" s="160">
        <f>Premiums_Breakdown!P125/'Macro data'!M50</f>
        <v>8.1213649974337596E-3</v>
      </c>
      <c r="Q196" s="139" t="str">
        <f>IF(OR(O196=0,P196=0),"-",IF(O196=P196,"-",CONCATENATE(ROUNDDOWN((P196-O196)*100,1), " ", "p.p")))</f>
        <v>0 p.p</v>
      </c>
      <c r="R196" s="139" t="str">
        <f>IF(OR(P196=0,G196=0),"-",IF(P196=G196,"-",CONCATENATE(ROUNDDOWN((P196-G196)*100,1), " ", "p.p")))</f>
        <v>0 p.p</v>
      </c>
    </row>
    <row r="197" spans="3:18" x14ac:dyDescent="0.25">
      <c r="C197" s="256"/>
      <c r="D197" s="257"/>
      <c r="E197" s="45" t="s">
        <v>1</v>
      </c>
      <c r="F197" s="161">
        <f>Premiums_Breakdown!F126/'Macro data'!C51</f>
        <v>5.6628966945315093E-3</v>
      </c>
      <c r="G197" s="161">
        <f>Premiums_Breakdown!G126/'Macro data'!D51</f>
        <v>5.414787246344208E-3</v>
      </c>
      <c r="H197" s="161">
        <f>Premiums_Breakdown!H126/'Macro data'!E51</f>
        <v>5.5508748684049746E-3</v>
      </c>
      <c r="I197" s="161">
        <f>Premiums_Breakdown!I126/'Macro data'!F51</f>
        <v>5.6180439077691711E-3</v>
      </c>
      <c r="J197" s="161">
        <f>Premiums_Breakdown!J126/'Macro data'!G51</f>
        <v>5.7596194593962802E-3</v>
      </c>
      <c r="K197" s="161">
        <f>Premiums_Breakdown!K126/'Macro data'!H51</f>
        <v>5.9609568191007793E-3</v>
      </c>
      <c r="L197" s="161">
        <f>Premiums_Breakdown!L126/'Macro data'!I51</f>
        <v>5.8027712943100008E-3</v>
      </c>
      <c r="M197" s="161">
        <f>Premiums_Breakdown!M126/'Macro data'!J51</f>
        <v>6.0042096372872888E-3</v>
      </c>
      <c r="N197" s="161">
        <f>Premiums_Breakdown!N126/'Macro data'!K51</f>
        <v>6.2108275331490504E-3</v>
      </c>
      <c r="O197" s="161">
        <f>Premiums_Breakdown!O126/'Macro data'!L51</f>
        <v>6.4316090619164993E-3</v>
      </c>
      <c r="P197" s="161">
        <f>Premiums_Breakdown!P126/'Macro data'!M51</f>
        <v>6.5048064625510263E-3</v>
      </c>
      <c r="Q197" s="139" t="str">
        <f t="shared" ref="Q197:Q228" si="25">IF(OR(O197=0,P197=0),"-",IF(O197=P197,"-",CONCATENATE(ROUNDDOWN((P197-O197)*100,1), " ", "p.p")))</f>
        <v>0 p.p</v>
      </c>
      <c r="R197" s="139" t="str">
        <f>IF(OR(P197=0,G197=0),"-",IF(P197=G197,"-",CONCATENATE(ROUNDDOWN((P197-G197)*100,1), " ", "p.p")))</f>
        <v>0.1 p.p</v>
      </c>
    </row>
    <row r="198" spans="3:18" x14ac:dyDescent="0.25">
      <c r="C198" s="256"/>
      <c r="D198" s="257"/>
      <c r="E198" s="45" t="s">
        <v>2</v>
      </c>
      <c r="F198" s="161">
        <f>Premiums_Breakdown!F127/'Macro data'!C52</f>
        <v>4.6738962591977616E-3</v>
      </c>
      <c r="G198" s="161">
        <f>Premiums_Breakdown!G127/'Macro data'!D52</f>
        <v>3.9911481191394907E-3</v>
      </c>
      <c r="H198" s="161">
        <f>Premiums_Breakdown!H127/'Macro data'!E52</f>
        <v>4.3314430646691996E-3</v>
      </c>
      <c r="I198" s="161">
        <f>Premiums_Breakdown!I127/'Macro data'!F52</f>
        <v>3.7658156858028959E-3</v>
      </c>
      <c r="J198" s="161">
        <f>Premiums_Breakdown!J127/'Macro data'!G52</f>
        <v>3.4965807849104149E-3</v>
      </c>
      <c r="K198" s="161">
        <f>Premiums_Breakdown!K127/'Macro data'!H52</f>
        <v>3.8292418622893243E-3</v>
      </c>
      <c r="L198" s="161">
        <f>Premiums_Breakdown!L127/'Macro data'!I52</f>
        <v>3.5054661673676554E-3</v>
      </c>
      <c r="M198" s="161">
        <f>Premiums_Breakdown!M127/'Macro data'!J52</f>
        <v>3.0854106835469597E-3</v>
      </c>
      <c r="N198" s="161">
        <f>Premiums_Breakdown!N127/'Macro data'!K52</f>
        <v>3.0857858513596952E-3</v>
      </c>
      <c r="O198" s="161">
        <f>Premiums_Breakdown!O127/'Macro data'!L52</f>
        <v>3.2635171996938956E-3</v>
      </c>
      <c r="P198" s="161">
        <f>Premiums_Breakdown!P127/'Macro data'!M52</f>
        <v>3.249592989390886E-3</v>
      </c>
      <c r="Q198" s="139" t="str">
        <f t="shared" si="25"/>
        <v>0 p.p</v>
      </c>
      <c r="R198" s="139" t="str">
        <f t="shared" ref="R198:R227" si="26">IF(OR(P198=0,G198=0),"-",IF(P198=G198,"-",CONCATENATE(ROUNDDOWN((P198-G198)*100,1), " ", "p.p")))</f>
        <v>0 p.p</v>
      </c>
    </row>
    <row r="199" spans="3:18" x14ac:dyDescent="0.25">
      <c r="C199" s="256"/>
      <c r="D199" s="257"/>
      <c r="E199" s="45" t="s">
        <v>3</v>
      </c>
      <c r="F199" s="161">
        <f>Premiums_Breakdown!F128/'Macro data'!C53</f>
        <v>9.5186934722717963E-3</v>
      </c>
      <c r="G199" s="161">
        <f>Premiums_Breakdown!G128/'Macro data'!D53</f>
        <v>8.8409367946525215E-3</v>
      </c>
      <c r="H199" s="161">
        <f>Premiums_Breakdown!H128/'Macro data'!E53</f>
        <v>8.5805215843222614E-3</v>
      </c>
      <c r="I199" s="161">
        <f>Premiums_Breakdown!I128/'Macro data'!F53</f>
        <v>8.2770098594026915E-3</v>
      </c>
      <c r="J199" s="161">
        <f>Premiums_Breakdown!J128/'Macro data'!G53</f>
        <v>7.8509149642515836E-3</v>
      </c>
      <c r="K199" s="161">
        <f>Premiums_Breakdown!K128/'Macro data'!H53</f>
        <v>8.1351171609418023E-3</v>
      </c>
      <c r="L199" s="161">
        <f>Premiums_Breakdown!L128/'Macro data'!I53</f>
        <v>7.6664943081145437E-3</v>
      </c>
      <c r="M199" s="161">
        <f>Premiums_Breakdown!M128/'Macro data'!J53</f>
        <v>6.6150677894183784E-3</v>
      </c>
      <c r="N199" s="161">
        <f>Premiums_Breakdown!N128/'Macro data'!K53</f>
        <v>6.6378853436058257E-3</v>
      </c>
      <c r="O199" s="161">
        <f>Premiums_Breakdown!O128/'Macro data'!L53</f>
        <v>6.6254391560071008E-3</v>
      </c>
      <c r="P199" s="161">
        <f>Premiums_Breakdown!P128/'Macro data'!M53</f>
        <v>4.3069858474820604E-3</v>
      </c>
      <c r="Q199" s="139" t="str">
        <f t="shared" si="25"/>
        <v>-0.2 p.p</v>
      </c>
      <c r="R199" s="139" t="str">
        <f t="shared" si="26"/>
        <v>-0.4 p.p</v>
      </c>
    </row>
    <row r="200" spans="3:18" x14ac:dyDescent="0.25">
      <c r="C200" s="256"/>
      <c r="D200" s="257"/>
      <c r="E200" s="45" t="s">
        <v>4</v>
      </c>
      <c r="F200" s="161">
        <f>Premiums_Breakdown!F129/'Macro data'!C54</f>
        <v>9.3299554556583904E-3</v>
      </c>
      <c r="G200" s="161">
        <f>Premiums_Breakdown!G129/'Macro data'!D54</f>
        <v>8.8963927062536419E-3</v>
      </c>
      <c r="H200" s="161">
        <f>Premiums_Breakdown!H129/'Macro data'!E54</f>
        <v>9.229306539318782E-3</v>
      </c>
      <c r="I200" s="161">
        <f>Premiums_Breakdown!I129/'Macro data'!F54</f>
        <v>9.6414211787578148E-3</v>
      </c>
      <c r="J200" s="161">
        <f>Premiums_Breakdown!J129/'Macro data'!G54</f>
        <v>5.6389326968159922E-3</v>
      </c>
      <c r="K200" s="161">
        <f>Premiums_Breakdown!K129/'Macro data'!H54</f>
        <v>6.2435203630225103E-3</v>
      </c>
      <c r="L200" s="161">
        <f>Premiums_Breakdown!L129/'Macro data'!I54</f>
        <v>6.3695450324976781E-3</v>
      </c>
      <c r="M200" s="161">
        <f>Premiums_Breakdown!M129/'Macro data'!J54</f>
        <v>6.0554121529042887E-3</v>
      </c>
      <c r="N200" s="161">
        <f>Premiums_Breakdown!N129/'Macro data'!K54</f>
        <v>6.2335467850868839E-3</v>
      </c>
      <c r="O200" s="161">
        <f>Premiums_Breakdown!O129/'Macro data'!L54</f>
        <v>6.4518265457616077E-3</v>
      </c>
      <c r="P200" s="161">
        <f>Premiums_Breakdown!P129/'Macro data'!M54</f>
        <v>6.3405745360241746E-3</v>
      </c>
      <c r="Q200" s="139" t="str">
        <f t="shared" si="25"/>
        <v>0 p.p</v>
      </c>
      <c r="R200" s="139" t="str">
        <f t="shared" si="26"/>
        <v>-0.2 p.p</v>
      </c>
    </row>
    <row r="201" spans="3:18" x14ac:dyDescent="0.25">
      <c r="C201" s="256"/>
      <c r="D201" s="257"/>
      <c r="E201" s="45" t="s">
        <v>44</v>
      </c>
      <c r="F201" s="161">
        <f>Premiums_Breakdown!F130/'Macro data'!C55</f>
        <v>6.5080872233210241E-3</v>
      </c>
      <c r="G201" s="161">
        <f>Premiums_Breakdown!G130/'Macro data'!D55</f>
        <v>5.6835062424090759E-3</v>
      </c>
      <c r="H201" s="161">
        <f>Premiums_Breakdown!H130/'Macro data'!E55</f>
        <v>4.9929813123233907E-3</v>
      </c>
      <c r="I201" s="161">
        <f>Premiums_Breakdown!I130/'Macro data'!F55</f>
        <v>4.3186997236925699E-3</v>
      </c>
      <c r="J201" s="161">
        <f>Premiums_Breakdown!J130/'Macro data'!G55</f>
        <v>3.9018721796592552E-3</v>
      </c>
      <c r="K201" s="161">
        <f>Premiums_Breakdown!K130/'Macro data'!H55</f>
        <v>4.40446036938339E-3</v>
      </c>
      <c r="L201" s="161">
        <f>Premiums_Breakdown!L130/'Macro data'!I55</f>
        <v>4.6459306597542186E-3</v>
      </c>
      <c r="M201" s="161">
        <f>Premiums_Breakdown!M130/'Macro data'!J55</f>
        <v>4.5372727482216081E-3</v>
      </c>
      <c r="N201" s="161">
        <f>Premiums_Breakdown!N130/'Macro data'!K55</f>
        <v>4.2608603235743973E-3</v>
      </c>
      <c r="O201" s="161">
        <f>Premiums_Breakdown!O130/'Macro data'!L55</f>
        <v>4.399061667263243E-3</v>
      </c>
      <c r="P201" s="161">
        <f>Premiums_Breakdown!P130/'Macro data'!M55</f>
        <v>4.5199265759501067E-3</v>
      </c>
      <c r="Q201" s="139" t="str">
        <f t="shared" si="25"/>
        <v>0 p.p</v>
      </c>
      <c r="R201" s="139" t="str">
        <f t="shared" si="26"/>
        <v>-0.1 p.p</v>
      </c>
    </row>
    <row r="202" spans="3:18" x14ac:dyDescent="0.25">
      <c r="C202" s="256"/>
      <c r="D202" s="257"/>
      <c r="E202" s="45" t="s">
        <v>6</v>
      </c>
      <c r="F202" s="161">
        <f>Premiums_Breakdown!F131/'Macro data'!C56</f>
        <v>6.4261966571025186E-3</v>
      </c>
      <c r="G202" s="161">
        <f>Premiums_Breakdown!G131/'Macro data'!D56</f>
        <v>6.1675849283233672E-3</v>
      </c>
      <c r="H202" s="161">
        <f>Premiums_Breakdown!H131/'Macro data'!E56</f>
        <v>5.9551501966362648E-3</v>
      </c>
      <c r="I202" s="161">
        <f>Premiums_Breakdown!I131/'Macro data'!F56</f>
        <v>5.5838190358191474E-3</v>
      </c>
      <c r="J202" s="161">
        <f>Premiums_Breakdown!J131/'Macro data'!G56</f>
        <v>5.7008936599401098E-3</v>
      </c>
      <c r="K202" s="161">
        <f>Premiums_Breakdown!K131/'Macro data'!H56</f>
        <v>6.0903828775654752E-3</v>
      </c>
      <c r="L202" s="161">
        <f>Premiums_Breakdown!L131/'Macro data'!I56</f>
        <v>5.876439123987858E-3</v>
      </c>
      <c r="M202" s="161">
        <f>Premiums_Breakdown!M131/'Macro data'!J56</f>
        <v>5.7256122411174096E-3</v>
      </c>
      <c r="N202" s="161">
        <f>Premiums_Breakdown!N131/'Macro data'!K56</f>
        <v>5.8234844903451034E-3</v>
      </c>
      <c r="O202" s="161">
        <f>Premiums_Breakdown!O131/'Macro data'!L56</f>
        <v>5.9541267423153035E-3</v>
      </c>
      <c r="P202" s="161">
        <f>Premiums_Breakdown!P131/'Macro data'!M56</f>
        <v>5.9546317054607941E-3</v>
      </c>
      <c r="Q202" s="139" t="str">
        <f t="shared" si="25"/>
        <v>0 p.p</v>
      </c>
      <c r="R202" s="139" t="str">
        <f t="shared" si="26"/>
        <v>0 p.p</v>
      </c>
    </row>
    <row r="203" spans="3:18" x14ac:dyDescent="0.25">
      <c r="C203" s="256"/>
      <c r="D203" s="257"/>
      <c r="E203" s="45" t="s">
        <v>7</v>
      </c>
      <c r="F203" s="161">
        <f>Premiums_Breakdown!F132/'Macro data'!C57</f>
        <v>1.0640353205174632E-2</v>
      </c>
      <c r="G203" s="161">
        <f>Premiums_Breakdown!G132/'Macro data'!D57</f>
        <v>1.0310047313118447E-2</v>
      </c>
      <c r="H203" s="161">
        <f>Premiums_Breakdown!H132/'Macro data'!E57</f>
        <v>8.6681346633885239E-3</v>
      </c>
      <c r="I203" s="161">
        <f>Premiums_Breakdown!I132/'Macro data'!F57</f>
        <v>9.6862700871772241E-3</v>
      </c>
      <c r="J203" s="161">
        <f>Premiums_Breakdown!J132/'Macro data'!G57</f>
        <v>8.9388816310152809E-3</v>
      </c>
      <c r="K203" s="161">
        <f>Premiums_Breakdown!K132/'Macro data'!H57</f>
        <v>9.7327485810417176E-3</v>
      </c>
      <c r="L203" s="161">
        <f>Premiums_Breakdown!L132/'Macro data'!I57</f>
        <v>9.3600936179895587E-3</v>
      </c>
      <c r="M203" s="161">
        <f>Premiums_Breakdown!M132/'Macro data'!J57</f>
        <v>9.2107419531770526E-3</v>
      </c>
      <c r="N203" s="161">
        <f>Premiums_Breakdown!N132/'Macro data'!K57</f>
        <v>9.3345784284857482E-3</v>
      </c>
      <c r="O203" s="161">
        <f>Premiums_Breakdown!O132/'Macro data'!L57</f>
        <v>8.4399311950390243E-3</v>
      </c>
      <c r="P203" s="161">
        <f>Premiums_Breakdown!P132/'Macro data'!M57</f>
        <v>9.1018825914940104E-3</v>
      </c>
      <c r="Q203" s="139" t="str">
        <f t="shared" si="25"/>
        <v>0 p.p</v>
      </c>
      <c r="R203" s="139" t="str">
        <f t="shared" si="26"/>
        <v>-0.1 p.p</v>
      </c>
    </row>
    <row r="204" spans="3:18" x14ac:dyDescent="0.25">
      <c r="C204" s="256"/>
      <c r="D204" s="257"/>
      <c r="E204" s="45" t="s">
        <v>8</v>
      </c>
      <c r="F204" s="161">
        <f>Premiums_Breakdown!F133/'Macro data'!C58</f>
        <v>3.4810424117037637E-3</v>
      </c>
      <c r="G204" s="161">
        <f>Premiums_Breakdown!G133/'Macro data'!D58</f>
        <v>3.4146149943959005E-3</v>
      </c>
      <c r="H204" s="161">
        <f>Premiums_Breakdown!H133/'Macro data'!E58</f>
        <v>3.3279634121347978E-3</v>
      </c>
      <c r="I204" s="161">
        <f>Premiums_Breakdown!I133/'Macro data'!F58</f>
        <v>3.3964143275919218E-3</v>
      </c>
      <c r="J204" s="161">
        <f>Premiums_Breakdown!J133/'Macro data'!G58</f>
        <v>3.4214466805105341E-3</v>
      </c>
      <c r="K204" s="161">
        <f>Premiums_Breakdown!K133/'Macro data'!H58</f>
        <v>4.1269352890592279E-3</v>
      </c>
      <c r="L204" s="161">
        <f>Premiums_Breakdown!L133/'Macro data'!I58</f>
        <v>3.6575997171818804E-3</v>
      </c>
      <c r="M204" s="161">
        <f>Premiums_Breakdown!M133/'Macro data'!J58</f>
        <v>3.3224009071068901E-3</v>
      </c>
      <c r="N204" s="161">
        <f>Premiums_Breakdown!N133/'Macro data'!K58</f>
        <v>3.3509670176393542E-3</v>
      </c>
      <c r="O204" s="161">
        <f>Premiums_Breakdown!O133/'Macro data'!L58</f>
        <v>3.3673447606036673E-3</v>
      </c>
      <c r="P204" s="161">
        <f>Premiums_Breakdown!P133/'Macro data'!M58</f>
        <v>3.4929040782984131E-3</v>
      </c>
      <c r="Q204" s="139" t="str">
        <f t="shared" si="25"/>
        <v>0 p.p</v>
      </c>
      <c r="R204" s="139" t="str">
        <f t="shared" si="26"/>
        <v>0 p.p</v>
      </c>
    </row>
    <row r="205" spans="3:18" x14ac:dyDescent="0.25">
      <c r="C205" s="256"/>
      <c r="D205" s="257"/>
      <c r="E205" s="45" t="s">
        <v>9</v>
      </c>
      <c r="F205" s="161">
        <f>Premiums_Breakdown!F134/'Macro data'!C59</f>
        <v>5.8643626461142009E-3</v>
      </c>
      <c r="G205" s="161">
        <f>Premiums_Breakdown!G134/'Macro data'!D59</f>
        <v>5.8893125334473859E-3</v>
      </c>
      <c r="H205" s="161">
        <f>Premiums_Breakdown!H134/'Macro data'!E59</f>
        <v>6.0627869735628108E-3</v>
      </c>
      <c r="I205" s="161">
        <f>Premiums_Breakdown!I134/'Macro data'!F59</f>
        <v>6.0776997581991976E-3</v>
      </c>
      <c r="J205" s="161">
        <f>Premiums_Breakdown!J134/'Macro data'!G59</f>
        <v>6.3814410780616837E-3</v>
      </c>
      <c r="K205" s="161">
        <f>Premiums_Breakdown!K134/'Macro data'!H59</f>
        <v>6.7726832726201381E-3</v>
      </c>
      <c r="L205" s="161">
        <f>Premiums_Breakdown!L134/'Macro data'!I59</f>
        <v>6.5220079140240715E-3</v>
      </c>
      <c r="M205" s="161">
        <f>Premiums_Breakdown!M134/'Macro data'!J59</f>
        <v>6.7013532599571992E-3</v>
      </c>
      <c r="N205" s="161">
        <f>Premiums_Breakdown!N134/'Macro data'!K59</f>
        <v>6.9464376454022054E-3</v>
      </c>
      <c r="O205" s="161">
        <f>Premiums_Breakdown!O134/'Macro data'!L59</f>
        <v>6.808275331813959E-3</v>
      </c>
      <c r="P205" s="161">
        <f>Premiums_Breakdown!P134/'Macro data'!M59</f>
        <v>6.6920202344189572E-3</v>
      </c>
      <c r="Q205" s="139" t="str">
        <f t="shared" si="25"/>
        <v>0 p.p</v>
      </c>
      <c r="R205" s="139" t="str">
        <f t="shared" si="26"/>
        <v>0 p.p</v>
      </c>
    </row>
    <row r="206" spans="3:18" x14ac:dyDescent="0.25">
      <c r="C206" s="256"/>
      <c r="D206" s="257"/>
      <c r="E206" s="45" t="s">
        <v>10</v>
      </c>
      <c r="F206" s="161">
        <f>Premiums_Breakdown!F135/'Macro data'!C60</f>
        <v>4.0630560993261807E-3</v>
      </c>
      <c r="G206" s="161">
        <f>Premiums_Breakdown!G135/'Macro data'!D60</f>
        <v>3.9845248875519362E-3</v>
      </c>
      <c r="H206" s="161">
        <f>Premiums_Breakdown!H135/'Macro data'!E60</f>
        <v>3.7898650065463974E-3</v>
      </c>
      <c r="I206" s="161">
        <f>Premiums_Breakdown!I135/'Macro data'!F60</f>
        <v>3.6725099520434202E-3</v>
      </c>
      <c r="J206" s="161">
        <f>Premiums_Breakdown!J135/'Macro data'!G60</f>
        <v>3.7211095982052577E-3</v>
      </c>
      <c r="K206" s="161">
        <f>Premiums_Breakdown!K135/'Macro data'!H60</f>
        <v>4.1813040228568408E-3</v>
      </c>
      <c r="L206" s="161">
        <f>Premiums_Breakdown!L135/'Macro data'!I60</f>
        <v>4.2905581032339846E-3</v>
      </c>
      <c r="M206" s="161">
        <f>Premiums_Breakdown!M135/'Macro data'!J60</f>
        <v>4.3009131628915847E-3</v>
      </c>
      <c r="N206" s="161">
        <f>Premiums_Breakdown!N135/'Macro data'!K60</f>
        <v>4.4821994305606298E-3</v>
      </c>
      <c r="O206" s="161">
        <f>Premiums_Breakdown!O135/'Macro data'!L60</f>
        <v>4.7179385628357134E-3</v>
      </c>
      <c r="P206" s="161">
        <f>Premiums_Breakdown!P135/'Macro data'!M60</f>
        <v>4.9065019728941495E-3</v>
      </c>
      <c r="Q206" s="139" t="str">
        <f t="shared" si="25"/>
        <v>0 p.p</v>
      </c>
      <c r="R206" s="139" t="str">
        <f t="shared" si="26"/>
        <v>0 p.p</v>
      </c>
    </row>
    <row r="207" spans="3:18" x14ac:dyDescent="0.25">
      <c r="C207" s="256"/>
      <c r="D207" s="257"/>
      <c r="E207" s="45" t="s">
        <v>11</v>
      </c>
      <c r="F207" s="161">
        <f>Premiums_Breakdown!F136/'Macro data'!C61</f>
        <v>7.2594483063455045E-3</v>
      </c>
      <c r="G207" s="161">
        <f>Premiums_Breakdown!G136/'Macro data'!D61</f>
        <v>6.9159158211510013E-3</v>
      </c>
      <c r="H207" s="161">
        <f>Premiums_Breakdown!H136/'Macro data'!E61</f>
        <v>6.6492662705506869E-3</v>
      </c>
      <c r="I207" s="161">
        <f>Premiums_Breakdown!I136/'Macro data'!F61</f>
        <v>6.5580095157088429E-3</v>
      </c>
      <c r="J207" s="161">
        <f>Premiums_Breakdown!J136/'Macro data'!G61</f>
        <v>6.6390827176436764E-3</v>
      </c>
      <c r="K207" s="161">
        <f>Premiums_Breakdown!K136/'Macro data'!H61</f>
        <v>7.0080515282889789E-3</v>
      </c>
      <c r="L207" s="161">
        <f>Premiums_Breakdown!L136/'Macro data'!I61</f>
        <v>7.0353876691721783E-3</v>
      </c>
      <c r="M207" s="161">
        <f>Premiums_Breakdown!M136/'Macro data'!J61</f>
        <v>7.1851654978293249E-3</v>
      </c>
      <c r="N207" s="161">
        <f>Premiums_Breakdown!N136/'Macro data'!K61</f>
        <v>7.4102146171824328E-3</v>
      </c>
      <c r="O207" s="161">
        <f>Premiums_Breakdown!O136/'Macro data'!L61</f>
        <v>7.4649254806726933E-3</v>
      </c>
      <c r="P207" s="161">
        <f>Premiums_Breakdown!P136/'Macro data'!M61</f>
        <v>7.6906880305226523E-3</v>
      </c>
      <c r="Q207" s="139" t="str">
        <f t="shared" si="25"/>
        <v>0 p.p</v>
      </c>
      <c r="R207" s="139" t="str">
        <f t="shared" si="26"/>
        <v>0 p.p</v>
      </c>
    </row>
    <row r="208" spans="3:18" x14ac:dyDescent="0.25">
      <c r="C208" s="256"/>
      <c r="D208" s="257"/>
      <c r="E208" s="45" t="s">
        <v>12</v>
      </c>
      <c r="F208" s="161">
        <f>Premiums_Breakdown!F137/'Macro data'!C62</f>
        <v>2.2778108834019917E-3</v>
      </c>
      <c r="G208" s="161">
        <f>Premiums_Breakdown!G137/'Macro data'!D62</f>
        <v>2.1591472272281518E-3</v>
      </c>
      <c r="H208" s="161">
        <f>Premiums_Breakdown!H137/'Macro data'!E62</f>
        <v>2.1255058405503361E-3</v>
      </c>
      <c r="I208" s="161">
        <f>Premiums_Breakdown!I137/'Macro data'!F62</f>
        <v>2.3192777940747606E-3</v>
      </c>
      <c r="J208" s="161">
        <f>Premiums_Breakdown!J137/'Macro data'!G62</f>
        <v>2.3172616163581322E-3</v>
      </c>
      <c r="K208" s="161">
        <f>Premiums_Breakdown!K137/'Macro data'!H62</f>
        <v>2.5059912142896251E-3</v>
      </c>
      <c r="L208" s="161">
        <f>Premiums_Breakdown!L137/'Macro data'!I62</f>
        <v>2.6258832516391876E-3</v>
      </c>
      <c r="M208" s="161">
        <f>Premiums_Breakdown!M137/'Macro data'!J62</f>
        <v>2.6329482425912834E-3</v>
      </c>
      <c r="N208" s="161">
        <f>Premiums_Breakdown!N137/'Macro data'!K62</f>
        <v>2.6673024252370061E-3</v>
      </c>
      <c r="O208" s="161">
        <f>Premiums_Breakdown!O137/'Macro data'!L62</f>
        <v>2.6803582361817667E-3</v>
      </c>
      <c r="P208" s="161">
        <f>Premiums_Breakdown!P137/'Macro data'!M62</f>
        <v>2.5407553917063041E-3</v>
      </c>
      <c r="Q208" s="139" t="str">
        <f t="shared" si="25"/>
        <v>0 p.p</v>
      </c>
      <c r="R208" s="139" t="str">
        <f t="shared" si="26"/>
        <v>0 p.p</v>
      </c>
    </row>
    <row r="209" spans="3:18" x14ac:dyDescent="0.25">
      <c r="C209" s="256"/>
      <c r="D209" s="257"/>
      <c r="E209" s="45" t="s">
        <v>13</v>
      </c>
      <c r="F209" s="161">
        <f>Premiums_Breakdown!F138/'Macro data'!C63</f>
        <v>4.043496881907231E-3</v>
      </c>
      <c r="G209" s="161">
        <f>Premiums_Breakdown!G138/'Macro data'!D63</f>
        <v>3.7234246307705486E-3</v>
      </c>
      <c r="H209" s="161">
        <f>Premiums_Breakdown!H138/'Macro data'!E63</f>
        <v>3.7422675348334059E-3</v>
      </c>
      <c r="I209" s="161">
        <f>Premiums_Breakdown!I138/'Macro data'!F63</f>
        <v>3.6416738438162081E-3</v>
      </c>
      <c r="J209" s="161">
        <f>Premiums_Breakdown!J138/'Macro data'!G63</f>
        <v>3.6572990500753919E-3</v>
      </c>
      <c r="K209" s="161">
        <f>Premiums_Breakdown!K138/'Macro data'!H63</f>
        <v>3.9327598772085333E-3</v>
      </c>
      <c r="L209" s="161">
        <f>Premiums_Breakdown!L138/'Macro data'!I63</f>
        <v>3.8793774249993359E-3</v>
      </c>
      <c r="M209" s="161">
        <f>Premiums_Breakdown!M138/'Macro data'!J63</f>
        <v>3.8583034827306727E-3</v>
      </c>
      <c r="N209" s="161">
        <f>Premiums_Breakdown!N138/'Macro data'!K63</f>
        <v>3.849077240323471E-3</v>
      </c>
      <c r="O209" s="161">
        <f>Premiums_Breakdown!O138/'Macro data'!L63</f>
        <v>3.7530654743525385E-3</v>
      </c>
      <c r="P209" s="161">
        <f>Premiums_Breakdown!P138/'Macro data'!M63</f>
        <v>3.4642305484600352E-3</v>
      </c>
      <c r="Q209" s="139" t="str">
        <f t="shared" si="25"/>
        <v>0 p.p</v>
      </c>
      <c r="R209" s="139" t="str">
        <f t="shared" si="26"/>
        <v>0 p.p</v>
      </c>
    </row>
    <row r="210" spans="3:18" x14ac:dyDescent="0.25">
      <c r="C210" s="256"/>
      <c r="D210" s="257"/>
      <c r="E210" s="45" t="s">
        <v>14</v>
      </c>
      <c r="F210" s="161">
        <f>Premiums_Breakdown!F139/'Macro data'!C64</f>
        <v>4.0749110875110449E-3</v>
      </c>
      <c r="G210" s="161">
        <f>Premiums_Breakdown!G139/'Macro data'!D64</f>
        <v>3.992748920980259E-3</v>
      </c>
      <c r="H210" s="161">
        <f>Premiums_Breakdown!H139/'Macro data'!E64</f>
        <v>4.1980468622480373E-3</v>
      </c>
      <c r="I210" s="161">
        <f>Premiums_Breakdown!I139/'Macro data'!F64</f>
        <v>4.0792844503126716E-3</v>
      </c>
      <c r="J210" s="161">
        <f>Premiums_Breakdown!J139/'Macro data'!G64</f>
        <v>4.1556169062463037E-3</v>
      </c>
      <c r="K210" s="161">
        <f>Premiums_Breakdown!K139/'Macro data'!H64</f>
        <v>4.8888576869268703E-3</v>
      </c>
      <c r="L210" s="161">
        <f>Premiums_Breakdown!L139/'Macro data'!I64</f>
        <v>4.7395255179696911E-3</v>
      </c>
      <c r="M210" s="161">
        <f>Premiums_Breakdown!M139/'Macro data'!J64</f>
        <v>4.8016526172429529E-3</v>
      </c>
      <c r="N210" s="161">
        <f>Premiums_Breakdown!N139/'Macro data'!K64</f>
        <v>5.0430250917271706E-3</v>
      </c>
      <c r="O210" s="161">
        <f>Premiums_Breakdown!O139/'Macro data'!L64</f>
        <v>5.1619808160479714E-3</v>
      </c>
      <c r="P210" s="161">
        <f>Premiums_Breakdown!P139/'Macro data'!M64</f>
        <v>4.9961106480056923E-3</v>
      </c>
      <c r="Q210" s="139" t="str">
        <f t="shared" si="25"/>
        <v>0 p.p</v>
      </c>
      <c r="R210" s="139" t="str">
        <f t="shared" si="26"/>
        <v>0.1 p.p</v>
      </c>
    </row>
    <row r="211" spans="3:18" x14ac:dyDescent="0.25">
      <c r="C211" s="256"/>
      <c r="D211" s="257"/>
      <c r="E211" s="45" t="s">
        <v>15</v>
      </c>
      <c r="F211" s="161">
        <f>Premiums_Breakdown!F140/'Macro data'!C65</f>
        <v>7.4454505764058538E-3</v>
      </c>
      <c r="G211" s="161">
        <f>Premiums_Breakdown!G140/'Macro data'!D65</f>
        <v>6.3315497399098692E-3</v>
      </c>
      <c r="H211" s="161">
        <f>Premiums_Breakdown!H140/'Macro data'!E65</f>
        <v>5.6051615374903673E-3</v>
      </c>
      <c r="I211" s="161">
        <f>Premiums_Breakdown!I140/'Macro data'!F65</f>
        <v>5.1893661196908743E-3</v>
      </c>
      <c r="J211" s="161">
        <f>Premiums_Breakdown!J140/'Macro data'!G65</f>
        <v>5.2335792437745556E-3</v>
      </c>
      <c r="K211" s="161">
        <f>Premiums_Breakdown!K140/'Macro data'!H65</f>
        <v>5.6211856240408293E-3</v>
      </c>
      <c r="L211" s="161">
        <f>Premiums_Breakdown!L140/'Macro data'!I65</f>
        <v>5.8874032610514628E-3</v>
      </c>
      <c r="M211" s="161">
        <f>Premiums_Breakdown!M140/'Macro data'!J65</f>
        <v>5.5483351194412145E-3</v>
      </c>
      <c r="N211" s="161">
        <f>Premiums_Breakdown!N140/'Macro data'!K65</f>
        <v>5.2386418430294514E-3</v>
      </c>
      <c r="O211" s="161">
        <f>Premiums_Breakdown!O140/'Macro data'!L65</f>
        <v>4.7885678520612875E-3</v>
      </c>
      <c r="P211" s="161">
        <f>Premiums_Breakdown!P140/'Macro data'!M65</f>
        <v>4.4819178077758846E-3</v>
      </c>
      <c r="Q211" s="139" t="str">
        <f t="shared" si="25"/>
        <v>0 p.p</v>
      </c>
      <c r="R211" s="139" t="str">
        <f t="shared" si="26"/>
        <v>-0.1 p.p</v>
      </c>
    </row>
    <row r="212" spans="3:18" x14ac:dyDescent="0.25">
      <c r="C212" s="256"/>
      <c r="D212" s="257"/>
      <c r="E212" s="45" t="s">
        <v>16</v>
      </c>
      <c r="F212" s="161">
        <f>Premiums_Breakdown!F141/'Macro data'!C66</f>
        <v>3.1301200994248721E-3</v>
      </c>
      <c r="G212" s="161">
        <f>Premiums_Breakdown!G141/'Macro data'!D66</f>
        <v>2.703223142644508E-3</v>
      </c>
      <c r="H212" s="161">
        <f>Premiums_Breakdown!H141/'Macro data'!E66</f>
        <v>2.9447977860086699E-3</v>
      </c>
      <c r="I212" s="161">
        <f>Premiums_Breakdown!I141/'Macro data'!F66</f>
        <v>2.973301451990526E-3</v>
      </c>
      <c r="J212" s="161">
        <f>Premiums_Breakdown!J141/'Macro data'!G66</f>
        <v>4.8578313060490602E-3</v>
      </c>
      <c r="K212" s="161">
        <f>Premiums_Breakdown!K141/'Macro data'!H66</f>
        <v>6.2665712146158124E-3</v>
      </c>
      <c r="L212" s="161">
        <f>Premiums_Breakdown!L141/'Macro data'!I66</f>
        <v>6.3460509256852461E-3</v>
      </c>
      <c r="M212" s="161">
        <f>Premiums_Breakdown!M141/'Macro data'!J66</f>
        <v>6.6880757773475517E-3</v>
      </c>
      <c r="N212" s="161">
        <f>Premiums_Breakdown!N141/'Macro data'!K66</f>
        <v>6.7333099697848928E-3</v>
      </c>
      <c r="O212" s="161">
        <f>Premiums_Breakdown!O141/'Macro data'!L66</f>
        <v>6.6429290874312477E-3</v>
      </c>
      <c r="P212" s="161">
        <f>Premiums_Breakdown!P141/'Macro data'!M66</f>
        <v>6.6338851394656144E-3</v>
      </c>
      <c r="Q212" s="139" t="str">
        <f t="shared" si="25"/>
        <v>0 p.p</v>
      </c>
      <c r="R212" s="139" t="str">
        <f t="shared" si="26"/>
        <v>0.3 p.p</v>
      </c>
    </row>
    <row r="213" spans="3:18" x14ac:dyDescent="0.25">
      <c r="C213" s="256"/>
      <c r="D213" s="257"/>
      <c r="E213" s="45" t="s">
        <v>17</v>
      </c>
      <c r="F213" s="161">
        <f>Premiums_Breakdown!F142/'Macro data'!C67</f>
        <v>3.1805272884579926E-3</v>
      </c>
      <c r="G213" s="161">
        <f>Premiums_Breakdown!G142/'Macro data'!D67</f>
        <v>3.1223575213629225E-3</v>
      </c>
      <c r="H213" s="161">
        <f>Premiums_Breakdown!H142/'Macro data'!E67</f>
        <v>3.1201100189260436E-3</v>
      </c>
      <c r="I213" s="161">
        <f>Premiums_Breakdown!I142/'Macro data'!F67</f>
        <v>3.0542830739694084E-3</v>
      </c>
      <c r="J213" s="161">
        <f>Premiums_Breakdown!J142/'Macro data'!G67</f>
        <v>3.1098690246644475E-3</v>
      </c>
      <c r="K213" s="161">
        <f>Premiums_Breakdown!K142/'Macro data'!H67</f>
        <v>3.2275178976638526E-3</v>
      </c>
      <c r="L213" s="161">
        <f>Premiums_Breakdown!L142/'Macro data'!I67</f>
        <v>3.0902517938656325E-3</v>
      </c>
      <c r="M213" s="161">
        <f>Premiums_Breakdown!M142/'Macro data'!J67</f>
        <v>3.0441942687749568E-3</v>
      </c>
      <c r="N213" s="161">
        <f>Premiums_Breakdown!N142/'Macro data'!K67</f>
        <v>3.0443347264915693E-3</v>
      </c>
      <c r="O213" s="161">
        <f>Premiums_Breakdown!O142/'Macro data'!L67</f>
        <v>3.0736975369785014E-3</v>
      </c>
      <c r="P213" s="161">
        <f>Premiums_Breakdown!P142/'Macro data'!M67</f>
        <v>3.1381213938208707E-3</v>
      </c>
      <c r="Q213" s="139" t="str">
        <f t="shared" si="25"/>
        <v>0 p.p</v>
      </c>
      <c r="R213" s="139" t="str">
        <f t="shared" si="26"/>
        <v>0 p.p</v>
      </c>
    </row>
    <row r="214" spans="3:18" x14ac:dyDescent="0.25">
      <c r="C214" s="256"/>
      <c r="D214" s="257"/>
      <c r="E214" s="45" t="s">
        <v>18</v>
      </c>
      <c r="F214" s="161">
        <f>Premiums_Breakdown!F143/'Macro data'!C68</f>
        <v>0</v>
      </c>
      <c r="G214" s="161">
        <f>Premiums_Breakdown!G143/'Macro data'!D68</f>
        <v>0</v>
      </c>
      <c r="H214" s="161">
        <f>Premiums_Breakdown!H143/'Macro data'!E68</f>
        <v>0</v>
      </c>
      <c r="I214" s="161">
        <f>Premiums_Breakdown!I143/'Macro data'!F68</f>
        <v>0</v>
      </c>
      <c r="J214" s="161">
        <f>Premiums_Breakdown!J143/'Macro data'!G68</f>
        <v>0</v>
      </c>
      <c r="K214" s="161">
        <f>Premiums_Breakdown!K143/'Macro data'!H68</f>
        <v>0</v>
      </c>
      <c r="L214" s="161">
        <f>Premiums_Breakdown!L143/'Macro data'!I68</f>
        <v>0</v>
      </c>
      <c r="M214" s="161">
        <f>Premiums_Breakdown!M143/'Macro data'!J68</f>
        <v>0</v>
      </c>
      <c r="N214" s="161">
        <f>Premiums_Breakdown!N143/'Macro data'!K68</f>
        <v>0</v>
      </c>
      <c r="O214" s="161">
        <f>Premiums_Breakdown!O143/'Macro data'!L68</f>
        <v>0</v>
      </c>
      <c r="P214" s="161">
        <f>Premiums_Breakdown!P143/'Macro data'!M68</f>
        <v>0</v>
      </c>
      <c r="Q214" s="139" t="str">
        <f t="shared" si="25"/>
        <v>-</v>
      </c>
      <c r="R214" s="139" t="str">
        <f t="shared" si="26"/>
        <v>-</v>
      </c>
    </row>
    <row r="215" spans="3:18" x14ac:dyDescent="0.25">
      <c r="C215" s="256"/>
      <c r="D215" s="257"/>
      <c r="E215" s="45" t="s">
        <v>19</v>
      </c>
      <c r="F215" s="161">
        <f>Premiums_Breakdown!F144/'Macro data'!C69</f>
        <v>2.8785366831241234E-3</v>
      </c>
      <c r="G215" s="161">
        <f>Premiums_Breakdown!G144/'Macro data'!D69</f>
        <v>2.8886783960445257E-3</v>
      </c>
      <c r="H215" s="161">
        <f>Premiums_Breakdown!H144/'Macro data'!E69</f>
        <v>2.8225007356517872E-3</v>
      </c>
      <c r="I215" s="161">
        <f>Premiums_Breakdown!I144/'Macro data'!F69</f>
        <v>3.1151608201773419E-3</v>
      </c>
      <c r="J215" s="161">
        <f>Premiums_Breakdown!J144/'Macro data'!G69</f>
        <v>3.2513825038310348E-3</v>
      </c>
      <c r="K215" s="161">
        <f>Premiums_Breakdown!K144/'Macro data'!H69</f>
        <v>3.0199008696760394E-3</v>
      </c>
      <c r="L215" s="161">
        <f>Premiums_Breakdown!L144/'Macro data'!I69</f>
        <v>2.2351590518861694E-3</v>
      </c>
      <c r="M215" s="161">
        <f>Premiums_Breakdown!M144/'Macro data'!J69</f>
        <v>2.9238111406636107E-3</v>
      </c>
      <c r="N215" s="161">
        <f>Premiums_Breakdown!N144/'Macro data'!K69</f>
        <v>2.9900483885693416E-3</v>
      </c>
      <c r="O215" s="161">
        <f>Premiums_Breakdown!O144/'Macro data'!L69</f>
        <v>2.980915516438093E-3</v>
      </c>
      <c r="P215" s="161">
        <f>Premiums_Breakdown!P144/'Macro data'!M69</f>
        <v>2.4479903213341344E-3</v>
      </c>
      <c r="Q215" s="139" t="str">
        <f t="shared" si="25"/>
        <v>0 p.p</v>
      </c>
      <c r="R215" s="139" t="str">
        <f t="shared" si="26"/>
        <v>0 p.p</v>
      </c>
    </row>
    <row r="216" spans="3:18" x14ac:dyDescent="0.25">
      <c r="C216" s="256"/>
      <c r="D216" s="257"/>
      <c r="E216" s="45" t="s">
        <v>20</v>
      </c>
      <c r="F216" s="161">
        <f>Premiums_Breakdown!F145/'Macro data'!C70</f>
        <v>2.380268149529333E-3</v>
      </c>
      <c r="G216" s="161">
        <f>Premiums_Breakdown!G145/'Macro data'!D70</f>
        <v>2.4389325985994656E-3</v>
      </c>
      <c r="H216" s="161">
        <f>Premiums_Breakdown!H145/'Macro data'!E70</f>
        <v>2.4545788519441812E-3</v>
      </c>
      <c r="I216" s="161">
        <f>Premiums_Breakdown!I145/'Macro data'!F70</f>
        <v>2.5151155235390516E-3</v>
      </c>
      <c r="J216" s="161">
        <f>Premiums_Breakdown!J145/'Macro data'!G70</f>
        <v>2.6074936699942578E-3</v>
      </c>
      <c r="K216" s="161">
        <f>Premiums_Breakdown!K145/'Macro data'!H70</f>
        <v>2.4138013027793803E-3</v>
      </c>
      <c r="L216" s="161">
        <f>Premiums_Breakdown!L145/'Macro data'!I70</f>
        <v>2.3394653875179723E-3</v>
      </c>
      <c r="M216" s="161">
        <f>Premiums_Breakdown!M145/'Macro data'!J70</f>
        <v>2.3255565576059309E-3</v>
      </c>
      <c r="N216" s="161">
        <f>Premiums_Breakdown!N145/'Macro data'!K70</f>
        <v>2.3209779853188665E-3</v>
      </c>
      <c r="O216" s="161">
        <f>Premiums_Breakdown!O145/'Macro data'!L70</f>
        <v>2.1990113905007522E-3</v>
      </c>
      <c r="P216" s="161">
        <f>Premiums_Breakdown!P145/'Macro data'!M70</f>
        <v>2.7685299484199719E-3</v>
      </c>
      <c r="Q216" s="139" t="str">
        <f t="shared" si="25"/>
        <v>0 p.p</v>
      </c>
      <c r="R216" s="139" t="str">
        <f t="shared" si="26"/>
        <v>0 p.p</v>
      </c>
    </row>
    <row r="217" spans="3:18" x14ac:dyDescent="0.25">
      <c r="C217" s="256"/>
      <c r="D217" s="257"/>
      <c r="E217" s="45" t="s">
        <v>21</v>
      </c>
      <c r="F217" s="161">
        <f>Premiums_Breakdown!F146/'Macro data'!C71</f>
        <v>1.0724325589188089E-2</v>
      </c>
      <c r="G217" s="161">
        <f>Premiums_Breakdown!G146/'Macro data'!D71</f>
        <v>1.0151739145803314E-2</v>
      </c>
      <c r="H217" s="161">
        <f>Premiums_Breakdown!H146/'Macro data'!E71</f>
        <v>7.3521374975303831E-3</v>
      </c>
      <c r="I217" s="161">
        <f>Premiums_Breakdown!I146/'Macro data'!F71</f>
        <v>7.2824526572304281E-3</v>
      </c>
      <c r="J217" s="161">
        <f>Premiums_Breakdown!J146/'Macro data'!G71</f>
        <v>3.6549349780540734E-3</v>
      </c>
      <c r="K217" s="161">
        <f>Premiums_Breakdown!K146/'Macro data'!H71</f>
        <v>3.5350079822760888E-3</v>
      </c>
      <c r="L217" s="161">
        <f>Premiums_Breakdown!L146/'Macro data'!I71</f>
        <v>3.2578225623153267E-3</v>
      </c>
      <c r="M217" s="161">
        <f>Premiums_Breakdown!M146/'Macro data'!J71</f>
        <v>3.1916899998549234E-3</v>
      </c>
      <c r="N217" s="161">
        <f>Premiums_Breakdown!N146/'Macro data'!K71</f>
        <v>3.0958892698976829E-3</v>
      </c>
      <c r="O217" s="161">
        <f>Premiums_Breakdown!O146/'Macro data'!L71</f>
        <v>3.1964625814099065E-3</v>
      </c>
      <c r="P217" s="161">
        <f>Premiums_Breakdown!P146/'Macro data'!M71</f>
        <v>3.4124947864662982E-3</v>
      </c>
      <c r="Q217" s="139" t="str">
        <f t="shared" si="25"/>
        <v>0 p.p</v>
      </c>
      <c r="R217" s="139" t="str">
        <f t="shared" si="26"/>
        <v>-0.6 p.p</v>
      </c>
    </row>
    <row r="218" spans="3:18" x14ac:dyDescent="0.25">
      <c r="C218" s="256"/>
      <c r="D218" s="257"/>
      <c r="E218" s="45" t="s">
        <v>22</v>
      </c>
      <c r="F218" s="161">
        <f>Premiums_Breakdown!F147/'Macro data'!C72</f>
        <v>7.1846802827453659E-3</v>
      </c>
      <c r="G218" s="161">
        <f>Premiums_Breakdown!G147/'Macro data'!D72</f>
        <v>6.5106093338462906E-3</v>
      </c>
      <c r="H218" s="161">
        <f>Premiums_Breakdown!H147/'Macro data'!E72</f>
        <v>6.1575323832841564E-3</v>
      </c>
      <c r="I218" s="161">
        <f>Premiums_Breakdown!I147/'Macro data'!F72</f>
        <v>6.0108849750874363E-3</v>
      </c>
      <c r="J218" s="161">
        <f>Premiums_Breakdown!J147/'Macro data'!G72</f>
        <v>5.8745442706285367E-3</v>
      </c>
      <c r="K218" s="161">
        <f>Premiums_Breakdown!K147/'Macro data'!H72</f>
        <v>5.9515907067109203E-3</v>
      </c>
      <c r="L218" s="161">
        <f>Premiums_Breakdown!L147/'Macro data'!I72</f>
        <v>5.9096264204005627E-3</v>
      </c>
      <c r="M218" s="161">
        <f>Premiums_Breakdown!M147/'Macro data'!J72</f>
        <v>5.4671666700366606E-3</v>
      </c>
      <c r="N218" s="161">
        <f>Premiums_Breakdown!N147/'Macro data'!K72</f>
        <v>5.7731423380223646E-3</v>
      </c>
      <c r="O218" s="161">
        <f>Premiums_Breakdown!O147/'Macro data'!L72</f>
        <v>5.340982591611431E-3</v>
      </c>
      <c r="P218" s="161">
        <f>Premiums_Breakdown!P147/'Macro data'!M72</f>
        <v>4.9446851039481217E-3</v>
      </c>
      <c r="Q218" s="139" t="str">
        <f t="shared" si="25"/>
        <v>0 p.p</v>
      </c>
      <c r="R218" s="139" t="str">
        <f t="shared" si="26"/>
        <v>-0.1 p.p</v>
      </c>
    </row>
    <row r="219" spans="3:18" x14ac:dyDescent="0.25">
      <c r="C219" s="256"/>
      <c r="D219" s="257"/>
      <c r="E219" s="45" t="s">
        <v>23</v>
      </c>
      <c r="F219" s="161">
        <f>Premiums_Breakdown!F148/'Macro data'!C73</f>
        <v>6.4770557676883302E-3</v>
      </c>
      <c r="G219" s="161">
        <f>Premiums_Breakdown!G148/'Macro data'!D73</f>
        <v>5.6216660544239011E-3</v>
      </c>
      <c r="H219" s="161">
        <f>Premiums_Breakdown!H148/'Macro data'!E73</f>
        <v>5.1430790539946343E-3</v>
      </c>
      <c r="I219" s="161">
        <f>Premiums_Breakdown!I148/'Macro data'!F73</f>
        <v>4.8195346201229681E-3</v>
      </c>
      <c r="J219" s="161">
        <f>Premiums_Breakdown!J148/'Macro data'!G73</f>
        <v>4.6334104649524976E-3</v>
      </c>
      <c r="K219" s="161">
        <f>Premiums_Breakdown!K148/'Macro data'!H73</f>
        <v>5.5030116637275342E-3</v>
      </c>
      <c r="L219" s="161">
        <f>Premiums_Breakdown!L148/'Macro data'!I73</f>
        <v>5.1263289202667607E-3</v>
      </c>
      <c r="M219" s="161">
        <f>Premiums_Breakdown!M148/'Macro data'!J73</f>
        <v>4.9267090171229129E-3</v>
      </c>
      <c r="N219" s="161">
        <f>Premiums_Breakdown!N148/'Macro data'!K73</f>
        <v>4.7201341358072127E-3</v>
      </c>
      <c r="O219" s="161">
        <f>Premiums_Breakdown!O148/'Macro data'!L73</f>
        <v>4.9229183567063954E-3</v>
      </c>
      <c r="P219" s="161">
        <f>Premiums_Breakdown!P148/'Macro data'!M73</f>
        <v>5.3444614163393172E-3</v>
      </c>
      <c r="Q219" s="139" t="str">
        <f t="shared" si="25"/>
        <v>0 p.p</v>
      </c>
      <c r="R219" s="139" t="str">
        <f t="shared" si="26"/>
        <v>0 p.p</v>
      </c>
    </row>
    <row r="220" spans="3:18" x14ac:dyDescent="0.25">
      <c r="C220" s="256"/>
      <c r="D220" s="257"/>
      <c r="E220" s="45" t="s">
        <v>24</v>
      </c>
      <c r="F220" s="161">
        <f>Premiums_Breakdown!F149/'Macro data'!C74</f>
        <v>3.1693163908223959E-3</v>
      </c>
      <c r="G220" s="161">
        <f>Premiums_Breakdown!G149/'Macro data'!D74</f>
        <v>2.6439212450441473E-3</v>
      </c>
      <c r="H220" s="161">
        <f>Premiums_Breakdown!H149/'Macro data'!E74</f>
        <v>2.4743878230492865E-3</v>
      </c>
      <c r="I220" s="161">
        <f>Premiums_Breakdown!I149/'Macro data'!F74</f>
        <v>2.2920127159887799E-3</v>
      </c>
      <c r="J220" s="161">
        <f>Premiums_Breakdown!J149/'Macro data'!G74</f>
        <v>2.1323857668023006E-3</v>
      </c>
      <c r="K220" s="161">
        <f>Premiums_Breakdown!K149/'Macro data'!H74</f>
        <v>2.7648657668964626E-3</v>
      </c>
      <c r="L220" s="161">
        <f>Premiums_Breakdown!L149/'Macro data'!I74</f>
        <v>2.7042746307534252E-3</v>
      </c>
      <c r="M220" s="161">
        <f>Premiums_Breakdown!M149/'Macro data'!J74</f>
        <v>2.9892314236689035E-3</v>
      </c>
      <c r="N220" s="161">
        <f>Premiums_Breakdown!N149/'Macro data'!K74</f>
        <v>3.1210843467428208E-3</v>
      </c>
      <c r="O220" s="161">
        <f>Premiums_Breakdown!O149/'Macro data'!L74</f>
        <v>3.2829912553865638E-3</v>
      </c>
      <c r="P220" s="161">
        <f>Premiums_Breakdown!P149/'Macro data'!M74</f>
        <v>3.036132615228978E-3</v>
      </c>
      <c r="Q220" s="139" t="str">
        <f t="shared" si="25"/>
        <v>0 p.p</v>
      </c>
      <c r="R220" s="139" t="str">
        <f t="shared" si="26"/>
        <v>0 p.p</v>
      </c>
    </row>
    <row r="221" spans="3:18" x14ac:dyDescent="0.25">
      <c r="C221" s="256"/>
      <c r="D221" s="257"/>
      <c r="E221" s="45" t="s">
        <v>25</v>
      </c>
      <c r="F221" s="161">
        <f>Premiums_Breakdown!F150/'Macro data'!C75</f>
        <v>4.5243976055588117E-3</v>
      </c>
      <c r="G221" s="161">
        <f>Premiums_Breakdown!G150/'Macro data'!D75</f>
        <v>4.3144095136858768E-3</v>
      </c>
      <c r="H221" s="161">
        <f>Premiums_Breakdown!H150/'Macro data'!E75</f>
        <v>4.1435430716149965E-3</v>
      </c>
      <c r="I221" s="161">
        <f>Premiums_Breakdown!I150/'Macro data'!F75</f>
        <v>3.6011231399853088E-3</v>
      </c>
      <c r="J221" s="161">
        <f>Premiums_Breakdown!J150/'Macro data'!G75</f>
        <v>3.6463079577308093E-3</v>
      </c>
      <c r="K221" s="161">
        <f>Premiums_Breakdown!K150/'Macro data'!H75</f>
        <v>3.739806957096168E-3</v>
      </c>
      <c r="L221" s="161">
        <f>Premiums_Breakdown!L150/'Macro data'!I75</f>
        <v>3.7435024877479984E-3</v>
      </c>
      <c r="M221" s="161">
        <f>Premiums_Breakdown!M150/'Macro data'!J75</f>
        <v>3.9949692111330946E-3</v>
      </c>
      <c r="N221" s="161">
        <f>Premiums_Breakdown!N150/'Macro data'!K75</f>
        <v>4.1517434604924066E-3</v>
      </c>
      <c r="O221" s="161">
        <f>Premiums_Breakdown!O150/'Macro data'!L75</f>
        <v>4.0898188884080913E-3</v>
      </c>
      <c r="P221" s="161">
        <f>Premiums_Breakdown!P150/'Macro data'!M75</f>
        <v>3.9892449551357668E-3</v>
      </c>
      <c r="Q221" s="139" t="str">
        <f t="shared" si="25"/>
        <v>0 p.p</v>
      </c>
      <c r="R221" s="139" t="str">
        <f t="shared" si="26"/>
        <v>0 p.p</v>
      </c>
    </row>
    <row r="222" spans="3:18" x14ac:dyDescent="0.25">
      <c r="C222" s="256"/>
      <c r="D222" s="257"/>
      <c r="E222" s="45" t="s">
        <v>26</v>
      </c>
      <c r="F222" s="161">
        <f>Premiums_Breakdown!F151/'Macro data'!C76</f>
        <v>1.0097401805264201E-3</v>
      </c>
      <c r="G222" s="161">
        <f>Premiums_Breakdown!G151/'Macro data'!D76</f>
        <v>8.4646011830906138E-4</v>
      </c>
      <c r="H222" s="161">
        <f>Premiums_Breakdown!H151/'Macro data'!E76</f>
        <v>1.018856009764688E-3</v>
      </c>
      <c r="I222" s="161">
        <f>Premiums_Breakdown!I151/'Macro data'!F76</f>
        <v>1.5179352623925014E-3</v>
      </c>
      <c r="J222" s="161">
        <f>Premiums_Breakdown!J151/'Macro data'!G76</f>
        <v>1.8046974762745355E-3</v>
      </c>
      <c r="K222" s="161">
        <f>Premiums_Breakdown!K151/'Macro data'!H76</f>
        <v>1.7637129924952994E-3</v>
      </c>
      <c r="L222" s="161">
        <f>Premiums_Breakdown!L151/'Macro data'!I76</f>
        <v>1.928283972279595E-3</v>
      </c>
      <c r="M222" s="161">
        <f>Premiums_Breakdown!M151/'Macro data'!J76</f>
        <v>2.1084912861670758E-3</v>
      </c>
      <c r="N222" s="161">
        <f>Premiums_Breakdown!N151/'Macro data'!K76</f>
        <v>1.9172227089271935E-3</v>
      </c>
      <c r="O222" s="161">
        <f>Premiums_Breakdown!O151/'Macro data'!L76</f>
        <v>1.9058787900345662E-3</v>
      </c>
      <c r="P222" s="161">
        <f>Premiums_Breakdown!P151/'Macro data'!M76</f>
        <v>1.6677994205883397E-3</v>
      </c>
      <c r="Q222" s="139" t="str">
        <f t="shared" si="25"/>
        <v>0 p.p</v>
      </c>
      <c r="R222" s="139" t="str">
        <f t="shared" si="26"/>
        <v>0 p.p</v>
      </c>
    </row>
    <row r="223" spans="3:18" x14ac:dyDescent="0.25">
      <c r="C223" s="256"/>
      <c r="D223" s="257"/>
      <c r="E223" s="45" t="s">
        <v>27</v>
      </c>
      <c r="F223" s="161">
        <f>Premiums_Breakdown!F152/'Macro data'!C77</f>
        <v>7.5131809179269631E-3</v>
      </c>
      <c r="G223" s="161">
        <f>Premiums_Breakdown!G152/'Macro data'!D77</f>
        <v>8.9162116528282761E-3</v>
      </c>
      <c r="H223" s="161">
        <f>Premiums_Breakdown!H152/'Macro data'!E77</f>
        <v>8.4562208174534803E-3</v>
      </c>
      <c r="I223" s="161">
        <f>Premiums_Breakdown!I152/'Macro data'!F77</f>
        <v>7.9510455026849895E-3</v>
      </c>
      <c r="J223" s="161">
        <f>Premiums_Breakdown!J152/'Macro data'!G77</f>
        <v>7.2332200076981601E-3</v>
      </c>
      <c r="K223" s="161">
        <f>Premiums_Breakdown!K152/'Macro data'!H77</f>
        <v>8.3635517718644737E-3</v>
      </c>
      <c r="L223" s="161">
        <f>Premiums_Breakdown!L152/'Macro data'!I77</f>
        <v>7.2385080240432668E-3</v>
      </c>
      <c r="M223" s="161">
        <f>Premiums_Breakdown!M152/'Macro data'!J77</f>
        <v>6.1377837304745263E-3</v>
      </c>
      <c r="N223" s="161">
        <f>Premiums_Breakdown!N152/'Macro data'!K77</f>
        <v>6.3247540741956506E-3</v>
      </c>
      <c r="O223" s="161">
        <f>Premiums_Breakdown!O152/'Macro data'!L77</f>
        <v>6.3802831818016706E-3</v>
      </c>
      <c r="P223" s="161">
        <f>Premiums_Breakdown!P152/'Macro data'!M77</f>
        <v>6.7293257845546144E-3</v>
      </c>
      <c r="Q223" s="139" t="str">
        <f t="shared" si="25"/>
        <v>0 p.p</v>
      </c>
      <c r="R223" s="139" t="str">
        <f t="shared" si="26"/>
        <v>-0.2 p.p</v>
      </c>
    </row>
    <row r="224" spans="3:18" x14ac:dyDescent="0.25">
      <c r="C224" s="256"/>
      <c r="D224" s="257"/>
      <c r="E224" s="45" t="s">
        <v>28</v>
      </c>
      <c r="F224" s="161">
        <f>Premiums_Breakdown!F153/'Macro data'!C78</f>
        <v>5.1771716890366311E-3</v>
      </c>
      <c r="G224" s="161">
        <f>Premiums_Breakdown!G153/'Macro data'!D78</f>
        <v>5.0044453108444211E-3</v>
      </c>
      <c r="H224" s="161">
        <f>Premiums_Breakdown!H153/'Macro data'!E78</f>
        <v>5.0965673254187585E-3</v>
      </c>
      <c r="I224" s="161">
        <f>Premiums_Breakdown!I153/'Macro data'!F78</f>
        <v>5.0067420333062135E-3</v>
      </c>
      <c r="J224" s="161">
        <f>Premiums_Breakdown!J153/'Macro data'!G78</f>
        <v>5.2172263327641818E-3</v>
      </c>
      <c r="K224" s="161">
        <f>Premiums_Breakdown!K153/'Macro data'!H78</f>
        <v>6.3042288103256636E-3</v>
      </c>
      <c r="L224" s="161">
        <f>Premiums_Breakdown!L153/'Macro data'!I78</f>
        <v>6.4053716772134424E-3</v>
      </c>
      <c r="M224" s="161">
        <f>Premiums_Breakdown!M153/'Macro data'!J78</f>
        <v>6.4011456965856941E-3</v>
      </c>
      <c r="N224" s="161">
        <f>Premiums_Breakdown!N153/'Macro data'!K78</f>
        <v>6.3600511025940125E-3</v>
      </c>
      <c r="O224" s="161">
        <f>Premiums_Breakdown!O153/'Macro data'!L78</f>
        <v>6.1401164785303232E-3</v>
      </c>
      <c r="P224" s="161">
        <f>Premiums_Breakdown!P153/'Macro data'!M78</f>
        <v>6.0158693726105076E-3</v>
      </c>
      <c r="Q224" s="139" t="str">
        <f t="shared" si="25"/>
        <v>0 p.p</v>
      </c>
      <c r="R224" s="139" t="str">
        <f t="shared" si="26"/>
        <v>0.1 p.p</v>
      </c>
    </row>
    <row r="225" spans="3:18" x14ac:dyDescent="0.25">
      <c r="C225" s="256"/>
      <c r="D225" s="257"/>
      <c r="E225" s="45" t="s">
        <v>43</v>
      </c>
      <c r="F225" s="161">
        <f>Premiums_Breakdown!F154/'Macro data'!C79</f>
        <v>6.2434009307582436E-3</v>
      </c>
      <c r="G225" s="161">
        <f>Premiums_Breakdown!G154/'Macro data'!D79</f>
        <v>5.1510147630812204E-3</v>
      </c>
      <c r="H225" s="161">
        <f>Premiums_Breakdown!H154/'Macro data'!E79</f>
        <v>4.5558289648591817E-3</v>
      </c>
      <c r="I225" s="161">
        <f>Premiums_Breakdown!I154/'Macro data'!F79</f>
        <v>3.7034427489767764E-3</v>
      </c>
      <c r="J225" s="161">
        <f>Premiums_Breakdown!J154/'Macro data'!G79</f>
        <v>3.3431960497559633E-3</v>
      </c>
      <c r="K225" s="161">
        <f>Premiums_Breakdown!K154/'Macro data'!H79</f>
        <v>3.5580550761846988E-3</v>
      </c>
      <c r="L225" s="161">
        <f>Premiums_Breakdown!L154/'Macro data'!I79</f>
        <v>3.2438545324683056E-3</v>
      </c>
      <c r="M225" s="161">
        <f>Premiums_Breakdown!M154/'Macro data'!J79</f>
        <v>3.306736906319573E-3</v>
      </c>
      <c r="N225" s="161">
        <f>Premiums_Breakdown!N154/'Macro data'!K79</f>
        <v>3.172417423636865E-3</v>
      </c>
      <c r="O225" s="161">
        <f>Premiums_Breakdown!O154/'Macro data'!L79</f>
        <v>3.1388769614583956E-3</v>
      </c>
      <c r="P225" s="161">
        <f>Premiums_Breakdown!P154/'Macro data'!M79</f>
        <v>3.1243809404785492E-3</v>
      </c>
      <c r="Q225" s="139" t="str">
        <f t="shared" si="25"/>
        <v>0 p.p</v>
      </c>
      <c r="R225" s="139" t="str">
        <f t="shared" si="26"/>
        <v>-0.2 p.p</v>
      </c>
    </row>
    <row r="226" spans="3:18" x14ac:dyDescent="0.25">
      <c r="C226" s="256"/>
      <c r="D226" s="257"/>
      <c r="E226" s="45" t="s">
        <v>30</v>
      </c>
      <c r="F226" s="161">
        <f>Premiums_Breakdown!F155/'Macro data'!C80</f>
        <v>1.4941323229600164E-3</v>
      </c>
      <c r="G226" s="161">
        <f>Premiums_Breakdown!G155/'Macro data'!D80</f>
        <v>1.3515178122141135E-3</v>
      </c>
      <c r="H226" s="161">
        <f>Premiums_Breakdown!H155/'Macro data'!E80</f>
        <v>1.746029288844363E-3</v>
      </c>
      <c r="I226" s="161">
        <f>Premiums_Breakdown!I155/'Macro data'!F80</f>
        <v>1.7955668302468749E-3</v>
      </c>
      <c r="J226" s="161">
        <f>Premiums_Breakdown!J155/'Macro data'!G80</f>
        <v>1.8660944258861226E-3</v>
      </c>
      <c r="K226" s="161">
        <f>Premiums_Breakdown!K155/'Macro data'!H80</f>
        <v>2.257200239757228E-3</v>
      </c>
      <c r="L226" s="161">
        <f>Premiums_Breakdown!L155/'Macro data'!I80</f>
        <v>1.9074474793594704E-3</v>
      </c>
      <c r="M226" s="161">
        <f>Premiums_Breakdown!M155/'Macro data'!J80</f>
        <v>2.4064215519031752E-3</v>
      </c>
      <c r="N226" s="161">
        <f>Premiums_Breakdown!N155/'Macro data'!K80</f>
        <v>2.5312362720505341E-3</v>
      </c>
      <c r="O226" s="161">
        <f>Premiums_Breakdown!O155/'Macro data'!L80</f>
        <v>3.1504482054870065E-3</v>
      </c>
      <c r="P226" s="161">
        <f>Premiums_Breakdown!P155/'Macro data'!M80</f>
        <v>3.586549798517955E-3</v>
      </c>
      <c r="Q226" s="139" t="str">
        <f t="shared" si="25"/>
        <v>0 p.p</v>
      </c>
      <c r="R226" s="139" t="str">
        <f t="shared" si="26"/>
        <v>0.2 p.p</v>
      </c>
    </row>
    <row r="227" spans="3:18" ht="15.75" thickBot="1" x14ac:dyDescent="0.3">
      <c r="C227" s="256"/>
      <c r="D227" s="257"/>
      <c r="E227" s="45" t="s">
        <v>41</v>
      </c>
      <c r="F227" s="162">
        <f>Premiums_Breakdown!F156/'Macro data'!C81</f>
        <v>8.9292529360821497E-3</v>
      </c>
      <c r="G227" s="162">
        <f>Premiums_Breakdown!G156/'Macro data'!D81</f>
        <v>8.4969440639528007E-3</v>
      </c>
      <c r="H227" s="162">
        <f>Premiums_Breakdown!H156/'Macro data'!E81</f>
        <v>7.7471652307774148E-3</v>
      </c>
      <c r="I227" s="162">
        <f>Premiums_Breakdown!I156/'Macro data'!F81</f>
        <v>7.2418212874939729E-3</v>
      </c>
      <c r="J227" s="162">
        <f>Premiums_Breakdown!J156/'Macro data'!G81</f>
        <v>8.488360967427824E-3</v>
      </c>
      <c r="K227" s="162">
        <f>Premiums_Breakdown!K156/'Macro data'!H81</f>
        <v>9.749736260749077E-3</v>
      </c>
      <c r="L227" s="162">
        <f>Premiums_Breakdown!L156/'Macro data'!I81</f>
        <v>9.3956439387749419E-3</v>
      </c>
      <c r="M227" s="162">
        <f>Premiums_Breakdown!M156/'Macro data'!J81</f>
        <v>8.9475976458525189E-3</v>
      </c>
      <c r="N227" s="162">
        <f>Premiums_Breakdown!N156/'Macro data'!K81</f>
        <v>8.4380204836264384E-3</v>
      </c>
      <c r="O227" s="162">
        <f>Premiums_Breakdown!O156/'Macro data'!L81</f>
        <v>8.3497102236554672E-3</v>
      </c>
      <c r="P227" s="162">
        <f>Premiums_Breakdown!P156/'Macro data'!M81</f>
        <v>7.587722832874449E-3</v>
      </c>
      <c r="Q227" s="139" t="str">
        <f t="shared" si="25"/>
        <v>0 p.p</v>
      </c>
      <c r="R227" s="139" t="str">
        <f t="shared" si="26"/>
        <v>0 p.p</v>
      </c>
    </row>
    <row r="228" spans="3:18" ht="15.75" hidden="1" thickBot="1" x14ac:dyDescent="0.3">
      <c r="C228" s="258"/>
      <c r="D228" s="259"/>
      <c r="E228" s="55" t="s">
        <v>85</v>
      </c>
      <c r="F228" s="141">
        <f>Premiums_Breakdown!F157/'Macro data'!C82</f>
        <v>6.3513387569233944E-3</v>
      </c>
      <c r="G228" s="141">
        <f>Premiums_Breakdown!G157/'Macro data'!D82</f>
        <v>6.0622535995157635E-3</v>
      </c>
      <c r="H228" s="141">
        <f>Premiums_Breakdown!H157/'Macro data'!E82</f>
        <v>5.7895119869620405E-3</v>
      </c>
      <c r="I228" s="141">
        <f>Premiums_Breakdown!I157/'Macro data'!F82</f>
        <v>5.5629469646294302E-3</v>
      </c>
      <c r="J228" s="141">
        <f>Premiums_Breakdown!J157/'Macro data'!G82</f>
        <v>5.6842991121733438E-3</v>
      </c>
      <c r="K228" s="141">
        <f>Premiums_Breakdown!K157/'Macro data'!H82</f>
        <v>6.1525151738378876E-3</v>
      </c>
      <c r="L228" s="141">
        <f>Premiums_Breakdown!L157/'Macro data'!I82</f>
        <v>5.9673400583291278E-3</v>
      </c>
      <c r="M228" s="141">
        <f>Premiums_Breakdown!M157/'Macro data'!J82</f>
        <v>5.8592307418591574E-3</v>
      </c>
      <c r="N228" s="141">
        <f>Premiums_Breakdown!N157/'Macro data'!K82</f>
        <v>5.9149016838494148E-3</v>
      </c>
      <c r="O228" s="141">
        <f>Premiums_Breakdown!O157/'Macro data'!L82</f>
        <v>5.9361929237644736E-3</v>
      </c>
      <c r="P228" s="141">
        <f>Premiums_Breakdown!P157/'Macro data'!M82</f>
        <v>5.8028871455628106E-3</v>
      </c>
      <c r="Q228" s="139" t="str">
        <f t="shared" si="25"/>
        <v>0 p.p</v>
      </c>
      <c r="R228" s="139" t="str">
        <f>IF(OR(P228=0,G228=0),"-",IF(P228=G228,"-",CONCATENATE(ROUNDDOWN((P228-G228)*100,1), " ", "p.p")))</f>
        <v>0 p.p</v>
      </c>
    </row>
    <row r="229" spans="3:18" ht="16.5" thickTop="1" thickBot="1" x14ac:dyDescent="0.3">
      <c r="C229" s="260"/>
      <c r="D229" s="261"/>
      <c r="E229" s="55" t="s">
        <v>86</v>
      </c>
      <c r="F229" s="141">
        <f>Premiums_Breakdown!F158/'Macro data'!C85</f>
        <v>6.3528791679033532E-3</v>
      </c>
      <c r="G229" s="141">
        <f>Premiums_Breakdown!G158/'Macro data'!D85</f>
        <v>6.0636859989223191E-3</v>
      </c>
      <c r="H229" s="141">
        <f>Premiums_Breakdown!H158/'Macro data'!E85</f>
        <v>5.7909107348839929E-3</v>
      </c>
      <c r="I229" s="141">
        <f>Premiums_Breakdown!I158/'Macro data'!F85</f>
        <v>5.5642834777999903E-3</v>
      </c>
      <c r="J229" s="141">
        <f>Premiums_Breakdown!J158/'Macro data'!G85</f>
        <v>5.685690738106066E-3</v>
      </c>
      <c r="K229" s="141">
        <f>Premiums_Breakdown!K158/'Macro data'!H85</f>
        <v>6.1540125192224866E-3</v>
      </c>
      <c r="L229" s="141">
        <f>Premiums_Breakdown!L158/'Macro data'!I85</f>
        <v>5.968967291077508E-3</v>
      </c>
      <c r="M229" s="141">
        <f>Premiums_Breakdown!M158/'Macro data'!J85</f>
        <v>5.8609122826387434E-3</v>
      </c>
      <c r="N229" s="141">
        <f>Premiums_Breakdown!N158/'Macro data'!K85</f>
        <v>5.916593696145632E-3</v>
      </c>
      <c r="O229" s="141">
        <f>Premiums_Breakdown!O158/'Macro data'!L85</f>
        <v>5.9378790435269738E-3</v>
      </c>
      <c r="P229" s="141">
        <f>Premiums_Breakdown!P158/'Macro data'!M85</f>
        <v>5.8051717112222812E-3</v>
      </c>
      <c r="Q229" s="139" t="str">
        <f>IF(OR(O229=0,P229=0),"-",IF(O229=P229,"-",CONCATENATE(ROUNDDOWN((P229-O229)*100,1), " ", "p.p")))</f>
        <v>0 p.p</v>
      </c>
      <c r="R229" s="139" t="str">
        <f>IF(OR(P229=0,G229=0),"-",IF(P229=G229,"-",CONCATENATE(ROUNDDOWN((P229-G229)*100,1), " ", "p.p")))</f>
        <v>0 p.p</v>
      </c>
    </row>
    <row r="230" spans="3:18" ht="15.75" thickTop="1" x14ac:dyDescent="0.25">
      <c r="C230"/>
      <c r="D230"/>
    </row>
    <row r="231" spans="3:18" x14ac:dyDescent="0.25">
      <c r="C231"/>
      <c r="D231"/>
    </row>
    <row r="232" spans="3:18" ht="18.75" x14ac:dyDescent="0.25">
      <c r="C232" s="264" t="s">
        <v>227</v>
      </c>
      <c r="D232" s="265"/>
      <c r="E232" s="272" t="s">
        <v>179</v>
      </c>
      <c r="F232" s="273"/>
      <c r="G232" s="273"/>
      <c r="H232" s="273"/>
      <c r="I232" s="273"/>
      <c r="J232" s="273"/>
      <c r="K232" s="273"/>
      <c r="L232" s="273"/>
      <c r="M232" s="273"/>
      <c r="N232" s="273"/>
      <c r="O232" s="273"/>
      <c r="P232" s="274"/>
    </row>
    <row r="233" spans="3:18" x14ac:dyDescent="0.15">
      <c r="C233" s="262" t="s">
        <v>93</v>
      </c>
      <c r="D233" s="263"/>
      <c r="E233" s="110"/>
      <c r="F233" s="111">
        <v>2004</v>
      </c>
      <c r="G233" s="111">
        <f t="shared" ref="G233:P233" si="27">F233+1</f>
        <v>2005</v>
      </c>
      <c r="H233" s="111">
        <f t="shared" si="27"/>
        <v>2006</v>
      </c>
      <c r="I233" s="111">
        <f t="shared" si="27"/>
        <v>2007</v>
      </c>
      <c r="J233" s="111">
        <f t="shared" si="27"/>
        <v>2008</v>
      </c>
      <c r="K233" s="111">
        <f t="shared" si="27"/>
        <v>2009</v>
      </c>
      <c r="L233" s="111">
        <f t="shared" si="27"/>
        <v>2010</v>
      </c>
      <c r="M233" s="111">
        <f t="shared" si="27"/>
        <v>2011</v>
      </c>
      <c r="N233" s="111">
        <f t="shared" si="27"/>
        <v>2012</v>
      </c>
      <c r="O233" s="120">
        <f t="shared" si="27"/>
        <v>2013</v>
      </c>
      <c r="P233" s="120">
        <f t="shared" si="27"/>
        <v>2014</v>
      </c>
      <c r="Q233" s="137" t="s">
        <v>83</v>
      </c>
      <c r="R233" s="138" t="s">
        <v>84</v>
      </c>
    </row>
    <row r="234" spans="3:18" x14ac:dyDescent="0.25">
      <c r="C234" s="256"/>
      <c r="D234" s="257"/>
      <c r="E234" s="45" t="s">
        <v>0</v>
      </c>
      <c r="F234" s="160">
        <f>Premiums_Breakdown!F164/'Macro data'!C50</f>
        <v>2.4029878853621396E-3</v>
      </c>
      <c r="G234" s="160">
        <f>Premiums_Breakdown!G164/'Macro data'!D50</f>
        <v>2.3833116015893486E-3</v>
      </c>
      <c r="H234" s="160">
        <f>Premiums_Breakdown!H164/'Macro data'!E50</f>
        <v>2.3566673421445672E-3</v>
      </c>
      <c r="I234" s="160">
        <f>Premiums_Breakdown!I164/'Macro data'!F50</f>
        <v>2.3375500138305039E-3</v>
      </c>
      <c r="J234" s="160">
        <f>Premiums_Breakdown!J164/'Macro data'!G50</f>
        <v>2.3327478056413445E-3</v>
      </c>
      <c r="K234" s="160">
        <f>Premiums_Breakdown!K164/'Macro data'!H50</f>
        <v>2.4424470034424875E-3</v>
      </c>
      <c r="L234" s="160">
        <f>Premiums_Breakdown!L164/'Macro data'!I50</f>
        <v>2.4268552951841197E-3</v>
      </c>
      <c r="M234" s="160">
        <f>Premiums_Breakdown!M164/'Macro data'!J50</f>
        <v>2.3746659107475501E-3</v>
      </c>
      <c r="N234" s="160">
        <f>Premiums_Breakdown!N164/'Macro data'!K50</f>
        <v>2.3864083797295889E-3</v>
      </c>
      <c r="O234" s="160">
        <f>Premiums_Breakdown!O164/'Macro data'!L50</f>
        <v>2.4271949995443198E-3</v>
      </c>
      <c r="P234" s="160">
        <f>Premiums_Breakdown!P164/'Macro data'!M50</f>
        <v>2.4567813245700027E-3</v>
      </c>
      <c r="Q234" s="139" t="str">
        <f>IF(OR(O234=0,P234=0),"-",IF(O234=P234,"-",CONCATENATE(ROUNDDOWN((P234-O234)*100,1), " ", "p.p")))</f>
        <v>0 p.p</v>
      </c>
      <c r="R234" s="139" t="str">
        <f>IF(OR(P234=0,G234=0),"-",IF(P234=G234,"-",CONCATENATE(ROUNDDOWN((P234-G234)*100,1), " ", "p.p")))</f>
        <v>0 p.p</v>
      </c>
    </row>
    <row r="235" spans="3:18" x14ac:dyDescent="0.25">
      <c r="C235" s="256"/>
      <c r="D235" s="257"/>
      <c r="E235" s="45" t="s">
        <v>1</v>
      </c>
      <c r="F235" s="161">
        <f>Premiums_Breakdown!F165/'Macro data'!C51</f>
        <v>1.8936850632880972E-3</v>
      </c>
      <c r="G235" s="161">
        <f>Premiums_Breakdown!G165/'Macro data'!D51</f>
        <v>1.8239016049493811E-3</v>
      </c>
      <c r="H235" s="161">
        <f>Premiums_Breakdown!H165/'Macro data'!E51</f>
        <v>1.8328465364055133E-3</v>
      </c>
      <c r="I235" s="161">
        <f>Premiums_Breakdown!I165/'Macro data'!F51</f>
        <v>1.7375598824872708E-3</v>
      </c>
      <c r="J235" s="161">
        <f>Premiums_Breakdown!J165/'Macro data'!G51</f>
        <v>1.8524803949406591E-3</v>
      </c>
      <c r="K235" s="161">
        <f>Premiums_Breakdown!K165/'Macro data'!H51</f>
        <v>1.9108699292828485E-3</v>
      </c>
      <c r="L235" s="161">
        <f>Premiums_Breakdown!L165/'Macro data'!I51</f>
        <v>1.8289663765936562E-3</v>
      </c>
      <c r="M235" s="161">
        <f>Premiums_Breakdown!M165/'Macro data'!J51</f>
        <v>1.8146139108484792E-3</v>
      </c>
      <c r="N235" s="161">
        <f>Premiums_Breakdown!N165/'Macro data'!K51</f>
        <v>1.8862468785921665E-3</v>
      </c>
      <c r="O235" s="161">
        <f>Premiums_Breakdown!O165/'Macro data'!L51</f>
        <v>1.8949788088310456E-3</v>
      </c>
      <c r="P235" s="161">
        <f>Premiums_Breakdown!P165/'Macro data'!M51</f>
        <v>1.8740202930151457E-3</v>
      </c>
      <c r="Q235" s="139" t="str">
        <f t="shared" ref="Q235:Q266" si="28">IF(OR(O235=0,P235=0),"-",IF(O235=P235,"-",CONCATENATE(ROUNDDOWN((P235-O235)*100,1), " ", "p.p")))</f>
        <v>0 p.p</v>
      </c>
      <c r="R235" s="139" t="str">
        <f>IF(OR(P235=0,G235=0),"-",IF(P235=G235,"-",CONCATENATE(ROUNDDOWN((P235-G235)*100,1), " ", "p.p")))</f>
        <v>0 p.p</v>
      </c>
    </row>
    <row r="236" spans="3:18" x14ac:dyDescent="0.25">
      <c r="C236" s="256"/>
      <c r="D236" s="257"/>
      <c r="E236" s="45" t="s">
        <v>2</v>
      </c>
      <c r="F236" s="161">
        <f>Premiums_Breakdown!F166/'Macro data'!C52</f>
        <v>5.2414246830087032E-4</v>
      </c>
      <c r="G236" s="161">
        <f>Premiums_Breakdown!G166/'Macro data'!D52</f>
        <v>5.7261093995259632E-4</v>
      </c>
      <c r="H236" s="161">
        <f>Premiums_Breakdown!H166/'Macro data'!E52</f>
        <v>5.8871948021134142E-4</v>
      </c>
      <c r="I236" s="161">
        <f>Premiums_Breakdown!I166/'Macro data'!F52</f>
        <v>4.9144993189590574E-4</v>
      </c>
      <c r="J236" s="161">
        <f>Premiums_Breakdown!J166/'Macro data'!G52</f>
        <v>4.4065518231824397E-4</v>
      </c>
      <c r="K236" s="161">
        <f>Premiums_Breakdown!K166/'Macro data'!H52</f>
        <v>4.006372399611921E-4</v>
      </c>
      <c r="L236" s="161">
        <f>Premiums_Breakdown!L166/'Macro data'!I52</f>
        <v>4.2039962581393747E-4</v>
      </c>
      <c r="M236" s="161">
        <f>Premiums_Breakdown!M166/'Macro data'!J52</f>
        <v>3.6973929678868527E-4</v>
      </c>
      <c r="N236" s="161">
        <f>Premiums_Breakdown!N166/'Macro data'!K52</f>
        <v>4.1227098418975683E-4</v>
      </c>
      <c r="O236" s="161">
        <f>Premiums_Breakdown!O166/'Macro data'!L52</f>
        <v>4.2350986560913149E-4</v>
      </c>
      <c r="P236" s="161">
        <f>Premiums_Breakdown!P166/'Macro data'!M52</f>
        <v>4.2597660909618359E-4</v>
      </c>
      <c r="Q236" s="139" t="str">
        <f t="shared" si="28"/>
        <v>0 p.p</v>
      </c>
      <c r="R236" s="139" t="str">
        <f t="shared" ref="R236:R265" si="29">IF(OR(P236=0,G236=0),"-",IF(P236=G236,"-",CONCATENATE(ROUNDDOWN((P236-G236)*100,1), " ", "p.p")))</f>
        <v>0 p.p</v>
      </c>
    </row>
    <row r="237" spans="3:18" x14ac:dyDescent="0.25">
      <c r="C237" s="256"/>
      <c r="D237" s="257"/>
      <c r="E237" s="45" t="s">
        <v>3</v>
      </c>
      <c r="F237" s="161">
        <f>Premiums_Breakdown!F167/'Macro data'!C53</f>
        <v>5.1676617202080681E-3</v>
      </c>
      <c r="G237" s="161">
        <f>Premiums_Breakdown!G167/'Macro data'!D53</f>
        <v>4.8295902552472503E-3</v>
      </c>
      <c r="H237" s="161">
        <f>Premiums_Breakdown!H167/'Macro data'!E53</f>
        <v>4.8361249694440387E-3</v>
      </c>
      <c r="I237" s="161">
        <f>Premiums_Breakdown!I167/'Macro data'!F53</f>
        <v>4.5166298265444616E-3</v>
      </c>
      <c r="J237" s="161">
        <f>Premiums_Breakdown!J167/'Macro data'!G53</f>
        <v>4.1104046710918225E-3</v>
      </c>
      <c r="K237" s="161">
        <f>Premiums_Breakdown!K167/'Macro data'!H53</f>
        <v>4.1208835000626333E-3</v>
      </c>
      <c r="L237" s="161">
        <f>Premiums_Breakdown!L167/'Macro data'!I53</f>
        <v>3.7151936930619332E-3</v>
      </c>
      <c r="M237" s="161">
        <f>Premiums_Breakdown!M167/'Macro data'!J53</f>
        <v>3.1563301264688997E-3</v>
      </c>
      <c r="N237" s="161">
        <f>Premiums_Breakdown!N167/'Macro data'!K53</f>
        <v>3.0742118893638758E-3</v>
      </c>
      <c r="O237" s="161">
        <f>Premiums_Breakdown!O167/'Macro data'!L53</f>
        <v>3.140016615086848E-3</v>
      </c>
      <c r="P237" s="161">
        <f>Premiums_Breakdown!P167/'Macro data'!M53</f>
        <v>2.0673987938034473E-3</v>
      </c>
      <c r="Q237" s="139" t="str">
        <f t="shared" si="28"/>
        <v>-0.1 p.p</v>
      </c>
      <c r="R237" s="139" t="str">
        <f t="shared" si="29"/>
        <v>-0.2 p.p</v>
      </c>
    </row>
    <row r="238" spans="3:18" x14ac:dyDescent="0.25">
      <c r="C238" s="256"/>
      <c r="D238" s="257"/>
      <c r="E238" s="45" t="s">
        <v>4</v>
      </c>
      <c r="F238" s="161">
        <f>Premiums_Breakdown!F168/'Macro data'!C54</f>
        <v>2.7985390006787956E-3</v>
      </c>
      <c r="G238" s="161">
        <f>Premiums_Breakdown!G168/'Macro data'!D54</f>
        <v>2.8334943141519568E-3</v>
      </c>
      <c r="H238" s="161">
        <f>Premiums_Breakdown!H168/'Macro data'!E54</f>
        <v>2.9608502699193465E-3</v>
      </c>
      <c r="I238" s="161">
        <f>Premiums_Breakdown!I168/'Macro data'!F54</f>
        <v>3.1522937807683458E-3</v>
      </c>
      <c r="J238" s="161">
        <f>Premiums_Breakdown!J168/'Macro data'!G54</f>
        <v>1.9144004944375772E-3</v>
      </c>
      <c r="K238" s="161">
        <f>Premiums_Breakdown!K168/'Macro data'!H54</f>
        <v>2.113813636141583E-3</v>
      </c>
      <c r="L238" s="161">
        <f>Premiums_Breakdown!L168/'Macro data'!I54</f>
        <v>2.1296864590382362E-3</v>
      </c>
      <c r="M238" s="161">
        <f>Premiums_Breakdown!M168/'Macro data'!J54</f>
        <v>2.1039991378735239E-3</v>
      </c>
      <c r="N238" s="161">
        <f>Premiums_Breakdown!N168/'Macro data'!K54</f>
        <v>2.2667442854861397E-3</v>
      </c>
      <c r="O238" s="161">
        <f>Premiums_Breakdown!O168/'Macro data'!L54</f>
        <v>2.3180215134472842E-3</v>
      </c>
      <c r="P238" s="161">
        <f>Premiums_Breakdown!P168/'Macro data'!M54</f>
        <v>2.2848917246933963E-3</v>
      </c>
      <c r="Q238" s="139" t="str">
        <f t="shared" si="28"/>
        <v>0 p.p</v>
      </c>
      <c r="R238" s="139" t="str">
        <f t="shared" si="29"/>
        <v>0 p.p</v>
      </c>
    </row>
    <row r="239" spans="3:18" x14ac:dyDescent="0.25">
      <c r="C239" s="256"/>
      <c r="D239" s="257"/>
      <c r="E239" s="45" t="s">
        <v>44</v>
      </c>
      <c r="F239" s="161">
        <f>Premiums_Breakdown!F169/'Macro data'!C55</f>
        <v>3.2318645340250916E-3</v>
      </c>
      <c r="G239" s="161">
        <f>Premiums_Breakdown!G169/'Macro data'!D55</f>
        <v>3.0134712116879022E-3</v>
      </c>
      <c r="H239" s="161">
        <f>Premiums_Breakdown!H169/'Macro data'!E55</f>
        <v>2.7866989537267102E-3</v>
      </c>
      <c r="I239" s="161">
        <f>Premiums_Breakdown!I169/'Macro data'!F55</f>
        <v>2.6471304053510658E-3</v>
      </c>
      <c r="J239" s="161">
        <f>Premiums_Breakdown!J169/'Macro data'!G55</f>
        <v>2.4725222526596736E-3</v>
      </c>
      <c r="K239" s="161">
        <f>Premiums_Breakdown!K169/'Macro data'!H55</f>
        <v>2.7272997994383049E-3</v>
      </c>
      <c r="L239" s="161">
        <f>Premiums_Breakdown!L169/'Macro data'!I55</f>
        <v>2.7964587345029115E-3</v>
      </c>
      <c r="M239" s="161">
        <f>Premiums_Breakdown!M169/'Macro data'!J55</f>
        <v>2.7364703021215092E-3</v>
      </c>
      <c r="N239" s="161">
        <f>Premiums_Breakdown!N169/'Macro data'!K55</f>
        <v>2.6880159317859724E-3</v>
      </c>
      <c r="O239" s="161">
        <f>Premiums_Breakdown!O169/'Macro data'!L55</f>
        <v>2.7845441413364572E-3</v>
      </c>
      <c r="P239" s="161">
        <f>Premiums_Breakdown!P169/'Macro data'!M55</f>
        <v>2.8897090049208357E-3</v>
      </c>
      <c r="Q239" s="139" t="str">
        <f t="shared" si="28"/>
        <v>0 p.p</v>
      </c>
      <c r="R239" s="139" t="str">
        <f t="shared" si="29"/>
        <v>0 p.p</v>
      </c>
    </row>
    <row r="240" spans="3:18" x14ac:dyDescent="0.25">
      <c r="C240" s="256"/>
      <c r="D240" s="257"/>
      <c r="E240" s="45" t="s">
        <v>6</v>
      </c>
      <c r="F240" s="161">
        <f>Premiums_Breakdown!F170/'Macro data'!C56</f>
        <v>2.9762718039805076E-3</v>
      </c>
      <c r="G240" s="161">
        <f>Premiums_Breakdown!G170/'Macro data'!D56</f>
        <v>2.9623730318301695E-3</v>
      </c>
      <c r="H240" s="161">
        <f>Premiums_Breakdown!H170/'Macro data'!E56</f>
        <v>2.8759099656932474E-3</v>
      </c>
      <c r="I240" s="161">
        <f>Premiums_Breakdown!I170/'Macro data'!F56</f>
        <v>2.717410790762158E-3</v>
      </c>
      <c r="J240" s="161">
        <f>Premiums_Breakdown!J170/'Macro data'!G56</f>
        <v>2.6684701448776789E-3</v>
      </c>
      <c r="K240" s="161">
        <f>Premiums_Breakdown!K170/'Macro data'!H56</f>
        <v>2.7826398443415042E-3</v>
      </c>
      <c r="L240" s="161">
        <f>Premiums_Breakdown!L170/'Macro data'!I56</f>
        <v>2.6325391465014635E-3</v>
      </c>
      <c r="M240" s="161">
        <f>Premiums_Breakdown!M170/'Macro data'!J56</f>
        <v>2.5664110258975213E-3</v>
      </c>
      <c r="N240" s="161">
        <f>Premiums_Breakdown!N170/'Macro data'!K56</f>
        <v>2.5804574711807702E-3</v>
      </c>
      <c r="O240" s="161">
        <f>Premiums_Breakdown!O170/'Macro data'!L56</f>
        <v>2.5709383942936061E-3</v>
      </c>
      <c r="P240" s="161">
        <f>Premiums_Breakdown!P170/'Macro data'!M56</f>
        <v>2.5628575069133789E-3</v>
      </c>
      <c r="Q240" s="139" t="str">
        <f t="shared" si="28"/>
        <v>0 p.p</v>
      </c>
      <c r="R240" s="139" t="str">
        <f t="shared" si="29"/>
        <v>0 p.p</v>
      </c>
    </row>
    <row r="241" spans="3:18" x14ac:dyDescent="0.25">
      <c r="C241" s="256"/>
      <c r="D241" s="257"/>
      <c r="E241" s="45" t="s">
        <v>7</v>
      </c>
      <c r="F241" s="161">
        <f>Premiums_Breakdown!F171/'Macro data'!C57</f>
        <v>1.0625246445803496E-3</v>
      </c>
      <c r="G241" s="161">
        <f>Premiums_Breakdown!G171/'Macro data'!D57</f>
        <v>1.0547184615232307E-3</v>
      </c>
      <c r="H241" s="161">
        <f>Premiums_Breakdown!H171/'Macro data'!E57</f>
        <v>1.0883657608765102E-3</v>
      </c>
      <c r="I241" s="161">
        <f>Premiums_Breakdown!I171/'Macro data'!F57</f>
        <v>1.0887068413896373E-3</v>
      </c>
      <c r="J241" s="161">
        <f>Premiums_Breakdown!J171/'Macro data'!G57</f>
        <v>1.0228745388392059E-3</v>
      </c>
      <c r="K241" s="161">
        <f>Premiums_Breakdown!K171/'Macro data'!H57</f>
        <v>9.1458806326673737E-4</v>
      </c>
      <c r="L241" s="161">
        <f>Premiums_Breakdown!L171/'Macro data'!I57</f>
        <v>6.8897725019111925E-4</v>
      </c>
      <c r="M241" s="161">
        <f>Premiums_Breakdown!M171/'Macro data'!J57</f>
        <v>6.2562424874667265E-4</v>
      </c>
      <c r="N241" s="161">
        <f>Premiums_Breakdown!N171/'Macro data'!K57</f>
        <v>5.7466340108644454E-4</v>
      </c>
      <c r="O241" s="161">
        <f>Premiums_Breakdown!O171/'Macro data'!L57</f>
        <v>3.6664236566302877E-3</v>
      </c>
      <c r="P241" s="161">
        <f>Premiums_Breakdown!P171/'Macro data'!M57</f>
        <v>4.0610486124148439E-3</v>
      </c>
      <c r="Q241" s="139" t="str">
        <f t="shared" si="28"/>
        <v>0 p.p</v>
      </c>
      <c r="R241" s="139" t="str">
        <f t="shared" si="29"/>
        <v>0.3 p.p</v>
      </c>
    </row>
    <row r="242" spans="3:18" x14ac:dyDescent="0.25">
      <c r="C242" s="256"/>
      <c r="D242" s="257"/>
      <c r="E242" s="45" t="s">
        <v>8</v>
      </c>
      <c r="F242" s="161">
        <f>Premiums_Breakdown!F172/'Macro data'!C58</f>
        <v>3.7784377759163794E-4</v>
      </c>
      <c r="G242" s="161">
        <f>Premiums_Breakdown!G172/'Macro data'!D58</f>
        <v>3.7631145965500031E-4</v>
      </c>
      <c r="H242" s="161">
        <f>Premiums_Breakdown!H172/'Macro data'!E58</f>
        <v>3.4040824786717638E-4</v>
      </c>
      <c r="I242" s="161">
        <f>Premiums_Breakdown!I172/'Macro data'!F58</f>
        <v>3.3755972264866359E-4</v>
      </c>
      <c r="J242" s="161">
        <f>Premiums_Breakdown!J172/'Macro data'!G58</f>
        <v>3.1699573821365447E-4</v>
      </c>
      <c r="K242" s="161">
        <f>Premiums_Breakdown!K172/'Macro data'!H58</f>
        <v>4.1206111179268809E-4</v>
      </c>
      <c r="L242" s="161">
        <f>Premiums_Breakdown!L172/'Macro data'!I58</f>
        <v>4.6229884901183619E-4</v>
      </c>
      <c r="M242" s="161">
        <f>Premiums_Breakdown!M172/'Macro data'!J58</f>
        <v>4.3892268864531391E-4</v>
      </c>
      <c r="N242" s="161">
        <f>Premiums_Breakdown!N172/'Macro data'!K58</f>
        <v>4.3658961143524584E-4</v>
      </c>
      <c r="O242" s="161">
        <f>Premiums_Breakdown!O172/'Macro data'!L58</f>
        <v>3.3086430294362499E-4</v>
      </c>
      <c r="P242" s="161">
        <f>Premiums_Breakdown!P172/'Macro data'!M58</f>
        <v>3.4314453555131036E-4</v>
      </c>
      <c r="Q242" s="139" t="str">
        <f t="shared" si="28"/>
        <v>0 p.p</v>
      </c>
      <c r="R242" s="139" t="str">
        <f t="shared" si="29"/>
        <v>0 p.p</v>
      </c>
    </row>
    <row r="243" spans="3:18" x14ac:dyDescent="0.25">
      <c r="C243" s="256"/>
      <c r="D243" s="257"/>
      <c r="E243" s="45" t="s">
        <v>9</v>
      </c>
      <c r="F243" s="161">
        <f>Premiums_Breakdown!F173/'Macro data'!C59</f>
        <v>1.7770498291916977E-3</v>
      </c>
      <c r="G243" s="161">
        <f>Premiums_Breakdown!G173/'Macro data'!D59</f>
        <v>1.7136082695907652E-3</v>
      </c>
      <c r="H243" s="161">
        <f>Premiums_Breakdown!H173/'Macro data'!E59</f>
        <v>1.7629412979699873E-3</v>
      </c>
      <c r="I243" s="161">
        <f>Premiums_Breakdown!I173/'Macro data'!F59</f>
        <v>1.6978378091925756E-3</v>
      </c>
      <c r="J243" s="161">
        <f>Premiums_Breakdown!J173/'Macro data'!G59</f>
        <v>1.6318701255143534E-3</v>
      </c>
      <c r="K243" s="161">
        <f>Premiums_Breakdown!K173/'Macro data'!H59</f>
        <v>1.5292971037427923E-3</v>
      </c>
      <c r="L243" s="161">
        <f>Premiums_Breakdown!L173/'Macro data'!I59</f>
        <v>1.1885513196436715E-3</v>
      </c>
      <c r="M243" s="161">
        <f>Premiums_Breakdown!M173/'Macro data'!J59</f>
        <v>1.0949672296108348E-3</v>
      </c>
      <c r="N243" s="161">
        <f>Premiums_Breakdown!N173/'Macro data'!K59</f>
        <v>1.0181428030072276E-3</v>
      </c>
      <c r="O243" s="161">
        <f>Premiums_Breakdown!O173/'Macro data'!L59</f>
        <v>9.3176517695840874E-4</v>
      </c>
      <c r="P243" s="161">
        <f>Premiums_Breakdown!P173/'Macro data'!M59</f>
        <v>8.7460381649873554E-4</v>
      </c>
      <c r="Q243" s="139" t="str">
        <f t="shared" si="28"/>
        <v>0 p.p</v>
      </c>
      <c r="R243" s="139" t="str">
        <f t="shared" si="29"/>
        <v>0 p.p</v>
      </c>
    </row>
    <row r="244" spans="3:18" x14ac:dyDescent="0.25">
      <c r="C244" s="256"/>
      <c r="D244" s="257"/>
      <c r="E244" s="45" t="s">
        <v>10</v>
      </c>
      <c r="F244" s="161">
        <f>Premiums_Breakdown!F174/'Macro data'!C60</f>
        <v>1.0262898216279403E-3</v>
      </c>
      <c r="G244" s="161">
        <f>Premiums_Breakdown!G174/'Macro data'!D60</f>
        <v>9.7206684158410845E-4</v>
      </c>
      <c r="H244" s="161">
        <f>Premiums_Breakdown!H174/'Macro data'!E60</f>
        <v>9.255283671660467E-4</v>
      </c>
      <c r="I244" s="161">
        <f>Premiums_Breakdown!I174/'Macro data'!F60</f>
        <v>9.466266676785174E-4</v>
      </c>
      <c r="J244" s="161">
        <f>Premiums_Breakdown!J174/'Macro data'!G60</f>
        <v>9.0193648805416944E-4</v>
      </c>
      <c r="K244" s="161">
        <f>Premiums_Breakdown!K174/'Macro data'!H60</f>
        <v>9.1378969555919068E-4</v>
      </c>
      <c r="L244" s="161">
        <f>Premiums_Breakdown!L174/'Macro data'!I60</f>
        <v>9.3657110550777827E-4</v>
      </c>
      <c r="M244" s="161">
        <f>Premiums_Breakdown!M174/'Macro data'!J60</f>
        <v>9.7923322651678984E-4</v>
      </c>
      <c r="N244" s="161">
        <f>Premiums_Breakdown!N174/'Macro data'!K60</f>
        <v>1.0212300604625789E-3</v>
      </c>
      <c r="O244" s="161">
        <f>Premiums_Breakdown!O174/'Macro data'!L60</f>
        <v>1.1930988390801752E-3</v>
      </c>
      <c r="P244" s="161">
        <f>Premiums_Breakdown!P174/'Macro data'!M60</f>
        <v>1.9312305467735216E-3</v>
      </c>
      <c r="Q244" s="139" t="str">
        <f t="shared" si="28"/>
        <v>0 p.p</v>
      </c>
      <c r="R244" s="139" t="str">
        <f t="shared" si="29"/>
        <v>0 p.p</v>
      </c>
    </row>
    <row r="245" spans="3:18" x14ac:dyDescent="0.25">
      <c r="C245" s="256"/>
      <c r="D245" s="257"/>
      <c r="E245" s="45" t="s">
        <v>11</v>
      </c>
      <c r="F245" s="161">
        <f>Premiums_Breakdown!F175/'Macro data'!C61</f>
        <v>3.0149475247504341E-3</v>
      </c>
      <c r="G245" s="161">
        <f>Premiums_Breakdown!G175/'Macro data'!D61</f>
        <v>3.041318410876711E-3</v>
      </c>
      <c r="H245" s="161">
        <f>Premiums_Breakdown!H175/'Macro data'!E61</f>
        <v>3.0719449742402701E-3</v>
      </c>
      <c r="I245" s="161">
        <f>Premiums_Breakdown!I175/'Macro data'!F61</f>
        <v>3.079801623898593E-3</v>
      </c>
      <c r="J245" s="161">
        <f>Premiums_Breakdown!J175/'Macro data'!G61</f>
        <v>3.103633418338486E-3</v>
      </c>
      <c r="K245" s="161">
        <f>Premiums_Breakdown!K175/'Macro data'!H61</f>
        <v>3.2012452442509217E-3</v>
      </c>
      <c r="L245" s="161">
        <f>Premiums_Breakdown!L175/'Macro data'!I61</f>
        <v>2.9817203243488999E-3</v>
      </c>
      <c r="M245" s="161">
        <f>Premiums_Breakdown!M175/'Macro data'!J61</f>
        <v>2.9703060155704779E-3</v>
      </c>
      <c r="N245" s="161">
        <f>Premiums_Breakdown!N175/'Macro data'!K61</f>
        <v>2.8953587875668418E-3</v>
      </c>
      <c r="O245" s="161">
        <f>Premiums_Breakdown!O175/'Macro data'!L61</f>
        <v>2.740289100500103E-3</v>
      </c>
      <c r="P245" s="161">
        <f>Premiums_Breakdown!P175/'Macro data'!M61</f>
        <v>2.6729830349987269E-3</v>
      </c>
      <c r="Q245" s="139" t="str">
        <f t="shared" si="28"/>
        <v>0 p.p</v>
      </c>
      <c r="R245" s="139" t="str">
        <f t="shared" si="29"/>
        <v>0 p.p</v>
      </c>
    </row>
    <row r="246" spans="3:18" x14ac:dyDescent="0.25">
      <c r="C246" s="256"/>
      <c r="D246" s="257"/>
      <c r="E246" s="45" t="s">
        <v>12</v>
      </c>
      <c r="F246" s="161">
        <f>Premiums_Breakdown!F176/'Macro data'!C62</f>
        <v>2.75280462212089E-4</v>
      </c>
      <c r="G246" s="161">
        <f>Premiums_Breakdown!G176/'Macro data'!D62</f>
        <v>2.5608490369450173E-4</v>
      </c>
      <c r="H246" s="161">
        <f>Premiums_Breakdown!H176/'Macro data'!E62</f>
        <v>2.8921569752628765E-4</v>
      </c>
      <c r="I246" s="161">
        <f>Premiums_Breakdown!I176/'Macro data'!F62</f>
        <v>2.9635216257621941E-4</v>
      </c>
      <c r="J246" s="161">
        <f>Premiums_Breakdown!J176/'Macro data'!G62</f>
        <v>2.8914137815520363E-4</v>
      </c>
      <c r="K246" s="161">
        <f>Premiums_Breakdown!K176/'Macro data'!H62</f>
        <v>3.3272824525862251E-4</v>
      </c>
      <c r="L246" s="161">
        <f>Premiums_Breakdown!L176/'Macro data'!I62</f>
        <v>3.4923363111026231E-4</v>
      </c>
      <c r="M246" s="161">
        <f>Premiums_Breakdown!M176/'Macro data'!J62</f>
        <v>3.3973215166744562E-4</v>
      </c>
      <c r="N246" s="161">
        <f>Premiums_Breakdown!N176/'Macro data'!K62</f>
        <v>3.65595506161829E-4</v>
      </c>
      <c r="O246" s="161">
        <f>Premiums_Breakdown!O176/'Macro data'!L62</f>
        <v>3.6176614230674155E-4</v>
      </c>
      <c r="P246" s="161">
        <f>Premiums_Breakdown!P176/'Macro data'!M62</f>
        <v>3.7413321152598327E-4</v>
      </c>
      <c r="Q246" s="139" t="str">
        <f t="shared" si="28"/>
        <v>0 p.p</v>
      </c>
      <c r="R246" s="139" t="str">
        <f t="shared" si="29"/>
        <v>0 p.p</v>
      </c>
    </row>
    <row r="247" spans="3:18" x14ac:dyDescent="0.25">
      <c r="C247" s="256"/>
      <c r="D247" s="257"/>
      <c r="E247" s="45" t="s">
        <v>13</v>
      </c>
      <c r="F247" s="161">
        <f>Premiums_Breakdown!F177/'Macro data'!C63</f>
        <v>6.8842314819164197E-4</v>
      </c>
      <c r="G247" s="161">
        <f>Premiums_Breakdown!G177/'Macro data'!D63</f>
        <v>6.9031791905736393E-4</v>
      </c>
      <c r="H247" s="161">
        <f>Premiums_Breakdown!H177/'Macro data'!E63</f>
        <v>7.2766313177316229E-4</v>
      </c>
      <c r="I247" s="161">
        <f>Premiums_Breakdown!I177/'Macro data'!F63</f>
        <v>7.4319874363596079E-4</v>
      </c>
      <c r="J247" s="161">
        <f>Premiums_Breakdown!J177/'Macro data'!G63</f>
        <v>7.5153697097246565E-4</v>
      </c>
      <c r="K247" s="161">
        <f>Premiums_Breakdown!K177/'Macro data'!H63</f>
        <v>7.7902239099344279E-4</v>
      </c>
      <c r="L247" s="161">
        <f>Premiums_Breakdown!L177/'Macro data'!I63</f>
        <v>7.718133096857318E-4</v>
      </c>
      <c r="M247" s="161">
        <f>Premiums_Breakdown!M177/'Macro data'!J63</f>
        <v>8.4409516011291772E-4</v>
      </c>
      <c r="N247" s="161">
        <f>Premiums_Breakdown!N177/'Macro data'!K63</f>
        <v>8.5601100016460211E-4</v>
      </c>
      <c r="O247" s="161">
        <f>Premiums_Breakdown!O177/'Macro data'!L63</f>
        <v>9.2927340019911093E-4</v>
      </c>
      <c r="P247" s="161">
        <f>Premiums_Breakdown!P177/'Macro data'!M63</f>
        <v>9.1530850886695594E-4</v>
      </c>
      <c r="Q247" s="139" t="str">
        <f t="shared" si="28"/>
        <v>0 p.p</v>
      </c>
      <c r="R247" s="139" t="str">
        <f t="shared" si="29"/>
        <v>0 p.p</v>
      </c>
    </row>
    <row r="248" spans="3:18" x14ac:dyDescent="0.25">
      <c r="C248" s="256"/>
      <c r="D248" s="257"/>
      <c r="E248" s="45" t="s">
        <v>14</v>
      </c>
      <c r="F248" s="161">
        <f>Premiums_Breakdown!F178/'Macro data'!C64</f>
        <v>6.0701250754736761E-4</v>
      </c>
      <c r="G248" s="161">
        <f>Premiums_Breakdown!G178/'Macro data'!D64</f>
        <v>5.5003572370962276E-4</v>
      </c>
      <c r="H248" s="161">
        <f>Premiums_Breakdown!H178/'Macro data'!E64</f>
        <v>6.2006543861704052E-4</v>
      </c>
      <c r="I248" s="161">
        <f>Premiums_Breakdown!I178/'Macro data'!F64</f>
        <v>5.639908524827027E-4</v>
      </c>
      <c r="J248" s="161">
        <f>Premiums_Breakdown!J178/'Macro data'!G64</f>
        <v>5.6728539281863683E-4</v>
      </c>
      <c r="K248" s="161">
        <f>Premiums_Breakdown!K178/'Macro data'!H64</f>
        <v>6.4892646465762387E-4</v>
      </c>
      <c r="L248" s="161">
        <f>Premiums_Breakdown!L178/'Macro data'!I64</f>
        <v>6.1740870962743739E-4</v>
      </c>
      <c r="M248" s="161">
        <f>Premiums_Breakdown!M178/'Macro data'!J64</f>
        <v>5.9217318933408724E-4</v>
      </c>
      <c r="N248" s="161">
        <f>Premiums_Breakdown!N178/'Macro data'!K64</f>
        <v>6.5817677756130561E-4</v>
      </c>
      <c r="O248" s="161">
        <f>Premiums_Breakdown!O178/'Macro data'!L64</f>
        <v>6.9529364513798127E-4</v>
      </c>
      <c r="P248" s="161">
        <f>Premiums_Breakdown!P178/'Macro data'!M64</f>
        <v>7.7383557235024679E-4</v>
      </c>
      <c r="Q248" s="139" t="str">
        <f t="shared" si="28"/>
        <v>0 p.p</v>
      </c>
      <c r="R248" s="139" t="str">
        <f t="shared" si="29"/>
        <v>0 p.p</v>
      </c>
    </row>
    <row r="249" spans="3:18" x14ac:dyDescent="0.25">
      <c r="C249" s="256"/>
      <c r="D249" s="257"/>
      <c r="E249" s="45" t="s">
        <v>15</v>
      </c>
      <c r="F249" s="161">
        <f>Premiums_Breakdown!F179/'Macro data'!C65</f>
        <v>1.9990068288846155E-2</v>
      </c>
      <c r="G249" s="161">
        <f>Premiums_Breakdown!G179/'Macro data'!D65</f>
        <v>1.8421203538337209E-2</v>
      </c>
      <c r="H249" s="161">
        <f>Premiums_Breakdown!H179/'Macro data'!E65</f>
        <v>1.7327023626572166E-2</v>
      </c>
      <c r="I249" s="161">
        <f>Premiums_Breakdown!I179/'Macro data'!F65</f>
        <v>1.654904611725121E-2</v>
      </c>
      <c r="J249" s="161">
        <f>Premiums_Breakdown!J179/'Macro data'!G65</f>
        <v>1.7744937395047469E-2</v>
      </c>
      <c r="K249" s="161">
        <f>Premiums_Breakdown!K179/'Macro data'!H65</f>
        <v>1.9867470882853303E-2</v>
      </c>
      <c r="L249" s="161">
        <f>Premiums_Breakdown!L179/'Macro data'!I65</f>
        <v>1.7983561351471306E-2</v>
      </c>
      <c r="M249" s="161">
        <f>Premiums_Breakdown!M179/'Macro data'!J65</f>
        <v>1.7146542112682069E-2</v>
      </c>
      <c r="N249" s="161">
        <f>Premiums_Breakdown!N179/'Macro data'!K65</f>
        <v>1.7012561742169675E-2</v>
      </c>
      <c r="O249" s="161">
        <f>Premiums_Breakdown!O179/'Macro data'!L65</f>
        <v>2.6431521477327533E-3</v>
      </c>
      <c r="P249" s="161">
        <f>Premiums_Breakdown!P179/'Macro data'!M65</f>
        <v>2.648160822644957E-3</v>
      </c>
      <c r="Q249" s="139" t="str">
        <f t="shared" si="28"/>
        <v>0 p.p</v>
      </c>
      <c r="R249" s="139" t="str">
        <f t="shared" si="29"/>
        <v>-1.5 p.p</v>
      </c>
    </row>
    <row r="250" spans="3:18" x14ac:dyDescent="0.25">
      <c r="C250" s="256"/>
      <c r="D250" s="257"/>
      <c r="E250" s="45" t="s">
        <v>16</v>
      </c>
      <c r="F250" s="161">
        <f>Premiums_Breakdown!F180/'Macro data'!C66</f>
        <v>1.0081078331092537E-3</v>
      </c>
      <c r="G250" s="161">
        <f>Premiums_Breakdown!G180/'Macro data'!D66</f>
        <v>9.2666854046627803E-4</v>
      </c>
      <c r="H250" s="161">
        <f>Premiums_Breakdown!H180/'Macro data'!E66</f>
        <v>1.1969025006146438E-3</v>
      </c>
      <c r="I250" s="161">
        <f>Premiums_Breakdown!I180/'Macro data'!F66</f>
        <v>9.6667486638789724E-4</v>
      </c>
      <c r="J250" s="161">
        <f>Premiums_Breakdown!J180/'Macro data'!G66</f>
        <v>1.2339072442180479E-3</v>
      </c>
      <c r="K250" s="161">
        <f>Premiums_Breakdown!K180/'Macro data'!H66</f>
        <v>1.4030164517270908E-3</v>
      </c>
      <c r="L250" s="161">
        <f>Premiums_Breakdown!L180/'Macro data'!I66</f>
        <v>1.3228771258628931E-3</v>
      </c>
      <c r="M250" s="161">
        <f>Premiums_Breakdown!M180/'Macro data'!J66</f>
        <v>1.3913890834373146E-3</v>
      </c>
      <c r="N250" s="161">
        <f>Premiums_Breakdown!N180/'Macro data'!K66</f>
        <v>1.4619796688376389E-3</v>
      </c>
      <c r="O250" s="161">
        <f>Premiums_Breakdown!O180/'Macro data'!L66</f>
        <v>1.3979510857912417E-3</v>
      </c>
      <c r="P250" s="161">
        <f>Premiums_Breakdown!P180/'Macro data'!M66</f>
        <v>1.2796838552834025E-3</v>
      </c>
      <c r="Q250" s="139" t="str">
        <f t="shared" si="28"/>
        <v>0 p.p</v>
      </c>
      <c r="R250" s="139" t="str">
        <f t="shared" si="29"/>
        <v>0 p.p</v>
      </c>
    </row>
    <row r="251" spans="3:18" x14ac:dyDescent="0.25">
      <c r="C251" s="256"/>
      <c r="D251" s="257"/>
      <c r="E251" s="45" t="s">
        <v>17</v>
      </c>
      <c r="F251" s="161">
        <f>Premiums_Breakdown!F181/'Macro data'!C67</f>
        <v>2.1456244393134203E-3</v>
      </c>
      <c r="G251" s="161">
        <f>Premiums_Breakdown!G181/'Macro data'!D67</f>
        <v>2.0907007161924773E-3</v>
      </c>
      <c r="H251" s="161">
        <f>Premiums_Breakdown!H181/'Macro data'!E67</f>
        <v>2.055270244799211E-3</v>
      </c>
      <c r="I251" s="161">
        <f>Premiums_Breakdown!I181/'Macro data'!F67</f>
        <v>2.0219773286413029E-3</v>
      </c>
      <c r="J251" s="161">
        <f>Premiums_Breakdown!J181/'Macro data'!G67</f>
        <v>2.0307013133542373E-3</v>
      </c>
      <c r="K251" s="161">
        <f>Premiums_Breakdown!K181/'Macro data'!H67</f>
        <v>2.1224472884814466E-3</v>
      </c>
      <c r="L251" s="161">
        <f>Premiums_Breakdown!L181/'Macro data'!I67</f>
        <v>1.8471759009684534E-3</v>
      </c>
      <c r="M251" s="161">
        <f>Premiums_Breakdown!M181/'Macro data'!J67</f>
        <v>1.7896616136133389E-3</v>
      </c>
      <c r="N251" s="161">
        <f>Premiums_Breakdown!N181/'Macro data'!K67</f>
        <v>1.8196664147160306E-3</v>
      </c>
      <c r="O251" s="161">
        <f>Premiums_Breakdown!O181/'Macro data'!L67</f>
        <v>1.7695351900777789E-3</v>
      </c>
      <c r="P251" s="161">
        <f>Premiums_Breakdown!P181/'Macro data'!M67</f>
        <v>1.7515815587355844E-3</v>
      </c>
      <c r="Q251" s="139" t="str">
        <f t="shared" si="28"/>
        <v>0 p.p</v>
      </c>
      <c r="R251" s="139" t="str">
        <f t="shared" si="29"/>
        <v>0 p.p</v>
      </c>
    </row>
    <row r="252" spans="3:18" x14ac:dyDescent="0.25">
      <c r="C252" s="256"/>
      <c r="D252" s="257"/>
      <c r="E252" s="45" t="s">
        <v>18</v>
      </c>
      <c r="F252" s="161">
        <f>Premiums_Breakdown!F182/'Macro data'!C68</f>
        <v>2.4300880699785021E-3</v>
      </c>
      <c r="G252" s="161">
        <f>Premiums_Breakdown!G182/'Macro data'!D68</f>
        <v>1.8340882316149696E-3</v>
      </c>
      <c r="H252" s="161">
        <f>Premiums_Breakdown!H182/'Macro data'!E68</f>
        <v>1.4840537718011674E-3</v>
      </c>
      <c r="I252" s="161">
        <f>Premiums_Breakdown!I182/'Macro data'!F68</f>
        <v>1.8971296838474691E-3</v>
      </c>
      <c r="J252" s="161">
        <f>Premiums_Breakdown!J182/'Macro data'!G68</f>
        <v>1.9981572624318631E-3</v>
      </c>
      <c r="K252" s="161">
        <f>Premiums_Breakdown!K182/'Macro data'!H68</f>
        <v>1.4706672094299798E-3</v>
      </c>
      <c r="L252" s="161">
        <f>Premiums_Breakdown!L182/'Macro data'!I68</f>
        <v>1.2514034431137726E-3</v>
      </c>
      <c r="M252" s="161">
        <f>Premiums_Breakdown!M182/'Macro data'!J68</f>
        <v>8.0341138976122663E-4</v>
      </c>
      <c r="N252" s="161">
        <f>Premiums_Breakdown!N182/'Macro data'!K68</f>
        <v>1.1692253526594124E-3</v>
      </c>
      <c r="O252" s="161">
        <f>Premiums_Breakdown!O182/'Macro data'!L68</f>
        <v>0</v>
      </c>
      <c r="P252" s="161">
        <f>Premiums_Breakdown!P182/'Macro data'!M68</f>
        <v>0</v>
      </c>
      <c r="Q252" s="139" t="str">
        <f t="shared" si="28"/>
        <v>-</v>
      </c>
      <c r="R252" s="139" t="str">
        <f t="shared" si="29"/>
        <v>-</v>
      </c>
    </row>
    <row r="253" spans="3:18" x14ac:dyDescent="0.25">
      <c r="C253" s="256"/>
      <c r="D253" s="257"/>
      <c r="E253" s="45" t="s">
        <v>19</v>
      </c>
      <c r="F253" s="161">
        <f>Premiums_Breakdown!F183/'Macro data'!C69</f>
        <v>2.1133560458379639E-3</v>
      </c>
      <c r="G253" s="161">
        <f>Premiums_Breakdown!G183/'Macro data'!D69</f>
        <v>2.9222676797194622E-3</v>
      </c>
      <c r="H253" s="161">
        <f>Premiums_Breakdown!H183/'Macro data'!E69</f>
        <v>2.5522613035149138E-3</v>
      </c>
      <c r="I253" s="161">
        <f>Premiums_Breakdown!I183/'Macro data'!F69</f>
        <v>2.4754402946052093E-3</v>
      </c>
      <c r="J253" s="161">
        <f>Premiums_Breakdown!J183/'Macro data'!G69</f>
        <v>2.1675883358873564E-3</v>
      </c>
      <c r="K253" s="161">
        <f>Premiums_Breakdown!K183/'Macro data'!H69</f>
        <v>2.0409727590165279E-3</v>
      </c>
      <c r="L253" s="161">
        <f>Premiums_Breakdown!L183/'Macro data'!I69</f>
        <v>1.6763692889146271E-3</v>
      </c>
      <c r="M253" s="161">
        <f>Premiums_Breakdown!M183/'Macro data'!J69</f>
        <v>1.6505385471488126E-3</v>
      </c>
      <c r="N253" s="161">
        <f>Premiums_Breakdown!N183/'Macro data'!K69</f>
        <v>1.6433853738701725E-3</v>
      </c>
      <c r="O253" s="161">
        <f>Premiums_Breakdown!O183/'Macro data'!L69</f>
        <v>1.5677407530896637E-3</v>
      </c>
      <c r="P253" s="161">
        <f>Premiums_Breakdown!P183/'Macro data'!M69</f>
        <v>1.3150361230307333E-3</v>
      </c>
      <c r="Q253" s="139" t="str">
        <f t="shared" si="28"/>
        <v>0 p.p</v>
      </c>
      <c r="R253" s="139" t="str">
        <f t="shared" si="29"/>
        <v>-0.1 p.p</v>
      </c>
    </row>
    <row r="254" spans="3:18" x14ac:dyDescent="0.25">
      <c r="C254" s="256"/>
      <c r="D254" s="257"/>
      <c r="E254" s="45" t="s">
        <v>20</v>
      </c>
      <c r="F254" s="161">
        <f>Premiums_Breakdown!F184/'Macro data'!C70</f>
        <v>1.0332353703744691E-3</v>
      </c>
      <c r="G254" s="161">
        <f>Premiums_Breakdown!G184/'Macro data'!D70</f>
        <v>6.7241599681013313E-4</v>
      </c>
      <c r="H254" s="161">
        <f>Premiums_Breakdown!H184/'Macro data'!E70</f>
        <v>4.6962184490794865E-4</v>
      </c>
      <c r="I254" s="161">
        <f>Premiums_Breakdown!I184/'Macro data'!F70</f>
        <v>4.8239400013864775E-4</v>
      </c>
      <c r="J254" s="161">
        <f>Premiums_Breakdown!J184/'Macro data'!G70</f>
        <v>4.8569817242961021E-4</v>
      </c>
      <c r="K254" s="161">
        <f>Premiums_Breakdown!K184/'Macro data'!H70</f>
        <v>4.340607605875201E-4</v>
      </c>
      <c r="L254" s="161">
        <f>Premiums_Breakdown!L184/'Macro data'!I70</f>
        <v>4.5651957933335176E-4</v>
      </c>
      <c r="M254" s="161">
        <f>Premiums_Breakdown!M184/'Macro data'!J70</f>
        <v>6.3334606037192731E-4</v>
      </c>
      <c r="N254" s="161">
        <f>Premiums_Breakdown!N184/'Macro data'!K70</f>
        <v>7.9287272235782473E-4</v>
      </c>
      <c r="O254" s="161">
        <f>Premiums_Breakdown!O184/'Macro data'!L70</f>
        <v>5.3900709219858154E-4</v>
      </c>
      <c r="P254" s="161">
        <f>Premiums_Breakdown!P184/'Macro data'!M70</f>
        <v>6.3217745857180264E-4</v>
      </c>
      <c r="Q254" s="139" t="str">
        <f t="shared" si="28"/>
        <v>0 p.p</v>
      </c>
      <c r="R254" s="139" t="str">
        <f t="shared" si="29"/>
        <v>0 p.p</v>
      </c>
    </row>
    <row r="255" spans="3:18" x14ac:dyDescent="0.25">
      <c r="C255" s="256"/>
      <c r="D255" s="257"/>
      <c r="E255" s="45" t="s">
        <v>21</v>
      </c>
      <c r="F255" s="161">
        <f>Premiums_Breakdown!F185/'Macro data'!C71</f>
        <v>2.8830977630468443E-3</v>
      </c>
      <c r="G255" s="161">
        <f>Premiums_Breakdown!G185/'Macro data'!D71</f>
        <v>2.8584325751904909E-3</v>
      </c>
      <c r="H255" s="161">
        <f>Premiums_Breakdown!H185/'Macro data'!E71</f>
        <v>2.5948720579519E-3</v>
      </c>
      <c r="I255" s="161">
        <f>Premiums_Breakdown!I185/'Macro data'!F71</f>
        <v>2.5893165003485967E-3</v>
      </c>
      <c r="J255" s="161">
        <f>Premiums_Breakdown!J185/'Macro data'!G71</f>
        <v>1.3053339207335978E-3</v>
      </c>
      <c r="K255" s="161">
        <f>Premiums_Breakdown!K185/'Macro data'!H71</f>
        <v>1.3032287492262078E-3</v>
      </c>
      <c r="L255" s="161">
        <f>Premiums_Breakdown!L185/'Macro data'!I71</f>
        <v>1.2122130464429124E-3</v>
      </c>
      <c r="M255" s="161">
        <f>Premiums_Breakdown!M185/'Macro data'!J71</f>
        <v>9.2849163632143232E-4</v>
      </c>
      <c r="N255" s="161">
        <f>Premiums_Breakdown!N185/'Macro data'!K71</f>
        <v>8.3297469145229136E-4</v>
      </c>
      <c r="O255" s="161">
        <f>Premiums_Breakdown!O185/'Macro data'!L71</f>
        <v>9.5893877442297193E-4</v>
      </c>
      <c r="P255" s="161">
        <f>Premiums_Breakdown!P185/'Macro data'!M71</f>
        <v>1.1374982621554328E-3</v>
      </c>
      <c r="Q255" s="139" t="str">
        <f t="shared" si="28"/>
        <v>0 p.p</v>
      </c>
      <c r="R255" s="139" t="str">
        <f t="shared" si="29"/>
        <v>-0.1 p.p</v>
      </c>
    </row>
    <row r="256" spans="3:18" x14ac:dyDescent="0.25">
      <c r="C256" s="256"/>
      <c r="D256" s="257"/>
      <c r="E256" s="45" t="s">
        <v>22</v>
      </c>
      <c r="F256" s="161">
        <f>Premiums_Breakdown!F186/'Macro data'!C72</f>
        <v>2.1682302355125575E-3</v>
      </c>
      <c r="G256" s="161">
        <f>Premiums_Breakdown!G186/'Macro data'!D72</f>
        <v>2.0586102808440119E-3</v>
      </c>
      <c r="H256" s="161">
        <f>Premiums_Breakdown!H186/'Macro data'!E72</f>
        <v>2.0246092033398204E-3</v>
      </c>
      <c r="I256" s="161">
        <f>Premiums_Breakdown!I186/'Macro data'!F72</f>
        <v>1.9665434043720604E-3</v>
      </c>
      <c r="J256" s="161">
        <f>Premiums_Breakdown!J186/'Macro data'!G72</f>
        <v>2.0437626023523344E-3</v>
      </c>
      <c r="K256" s="161">
        <f>Premiums_Breakdown!K186/'Macro data'!H72</f>
        <v>1.8737488869100623E-3</v>
      </c>
      <c r="L256" s="161">
        <f>Premiums_Breakdown!L186/'Macro data'!I72</f>
        <v>1.8043869316814248E-3</v>
      </c>
      <c r="M256" s="161">
        <f>Premiums_Breakdown!M186/'Macro data'!J72</f>
        <v>1.6274767509320627E-3</v>
      </c>
      <c r="N256" s="161">
        <f>Premiums_Breakdown!N186/'Macro data'!K72</f>
        <v>1.7415054226684397E-3</v>
      </c>
      <c r="O256" s="161">
        <f>Premiums_Breakdown!O186/'Macro data'!L72</f>
        <v>1.6483539731601878E-3</v>
      </c>
      <c r="P256" s="161">
        <f>Premiums_Breakdown!P186/'Macro data'!M72</f>
        <v>1.548731642189586E-3</v>
      </c>
      <c r="Q256" s="139" t="str">
        <f t="shared" si="28"/>
        <v>0 p.p</v>
      </c>
      <c r="R256" s="139" t="str">
        <f t="shared" si="29"/>
        <v>0 p.p</v>
      </c>
    </row>
    <row r="257" spans="3:18" x14ac:dyDescent="0.25">
      <c r="C257" s="256"/>
      <c r="D257" s="257"/>
      <c r="E257" s="45" t="s">
        <v>23</v>
      </c>
      <c r="F257" s="161">
        <f>Premiums_Breakdown!F187/'Macro data'!C73</f>
        <v>5.5872197327470462E-4</v>
      </c>
      <c r="G257" s="161">
        <f>Premiums_Breakdown!G187/'Macro data'!D73</f>
        <v>5.0324666414473644E-4</v>
      </c>
      <c r="H257" s="161">
        <f>Premiums_Breakdown!H187/'Macro data'!E73</f>
        <v>4.575821779799944E-4</v>
      </c>
      <c r="I257" s="161">
        <f>Premiums_Breakdown!I187/'Macro data'!F73</f>
        <v>4.3049076260844743E-4</v>
      </c>
      <c r="J257" s="161">
        <f>Premiums_Breakdown!J187/'Macro data'!G73</f>
        <v>3.7631405720024057E-4</v>
      </c>
      <c r="K257" s="161">
        <f>Premiums_Breakdown!K187/'Macro data'!H73</f>
        <v>4.290537537413902E-4</v>
      </c>
      <c r="L257" s="161">
        <f>Premiums_Breakdown!L187/'Macro data'!I73</f>
        <v>4.019309827477638E-4</v>
      </c>
      <c r="M257" s="161">
        <f>Premiums_Breakdown!M187/'Macro data'!J73</f>
        <v>3.834182968398182E-4</v>
      </c>
      <c r="N257" s="161">
        <f>Premiums_Breakdown!N187/'Macro data'!K73</f>
        <v>3.6467427345752127E-4</v>
      </c>
      <c r="O257" s="161">
        <f>Premiums_Breakdown!O187/'Macro data'!L73</f>
        <v>4.2623278719911928E-4</v>
      </c>
      <c r="P257" s="161">
        <f>Premiums_Breakdown!P187/'Macro data'!M73</f>
        <v>4.8605336169624128E-4</v>
      </c>
      <c r="Q257" s="139" t="str">
        <f t="shared" si="28"/>
        <v>0 p.p</v>
      </c>
      <c r="R257" s="139" t="str">
        <f t="shared" si="29"/>
        <v>0 p.p</v>
      </c>
    </row>
    <row r="258" spans="3:18" x14ac:dyDescent="0.25">
      <c r="C258" s="256"/>
      <c r="D258" s="257"/>
      <c r="E258" s="45" t="s">
        <v>24</v>
      </c>
      <c r="F258" s="161">
        <f>Premiums_Breakdown!F188/'Macro data'!C74</f>
        <v>7.2759071155900992E-4</v>
      </c>
      <c r="G258" s="161">
        <f>Premiums_Breakdown!G188/'Macro data'!D74</f>
        <v>6.7579621122422712E-4</v>
      </c>
      <c r="H258" s="161">
        <f>Premiums_Breakdown!H188/'Macro data'!E74</f>
        <v>7.0268848243634199E-4</v>
      </c>
      <c r="I258" s="161">
        <f>Premiums_Breakdown!I188/'Macro data'!F74</f>
        <v>6.707420024980185E-4</v>
      </c>
      <c r="J258" s="161">
        <f>Premiums_Breakdown!J188/'Macro data'!G74</f>
        <v>6.2607463823133324E-4</v>
      </c>
      <c r="K258" s="161">
        <f>Premiums_Breakdown!K188/'Macro data'!H74</f>
        <v>8.2767498616346483E-4</v>
      </c>
      <c r="L258" s="161">
        <f>Premiums_Breakdown!L188/'Macro data'!I74</f>
        <v>8.1297337384362222E-4</v>
      </c>
      <c r="M258" s="161">
        <f>Premiums_Breakdown!M188/'Macro data'!J74</f>
        <v>8.9379012667840972E-4</v>
      </c>
      <c r="N258" s="161">
        <f>Premiums_Breakdown!N188/'Macro data'!K74</f>
        <v>1.0581384989151389E-3</v>
      </c>
      <c r="O258" s="161">
        <f>Premiums_Breakdown!O188/'Macro data'!L74</f>
        <v>1.1248543009278419E-3</v>
      </c>
      <c r="P258" s="161">
        <f>Premiums_Breakdown!P188/'Macro data'!M74</f>
        <v>1.1136262540186886E-3</v>
      </c>
      <c r="Q258" s="139" t="str">
        <f t="shared" si="28"/>
        <v>0 p.p</v>
      </c>
      <c r="R258" s="139" t="str">
        <f t="shared" si="29"/>
        <v>0 p.p</v>
      </c>
    </row>
    <row r="259" spans="3:18" x14ac:dyDescent="0.25">
      <c r="C259" s="256"/>
      <c r="D259" s="257"/>
      <c r="E259" s="45" t="s">
        <v>25</v>
      </c>
      <c r="F259" s="161">
        <f>Premiums_Breakdown!F189/'Macro data'!C75</f>
        <v>6.3787226648807037E-4</v>
      </c>
      <c r="G259" s="161">
        <f>Premiums_Breakdown!G189/'Macro data'!D75</f>
        <v>5.9632395670162358E-4</v>
      </c>
      <c r="H259" s="161">
        <f>Premiums_Breakdown!H189/'Macro data'!E75</f>
        <v>5.8502134573082377E-4</v>
      </c>
      <c r="I259" s="161">
        <f>Premiums_Breakdown!I189/'Macro data'!F75</f>
        <v>4.9801644080363502E-4</v>
      </c>
      <c r="J259" s="161">
        <f>Premiums_Breakdown!J189/'Macro data'!G75</f>
        <v>5.1336037213077924E-4</v>
      </c>
      <c r="K259" s="161">
        <f>Premiums_Breakdown!K189/'Macro data'!H75</f>
        <v>5.2634001842139151E-4</v>
      </c>
      <c r="L259" s="161">
        <f>Premiums_Breakdown!L189/'Macro data'!I75</f>
        <v>5.3339220329261727E-4</v>
      </c>
      <c r="M259" s="161">
        <f>Premiums_Breakdown!M189/'Macro data'!J75</f>
        <v>5.3239372048958199E-4</v>
      </c>
      <c r="N259" s="161">
        <f>Premiums_Breakdown!N189/'Macro data'!K75</f>
        <v>5.3262890841934013E-4</v>
      </c>
      <c r="O259" s="161">
        <f>Premiums_Breakdown!O189/'Macro data'!L75</f>
        <v>4.9703305306121983E-4</v>
      </c>
      <c r="P259" s="161">
        <f>Premiums_Breakdown!P189/'Macro data'!M75</f>
        <v>4.9944451513283009E-4</v>
      </c>
      <c r="Q259" s="139" t="str">
        <f t="shared" si="28"/>
        <v>0 p.p</v>
      </c>
      <c r="R259" s="139" t="str">
        <f t="shared" si="29"/>
        <v>0 p.p</v>
      </c>
    </row>
    <row r="260" spans="3:18" x14ac:dyDescent="0.25">
      <c r="C260" s="256"/>
      <c r="D260" s="257"/>
      <c r="E260" s="45" t="s">
        <v>26</v>
      </c>
      <c r="F260" s="161">
        <f>Premiums_Breakdown!F190/'Macro data'!C76</f>
        <v>1.5982548404740326E-4</v>
      </c>
      <c r="G260" s="161">
        <f>Premiums_Breakdown!G190/'Macro data'!D76</f>
        <v>1.1715478628414285E-4</v>
      </c>
      <c r="H260" s="161">
        <f>Premiums_Breakdown!H190/'Macro data'!E76</f>
        <v>1.5134038346641503E-4</v>
      </c>
      <c r="I260" s="161">
        <f>Premiums_Breakdown!I190/'Macro data'!F76</f>
        <v>2.0001481379015244E-4</v>
      </c>
      <c r="J260" s="161">
        <f>Premiums_Breakdown!J190/'Macro data'!G76</f>
        <v>2.0208851947865891E-4</v>
      </c>
      <c r="K260" s="161">
        <f>Premiums_Breakdown!K190/'Macro data'!H76</f>
        <v>2.1360935717931517E-4</v>
      </c>
      <c r="L260" s="161">
        <f>Premiums_Breakdown!L190/'Macro data'!I76</f>
        <v>2.5560617491093146E-4</v>
      </c>
      <c r="M260" s="161">
        <f>Premiums_Breakdown!M190/'Macro data'!J76</f>
        <v>4.4981147438230952E-4</v>
      </c>
      <c r="N260" s="161">
        <f>Premiums_Breakdown!N190/'Macro data'!K76</f>
        <v>3.6010443924197719E-4</v>
      </c>
      <c r="O260" s="161">
        <f>Premiums_Breakdown!O190/'Macro data'!L76</f>
        <v>5.5890007610091288E-4</v>
      </c>
      <c r="P260" s="161">
        <f>Premiums_Breakdown!P190/'Macro data'!M76</f>
        <v>4.1724725162008581E-4</v>
      </c>
      <c r="Q260" s="139" t="str">
        <f t="shared" si="28"/>
        <v>0 p.p</v>
      </c>
      <c r="R260" s="139" t="str">
        <f t="shared" si="29"/>
        <v>0 p.p</v>
      </c>
    </row>
    <row r="261" spans="3:18" x14ac:dyDescent="0.25">
      <c r="C261" s="256"/>
      <c r="D261" s="257"/>
      <c r="E261" s="45" t="s">
        <v>27</v>
      </c>
      <c r="F261" s="161">
        <f>Premiums_Breakdown!F191/'Macro data'!C77</f>
        <v>1.3021484055315816E-3</v>
      </c>
      <c r="G261" s="161">
        <f>Premiums_Breakdown!G191/'Macro data'!D77</f>
        <v>6.1113710551178864E-4</v>
      </c>
      <c r="H261" s="161">
        <f>Premiums_Breakdown!H191/'Macro data'!E77</f>
        <v>8.7998869215802236E-4</v>
      </c>
      <c r="I261" s="161">
        <f>Premiums_Breakdown!I191/'Macro data'!F77</f>
        <v>5.7467361183944103E-4</v>
      </c>
      <c r="J261" s="161">
        <f>Premiums_Breakdown!J191/'Macro data'!G77</f>
        <v>6.6569677390479367E-4</v>
      </c>
      <c r="K261" s="161">
        <f>Premiums_Breakdown!K191/'Macro data'!H77</f>
        <v>6.301541597265529E-4</v>
      </c>
      <c r="L261" s="161">
        <f>Premiums_Breakdown!L191/'Macro data'!I77</f>
        <v>4.0210728403268958E-4</v>
      </c>
      <c r="M261" s="161">
        <f>Premiums_Breakdown!M191/'Macro data'!J77</f>
        <v>4.9136973324153559E-4</v>
      </c>
      <c r="N261" s="161">
        <f>Premiums_Breakdown!N191/'Macro data'!K77</f>
        <v>3.7822783807515937E-4</v>
      </c>
      <c r="O261" s="161">
        <f>Premiums_Breakdown!O191/'Macro data'!L77</f>
        <v>3.8891668802263339E-4</v>
      </c>
      <c r="P261" s="161">
        <f>Premiums_Breakdown!P191/'Macro data'!M77</f>
        <v>3.9169446672120736E-4</v>
      </c>
      <c r="Q261" s="139" t="str">
        <f t="shared" si="28"/>
        <v>0 p.p</v>
      </c>
      <c r="R261" s="139" t="str">
        <f t="shared" si="29"/>
        <v>0 p.p</v>
      </c>
    </row>
    <row r="262" spans="3:18" x14ac:dyDescent="0.25">
      <c r="C262" s="256"/>
      <c r="D262" s="257"/>
      <c r="E262" s="45" t="s">
        <v>28</v>
      </c>
      <c r="F262" s="161">
        <f>Premiums_Breakdown!F192/'Macro data'!C78</f>
        <v>1.1620282932586067E-3</v>
      </c>
      <c r="G262" s="161">
        <f>Premiums_Breakdown!G192/'Macro data'!D78</f>
        <v>1.2201020654601441E-3</v>
      </c>
      <c r="H262" s="161">
        <f>Premiums_Breakdown!H192/'Macro data'!E78</f>
        <v>1.2346420132503273E-3</v>
      </c>
      <c r="I262" s="161">
        <f>Premiums_Breakdown!I192/'Macro data'!F78</f>
        <v>1.2232381104100409E-3</v>
      </c>
      <c r="J262" s="161">
        <f>Premiums_Breakdown!J192/'Macro data'!G78</f>
        <v>1.2647821412761653E-3</v>
      </c>
      <c r="K262" s="161">
        <f>Premiums_Breakdown!K192/'Macro data'!H78</f>
        <v>1.3548561916927962E-3</v>
      </c>
      <c r="L262" s="161">
        <f>Premiums_Breakdown!L192/'Macro data'!I78</f>
        <v>1.3804680338822075E-3</v>
      </c>
      <c r="M262" s="161">
        <f>Premiums_Breakdown!M192/'Macro data'!J78</f>
        <v>1.356174935717308E-3</v>
      </c>
      <c r="N262" s="161">
        <f>Premiums_Breakdown!N192/'Macro data'!K78</f>
        <v>1.4997500416597234E-3</v>
      </c>
      <c r="O262" s="161">
        <f>Premiums_Breakdown!O192/'Macro data'!L78</f>
        <v>1.4730981075697213E-3</v>
      </c>
      <c r="P262" s="161">
        <f>Premiums_Breakdown!P192/'Macro data'!M78</f>
        <v>1.4570768450105245E-3</v>
      </c>
      <c r="Q262" s="139" t="str">
        <f t="shared" si="28"/>
        <v>0 p.p</v>
      </c>
      <c r="R262" s="139" t="str">
        <f t="shared" si="29"/>
        <v>0 p.p</v>
      </c>
    </row>
    <row r="263" spans="3:18" x14ac:dyDescent="0.25">
      <c r="C263" s="256"/>
      <c r="D263" s="257"/>
      <c r="E263" s="45" t="s">
        <v>43</v>
      </c>
      <c r="F263" s="161">
        <f>Premiums_Breakdown!F193/'Macro data'!C79</f>
        <v>1.0457745381360773E-3</v>
      </c>
      <c r="G263" s="161">
        <f>Premiums_Breakdown!G193/'Macro data'!D79</f>
        <v>1.1940835337090313E-3</v>
      </c>
      <c r="H263" s="161">
        <f>Premiums_Breakdown!H193/'Macro data'!E79</f>
        <v>1.1133873223934242E-3</v>
      </c>
      <c r="I263" s="161">
        <f>Premiums_Breakdown!I193/'Macro data'!F79</f>
        <v>9.6804618618337793E-4</v>
      </c>
      <c r="J263" s="161">
        <f>Premiums_Breakdown!J193/'Macro data'!G79</f>
        <v>8.8393800317810732E-4</v>
      </c>
      <c r="K263" s="161">
        <f>Premiums_Breakdown!K193/'Macro data'!H79</f>
        <v>8.1506107472072403E-4</v>
      </c>
      <c r="L263" s="161">
        <f>Premiums_Breakdown!L193/'Macro data'!I79</f>
        <v>8.4816379977382299E-4</v>
      </c>
      <c r="M263" s="161">
        <f>Premiums_Breakdown!M193/'Macro data'!J79</f>
        <v>7.9817787393920731E-4</v>
      </c>
      <c r="N263" s="161">
        <f>Premiums_Breakdown!N193/'Macro data'!K79</f>
        <v>8.1734772050032765E-4</v>
      </c>
      <c r="O263" s="161">
        <f>Premiums_Breakdown!O193/'Macro data'!L79</f>
        <v>8.5605735312501699E-4</v>
      </c>
      <c r="P263" s="161">
        <f>Premiums_Breakdown!P193/'Macro data'!M79</f>
        <v>8.9078094898750119E-4</v>
      </c>
      <c r="Q263" s="139" t="str">
        <f t="shared" si="28"/>
        <v>0 p.p</v>
      </c>
      <c r="R263" s="139" t="str">
        <f t="shared" si="29"/>
        <v>0 p.p</v>
      </c>
    </row>
    <row r="264" spans="3:18" x14ac:dyDescent="0.25">
      <c r="C264" s="256"/>
      <c r="D264" s="257"/>
      <c r="E264" s="45" t="s">
        <v>30</v>
      </c>
      <c r="F264" s="161">
        <f>Premiums_Breakdown!F194/'Macro data'!C80</f>
        <v>9.1290519956894504E-5</v>
      </c>
      <c r="G264" s="161">
        <f>Premiums_Breakdown!G194/'Macro data'!D80</f>
        <v>9.3082253103200251E-5</v>
      </c>
      <c r="H264" s="161">
        <f>Premiums_Breakdown!H194/'Macro data'!E80</f>
        <v>2.1899064886615264E-4</v>
      </c>
      <c r="I264" s="161">
        <f>Premiums_Breakdown!I194/'Macro data'!F80</f>
        <v>2.6334980176954162E-4</v>
      </c>
      <c r="J264" s="161">
        <f>Premiums_Breakdown!J194/'Macro data'!G80</f>
        <v>1.6500948813338387E-4</v>
      </c>
      <c r="K264" s="161">
        <f>Premiums_Breakdown!K194/'Macro data'!H80</f>
        <v>2.0126368034780254E-4</v>
      </c>
      <c r="L264" s="161">
        <f>Premiums_Breakdown!L194/'Macro data'!I80</f>
        <v>2.0979997502541098E-4</v>
      </c>
      <c r="M264" s="161">
        <f>Premiums_Breakdown!M194/'Macro data'!J80</f>
        <v>2.4554023765123591E-4</v>
      </c>
      <c r="N264" s="161">
        <f>Premiums_Breakdown!N194/'Macro data'!K80</f>
        <v>2.4678112173977875E-4</v>
      </c>
      <c r="O264" s="161">
        <f>Premiums_Breakdown!O194/'Macro data'!L80</f>
        <v>2.9035335420671249E-4</v>
      </c>
      <c r="P264" s="161">
        <f>Premiums_Breakdown!P194/'Macro data'!M80</f>
        <v>3.6237013103751129E-4</v>
      </c>
      <c r="Q264" s="139" t="str">
        <f t="shared" si="28"/>
        <v>0 p.p</v>
      </c>
      <c r="R264" s="139" t="str">
        <f t="shared" si="29"/>
        <v>0 p.p</v>
      </c>
    </row>
    <row r="265" spans="3:18" ht="15.75" thickBot="1" x14ac:dyDescent="0.3">
      <c r="C265" s="256"/>
      <c r="D265" s="257"/>
      <c r="E265" s="45" t="s">
        <v>41</v>
      </c>
      <c r="F265" s="162">
        <f>Premiums_Breakdown!F195/'Macro data'!C81</f>
        <v>4.3509346899806411E-3</v>
      </c>
      <c r="G265" s="162">
        <f>Premiums_Breakdown!G195/'Macro data'!D81</f>
        <v>4.1294868835745398E-3</v>
      </c>
      <c r="H265" s="162">
        <f>Premiums_Breakdown!H195/'Macro data'!E81</f>
        <v>3.6346494891381985E-3</v>
      </c>
      <c r="I265" s="162">
        <f>Premiums_Breakdown!I195/'Macro data'!F81</f>
        <v>3.3702244739570132E-3</v>
      </c>
      <c r="J265" s="162">
        <f>Premiums_Breakdown!J195/'Macro data'!G81</f>
        <v>4.2604242819972759E-3</v>
      </c>
      <c r="K265" s="162">
        <f>Premiums_Breakdown!K195/'Macro data'!H81</f>
        <v>4.9487370455034178E-3</v>
      </c>
      <c r="L265" s="162">
        <f>Premiums_Breakdown!L195/'Macro data'!I81</f>
        <v>4.4402390689013737E-3</v>
      </c>
      <c r="M265" s="162">
        <f>Premiums_Breakdown!M195/'Macro data'!J81</f>
        <v>4.0890684991142599E-3</v>
      </c>
      <c r="N265" s="162">
        <f>Premiums_Breakdown!N195/'Macro data'!K81</f>
        <v>4.0012433599275676E-3</v>
      </c>
      <c r="O265" s="162">
        <f>Premiums_Breakdown!O195/'Macro data'!L81</f>
        <v>3.6430933242018368E-3</v>
      </c>
      <c r="P265" s="162">
        <f>Premiums_Breakdown!P195/'Macro data'!M81</f>
        <v>3.0376922492612972E-3</v>
      </c>
      <c r="Q265" s="139" t="str">
        <f t="shared" si="28"/>
        <v>0 p.p</v>
      </c>
      <c r="R265" s="139" t="str">
        <f t="shared" si="29"/>
        <v>-0.1 p.p</v>
      </c>
    </row>
    <row r="266" spans="3:18" ht="15.75" hidden="1" thickBot="1" x14ac:dyDescent="0.3">
      <c r="C266" s="258"/>
      <c r="D266" s="259"/>
      <c r="E266" s="55" t="s">
        <v>85</v>
      </c>
      <c r="F266" s="141">
        <f>Premiums_Breakdown!F196/'Macro data'!C82</f>
        <v>2.815364081828235E-3</v>
      </c>
      <c r="G266" s="141">
        <f>Premiums_Breakdown!G196/'Macro data'!D82</f>
        <v>2.6992244172599914E-3</v>
      </c>
      <c r="H266" s="141">
        <f>Premiums_Breakdown!H196/'Macro data'!E82</f>
        <v>2.594502163010424E-3</v>
      </c>
      <c r="I266" s="141">
        <f>Premiums_Breakdown!I196/'Macro data'!F82</f>
        <v>2.4654695323215316E-3</v>
      </c>
      <c r="J266" s="141">
        <f>Premiums_Breakdown!J196/'Macro data'!G82</f>
        <v>2.5311095541166529E-3</v>
      </c>
      <c r="K266" s="141">
        <f>Premiums_Breakdown!K196/'Macro data'!H82</f>
        <v>2.6791853054185044E-3</v>
      </c>
      <c r="L266" s="141">
        <f>Premiums_Breakdown!L196/'Macro data'!I82</f>
        <v>2.4285797750215818E-3</v>
      </c>
      <c r="M266" s="141">
        <f>Premiums_Breakdown!M196/'Macro data'!J82</f>
        <v>2.3306718761343234E-3</v>
      </c>
      <c r="N266" s="141">
        <f>Premiums_Breakdown!N196/'Macro data'!K82</f>
        <v>2.3250825371914788E-3</v>
      </c>
      <c r="O266" s="141">
        <f>Premiums_Breakdown!O196/'Macro data'!L82</f>
        <v>2.1339097626515121E-3</v>
      </c>
      <c r="P266" s="141">
        <f>Premiums_Breakdown!P196/'Macro data'!M82</f>
        <v>2.033097441738658E-3</v>
      </c>
      <c r="Q266" s="139" t="str">
        <f t="shared" si="28"/>
        <v>0 p.p</v>
      </c>
      <c r="R266" s="139" t="str">
        <f>IF(OR(P266=0,G266=0),"-",IF(P266=G266,"-",CONCATENATE(ROUNDDOWN((P266-G266)*100,1), " ", "p.p")))</f>
        <v>0 p.p</v>
      </c>
    </row>
    <row r="267" spans="3:18" ht="16.5" thickTop="1" thickBot="1" x14ac:dyDescent="0.3">
      <c r="C267" s="260"/>
      <c r="D267" s="261"/>
      <c r="E267" s="55" t="s">
        <v>86</v>
      </c>
      <c r="F267" s="141">
        <f>Premiums_Breakdown!F197/'Macro data'!C85</f>
        <v>2.8154569839615702E-3</v>
      </c>
      <c r="G267" s="141">
        <f>Premiums_Breakdown!G197/'Macro data'!D85</f>
        <v>2.6994287986905809E-3</v>
      </c>
      <c r="H267" s="141">
        <f>Premiums_Breakdown!H197/'Macro data'!E85</f>
        <v>2.594770304078421E-3</v>
      </c>
      <c r="I267" s="141">
        <f>Premiums_Breakdown!I197/'Macro data'!F85</f>
        <v>2.4656061055631775E-3</v>
      </c>
      <c r="J267" s="141">
        <f>Premiums_Breakdown!J197/'Macro data'!G85</f>
        <v>2.5312402896005793E-3</v>
      </c>
      <c r="K267" s="141">
        <f>Premiums_Breakdown!K197/'Macro data'!H85</f>
        <v>2.6794796757862688E-3</v>
      </c>
      <c r="L267" s="141">
        <f>Premiums_Breakdown!L197/'Macro data'!I85</f>
        <v>2.4289009552812173E-3</v>
      </c>
      <c r="M267" s="141">
        <f>Premiums_Breakdown!M197/'Macro data'!J85</f>
        <v>2.3311104506408761E-3</v>
      </c>
      <c r="N267" s="141">
        <f>Premiums_Breakdown!N197/'Macro data'!K85</f>
        <v>2.3254132232131725E-3</v>
      </c>
      <c r="O267" s="141">
        <f>Premiums_Breakdown!O197/'Macro data'!L85</f>
        <v>2.1345159264523155E-3</v>
      </c>
      <c r="P267" s="141">
        <f>Premiums_Breakdown!P197/'Macro data'!M85</f>
        <v>2.033897925818001E-3</v>
      </c>
      <c r="Q267" s="139" t="str">
        <f>IF(OR(O267=0,P267=0),"-",IF(O267=P267,"-",CONCATENATE(ROUNDDOWN((P267-O267)*100,1), " ", "p.p")))</f>
        <v>0 p.p</v>
      </c>
      <c r="R267" s="139" t="str">
        <f>IF(OR(P267=0,G267=0),"-",IF(P267=G267,"-",CONCATENATE(ROUNDDOWN((P267-G267)*100,1), " ", "p.p")))</f>
        <v>0 p.p</v>
      </c>
    </row>
    <row r="268" spans="3:18" ht="15.75" thickTop="1" x14ac:dyDescent="0.25">
      <c r="C268"/>
      <c r="D268"/>
    </row>
    <row r="269" spans="3:18" x14ac:dyDescent="0.25">
      <c r="C269"/>
      <c r="D269"/>
    </row>
    <row r="270" spans="3:18" ht="18.75" x14ac:dyDescent="0.25">
      <c r="C270" s="264" t="s">
        <v>228</v>
      </c>
      <c r="D270" s="265"/>
      <c r="E270" s="272" t="s">
        <v>178</v>
      </c>
      <c r="F270" s="273"/>
      <c r="G270" s="273"/>
      <c r="H270" s="273"/>
      <c r="I270" s="273"/>
      <c r="J270" s="273"/>
      <c r="K270" s="273"/>
      <c r="L270" s="273"/>
      <c r="M270" s="273"/>
      <c r="N270" s="273"/>
      <c r="O270" s="273"/>
      <c r="P270" s="274"/>
    </row>
    <row r="271" spans="3:18" x14ac:dyDescent="0.15">
      <c r="C271" s="262" t="s">
        <v>93</v>
      </c>
      <c r="D271" s="263"/>
      <c r="E271" s="110"/>
      <c r="F271" s="111">
        <v>2004</v>
      </c>
      <c r="G271" s="111">
        <f t="shared" ref="G271:P271" si="30">F271+1</f>
        <v>2005</v>
      </c>
      <c r="H271" s="111">
        <f t="shared" si="30"/>
        <v>2006</v>
      </c>
      <c r="I271" s="111">
        <f t="shared" si="30"/>
        <v>2007</v>
      </c>
      <c r="J271" s="111">
        <f t="shared" si="30"/>
        <v>2008</v>
      </c>
      <c r="K271" s="111">
        <f t="shared" si="30"/>
        <v>2009</v>
      </c>
      <c r="L271" s="111">
        <f t="shared" si="30"/>
        <v>2010</v>
      </c>
      <c r="M271" s="111">
        <f t="shared" si="30"/>
        <v>2011</v>
      </c>
      <c r="N271" s="111">
        <f t="shared" si="30"/>
        <v>2012</v>
      </c>
      <c r="O271" s="120">
        <f t="shared" si="30"/>
        <v>2013</v>
      </c>
      <c r="P271" s="111">
        <f t="shared" si="30"/>
        <v>2014</v>
      </c>
      <c r="Q271" s="137" t="s">
        <v>83</v>
      </c>
      <c r="R271" s="138" t="s">
        <v>84</v>
      </c>
    </row>
    <row r="272" spans="3:18" x14ac:dyDescent="0.25">
      <c r="C272" s="256"/>
      <c r="D272" s="257"/>
      <c r="E272" s="45" t="s">
        <v>0</v>
      </c>
      <c r="F272" s="160">
        <f>Premiums_Breakdown!F203/'Macro data'!C50</f>
        <v>1.388961082673861E-3</v>
      </c>
      <c r="G272" s="160">
        <f>Premiums_Breakdown!G203/'Macro data'!D50</f>
        <v>1.3596338158320662E-3</v>
      </c>
      <c r="H272" s="160">
        <f>Premiums_Breakdown!H203/'Macro data'!E50</f>
        <v>1.3547084562327847E-3</v>
      </c>
      <c r="I272" s="160">
        <f>Premiums_Breakdown!I203/'Macro data'!F50</f>
        <v>1.3316951593943477E-3</v>
      </c>
      <c r="J272" s="160">
        <f>Premiums_Breakdown!J203/'Macro data'!G50</f>
        <v>1.3427858147010382E-3</v>
      </c>
      <c r="K272" s="160">
        <f>Premiums_Breakdown!K203/'Macro data'!H50</f>
        <v>1.4465995127685119E-3</v>
      </c>
      <c r="L272" s="160">
        <f>Premiums_Breakdown!L203/'Macro data'!I50</f>
        <v>1.4581525513081054E-3</v>
      </c>
      <c r="M272" s="160">
        <f>Premiums_Breakdown!M203/'Macro data'!J50</f>
        <v>1.4416457439054022E-3</v>
      </c>
      <c r="N272" s="160">
        <f>Premiums_Breakdown!N203/'Macro data'!K50</f>
        <v>1.4753489058301817E-3</v>
      </c>
      <c r="O272" s="160">
        <f>Premiums_Breakdown!O203/'Macro data'!L50</f>
        <v>1.5127345591029733E-3</v>
      </c>
      <c r="P272" s="160">
        <f>Premiums_Breakdown!P203/'Macro data'!M50</f>
        <v>1.5324477569100016E-3</v>
      </c>
      <c r="Q272" s="139" t="str">
        <f>IF(OR(O272=0,N272=0),"-",IF(O272=N272,"-",CONCATENATE(ROUNDDOWN((O272-N272)*100,1), " ", "p.p")))</f>
        <v>0 p.p</v>
      </c>
      <c r="R272" s="139" t="str">
        <f>IF(OR(O272=0,F272=0),"-",IF(O272=F272,"-",CONCATENATE(ROUNDDOWN((O272-F272)*100,1), " ", "p.p")))</f>
        <v>0 p.p</v>
      </c>
    </row>
    <row r="273" spans="3:18" x14ac:dyDescent="0.25">
      <c r="C273" s="256"/>
      <c r="D273" s="257"/>
      <c r="E273" s="45" t="s">
        <v>1</v>
      </c>
      <c r="F273" s="161">
        <f>Premiums_Breakdown!F204/'Macro data'!C51</f>
        <v>9.4937231640958915E-4</v>
      </c>
      <c r="G273" s="161">
        <f>Premiums_Breakdown!G204/'Macro data'!D51</f>
        <v>9.2290823744174829E-4</v>
      </c>
      <c r="H273" s="161">
        <f>Premiums_Breakdown!H204/'Macro data'!E51</f>
        <v>9.1751602826177264E-4</v>
      </c>
      <c r="I273" s="161">
        <f>Premiums_Breakdown!I204/'Macro data'!F51</f>
        <v>9.0690155409497801E-4</v>
      </c>
      <c r="J273" s="161">
        <f>Premiums_Breakdown!J204/'Macro data'!G51</f>
        <v>9.1656524893963382E-4</v>
      </c>
      <c r="K273" s="161">
        <f>Premiums_Breakdown!K204/'Macro data'!H51</f>
        <v>9.8557393699796685E-4</v>
      </c>
      <c r="L273" s="161">
        <f>Premiums_Breakdown!L204/'Macro data'!I51</f>
        <v>1.0030911591345931E-3</v>
      </c>
      <c r="M273" s="161">
        <f>Premiums_Breakdown!M204/'Macro data'!J51</f>
        <v>1.0189785679428293E-3</v>
      </c>
      <c r="N273" s="161">
        <f>Premiums_Breakdown!N204/'Macro data'!K51</f>
        <v>9.9970869572945948E-4</v>
      </c>
      <c r="O273" s="161">
        <f>Premiums_Breakdown!O204/'Macro data'!L51</f>
        <v>1.0515404389462657E-3</v>
      </c>
      <c r="P273" s="161">
        <f>Premiums_Breakdown!P204/'Macro data'!M51</f>
        <v>1.1349090206130433E-3</v>
      </c>
      <c r="Q273" s="139" t="str">
        <f t="shared" ref="Q273:Q303" si="31">IF(OR(O273=0,N273=0),"-",IF(O273=N273,"-",CONCATENATE(ROUNDDOWN((O273-N273)*100,1), " ", "p.p")))</f>
        <v>0 p.p</v>
      </c>
      <c r="R273" s="139" t="str">
        <f t="shared" ref="R273:R303" si="32">IF(OR(O273=0,F273=0),"-",IF(O273=F273,"-",CONCATENATE(ROUNDDOWN((O273-F273)*100,1), " ", "p.p")))</f>
        <v>0 p.p</v>
      </c>
    </row>
    <row r="274" spans="3:18" x14ac:dyDescent="0.25">
      <c r="C274" s="256"/>
      <c r="D274" s="257"/>
      <c r="E274" s="45" t="s">
        <v>2</v>
      </c>
      <c r="F274" s="161">
        <f>Premiums_Breakdown!F205/'Macro data'!C52</f>
        <v>2.7335659830045394E-5</v>
      </c>
      <c r="G274" s="161">
        <f>Premiums_Breakdown!G205/'Macro data'!D52</f>
        <v>4.0110951870969457E-5</v>
      </c>
      <c r="H274" s="161">
        <f>Premiums_Breakdown!H205/'Macro data'!E52</f>
        <v>1.9058578187482727E-9</v>
      </c>
      <c r="I274" s="161">
        <f>Premiums_Breakdown!I205/'Macro data'!F52</f>
        <v>2.3413068608236714E-9</v>
      </c>
      <c r="J274" s="161">
        <f>Premiums_Breakdown!J205/'Macro data'!G52</f>
        <v>1.663643745557514E-8</v>
      </c>
      <c r="K274" s="161">
        <f>Premiums_Breakdown!K205/'Macro data'!H52</f>
        <v>5.4924358728357925E-8</v>
      </c>
      <c r="L274" s="161">
        <f>Premiums_Breakdown!L205/'Macro data'!I52</f>
        <v>5.5486776803487216E-8</v>
      </c>
      <c r="M274" s="161">
        <f>Premiums_Breakdown!M205/'Macro data'!J52</f>
        <v>5.0998523694991072E-8</v>
      </c>
      <c r="N274" s="161">
        <f>Premiums_Breakdown!N205/'Macro data'!K52</f>
        <v>0</v>
      </c>
      <c r="O274" s="161">
        <f>Premiums_Breakdown!O205/'Macro data'!L52</f>
        <v>0</v>
      </c>
      <c r="P274" s="161">
        <f>Premiums_Breakdown!P205/'Macro data'!M52</f>
        <v>0</v>
      </c>
      <c r="Q274" s="139" t="str">
        <f t="shared" si="31"/>
        <v>-</v>
      </c>
      <c r="R274" s="139" t="str">
        <f t="shared" si="32"/>
        <v>-</v>
      </c>
    </row>
    <row r="275" spans="3:18" x14ac:dyDescent="0.25">
      <c r="C275" s="256"/>
      <c r="D275" s="257"/>
      <c r="E275" s="45" t="s">
        <v>3</v>
      </c>
      <c r="F275" s="161">
        <f>Premiums_Breakdown!F206/'Macro data'!C53</f>
        <v>7.734531131259407E-4</v>
      </c>
      <c r="G275" s="161">
        <f>Premiums_Breakdown!G206/'Macro data'!D53</f>
        <v>7.5237852738028934E-4</v>
      </c>
      <c r="H275" s="161">
        <f>Premiums_Breakdown!H206/'Macro data'!E53</f>
        <v>7.7944410943509338E-4</v>
      </c>
      <c r="I275" s="161">
        <f>Premiums_Breakdown!I206/'Macro data'!F53</f>
        <v>8.0471511927426669E-4</v>
      </c>
      <c r="J275" s="161">
        <f>Premiums_Breakdown!J206/'Macro data'!G53</f>
        <v>7.9857081982500754E-4</v>
      </c>
      <c r="K275" s="161">
        <f>Premiums_Breakdown!K206/'Macro data'!H53</f>
        <v>8.2502157744610103E-4</v>
      </c>
      <c r="L275" s="161">
        <f>Premiums_Breakdown!L206/'Macro data'!I53</f>
        <v>7.705306844618526E-4</v>
      </c>
      <c r="M275" s="161">
        <f>Premiums_Breakdown!M206/'Macro data'!J53</f>
        <v>7.2725830196859124E-4</v>
      </c>
      <c r="N275" s="161">
        <f>Premiums_Breakdown!N206/'Macro data'!K53</f>
        <v>7.4438660110283112E-4</v>
      </c>
      <c r="O275" s="161">
        <f>Premiums_Breakdown!O206/'Macro data'!L53</f>
        <v>7.9319447910938714E-4</v>
      </c>
      <c r="P275" s="161">
        <f>Premiums_Breakdown!P206/'Macro data'!M53</f>
        <v>5.6374263300517844E-4</v>
      </c>
      <c r="Q275" s="139" t="str">
        <f t="shared" si="31"/>
        <v>0 p.p</v>
      </c>
      <c r="R275" s="139" t="str">
        <f t="shared" si="32"/>
        <v>0 p.p</v>
      </c>
    </row>
    <row r="276" spans="3:18" x14ac:dyDescent="0.25">
      <c r="C276" s="256"/>
      <c r="D276" s="257"/>
      <c r="E276" s="45" t="s">
        <v>4</v>
      </c>
      <c r="F276" s="161">
        <f>Premiums_Breakdown!F207/'Macro data'!C54</f>
        <v>0</v>
      </c>
      <c r="G276" s="161">
        <f>Premiums_Breakdown!G207/'Macro data'!D54</f>
        <v>0</v>
      </c>
      <c r="H276" s="161">
        <f>Premiums_Breakdown!H207/'Macro data'!E54</f>
        <v>0</v>
      </c>
      <c r="I276" s="161">
        <f>Premiums_Breakdown!I207/'Macro data'!F54</f>
        <v>0</v>
      </c>
      <c r="J276" s="161">
        <f>Premiums_Breakdown!J207/'Macro data'!G54</f>
        <v>0</v>
      </c>
      <c r="K276" s="161">
        <f>Premiums_Breakdown!K207/'Macro data'!H54</f>
        <v>0</v>
      </c>
      <c r="L276" s="161">
        <f>Premiums_Breakdown!L207/'Macro data'!I54</f>
        <v>0</v>
      </c>
      <c r="M276" s="161">
        <f>Premiums_Breakdown!M207/'Macro data'!J54</f>
        <v>0</v>
      </c>
      <c r="N276" s="161">
        <f>Premiums_Breakdown!N207/'Macro data'!K54</f>
        <v>0</v>
      </c>
      <c r="O276" s="161">
        <f>Premiums_Breakdown!O207/'Macro data'!L54</f>
        <v>0</v>
      </c>
      <c r="P276" s="161">
        <f>Premiums_Breakdown!P207/'Macro data'!M54</f>
        <v>0</v>
      </c>
      <c r="Q276" s="139" t="str">
        <f t="shared" si="31"/>
        <v>-</v>
      </c>
      <c r="R276" s="139" t="str">
        <f t="shared" si="32"/>
        <v>-</v>
      </c>
    </row>
    <row r="277" spans="3:18" x14ac:dyDescent="0.25">
      <c r="C277" s="256"/>
      <c r="D277" s="257"/>
      <c r="E277" s="45" t="s">
        <v>5</v>
      </c>
      <c r="F277" s="161">
        <f>Premiums_Breakdown!F208/'Macro data'!C55</f>
        <v>8.1257859655434699E-5</v>
      </c>
      <c r="G277" s="161">
        <f>Premiums_Breakdown!G208/'Macro data'!D55</f>
        <v>6.5589059512839601E-5</v>
      </c>
      <c r="H277" s="161">
        <f>Premiums_Breakdown!H208/'Macro data'!E55</f>
        <v>6.4393608194646899E-5</v>
      </c>
      <c r="I277" s="161">
        <f>Premiums_Breakdown!I208/'Macro data'!F55</f>
        <v>6.4271030370742429E-5</v>
      </c>
      <c r="J277" s="161">
        <f>Premiums_Breakdown!J208/'Macro data'!G55</f>
        <v>6.0928252647529555E-5</v>
      </c>
      <c r="K277" s="161">
        <f>Premiums_Breakdown!K208/'Macro data'!H55</f>
        <v>6.8777922227859599E-5</v>
      </c>
      <c r="L277" s="161">
        <f>Premiums_Breakdown!L208/'Macro data'!I55</f>
        <v>7.0787667504320072E-5</v>
      </c>
      <c r="M277" s="161">
        <f>Premiums_Breakdown!M208/'Macro data'!J55</f>
        <v>7.4059929239857198E-5</v>
      </c>
      <c r="N277" s="161">
        <f>Premiums_Breakdown!N208/'Macro data'!K55</f>
        <v>7.1014338726239963E-5</v>
      </c>
      <c r="O277" s="161">
        <f>Premiums_Breakdown!O208/'Macro data'!L55</f>
        <v>7.7023695685276175E-5</v>
      </c>
      <c r="P277" s="161">
        <f>Premiums_Breakdown!P208/'Macro data'!M55</f>
        <v>1.3730597671766876E-5</v>
      </c>
      <c r="Q277" s="139" t="str">
        <f t="shared" si="31"/>
        <v>0 p.p</v>
      </c>
      <c r="R277" s="139" t="str">
        <f t="shared" si="32"/>
        <v>0 p.p</v>
      </c>
    </row>
    <row r="278" spans="3:18" x14ac:dyDescent="0.25">
      <c r="C278" s="256"/>
      <c r="D278" s="257"/>
      <c r="E278" s="45" t="s">
        <v>6</v>
      </c>
      <c r="F278" s="161">
        <f>Premiums_Breakdown!F209/'Macro data'!C56</f>
        <v>1.331693765086305E-3</v>
      </c>
      <c r="G278" s="161">
        <f>Premiums_Breakdown!G209/'Macro data'!D56</f>
        <v>1.3116780252587234E-3</v>
      </c>
      <c r="H278" s="161">
        <f>Premiums_Breakdown!H209/'Macro data'!E56</f>
        <v>1.2827378462053384E-3</v>
      </c>
      <c r="I278" s="161">
        <f>Premiums_Breakdown!I209/'Macro data'!F56</f>
        <v>1.2581121942863063E-3</v>
      </c>
      <c r="J278" s="161">
        <f>Premiums_Breakdown!J209/'Macro data'!G56</f>
        <v>1.2525312546422624E-3</v>
      </c>
      <c r="K278" s="161">
        <f>Premiums_Breakdown!K209/'Macro data'!H56</f>
        <v>1.3050238942303779E-3</v>
      </c>
      <c r="L278" s="161">
        <f>Premiums_Breakdown!L209/'Macro data'!I56</f>
        <v>1.2607618914533697E-3</v>
      </c>
      <c r="M278" s="161">
        <f>Premiums_Breakdown!M209/'Macro data'!J56</f>
        <v>1.2341150753955022E-3</v>
      </c>
      <c r="N278" s="161">
        <f>Premiums_Breakdown!N209/'Macro data'!K56</f>
        <v>1.2156805702025527E-3</v>
      </c>
      <c r="O278" s="161">
        <f>Premiums_Breakdown!O209/'Macro data'!L56</f>
        <v>1.2162393040705041E-3</v>
      </c>
      <c r="P278" s="161">
        <f>Premiums_Breakdown!P209/'Macro data'!M56</f>
        <v>1.2005000361596397E-3</v>
      </c>
      <c r="Q278" s="139" t="str">
        <f t="shared" si="31"/>
        <v>0 p.p</v>
      </c>
      <c r="R278" s="139" t="str">
        <f t="shared" si="32"/>
        <v>0 p.p</v>
      </c>
    </row>
    <row r="279" spans="3:18" x14ac:dyDescent="0.25">
      <c r="C279" s="256"/>
      <c r="D279" s="257"/>
      <c r="E279" s="45" t="s">
        <v>7</v>
      </c>
      <c r="F279" s="161">
        <f>Premiums_Breakdown!F210/'Macro data'!C57</f>
        <v>9.5416951622114309E-6</v>
      </c>
      <c r="G279" s="161">
        <f>Premiums_Breakdown!G210/'Macro data'!D57</f>
        <v>1.0724518406841681E-5</v>
      </c>
      <c r="H279" s="161">
        <f>Premiums_Breakdown!H210/'Macro data'!E57</f>
        <v>1.1312216402526406E-5</v>
      </c>
      <c r="I279" s="161">
        <f>Premiums_Breakdown!I210/'Macro data'!F57</f>
        <v>1.150730037086691E-5</v>
      </c>
      <c r="J279" s="161">
        <f>Premiums_Breakdown!J210/'Macro data'!G57</f>
        <v>1.1142264420087605E-5</v>
      </c>
      <c r="K279" s="161">
        <f>Premiums_Breakdown!K210/'Macro data'!H57</f>
        <v>1.6821400736637982E-5</v>
      </c>
      <c r="L279" s="161">
        <f>Premiums_Breakdown!L210/'Macro data'!I57</f>
        <v>2.7803888094884797E-5</v>
      </c>
      <c r="M279" s="161">
        <f>Premiums_Breakdown!M210/'Macro data'!J57</f>
        <v>3.1657661231660387E-5</v>
      </c>
      <c r="N279" s="161">
        <f>Premiums_Breakdown!N210/'Macro data'!K57</f>
        <v>1.0212566632150127E-4</v>
      </c>
      <c r="O279" s="161">
        <f>Premiums_Breakdown!O210/'Macro data'!L57</f>
        <v>1.0125658095441448E-4</v>
      </c>
      <c r="P279" s="161">
        <f>Premiums_Breakdown!P210/'Macro data'!M57</f>
        <v>1.0000645238540139E-4</v>
      </c>
      <c r="Q279" s="139" t="str">
        <f t="shared" si="31"/>
        <v>0 p.p</v>
      </c>
      <c r="R279" s="139" t="str">
        <f t="shared" si="32"/>
        <v>0 p.p</v>
      </c>
    </row>
    <row r="280" spans="3:18" x14ac:dyDescent="0.25">
      <c r="C280" s="256"/>
      <c r="D280" s="257"/>
      <c r="E280" s="45" t="s">
        <v>8</v>
      </c>
      <c r="F280" s="161">
        <f>Premiums_Breakdown!F211/'Macro data'!C58</f>
        <v>0</v>
      </c>
      <c r="G280" s="161">
        <f>Premiums_Breakdown!G211/'Macro data'!D58</f>
        <v>0</v>
      </c>
      <c r="H280" s="161">
        <f>Premiums_Breakdown!H211/'Macro data'!E58</f>
        <v>0</v>
      </c>
      <c r="I280" s="161">
        <f>Premiums_Breakdown!I211/'Macro data'!F58</f>
        <v>6.2962876688955668E-7</v>
      </c>
      <c r="J280" s="161">
        <f>Premiums_Breakdown!J211/'Macro data'!G58</f>
        <v>2.0902604451586024E-6</v>
      </c>
      <c r="K280" s="161">
        <f>Premiums_Breakdown!K211/'Macro data'!H58</f>
        <v>1.1567944194193222E-5</v>
      </c>
      <c r="L280" s="161">
        <f>Premiums_Breakdown!L211/'Macro data'!I58</f>
        <v>3.0297973720277641E-5</v>
      </c>
      <c r="M280" s="161">
        <f>Premiums_Breakdown!M211/'Macro data'!J58</f>
        <v>4.8342457235518604E-5</v>
      </c>
      <c r="N280" s="161">
        <f>Premiums_Breakdown!N211/'Macro data'!K58</f>
        <v>7.0874936921306136E-5</v>
      </c>
      <c r="O280" s="161">
        <f>Premiums_Breakdown!O211/'Macro data'!L58</f>
        <v>8.5384336243516138E-5</v>
      </c>
      <c r="P280" s="161">
        <f>Premiums_Breakdown!P211/'Macro data'!M58</f>
        <v>0</v>
      </c>
      <c r="Q280" s="139" t="str">
        <f t="shared" si="31"/>
        <v>0 p.p</v>
      </c>
      <c r="R280" s="139" t="str">
        <f t="shared" si="32"/>
        <v>-</v>
      </c>
    </row>
    <row r="281" spans="3:18" x14ac:dyDescent="0.25">
      <c r="C281" s="256"/>
      <c r="D281" s="257"/>
      <c r="E281" s="45" t="s">
        <v>9</v>
      </c>
      <c r="F281" s="161">
        <f>Premiums_Breakdown!F212/'Macro data'!C59</f>
        <v>1.0936244285588628E-4</v>
      </c>
      <c r="G281" s="161">
        <f>Premiums_Breakdown!G212/'Macro data'!D59</f>
        <v>1.06124927194847E-4</v>
      </c>
      <c r="H281" s="161">
        <f>Premiums_Breakdown!H212/'Macro data'!E59</f>
        <v>1.3247192309523854E-4</v>
      </c>
      <c r="I281" s="161">
        <f>Premiums_Breakdown!I212/'Macro data'!F59</f>
        <v>1.2945740746497756E-4</v>
      </c>
      <c r="J281" s="161">
        <f>Premiums_Breakdown!J212/'Macro data'!G59</f>
        <v>1.2384834470667179E-4</v>
      </c>
      <c r="K281" s="161">
        <f>Premiums_Breakdown!K212/'Macro data'!H59</f>
        <v>1.1586780769651378E-4</v>
      </c>
      <c r="L281" s="161">
        <f>Premiums_Breakdown!L212/'Macro data'!I59</f>
        <v>1.1528637930157187E-4</v>
      </c>
      <c r="M281" s="161">
        <f>Premiums_Breakdown!M212/'Macro data'!J59</f>
        <v>1.141190211385048E-4</v>
      </c>
      <c r="N281" s="161">
        <f>Premiums_Breakdown!N212/'Macro data'!K59</f>
        <v>1.17511641943671E-4</v>
      </c>
      <c r="O281" s="161">
        <f>Premiums_Breakdown!O212/'Macro data'!L59</f>
        <v>7.2575340617395863E-5</v>
      </c>
      <c r="P281" s="161">
        <f>Premiums_Breakdown!P212/'Macro data'!M59</f>
        <v>7.6873626476637474E-5</v>
      </c>
      <c r="Q281" s="139" t="str">
        <f t="shared" si="31"/>
        <v>0 p.p</v>
      </c>
      <c r="R281" s="139" t="str">
        <f t="shared" si="32"/>
        <v>0 p.p</v>
      </c>
    </row>
    <row r="282" spans="3:18" x14ac:dyDescent="0.25">
      <c r="C282" s="256"/>
      <c r="D282" s="257"/>
      <c r="E282" s="45" t="s">
        <v>10</v>
      </c>
      <c r="F282" s="161">
        <f>Premiums_Breakdown!F213/'Macro data'!C60</f>
        <v>2.6424202284160608E-4</v>
      </c>
      <c r="G282" s="161">
        <f>Premiums_Breakdown!G213/'Macro data'!D60</f>
        <v>2.6752525369831101E-4</v>
      </c>
      <c r="H282" s="161">
        <f>Premiums_Breakdown!H213/'Macro data'!E60</f>
        <v>2.7172762684370914E-4</v>
      </c>
      <c r="I282" s="161">
        <f>Premiums_Breakdown!I213/'Macro data'!F60</f>
        <v>2.7127306115360571E-4</v>
      </c>
      <c r="J282" s="161">
        <f>Premiums_Breakdown!J213/'Macro data'!G60</f>
        <v>2.8452280434116398E-4</v>
      </c>
      <c r="K282" s="161">
        <f>Premiums_Breakdown!K213/'Macro data'!H60</f>
        <v>3.2362897272577364E-4</v>
      </c>
      <c r="L282" s="161">
        <f>Premiums_Breakdown!L213/'Macro data'!I60</f>
        <v>3.5521560000215905E-4</v>
      </c>
      <c r="M282" s="161">
        <f>Premiums_Breakdown!M213/'Macro data'!J60</f>
        <v>3.6474938615197974E-4</v>
      </c>
      <c r="N282" s="161">
        <f>Premiums_Breakdown!N213/'Macro data'!K60</f>
        <v>3.8449354722137408E-4</v>
      </c>
      <c r="O282" s="161">
        <f>Premiums_Breakdown!O213/'Macro data'!L60</f>
        <v>4.1258293233069994E-4</v>
      </c>
      <c r="P282" s="161">
        <f>Premiums_Breakdown!P213/'Macro data'!M60</f>
        <v>4.2643923240938164E-4</v>
      </c>
      <c r="Q282" s="139" t="str">
        <f t="shared" si="31"/>
        <v>0 p.p</v>
      </c>
      <c r="R282" s="139" t="str">
        <f t="shared" si="32"/>
        <v>0 p.p</v>
      </c>
    </row>
    <row r="283" spans="3:18" x14ac:dyDescent="0.25">
      <c r="C283" s="256"/>
      <c r="D283" s="257"/>
      <c r="E283" s="45" t="s">
        <v>11</v>
      </c>
      <c r="F283" s="161">
        <f>Premiums_Breakdown!F214/'Macro data'!C61</f>
        <v>3.2556727530633222E-4</v>
      </c>
      <c r="G283" s="161">
        <f>Premiums_Breakdown!G214/'Macro data'!D61</f>
        <v>3.1208062402580619E-4</v>
      </c>
      <c r="H283" s="161">
        <f>Premiums_Breakdown!H214/'Macro data'!E61</f>
        <v>3.2267341942634277E-4</v>
      </c>
      <c r="I283" s="161">
        <f>Premiums_Breakdown!I214/'Macro data'!F61</f>
        <v>3.3972873097698995E-4</v>
      </c>
      <c r="J283" s="161">
        <f>Premiums_Breakdown!J214/'Macro data'!G61</f>
        <v>3.5674023598967857E-4</v>
      </c>
      <c r="K283" s="161">
        <f>Premiums_Breakdown!K214/'Macro data'!H61</f>
        <v>4.156745402438452E-4</v>
      </c>
      <c r="L283" s="161">
        <f>Premiums_Breakdown!L214/'Macro data'!I61</f>
        <v>4.3132759330711677E-4</v>
      </c>
      <c r="M283" s="161">
        <f>Premiums_Breakdown!M214/'Macro data'!J61</f>
        <v>4.423867713244021E-4</v>
      </c>
      <c r="N283" s="161">
        <f>Premiums_Breakdown!N214/'Macro data'!K61</f>
        <v>4.6527696917336432E-4</v>
      </c>
      <c r="O283" s="161">
        <f>Premiums_Breakdown!O214/'Macro data'!L61</f>
        <v>4.7482595620734541E-4</v>
      </c>
      <c r="P283" s="161">
        <f>Premiums_Breakdown!P214/'Macro data'!M61</f>
        <v>0</v>
      </c>
      <c r="Q283" s="139" t="str">
        <f t="shared" si="31"/>
        <v>0 p.p</v>
      </c>
      <c r="R283" s="139" t="str">
        <f t="shared" si="32"/>
        <v>0 p.p</v>
      </c>
    </row>
    <row r="284" spans="3:18" x14ac:dyDescent="0.25">
      <c r="C284" s="256"/>
      <c r="D284" s="257"/>
      <c r="E284" s="45" t="s">
        <v>12</v>
      </c>
      <c r="F284" s="161">
        <f>Premiums_Breakdown!F215/'Macro data'!C62</f>
        <v>1.6192968365417001E-4</v>
      </c>
      <c r="G284" s="161">
        <f>Premiums_Breakdown!G215/'Macro data'!D62</f>
        <v>1.8578708699405028E-4</v>
      </c>
      <c r="H284" s="161">
        <f>Premiums_Breakdown!H215/'Macro data'!E62</f>
        <v>1.7903828894484474E-4</v>
      </c>
      <c r="I284" s="161">
        <f>Premiums_Breakdown!I215/'Macro data'!F62</f>
        <v>2.1904290277372738E-4</v>
      </c>
      <c r="J284" s="161">
        <f>Premiums_Breakdown!J215/'Macro data'!G62</f>
        <v>2.3544369364066582E-4</v>
      </c>
      <c r="K284" s="161">
        <f>Premiums_Breakdown!K215/'Macro data'!H62</f>
        <v>2.3164624669904098E-4</v>
      </c>
      <c r="L284" s="161">
        <f>Premiums_Breakdown!L215/'Macro data'!I62</f>
        <v>2.4313733811473959E-4</v>
      </c>
      <c r="M284" s="161">
        <f>Premiums_Breakdown!M215/'Macro data'!J62</f>
        <v>2.3104481836267203E-4</v>
      </c>
      <c r="N284" s="161">
        <f>Premiums_Breakdown!N215/'Macro data'!K62</f>
        <v>2.1111853172725339E-4</v>
      </c>
      <c r="O284" s="161">
        <f>Premiums_Breakdown!O215/'Macro data'!L62</f>
        <v>2.0828959708569966E-4</v>
      </c>
      <c r="P284" s="161">
        <f>Premiums_Breakdown!P215/'Macro data'!M62</f>
        <v>0</v>
      </c>
      <c r="Q284" s="139" t="str">
        <f t="shared" si="31"/>
        <v>0 p.p</v>
      </c>
      <c r="R284" s="139" t="str">
        <f t="shared" si="32"/>
        <v>0 p.p</v>
      </c>
    </row>
    <row r="285" spans="3:18" x14ac:dyDescent="0.25">
      <c r="C285" s="256"/>
      <c r="D285" s="257"/>
      <c r="E285" s="45" t="s">
        <v>13</v>
      </c>
      <c r="F285" s="161">
        <f>Premiums_Breakdown!F216/'Macro data'!C63</f>
        <v>7.9129097493292194E-6</v>
      </c>
      <c r="G285" s="161">
        <f>Premiums_Breakdown!G216/'Macro data'!D63</f>
        <v>1.0730330348041926E-5</v>
      </c>
      <c r="H285" s="161">
        <f>Premiums_Breakdown!H216/'Macro data'!E63</f>
        <v>6.4969922479746632E-6</v>
      </c>
      <c r="I285" s="161">
        <f>Premiums_Breakdown!I216/'Macro data'!F63</f>
        <v>8.9183849236315313E-6</v>
      </c>
      <c r="J285" s="161">
        <f>Premiums_Breakdown!J216/'Macro data'!G63</f>
        <v>1.0852519436425496E-5</v>
      </c>
      <c r="K285" s="161">
        <f>Premiums_Breakdown!K216/'Macro data'!H63</f>
        <v>1.1583976074251939E-5</v>
      </c>
      <c r="L285" s="161">
        <f>Premiums_Breakdown!L216/'Macro data'!I63</f>
        <v>5.8031075916220429E-6</v>
      </c>
      <c r="M285" s="161">
        <f>Premiums_Breakdown!M216/'Macro data'!J63</f>
        <v>5.8414889973212302E-6</v>
      </c>
      <c r="N285" s="161">
        <f>Premiums_Breakdown!N216/'Macro data'!K63</f>
        <v>5.9445208344764031E-6</v>
      </c>
      <c r="O285" s="161">
        <f>Premiums_Breakdown!O216/'Macro data'!L63</f>
        <v>5.9953122593491026E-6</v>
      </c>
      <c r="P285" s="161">
        <f>Premiums_Breakdown!P216/'Macro data'!M63</f>
        <v>0</v>
      </c>
      <c r="Q285" s="139" t="str">
        <f t="shared" si="31"/>
        <v>0 p.p</v>
      </c>
      <c r="R285" s="139" t="str">
        <f t="shared" si="32"/>
        <v>0 p.p</v>
      </c>
    </row>
    <row r="286" spans="3:18" x14ac:dyDescent="0.25">
      <c r="C286" s="256"/>
      <c r="D286" s="257"/>
      <c r="E286" s="45" t="s">
        <v>14</v>
      </c>
      <c r="F286" s="161">
        <f>Premiums_Breakdown!F217/'Macro data'!C64</f>
        <v>1.7599040147609336E-5</v>
      </c>
      <c r="G286" s="161">
        <f>Premiums_Breakdown!G217/'Macro data'!D64</f>
        <v>2.1367787794671427E-5</v>
      </c>
      <c r="H286" s="161">
        <f>Premiums_Breakdown!H217/'Macro data'!E64</f>
        <v>2.6133693675907861E-5</v>
      </c>
      <c r="I286" s="161">
        <f>Premiums_Breakdown!I217/'Macro data'!F64</f>
        <v>3.255539138491485E-5</v>
      </c>
      <c r="J286" s="161">
        <f>Premiums_Breakdown!J217/'Macro data'!G64</f>
        <v>4.9097693017671386E-6</v>
      </c>
      <c r="K286" s="161">
        <f>Premiums_Breakdown!K217/'Macro data'!H64</f>
        <v>6.414932884580307E-6</v>
      </c>
      <c r="L286" s="161">
        <f>Premiums_Breakdown!L217/'Macro data'!I64</f>
        <v>1.0497503249333003E-5</v>
      </c>
      <c r="M286" s="161">
        <f>Premiums_Breakdown!M217/'Macro data'!J64</f>
        <v>9.7269128214441288E-6</v>
      </c>
      <c r="N286" s="161">
        <f>Premiums_Breakdown!N217/'Macro data'!K64</f>
        <v>1.5701455958019243E-5</v>
      </c>
      <c r="O286" s="161">
        <f>Premiums_Breakdown!O217/'Macro data'!L64</f>
        <v>1.5887382561070976E-5</v>
      </c>
      <c r="P286" s="161">
        <f>Premiums_Breakdown!P217/'Macro data'!M64</f>
        <v>0</v>
      </c>
      <c r="Q286" s="139" t="str">
        <f t="shared" si="31"/>
        <v>0 p.p</v>
      </c>
      <c r="R286" s="139" t="str">
        <f t="shared" si="32"/>
        <v>0 p.p</v>
      </c>
    </row>
    <row r="287" spans="3:18" x14ac:dyDescent="0.25">
      <c r="C287" s="256"/>
      <c r="D287" s="257"/>
      <c r="E287" s="45" t="s">
        <v>15</v>
      </c>
      <c r="F287" s="161">
        <f>Premiums_Breakdown!F218/'Macro data'!C65</f>
        <v>0</v>
      </c>
      <c r="G287" s="161">
        <f>Premiums_Breakdown!G218/'Macro data'!D65</f>
        <v>0</v>
      </c>
      <c r="H287" s="161">
        <f>Premiums_Breakdown!H218/'Macro data'!E65</f>
        <v>0</v>
      </c>
      <c r="I287" s="161">
        <f>Premiums_Breakdown!I218/'Macro data'!F65</f>
        <v>0</v>
      </c>
      <c r="J287" s="161">
        <f>Premiums_Breakdown!J218/'Macro data'!G65</f>
        <v>0</v>
      </c>
      <c r="K287" s="161">
        <f>Premiums_Breakdown!K218/'Macro data'!H65</f>
        <v>0</v>
      </c>
      <c r="L287" s="161">
        <f>Premiums_Breakdown!L218/'Macro data'!I65</f>
        <v>0</v>
      </c>
      <c r="M287" s="161">
        <f>Premiums_Breakdown!M218/'Macro data'!J65</f>
        <v>0</v>
      </c>
      <c r="N287" s="161">
        <f>Premiums_Breakdown!N218/'Macro data'!K65</f>
        <v>0</v>
      </c>
      <c r="O287" s="161">
        <f>Premiums_Breakdown!O218/'Macro data'!L65</f>
        <v>0</v>
      </c>
      <c r="P287" s="161">
        <f>Premiums_Breakdown!P218/'Macro data'!M65</f>
        <v>0</v>
      </c>
      <c r="Q287" s="139" t="str">
        <f t="shared" si="31"/>
        <v>-</v>
      </c>
      <c r="R287" s="139" t="str">
        <f t="shared" si="32"/>
        <v>-</v>
      </c>
    </row>
    <row r="288" spans="3:18" x14ac:dyDescent="0.25">
      <c r="C288" s="256"/>
      <c r="D288" s="257"/>
      <c r="E288" s="45" t="s">
        <v>16</v>
      </c>
      <c r="F288" s="161">
        <f>Premiums_Breakdown!F219/'Macro data'!C66</f>
        <v>0</v>
      </c>
      <c r="G288" s="161">
        <f>Premiums_Breakdown!G219/'Macro data'!D66</f>
        <v>0</v>
      </c>
      <c r="H288" s="161">
        <f>Premiums_Breakdown!H219/'Macro data'!E66</f>
        <v>0</v>
      </c>
      <c r="I288" s="161">
        <f>Premiums_Breakdown!I219/'Macro data'!F66</f>
        <v>0</v>
      </c>
      <c r="J288" s="161">
        <f>Premiums_Breakdown!J219/'Macro data'!G66</f>
        <v>0</v>
      </c>
      <c r="K288" s="161">
        <f>Premiums_Breakdown!K219/'Macro data'!H66</f>
        <v>0</v>
      </c>
      <c r="L288" s="161">
        <f>Premiums_Breakdown!L219/'Macro data'!I66</f>
        <v>0</v>
      </c>
      <c r="M288" s="161">
        <f>Premiums_Breakdown!M219/'Macro data'!J66</f>
        <v>1.1072061671914969E-5</v>
      </c>
      <c r="N288" s="161">
        <f>Premiums_Breakdown!N219/'Macro data'!K66</f>
        <v>1.1719275902506124E-6</v>
      </c>
      <c r="O288" s="161">
        <f>Premiums_Breakdown!O219/'Macro data'!L66</f>
        <v>1.1206020727785503E-6</v>
      </c>
      <c r="P288" s="161">
        <f>Premiums_Breakdown!P219/'Macro data'!M66</f>
        <v>1.5126286705477571E-6</v>
      </c>
      <c r="Q288" s="139" t="str">
        <f t="shared" si="31"/>
        <v>0 p.p</v>
      </c>
      <c r="R288" s="139" t="str">
        <f t="shared" si="32"/>
        <v>-</v>
      </c>
    </row>
    <row r="289" spans="3:18" x14ac:dyDescent="0.25">
      <c r="C289" s="256"/>
      <c r="D289" s="257"/>
      <c r="E289" s="45" t="s">
        <v>17</v>
      </c>
      <c r="F289" s="161">
        <f>Premiums_Breakdown!F220/'Macro data'!C67</f>
        <v>1.4677459131363371E-4</v>
      </c>
      <c r="G289" s="161">
        <f>Premiums_Breakdown!G220/'Macro data'!D67</f>
        <v>1.5322367129461209E-4</v>
      </c>
      <c r="H289" s="161">
        <f>Premiums_Breakdown!H220/'Macro data'!E67</f>
        <v>1.6358311580001909E-4</v>
      </c>
      <c r="I289" s="161">
        <f>Premiums_Breakdown!I220/'Macro data'!F67</f>
        <v>1.7252012336297308E-4</v>
      </c>
      <c r="J289" s="161">
        <f>Premiums_Breakdown!J220/'Macro data'!G67</f>
        <v>1.7499427717015284E-4</v>
      </c>
      <c r="K289" s="161">
        <f>Premiums_Breakdown!K220/'Macro data'!H67</f>
        <v>1.8826933551068463E-4</v>
      </c>
      <c r="L289" s="161">
        <f>Premiums_Breakdown!L220/'Macro data'!I67</f>
        <v>1.8005543271496744E-4</v>
      </c>
      <c r="M289" s="161">
        <f>Premiums_Breakdown!M220/'Macro data'!J67</f>
        <v>1.8374327038723871E-4</v>
      </c>
      <c r="N289" s="161">
        <f>Premiums_Breakdown!N220/'Macro data'!K67</f>
        <v>1.7238537649449161E-4</v>
      </c>
      <c r="O289" s="161">
        <f>Premiums_Breakdown!O220/'Macro data'!L67</f>
        <v>1.8078709770257421E-4</v>
      </c>
      <c r="P289" s="161">
        <f>Premiums_Breakdown!P220/'Macro data'!M67</f>
        <v>1.8994543925532478E-4</v>
      </c>
      <c r="Q289" s="139" t="str">
        <f t="shared" si="31"/>
        <v>0 p.p</v>
      </c>
      <c r="R289" s="139" t="str">
        <f t="shared" si="32"/>
        <v>0 p.p</v>
      </c>
    </row>
    <row r="290" spans="3:18" x14ac:dyDescent="0.25">
      <c r="C290" s="256"/>
      <c r="D290" s="257"/>
      <c r="E290" s="45" t="s">
        <v>18</v>
      </c>
      <c r="F290" s="161">
        <f>Premiums_Breakdown!F221/'Macro data'!C68</f>
        <v>0</v>
      </c>
      <c r="G290" s="161">
        <f>Premiums_Breakdown!G221/'Macro data'!D68</f>
        <v>0</v>
      </c>
      <c r="H290" s="161">
        <f>Premiums_Breakdown!H221/'Macro data'!E68</f>
        <v>0</v>
      </c>
      <c r="I290" s="161">
        <f>Premiums_Breakdown!I221/'Macro data'!F68</f>
        <v>0</v>
      </c>
      <c r="J290" s="161">
        <f>Premiums_Breakdown!J221/'Macro data'!G68</f>
        <v>0</v>
      </c>
      <c r="K290" s="161">
        <f>Premiums_Breakdown!K221/'Macro data'!H68</f>
        <v>0</v>
      </c>
      <c r="L290" s="161">
        <f>Premiums_Breakdown!L221/'Macro data'!I68</f>
        <v>0</v>
      </c>
      <c r="M290" s="161">
        <f>Premiums_Breakdown!M221/'Macro data'!J68</f>
        <v>0</v>
      </c>
      <c r="N290" s="161">
        <f>Premiums_Breakdown!N221/'Macro data'!K68</f>
        <v>0</v>
      </c>
      <c r="O290" s="161">
        <f>Premiums_Breakdown!O221/'Macro data'!L68</f>
        <v>0</v>
      </c>
      <c r="P290" s="161">
        <f>Premiums_Breakdown!P221/'Macro data'!M68</f>
        <v>0</v>
      </c>
      <c r="Q290" s="139" t="str">
        <f t="shared" si="31"/>
        <v>-</v>
      </c>
      <c r="R290" s="139" t="str">
        <f t="shared" si="32"/>
        <v>-</v>
      </c>
    </row>
    <row r="291" spans="3:18" x14ac:dyDescent="0.25">
      <c r="C291" s="256"/>
      <c r="D291" s="257"/>
      <c r="E291" s="45" t="s">
        <v>19</v>
      </c>
      <c r="F291" s="161">
        <f>Premiums_Breakdown!F222/'Macro data'!C69</f>
        <v>0</v>
      </c>
      <c r="G291" s="161">
        <f>Premiums_Breakdown!G222/'Macro data'!D69</f>
        <v>0</v>
      </c>
      <c r="H291" s="161">
        <f>Premiums_Breakdown!H222/'Macro data'!E69</f>
        <v>0</v>
      </c>
      <c r="I291" s="161">
        <f>Premiums_Breakdown!I222/'Macro data'!F69</f>
        <v>0</v>
      </c>
      <c r="J291" s="161">
        <f>Premiums_Breakdown!J222/'Macro data'!G69</f>
        <v>0</v>
      </c>
      <c r="K291" s="161">
        <f>Premiums_Breakdown!K222/'Macro data'!H69</f>
        <v>0</v>
      </c>
      <c r="L291" s="161">
        <f>Premiums_Breakdown!L222/'Macro data'!I69</f>
        <v>0</v>
      </c>
      <c r="M291" s="161">
        <f>Premiums_Breakdown!M222/'Macro data'!J69</f>
        <v>0</v>
      </c>
      <c r="N291" s="161">
        <f>Premiums_Breakdown!N222/'Macro data'!K69</f>
        <v>0</v>
      </c>
      <c r="O291" s="161">
        <f>Premiums_Breakdown!O222/'Macro data'!L69</f>
        <v>0</v>
      </c>
      <c r="P291" s="161">
        <f>Premiums_Breakdown!P222/'Macro data'!M69</f>
        <v>0</v>
      </c>
      <c r="Q291" s="139" t="str">
        <f t="shared" si="31"/>
        <v>-</v>
      </c>
      <c r="R291" s="139" t="str">
        <f t="shared" si="32"/>
        <v>-</v>
      </c>
    </row>
    <row r="292" spans="3:18" x14ac:dyDescent="0.25">
      <c r="C292" s="256"/>
      <c r="D292" s="257"/>
      <c r="E292" s="45" t="s">
        <v>20</v>
      </c>
      <c r="F292" s="161">
        <f>Premiums_Breakdown!F223/'Macro data'!C70</f>
        <v>0</v>
      </c>
      <c r="G292" s="161">
        <f>Premiums_Breakdown!G223/'Macro data'!D70</f>
        <v>0</v>
      </c>
      <c r="H292" s="161">
        <f>Premiums_Breakdown!H223/'Macro data'!E70</f>
        <v>0</v>
      </c>
      <c r="I292" s="161">
        <f>Premiums_Breakdown!I223/'Macro data'!F70</f>
        <v>0</v>
      </c>
      <c r="J292" s="161">
        <f>Premiums_Breakdown!J223/'Macro data'!G70</f>
        <v>0</v>
      </c>
      <c r="K292" s="161">
        <f>Premiums_Breakdown!K223/'Macro data'!H70</f>
        <v>0</v>
      </c>
      <c r="L292" s="161">
        <f>Premiums_Breakdown!L223/'Macro data'!I70</f>
        <v>9.4779151418688933E-6</v>
      </c>
      <c r="M292" s="161">
        <f>Premiums_Breakdown!M223/'Macro data'!J70</f>
        <v>0</v>
      </c>
      <c r="N292" s="161">
        <f>Premiums_Breakdown!N223/'Macro data'!K70</f>
        <v>2.5617858557603385E-6</v>
      </c>
      <c r="O292" s="161">
        <f>Premiums_Breakdown!O223/'Macro data'!L70</f>
        <v>6.115967801141998E-7</v>
      </c>
      <c r="P292" s="161">
        <f>Premiums_Breakdown!P223/'Macro data'!M70</f>
        <v>0</v>
      </c>
      <c r="Q292" s="139" t="str">
        <f t="shared" si="31"/>
        <v>0 p.p</v>
      </c>
      <c r="R292" s="139" t="str">
        <f t="shared" si="32"/>
        <v>-</v>
      </c>
    </row>
    <row r="293" spans="3:18" x14ac:dyDescent="0.25">
      <c r="C293" s="256"/>
      <c r="D293" s="257"/>
      <c r="E293" s="45" t="s">
        <v>21</v>
      </c>
      <c r="F293" s="161">
        <f>Premiums_Breakdown!F224/'Macro data'!C71</f>
        <v>0</v>
      </c>
      <c r="G293" s="161">
        <f>Premiums_Breakdown!G224/'Macro data'!D71</f>
        <v>0</v>
      </c>
      <c r="H293" s="161">
        <f>Premiums_Breakdown!H224/'Macro data'!E71</f>
        <v>0</v>
      </c>
      <c r="I293" s="161">
        <f>Premiums_Breakdown!I224/'Macro data'!F71</f>
        <v>0</v>
      </c>
      <c r="J293" s="161">
        <f>Premiums_Breakdown!J224/'Macro data'!G71</f>
        <v>0</v>
      </c>
      <c r="K293" s="161">
        <f>Premiums_Breakdown!K224/'Macro data'!H71</f>
        <v>0</v>
      </c>
      <c r="L293" s="161">
        <f>Premiums_Breakdown!L224/'Macro data'!I71</f>
        <v>0</v>
      </c>
      <c r="M293" s="161">
        <f>Premiums_Breakdown!M224/'Macro data'!J71</f>
        <v>0</v>
      </c>
      <c r="N293" s="161">
        <f>Premiums_Breakdown!N224/'Macro data'!K71</f>
        <v>0</v>
      </c>
      <c r="O293" s="161">
        <f>Premiums_Breakdown!O224/'Macro data'!L71</f>
        <v>0</v>
      </c>
      <c r="P293" s="161">
        <f>Premiums_Breakdown!P224/'Macro data'!M71</f>
        <v>0</v>
      </c>
      <c r="Q293" s="139" t="str">
        <f t="shared" si="31"/>
        <v>-</v>
      </c>
      <c r="R293" s="139" t="str">
        <f t="shared" si="32"/>
        <v>-</v>
      </c>
    </row>
    <row r="294" spans="3:18" x14ac:dyDescent="0.25">
      <c r="C294" s="256"/>
      <c r="D294" s="257"/>
      <c r="E294" s="45" t="s">
        <v>22</v>
      </c>
      <c r="F294" s="161">
        <f>Premiums_Breakdown!F225/'Macro data'!C72</f>
        <v>7.8799951178668438E-4</v>
      </c>
      <c r="G294" s="161">
        <f>Premiums_Breakdown!G225/'Macro data'!D72</f>
        <v>8.7115436580429556E-4</v>
      </c>
      <c r="H294" s="161">
        <f>Premiums_Breakdown!H225/'Macro data'!E72</f>
        <v>9.6772643431467355E-4</v>
      </c>
      <c r="I294" s="161">
        <f>Premiums_Breakdown!I225/'Macro data'!F72</f>
        <v>1.0495294293519776E-3</v>
      </c>
      <c r="J294" s="161">
        <f>Premiums_Breakdown!J225/'Macro data'!G72</f>
        <v>1.0628002151640312E-3</v>
      </c>
      <c r="K294" s="161">
        <f>Premiums_Breakdown!K225/'Macro data'!H72</f>
        <v>1.1552853557840201E-3</v>
      </c>
      <c r="L294" s="161">
        <f>Premiums_Breakdown!L225/'Macro data'!I72</f>
        <v>1.2216189082709433E-3</v>
      </c>
      <c r="M294" s="161">
        <f>Premiums_Breakdown!M225/'Macro data'!J72</f>
        <v>1.2436272123360432E-3</v>
      </c>
      <c r="N294" s="161">
        <f>Premiums_Breakdown!N225/'Macro data'!K72</f>
        <v>1.0658634124412309E-3</v>
      </c>
      <c r="O294" s="161">
        <f>Premiums_Breakdown!O225/'Macro data'!L72</f>
        <v>8.9572389247275029E-4</v>
      </c>
      <c r="P294" s="161">
        <f>Premiums_Breakdown!P225/'Macro data'!M72</f>
        <v>8.7736028991035667E-4</v>
      </c>
      <c r="Q294" s="139" t="str">
        <f t="shared" si="31"/>
        <v>0 p.p</v>
      </c>
      <c r="R294" s="139" t="str">
        <f t="shared" si="32"/>
        <v>0 p.p</v>
      </c>
    </row>
    <row r="295" spans="3:18" x14ac:dyDescent="0.25">
      <c r="C295" s="256"/>
      <c r="D295" s="257"/>
      <c r="E295" s="45" t="s">
        <v>23</v>
      </c>
      <c r="F295" s="161">
        <f>Premiums_Breakdown!F226/'Macro data'!C73</f>
        <v>0</v>
      </c>
      <c r="G295" s="161">
        <f>Premiums_Breakdown!G226/'Macro data'!D73</f>
        <v>0</v>
      </c>
      <c r="H295" s="161">
        <f>Premiums_Breakdown!H226/'Macro data'!E73</f>
        <v>0</v>
      </c>
      <c r="I295" s="161">
        <f>Premiums_Breakdown!I226/'Macro data'!F73</f>
        <v>0</v>
      </c>
      <c r="J295" s="161">
        <f>Premiums_Breakdown!J226/'Macro data'!G73</f>
        <v>0</v>
      </c>
      <c r="K295" s="161">
        <f>Premiums_Breakdown!K226/'Macro data'!H73</f>
        <v>0</v>
      </c>
      <c r="L295" s="161">
        <f>Premiums_Breakdown!L226/'Macro data'!I73</f>
        <v>0</v>
      </c>
      <c r="M295" s="161">
        <f>Premiums_Breakdown!M226/'Macro data'!J73</f>
        <v>0</v>
      </c>
      <c r="N295" s="161">
        <f>Premiums_Breakdown!N226/'Macro data'!K73</f>
        <v>0</v>
      </c>
      <c r="O295" s="161">
        <f>Premiums_Breakdown!O226/'Macro data'!L73</f>
        <v>0</v>
      </c>
      <c r="P295" s="161">
        <f>Premiums_Breakdown!P226/'Macro data'!M73</f>
        <v>0</v>
      </c>
      <c r="Q295" s="139" t="str">
        <f t="shared" si="31"/>
        <v>-</v>
      </c>
      <c r="R295" s="139" t="str">
        <f t="shared" si="32"/>
        <v>-</v>
      </c>
    </row>
    <row r="296" spans="3:18" x14ac:dyDescent="0.25">
      <c r="C296" s="256"/>
      <c r="D296" s="257"/>
      <c r="E296" s="45" t="s">
        <v>24</v>
      </c>
      <c r="F296" s="161">
        <f>Premiums_Breakdown!F227/'Macro data'!C74</f>
        <v>7.6883994874975693E-4</v>
      </c>
      <c r="G296" s="161">
        <f>Premiums_Breakdown!G227/'Macro data'!D74</f>
        <v>6.7484034671047295E-4</v>
      </c>
      <c r="H296" s="161">
        <f>Premiums_Breakdown!H227/'Macro data'!E74</f>
        <v>7.6773638093227616E-4</v>
      </c>
      <c r="I296" s="161">
        <f>Premiums_Breakdown!I227/'Macro data'!F74</f>
        <v>9.1993869753065273E-4</v>
      </c>
      <c r="J296" s="161">
        <f>Premiums_Breakdown!J227/'Macro data'!G74</f>
        <v>8.5835926762651443E-4</v>
      </c>
      <c r="K296" s="161">
        <f>Premiums_Breakdown!K227/'Macro data'!H74</f>
        <v>1.2679118161803304E-3</v>
      </c>
      <c r="L296" s="161">
        <f>Premiums_Breakdown!L227/'Macro data'!I74</f>
        <v>1.1765350666264902E-3</v>
      </c>
      <c r="M296" s="161">
        <f>Premiums_Breakdown!M227/'Macro data'!J74</f>
        <v>1.0551688995509005E-4</v>
      </c>
      <c r="N296" s="161">
        <f>Premiums_Breakdown!N227/'Macro data'!K74</f>
        <v>5.9997543752920249E-5</v>
      </c>
      <c r="O296" s="161">
        <f>Premiums_Breakdown!O227/'Macro data'!L74</f>
        <v>5.848769736967245E-5</v>
      </c>
      <c r="P296" s="161">
        <f>Premiums_Breakdown!P227/'Macro data'!M74</f>
        <v>5.6644265209495859E-5</v>
      </c>
      <c r="Q296" s="139" t="str">
        <f t="shared" si="31"/>
        <v>0 p.p</v>
      </c>
      <c r="R296" s="139" t="str">
        <f t="shared" si="32"/>
        <v>0 p.p</v>
      </c>
    </row>
    <row r="297" spans="3:18" x14ac:dyDescent="0.25">
      <c r="C297" s="256"/>
      <c r="D297" s="257"/>
      <c r="E297" s="45" t="s">
        <v>25</v>
      </c>
      <c r="F297" s="161">
        <f>Premiums_Breakdown!F228/'Macro data'!C75</f>
        <v>6.8275941197153627E-5</v>
      </c>
      <c r="G297" s="161">
        <f>Premiums_Breakdown!G228/'Macro data'!D75</f>
        <v>7.4616426771449077E-5</v>
      </c>
      <c r="H297" s="161">
        <f>Premiums_Breakdown!H228/'Macro data'!E75</f>
        <v>6.3056926520327678E-5</v>
      </c>
      <c r="I297" s="161">
        <f>Premiums_Breakdown!I228/'Macro data'!F75</f>
        <v>7.5317605576410927E-5</v>
      </c>
      <c r="J297" s="161">
        <f>Premiums_Breakdown!J228/'Macro data'!G75</f>
        <v>6.2339195997598292E-5</v>
      </c>
      <c r="K297" s="161">
        <f>Premiums_Breakdown!K228/'Macro data'!H75</f>
        <v>4.7881180656170875E-5</v>
      </c>
      <c r="L297" s="161">
        <f>Premiums_Breakdown!L228/'Macro data'!I75</f>
        <v>7.4118583294429288E-5</v>
      </c>
      <c r="M297" s="161">
        <f>Premiums_Breakdown!M228/'Macro data'!J75</f>
        <v>8.4337055595555573E-5</v>
      </c>
      <c r="N297" s="161">
        <f>Premiums_Breakdown!N228/'Macro data'!K75</f>
        <v>8.8750357476929638E-5</v>
      </c>
      <c r="O297" s="161">
        <f>Premiums_Breakdown!O228/'Macro data'!L75</f>
        <v>9.5159779072451423E-5</v>
      </c>
      <c r="P297" s="161">
        <f>Premiums_Breakdown!P228/'Macro data'!M75</f>
        <v>9.8457409229890829E-5</v>
      </c>
      <c r="Q297" s="139" t="str">
        <f t="shared" si="31"/>
        <v>0 p.p</v>
      </c>
      <c r="R297" s="139" t="str">
        <f t="shared" si="32"/>
        <v>0 p.p</v>
      </c>
    </row>
    <row r="298" spans="3:18" x14ac:dyDescent="0.25">
      <c r="C298" s="256"/>
      <c r="D298" s="257"/>
      <c r="E298" s="45" t="s">
        <v>26</v>
      </c>
      <c r="F298" s="161">
        <f>Premiums_Breakdown!F229/'Macro data'!C76</f>
        <v>0</v>
      </c>
      <c r="G298" s="161">
        <f>Premiums_Breakdown!G229/'Macro data'!D76</f>
        <v>0</v>
      </c>
      <c r="H298" s="161">
        <f>Premiums_Breakdown!H229/'Macro data'!E76</f>
        <v>0</v>
      </c>
      <c r="I298" s="161">
        <f>Premiums_Breakdown!I229/'Macro data'!F76</f>
        <v>0</v>
      </c>
      <c r="J298" s="161">
        <f>Premiums_Breakdown!J229/'Macro data'!G76</f>
        <v>0</v>
      </c>
      <c r="K298" s="161">
        <f>Premiums_Breakdown!K229/'Macro data'!H76</f>
        <v>0</v>
      </c>
      <c r="L298" s="161">
        <f>Premiums_Breakdown!L229/'Macro data'!I76</f>
        <v>0</v>
      </c>
      <c r="M298" s="161">
        <f>Premiums_Breakdown!M229/'Macro data'!J76</f>
        <v>0</v>
      </c>
      <c r="N298" s="161">
        <f>Premiums_Breakdown!N229/'Macro data'!K76</f>
        <v>0</v>
      </c>
      <c r="O298" s="161">
        <f>Premiums_Breakdown!O229/'Macro data'!L76</f>
        <v>0</v>
      </c>
      <c r="P298" s="161">
        <f>Premiums_Breakdown!P229/'Macro data'!M76</f>
        <v>0</v>
      </c>
      <c r="Q298" s="139" t="str">
        <f t="shared" si="31"/>
        <v>-</v>
      </c>
      <c r="R298" s="139" t="str">
        <f t="shared" si="32"/>
        <v>-</v>
      </c>
    </row>
    <row r="299" spans="3:18" x14ac:dyDescent="0.25">
      <c r="C299" s="256"/>
      <c r="D299" s="257"/>
      <c r="E299" s="45" t="s">
        <v>27</v>
      </c>
      <c r="F299" s="161">
        <f>Premiums_Breakdown!F230/'Macro data'!C77</f>
        <v>0</v>
      </c>
      <c r="G299" s="161">
        <f>Premiums_Breakdown!G230/'Macro data'!D77</f>
        <v>0</v>
      </c>
      <c r="H299" s="161">
        <f>Premiums_Breakdown!H230/'Macro data'!E77</f>
        <v>0</v>
      </c>
      <c r="I299" s="161">
        <f>Premiums_Breakdown!I230/'Macro data'!F77</f>
        <v>0</v>
      </c>
      <c r="J299" s="161">
        <f>Premiums_Breakdown!J230/'Macro data'!G77</f>
        <v>0</v>
      </c>
      <c r="K299" s="161">
        <f>Premiums_Breakdown!K230/'Macro data'!H77</f>
        <v>0</v>
      </c>
      <c r="L299" s="161">
        <f>Premiums_Breakdown!L230/'Macro data'!I77</f>
        <v>0</v>
      </c>
      <c r="M299" s="161">
        <f>Premiums_Breakdown!M230/'Macro data'!J77</f>
        <v>0</v>
      </c>
      <c r="N299" s="161">
        <f>Premiums_Breakdown!N230/'Macro data'!K77</f>
        <v>0</v>
      </c>
      <c r="O299" s="161">
        <f>Premiums_Breakdown!O230/'Macro data'!L77</f>
        <v>0</v>
      </c>
      <c r="P299" s="161">
        <f>Premiums_Breakdown!P230/'Macro data'!M77</f>
        <v>0</v>
      </c>
      <c r="Q299" s="139" t="str">
        <f t="shared" si="31"/>
        <v>-</v>
      </c>
      <c r="R299" s="139" t="str">
        <f t="shared" si="32"/>
        <v>-</v>
      </c>
    </row>
    <row r="300" spans="3:18" x14ac:dyDescent="0.25">
      <c r="C300" s="256"/>
      <c r="D300" s="257"/>
      <c r="E300" s="45" t="s">
        <v>28</v>
      </c>
      <c r="F300" s="161">
        <f>Premiums_Breakdown!F231/'Macro data'!C78</f>
        <v>7.930403714913972E-8</v>
      </c>
      <c r="G300" s="161">
        <f>Premiums_Breakdown!G231/'Macro data'!D78</f>
        <v>1.7213539508587366E-7</v>
      </c>
      <c r="H300" s="161">
        <f>Premiums_Breakdown!H231/'Macro data'!E78</f>
        <v>2.587621277236067E-7</v>
      </c>
      <c r="I300" s="161">
        <f>Premiums_Breakdown!I231/'Macro data'!F78</f>
        <v>8.5342193749537732E-5</v>
      </c>
      <c r="J300" s="161">
        <f>Premiums_Breakdown!J231/'Macro data'!G78</f>
        <v>7.9048883829760334E-5</v>
      </c>
      <c r="K300" s="161">
        <f>Premiums_Breakdown!K231/'Macro data'!H78</f>
        <v>1.1060050544430989E-4</v>
      </c>
      <c r="L300" s="161">
        <f>Premiums_Breakdown!L231/'Macro data'!I78</f>
        <v>1.104374427105766E-4</v>
      </c>
      <c r="M300" s="161">
        <f>Premiums_Breakdown!M231/'Macro data'!J78</f>
        <v>1.0849399485738464E-4</v>
      </c>
      <c r="N300" s="161">
        <f>Premiums_Breakdown!N231/'Macro data'!K78</f>
        <v>5.5546297839249011E-5</v>
      </c>
      <c r="O300" s="161">
        <f>Premiums_Breakdown!O231/'Macro data'!L78</f>
        <v>4.9800796812749006E-5</v>
      </c>
      <c r="P300" s="161">
        <f>Premiums_Breakdown!P231/'Macro data'!M78</f>
        <v>0</v>
      </c>
      <c r="Q300" s="139" t="str">
        <f t="shared" si="31"/>
        <v>0 p.p</v>
      </c>
      <c r="R300" s="139" t="str">
        <f t="shared" si="32"/>
        <v>0 p.p</v>
      </c>
    </row>
    <row r="301" spans="3:18" x14ac:dyDescent="0.25">
      <c r="C301" s="256"/>
      <c r="D301" s="257"/>
      <c r="E301" s="45" t="s">
        <v>29</v>
      </c>
      <c r="F301" s="161">
        <f>Premiums_Breakdown!F232/'Macro data'!C79</f>
        <v>5.9563255673483394E-5</v>
      </c>
      <c r="G301" s="161">
        <f>Premiums_Breakdown!G232/'Macro data'!D79</f>
        <v>5.2320267908098897E-5</v>
      </c>
      <c r="H301" s="161">
        <f>Premiums_Breakdown!H232/'Macro data'!E79</f>
        <v>4.9678699424378509E-5</v>
      </c>
      <c r="I301" s="161">
        <f>Premiums_Breakdown!I232/'Macro data'!F79</f>
        <v>4.1445402466566639E-5</v>
      </c>
      <c r="J301" s="161">
        <f>Premiums_Breakdown!J232/'Macro data'!G79</f>
        <v>3.9926302030343325E-5</v>
      </c>
      <c r="K301" s="161">
        <f>Premiums_Breakdown!K232/'Macro data'!H79</f>
        <v>4.7022754310811002E-5</v>
      </c>
      <c r="L301" s="161">
        <f>Premiums_Breakdown!L232/'Macro data'!I79</f>
        <v>0</v>
      </c>
      <c r="M301" s="161">
        <f>Premiums_Breakdown!M232/'Macro data'!J79</f>
        <v>0</v>
      </c>
      <c r="N301" s="161">
        <f>Premiums_Breakdown!N232/'Macro data'!K79</f>
        <v>0</v>
      </c>
      <c r="O301" s="161">
        <f>Premiums_Breakdown!O232/'Macro data'!L79</f>
        <v>0</v>
      </c>
      <c r="P301" s="161">
        <f>Premiums_Breakdown!P232/'Macro data'!M79</f>
        <v>0</v>
      </c>
      <c r="Q301" s="139" t="str">
        <f t="shared" si="31"/>
        <v>-</v>
      </c>
      <c r="R301" s="139" t="str">
        <f t="shared" si="32"/>
        <v>-</v>
      </c>
    </row>
    <row r="302" spans="3:18" x14ac:dyDescent="0.25">
      <c r="C302" s="256"/>
      <c r="D302" s="257"/>
      <c r="E302" s="45" t="s">
        <v>30</v>
      </c>
      <c r="F302" s="161">
        <f>Premiums_Breakdown!F233/'Macro data'!C80</f>
        <v>2.1252593781754074E-5</v>
      </c>
      <c r="G302" s="161">
        <f>Premiums_Breakdown!G233/'Macro data'!D80</f>
        <v>2.0076564394807896E-5</v>
      </c>
      <c r="H302" s="161">
        <f>Premiums_Breakdown!H233/'Macro data'!E80</f>
        <v>2.2741336613023542E-5</v>
      </c>
      <c r="I302" s="161">
        <f>Premiums_Breakdown!I233/'Macro data'!F80</f>
        <v>2.9926113837447916E-5</v>
      </c>
      <c r="J302" s="161">
        <f>Premiums_Breakdown!J233/'Macro data'!G80</f>
        <v>2.2662247297288774E-5</v>
      </c>
      <c r="K302" s="161">
        <f>Premiums_Breakdown!K233/'Macro data'!H80</f>
        <v>2.966835128632946E-5</v>
      </c>
      <c r="L302" s="161">
        <f>Premiums_Breakdown!L233/'Macro data'!I80</f>
        <v>2.7588375920772695E-5</v>
      </c>
      <c r="M302" s="161">
        <f>Premiums_Breakdown!M233/'Macro data'!J80</f>
        <v>3.3077959476332304E-5</v>
      </c>
      <c r="N302" s="161">
        <f>Premiums_Breakdown!N233/'Macro data'!K80</f>
        <v>3.3442301544175625E-5</v>
      </c>
      <c r="O302" s="161">
        <f>Premiums_Breakdown!O233/'Macro data'!L80</f>
        <v>3.8294635298916809E-5</v>
      </c>
      <c r="P302" s="161">
        <f>Premiums_Breakdown!P233/'Macro data'!M80</f>
        <v>0</v>
      </c>
      <c r="Q302" s="139" t="str">
        <f t="shared" si="31"/>
        <v>0 p.p</v>
      </c>
      <c r="R302" s="139" t="str">
        <f t="shared" si="32"/>
        <v>0 p.p</v>
      </c>
    </row>
    <row r="303" spans="3:18" ht="15.75" thickBot="1" x14ac:dyDescent="0.3">
      <c r="C303" s="256"/>
      <c r="D303" s="257"/>
      <c r="E303" s="45" t="s">
        <v>41</v>
      </c>
      <c r="F303" s="162">
        <f>Premiums_Breakdown!F234/'Macro data'!C81</f>
        <v>2.7224531526208332E-4</v>
      </c>
      <c r="G303" s="162">
        <f>Premiums_Breakdown!G234/'Macro data'!D81</f>
        <v>2.8057799832600775E-4</v>
      </c>
      <c r="H303" s="162">
        <f>Premiums_Breakdown!H234/'Macro data'!E81</f>
        <v>3.0115875767277125E-4</v>
      </c>
      <c r="I303" s="162">
        <f>Premiums_Breakdown!I234/'Macro data'!F81</f>
        <v>3.1543022099065265E-4</v>
      </c>
      <c r="J303" s="162">
        <f>Premiums_Breakdown!J234/'Macro data'!G81</f>
        <v>3.6549975772798136E-4</v>
      </c>
      <c r="K303" s="162">
        <f>Premiums_Breakdown!K234/'Macro data'!H81</f>
        <v>4.4992995638884953E-4</v>
      </c>
      <c r="L303" s="162">
        <f>Premiums_Breakdown!L234/'Macro data'!I81</f>
        <v>3.6326078680547154E-4</v>
      </c>
      <c r="M303" s="162">
        <f>Premiums_Breakdown!M234/'Macro data'!J81</f>
        <v>2.9982982084833569E-4</v>
      </c>
      <c r="N303" s="162">
        <f>Premiums_Breakdown!N234/'Macro data'!K81</f>
        <v>3.0375113871283408E-4</v>
      </c>
      <c r="O303" s="162">
        <f>Premiums_Breakdown!O234/'Macro data'!L81</f>
        <v>2.7685981761491947E-4</v>
      </c>
      <c r="P303" s="162">
        <f>Premiums_Breakdown!P234/'Macro data'!M81</f>
        <v>0</v>
      </c>
      <c r="Q303" s="139" t="str">
        <f t="shared" si="31"/>
        <v>0 p.p</v>
      </c>
      <c r="R303" s="139" t="str">
        <f t="shared" si="32"/>
        <v>0 p.p</v>
      </c>
    </row>
    <row r="304" spans="3:18" ht="15.75" hidden="1" thickBot="1" x14ac:dyDescent="0.3">
      <c r="C304" s="258"/>
      <c r="D304" s="259"/>
      <c r="E304" s="55" t="s">
        <v>85</v>
      </c>
      <c r="F304" s="141">
        <f>Premiums_Breakdown!F235/'Macro data'!C82</f>
        <v>4.9894696072535106E-4</v>
      </c>
      <c r="G304" s="141">
        <f>Premiums_Breakdown!G235/'Macro data'!D82</f>
        <v>4.8695932938136243E-4</v>
      </c>
      <c r="H304" s="141">
        <f>Premiums_Breakdown!H235/'Macro data'!E82</f>
        <v>4.9140173563094107E-4</v>
      </c>
      <c r="I304" s="141">
        <f>Premiums_Breakdown!I235/'Macro data'!F82</f>
        <v>4.9739478742346613E-4</v>
      </c>
      <c r="J304" s="141">
        <f>Premiums_Breakdown!J235/'Macro data'!G82</f>
        <v>5.0825360038654437E-4</v>
      </c>
      <c r="K304" s="141">
        <f>Premiums_Breakdown!K235/'Macro data'!H82</f>
        <v>5.6460109575986279E-4</v>
      </c>
      <c r="L304" s="141">
        <f>Premiums_Breakdown!L235/'Macro data'!I82</f>
        <v>5.4556534851994665E-4</v>
      </c>
      <c r="M304" s="141">
        <f>Premiums_Breakdown!M235/'Macro data'!J82</f>
        <v>5.1057559706014263E-4</v>
      </c>
      <c r="N304" s="141">
        <f>Premiums_Breakdown!N235/'Macro data'!K82</f>
        <v>5.0100561161653054E-4</v>
      </c>
      <c r="O304" s="141">
        <f>Premiums_Breakdown!O235/'Macro data'!L82</f>
        <v>4.9662531915437306E-4</v>
      </c>
      <c r="P304" s="141" t="e">
        <f>Premiums_Breakdown!P235/'Macro data'!M82</f>
        <v>#VALUE!</v>
      </c>
      <c r="Q304" s="139" t="str">
        <f>IF(OR(O304=0,N304=0),"-",IF(O304=N304,"-",CONCATENATE(ROUNDDOWN((O304-N304)*100,1), " ", "p.p")))</f>
        <v>0 p.p</v>
      </c>
      <c r="R304" s="139" t="str">
        <f>IF(OR(O304=0,F304=0),"-",IF(O304=F304,"-",CONCATENATE(ROUNDDOWN((O304-F304)*100,1), " ", "p.p")))</f>
        <v>0 p.p</v>
      </c>
    </row>
    <row r="305" spans="3:18" ht="16.5" thickTop="1" thickBot="1" x14ac:dyDescent="0.3">
      <c r="C305" s="260"/>
      <c r="D305" s="261"/>
      <c r="E305" s="55" t="s">
        <v>86</v>
      </c>
      <c r="F305" s="141">
        <f>Premiums_Breakdown!F236/'Macro data'!C88</f>
        <v>5.3838012057506825E-4</v>
      </c>
      <c r="G305" s="141">
        <f>Premiums_Breakdown!G236/'Macro data'!D88</f>
        <v>5.2758161355262239E-4</v>
      </c>
      <c r="H305" s="141">
        <f>Premiums_Breakdown!H236/'Macro data'!E88</f>
        <v>5.3444011225846789E-4</v>
      </c>
      <c r="I305" s="141">
        <f>Premiums_Breakdown!I236/'Macro data'!F88</f>
        <v>5.4283682826522127E-4</v>
      </c>
      <c r="J305" s="141">
        <f>Premiums_Breakdown!J236/'Macro data'!G88</f>
        <v>5.5588608696670381E-4</v>
      </c>
      <c r="K305" s="141">
        <f>Premiums_Breakdown!K236/'Macro data'!H88</f>
        <v>6.1420916773264483E-4</v>
      </c>
      <c r="L305" s="141">
        <f>Premiums_Breakdown!L236/'Macro data'!I88</f>
        <v>5.9630791751679596E-4</v>
      </c>
      <c r="M305" s="141">
        <f>Premiums_Breakdown!M236/'Macro data'!J88</f>
        <v>5.6043090412166555E-4</v>
      </c>
      <c r="N305" s="141">
        <f>Premiums_Breakdown!N236/'Macro data'!K88</f>
        <v>5.5133757327555598E-4</v>
      </c>
      <c r="O305" s="141">
        <f>Premiums_Breakdown!O236/'Macro data'!L88</f>
        <v>5.4719702384752056E-4</v>
      </c>
      <c r="P305" s="141" t="s">
        <v>355</v>
      </c>
      <c r="Q305" s="139" t="str">
        <f>IF(OR(O305=0,N305=0),"-",IF(O305=N305,"-",CONCATENATE(ROUNDDOWN((O305-N305)*100,1), " ", "p.p")))</f>
        <v>0 p.p</v>
      </c>
      <c r="R305" s="139" t="str">
        <f>IF(OR(O305=0,F305=0),"-",IF(O305=F305,"-",CONCATENATE(ROUNDDOWN((O305-F305)*100,1), " ", "p.p")))</f>
        <v>0 p.p</v>
      </c>
    </row>
    <row r="306" spans="3:18" ht="15.75" thickTop="1" x14ac:dyDescent="0.25">
      <c r="C306"/>
      <c r="D306"/>
    </row>
    <row r="307" spans="3:18" x14ac:dyDescent="0.25">
      <c r="C307"/>
      <c r="D307"/>
    </row>
    <row r="308" spans="3:18" ht="18.75" x14ac:dyDescent="0.25">
      <c r="C308" s="264" t="s">
        <v>229</v>
      </c>
      <c r="D308" s="265"/>
      <c r="E308" s="272" t="s">
        <v>177</v>
      </c>
      <c r="F308" s="273"/>
      <c r="G308" s="273"/>
      <c r="H308" s="273"/>
      <c r="I308" s="273"/>
      <c r="J308" s="273"/>
      <c r="K308" s="273"/>
      <c r="L308" s="273"/>
      <c r="M308" s="273"/>
      <c r="N308" s="273"/>
      <c r="O308" s="273"/>
      <c r="P308" s="274"/>
    </row>
    <row r="309" spans="3:18" x14ac:dyDescent="0.15">
      <c r="C309" s="262" t="s">
        <v>93</v>
      </c>
      <c r="D309" s="263"/>
      <c r="E309" s="110"/>
      <c r="F309" s="111">
        <v>2004</v>
      </c>
      <c r="G309" s="111">
        <f t="shared" ref="G309:P309" si="33">F309+1</f>
        <v>2005</v>
      </c>
      <c r="H309" s="111">
        <f t="shared" si="33"/>
        <v>2006</v>
      </c>
      <c r="I309" s="111">
        <f t="shared" si="33"/>
        <v>2007</v>
      </c>
      <c r="J309" s="111">
        <f t="shared" si="33"/>
        <v>2008</v>
      </c>
      <c r="K309" s="111">
        <f t="shared" si="33"/>
        <v>2009</v>
      </c>
      <c r="L309" s="111">
        <f t="shared" si="33"/>
        <v>2010</v>
      </c>
      <c r="M309" s="111">
        <f t="shared" si="33"/>
        <v>2011</v>
      </c>
      <c r="N309" s="111">
        <f t="shared" si="33"/>
        <v>2012</v>
      </c>
      <c r="O309" s="120">
        <f t="shared" si="33"/>
        <v>2013</v>
      </c>
      <c r="P309" s="111">
        <f t="shared" si="33"/>
        <v>2014</v>
      </c>
      <c r="Q309" s="137" t="s">
        <v>83</v>
      </c>
      <c r="R309" s="138" t="s">
        <v>84</v>
      </c>
    </row>
    <row r="310" spans="3:18" x14ac:dyDescent="0.25">
      <c r="C310" s="256"/>
      <c r="D310" s="257"/>
      <c r="E310" s="45" t="s">
        <v>0</v>
      </c>
      <c r="F310" s="160">
        <f>Premiums_Breakdown!F242/'Macro data'!C50</f>
        <v>5.6240141997837318E-4</v>
      </c>
      <c r="G310" s="160">
        <f>Premiums_Breakdown!G242/'Macro data'!D50</f>
        <v>5.2962480035318859E-4</v>
      </c>
      <c r="H310" s="160">
        <f>Premiums_Breakdown!H242/'Macro data'!E50</f>
        <v>4.9159780544735397E-4</v>
      </c>
      <c r="I310" s="160">
        <f>Premiums_Breakdown!I242/'Macro data'!F50</f>
        <v>4.6396826032090306E-4</v>
      </c>
      <c r="J310" s="160">
        <f>Premiums_Breakdown!J242/'Macro data'!G50</f>
        <v>4.4188614820518858E-4</v>
      </c>
      <c r="K310" s="160">
        <f>Premiums_Breakdown!K242/'Macro data'!H50</f>
        <v>4.2978681176455784E-4</v>
      </c>
      <c r="L310" s="160">
        <f>Premiums_Breakdown!L242/'Macro data'!I50</f>
        <v>4.2486962450702376E-4</v>
      </c>
      <c r="M310" s="160">
        <f>Premiums_Breakdown!M242/'Macro data'!J50</f>
        <v>4.4707216327852917E-4</v>
      </c>
      <c r="N310" s="160">
        <f>Premiums_Breakdown!N242/'Macro data'!K50</f>
        <v>4.7602069397512277E-4</v>
      </c>
      <c r="O310" s="160">
        <f>Premiums_Breakdown!O242/'Macro data'!L50</f>
        <v>4.9907840986798918E-4</v>
      </c>
      <c r="P310" s="229">
        <f>Premiums_Breakdown!P242/'Macro data'!M50</f>
        <v>5.0169420613125053E-4</v>
      </c>
      <c r="Q310" s="139" t="str">
        <f>IF(OR(O310=0,N310=0),"-",IF(O310=N310,"-",CONCATENATE(ROUNDDOWN((O310-N310)*100,1), " ", "p.p")))</f>
        <v>0 p.p</v>
      </c>
      <c r="R310" s="139" t="str">
        <f>IF(OR(O310=0,F310=0),"-",IF(O310=F310,"-",CONCATENATE(ROUNDDOWN((O310-F310)*100,1), " ", "p.p")))</f>
        <v>0 p.p</v>
      </c>
    </row>
    <row r="311" spans="3:18" x14ac:dyDescent="0.25">
      <c r="C311" s="256"/>
      <c r="D311" s="257"/>
      <c r="E311" s="45" t="s">
        <v>1</v>
      </c>
      <c r="F311" s="161">
        <f>Premiums_Breakdown!F243/'Macro data'!C51</f>
        <v>4.2076105040733024E-4</v>
      </c>
      <c r="G311" s="161">
        <f>Premiums_Breakdown!G243/'Macro data'!D51</f>
        <v>3.6248954025389681E-4</v>
      </c>
      <c r="H311" s="161">
        <f>Premiums_Breakdown!H243/'Macro data'!E51</f>
        <v>3.4513483297084625E-4</v>
      </c>
      <c r="I311" s="161">
        <f>Premiums_Breakdown!I243/'Macro data'!F51</f>
        <v>2.977752066688112E-4</v>
      </c>
      <c r="J311" s="161">
        <f>Premiums_Breakdown!J243/'Macro data'!G51</f>
        <v>3.3041810604225692E-4</v>
      </c>
      <c r="K311" s="161">
        <f>Premiums_Breakdown!K243/'Macro data'!H51</f>
        <v>3.4354598101817832E-4</v>
      </c>
      <c r="L311" s="161">
        <f>Premiums_Breakdown!L243/'Macro data'!I51</f>
        <v>3.0413392208275119E-4</v>
      </c>
      <c r="M311" s="161">
        <f>Premiums_Breakdown!M243/'Macro data'!J51</f>
        <v>3.846634398747088E-4</v>
      </c>
      <c r="N311" s="161">
        <f>Premiums_Breakdown!N243/'Macro data'!K51</f>
        <v>4.2058585303899568E-4</v>
      </c>
      <c r="O311" s="161">
        <f>Premiums_Breakdown!O243/'Macro data'!L51</f>
        <v>3.5920870319955872E-4</v>
      </c>
      <c r="P311" s="230">
        <f>Premiums_Breakdown!P243/'Macro data'!M51</f>
        <v>3.4557293089767599E-4</v>
      </c>
      <c r="Q311" s="139" t="str">
        <f t="shared" ref="Q311:Q341" si="34">IF(OR(O311=0,N311=0),"-",IF(O311=N311,"-",CONCATENATE(ROUNDDOWN((O311-N311)*100,1), " ", "p.p")))</f>
        <v>0 p.p</v>
      </c>
      <c r="R311" s="139" t="str">
        <f t="shared" ref="R311:R341" si="35">IF(OR(O311=0,F311=0),"-",IF(O311=F311,"-",CONCATENATE(ROUNDDOWN((O311-F311)*100,1), " ", "p.p")))</f>
        <v>0 p.p</v>
      </c>
    </row>
    <row r="312" spans="3:18" x14ac:dyDescent="0.25">
      <c r="C312" s="256"/>
      <c r="D312" s="257"/>
      <c r="E312" s="45" t="s">
        <v>2</v>
      </c>
      <c r="F312" s="161">
        <f>Premiums_Breakdown!F244/'Macro data'!C52</f>
        <v>8.5066567104141266E-4</v>
      </c>
      <c r="G312" s="161">
        <f>Premiums_Breakdown!G244/'Macro data'!D52</f>
        <v>7.8097107372557826E-4</v>
      </c>
      <c r="H312" s="161">
        <f>Premiums_Breakdown!H244/'Macro data'!E52</f>
        <v>1.2559603025551118E-3</v>
      </c>
      <c r="I312" s="161">
        <f>Premiums_Breakdown!I244/'Macro data'!F52</f>
        <v>9.4659357110068261E-4</v>
      </c>
      <c r="J312" s="161">
        <f>Premiums_Breakdown!J244/'Macro data'!G52</f>
        <v>8.4354953825337077E-4</v>
      </c>
      <c r="K312" s="161">
        <f>Premiums_Breakdown!K244/'Macro data'!H52</f>
        <v>6.1421734075252626E-4</v>
      </c>
      <c r="L312" s="161">
        <f>Premiums_Breakdown!L244/'Macro data'!I52</f>
        <v>6.2891190513319128E-4</v>
      </c>
      <c r="M312" s="161">
        <f>Premiums_Breakdown!M244/'Macro data'!J52</f>
        <v>5.4823412972115405E-4</v>
      </c>
      <c r="N312" s="161">
        <f>Premiums_Breakdown!N244/'Macro data'!K52</f>
        <v>5.4969464558634251E-4</v>
      </c>
      <c r="O312" s="161">
        <f>Premiums_Breakdown!O244/'Macro data'!L52</f>
        <v>5.4807159078828788E-4</v>
      </c>
      <c r="P312" s="230">
        <f>Premiums_Breakdown!P244/'Macro data'!M52</f>
        <v>0</v>
      </c>
      <c r="Q312" s="139" t="str">
        <f t="shared" si="34"/>
        <v>0 p.p</v>
      </c>
      <c r="R312" s="139" t="str">
        <f t="shared" si="35"/>
        <v>0 p.p</v>
      </c>
    </row>
    <row r="313" spans="3:18" x14ac:dyDescent="0.25">
      <c r="C313" s="256"/>
      <c r="D313" s="257"/>
      <c r="E313" s="45" t="s">
        <v>3</v>
      </c>
      <c r="F313" s="161">
        <f>Premiums_Breakdown!F245/'Macro data'!C53</f>
        <v>1.3610297136482305E-3</v>
      </c>
      <c r="G313" s="161">
        <f>Premiums_Breakdown!G245/'Macro data'!D53</f>
        <v>1.1331491986971852E-3</v>
      </c>
      <c r="H313" s="161">
        <f>Premiums_Breakdown!H245/'Macro data'!E53</f>
        <v>1.1137645412181857E-3</v>
      </c>
      <c r="I313" s="161">
        <f>Premiums_Breakdown!I245/'Macro data'!F53</f>
        <v>1.1127738880132051E-3</v>
      </c>
      <c r="J313" s="161">
        <f>Premiums_Breakdown!J245/'Macro data'!G53</f>
        <v>1.0349181657503799E-3</v>
      </c>
      <c r="K313" s="161">
        <f>Premiums_Breakdown!K245/'Macro data'!H53</f>
        <v>9.7696128883862916E-4</v>
      </c>
      <c r="L313" s="161">
        <f>Premiums_Breakdown!L245/'Macro data'!I53</f>
        <v>8.9864039803337398E-4</v>
      </c>
      <c r="M313" s="161">
        <f>Premiums_Breakdown!M245/'Macro data'!J53</f>
        <v>7.0863919540352252E-4</v>
      </c>
      <c r="N313" s="161">
        <f>Premiums_Breakdown!N245/'Macro data'!K53</f>
        <v>7.1679913519714607E-4</v>
      </c>
      <c r="O313" s="161">
        <f>Premiums_Breakdown!O245/'Macro data'!L53</f>
        <v>6.9693990759258793E-4</v>
      </c>
      <c r="P313" s="230">
        <f>Premiums_Breakdown!P245/'Macro data'!M53</f>
        <v>4.4174285094581567E-4</v>
      </c>
      <c r="Q313" s="139" t="str">
        <f t="shared" si="34"/>
        <v>0 p.p</v>
      </c>
      <c r="R313" s="139" t="str">
        <f t="shared" si="35"/>
        <v>0 p.p</v>
      </c>
    </row>
    <row r="314" spans="3:18" x14ac:dyDescent="0.25">
      <c r="C314" s="256"/>
      <c r="D314" s="257"/>
      <c r="E314" s="45" t="s">
        <v>4</v>
      </c>
      <c r="F314" s="161">
        <f>Premiums_Breakdown!F246/'Macro data'!C54</f>
        <v>9.6146790930208429E-4</v>
      </c>
      <c r="G314" s="161">
        <f>Premiums_Breakdown!G246/'Macro data'!D54</f>
        <v>8.1187864996514218E-4</v>
      </c>
      <c r="H314" s="161">
        <f>Premiums_Breakdown!H246/'Macro data'!E54</f>
        <v>7.720542322696202E-4</v>
      </c>
      <c r="I314" s="161">
        <f>Premiums_Breakdown!I246/'Macro data'!F54</f>
        <v>7.650550453792268E-4</v>
      </c>
      <c r="J314" s="161">
        <f>Premiums_Breakdown!J246/'Macro data'!G54</f>
        <v>4.3337879885767873E-4</v>
      </c>
      <c r="K314" s="161">
        <f>Premiums_Breakdown!K246/'Macro data'!H54</f>
        <v>3.6150267870228142E-4</v>
      </c>
      <c r="L314" s="161">
        <f>Premiums_Breakdown!L246/'Macro data'!I54</f>
        <v>3.1621631546092141E-4</v>
      </c>
      <c r="M314" s="161">
        <f>Premiums_Breakdown!M246/'Macro data'!J54</f>
        <v>3.0790231285954007E-4</v>
      </c>
      <c r="N314" s="161">
        <f>Premiums_Breakdown!N246/'Macro data'!K54</f>
        <v>3.3190546837416743E-4</v>
      </c>
      <c r="O314" s="161">
        <f>Premiums_Breakdown!O246/'Macro data'!L54</f>
        <v>3.8000653871457995E-4</v>
      </c>
      <c r="P314" s="230">
        <f>Premiums_Breakdown!P246/'Macro data'!M54</f>
        <v>4.5042644501211567E-4</v>
      </c>
      <c r="Q314" s="139" t="str">
        <f t="shared" si="34"/>
        <v>0 p.p</v>
      </c>
      <c r="R314" s="139" t="str">
        <f t="shared" si="35"/>
        <v>0 p.p</v>
      </c>
    </row>
    <row r="315" spans="3:18" x14ac:dyDescent="0.25">
      <c r="C315" s="256"/>
      <c r="D315" s="257"/>
      <c r="E315" s="45" t="s">
        <v>5</v>
      </c>
      <c r="F315" s="161">
        <f>Premiums_Breakdown!F247/'Macro data'!C55</f>
        <v>2.9480508503010365E-4</v>
      </c>
      <c r="G315" s="161">
        <f>Premiums_Breakdown!G247/'Macro data'!D55</f>
        <v>2.3434081062125104E-4</v>
      </c>
      <c r="H315" s="161">
        <f>Premiums_Breakdown!H247/'Macro data'!E55</f>
        <v>2.0046516940233966E-4</v>
      </c>
      <c r="I315" s="161">
        <f>Premiums_Breakdown!I247/'Macro data'!F55</f>
        <v>1.7321826477968385E-4</v>
      </c>
      <c r="J315" s="161">
        <f>Premiums_Breakdown!J247/'Macro data'!G55</f>
        <v>1.3731256938579272E-4</v>
      </c>
      <c r="K315" s="161">
        <f>Premiums_Breakdown!K247/'Macro data'!H55</f>
        <v>1.3002186710920453E-4</v>
      </c>
      <c r="L315" s="161">
        <f>Premiums_Breakdown!L247/'Macro data'!I55</f>
        <v>1.2382077345218201E-4</v>
      </c>
      <c r="M315" s="161">
        <f>Premiums_Breakdown!M247/'Macro data'!J55</f>
        <v>1.1395530778870883E-4</v>
      </c>
      <c r="N315" s="161">
        <f>Premiums_Breakdown!N247/'Macro data'!K55</f>
        <v>1.1313009797082391E-4</v>
      </c>
      <c r="O315" s="161">
        <f>Premiums_Breakdown!O247/'Macro data'!L55</f>
        <v>1.0957537659988693E-4</v>
      </c>
      <c r="P315" s="230">
        <f>Premiums_Breakdown!P247/'Macro data'!M55</f>
        <v>1.1961910514047754E-4</v>
      </c>
      <c r="Q315" s="139" t="str">
        <f t="shared" si="34"/>
        <v>0 p.p</v>
      </c>
      <c r="R315" s="139" t="str">
        <f t="shared" si="35"/>
        <v>0 p.p</v>
      </c>
    </row>
    <row r="316" spans="3:18" x14ac:dyDescent="0.25">
      <c r="C316" s="256"/>
      <c r="D316" s="257"/>
      <c r="E316" s="45" t="s">
        <v>6</v>
      </c>
      <c r="F316" s="161">
        <f>Premiums_Breakdown!F248/'Macro data'!C56</f>
        <v>8.7079291342168779E-4</v>
      </c>
      <c r="G316" s="161">
        <f>Premiums_Breakdown!G248/'Macro data'!D56</f>
        <v>8.0293495574065854E-4</v>
      </c>
      <c r="H316" s="161">
        <f>Premiums_Breakdown!H248/'Macro data'!E56</f>
        <v>7.7817755836331686E-4</v>
      </c>
      <c r="I316" s="161">
        <f>Premiums_Breakdown!I248/'Macro data'!F56</f>
        <v>7.402066044914366E-4</v>
      </c>
      <c r="J316" s="161">
        <f>Premiums_Breakdown!J248/'Macro data'!G56</f>
        <v>6.7630432912956114E-4</v>
      </c>
      <c r="K316" s="161">
        <f>Premiums_Breakdown!K248/'Macro data'!H56</f>
        <v>6.8751882637402002E-4</v>
      </c>
      <c r="L316" s="161">
        <f>Premiums_Breakdown!L248/'Macro data'!I56</f>
        <v>6.8899395237984333E-4</v>
      </c>
      <c r="M316" s="161">
        <f>Premiums_Breakdown!M248/'Macro data'!J56</f>
        <v>6.7355785261753915E-4</v>
      </c>
      <c r="N316" s="161">
        <f>Premiums_Breakdown!N248/'Macro data'!K56</f>
        <v>6.9420706207498455E-4</v>
      </c>
      <c r="O316" s="161">
        <f>Premiums_Breakdown!O248/'Macro data'!L56</f>
        <v>6.2787419736036563E-4</v>
      </c>
      <c r="P316" s="230">
        <f>Premiums_Breakdown!P248/'Macro data'!M56</f>
        <v>6.0782632352890528E-4</v>
      </c>
      <c r="Q316" s="139" t="str">
        <f t="shared" si="34"/>
        <v>0 p.p</v>
      </c>
      <c r="R316" s="139" t="str">
        <f t="shared" si="35"/>
        <v>0 p.p</v>
      </c>
    </row>
    <row r="317" spans="3:18" x14ac:dyDescent="0.25">
      <c r="C317" s="256"/>
      <c r="D317" s="257"/>
      <c r="E317" s="45" t="s">
        <v>7</v>
      </c>
      <c r="F317" s="161">
        <f>Premiums_Breakdown!F249/'Macro data'!C57</f>
        <v>5.5273676975381935E-4</v>
      </c>
      <c r="G317" s="161">
        <f>Premiums_Breakdown!G249/'Macro data'!D57</f>
        <v>5.7533886982585956E-4</v>
      </c>
      <c r="H317" s="161">
        <f>Premiums_Breakdown!H249/'Macro data'!E57</f>
        <v>5.7394613747555035E-4</v>
      </c>
      <c r="I317" s="161">
        <f>Premiums_Breakdown!I249/'Macro data'!F57</f>
        <v>5.3739092731948477E-4</v>
      </c>
      <c r="J317" s="161">
        <f>Premiums_Breakdown!J249/'Macro data'!G57</f>
        <v>5.2814333351215248E-4</v>
      </c>
      <c r="K317" s="161">
        <f>Premiums_Breakdown!K249/'Macro data'!H57</f>
        <v>5.4357243299514536E-4</v>
      </c>
      <c r="L317" s="161">
        <f>Premiums_Breakdown!L249/'Macro data'!I57</f>
        <v>3.7335044917490451E-4</v>
      </c>
      <c r="M317" s="161">
        <f>Premiums_Breakdown!M249/'Macro data'!J57</f>
        <v>4.3501993106264357E-4</v>
      </c>
      <c r="N317" s="161">
        <f>Premiums_Breakdown!N249/'Macro data'!K57</f>
        <v>4.4968027037075095E-4</v>
      </c>
      <c r="O317" s="161">
        <f>Premiums_Breakdown!O249/'Macro data'!L57</f>
        <v>4.4585350911744814E-4</v>
      </c>
      <c r="P317" s="230">
        <f>Premiums_Breakdown!P249/'Macro data'!M57</f>
        <v>0</v>
      </c>
      <c r="Q317" s="139" t="str">
        <f t="shared" si="34"/>
        <v>0 p.p</v>
      </c>
      <c r="R317" s="139" t="str">
        <f t="shared" si="35"/>
        <v>0 p.p</v>
      </c>
    </row>
    <row r="318" spans="3:18" x14ac:dyDescent="0.25">
      <c r="C318" s="256"/>
      <c r="D318" s="257"/>
      <c r="E318" s="45" t="s">
        <v>8</v>
      </c>
      <c r="F318" s="161">
        <f>Premiums_Breakdown!F250/'Macro data'!C58</f>
        <v>4.1015502558813056E-4</v>
      </c>
      <c r="G318" s="161">
        <f>Premiums_Breakdown!G250/'Macro data'!D58</f>
        <v>3.4509406858256438E-4</v>
      </c>
      <c r="H318" s="161">
        <f>Premiums_Breakdown!H250/'Macro data'!E58</f>
        <v>3.1535041851028702E-4</v>
      </c>
      <c r="I318" s="161">
        <f>Premiums_Breakdown!I250/'Macro data'!F58</f>
        <v>2.8585146016785873E-4</v>
      </c>
      <c r="J318" s="161">
        <f>Premiums_Breakdown!J250/'Macro data'!G58</f>
        <v>2.7503182435075743E-4</v>
      </c>
      <c r="K318" s="161">
        <f>Premiums_Breakdown!K250/'Macro data'!H58</f>
        <v>3.0168872982886563E-4</v>
      </c>
      <c r="L318" s="161">
        <f>Premiums_Breakdown!L250/'Macro data'!I58</f>
        <v>3.5041872546594038E-4</v>
      </c>
      <c r="M318" s="161">
        <f>Premiums_Breakdown!M250/'Macro data'!J58</f>
        <v>4.2673039173849958E-5</v>
      </c>
      <c r="N318" s="161">
        <f>Premiums_Breakdown!N250/'Macro data'!K58</f>
        <v>8.5049924305567365E-5</v>
      </c>
      <c r="O318" s="161">
        <f>Premiums_Breakdown!O250/'Macro data'!L58</f>
        <v>5.7581061754221186E-5</v>
      </c>
      <c r="P318" s="230">
        <f>Premiums_Breakdown!P250/'Macro data'!M58</f>
        <v>0</v>
      </c>
      <c r="Q318" s="139" t="str">
        <f t="shared" si="34"/>
        <v>0 p.p</v>
      </c>
      <c r="R318" s="139" t="str">
        <f t="shared" si="35"/>
        <v>0 p.p</v>
      </c>
    </row>
    <row r="319" spans="3:18" x14ac:dyDescent="0.25">
      <c r="C319" s="256"/>
      <c r="D319" s="257"/>
      <c r="E319" s="45" t="s">
        <v>9</v>
      </c>
      <c r="F319" s="161">
        <f>Premiums_Breakdown!F251/'Macro data'!C59</f>
        <v>5.7761209042261083E-4</v>
      </c>
      <c r="G319" s="161">
        <f>Premiums_Breakdown!G251/'Macro data'!D59</f>
        <v>6.0581517485057477E-4</v>
      </c>
      <c r="H319" s="161">
        <f>Premiums_Breakdown!H251/'Macro data'!E59</f>
        <v>5.9685285694869108E-4</v>
      </c>
      <c r="I319" s="161">
        <f>Premiums_Breakdown!I251/'Macro data'!F59</f>
        <v>5.4951910182854109E-4</v>
      </c>
      <c r="J319" s="161">
        <f>Premiums_Breakdown!J251/'Macro data'!G59</f>
        <v>5.2908394072963185E-4</v>
      </c>
      <c r="K319" s="161">
        <f>Premiums_Breakdown!K251/'Macro data'!H59</f>
        <v>4.7874687618944343E-4</v>
      </c>
      <c r="L319" s="161">
        <f>Premiums_Breakdown!L251/'Macro data'!I59</f>
        <v>4.372931781564289E-4</v>
      </c>
      <c r="M319" s="161">
        <f>Premiums_Breakdown!M251/'Macro data'!J59</f>
        <v>4.1258014771328936E-4</v>
      </c>
      <c r="N319" s="161">
        <f>Premiums_Breakdown!N251/'Macro data'!K59</f>
        <v>3.8833643678453836E-4</v>
      </c>
      <c r="O319" s="161">
        <f>Premiums_Breakdown!O251/'Macro data'!L59</f>
        <v>3.9107359505928909E-4</v>
      </c>
      <c r="P319" s="230">
        <f>Premiums_Breakdown!P251/'Macro data'!M59</f>
        <v>3.5046671633529172E-4</v>
      </c>
      <c r="Q319" s="139" t="str">
        <f t="shared" si="34"/>
        <v>0 p.p</v>
      </c>
      <c r="R319" s="139" t="str">
        <f t="shared" si="35"/>
        <v>0 p.p</v>
      </c>
    </row>
    <row r="320" spans="3:18" x14ac:dyDescent="0.25">
      <c r="C320" s="256"/>
      <c r="D320" s="257"/>
      <c r="E320" s="45" t="s">
        <v>10</v>
      </c>
      <c r="F320" s="161">
        <f>Premiums_Breakdown!F252/'Macro data'!C60</f>
        <v>6.7456418517594196E-4</v>
      </c>
      <c r="G320" s="161">
        <f>Premiums_Breakdown!G252/'Macro data'!D60</f>
        <v>6.349190288100641E-4</v>
      </c>
      <c r="H320" s="161">
        <f>Premiums_Breakdown!H252/'Macro data'!E60</f>
        <v>6.5630913442710334E-4</v>
      </c>
      <c r="I320" s="161">
        <f>Premiums_Breakdown!I252/'Macro data'!F60</f>
        <v>5.9278076258710436E-4</v>
      </c>
      <c r="J320" s="161">
        <f>Premiums_Breakdown!J252/'Macro data'!G60</f>
        <v>5.4859556451824631E-4</v>
      </c>
      <c r="K320" s="161">
        <f>Premiums_Breakdown!K252/'Macro data'!H60</f>
        <v>5.7041477920004768E-4</v>
      </c>
      <c r="L320" s="161">
        <f>Premiums_Breakdown!L252/'Macro data'!I60</f>
        <v>5.9257346493357568E-4</v>
      </c>
      <c r="M320" s="161">
        <f>Premiums_Breakdown!M252/'Macro data'!J60</f>
        <v>5.9348334825738269E-4</v>
      </c>
      <c r="N320" s="161">
        <f>Premiums_Breakdown!N252/'Macro data'!K60</f>
        <v>6.1820094973297364E-4</v>
      </c>
      <c r="O320" s="161">
        <f>Premiums_Breakdown!O252/'Macro data'!L60</f>
        <v>6.3214003094683559E-4</v>
      </c>
      <c r="P320" s="230">
        <f>Premiums_Breakdown!P252/'Macro data'!M60</f>
        <v>6.2740484768276841E-4</v>
      </c>
      <c r="Q320" s="139" t="str">
        <f t="shared" si="34"/>
        <v>0 p.p</v>
      </c>
      <c r="R320" s="139" t="str">
        <f t="shared" si="35"/>
        <v>0 p.p</v>
      </c>
    </row>
    <row r="321" spans="3:18" x14ac:dyDescent="0.25">
      <c r="C321" s="256"/>
      <c r="D321" s="257"/>
      <c r="E321" s="45" t="s">
        <v>11</v>
      </c>
      <c r="F321" s="161">
        <f>Premiums_Breakdown!F253/'Macro data'!C61</f>
        <v>6.5173857153160016E-4</v>
      </c>
      <c r="G321" s="161">
        <f>Premiums_Breakdown!G253/'Macro data'!D61</f>
        <v>6.2303256586707058E-4</v>
      </c>
      <c r="H321" s="161">
        <f>Premiums_Breakdown!H253/'Macro data'!E61</f>
        <v>5.4336477150890836E-4</v>
      </c>
      <c r="I321" s="161">
        <f>Premiums_Breakdown!I253/'Macro data'!F61</f>
        <v>4.9854291837773111E-4</v>
      </c>
      <c r="J321" s="161">
        <f>Premiums_Breakdown!J253/'Macro data'!G61</f>
        <v>5.1005837112007421E-4</v>
      </c>
      <c r="K321" s="161">
        <f>Premiums_Breakdown!K253/'Macro data'!H61</f>
        <v>4.976748527733382E-4</v>
      </c>
      <c r="L321" s="161">
        <f>Premiums_Breakdown!L253/'Macro data'!I61</f>
        <v>4.6885609620506775E-4</v>
      </c>
      <c r="M321" s="161">
        <f>Premiums_Breakdown!M253/'Macro data'!J61</f>
        <v>4.6278220973891896E-4</v>
      </c>
      <c r="N321" s="161">
        <f>Premiums_Breakdown!N253/'Macro data'!K61</f>
        <v>4.3269320614165599E-4</v>
      </c>
      <c r="O321" s="161">
        <f>Premiums_Breakdown!O253/'Macro data'!L61</f>
        <v>3.5293033759889252E-4</v>
      </c>
      <c r="P321" s="230">
        <f>Premiums_Breakdown!P253/'Macro data'!M61</f>
        <v>0</v>
      </c>
      <c r="Q321" s="139" t="str">
        <f t="shared" si="34"/>
        <v>0 p.p</v>
      </c>
      <c r="R321" s="139" t="str">
        <f t="shared" si="35"/>
        <v>0 p.p</v>
      </c>
    </row>
    <row r="322" spans="3:18" x14ac:dyDescent="0.25">
      <c r="C322" s="256"/>
      <c r="D322" s="257"/>
      <c r="E322" s="45" t="s">
        <v>12</v>
      </c>
      <c r="F322" s="161">
        <f>Premiums_Breakdown!F254/'Macro data'!C62</f>
        <v>3.7243827240459102E-4</v>
      </c>
      <c r="G322" s="161">
        <f>Premiums_Breakdown!G254/'Macro data'!D62</f>
        <v>3.3140399301641402E-4</v>
      </c>
      <c r="H322" s="161">
        <f>Premiums_Breakdown!H254/'Macro data'!E62</f>
        <v>3.2135077502920849E-4</v>
      </c>
      <c r="I322" s="161">
        <f>Premiums_Breakdown!I254/'Macro data'!F62</f>
        <v>3.3930175135538164E-4</v>
      </c>
      <c r="J322" s="161">
        <f>Premiums_Breakdown!J254/'Macro data'!G62</f>
        <v>3.3457788043673563E-4</v>
      </c>
      <c r="K322" s="161">
        <f>Premiums_Breakdown!K254/'Macro data'!H62</f>
        <v>3.0324599567874459E-4</v>
      </c>
      <c r="L322" s="161">
        <f>Premiums_Breakdown!L254/'Macro data'!I62</f>
        <v>2.6524073248880683E-4</v>
      </c>
      <c r="M322" s="161">
        <f>Premiums_Breakdown!M254/'Macro data'!J62</f>
        <v>2.45485119510339E-4</v>
      </c>
      <c r="N322" s="161">
        <f>Premiums_Breakdown!N254/'Macro data'!K62</f>
        <v>2.2141699668955844E-4</v>
      </c>
      <c r="O322" s="161">
        <f>Premiums_Breakdown!O254/'Macro data'!L62</f>
        <v>2.0280829189923388E-4</v>
      </c>
      <c r="P322" s="230">
        <f>Premiums_Breakdown!P254/'Macro data'!M62</f>
        <v>0</v>
      </c>
      <c r="Q322" s="139" t="str">
        <f t="shared" si="34"/>
        <v>0 p.p</v>
      </c>
      <c r="R322" s="139" t="str">
        <f t="shared" si="35"/>
        <v>0 p.p</v>
      </c>
    </row>
    <row r="323" spans="3:18" x14ac:dyDescent="0.25">
      <c r="C323" s="256"/>
      <c r="D323" s="257"/>
      <c r="E323" s="45" t="s">
        <v>13</v>
      </c>
      <c r="F323" s="161">
        <f>Premiums_Breakdown!F255/'Macro data'!C63</f>
        <v>8.5855070780222018E-4</v>
      </c>
      <c r="G323" s="161">
        <f>Premiums_Breakdown!G255/'Macro data'!D63</f>
        <v>9.2996196349696698E-4</v>
      </c>
      <c r="H323" s="161">
        <f>Premiums_Breakdown!H255/'Macro data'!E63</f>
        <v>1.0037853023120854E-3</v>
      </c>
      <c r="I323" s="161">
        <f>Premiums_Breakdown!I255/'Macro data'!F63</f>
        <v>9.1562085215950368E-4</v>
      </c>
      <c r="J323" s="161">
        <f>Premiums_Breakdown!J255/'Macro data'!G63</f>
        <v>9.6587422984186909E-4</v>
      </c>
      <c r="K323" s="161">
        <f>Premiums_Breakdown!K255/'Macro data'!H63</f>
        <v>9.585740201443479E-4</v>
      </c>
      <c r="L323" s="161">
        <f>Premiums_Breakdown!L255/'Macro data'!I63</f>
        <v>9.9813450575899124E-4</v>
      </c>
      <c r="M323" s="161">
        <f>Premiums_Breakdown!M255/'Macro data'!J63</f>
        <v>9.0251005008613004E-4</v>
      </c>
      <c r="N323" s="161">
        <f>Premiums_Breakdown!N255/'Macro data'!K63</f>
        <v>8.1142709390602888E-4</v>
      </c>
      <c r="O323" s="161">
        <f>Premiums_Breakdown!O255/'Macro data'!L63</f>
        <v>8.2735309179017612E-4</v>
      </c>
      <c r="P323" s="230">
        <f>Premiums_Breakdown!P255/'Macro data'!M63</f>
        <v>0</v>
      </c>
      <c r="Q323" s="139" t="str">
        <f t="shared" si="34"/>
        <v>0 p.p</v>
      </c>
      <c r="R323" s="139" t="str">
        <f t="shared" si="35"/>
        <v>0 p.p</v>
      </c>
    </row>
    <row r="324" spans="3:18" x14ac:dyDescent="0.25">
      <c r="C324" s="256"/>
      <c r="D324" s="257"/>
      <c r="E324" s="45" t="s">
        <v>14</v>
      </c>
      <c r="F324" s="161">
        <f>Premiums_Breakdown!F256/'Macro data'!C64</f>
        <v>1.3168404601676109E-4</v>
      </c>
      <c r="G324" s="161">
        <f>Premiums_Breakdown!G256/'Macro data'!D64</f>
        <v>1.0624050010596108E-4</v>
      </c>
      <c r="H324" s="161">
        <f>Premiums_Breakdown!H256/'Macro data'!E64</f>
        <v>1.1268848713051469E-4</v>
      </c>
      <c r="I324" s="161">
        <f>Premiums_Breakdown!I256/'Macro data'!F64</f>
        <v>1.1964106333956206E-4</v>
      </c>
      <c r="J324" s="161">
        <f>Premiums_Breakdown!J256/'Macro data'!G64</f>
        <v>9.5681347537449957E-5</v>
      </c>
      <c r="K324" s="161">
        <f>Premiums_Breakdown!K256/'Macro data'!H64</f>
        <v>1.0270680904095244E-4</v>
      </c>
      <c r="L324" s="161">
        <f>Premiums_Breakdown!L256/'Macro data'!I64</f>
        <v>1.0384104294479098E-4</v>
      </c>
      <c r="M324" s="161">
        <f>Premiums_Breakdown!M256/'Macro data'!J64</f>
        <v>9.7205966442873458E-5</v>
      </c>
      <c r="N324" s="161">
        <f>Premiums_Breakdown!N256/'Macro data'!K64</f>
        <v>8.9263900947430459E-5</v>
      </c>
      <c r="O324" s="161">
        <f>Premiums_Breakdown!O256/'Macro data'!L64</f>
        <v>9.6837379419861206E-5</v>
      </c>
      <c r="P324" s="230">
        <f>Premiums_Breakdown!P256/'Macro data'!M64</f>
        <v>0</v>
      </c>
      <c r="Q324" s="139" t="str">
        <f t="shared" si="34"/>
        <v>0 p.p</v>
      </c>
      <c r="R324" s="139" t="str">
        <f t="shared" si="35"/>
        <v>0 p.p</v>
      </c>
    </row>
    <row r="325" spans="3:18" x14ac:dyDescent="0.25">
      <c r="C325" s="256"/>
      <c r="D325" s="257"/>
      <c r="E325" s="45" t="s">
        <v>15</v>
      </c>
      <c r="F325" s="161">
        <f>Premiums_Breakdown!F257/'Macro data'!C65</f>
        <v>0</v>
      </c>
      <c r="G325" s="161">
        <f>Premiums_Breakdown!G257/'Macro data'!D65</f>
        <v>0</v>
      </c>
      <c r="H325" s="161">
        <f>Premiums_Breakdown!H257/'Macro data'!E65</f>
        <v>0</v>
      </c>
      <c r="I325" s="161">
        <f>Premiums_Breakdown!I257/'Macro data'!F65</f>
        <v>0</v>
      </c>
      <c r="J325" s="161">
        <f>Premiums_Breakdown!J257/'Macro data'!G65</f>
        <v>0</v>
      </c>
      <c r="K325" s="161">
        <f>Premiums_Breakdown!K257/'Macro data'!H65</f>
        <v>0</v>
      </c>
      <c r="L325" s="161">
        <f>Premiums_Breakdown!L257/'Macro data'!I65</f>
        <v>0</v>
      </c>
      <c r="M325" s="161">
        <f>Premiums_Breakdown!M257/'Macro data'!J65</f>
        <v>0</v>
      </c>
      <c r="N325" s="161">
        <f>Premiums_Breakdown!N257/'Macro data'!K65</f>
        <v>0</v>
      </c>
      <c r="O325" s="161">
        <f>Premiums_Breakdown!O257/'Macro data'!L65</f>
        <v>0</v>
      </c>
      <c r="P325" s="230">
        <f>Premiums_Breakdown!P257/'Macro data'!M65</f>
        <v>0</v>
      </c>
      <c r="Q325" s="139" t="str">
        <f t="shared" si="34"/>
        <v>-</v>
      </c>
      <c r="R325" s="139" t="str">
        <f t="shared" si="35"/>
        <v>-</v>
      </c>
    </row>
    <row r="326" spans="3:18" x14ac:dyDescent="0.25">
      <c r="C326" s="256"/>
      <c r="D326" s="257"/>
      <c r="E326" s="45" t="s">
        <v>16</v>
      </c>
      <c r="F326" s="161">
        <f>Premiums_Breakdown!F258/'Macro data'!C66</f>
        <v>1.0853271906513977E-3</v>
      </c>
      <c r="G326" s="161">
        <f>Premiums_Breakdown!G258/'Macro data'!D66</f>
        <v>8.5420507614188243E-4</v>
      </c>
      <c r="H326" s="161">
        <f>Premiums_Breakdown!H258/'Macro data'!E66</f>
        <v>8.2577730018615402E-4</v>
      </c>
      <c r="I326" s="161">
        <f>Premiums_Breakdown!I258/'Macro data'!F66</f>
        <v>7.7499586718550049E-4</v>
      </c>
      <c r="J326" s="161">
        <f>Premiums_Breakdown!J258/'Macro data'!G66</f>
        <v>1.2752582139673415E-3</v>
      </c>
      <c r="K326" s="161">
        <f>Premiums_Breakdown!K258/'Macro data'!H66</f>
        <v>1.724614681216172E-3</v>
      </c>
      <c r="L326" s="161">
        <f>Premiums_Breakdown!L258/'Macro data'!I66</f>
        <v>1.7882498727367574E-3</v>
      </c>
      <c r="M326" s="161">
        <f>Premiums_Breakdown!M258/'Macro data'!J66</f>
        <v>1.3440252640630117E-3</v>
      </c>
      <c r="N326" s="161">
        <f>Premiums_Breakdown!N258/'Macro data'!K66</f>
        <v>1.337755344271074E-3</v>
      </c>
      <c r="O326" s="161">
        <f>Premiums_Breakdown!O258/'Macro data'!L66</f>
        <v>1.4674284143035119E-3</v>
      </c>
      <c r="P326" s="230">
        <f>Premiums_Breakdown!P258/'Macro data'!M66</f>
        <v>0</v>
      </c>
      <c r="Q326" s="139" t="str">
        <f t="shared" si="34"/>
        <v>0 p.p</v>
      </c>
      <c r="R326" s="139" t="str">
        <f t="shared" si="35"/>
        <v>0 p.p</v>
      </c>
    </row>
    <row r="327" spans="3:18" x14ac:dyDescent="0.25">
      <c r="C327" s="256"/>
      <c r="D327" s="257"/>
      <c r="E327" s="45" t="s">
        <v>17</v>
      </c>
      <c r="F327" s="161">
        <f>Premiums_Breakdown!F259/'Macro data'!C67</f>
        <v>5.294305051990433E-4</v>
      </c>
      <c r="G327" s="161">
        <f>Premiums_Breakdown!G259/'Macro data'!D67</f>
        <v>5.2401709221640714E-4</v>
      </c>
      <c r="H327" s="161">
        <f>Premiums_Breakdown!H259/'Macro data'!E67</f>
        <v>4.6153210585158158E-4</v>
      </c>
      <c r="I327" s="161">
        <f>Premiums_Breakdown!I259/'Macro data'!F67</f>
        <v>4.1607027339977666E-4</v>
      </c>
      <c r="J327" s="161">
        <f>Premiums_Breakdown!J259/'Macro data'!G67</f>
        <v>4.2071526003448765E-4</v>
      </c>
      <c r="K327" s="161">
        <f>Premiums_Breakdown!K259/'Macro data'!H67</f>
        <v>4.0923833945570408E-4</v>
      </c>
      <c r="L327" s="161">
        <f>Premiums_Breakdown!L259/'Macro data'!I67</f>
        <v>3.8114351024703085E-4</v>
      </c>
      <c r="M327" s="161">
        <f>Premiums_Breakdown!M259/'Macro data'!J67</f>
        <v>3.6976983902137179E-4</v>
      </c>
      <c r="N327" s="161">
        <f>Premiums_Breakdown!N259/'Macro data'!K67</f>
        <v>3.3248072973885963E-4</v>
      </c>
      <c r="O327" s="161">
        <f>Premiums_Breakdown!O259/'Macro data'!L67</f>
        <v>2.9264433796581245E-4</v>
      </c>
      <c r="P327" s="230">
        <f>Premiums_Breakdown!P259/'Macro data'!M67</f>
        <v>2.7594679448819171E-4</v>
      </c>
      <c r="Q327" s="139" t="str">
        <f t="shared" si="34"/>
        <v>0 p.p</v>
      </c>
      <c r="R327" s="139" t="str">
        <f t="shared" si="35"/>
        <v>0 p.p</v>
      </c>
    </row>
    <row r="328" spans="3:18" x14ac:dyDescent="0.25">
      <c r="C328" s="256"/>
      <c r="D328" s="257"/>
      <c r="E328" s="45" t="s">
        <v>18</v>
      </c>
      <c r="F328" s="161">
        <f>Premiums_Breakdown!F260/'Macro data'!C68</f>
        <v>0</v>
      </c>
      <c r="G328" s="161">
        <f>Premiums_Breakdown!G260/'Macro data'!D68</f>
        <v>0</v>
      </c>
      <c r="H328" s="161">
        <f>Premiums_Breakdown!H260/'Macro data'!E68</f>
        <v>0</v>
      </c>
      <c r="I328" s="161">
        <f>Premiums_Breakdown!I260/'Macro data'!F68</f>
        <v>0</v>
      </c>
      <c r="J328" s="161">
        <f>Premiums_Breakdown!J260/'Macro data'!G68</f>
        <v>0</v>
      </c>
      <c r="K328" s="161">
        <f>Premiums_Breakdown!K260/'Macro data'!H68</f>
        <v>0</v>
      </c>
      <c r="L328" s="161">
        <f>Premiums_Breakdown!L260/'Macro data'!I68</f>
        <v>0</v>
      </c>
      <c r="M328" s="161">
        <f>Premiums_Breakdown!M260/'Macro data'!J68</f>
        <v>0</v>
      </c>
      <c r="N328" s="161">
        <f>Premiums_Breakdown!N260/'Macro data'!K68</f>
        <v>0</v>
      </c>
      <c r="O328" s="161">
        <f>Premiums_Breakdown!O260/'Macro data'!L68</f>
        <v>0</v>
      </c>
      <c r="P328" s="230">
        <f>Premiums_Breakdown!P260/'Macro data'!M68</f>
        <v>0</v>
      </c>
      <c r="Q328" s="139" t="str">
        <f t="shared" si="34"/>
        <v>-</v>
      </c>
      <c r="R328" s="139" t="str">
        <f t="shared" si="35"/>
        <v>-</v>
      </c>
    </row>
    <row r="329" spans="3:18" x14ac:dyDescent="0.25">
      <c r="C329" s="256"/>
      <c r="D329" s="257"/>
      <c r="E329" s="45" t="s">
        <v>19</v>
      </c>
      <c r="F329" s="161">
        <f>Premiums_Breakdown!F261/'Macro data'!C69</f>
        <v>0</v>
      </c>
      <c r="G329" s="161">
        <f>Premiums_Breakdown!G261/'Macro data'!D69</f>
        <v>0</v>
      </c>
      <c r="H329" s="161">
        <f>Premiums_Breakdown!H261/'Macro data'!E69</f>
        <v>0</v>
      </c>
      <c r="I329" s="161">
        <f>Premiums_Breakdown!I261/'Macro data'!F69</f>
        <v>0</v>
      </c>
      <c r="J329" s="161">
        <f>Premiums_Breakdown!J261/'Macro data'!G69</f>
        <v>0</v>
      </c>
      <c r="K329" s="161">
        <f>Premiums_Breakdown!K261/'Macro data'!H69</f>
        <v>0</v>
      </c>
      <c r="L329" s="161">
        <f>Premiums_Breakdown!L261/'Macro data'!I69</f>
        <v>6.6038790169364089E-4</v>
      </c>
      <c r="M329" s="161">
        <f>Premiums_Breakdown!M261/'Macro data'!J69</f>
        <v>1.4147473261275535E-5</v>
      </c>
      <c r="N329" s="161">
        <f>Premiums_Breakdown!N261/'Macro data'!K69</f>
        <v>4.3367114032685109E-5</v>
      </c>
      <c r="O329" s="161">
        <f>Premiums_Breakdown!O261/'Macro data'!L69</f>
        <v>4.1953625786906496E-5</v>
      </c>
      <c r="P329" s="230">
        <f>Premiums_Breakdown!P261/'Macro data'!M69</f>
        <v>0</v>
      </c>
      <c r="Q329" s="139" t="str">
        <f t="shared" si="34"/>
        <v>0 p.p</v>
      </c>
      <c r="R329" s="139" t="str">
        <f t="shared" si="35"/>
        <v>-</v>
      </c>
    </row>
    <row r="330" spans="3:18" x14ac:dyDescent="0.25">
      <c r="C330" s="256"/>
      <c r="D330" s="257"/>
      <c r="E330" s="45" t="s">
        <v>20</v>
      </c>
      <c r="F330" s="161">
        <f>Premiums_Breakdown!F262/'Macro data'!C70</f>
        <v>6.9647717558575333E-4</v>
      </c>
      <c r="G330" s="161">
        <f>Premiums_Breakdown!G262/'Macro data'!D70</f>
        <v>4.9421021645367261E-4</v>
      </c>
      <c r="H330" s="161">
        <f>Premiums_Breakdown!H262/'Macro data'!E70</f>
        <v>3.2271026600880128E-4</v>
      </c>
      <c r="I330" s="161">
        <f>Premiums_Breakdown!I262/'Macro data'!F70</f>
        <v>2.3522210697764573E-4</v>
      </c>
      <c r="J330" s="161">
        <f>Premiums_Breakdown!J262/'Macro data'!G70</f>
        <v>2.3206227206120633E-4</v>
      </c>
      <c r="K330" s="161">
        <f>Premiums_Breakdown!K262/'Macro data'!H70</f>
        <v>1.7014576852298263E-4</v>
      </c>
      <c r="L330" s="161">
        <f>Premiums_Breakdown!L262/'Macro data'!I70</f>
        <v>1.6902282002999531E-4</v>
      </c>
      <c r="M330" s="161">
        <f>Premiums_Breakdown!M262/'Macro data'!J70</f>
        <v>1.9585117328520108E-4</v>
      </c>
      <c r="N330" s="161">
        <f>Premiums_Breakdown!N262/'Macro data'!K70</f>
        <v>1.8380813515080427E-4</v>
      </c>
      <c r="O330" s="161">
        <f>Premiums_Breakdown!O262/'Macro data'!L70</f>
        <v>1.6513113063083398E-4</v>
      </c>
      <c r="P330" s="230">
        <f>Premiums_Breakdown!P262/'Macro data'!M70</f>
        <v>0</v>
      </c>
      <c r="Q330" s="139" t="str">
        <f t="shared" si="34"/>
        <v>0 p.p</v>
      </c>
      <c r="R330" s="139" t="str">
        <f t="shared" si="35"/>
        <v>0 p.p</v>
      </c>
    </row>
    <row r="331" spans="3:18" x14ac:dyDescent="0.25">
      <c r="C331" s="256"/>
      <c r="D331" s="257"/>
      <c r="E331" s="45" t="s">
        <v>21</v>
      </c>
      <c r="F331" s="161">
        <f>Premiums_Breakdown!F263/'Macro data'!C71</f>
        <v>2.6386829007816275E-3</v>
      </c>
      <c r="G331" s="161">
        <f>Premiums_Breakdown!G263/'Macro data'!D71</f>
        <v>2.4144921752401456E-3</v>
      </c>
      <c r="H331" s="161">
        <f>Premiums_Breakdown!H263/'Macro data'!E71</f>
        <v>1.29743602897595E-3</v>
      </c>
      <c r="I331" s="161">
        <f>Premiums_Breakdown!I263/'Macro data'!F71</f>
        <v>1.2137421095384047E-3</v>
      </c>
      <c r="J331" s="161">
        <f>Premiums_Breakdown!J263/'Macro data'!G71</f>
        <v>6.5266696036679888E-4</v>
      </c>
      <c r="K331" s="161">
        <f>Premiums_Breakdown!K263/'Macro data'!H71</f>
        <v>5.8645293715179356E-4</v>
      </c>
      <c r="L331" s="161">
        <f>Premiums_Breakdown!L263/'Macro data'!I71</f>
        <v>6.3641184938252897E-4</v>
      </c>
      <c r="M331" s="161">
        <f>Premiums_Breakdown!M263/'Macro data'!J71</f>
        <v>6.0932263633593992E-4</v>
      </c>
      <c r="N331" s="161">
        <f>Premiums_Breakdown!N263/'Macro data'!K71</f>
        <v>5.9696519554080878E-4</v>
      </c>
      <c r="O331" s="161">
        <f>Premiums_Breakdown!O263/'Macro data'!L71</f>
        <v>5.9933673401435744E-4</v>
      </c>
      <c r="P331" s="230">
        <f>Premiums_Breakdown!P263/'Macro data'!M71</f>
        <v>5.813880006572212E-4</v>
      </c>
      <c r="Q331" s="139" t="str">
        <f t="shared" si="34"/>
        <v>0 p.p</v>
      </c>
      <c r="R331" s="139" t="str">
        <f t="shared" si="35"/>
        <v>-0.2 p.p</v>
      </c>
    </row>
    <row r="332" spans="3:18" x14ac:dyDescent="0.25">
      <c r="C332" s="256"/>
      <c r="D332" s="257"/>
      <c r="E332" s="45" t="s">
        <v>22</v>
      </c>
      <c r="F332" s="161">
        <f>Premiums_Breakdown!F264/'Macro data'!C72</f>
        <v>1.3375842861330987E-3</v>
      </c>
      <c r="G332" s="161">
        <f>Premiums_Breakdown!G264/'Macro data'!D72</f>
        <v>1.2595809535083306E-3</v>
      </c>
      <c r="H332" s="161">
        <f>Premiums_Breakdown!H264/'Macro data'!E72</f>
        <v>1.2573154484134459E-3</v>
      </c>
      <c r="I332" s="161">
        <f>Premiums_Breakdown!I264/'Macro data'!F72</f>
        <v>1.2189332198728827E-3</v>
      </c>
      <c r="J332" s="161">
        <f>Premiums_Breakdown!J264/'Macro data'!G72</f>
        <v>1.3998244714482993E-3</v>
      </c>
      <c r="K332" s="161">
        <f>Premiums_Breakdown!K264/'Macro data'!H72</f>
        <v>1.3907552821177042E-3</v>
      </c>
      <c r="L332" s="161">
        <f>Premiums_Breakdown!L264/'Macro data'!I72</f>
        <v>1.2968874700718276E-3</v>
      </c>
      <c r="M332" s="161">
        <f>Premiums_Breakdown!M264/'Macro data'!J72</f>
        <v>1.3282959704726338E-3</v>
      </c>
      <c r="N332" s="161">
        <f>Premiums_Breakdown!N264/'Macro data'!K72</f>
        <v>1.3403918556952068E-3</v>
      </c>
      <c r="O332" s="161">
        <f>Premiums_Breakdown!O264/'Macro data'!L72</f>
        <v>1.1589357409415245E-3</v>
      </c>
      <c r="P332" s="230">
        <f>Premiums_Breakdown!P264/'Macro data'!M72</f>
        <v>9.6704176997901964E-4</v>
      </c>
      <c r="Q332" s="139" t="str">
        <f t="shared" si="34"/>
        <v>0 p.p</v>
      </c>
      <c r="R332" s="139" t="str">
        <f t="shared" si="35"/>
        <v>0 p.p</v>
      </c>
    </row>
    <row r="333" spans="3:18" x14ac:dyDescent="0.25">
      <c r="C333" s="256"/>
      <c r="D333" s="257"/>
      <c r="E333" s="45" t="s">
        <v>23</v>
      </c>
      <c r="F333" s="161">
        <f>Premiums_Breakdown!F265/'Macro data'!C73</f>
        <v>0</v>
      </c>
      <c r="G333" s="161">
        <f>Premiums_Breakdown!G265/'Macro data'!D73</f>
        <v>0</v>
      </c>
      <c r="H333" s="161">
        <f>Premiums_Breakdown!H265/'Macro data'!E73</f>
        <v>0</v>
      </c>
      <c r="I333" s="161">
        <f>Premiums_Breakdown!I265/'Macro data'!F73</f>
        <v>0</v>
      </c>
      <c r="J333" s="161">
        <f>Premiums_Breakdown!J265/'Macro data'!G73</f>
        <v>0</v>
      </c>
      <c r="K333" s="161">
        <f>Premiums_Breakdown!K265/'Macro data'!H73</f>
        <v>0</v>
      </c>
      <c r="L333" s="161">
        <f>Premiums_Breakdown!L265/'Macro data'!I73</f>
        <v>0</v>
      </c>
      <c r="M333" s="161">
        <f>Premiums_Breakdown!M265/'Macro data'!J73</f>
        <v>0</v>
      </c>
      <c r="N333" s="161">
        <f>Premiums_Breakdown!N265/'Macro data'!K73</f>
        <v>0</v>
      </c>
      <c r="O333" s="161">
        <f>Premiums_Breakdown!O265/'Macro data'!L73</f>
        <v>0</v>
      </c>
      <c r="P333" s="230">
        <f>Premiums_Breakdown!P265/'Macro data'!M73</f>
        <v>0</v>
      </c>
      <c r="Q333" s="139" t="str">
        <f t="shared" si="34"/>
        <v>-</v>
      </c>
      <c r="R333" s="139" t="str">
        <f t="shared" si="35"/>
        <v>-</v>
      </c>
    </row>
    <row r="334" spans="3:18" x14ac:dyDescent="0.25">
      <c r="C334" s="256"/>
      <c r="D334" s="257"/>
      <c r="E334" s="45" t="s">
        <v>24</v>
      </c>
      <c r="F334" s="161">
        <f>Premiums_Breakdown!F266/'Macro data'!C74</f>
        <v>3.1509833965153968E-4</v>
      </c>
      <c r="G334" s="161">
        <f>Premiums_Breakdown!G266/'Macro data'!D74</f>
        <v>2.791124380162296E-4</v>
      </c>
      <c r="H334" s="161">
        <f>Premiums_Breakdown!H266/'Macro data'!E74</f>
        <v>2.5676802037868766E-4</v>
      </c>
      <c r="I334" s="161">
        <f>Premiums_Breakdown!I266/'Macro data'!F74</f>
        <v>2.2606766046373708E-4</v>
      </c>
      <c r="J334" s="161">
        <f>Premiums_Breakdown!J266/'Macro data'!G74</f>
        <v>1.7694812488552584E-4</v>
      </c>
      <c r="K334" s="161">
        <f>Premiums_Breakdown!K266/'Macro data'!H74</f>
        <v>2.1268198206895864E-4</v>
      </c>
      <c r="L334" s="161">
        <f>Premiums_Breakdown!L266/'Macro data'!I74</f>
        <v>1.7950452094467177E-4</v>
      </c>
      <c r="M334" s="161">
        <f>Premiums_Breakdown!M266/'Macro data'!J74</f>
        <v>1.9427521503495988E-4</v>
      </c>
      <c r="N334" s="161">
        <f>Premiums_Breakdown!N266/'Macro data'!K74</f>
        <v>2.1029442103296289E-4</v>
      </c>
      <c r="O334" s="161">
        <f>Premiums_Breakdown!O266/'Macro data'!L74</f>
        <v>2.0500233320481151E-4</v>
      </c>
      <c r="P334" s="230">
        <f>Premiums_Breakdown!P266/'Macro data'!M74</f>
        <v>0</v>
      </c>
      <c r="Q334" s="139" t="str">
        <f t="shared" si="34"/>
        <v>0 p.p</v>
      </c>
      <c r="R334" s="139" t="str">
        <f t="shared" si="35"/>
        <v>0 p.p</v>
      </c>
    </row>
    <row r="335" spans="3:18" x14ac:dyDescent="0.25">
      <c r="C335" s="256"/>
      <c r="D335" s="257"/>
      <c r="E335" s="45" t="s">
        <v>25</v>
      </c>
      <c r="F335" s="161">
        <f>Premiums_Breakdown!F267/'Macro data'!C75</f>
        <v>5.4271386923398905E-4</v>
      </c>
      <c r="G335" s="161">
        <f>Premiums_Breakdown!G267/'Macro data'!D75</f>
        <v>4.9586644946253639E-4</v>
      </c>
      <c r="H335" s="161">
        <f>Premiums_Breakdown!H267/'Macro data'!E75</f>
        <v>4.6415765332300337E-4</v>
      </c>
      <c r="I335" s="161">
        <f>Premiums_Breakdown!I267/'Macro data'!F75</f>
        <v>4.3278854495727698E-4</v>
      </c>
      <c r="J335" s="161">
        <f>Premiums_Breakdown!J267/'Macro data'!G75</f>
        <v>4.1612998799145319E-4</v>
      </c>
      <c r="K335" s="161">
        <f>Premiums_Breakdown!K267/'Macro data'!H75</f>
        <v>3.8570874674120339E-4</v>
      </c>
      <c r="L335" s="161">
        <f>Premiums_Breakdown!L267/'Macro data'!I75</f>
        <v>3.5734247167506437E-4</v>
      </c>
      <c r="M335" s="161">
        <f>Premiums_Breakdown!M267/'Macro data'!J75</f>
        <v>3.5460096147623896E-4</v>
      </c>
      <c r="N335" s="161">
        <f>Premiums_Breakdown!N267/'Macro data'!K75</f>
        <v>3.6205619330395848E-4</v>
      </c>
      <c r="O335" s="161">
        <f>Premiums_Breakdown!O267/'Macro data'!L75</f>
        <v>3.4702022740944384E-4</v>
      </c>
      <c r="P335" s="230">
        <f>Premiums_Breakdown!P267/'Macro data'!M75</f>
        <v>3.0932501746662558E-4</v>
      </c>
      <c r="Q335" s="139" t="str">
        <f t="shared" si="34"/>
        <v>0 p.p</v>
      </c>
      <c r="R335" s="139" t="str">
        <f t="shared" si="35"/>
        <v>0 p.p</v>
      </c>
    </row>
    <row r="336" spans="3:18" x14ac:dyDescent="0.25">
      <c r="C336" s="256"/>
      <c r="D336" s="257"/>
      <c r="E336" s="45" t="s">
        <v>26</v>
      </c>
      <c r="F336" s="161">
        <f>Premiums_Breakdown!F268/'Macro data'!C76</f>
        <v>2.0415775634984604E-4</v>
      </c>
      <c r="G336" s="161">
        <f>Premiums_Breakdown!G268/'Macro data'!D76</f>
        <v>2.1045533783862444E-4</v>
      </c>
      <c r="H336" s="161">
        <f>Premiums_Breakdown!H268/'Macro data'!E76</f>
        <v>1.7556598542851207E-4</v>
      </c>
      <c r="I336" s="161">
        <f>Premiums_Breakdown!I268/'Macro data'!F76</f>
        <v>1.4093725716912594E-4</v>
      </c>
      <c r="J336" s="161">
        <f>Premiums_Breakdown!J268/'Macro data'!G76</f>
        <v>1.2689279130055327E-4</v>
      </c>
      <c r="K336" s="161">
        <f>Premiums_Breakdown!K268/'Macro data'!H76</f>
        <v>2.3795304281102551E-4</v>
      </c>
      <c r="L336" s="161">
        <f>Premiums_Breakdown!L268/'Macro data'!I76</f>
        <v>2.127323442917048E-4</v>
      </c>
      <c r="M336" s="161">
        <f>Premiums_Breakdown!M268/'Macro data'!J76</f>
        <v>1.3403980319204981E-4</v>
      </c>
      <c r="N336" s="161">
        <f>Premiums_Breakdown!N268/'Macro data'!K76</f>
        <v>2.0739348260047206E-4</v>
      </c>
      <c r="O336" s="161">
        <f>Premiums_Breakdown!O268/'Macro data'!L76</f>
        <v>1.9233497321351507E-4</v>
      </c>
      <c r="P336" s="230">
        <f>Premiums_Breakdown!P268/'Macro data'!M76</f>
        <v>0</v>
      </c>
      <c r="Q336" s="139" t="str">
        <f t="shared" si="34"/>
        <v>0 p.p</v>
      </c>
      <c r="R336" s="139" t="str">
        <f t="shared" si="35"/>
        <v>0 p.p</v>
      </c>
    </row>
    <row r="337" spans="3:18" x14ac:dyDescent="0.25">
      <c r="C337" s="256"/>
      <c r="D337" s="257"/>
      <c r="E337" s="45" t="s">
        <v>27</v>
      </c>
      <c r="F337" s="161">
        <f>Premiums_Breakdown!F269/'Macro data'!C77</f>
        <v>4.1470159480904871E-4</v>
      </c>
      <c r="G337" s="161">
        <f>Premiums_Breakdown!G269/'Macro data'!D77</f>
        <v>3.412578720432902E-4</v>
      </c>
      <c r="H337" s="161">
        <f>Premiums_Breakdown!H269/'Macro data'!E77</f>
        <v>3.538393838048695E-4</v>
      </c>
      <c r="I337" s="161">
        <f>Premiums_Breakdown!I269/'Macro data'!F77</f>
        <v>3.4080176253056252E-4</v>
      </c>
      <c r="J337" s="161">
        <f>Premiums_Breakdown!J269/'Macro data'!G77</f>
        <v>3.2151673510426716E-4</v>
      </c>
      <c r="K337" s="161">
        <f>Premiums_Breakdown!K269/'Macro data'!H77</f>
        <v>3.7919260129753838E-4</v>
      </c>
      <c r="L337" s="161">
        <f>Premiums_Breakdown!L269/'Macro data'!I77</f>
        <v>3.1441674289500119E-4</v>
      </c>
      <c r="M337" s="161">
        <f>Premiums_Breakdown!M269/'Macro data'!J77</f>
        <v>2.7499879131655762E-4</v>
      </c>
      <c r="N337" s="161">
        <f>Premiums_Breakdown!N269/'Macro data'!K77</f>
        <v>2.4594868725897993E-4</v>
      </c>
      <c r="O337" s="161">
        <f>Premiums_Breakdown!O269/'Macro data'!L77</f>
        <v>2.3862015112053665E-4</v>
      </c>
      <c r="P337" s="230">
        <f>Premiums_Breakdown!P269/'Macro data'!M77</f>
        <v>0</v>
      </c>
      <c r="Q337" s="139" t="str">
        <f t="shared" si="34"/>
        <v>0 p.p</v>
      </c>
      <c r="R337" s="139" t="str">
        <f t="shared" si="35"/>
        <v>0 p.p</v>
      </c>
    </row>
    <row r="338" spans="3:18" x14ac:dyDescent="0.25">
      <c r="C338" s="256"/>
      <c r="D338" s="257"/>
      <c r="E338" s="45" t="s">
        <v>28</v>
      </c>
      <c r="F338" s="161">
        <f>Premiums_Breakdown!F270/'Macro data'!C78</f>
        <v>4.6790719853844983E-4</v>
      </c>
      <c r="G338" s="161">
        <f>Premiums_Breakdown!G270/'Macro data'!D78</f>
        <v>4.2649332845050427E-4</v>
      </c>
      <c r="H338" s="161">
        <f>Premiums_Breakdown!H270/'Macro data'!E78</f>
        <v>3.6716651004456619E-4</v>
      </c>
      <c r="I338" s="161">
        <f>Premiums_Breakdown!I270/'Macro data'!F78</f>
        <v>3.6981617291466352E-4</v>
      </c>
      <c r="J338" s="161">
        <f>Premiums_Breakdown!J270/'Macro data'!G78</f>
        <v>3.6889479120554822E-4</v>
      </c>
      <c r="K338" s="161">
        <f>Premiums_Breakdown!K270/'Macro data'!H78</f>
        <v>3.8710176905508464E-4</v>
      </c>
      <c r="L338" s="161">
        <f>Premiums_Breakdown!L270/'Macro data'!I78</f>
        <v>3.8653104948701807E-4</v>
      </c>
      <c r="M338" s="161">
        <f>Premiums_Breakdown!M270/'Macro data'!J78</f>
        <v>4.068524807151924E-4</v>
      </c>
      <c r="N338" s="161">
        <f>Premiums_Breakdown!N270/'Macro data'!K78</f>
        <v>4.4437038271399209E-4</v>
      </c>
      <c r="O338" s="161">
        <f>Premiums_Breakdown!O270/'Macro data'!L78</f>
        <v>3.0987162461266045E-4</v>
      </c>
      <c r="P338" s="230">
        <f>Premiums_Breakdown!P270/'Macro data'!M78</f>
        <v>0</v>
      </c>
      <c r="Q338" s="139" t="str">
        <f t="shared" si="34"/>
        <v>0 p.p</v>
      </c>
      <c r="R338" s="139" t="str">
        <f t="shared" si="35"/>
        <v>0 p.p</v>
      </c>
    </row>
    <row r="339" spans="3:18" x14ac:dyDescent="0.25">
      <c r="C339" s="256"/>
      <c r="D339" s="257"/>
      <c r="E339" s="45" t="s">
        <v>29</v>
      </c>
      <c r="F339" s="161">
        <f>Premiums_Breakdown!F271/'Macro data'!C79</f>
        <v>1.572079371054234E-4</v>
      </c>
      <c r="G339" s="161">
        <f>Premiums_Breakdown!G271/'Macro data'!D79</f>
        <v>1.4008329794749059E-4</v>
      </c>
      <c r="H339" s="161">
        <f>Premiums_Breakdown!H271/'Macro data'!E79</f>
        <v>1.965230903699679E-4</v>
      </c>
      <c r="I339" s="161">
        <f>Premiums_Breakdown!I271/'Macro data'!F79</f>
        <v>1.6045291526342229E-4</v>
      </c>
      <c r="J339" s="161">
        <f>Premiums_Breakdown!J271/'Macro data'!G79</f>
        <v>1.5414584961081918E-4</v>
      </c>
      <c r="K339" s="161">
        <f>Premiums_Breakdown!K271/'Macro data'!H79</f>
        <v>9.4045508621622004E-5</v>
      </c>
      <c r="L339" s="161">
        <f>Premiums_Breakdown!L271/'Macro data'!I79</f>
        <v>0</v>
      </c>
      <c r="M339" s="161">
        <f>Premiums_Breakdown!M271/'Macro data'!J79</f>
        <v>0</v>
      </c>
      <c r="N339" s="161">
        <f>Premiums_Breakdown!N271/'Macro data'!K79</f>
        <v>0</v>
      </c>
      <c r="O339" s="161">
        <f>Premiums_Breakdown!O271/'Macro data'!L79</f>
        <v>0</v>
      </c>
      <c r="P339" s="230">
        <f>Premiums_Breakdown!P271/'Macro data'!M79</f>
        <v>0</v>
      </c>
      <c r="Q339" s="139" t="str">
        <f t="shared" si="34"/>
        <v>-</v>
      </c>
      <c r="R339" s="139" t="str">
        <f t="shared" si="35"/>
        <v>-</v>
      </c>
    </row>
    <row r="340" spans="3:18" x14ac:dyDescent="0.25">
      <c r="C340" s="256"/>
      <c r="D340" s="257"/>
      <c r="E340" s="45" t="s">
        <v>30</v>
      </c>
      <c r="F340" s="161">
        <f>Premiums_Breakdown!F272/'Macro data'!C80</f>
        <v>3.2332475395732766E-4</v>
      </c>
      <c r="G340" s="161">
        <f>Premiums_Breakdown!G272/'Macro data'!D80</f>
        <v>3.075364636841028E-4</v>
      </c>
      <c r="H340" s="161">
        <f>Premiums_Breakdown!H272/'Macro data'!E80</f>
        <v>5.4747662216538159E-5</v>
      </c>
      <c r="I340" s="161">
        <f>Premiums_Breakdown!I272/'Macro data'!F80</f>
        <v>2.7307578876671227E-4</v>
      </c>
      <c r="J340" s="161">
        <f>Premiums_Breakdown!J272/'Macro data'!G80</f>
        <v>3.3780912377521073E-4</v>
      </c>
      <c r="K340" s="161">
        <f>Premiums_Breakdown!K272/'Macro data'!H80</f>
        <v>3.8167933006196821E-4</v>
      </c>
      <c r="L340" s="161">
        <f>Premiums_Breakdown!L272/'Macro data'!I80</f>
        <v>2.912819225123443E-4</v>
      </c>
      <c r="M340" s="161">
        <f>Premiums_Breakdown!M272/'Macro data'!J80</f>
        <v>3.5049914752805964E-4</v>
      </c>
      <c r="N340" s="161">
        <f>Premiums_Breakdown!N272/'Macro data'!K80</f>
        <v>3.2404437013494315E-4</v>
      </c>
      <c r="O340" s="161">
        <f>Premiums_Breakdown!O272/'Macro data'!L80</f>
        <v>3.2121768713419768E-4</v>
      </c>
      <c r="P340" s="230">
        <f>Premiums_Breakdown!P272/'Macro data'!M80</f>
        <v>0</v>
      </c>
      <c r="Q340" s="139" t="str">
        <f t="shared" si="34"/>
        <v>0 p.p</v>
      </c>
      <c r="R340" s="139" t="str">
        <f t="shared" si="35"/>
        <v>0 p.p</v>
      </c>
    </row>
    <row r="341" spans="3:18" ht="15.75" thickBot="1" x14ac:dyDescent="0.3">
      <c r="C341" s="256"/>
      <c r="D341" s="257"/>
      <c r="E341" s="45" t="s">
        <v>41</v>
      </c>
      <c r="F341" s="162">
        <f>Premiums_Breakdown!F273/'Macro data'!C81</f>
        <v>3.7532853804077442E-3</v>
      </c>
      <c r="G341" s="162">
        <f>Premiums_Breakdown!G273/'Macro data'!D81</f>
        <v>4.0162283217436189E-3</v>
      </c>
      <c r="H341" s="162">
        <f>Premiums_Breakdown!H273/'Macro data'!E81</f>
        <v>4.0349192808487267E-3</v>
      </c>
      <c r="I341" s="162">
        <f>Premiums_Breakdown!I273/'Macro data'!F81</f>
        <v>3.9412751003987858E-3</v>
      </c>
      <c r="J341" s="162">
        <f>Premiums_Breakdown!J273/'Macro data'!G81</f>
        <v>4.6607283580218902E-3</v>
      </c>
      <c r="K341" s="162">
        <f>Premiums_Breakdown!K273/'Macro data'!H81</f>
        <v>6.4767923472784858E-3</v>
      </c>
      <c r="L341" s="162">
        <f>Premiums_Breakdown!L273/'Macro data'!I81</f>
        <v>6.5179965212961762E-3</v>
      </c>
      <c r="M341" s="162">
        <f>Premiums_Breakdown!M273/'Macro data'!J81</f>
        <v>6.3588390180779929E-3</v>
      </c>
      <c r="N341" s="162">
        <f>Premiums_Breakdown!N273/'Macro data'!K81</f>
        <v>5.5863417585826315E-3</v>
      </c>
      <c r="O341" s="162">
        <f>Premiums_Breakdown!O273/'Macro data'!L81</f>
        <v>5.3377077156681997E-3</v>
      </c>
      <c r="P341" s="231">
        <f>Premiums_Breakdown!P273/'Macro data'!M81</f>
        <v>0</v>
      </c>
      <c r="Q341" s="139" t="str">
        <f t="shared" si="34"/>
        <v>0 p.p</v>
      </c>
      <c r="R341" s="139" t="str">
        <f t="shared" si="35"/>
        <v>0.1 p.p</v>
      </c>
    </row>
    <row r="342" spans="3:18" ht="15.75" hidden="1" thickBot="1" x14ac:dyDescent="0.3">
      <c r="C342" s="258"/>
      <c r="D342" s="259"/>
      <c r="E342" s="55" t="s">
        <v>85</v>
      </c>
      <c r="F342" s="141">
        <f>Premiums_Breakdown!F274/'Macro data'!C82</f>
        <v>1.1375500440966707E-3</v>
      </c>
      <c r="G342" s="141">
        <f>Premiums_Breakdown!G274/'Macro data'!D82</f>
        <v>1.141184127345148E-3</v>
      </c>
      <c r="H342" s="141">
        <f>Premiums_Breakdown!H274/'Macro data'!E82</f>
        <v>1.1083008971434997E-3</v>
      </c>
      <c r="I342" s="141">
        <f>Premiums_Breakdown!I274/'Macro data'!F82</f>
        <v>1.062899365105141E-3</v>
      </c>
      <c r="J342" s="141">
        <f>Premiums_Breakdown!J274/'Macro data'!G82</f>
        <v>1.085002606357059E-3</v>
      </c>
      <c r="K342" s="141">
        <f>Premiums_Breakdown!K274/'Macro data'!H82</f>
        <v>1.2720773030764443E-3</v>
      </c>
      <c r="L342" s="141">
        <f>Premiums_Breakdown!L274/'Macro data'!I82</f>
        <v>1.2743725596136967E-3</v>
      </c>
      <c r="M342" s="141">
        <f>Premiums_Breakdown!M274/'Macro data'!J82</f>
        <v>1.2377552478594689E-3</v>
      </c>
      <c r="N342" s="141">
        <f>Premiums_Breakdown!N274/'Macro data'!K82</f>
        <v>1.1784494872111499E-3</v>
      </c>
      <c r="O342" s="141">
        <f>Premiums_Breakdown!O274/'Macro data'!L82</f>
        <v>1.0943577356157101E-3</v>
      </c>
      <c r="P342" s="143"/>
      <c r="Q342" s="139" t="str">
        <f>IF(OR(O342=0,N342=0),"-",IF(O342=N342,"-",CONCATENATE(ROUNDDOWN((O342-N342)*100,1), " ", "p.p")))</f>
        <v>0 p.p</v>
      </c>
      <c r="R342" s="139" t="str">
        <f>IF(OR(O342=0,F342=0),"-",IF(O342=F342,"-",CONCATENATE(ROUNDDOWN((O342-F342)*100,1), " ", "p.p")))</f>
        <v>0 p.p</v>
      </c>
    </row>
    <row r="343" spans="3:18" ht="16.5" thickTop="1" thickBot="1" x14ac:dyDescent="0.3">
      <c r="C343" s="260"/>
      <c r="D343" s="261"/>
      <c r="E343" s="55" t="s">
        <v>90</v>
      </c>
      <c r="F343" s="141">
        <f>Premiums_Breakdown!F275/'Macro data'!C89</f>
        <v>1.1789245820839199E-3</v>
      </c>
      <c r="G343" s="141">
        <f>Premiums_Breakdown!G275/'Macro data'!D89</f>
        <v>1.1858016865015026E-3</v>
      </c>
      <c r="H343" s="141">
        <f>Premiums_Breakdown!H275/'Macro data'!E89</f>
        <v>1.1535033181690403E-3</v>
      </c>
      <c r="I343" s="141">
        <f>Premiums_Breakdown!I275/'Macro data'!F89</f>
        <v>1.1074839440216716E-3</v>
      </c>
      <c r="J343" s="141">
        <f>Premiums_Breakdown!J275/'Macro data'!G89</f>
        <v>1.1320349475254794E-3</v>
      </c>
      <c r="K343" s="141">
        <f>Premiums_Breakdown!K275/'Macro data'!H89</f>
        <v>1.3244883892323919E-3</v>
      </c>
      <c r="L343" s="141">
        <f>Premiums_Breakdown!L275/'Macro data'!I89</f>
        <v>1.3269247970216184E-3</v>
      </c>
      <c r="M343" s="141">
        <f>Premiums_Breakdown!M275/'Macro data'!J89</f>
        <v>1.2930709532456485E-3</v>
      </c>
      <c r="N343" s="141">
        <f>Premiums_Breakdown!N275/'Macro data'!K89</f>
        <v>1.2335231104677539E-3</v>
      </c>
      <c r="O343" s="141">
        <f>Premiums_Breakdown!O275/'Macro data'!L89</f>
        <v>1.1452110904719359E-3</v>
      </c>
      <c r="P343" s="141" t="s">
        <v>355</v>
      </c>
      <c r="Q343" s="139" t="str">
        <f>IF(OR(O343=0,N343=0),"-",IF(O343=N343,"-",CONCATENATE(ROUNDDOWN((O343-N343)*100,1), " ", "p.p")))</f>
        <v>0 p.p</v>
      </c>
      <c r="R343" s="139" t="str">
        <f>IF(OR(O343=0,F343=0),"-",IF(O343=F343,"-",CONCATENATE(ROUNDDOWN((O343-F343)*100,1), " ", "p.p")))</f>
        <v>0 p.p</v>
      </c>
    </row>
    <row r="344" spans="3:18" ht="15.75" thickTop="1" x14ac:dyDescent="0.25"/>
  </sheetData>
  <mergeCells count="335">
    <mergeCell ref="E2:P2"/>
    <mergeCell ref="C262:D262"/>
    <mergeCell ref="C299:D299"/>
    <mergeCell ref="C336:D336"/>
    <mergeCell ref="C332:D332"/>
    <mergeCell ref="C333:D333"/>
    <mergeCell ref="C334:D334"/>
    <mergeCell ref="C335:D335"/>
    <mergeCell ref="C326:D326"/>
    <mergeCell ref="C327:D327"/>
    <mergeCell ref="C328:D328"/>
    <mergeCell ref="C329:D329"/>
    <mergeCell ref="C330:D330"/>
    <mergeCell ref="C331:D331"/>
    <mergeCell ref="C320:D320"/>
    <mergeCell ref="C321:D321"/>
    <mergeCell ref="C322:D322"/>
    <mergeCell ref="C323:D323"/>
    <mergeCell ref="C324:D324"/>
    <mergeCell ref="C325:D325"/>
    <mergeCell ref="C314:D314"/>
    <mergeCell ref="C315:D315"/>
    <mergeCell ref="C316:D316"/>
    <mergeCell ref="C317:D317"/>
    <mergeCell ref="C318:D318"/>
    <mergeCell ref="C319:D319"/>
    <mergeCell ref="C308:D308"/>
    <mergeCell ref="C309:D309"/>
    <mergeCell ref="C310:D310"/>
    <mergeCell ref="C311:D311"/>
    <mergeCell ref="C312:D312"/>
    <mergeCell ref="C313:D313"/>
    <mergeCell ref="E308:P308"/>
    <mergeCell ref="C288:D288"/>
    <mergeCell ref="C289:D289"/>
    <mergeCell ref="C290:D290"/>
    <mergeCell ref="C291:D291"/>
    <mergeCell ref="C292:D292"/>
    <mergeCell ref="C293:D293"/>
    <mergeCell ref="C282:D282"/>
    <mergeCell ref="C283:D283"/>
    <mergeCell ref="C284:D284"/>
    <mergeCell ref="C285:D285"/>
    <mergeCell ref="C286:D286"/>
    <mergeCell ref="C287:D287"/>
    <mergeCell ref="C300:D300"/>
    <mergeCell ref="C301:D301"/>
    <mergeCell ref="C302:D302"/>
    <mergeCell ref="C303:D303"/>
    <mergeCell ref="C304:D304"/>
    <mergeCell ref="C305:D305"/>
    <mergeCell ref="C294:D294"/>
    <mergeCell ref="C295:D295"/>
    <mergeCell ref="C296:D296"/>
    <mergeCell ref="C297:D297"/>
    <mergeCell ref="C298:D298"/>
    <mergeCell ref="C276:D276"/>
    <mergeCell ref="C277:D277"/>
    <mergeCell ref="C278:D278"/>
    <mergeCell ref="C279:D279"/>
    <mergeCell ref="C280:D280"/>
    <mergeCell ref="C281:D281"/>
    <mergeCell ref="C270:D270"/>
    <mergeCell ref="C271:D271"/>
    <mergeCell ref="C272:D272"/>
    <mergeCell ref="C273:D273"/>
    <mergeCell ref="C274:D274"/>
    <mergeCell ref="C275:D275"/>
    <mergeCell ref="E270:P270"/>
    <mergeCell ref="C266:D266"/>
    <mergeCell ref="C267:D267"/>
    <mergeCell ref="C256:D256"/>
    <mergeCell ref="C257:D257"/>
    <mergeCell ref="C258:D258"/>
    <mergeCell ref="C259:D259"/>
    <mergeCell ref="C260:D260"/>
    <mergeCell ref="C261:D261"/>
    <mergeCell ref="C263:D263"/>
    <mergeCell ref="C264:D264"/>
    <mergeCell ref="C265:D265"/>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24:D224"/>
    <mergeCell ref="E232:P232"/>
    <mergeCell ref="C229:D229"/>
    <mergeCell ref="C225:D225"/>
    <mergeCell ref="C218:D218"/>
    <mergeCell ref="C219:D219"/>
    <mergeCell ref="C220:D220"/>
    <mergeCell ref="C221:D221"/>
    <mergeCell ref="C222:D222"/>
    <mergeCell ref="C223:D223"/>
    <mergeCell ref="C226:D226"/>
    <mergeCell ref="C227:D227"/>
    <mergeCell ref="C228:D228"/>
    <mergeCell ref="C212:D212"/>
    <mergeCell ref="C213:D213"/>
    <mergeCell ref="C214:D214"/>
    <mergeCell ref="C215:D215"/>
    <mergeCell ref="C216:D216"/>
    <mergeCell ref="C217:D217"/>
    <mergeCell ref="C206:D206"/>
    <mergeCell ref="C207:D207"/>
    <mergeCell ref="C208:D208"/>
    <mergeCell ref="C209:D209"/>
    <mergeCell ref="C210:D210"/>
    <mergeCell ref="C211:D211"/>
    <mergeCell ref="C200:D200"/>
    <mergeCell ref="C201:D201"/>
    <mergeCell ref="C202:D202"/>
    <mergeCell ref="C203:D203"/>
    <mergeCell ref="C204:D204"/>
    <mergeCell ref="C205:D205"/>
    <mergeCell ref="C194:D194"/>
    <mergeCell ref="C195:D195"/>
    <mergeCell ref="C196:D196"/>
    <mergeCell ref="C197:D197"/>
    <mergeCell ref="C198:D198"/>
    <mergeCell ref="C199:D199"/>
    <mergeCell ref="C186:D186"/>
    <mergeCell ref="C187:D187"/>
    <mergeCell ref="E194:P194"/>
    <mergeCell ref="C188:D188"/>
    <mergeCell ref="C180:D180"/>
    <mergeCell ref="C181:D181"/>
    <mergeCell ref="C182:D182"/>
    <mergeCell ref="C183:D183"/>
    <mergeCell ref="C184:D184"/>
    <mergeCell ref="C185:D185"/>
    <mergeCell ref="C189:D189"/>
    <mergeCell ref="C190:D190"/>
    <mergeCell ref="C191:D191"/>
    <mergeCell ref="C174:D174"/>
    <mergeCell ref="C175:D175"/>
    <mergeCell ref="C176:D176"/>
    <mergeCell ref="C177:D177"/>
    <mergeCell ref="C178:D178"/>
    <mergeCell ref="C179:D179"/>
    <mergeCell ref="C168:D168"/>
    <mergeCell ref="C169:D169"/>
    <mergeCell ref="C170:D170"/>
    <mergeCell ref="C171:D171"/>
    <mergeCell ref="C172:D172"/>
    <mergeCell ref="C173:D173"/>
    <mergeCell ref="C162:D162"/>
    <mergeCell ref="C163:D163"/>
    <mergeCell ref="C164:D164"/>
    <mergeCell ref="C165:D165"/>
    <mergeCell ref="C166:D166"/>
    <mergeCell ref="C167:D167"/>
    <mergeCell ref="C156:D156"/>
    <mergeCell ref="C157:D157"/>
    <mergeCell ref="C158:D158"/>
    <mergeCell ref="C159:D159"/>
    <mergeCell ref="C160:D160"/>
    <mergeCell ref="C161:D161"/>
    <mergeCell ref="C148:D148"/>
    <mergeCell ref="C149:D149"/>
    <mergeCell ref="C150:D150"/>
    <mergeCell ref="C151:D151"/>
    <mergeCell ref="E156:P156"/>
    <mergeCell ref="C142:D142"/>
    <mergeCell ref="C143:D143"/>
    <mergeCell ref="C144:D144"/>
    <mergeCell ref="C145:D145"/>
    <mergeCell ref="C146:D146"/>
    <mergeCell ref="C147:D147"/>
    <mergeCell ref="C152:D152"/>
    <mergeCell ref="C153:D153"/>
    <mergeCell ref="C136:D136"/>
    <mergeCell ref="C137:D137"/>
    <mergeCell ref="C138:D138"/>
    <mergeCell ref="C139:D139"/>
    <mergeCell ref="C140:D140"/>
    <mergeCell ref="C141:D141"/>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1:D111"/>
    <mergeCell ref="C112:D112"/>
    <mergeCell ref="C113:D113"/>
    <mergeCell ref="C114:D114"/>
    <mergeCell ref="E118:P118"/>
    <mergeCell ref="C105:D105"/>
    <mergeCell ref="C106:D106"/>
    <mergeCell ref="C107:D107"/>
    <mergeCell ref="C108:D108"/>
    <mergeCell ref="C109:D109"/>
    <mergeCell ref="C110:D110"/>
    <mergeCell ref="C115:D115"/>
    <mergeCell ref="C99:D99"/>
    <mergeCell ref="C100:D100"/>
    <mergeCell ref="C101:D101"/>
    <mergeCell ref="C102:D102"/>
    <mergeCell ref="C103:D103"/>
    <mergeCell ref="C104:D104"/>
    <mergeCell ref="C93:D93"/>
    <mergeCell ref="C94:D94"/>
    <mergeCell ref="C95:D95"/>
    <mergeCell ref="C96:D96"/>
    <mergeCell ref="C97:D97"/>
    <mergeCell ref="C98:D98"/>
    <mergeCell ref="C87:D87"/>
    <mergeCell ref="C88:D88"/>
    <mergeCell ref="C89:D89"/>
    <mergeCell ref="C90:D90"/>
    <mergeCell ref="C91:D91"/>
    <mergeCell ref="C92:D92"/>
    <mergeCell ref="C81:D81"/>
    <mergeCell ref="C82:D82"/>
    <mergeCell ref="C83:D83"/>
    <mergeCell ref="C84:D84"/>
    <mergeCell ref="C85:D85"/>
    <mergeCell ref="C86:D86"/>
    <mergeCell ref="C35:D35"/>
    <mergeCell ref="C36:D36"/>
    <mergeCell ref="C37:D37"/>
    <mergeCell ref="C38:D38"/>
    <mergeCell ref="C39:D39"/>
    <mergeCell ref="E80:P80"/>
    <mergeCell ref="C29:D29"/>
    <mergeCell ref="C30:D30"/>
    <mergeCell ref="C31:D31"/>
    <mergeCell ref="C32:D32"/>
    <mergeCell ref="C33:D33"/>
    <mergeCell ref="C34:D34"/>
    <mergeCell ref="C40:D40"/>
    <mergeCell ref="C43:D43"/>
    <mergeCell ref="E43:P43"/>
    <mergeCell ref="C44:D44"/>
    <mergeCell ref="C45:D45"/>
    <mergeCell ref="C46:D46"/>
    <mergeCell ref="C47:D47"/>
    <mergeCell ref="C48:D48"/>
    <mergeCell ref="C49:D49"/>
    <mergeCell ref="C50:D50"/>
    <mergeCell ref="C51:D51"/>
    <mergeCell ref="C52:D52"/>
    <mergeCell ref="C26:D26"/>
    <mergeCell ref="C27:D27"/>
    <mergeCell ref="C28:D28"/>
    <mergeCell ref="C17:D17"/>
    <mergeCell ref="C18:D18"/>
    <mergeCell ref="C19:D19"/>
    <mergeCell ref="C20:D20"/>
    <mergeCell ref="C21:D21"/>
    <mergeCell ref="C22:D22"/>
    <mergeCell ref="C337:D337"/>
    <mergeCell ref="C338:D338"/>
    <mergeCell ref="C339:D339"/>
    <mergeCell ref="C340:D340"/>
    <mergeCell ref="C341:D341"/>
    <mergeCell ref="C342:D342"/>
    <mergeCell ref="C343:D343"/>
    <mergeCell ref="E3:P3"/>
    <mergeCell ref="C11:D11"/>
    <mergeCell ref="C12:D12"/>
    <mergeCell ref="C13:D13"/>
    <mergeCell ref="C14:D14"/>
    <mergeCell ref="C15:D15"/>
    <mergeCell ref="C16:D16"/>
    <mergeCell ref="E5:P5"/>
    <mergeCell ref="C6:D6"/>
    <mergeCell ref="C7:D7"/>
    <mergeCell ref="C8:D8"/>
    <mergeCell ref="C9:D9"/>
    <mergeCell ref="C10:D10"/>
    <mergeCell ref="C5:D5"/>
    <mergeCell ref="C23:D23"/>
    <mergeCell ref="C24:D24"/>
    <mergeCell ref="C25:D25"/>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80:D80"/>
  </mergeCells>
  <conditionalFormatting sqref="E6:N6">
    <cfRule type="cellIs" dxfId="220" priority="248" operator="equal">
      <formula>0</formula>
    </cfRule>
  </conditionalFormatting>
  <conditionalFormatting sqref="P6">
    <cfRule type="cellIs" dxfId="219" priority="255" operator="equal">
      <formula>0</formula>
    </cfRule>
  </conditionalFormatting>
  <conditionalFormatting sqref="E7:E38">
    <cfRule type="cellIs" dxfId="218" priority="258" operator="equal">
      <formula>0</formula>
    </cfRule>
  </conditionalFormatting>
  <conditionalFormatting sqref="O6">
    <cfRule type="cellIs" dxfId="217" priority="257" operator="equal">
      <formula>0</formula>
    </cfRule>
  </conditionalFormatting>
  <conditionalFormatting sqref="O119">
    <cfRule type="cellIs" dxfId="216" priority="209" operator="equal">
      <formula>0</formula>
    </cfRule>
  </conditionalFormatting>
  <conditionalFormatting sqref="E120:E151">
    <cfRule type="cellIs" dxfId="215" priority="211" operator="equal">
      <formula>0</formula>
    </cfRule>
  </conditionalFormatting>
  <conditionalFormatting sqref="Q6">
    <cfRule type="cellIs" dxfId="214" priority="237" operator="equal">
      <formula>0</formula>
    </cfRule>
  </conditionalFormatting>
  <conditionalFormatting sqref="R6 Q7:R40">
    <cfRule type="cellIs" dxfId="213" priority="238" operator="equal">
      <formula>0</formula>
    </cfRule>
  </conditionalFormatting>
  <conditionalFormatting sqref="Q7:R40">
    <cfRule type="dataBar" priority="239">
      <dataBar>
        <cfvo type="min"/>
        <cfvo type="max"/>
        <color rgb="FF008AEF"/>
      </dataBar>
      <extLst>
        <ext xmlns:x14="http://schemas.microsoft.com/office/spreadsheetml/2009/9/main" uri="{B025F937-C7B1-47D3-B67F-A62EFF666E3E}">
          <x14:id>{5F5AA9EE-AAA7-4A23-8D81-3434426FF2B5}</x14:id>
        </ext>
      </extLst>
    </cfRule>
  </conditionalFormatting>
  <conditionalFormatting sqref="E82:E113">
    <cfRule type="cellIs" dxfId="212" priority="236" operator="equal">
      <formula>0</formula>
    </cfRule>
  </conditionalFormatting>
  <conditionalFormatting sqref="E81:N81">
    <cfRule type="cellIs" dxfId="211" priority="235" operator="equal">
      <formula>0</formula>
    </cfRule>
  </conditionalFormatting>
  <conditionalFormatting sqref="P81">
    <cfRule type="cellIs" dxfId="210" priority="232" operator="equal">
      <formula>0</formula>
    </cfRule>
  </conditionalFormatting>
  <conditionalFormatting sqref="O81">
    <cfRule type="cellIs" dxfId="209" priority="234" operator="equal">
      <formula>0</formula>
    </cfRule>
  </conditionalFormatting>
  <conditionalFormatting sqref="P157">
    <cfRule type="cellIs" dxfId="208" priority="193" operator="equal">
      <formula>0</formula>
    </cfRule>
  </conditionalFormatting>
  <conditionalFormatting sqref="O157">
    <cfRule type="cellIs" dxfId="207" priority="195" operator="equal">
      <formula>0</formula>
    </cfRule>
  </conditionalFormatting>
  <conditionalFormatting sqref="R81 Q82:R115">
    <cfRule type="cellIs" dxfId="206" priority="215" operator="equal">
      <formula>0</formula>
    </cfRule>
  </conditionalFormatting>
  <conditionalFormatting sqref="Q81">
    <cfRule type="cellIs" dxfId="205" priority="214" operator="equal">
      <formula>0</formula>
    </cfRule>
  </conditionalFormatting>
  <conditionalFormatting sqref="E119:N119">
    <cfRule type="cellIs" dxfId="204" priority="213" operator="equal">
      <formula>0</formula>
    </cfRule>
  </conditionalFormatting>
  <conditionalFormatting sqref="R119 Q120:R153">
    <cfRule type="cellIs" dxfId="203" priority="201" operator="equal">
      <formula>0</formula>
    </cfRule>
  </conditionalFormatting>
  <conditionalFormatting sqref="Q82:R115">
    <cfRule type="dataBar" priority="216">
      <dataBar>
        <cfvo type="min"/>
        <cfvo type="max"/>
        <color rgb="FF008AEF"/>
      </dataBar>
      <extLst>
        <ext xmlns:x14="http://schemas.microsoft.com/office/spreadsheetml/2009/9/main" uri="{B025F937-C7B1-47D3-B67F-A62EFF666E3E}">
          <x14:id>{4F6779E5-642F-4746-98FB-E5CC7CB4F3D3}</x14:id>
        </ext>
      </extLst>
    </cfRule>
  </conditionalFormatting>
  <conditionalFormatting sqref="P119">
    <cfRule type="cellIs" dxfId="202" priority="207" operator="equal">
      <formula>0</formula>
    </cfRule>
  </conditionalFormatting>
  <conditionalFormatting sqref="E234:E265">
    <cfRule type="cellIs" dxfId="201" priority="169" operator="equal">
      <formula>0</formula>
    </cfRule>
  </conditionalFormatting>
  <conditionalFormatting sqref="Q119">
    <cfRule type="cellIs" dxfId="200" priority="200" operator="equal">
      <formula>0</formula>
    </cfRule>
  </conditionalFormatting>
  <conditionalFormatting sqref="E233:N233">
    <cfRule type="cellIs" dxfId="199" priority="171" operator="equal">
      <formula>0</formula>
    </cfRule>
  </conditionalFormatting>
  <conditionalFormatting sqref="E157:N157">
    <cfRule type="cellIs" dxfId="198" priority="199" operator="equal">
      <formula>0</formula>
    </cfRule>
  </conditionalFormatting>
  <conditionalFormatting sqref="Q120:R153">
    <cfRule type="dataBar" priority="202">
      <dataBar>
        <cfvo type="min"/>
        <cfvo type="max"/>
        <color rgb="FF008AEF"/>
      </dataBar>
      <extLst>
        <ext xmlns:x14="http://schemas.microsoft.com/office/spreadsheetml/2009/9/main" uri="{B025F937-C7B1-47D3-B67F-A62EFF666E3E}">
          <x14:id>{A07DBF3E-DCCB-44C4-A54D-D51323413760}</x14:id>
        </ext>
      </extLst>
    </cfRule>
  </conditionalFormatting>
  <conditionalFormatting sqref="E195:N195">
    <cfRule type="cellIs" dxfId="197" priority="185" operator="equal">
      <formula>0</formula>
    </cfRule>
  </conditionalFormatting>
  <conditionalFormatting sqref="E158:E189">
    <cfRule type="cellIs" dxfId="196" priority="197" operator="equal">
      <formula>0</formula>
    </cfRule>
  </conditionalFormatting>
  <conditionalFormatting sqref="E271:N271 P271">
    <cfRule type="cellIs" dxfId="195" priority="157" operator="equal">
      <formula>0</formula>
    </cfRule>
  </conditionalFormatting>
  <conditionalFormatting sqref="E272:E303">
    <cfRule type="cellIs" dxfId="194" priority="155" operator="equal">
      <formula>0</formula>
    </cfRule>
  </conditionalFormatting>
  <conditionalFormatting sqref="Q157">
    <cfRule type="cellIs" dxfId="193" priority="186" operator="equal">
      <formula>0</formula>
    </cfRule>
  </conditionalFormatting>
  <conditionalFormatting sqref="R157 Q158:R191">
    <cfRule type="cellIs" dxfId="192" priority="187" operator="equal">
      <formula>0</formula>
    </cfRule>
  </conditionalFormatting>
  <conditionalFormatting sqref="Q158:R191">
    <cfRule type="dataBar" priority="188">
      <dataBar>
        <cfvo type="min"/>
        <cfvo type="max"/>
        <color rgb="FF008AEF"/>
      </dataBar>
      <extLst>
        <ext xmlns:x14="http://schemas.microsoft.com/office/spreadsheetml/2009/9/main" uri="{B025F937-C7B1-47D3-B67F-A62EFF666E3E}">
          <x14:id>{97A8A80E-B60D-4E71-924F-2AE0612525FC}</x14:id>
        </ext>
      </extLst>
    </cfRule>
  </conditionalFormatting>
  <conditionalFormatting sqref="E196:E227">
    <cfRule type="cellIs" dxfId="191" priority="183" operator="equal">
      <formula>0</formula>
    </cfRule>
  </conditionalFormatting>
  <conditionalFormatting sqref="E310:E341">
    <cfRule type="cellIs" dxfId="190" priority="141" operator="equal">
      <formula>0</formula>
    </cfRule>
  </conditionalFormatting>
  <conditionalFormatting sqref="E228">
    <cfRule type="cellIs" dxfId="189" priority="184" operator="equal">
      <formula>0</formula>
    </cfRule>
  </conditionalFormatting>
  <conditionalFormatting sqref="P195">
    <cfRule type="cellIs" dxfId="188" priority="179" operator="equal">
      <formula>0</formula>
    </cfRule>
  </conditionalFormatting>
  <conditionalFormatting sqref="O195">
    <cfRule type="cellIs" dxfId="187" priority="181" operator="equal">
      <formula>0</formula>
    </cfRule>
  </conditionalFormatting>
  <conditionalFormatting sqref="E309:N309 P309">
    <cfRule type="cellIs" dxfId="186" priority="143" operator="equal">
      <formula>0</formula>
    </cfRule>
  </conditionalFormatting>
  <conditionalFormatting sqref="Q195">
    <cfRule type="cellIs" dxfId="185" priority="172" operator="equal">
      <formula>0</formula>
    </cfRule>
  </conditionalFormatting>
  <conditionalFormatting sqref="R195 Q196:R229">
    <cfRule type="cellIs" dxfId="184" priority="173" operator="equal">
      <formula>0</formula>
    </cfRule>
  </conditionalFormatting>
  <conditionalFormatting sqref="Q196:R229">
    <cfRule type="dataBar" priority="174">
      <dataBar>
        <cfvo type="min"/>
        <cfvo type="max"/>
        <color rgb="FF008AEF"/>
      </dataBar>
      <extLst>
        <ext xmlns:x14="http://schemas.microsoft.com/office/spreadsheetml/2009/9/main" uri="{B025F937-C7B1-47D3-B67F-A62EFF666E3E}">
          <x14:id>{6628F8F8-5ADA-460D-8B2C-ED277472E70B}</x14:id>
        </ext>
      </extLst>
    </cfRule>
  </conditionalFormatting>
  <conditionalFormatting sqref="O233">
    <cfRule type="cellIs" dxfId="183" priority="167" operator="equal">
      <formula>0</formula>
    </cfRule>
  </conditionalFormatting>
  <conditionalFormatting sqref="P233">
    <cfRule type="cellIs" dxfId="182" priority="165" operator="equal">
      <formula>0</formula>
    </cfRule>
  </conditionalFormatting>
  <conditionalFormatting sqref="Q233">
    <cfRule type="cellIs" dxfId="181" priority="158" operator="equal">
      <formula>0</formula>
    </cfRule>
  </conditionalFormatting>
  <conditionalFormatting sqref="R233 Q234:R267">
    <cfRule type="cellIs" dxfId="180" priority="159" operator="equal">
      <formula>0</formula>
    </cfRule>
  </conditionalFormatting>
  <conditionalFormatting sqref="Q234:R267">
    <cfRule type="dataBar" priority="160">
      <dataBar>
        <cfvo type="min"/>
        <cfvo type="max"/>
        <color rgb="FF008AEF"/>
      </dataBar>
      <extLst>
        <ext xmlns:x14="http://schemas.microsoft.com/office/spreadsheetml/2009/9/main" uri="{B025F937-C7B1-47D3-B67F-A62EFF666E3E}">
          <x14:id>{2278E02F-0AA2-472F-9719-052914E53714}</x14:id>
        </ext>
      </extLst>
    </cfRule>
  </conditionalFormatting>
  <conditionalFormatting sqref="O271">
    <cfRule type="cellIs" dxfId="179" priority="153" operator="equal">
      <formula>0</formula>
    </cfRule>
  </conditionalFormatting>
  <conditionalFormatting sqref="Q271">
    <cfRule type="cellIs" dxfId="178" priority="144" operator="equal">
      <formula>0</formula>
    </cfRule>
  </conditionalFormatting>
  <conditionalFormatting sqref="R271 Q272:R305">
    <cfRule type="cellIs" dxfId="177" priority="145" operator="equal">
      <formula>0</formula>
    </cfRule>
  </conditionalFormatting>
  <conditionalFormatting sqref="Q272:R305">
    <cfRule type="dataBar" priority="146">
      <dataBar>
        <cfvo type="min"/>
        <cfvo type="max"/>
        <color rgb="FF008AEF"/>
      </dataBar>
      <extLst>
        <ext xmlns:x14="http://schemas.microsoft.com/office/spreadsheetml/2009/9/main" uri="{B025F937-C7B1-47D3-B67F-A62EFF666E3E}">
          <x14:id>{17BBD480-B786-46F0-B554-9C7C379AA2FF}</x14:id>
        </ext>
      </extLst>
    </cfRule>
  </conditionalFormatting>
  <conditionalFormatting sqref="O309">
    <cfRule type="cellIs" dxfId="176" priority="139" operator="equal">
      <formula>0</formula>
    </cfRule>
  </conditionalFormatting>
  <conditionalFormatting sqref="Q309">
    <cfRule type="cellIs" dxfId="175" priority="130" operator="equal">
      <formula>0</formula>
    </cfRule>
  </conditionalFormatting>
  <conditionalFormatting sqref="R309 Q310:R343">
    <cfRule type="cellIs" dxfId="174" priority="131" operator="equal">
      <formula>0</formula>
    </cfRule>
  </conditionalFormatting>
  <conditionalFormatting sqref="Q310:R343">
    <cfRule type="dataBar" priority="132">
      <dataBar>
        <cfvo type="min"/>
        <cfvo type="max"/>
        <color rgb="FF008AEF"/>
      </dataBar>
      <extLst>
        <ext xmlns:x14="http://schemas.microsoft.com/office/spreadsheetml/2009/9/main" uri="{B025F937-C7B1-47D3-B67F-A62EFF666E3E}">
          <x14:id>{7D0C7DBA-482E-4873-878F-70A88E72EA41}</x14:id>
        </ext>
      </extLst>
    </cfRule>
  </conditionalFormatting>
  <conditionalFormatting sqref="E229">
    <cfRule type="cellIs" dxfId="173" priority="97" operator="equal">
      <formula>0</formula>
    </cfRule>
  </conditionalFormatting>
  <conditionalFormatting sqref="E190">
    <cfRule type="cellIs" dxfId="172" priority="96" operator="equal">
      <formula>0</formula>
    </cfRule>
  </conditionalFormatting>
  <conditionalFormatting sqref="E115">
    <cfRule type="cellIs" dxfId="171" priority="91" operator="equal">
      <formula>0</formula>
    </cfRule>
  </conditionalFormatting>
  <conditionalFormatting sqref="E266">
    <cfRule type="cellIs" dxfId="170" priority="88" operator="equal">
      <formula>0</formula>
    </cfRule>
  </conditionalFormatting>
  <conditionalFormatting sqref="E304">
    <cfRule type="cellIs" dxfId="169" priority="86" operator="equal">
      <formula>0</formula>
    </cfRule>
  </conditionalFormatting>
  <conditionalFormatting sqref="E267">
    <cfRule type="cellIs" dxfId="168" priority="87" operator="equal">
      <formula>0</formula>
    </cfRule>
  </conditionalFormatting>
  <conditionalFormatting sqref="E153">
    <cfRule type="cellIs" dxfId="167" priority="93" operator="equal">
      <formula>0</formula>
    </cfRule>
  </conditionalFormatting>
  <conditionalFormatting sqref="E114">
    <cfRule type="cellIs" dxfId="166" priority="92" operator="equal">
      <formula>0</formula>
    </cfRule>
  </conditionalFormatting>
  <conditionalFormatting sqref="E305">
    <cfRule type="cellIs" dxfId="165" priority="85" operator="equal">
      <formula>0</formula>
    </cfRule>
  </conditionalFormatting>
  <conditionalFormatting sqref="E342">
    <cfRule type="cellIs" dxfId="164" priority="84" operator="equal">
      <formula>0</formula>
    </cfRule>
  </conditionalFormatting>
  <conditionalFormatting sqref="E191">
    <cfRule type="cellIs" dxfId="163" priority="95" operator="equal">
      <formula>0</formula>
    </cfRule>
  </conditionalFormatting>
  <conditionalFormatting sqref="E152">
    <cfRule type="cellIs" dxfId="162" priority="94" operator="equal">
      <formula>0</formula>
    </cfRule>
  </conditionalFormatting>
  <conditionalFormatting sqref="E343">
    <cfRule type="cellIs" dxfId="161" priority="83" operator="equal">
      <formula>0</formula>
    </cfRule>
  </conditionalFormatting>
  <conditionalFormatting sqref="F310:P341">
    <cfRule type="cellIs" dxfId="160" priority="75" operator="equal">
      <formula>0</formula>
    </cfRule>
  </conditionalFormatting>
  <conditionalFormatting sqref="F120:P151">
    <cfRule type="cellIs" dxfId="159" priority="80" operator="equal">
      <formula>0</formula>
    </cfRule>
  </conditionalFormatting>
  <conditionalFormatting sqref="F82:P113">
    <cfRule type="cellIs" dxfId="158" priority="81" operator="equal">
      <formula>0</formula>
    </cfRule>
  </conditionalFormatting>
  <conditionalFormatting sqref="F196:P227">
    <cfRule type="cellIs" dxfId="157" priority="78" operator="equal">
      <formula>0</formula>
    </cfRule>
  </conditionalFormatting>
  <conditionalFormatting sqref="F158:P189">
    <cfRule type="cellIs" dxfId="156" priority="79" operator="equal">
      <formula>0</formula>
    </cfRule>
  </conditionalFormatting>
  <conditionalFormatting sqref="F272:P303">
    <cfRule type="cellIs" dxfId="155" priority="76" operator="equal">
      <formula>0</formula>
    </cfRule>
  </conditionalFormatting>
  <conditionalFormatting sqref="F234:P265">
    <cfRule type="cellIs" dxfId="154" priority="77" operator="equal">
      <formula>0</formula>
    </cfRule>
  </conditionalFormatting>
  <conditionalFormatting sqref="C233">
    <cfRule type="cellIs" dxfId="153" priority="71" operator="equal">
      <formula>0</formula>
    </cfRule>
  </conditionalFormatting>
  <conditionalFormatting sqref="C271">
    <cfRule type="cellIs" dxfId="152" priority="67" operator="equal">
      <formula>0</formula>
    </cfRule>
  </conditionalFormatting>
  <conditionalFormatting sqref="C309">
    <cfRule type="cellIs" dxfId="151" priority="63" operator="equal">
      <formula>0</formula>
    </cfRule>
  </conditionalFormatting>
  <conditionalFormatting sqref="C157">
    <cfRule type="cellIs" dxfId="150" priority="62" operator="equal">
      <formula>0</formula>
    </cfRule>
  </conditionalFormatting>
  <conditionalFormatting sqref="C195">
    <cfRule type="cellIs" dxfId="149" priority="59" operator="equal">
      <formula>0</formula>
    </cfRule>
  </conditionalFormatting>
  <conditionalFormatting sqref="C6">
    <cfRule type="cellIs" dxfId="148" priority="56" operator="equal">
      <formula>0</formula>
    </cfRule>
  </conditionalFormatting>
  <conditionalFormatting sqref="C7:C38">
    <cfRule type="cellIs" dxfId="147" priority="55" operator="equal">
      <formula>0</formula>
    </cfRule>
  </conditionalFormatting>
  <conditionalFormatting sqref="C39:C40">
    <cfRule type="cellIs" dxfId="146" priority="54" operator="equal">
      <formula>0</formula>
    </cfRule>
  </conditionalFormatting>
  <conditionalFormatting sqref="C119">
    <cfRule type="cellIs" dxfId="145" priority="53" operator="equal">
      <formula>0</formula>
    </cfRule>
  </conditionalFormatting>
  <conditionalFormatting sqref="C5">
    <cfRule type="cellIs" dxfId="144" priority="52" operator="equal">
      <formula>0</formula>
    </cfRule>
  </conditionalFormatting>
  <conditionalFormatting sqref="C118">
    <cfRule type="cellIs" dxfId="143" priority="51" operator="equal">
      <formula>0</formula>
    </cfRule>
  </conditionalFormatting>
  <conditionalFormatting sqref="C156">
    <cfRule type="cellIs" dxfId="142" priority="44" operator="equal">
      <formula>0</formula>
    </cfRule>
  </conditionalFormatting>
  <conditionalFormatting sqref="C194">
    <cfRule type="cellIs" dxfId="141" priority="43" operator="equal">
      <formula>0</formula>
    </cfRule>
  </conditionalFormatting>
  <conditionalFormatting sqref="C232">
    <cfRule type="cellIs" dxfId="140" priority="42" operator="equal">
      <formula>0</formula>
    </cfRule>
  </conditionalFormatting>
  <conditionalFormatting sqref="C270">
    <cfRule type="cellIs" dxfId="139" priority="41" operator="equal">
      <formula>0</formula>
    </cfRule>
  </conditionalFormatting>
  <conditionalFormatting sqref="C308">
    <cfRule type="cellIs" dxfId="138" priority="40" operator="equal">
      <formula>0</formula>
    </cfRule>
  </conditionalFormatting>
  <conditionalFormatting sqref="C120:C151">
    <cfRule type="cellIs" dxfId="137" priority="37" operator="equal">
      <formula>0</formula>
    </cfRule>
  </conditionalFormatting>
  <conditionalFormatting sqref="C152:C153">
    <cfRule type="cellIs" dxfId="136" priority="36" operator="equal">
      <formula>0</formula>
    </cfRule>
  </conditionalFormatting>
  <conditionalFormatting sqref="C158:C189">
    <cfRule type="cellIs" dxfId="135" priority="35" operator="equal">
      <formula>0</formula>
    </cfRule>
  </conditionalFormatting>
  <conditionalFormatting sqref="C190:C191">
    <cfRule type="cellIs" dxfId="134" priority="34" operator="equal">
      <formula>0</formula>
    </cfRule>
  </conditionalFormatting>
  <conditionalFormatting sqref="C196:C227">
    <cfRule type="cellIs" dxfId="133" priority="33" operator="equal">
      <formula>0</formula>
    </cfRule>
  </conditionalFormatting>
  <conditionalFormatting sqref="C228:C229">
    <cfRule type="cellIs" dxfId="132" priority="32" operator="equal">
      <formula>0</formula>
    </cfRule>
  </conditionalFormatting>
  <conditionalFormatting sqref="C234:C265">
    <cfRule type="cellIs" dxfId="131" priority="31" operator="equal">
      <formula>0</formula>
    </cfRule>
  </conditionalFormatting>
  <conditionalFormatting sqref="C266:C267">
    <cfRule type="cellIs" dxfId="130" priority="30" operator="equal">
      <formula>0</formula>
    </cfRule>
  </conditionalFormatting>
  <conditionalFormatting sqref="C272:C303">
    <cfRule type="cellIs" dxfId="129" priority="29" operator="equal">
      <formula>0</formula>
    </cfRule>
  </conditionalFormatting>
  <conditionalFormatting sqref="C304:C305">
    <cfRule type="cellIs" dxfId="128" priority="28" operator="equal">
      <formula>0</formula>
    </cfRule>
  </conditionalFormatting>
  <conditionalFormatting sqref="C310:C341">
    <cfRule type="cellIs" dxfId="127" priority="27" operator="equal">
      <formula>0</formula>
    </cfRule>
  </conditionalFormatting>
  <conditionalFormatting sqref="C342:C343">
    <cfRule type="cellIs" dxfId="126" priority="26" operator="equal">
      <formula>0</formula>
    </cfRule>
  </conditionalFormatting>
  <conditionalFormatting sqref="C43">
    <cfRule type="cellIs" dxfId="125" priority="12" operator="equal">
      <formula>0</formula>
    </cfRule>
  </conditionalFormatting>
  <conditionalFormatting sqref="E44:N44">
    <cfRule type="cellIs" dxfId="124" priority="22" operator="equal">
      <formula>0</formula>
    </cfRule>
  </conditionalFormatting>
  <conditionalFormatting sqref="P44">
    <cfRule type="cellIs" dxfId="123" priority="23" operator="equal">
      <formula>0</formula>
    </cfRule>
  </conditionalFormatting>
  <conditionalFormatting sqref="E45:E76">
    <cfRule type="cellIs" dxfId="122" priority="25" operator="equal">
      <formula>0</formula>
    </cfRule>
  </conditionalFormatting>
  <conditionalFormatting sqref="O44">
    <cfRule type="cellIs" dxfId="121" priority="24" operator="equal">
      <formula>0</formula>
    </cfRule>
  </conditionalFormatting>
  <conditionalFormatting sqref="Q44">
    <cfRule type="cellIs" dxfId="120" priority="19" operator="equal">
      <formula>0</formula>
    </cfRule>
  </conditionalFormatting>
  <conditionalFormatting sqref="R44 Q45:R78">
    <cfRule type="cellIs" dxfId="119" priority="20" operator="equal">
      <formula>0</formula>
    </cfRule>
  </conditionalFormatting>
  <conditionalFormatting sqref="Q45:R78">
    <cfRule type="dataBar" priority="21">
      <dataBar>
        <cfvo type="min"/>
        <cfvo type="max"/>
        <color rgb="FF008AEF"/>
      </dataBar>
      <extLst>
        <ext xmlns:x14="http://schemas.microsoft.com/office/spreadsheetml/2009/9/main" uri="{B025F937-C7B1-47D3-B67F-A62EFF666E3E}">
          <x14:id>{B72DFC0E-1F93-4510-979F-831BEF93F6DE}</x14:id>
        </ext>
      </extLst>
    </cfRule>
  </conditionalFormatting>
  <conditionalFormatting sqref="C45:C76">
    <cfRule type="cellIs" dxfId="118" priority="14" operator="equal">
      <formula>0</formula>
    </cfRule>
  </conditionalFormatting>
  <conditionalFormatting sqref="C44">
    <cfRule type="cellIs" dxfId="117" priority="15" operator="equal">
      <formula>0</formula>
    </cfRule>
  </conditionalFormatting>
  <conditionalFormatting sqref="C77:C78">
    <cfRule type="cellIs" dxfId="116" priority="13" operator="equal">
      <formula>0</formula>
    </cfRule>
  </conditionalFormatting>
  <conditionalFormatting sqref="E39">
    <cfRule type="cellIs" dxfId="115" priority="10" operator="equal">
      <formula>0</formula>
    </cfRule>
  </conditionalFormatting>
  <conditionalFormatting sqref="E40">
    <cfRule type="cellIs" dxfId="114" priority="9" operator="equal">
      <formula>0</formula>
    </cfRule>
  </conditionalFormatting>
  <conditionalFormatting sqref="E77">
    <cfRule type="cellIs" dxfId="113" priority="8" operator="equal">
      <formula>0</formula>
    </cfRule>
  </conditionalFormatting>
  <conditionalFormatting sqref="E78">
    <cfRule type="cellIs" dxfId="112" priority="7" operator="equal">
      <formula>0</formula>
    </cfRule>
  </conditionalFormatting>
  <conditionalFormatting sqref="F45:P76">
    <cfRule type="cellIs" dxfId="111" priority="6" operator="equal">
      <formula>0</formula>
    </cfRule>
  </conditionalFormatting>
  <conditionalFormatting sqref="F7:P38">
    <cfRule type="cellIs" dxfId="110" priority="5" operator="equal">
      <formula>0</formula>
    </cfRule>
  </conditionalFormatting>
  <conditionalFormatting sqref="C82:C113">
    <cfRule type="cellIs" dxfId="109" priority="4" operator="equal">
      <formula>0</formula>
    </cfRule>
  </conditionalFormatting>
  <conditionalFormatting sqref="C114:C115">
    <cfRule type="cellIs" dxfId="108" priority="3" operator="equal">
      <formula>0</formula>
    </cfRule>
  </conditionalFormatting>
  <conditionalFormatting sqref="C81">
    <cfRule type="cellIs" dxfId="107" priority="2" operator="equal">
      <formula>0</formula>
    </cfRule>
  </conditionalFormatting>
  <conditionalFormatting sqref="C80">
    <cfRule type="cellIs" dxfId="106" priority="1" operator="equal">
      <formula>0</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5F5AA9EE-AAA7-4A23-8D81-3434426FF2B5}">
            <x14:dataBar minLength="0" maxLength="100" border="1" negativeBarBorderColorSameAsPositive="0">
              <x14:cfvo type="autoMin"/>
              <x14:cfvo type="autoMax"/>
              <x14:borderColor rgb="FF008AEF"/>
              <x14:negativeFillColor rgb="FFFF0000"/>
              <x14:negativeBorderColor rgb="FFFF0000"/>
              <x14:axisColor rgb="FF000000"/>
            </x14:dataBar>
          </x14:cfRule>
          <xm:sqref>Q7:R40</xm:sqref>
        </x14:conditionalFormatting>
        <x14:conditionalFormatting xmlns:xm="http://schemas.microsoft.com/office/excel/2006/main">
          <x14:cfRule type="dataBar" id="{4F6779E5-642F-4746-98FB-E5CC7CB4F3D3}">
            <x14:dataBar minLength="0" maxLength="100" border="1" negativeBarBorderColorSameAsPositive="0">
              <x14:cfvo type="autoMin"/>
              <x14:cfvo type="autoMax"/>
              <x14:borderColor rgb="FF008AEF"/>
              <x14:negativeFillColor rgb="FFFF0000"/>
              <x14:negativeBorderColor rgb="FFFF0000"/>
              <x14:axisColor rgb="FF000000"/>
            </x14:dataBar>
          </x14:cfRule>
          <xm:sqref>Q82:R115</xm:sqref>
        </x14:conditionalFormatting>
        <x14:conditionalFormatting xmlns:xm="http://schemas.microsoft.com/office/excel/2006/main">
          <x14:cfRule type="dataBar" id="{A07DBF3E-DCCB-44C4-A54D-D51323413760}">
            <x14:dataBar minLength="0" maxLength="100" border="1" negativeBarBorderColorSameAsPositive="0">
              <x14:cfvo type="autoMin"/>
              <x14:cfvo type="autoMax"/>
              <x14:borderColor rgb="FF008AEF"/>
              <x14:negativeFillColor rgb="FFFF0000"/>
              <x14:negativeBorderColor rgb="FFFF0000"/>
              <x14:axisColor rgb="FF000000"/>
            </x14:dataBar>
          </x14:cfRule>
          <xm:sqref>Q120:R153</xm:sqref>
        </x14:conditionalFormatting>
        <x14:conditionalFormatting xmlns:xm="http://schemas.microsoft.com/office/excel/2006/main">
          <x14:cfRule type="dataBar" id="{97A8A80E-B60D-4E71-924F-2AE0612525FC}">
            <x14:dataBar minLength="0" maxLength="100" border="1" negativeBarBorderColorSameAsPositive="0">
              <x14:cfvo type="autoMin"/>
              <x14:cfvo type="autoMax"/>
              <x14:borderColor rgb="FF008AEF"/>
              <x14:negativeFillColor rgb="FFFF0000"/>
              <x14:negativeBorderColor rgb="FFFF0000"/>
              <x14:axisColor rgb="FF000000"/>
            </x14:dataBar>
          </x14:cfRule>
          <xm:sqref>Q158:R191</xm:sqref>
        </x14:conditionalFormatting>
        <x14:conditionalFormatting xmlns:xm="http://schemas.microsoft.com/office/excel/2006/main">
          <x14:cfRule type="dataBar" id="{6628F8F8-5ADA-460D-8B2C-ED277472E70B}">
            <x14:dataBar minLength="0" maxLength="100" border="1" negativeBarBorderColorSameAsPositive="0">
              <x14:cfvo type="autoMin"/>
              <x14:cfvo type="autoMax"/>
              <x14:borderColor rgb="FF008AEF"/>
              <x14:negativeFillColor rgb="FFFF0000"/>
              <x14:negativeBorderColor rgb="FFFF0000"/>
              <x14:axisColor rgb="FF000000"/>
            </x14:dataBar>
          </x14:cfRule>
          <xm:sqref>Q196:R229</xm:sqref>
        </x14:conditionalFormatting>
        <x14:conditionalFormatting xmlns:xm="http://schemas.microsoft.com/office/excel/2006/main">
          <x14:cfRule type="dataBar" id="{2278E02F-0AA2-472F-9719-052914E53714}">
            <x14:dataBar minLength="0" maxLength="100" border="1" negativeBarBorderColorSameAsPositive="0">
              <x14:cfvo type="autoMin"/>
              <x14:cfvo type="autoMax"/>
              <x14:borderColor rgb="FF008AEF"/>
              <x14:negativeFillColor rgb="FFFF0000"/>
              <x14:negativeBorderColor rgb="FFFF0000"/>
              <x14:axisColor rgb="FF000000"/>
            </x14:dataBar>
          </x14:cfRule>
          <xm:sqref>Q234:R267</xm:sqref>
        </x14:conditionalFormatting>
        <x14:conditionalFormatting xmlns:xm="http://schemas.microsoft.com/office/excel/2006/main">
          <x14:cfRule type="dataBar" id="{17BBD480-B786-46F0-B554-9C7C379AA2FF}">
            <x14:dataBar minLength="0" maxLength="100" border="1" negativeBarBorderColorSameAsPositive="0">
              <x14:cfvo type="autoMin"/>
              <x14:cfvo type="autoMax"/>
              <x14:borderColor rgb="FF008AEF"/>
              <x14:negativeFillColor rgb="FFFF0000"/>
              <x14:negativeBorderColor rgb="FFFF0000"/>
              <x14:axisColor rgb="FF000000"/>
            </x14:dataBar>
          </x14:cfRule>
          <xm:sqref>Q272:R305</xm:sqref>
        </x14:conditionalFormatting>
        <x14:conditionalFormatting xmlns:xm="http://schemas.microsoft.com/office/excel/2006/main">
          <x14:cfRule type="dataBar" id="{7D0C7DBA-482E-4873-878F-70A88E72EA41}">
            <x14:dataBar minLength="0" maxLength="100" border="1" negativeBarBorderColorSameAsPositive="0">
              <x14:cfvo type="autoMin"/>
              <x14:cfvo type="autoMax"/>
              <x14:borderColor rgb="FF008AEF"/>
              <x14:negativeFillColor rgb="FFFF0000"/>
              <x14:negativeBorderColor rgb="FFFF0000"/>
              <x14:axisColor rgb="FF000000"/>
            </x14:dataBar>
          </x14:cfRule>
          <xm:sqref>Q310:R343</xm:sqref>
        </x14:conditionalFormatting>
        <x14:conditionalFormatting xmlns:xm="http://schemas.microsoft.com/office/excel/2006/main">
          <x14:cfRule type="dataBar" id="{B72DFC0E-1F93-4510-979F-831BEF93F6DE}">
            <x14:dataBar minLength="0" maxLength="100" border="1" negativeBarBorderColorSameAsPositive="0">
              <x14:cfvo type="autoMin"/>
              <x14:cfvo type="autoMax"/>
              <x14:borderColor rgb="FF008AEF"/>
              <x14:negativeFillColor rgb="FFFF0000"/>
              <x14:negativeBorderColor rgb="FFFF0000"/>
              <x14:axisColor rgb="FF000000"/>
            </x14:dataBar>
          </x14:cfRule>
          <xm:sqref>Q45:R78</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Penetration!F310:O310</xm:f>
              <xm:sqref>C310</xm:sqref>
            </x14:sparkline>
            <x14:sparkline>
              <xm:f>Penetration!F311:O311</xm:f>
              <xm:sqref>C311</xm:sqref>
            </x14:sparkline>
            <x14:sparkline>
              <xm:f>Penetration!F312:O312</xm:f>
              <xm:sqref>C312</xm:sqref>
            </x14:sparkline>
            <x14:sparkline>
              <xm:f>Penetration!F313:O313</xm:f>
              <xm:sqref>C313</xm:sqref>
            </x14:sparkline>
            <x14:sparkline>
              <xm:f>Penetration!F314:O314</xm:f>
              <xm:sqref>C314</xm:sqref>
            </x14:sparkline>
            <x14:sparkline>
              <xm:f>Penetration!F315:O315</xm:f>
              <xm:sqref>C315</xm:sqref>
            </x14:sparkline>
            <x14:sparkline>
              <xm:f>Penetration!F316:O316</xm:f>
              <xm:sqref>C316</xm:sqref>
            </x14:sparkline>
            <x14:sparkline>
              <xm:f>Penetration!F317:O317</xm:f>
              <xm:sqref>C317</xm:sqref>
            </x14:sparkline>
            <x14:sparkline>
              <xm:f>Penetration!F318:O318</xm:f>
              <xm:sqref>C318</xm:sqref>
            </x14:sparkline>
            <x14:sparkline>
              <xm:f>Penetration!F319:O319</xm:f>
              <xm:sqref>C319</xm:sqref>
            </x14:sparkline>
            <x14:sparkline>
              <xm:f>Penetration!F320:O320</xm:f>
              <xm:sqref>C320</xm:sqref>
            </x14:sparkline>
            <x14:sparkline>
              <xm:f>Penetration!F321:O321</xm:f>
              <xm:sqref>C321</xm:sqref>
            </x14:sparkline>
            <x14:sparkline>
              <xm:f>Penetration!F322:O322</xm:f>
              <xm:sqref>C322</xm:sqref>
            </x14:sparkline>
            <x14:sparkline>
              <xm:f>Penetration!F323:O323</xm:f>
              <xm:sqref>C323</xm:sqref>
            </x14:sparkline>
            <x14:sparkline>
              <xm:f>Penetration!F324:O324</xm:f>
              <xm:sqref>C324</xm:sqref>
            </x14:sparkline>
            <x14:sparkline>
              <xm:f>Penetration!F325:O325</xm:f>
              <xm:sqref>C325</xm:sqref>
            </x14:sparkline>
            <x14:sparkline>
              <xm:f>Penetration!F326:O326</xm:f>
              <xm:sqref>C326</xm:sqref>
            </x14:sparkline>
            <x14:sparkline>
              <xm:f>Penetration!F327:O327</xm:f>
              <xm:sqref>C327</xm:sqref>
            </x14:sparkline>
            <x14:sparkline>
              <xm:f>Penetration!F328:O328</xm:f>
              <xm:sqref>C328</xm:sqref>
            </x14:sparkline>
            <x14:sparkline>
              <xm:f>Penetration!F329:O329</xm:f>
              <xm:sqref>C329</xm:sqref>
            </x14:sparkline>
            <x14:sparkline>
              <xm:f>Penetration!F330:O330</xm:f>
              <xm:sqref>C330</xm:sqref>
            </x14:sparkline>
            <x14:sparkline>
              <xm:f>Penetration!F331:O331</xm:f>
              <xm:sqref>C331</xm:sqref>
            </x14:sparkline>
            <x14:sparkline>
              <xm:f>Penetration!F332:O332</xm:f>
              <xm:sqref>C332</xm:sqref>
            </x14:sparkline>
            <x14:sparkline>
              <xm:f>Penetration!F333:O333</xm:f>
              <xm:sqref>C333</xm:sqref>
            </x14:sparkline>
            <x14:sparkline>
              <xm:f>Penetration!F334:O334</xm:f>
              <xm:sqref>C334</xm:sqref>
            </x14:sparkline>
            <x14:sparkline>
              <xm:f>Penetration!F335:O335</xm:f>
              <xm:sqref>C335</xm:sqref>
            </x14:sparkline>
            <x14:sparkline>
              <xm:f>Penetration!F336:O336</xm:f>
              <xm:sqref>C336</xm:sqref>
            </x14:sparkline>
            <x14:sparkline>
              <xm:f>Penetration!F337:O337</xm:f>
              <xm:sqref>C337</xm:sqref>
            </x14:sparkline>
            <x14:sparkline>
              <xm:f>Penetration!F338:O338</xm:f>
              <xm:sqref>C338</xm:sqref>
            </x14:sparkline>
            <x14:sparkline>
              <xm:f>Penetration!F339:O339</xm:f>
              <xm:sqref>C339</xm:sqref>
            </x14:sparkline>
            <x14:sparkline>
              <xm:f>Penetration!F340:O340</xm:f>
              <xm:sqref>C340</xm:sqref>
            </x14:sparkline>
            <x14:sparkline>
              <xm:f>Penetration!F341:O341</xm:f>
              <xm:sqref>C341</xm:sqref>
            </x14:sparkline>
            <x14:sparkline>
              <xm:f>Penetration!F342:O342</xm:f>
              <xm:sqref>C342</xm:sqref>
            </x14:sparkline>
            <x14:sparkline>
              <xm:f>Penetration!F343:O343</xm:f>
              <xm:sqref>C343</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Penetration!F272:O272</xm:f>
              <xm:sqref>C272</xm:sqref>
            </x14:sparkline>
            <x14:sparkline>
              <xm:f>Penetration!F273:O273</xm:f>
              <xm:sqref>C273</xm:sqref>
            </x14:sparkline>
            <x14:sparkline>
              <xm:f>Penetration!F274:O274</xm:f>
              <xm:sqref>C274</xm:sqref>
            </x14:sparkline>
            <x14:sparkline>
              <xm:f>Penetration!F275:O275</xm:f>
              <xm:sqref>C275</xm:sqref>
            </x14:sparkline>
            <x14:sparkline>
              <xm:f>Penetration!F276:O276</xm:f>
              <xm:sqref>C276</xm:sqref>
            </x14:sparkline>
            <x14:sparkline>
              <xm:f>Penetration!F277:O277</xm:f>
              <xm:sqref>C277</xm:sqref>
            </x14:sparkline>
            <x14:sparkline>
              <xm:f>Penetration!F278:O278</xm:f>
              <xm:sqref>C278</xm:sqref>
            </x14:sparkline>
            <x14:sparkline>
              <xm:f>Penetration!F279:O279</xm:f>
              <xm:sqref>C279</xm:sqref>
            </x14:sparkline>
            <x14:sparkline>
              <xm:f>Penetration!F280:O280</xm:f>
              <xm:sqref>C280</xm:sqref>
            </x14:sparkline>
            <x14:sparkline>
              <xm:f>Penetration!F281:O281</xm:f>
              <xm:sqref>C281</xm:sqref>
            </x14:sparkline>
            <x14:sparkline>
              <xm:f>Penetration!F282:O282</xm:f>
              <xm:sqref>C282</xm:sqref>
            </x14:sparkline>
            <x14:sparkline>
              <xm:f>Penetration!F283:O283</xm:f>
              <xm:sqref>C283</xm:sqref>
            </x14:sparkline>
            <x14:sparkline>
              <xm:f>Penetration!F284:O284</xm:f>
              <xm:sqref>C284</xm:sqref>
            </x14:sparkline>
            <x14:sparkline>
              <xm:f>Penetration!F285:O285</xm:f>
              <xm:sqref>C285</xm:sqref>
            </x14:sparkline>
            <x14:sparkline>
              <xm:f>Penetration!F286:O286</xm:f>
              <xm:sqref>C286</xm:sqref>
            </x14:sparkline>
            <x14:sparkline>
              <xm:f>Penetration!F287:O287</xm:f>
              <xm:sqref>C287</xm:sqref>
            </x14:sparkline>
            <x14:sparkline>
              <xm:f>Penetration!F288:O288</xm:f>
              <xm:sqref>C288</xm:sqref>
            </x14:sparkline>
            <x14:sparkline>
              <xm:f>Penetration!F289:O289</xm:f>
              <xm:sqref>C289</xm:sqref>
            </x14:sparkline>
            <x14:sparkline>
              <xm:f>Penetration!F290:O290</xm:f>
              <xm:sqref>C290</xm:sqref>
            </x14:sparkline>
            <x14:sparkline>
              <xm:f>Penetration!F291:O291</xm:f>
              <xm:sqref>C291</xm:sqref>
            </x14:sparkline>
            <x14:sparkline>
              <xm:f>Penetration!F292:O292</xm:f>
              <xm:sqref>C292</xm:sqref>
            </x14:sparkline>
            <x14:sparkline>
              <xm:f>Penetration!F293:O293</xm:f>
              <xm:sqref>C293</xm:sqref>
            </x14:sparkline>
            <x14:sparkline>
              <xm:f>Penetration!F294:O294</xm:f>
              <xm:sqref>C294</xm:sqref>
            </x14:sparkline>
            <x14:sparkline>
              <xm:f>Penetration!F295:O295</xm:f>
              <xm:sqref>C295</xm:sqref>
            </x14:sparkline>
            <x14:sparkline>
              <xm:f>Penetration!F296:O296</xm:f>
              <xm:sqref>C296</xm:sqref>
            </x14:sparkline>
            <x14:sparkline>
              <xm:f>Penetration!F297:O297</xm:f>
              <xm:sqref>C297</xm:sqref>
            </x14:sparkline>
            <x14:sparkline>
              <xm:f>Penetration!F298:O298</xm:f>
              <xm:sqref>C298</xm:sqref>
            </x14:sparkline>
            <x14:sparkline>
              <xm:f>Penetration!F299:O299</xm:f>
              <xm:sqref>C299</xm:sqref>
            </x14:sparkline>
            <x14:sparkline>
              <xm:f>Penetration!F300:O300</xm:f>
              <xm:sqref>C300</xm:sqref>
            </x14:sparkline>
            <x14:sparkline>
              <xm:f>Penetration!F301:O301</xm:f>
              <xm:sqref>C301</xm:sqref>
            </x14:sparkline>
            <x14:sparkline>
              <xm:f>Penetration!F302:O302</xm:f>
              <xm:sqref>C302</xm:sqref>
            </x14:sparkline>
            <x14:sparkline>
              <xm:f>Penetration!F303:O303</xm:f>
              <xm:sqref>C303</xm:sqref>
            </x14:sparkline>
            <x14:sparkline>
              <xm:f>Penetration!F304:O304</xm:f>
              <xm:sqref>C304</xm:sqref>
            </x14:sparkline>
            <x14:sparkline>
              <xm:f>Penetration!F305:O305</xm:f>
              <xm:sqref>C305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Penetration!F234:O234</xm:f>
              <xm:sqref>C234</xm:sqref>
            </x14:sparkline>
            <x14:sparkline>
              <xm:f>Penetration!F235:O235</xm:f>
              <xm:sqref>C235</xm:sqref>
            </x14:sparkline>
            <x14:sparkline>
              <xm:f>Penetration!F236:O236</xm:f>
              <xm:sqref>C236</xm:sqref>
            </x14:sparkline>
            <x14:sparkline>
              <xm:f>Penetration!F237:O237</xm:f>
              <xm:sqref>C237</xm:sqref>
            </x14:sparkline>
            <x14:sparkline>
              <xm:f>Penetration!F238:O238</xm:f>
              <xm:sqref>C238</xm:sqref>
            </x14:sparkline>
            <x14:sparkline>
              <xm:f>Penetration!F239:O239</xm:f>
              <xm:sqref>C239</xm:sqref>
            </x14:sparkline>
            <x14:sparkline>
              <xm:f>Penetration!F240:O240</xm:f>
              <xm:sqref>C240</xm:sqref>
            </x14:sparkline>
            <x14:sparkline>
              <xm:f>Penetration!F241:O241</xm:f>
              <xm:sqref>C241</xm:sqref>
            </x14:sparkline>
            <x14:sparkline>
              <xm:f>Penetration!F242:O242</xm:f>
              <xm:sqref>C242</xm:sqref>
            </x14:sparkline>
            <x14:sparkline>
              <xm:f>Penetration!F243:O243</xm:f>
              <xm:sqref>C243</xm:sqref>
            </x14:sparkline>
            <x14:sparkline>
              <xm:f>Penetration!F244:O244</xm:f>
              <xm:sqref>C244</xm:sqref>
            </x14:sparkline>
            <x14:sparkline>
              <xm:f>Penetration!F245:O245</xm:f>
              <xm:sqref>C245</xm:sqref>
            </x14:sparkline>
            <x14:sparkline>
              <xm:f>Penetration!F246:O246</xm:f>
              <xm:sqref>C246</xm:sqref>
            </x14:sparkline>
            <x14:sparkline>
              <xm:f>Penetration!F247:O247</xm:f>
              <xm:sqref>C247</xm:sqref>
            </x14:sparkline>
            <x14:sparkline>
              <xm:f>Penetration!F248:O248</xm:f>
              <xm:sqref>C248</xm:sqref>
            </x14:sparkline>
            <x14:sparkline>
              <xm:f>Penetration!F249:O249</xm:f>
              <xm:sqref>C249</xm:sqref>
            </x14:sparkline>
            <x14:sparkline>
              <xm:f>Penetration!F250:O250</xm:f>
              <xm:sqref>C250</xm:sqref>
            </x14:sparkline>
            <x14:sparkline>
              <xm:f>Penetration!F251:O251</xm:f>
              <xm:sqref>C251</xm:sqref>
            </x14:sparkline>
            <x14:sparkline>
              <xm:f>Penetration!F252:O252</xm:f>
              <xm:sqref>C252</xm:sqref>
            </x14:sparkline>
            <x14:sparkline>
              <xm:f>Penetration!F253:O253</xm:f>
              <xm:sqref>C253</xm:sqref>
            </x14:sparkline>
            <x14:sparkline>
              <xm:f>Penetration!F254:O254</xm:f>
              <xm:sqref>C254</xm:sqref>
            </x14:sparkline>
            <x14:sparkline>
              <xm:f>Penetration!F255:O255</xm:f>
              <xm:sqref>C255</xm:sqref>
            </x14:sparkline>
            <x14:sparkline>
              <xm:f>Penetration!F256:O256</xm:f>
              <xm:sqref>C256</xm:sqref>
            </x14:sparkline>
            <x14:sparkline>
              <xm:f>Penetration!F257:O257</xm:f>
              <xm:sqref>C257</xm:sqref>
            </x14:sparkline>
            <x14:sparkline>
              <xm:f>Penetration!F258:O258</xm:f>
              <xm:sqref>C258</xm:sqref>
            </x14:sparkline>
            <x14:sparkline>
              <xm:f>Penetration!F259:O259</xm:f>
              <xm:sqref>C259</xm:sqref>
            </x14:sparkline>
            <x14:sparkline>
              <xm:f>Penetration!F260:O260</xm:f>
              <xm:sqref>C260</xm:sqref>
            </x14:sparkline>
            <x14:sparkline>
              <xm:f>Penetration!F261:O261</xm:f>
              <xm:sqref>C261</xm:sqref>
            </x14:sparkline>
            <x14:sparkline>
              <xm:f>Penetration!F262:O262</xm:f>
              <xm:sqref>C262</xm:sqref>
            </x14:sparkline>
            <x14:sparkline>
              <xm:f>Penetration!F263:O263</xm:f>
              <xm:sqref>C263</xm:sqref>
            </x14:sparkline>
            <x14:sparkline>
              <xm:f>Penetration!F264:O264</xm:f>
              <xm:sqref>C264</xm:sqref>
            </x14:sparkline>
            <x14:sparkline>
              <xm:f>Penetration!F265:O265</xm:f>
              <xm:sqref>C265</xm:sqref>
            </x14:sparkline>
            <x14:sparkline>
              <xm:f>Penetration!F266:O266</xm:f>
              <xm:sqref>C266</xm:sqref>
            </x14:sparkline>
            <x14:sparkline>
              <xm:f>Penetration!F267:O267</xm:f>
              <xm:sqref>C267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Penetration!F120:O120</xm:f>
              <xm:sqref>C120</xm:sqref>
            </x14:sparkline>
            <x14:sparkline>
              <xm:f>Penetration!F121:O121</xm:f>
              <xm:sqref>C121</xm:sqref>
            </x14:sparkline>
            <x14:sparkline>
              <xm:f>Penetration!F122:O122</xm:f>
              <xm:sqref>C122</xm:sqref>
            </x14:sparkline>
            <x14:sparkline>
              <xm:f>Penetration!F123:O123</xm:f>
              <xm:sqref>C123</xm:sqref>
            </x14:sparkline>
            <x14:sparkline>
              <xm:f>Penetration!F124:O124</xm:f>
              <xm:sqref>C124</xm:sqref>
            </x14:sparkline>
            <x14:sparkline>
              <xm:f>Penetration!F125:O125</xm:f>
              <xm:sqref>C125</xm:sqref>
            </x14:sparkline>
            <x14:sparkline>
              <xm:f>Penetration!F126:O126</xm:f>
              <xm:sqref>C126</xm:sqref>
            </x14:sparkline>
            <x14:sparkline>
              <xm:f>Penetration!F127:O127</xm:f>
              <xm:sqref>C127</xm:sqref>
            </x14:sparkline>
            <x14:sparkline>
              <xm:f>Penetration!F128:O128</xm:f>
              <xm:sqref>C128</xm:sqref>
            </x14:sparkline>
            <x14:sparkline>
              <xm:f>Penetration!F129:O129</xm:f>
              <xm:sqref>C129</xm:sqref>
            </x14:sparkline>
            <x14:sparkline>
              <xm:f>Penetration!F130:O130</xm:f>
              <xm:sqref>C130</xm:sqref>
            </x14:sparkline>
            <x14:sparkline>
              <xm:f>Penetration!F131:O131</xm:f>
              <xm:sqref>C131</xm:sqref>
            </x14:sparkline>
            <x14:sparkline>
              <xm:f>Penetration!F132:O132</xm:f>
              <xm:sqref>C132</xm:sqref>
            </x14:sparkline>
            <x14:sparkline>
              <xm:f>Penetration!F133:O133</xm:f>
              <xm:sqref>C133</xm:sqref>
            </x14:sparkline>
            <x14:sparkline>
              <xm:f>Penetration!F134:O134</xm:f>
              <xm:sqref>C134</xm:sqref>
            </x14:sparkline>
            <x14:sparkline>
              <xm:f>Penetration!F135:O135</xm:f>
              <xm:sqref>C135</xm:sqref>
            </x14:sparkline>
            <x14:sparkline>
              <xm:f>Penetration!F136:O136</xm:f>
              <xm:sqref>C136</xm:sqref>
            </x14:sparkline>
            <x14:sparkline>
              <xm:f>Penetration!F137:O137</xm:f>
              <xm:sqref>C137</xm:sqref>
            </x14:sparkline>
            <x14:sparkline>
              <xm:f>Penetration!F138:O138</xm:f>
              <xm:sqref>C138</xm:sqref>
            </x14:sparkline>
            <x14:sparkline>
              <xm:f>Penetration!F139:O139</xm:f>
              <xm:sqref>C139</xm:sqref>
            </x14:sparkline>
            <x14:sparkline>
              <xm:f>Penetration!F140:O140</xm:f>
              <xm:sqref>C140</xm:sqref>
            </x14:sparkline>
            <x14:sparkline>
              <xm:f>Penetration!F141:O141</xm:f>
              <xm:sqref>C141</xm:sqref>
            </x14:sparkline>
            <x14:sparkline>
              <xm:f>Penetration!F142:O142</xm:f>
              <xm:sqref>C142</xm:sqref>
            </x14:sparkline>
            <x14:sparkline>
              <xm:f>Penetration!F143:O143</xm:f>
              <xm:sqref>C143</xm:sqref>
            </x14:sparkline>
            <x14:sparkline>
              <xm:f>Penetration!F144:O144</xm:f>
              <xm:sqref>C144</xm:sqref>
            </x14:sparkline>
            <x14:sparkline>
              <xm:f>Penetration!F145:O145</xm:f>
              <xm:sqref>C145</xm:sqref>
            </x14:sparkline>
            <x14:sparkline>
              <xm:f>Penetration!F146:O146</xm:f>
              <xm:sqref>C146</xm:sqref>
            </x14:sparkline>
            <x14:sparkline>
              <xm:f>Penetration!F147:O147</xm:f>
              <xm:sqref>C147</xm:sqref>
            </x14:sparkline>
            <x14:sparkline>
              <xm:f>Penetration!F148:O148</xm:f>
              <xm:sqref>C148</xm:sqref>
            </x14:sparkline>
            <x14:sparkline>
              <xm:f>Penetration!F149:O149</xm:f>
              <xm:sqref>C149</xm:sqref>
            </x14:sparkline>
            <x14:sparkline>
              <xm:f>Penetration!F150:O150</xm:f>
              <xm:sqref>C150</xm:sqref>
            </x14:sparkline>
            <x14:sparkline>
              <xm:f>Penetration!F151:O151</xm:f>
              <xm:sqref>C151</xm:sqref>
            </x14:sparkline>
            <x14:sparkline>
              <xm:f>Penetration!F152:O152</xm:f>
              <xm:sqref>C152</xm:sqref>
            </x14:sparkline>
            <x14:sparkline>
              <xm:f>Penetration!F153:O153</xm:f>
              <xm:sqref>C153</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Penetration!F158:O158</xm:f>
              <xm:sqref>C158</xm:sqref>
            </x14:sparkline>
            <x14:sparkline>
              <xm:f>Penetration!F159:O159</xm:f>
              <xm:sqref>C159</xm:sqref>
            </x14:sparkline>
            <x14:sparkline>
              <xm:f>Penetration!F160:O160</xm:f>
              <xm:sqref>C160</xm:sqref>
            </x14:sparkline>
            <x14:sparkline>
              <xm:f>Penetration!F161:O161</xm:f>
              <xm:sqref>C161</xm:sqref>
            </x14:sparkline>
            <x14:sparkline>
              <xm:f>Penetration!F162:O162</xm:f>
              <xm:sqref>C162</xm:sqref>
            </x14:sparkline>
            <x14:sparkline>
              <xm:f>Penetration!F163:O163</xm:f>
              <xm:sqref>C163</xm:sqref>
            </x14:sparkline>
            <x14:sparkline>
              <xm:f>Penetration!F164:O164</xm:f>
              <xm:sqref>C164</xm:sqref>
            </x14:sparkline>
            <x14:sparkline>
              <xm:f>Penetration!F165:O165</xm:f>
              <xm:sqref>C165</xm:sqref>
            </x14:sparkline>
            <x14:sparkline>
              <xm:f>Penetration!F166:O166</xm:f>
              <xm:sqref>C166</xm:sqref>
            </x14:sparkline>
            <x14:sparkline>
              <xm:f>Penetration!F167:O167</xm:f>
              <xm:sqref>C167</xm:sqref>
            </x14:sparkline>
            <x14:sparkline>
              <xm:f>Penetration!F168:O168</xm:f>
              <xm:sqref>C168</xm:sqref>
            </x14:sparkline>
            <x14:sparkline>
              <xm:f>Penetration!F169:O169</xm:f>
              <xm:sqref>C169</xm:sqref>
            </x14:sparkline>
            <x14:sparkline>
              <xm:f>Penetration!F170:O170</xm:f>
              <xm:sqref>C170</xm:sqref>
            </x14:sparkline>
            <x14:sparkline>
              <xm:f>Penetration!F171:O171</xm:f>
              <xm:sqref>C171</xm:sqref>
            </x14:sparkline>
            <x14:sparkline>
              <xm:f>Penetration!F172:O172</xm:f>
              <xm:sqref>C172</xm:sqref>
            </x14:sparkline>
            <x14:sparkline>
              <xm:f>Penetration!F173:O173</xm:f>
              <xm:sqref>C173</xm:sqref>
            </x14:sparkline>
            <x14:sparkline>
              <xm:f>Penetration!F174:O174</xm:f>
              <xm:sqref>C174</xm:sqref>
            </x14:sparkline>
            <x14:sparkline>
              <xm:f>Penetration!F175:O175</xm:f>
              <xm:sqref>C175</xm:sqref>
            </x14:sparkline>
            <x14:sparkline>
              <xm:f>Penetration!F176:O176</xm:f>
              <xm:sqref>C176</xm:sqref>
            </x14:sparkline>
            <x14:sparkline>
              <xm:f>Penetration!F177:O177</xm:f>
              <xm:sqref>C177</xm:sqref>
            </x14:sparkline>
            <x14:sparkline>
              <xm:f>Penetration!F178:O178</xm:f>
              <xm:sqref>C178</xm:sqref>
            </x14:sparkline>
            <x14:sparkline>
              <xm:f>Penetration!F179:O179</xm:f>
              <xm:sqref>C179</xm:sqref>
            </x14:sparkline>
            <x14:sparkline>
              <xm:f>Penetration!F180:O180</xm:f>
              <xm:sqref>C180</xm:sqref>
            </x14:sparkline>
            <x14:sparkline>
              <xm:f>Penetration!F181:O181</xm:f>
              <xm:sqref>C181</xm:sqref>
            </x14:sparkline>
            <x14:sparkline>
              <xm:f>Penetration!F182:O182</xm:f>
              <xm:sqref>C182</xm:sqref>
            </x14:sparkline>
            <x14:sparkline>
              <xm:f>Penetration!F183:O183</xm:f>
              <xm:sqref>C183</xm:sqref>
            </x14:sparkline>
            <x14:sparkline>
              <xm:f>Penetration!F184:O184</xm:f>
              <xm:sqref>C184</xm:sqref>
            </x14:sparkline>
            <x14:sparkline>
              <xm:f>Penetration!F185:O185</xm:f>
              <xm:sqref>C185</xm:sqref>
            </x14:sparkline>
            <x14:sparkline>
              <xm:f>Penetration!F186:O186</xm:f>
              <xm:sqref>C186</xm:sqref>
            </x14:sparkline>
            <x14:sparkline>
              <xm:f>Penetration!F187:O187</xm:f>
              <xm:sqref>C187</xm:sqref>
            </x14:sparkline>
            <x14:sparkline>
              <xm:f>Penetration!F188:O188</xm:f>
              <xm:sqref>C188</xm:sqref>
            </x14:sparkline>
            <x14:sparkline>
              <xm:f>Penetration!F189:O189</xm:f>
              <xm:sqref>C189</xm:sqref>
            </x14:sparkline>
            <x14:sparkline>
              <xm:f>Penetration!F190:O190</xm:f>
              <xm:sqref>C190</xm:sqref>
            </x14:sparkline>
            <x14:sparkline>
              <xm:f>Penetration!F191:O191</xm:f>
              <xm:sqref>C191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Penetration!F196:O196</xm:f>
              <xm:sqref>C196</xm:sqref>
            </x14:sparkline>
            <x14:sparkline>
              <xm:f>Penetration!F197:O197</xm:f>
              <xm:sqref>C197</xm:sqref>
            </x14:sparkline>
            <x14:sparkline>
              <xm:f>Penetration!F198:O198</xm:f>
              <xm:sqref>C198</xm:sqref>
            </x14:sparkline>
            <x14:sparkline>
              <xm:f>Penetration!F199:O199</xm:f>
              <xm:sqref>C199</xm:sqref>
            </x14:sparkline>
            <x14:sparkline>
              <xm:f>Penetration!F200:O200</xm:f>
              <xm:sqref>C200</xm:sqref>
            </x14:sparkline>
            <x14:sparkline>
              <xm:f>Penetration!F201:O201</xm:f>
              <xm:sqref>C201</xm:sqref>
            </x14:sparkline>
            <x14:sparkline>
              <xm:f>Penetration!F202:O202</xm:f>
              <xm:sqref>C202</xm:sqref>
            </x14:sparkline>
            <x14:sparkline>
              <xm:f>Penetration!F203:O203</xm:f>
              <xm:sqref>C203</xm:sqref>
            </x14:sparkline>
            <x14:sparkline>
              <xm:f>Penetration!F204:O204</xm:f>
              <xm:sqref>C204</xm:sqref>
            </x14:sparkline>
            <x14:sparkline>
              <xm:f>Penetration!F205:O205</xm:f>
              <xm:sqref>C205</xm:sqref>
            </x14:sparkline>
            <x14:sparkline>
              <xm:f>Penetration!F206:O206</xm:f>
              <xm:sqref>C206</xm:sqref>
            </x14:sparkline>
            <x14:sparkline>
              <xm:f>Penetration!F207:O207</xm:f>
              <xm:sqref>C207</xm:sqref>
            </x14:sparkline>
            <x14:sparkline>
              <xm:f>Penetration!F208:O208</xm:f>
              <xm:sqref>C208</xm:sqref>
            </x14:sparkline>
            <x14:sparkline>
              <xm:f>Penetration!F209:O209</xm:f>
              <xm:sqref>C209</xm:sqref>
            </x14:sparkline>
            <x14:sparkline>
              <xm:f>Penetration!F210:O210</xm:f>
              <xm:sqref>C210</xm:sqref>
            </x14:sparkline>
            <x14:sparkline>
              <xm:f>Penetration!F211:O211</xm:f>
              <xm:sqref>C211</xm:sqref>
            </x14:sparkline>
            <x14:sparkline>
              <xm:f>Penetration!F212:O212</xm:f>
              <xm:sqref>C212</xm:sqref>
            </x14:sparkline>
            <x14:sparkline>
              <xm:f>Penetration!F213:O213</xm:f>
              <xm:sqref>C213</xm:sqref>
            </x14:sparkline>
            <x14:sparkline>
              <xm:f>Penetration!F214:O214</xm:f>
              <xm:sqref>C214</xm:sqref>
            </x14:sparkline>
            <x14:sparkline>
              <xm:f>Penetration!F215:O215</xm:f>
              <xm:sqref>C215</xm:sqref>
            </x14:sparkline>
            <x14:sparkline>
              <xm:f>Penetration!F216:O216</xm:f>
              <xm:sqref>C216</xm:sqref>
            </x14:sparkline>
            <x14:sparkline>
              <xm:f>Penetration!F217:O217</xm:f>
              <xm:sqref>C217</xm:sqref>
            </x14:sparkline>
            <x14:sparkline>
              <xm:f>Penetration!F218:O218</xm:f>
              <xm:sqref>C218</xm:sqref>
            </x14:sparkline>
            <x14:sparkline>
              <xm:f>Penetration!F219:O219</xm:f>
              <xm:sqref>C219</xm:sqref>
            </x14:sparkline>
            <x14:sparkline>
              <xm:f>Penetration!F220:O220</xm:f>
              <xm:sqref>C220</xm:sqref>
            </x14:sparkline>
            <x14:sparkline>
              <xm:f>Penetration!F221:O221</xm:f>
              <xm:sqref>C221</xm:sqref>
            </x14:sparkline>
            <x14:sparkline>
              <xm:f>Penetration!F222:O222</xm:f>
              <xm:sqref>C222</xm:sqref>
            </x14:sparkline>
            <x14:sparkline>
              <xm:f>Penetration!F223:O223</xm:f>
              <xm:sqref>C223</xm:sqref>
            </x14:sparkline>
            <x14:sparkline>
              <xm:f>Penetration!F224:O224</xm:f>
              <xm:sqref>C224</xm:sqref>
            </x14:sparkline>
            <x14:sparkline>
              <xm:f>Penetration!F225:O225</xm:f>
              <xm:sqref>C225</xm:sqref>
            </x14:sparkline>
            <x14:sparkline>
              <xm:f>Penetration!F226:O226</xm:f>
              <xm:sqref>C226</xm:sqref>
            </x14:sparkline>
            <x14:sparkline>
              <xm:f>Penetration!F227:O227</xm:f>
              <xm:sqref>C227</xm:sqref>
            </x14:sparkline>
            <x14:sparkline>
              <xm:f>Penetration!F228:O228</xm:f>
              <xm:sqref>C228</xm:sqref>
            </x14:sparkline>
            <x14:sparkline>
              <xm:f>Penetration!F229:O229</xm:f>
              <xm:sqref>C229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Penetration!F7:O7</xm:f>
              <xm:sqref>C7</xm:sqref>
            </x14:sparkline>
            <x14:sparkline>
              <xm:f>Penetration!F8:O8</xm:f>
              <xm:sqref>C8</xm:sqref>
            </x14:sparkline>
            <x14:sparkline>
              <xm:f>Penetration!F9:O9</xm:f>
              <xm:sqref>C9</xm:sqref>
            </x14:sparkline>
            <x14:sparkline>
              <xm:f>Penetration!F10:O10</xm:f>
              <xm:sqref>C10</xm:sqref>
            </x14:sparkline>
            <x14:sparkline>
              <xm:f>Penetration!F11:O11</xm:f>
              <xm:sqref>C11</xm:sqref>
            </x14:sparkline>
            <x14:sparkline>
              <xm:f>Penetration!F12:O12</xm:f>
              <xm:sqref>C12</xm:sqref>
            </x14:sparkline>
            <x14:sparkline>
              <xm:f>Penetration!F13:O13</xm:f>
              <xm:sqref>C13</xm:sqref>
            </x14:sparkline>
            <x14:sparkline>
              <xm:f>Penetration!F14:O14</xm:f>
              <xm:sqref>C14</xm:sqref>
            </x14:sparkline>
            <x14:sparkline>
              <xm:f>Penetration!F15:O15</xm:f>
              <xm:sqref>C15</xm:sqref>
            </x14:sparkline>
            <x14:sparkline>
              <xm:f>Penetration!F16:O16</xm:f>
              <xm:sqref>C16</xm:sqref>
            </x14:sparkline>
            <x14:sparkline>
              <xm:f>Penetration!F17:O17</xm:f>
              <xm:sqref>C17</xm:sqref>
            </x14:sparkline>
            <x14:sparkline>
              <xm:f>Penetration!F18:O18</xm:f>
              <xm:sqref>C18</xm:sqref>
            </x14:sparkline>
            <x14:sparkline>
              <xm:f>Penetration!F19:O19</xm:f>
              <xm:sqref>C19</xm:sqref>
            </x14:sparkline>
            <x14:sparkline>
              <xm:f>Penetration!F20:O20</xm:f>
              <xm:sqref>C20</xm:sqref>
            </x14:sparkline>
            <x14:sparkline>
              <xm:f>Penetration!F21:O21</xm:f>
              <xm:sqref>C21</xm:sqref>
            </x14:sparkline>
            <x14:sparkline>
              <xm:f>Penetration!F22:O22</xm:f>
              <xm:sqref>C22</xm:sqref>
            </x14:sparkline>
            <x14:sparkline>
              <xm:f>Penetration!F23:O23</xm:f>
              <xm:sqref>C23</xm:sqref>
            </x14:sparkline>
            <x14:sparkline>
              <xm:f>Penetration!F24:O24</xm:f>
              <xm:sqref>C24</xm:sqref>
            </x14:sparkline>
            <x14:sparkline>
              <xm:f>Penetration!F25:O25</xm:f>
              <xm:sqref>C25</xm:sqref>
            </x14:sparkline>
            <x14:sparkline>
              <xm:f>Penetration!F26:O26</xm:f>
              <xm:sqref>C26</xm:sqref>
            </x14:sparkline>
            <x14:sparkline>
              <xm:f>Penetration!F27:O27</xm:f>
              <xm:sqref>C27</xm:sqref>
            </x14:sparkline>
            <x14:sparkline>
              <xm:f>Penetration!F28:O28</xm:f>
              <xm:sqref>C28</xm:sqref>
            </x14:sparkline>
            <x14:sparkline>
              <xm:f>Penetration!F29:O29</xm:f>
              <xm:sqref>C29</xm:sqref>
            </x14:sparkline>
            <x14:sparkline>
              <xm:f>Penetration!F30:O30</xm:f>
              <xm:sqref>C30</xm:sqref>
            </x14:sparkline>
            <x14:sparkline>
              <xm:f>Penetration!F31:O31</xm:f>
              <xm:sqref>C31</xm:sqref>
            </x14:sparkline>
            <x14:sparkline>
              <xm:f>Penetration!F32:O32</xm:f>
              <xm:sqref>C32</xm:sqref>
            </x14:sparkline>
            <x14:sparkline>
              <xm:f>Penetration!F33:O33</xm:f>
              <xm:sqref>C33</xm:sqref>
            </x14:sparkline>
            <x14:sparkline>
              <xm:f>Penetration!F34:O34</xm:f>
              <xm:sqref>C34</xm:sqref>
            </x14:sparkline>
            <x14:sparkline>
              <xm:f>Penetration!F35:O35</xm:f>
              <xm:sqref>C35</xm:sqref>
            </x14:sparkline>
            <x14:sparkline>
              <xm:f>Penetration!F36:O36</xm:f>
              <xm:sqref>C36</xm:sqref>
            </x14:sparkline>
            <x14:sparkline>
              <xm:f>Penetration!F37:O37</xm:f>
              <xm:sqref>C37</xm:sqref>
            </x14:sparkline>
            <x14:sparkline>
              <xm:f>Penetration!F38:O38</xm:f>
              <xm:sqref>C38</xm:sqref>
            </x14:sparkline>
            <x14:sparkline>
              <xm:f>Penetration!F39:O39</xm:f>
              <xm:sqref>C39</xm:sqref>
            </x14:sparkline>
            <x14:sparkline>
              <xm:f>Penetration!F40:O40</xm:f>
              <xm:sqref>C40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Penetration!F83:O83</xm:f>
              <xm:sqref>C82</xm:sqref>
            </x14:sparkline>
            <x14:sparkline>
              <xm:f>Penetration!F84:O84</xm:f>
              <xm:sqref>C83</xm:sqref>
            </x14:sparkline>
            <x14:sparkline>
              <xm:f>Penetration!F85:O85</xm:f>
              <xm:sqref>C84</xm:sqref>
            </x14:sparkline>
            <x14:sparkline>
              <xm:f>Penetration!F86:O86</xm:f>
              <xm:sqref>C85</xm:sqref>
            </x14:sparkline>
            <x14:sparkline>
              <xm:f>Penetration!F87:O87</xm:f>
              <xm:sqref>C86</xm:sqref>
            </x14:sparkline>
            <x14:sparkline>
              <xm:f>Penetration!F88:O88</xm:f>
              <xm:sqref>C87</xm:sqref>
            </x14:sparkline>
            <x14:sparkline>
              <xm:f>Penetration!F89:O89</xm:f>
              <xm:sqref>C88</xm:sqref>
            </x14:sparkline>
            <x14:sparkline>
              <xm:f>Penetration!F90:O90</xm:f>
              <xm:sqref>C89</xm:sqref>
            </x14:sparkline>
            <x14:sparkline>
              <xm:f>Penetration!F91:O91</xm:f>
              <xm:sqref>C90</xm:sqref>
            </x14:sparkline>
            <x14:sparkline>
              <xm:f>Penetration!F92:O92</xm:f>
              <xm:sqref>C91</xm:sqref>
            </x14:sparkline>
            <x14:sparkline>
              <xm:f>Penetration!F93:O93</xm:f>
              <xm:sqref>C92</xm:sqref>
            </x14:sparkline>
            <x14:sparkline>
              <xm:f>Penetration!F94:O94</xm:f>
              <xm:sqref>C93</xm:sqref>
            </x14:sparkline>
            <x14:sparkline>
              <xm:f>Penetration!F95:O95</xm:f>
              <xm:sqref>C94</xm:sqref>
            </x14:sparkline>
            <x14:sparkline>
              <xm:f>Penetration!F96:O96</xm:f>
              <xm:sqref>C95</xm:sqref>
            </x14:sparkline>
            <x14:sparkline>
              <xm:f>Penetration!F97:O97</xm:f>
              <xm:sqref>C96</xm:sqref>
            </x14:sparkline>
            <x14:sparkline>
              <xm:f>Penetration!F98:O98</xm:f>
              <xm:sqref>C97</xm:sqref>
            </x14:sparkline>
            <x14:sparkline>
              <xm:f>Penetration!F99:O99</xm:f>
              <xm:sqref>C98</xm:sqref>
            </x14:sparkline>
            <x14:sparkline>
              <xm:f>Penetration!F100:O100</xm:f>
              <xm:sqref>C99</xm:sqref>
            </x14:sparkline>
            <x14:sparkline>
              <xm:f>Penetration!F101:O101</xm:f>
              <xm:sqref>C100</xm:sqref>
            </x14:sparkline>
            <x14:sparkline>
              <xm:f>Penetration!F102:O102</xm:f>
              <xm:sqref>C101</xm:sqref>
            </x14:sparkline>
            <x14:sparkline>
              <xm:f>Penetration!F103:O103</xm:f>
              <xm:sqref>C102</xm:sqref>
            </x14:sparkline>
            <x14:sparkline>
              <xm:f>Penetration!F104:O104</xm:f>
              <xm:sqref>C103</xm:sqref>
            </x14:sparkline>
            <x14:sparkline>
              <xm:f>Penetration!F105:O105</xm:f>
              <xm:sqref>C104</xm:sqref>
            </x14:sparkline>
            <x14:sparkline>
              <xm:f>Penetration!F106:O106</xm:f>
              <xm:sqref>C105</xm:sqref>
            </x14:sparkline>
            <x14:sparkline>
              <xm:f>Penetration!F107:O107</xm:f>
              <xm:sqref>C106</xm:sqref>
            </x14:sparkline>
            <x14:sparkline>
              <xm:f>Penetration!F108:O108</xm:f>
              <xm:sqref>C107</xm:sqref>
            </x14:sparkline>
            <x14:sparkline>
              <xm:f>Penetration!F109:O109</xm:f>
              <xm:sqref>C108</xm:sqref>
            </x14:sparkline>
            <x14:sparkline>
              <xm:f>Penetration!F110:O110</xm:f>
              <xm:sqref>C109</xm:sqref>
            </x14:sparkline>
            <x14:sparkline>
              <xm:f>Penetration!F111:O111</xm:f>
              <xm:sqref>C110</xm:sqref>
            </x14:sparkline>
            <x14:sparkline>
              <xm:f>Penetration!F112:O112</xm:f>
              <xm:sqref>C111</xm:sqref>
            </x14:sparkline>
            <x14:sparkline>
              <xm:f>Penetration!F113:O113</xm:f>
              <xm:sqref>C112</xm:sqref>
            </x14:sparkline>
            <x14:sparkline>
              <xm:f>Penetration!F114:O114</xm:f>
              <xm:sqref>C113</xm:sqref>
            </x14:sparkline>
            <x14:sparkline>
              <xm:f>Penetration!F115:O115</xm:f>
              <xm:sqref>C114</xm:sqref>
            </x14:sparkline>
            <x14:sparkline>
              <xm:f>Penetration!F116:O116</xm:f>
              <xm:sqref>C115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Penetration!F45:O45</xm:f>
              <xm:sqref>C45</xm:sqref>
            </x14:sparkline>
            <x14:sparkline>
              <xm:f>Penetration!F46:O46</xm:f>
              <xm:sqref>C46</xm:sqref>
            </x14:sparkline>
            <x14:sparkline>
              <xm:f>Penetration!F47:O47</xm:f>
              <xm:sqref>C47</xm:sqref>
            </x14:sparkline>
            <x14:sparkline>
              <xm:f>Penetration!F48:O48</xm:f>
              <xm:sqref>C48</xm:sqref>
            </x14:sparkline>
            <x14:sparkline>
              <xm:f>Penetration!F49:O49</xm:f>
              <xm:sqref>C49</xm:sqref>
            </x14:sparkline>
            <x14:sparkline>
              <xm:f>Penetration!F50:O50</xm:f>
              <xm:sqref>C50</xm:sqref>
            </x14:sparkline>
            <x14:sparkline>
              <xm:f>Penetration!F51:O51</xm:f>
              <xm:sqref>C51</xm:sqref>
            </x14:sparkline>
            <x14:sparkline>
              <xm:f>Penetration!F52:O52</xm:f>
              <xm:sqref>C52</xm:sqref>
            </x14:sparkline>
            <x14:sparkline>
              <xm:f>Penetration!F53:O53</xm:f>
              <xm:sqref>C53</xm:sqref>
            </x14:sparkline>
            <x14:sparkline>
              <xm:f>Penetration!F54:O54</xm:f>
              <xm:sqref>C54</xm:sqref>
            </x14:sparkline>
            <x14:sparkline>
              <xm:f>Penetration!F55:O55</xm:f>
              <xm:sqref>C55</xm:sqref>
            </x14:sparkline>
            <x14:sparkline>
              <xm:f>Penetration!F56:O56</xm:f>
              <xm:sqref>C56</xm:sqref>
            </x14:sparkline>
            <x14:sparkline>
              <xm:f>Penetration!F57:O57</xm:f>
              <xm:sqref>C57</xm:sqref>
            </x14:sparkline>
            <x14:sparkline>
              <xm:f>Penetration!F58:O58</xm:f>
              <xm:sqref>C58</xm:sqref>
            </x14:sparkline>
            <x14:sparkline>
              <xm:f>Penetration!F59:O59</xm:f>
              <xm:sqref>C59</xm:sqref>
            </x14:sparkline>
            <x14:sparkline>
              <xm:f>Penetration!F60:O60</xm:f>
              <xm:sqref>C60</xm:sqref>
            </x14:sparkline>
            <x14:sparkline>
              <xm:f>Penetration!F61:O61</xm:f>
              <xm:sqref>C61</xm:sqref>
            </x14:sparkline>
            <x14:sparkline>
              <xm:f>Penetration!F62:O62</xm:f>
              <xm:sqref>C62</xm:sqref>
            </x14:sparkline>
            <x14:sparkline>
              <xm:f>Penetration!F63:O63</xm:f>
              <xm:sqref>C63</xm:sqref>
            </x14:sparkline>
            <x14:sparkline>
              <xm:f>Penetration!F64:O64</xm:f>
              <xm:sqref>C64</xm:sqref>
            </x14:sparkline>
            <x14:sparkline>
              <xm:f>Penetration!F65:O65</xm:f>
              <xm:sqref>C65</xm:sqref>
            </x14:sparkline>
            <x14:sparkline>
              <xm:f>Penetration!F66:O66</xm:f>
              <xm:sqref>C66</xm:sqref>
            </x14:sparkline>
            <x14:sparkline>
              <xm:f>Penetration!F67:O67</xm:f>
              <xm:sqref>C67</xm:sqref>
            </x14:sparkline>
            <x14:sparkline>
              <xm:f>Penetration!F68:O68</xm:f>
              <xm:sqref>C68</xm:sqref>
            </x14:sparkline>
            <x14:sparkline>
              <xm:f>Penetration!F69:O69</xm:f>
              <xm:sqref>C69</xm:sqref>
            </x14:sparkline>
            <x14:sparkline>
              <xm:f>Penetration!F70:O70</xm:f>
              <xm:sqref>C70</xm:sqref>
            </x14:sparkline>
            <x14:sparkline>
              <xm:f>Penetration!F71:O71</xm:f>
              <xm:sqref>C71</xm:sqref>
            </x14:sparkline>
            <x14:sparkline>
              <xm:f>Penetration!F72:O72</xm:f>
              <xm:sqref>C72</xm:sqref>
            </x14:sparkline>
            <x14:sparkline>
              <xm:f>Penetration!F73:O73</xm:f>
              <xm:sqref>C73</xm:sqref>
            </x14:sparkline>
            <x14:sparkline>
              <xm:f>Penetration!F74:O74</xm:f>
              <xm:sqref>C74</xm:sqref>
            </x14:sparkline>
            <x14:sparkline>
              <xm:f>Penetration!F75:O75</xm:f>
              <xm:sqref>C75</xm:sqref>
            </x14:sparkline>
            <x14:sparkline>
              <xm:f>Penetration!F76:O76</xm:f>
              <xm:sqref>C76</xm:sqref>
            </x14:sparkline>
            <x14:sparkline>
              <xm:f>Penetration!F77:O77</xm:f>
              <xm:sqref>C77</xm:sqref>
            </x14:sparkline>
            <x14:sparkline>
              <xm:f>Penetration!F78:O78</xm:f>
              <xm:sqref>C78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3:W158"/>
  <sheetViews>
    <sheetView showGridLines="0" topLeftCell="A37" zoomScale="80" zoomScaleNormal="80" workbookViewId="0">
      <selection activeCell="D79" sqref="D79"/>
    </sheetView>
  </sheetViews>
  <sheetFormatPr defaultRowHeight="10.5" x14ac:dyDescent="0.15"/>
  <cols>
    <col min="4" max="4" width="13.28515625" customWidth="1"/>
    <col min="5" max="15" width="16.5703125" customWidth="1"/>
  </cols>
  <sheetData>
    <row r="3" spans="2:15" ht="18.75" x14ac:dyDescent="0.15">
      <c r="B3" s="264" t="s">
        <v>215</v>
      </c>
      <c r="C3" s="265"/>
      <c r="D3" s="272" t="s">
        <v>320</v>
      </c>
      <c r="E3" s="273"/>
      <c r="F3" s="273"/>
      <c r="G3" s="273"/>
      <c r="H3" s="273"/>
      <c r="I3" s="273"/>
      <c r="J3" s="273"/>
      <c r="K3" s="273"/>
      <c r="L3" s="273"/>
      <c r="M3" s="273"/>
      <c r="N3" s="273"/>
      <c r="O3" s="274"/>
    </row>
    <row r="4" spans="2:15" ht="15" x14ac:dyDescent="0.15">
      <c r="B4" s="262" t="s">
        <v>93</v>
      </c>
      <c r="C4" s="263"/>
      <c r="D4" s="118"/>
      <c r="E4" s="119">
        <v>2004</v>
      </c>
      <c r="F4" s="119">
        <f t="shared" ref="F4:O4" si="0">E4+1</f>
        <v>2005</v>
      </c>
      <c r="G4" s="119">
        <f t="shared" si="0"/>
        <v>2006</v>
      </c>
      <c r="H4" s="119">
        <f t="shared" si="0"/>
        <v>2007</v>
      </c>
      <c r="I4" s="119">
        <f t="shared" si="0"/>
        <v>2008</v>
      </c>
      <c r="J4" s="119">
        <f t="shared" si="0"/>
        <v>2009</v>
      </c>
      <c r="K4" s="119">
        <f t="shared" si="0"/>
        <v>2010</v>
      </c>
      <c r="L4" s="119">
        <f t="shared" si="0"/>
        <v>2011</v>
      </c>
      <c r="M4" s="119">
        <f t="shared" si="0"/>
        <v>2012</v>
      </c>
      <c r="N4" s="120">
        <f t="shared" si="0"/>
        <v>2013</v>
      </c>
      <c r="O4" s="120">
        <f t="shared" si="0"/>
        <v>2014</v>
      </c>
    </row>
    <row r="5" spans="2:15" ht="15" x14ac:dyDescent="0.25">
      <c r="B5" s="256"/>
      <c r="C5" s="257"/>
      <c r="D5" s="45" t="s">
        <v>0</v>
      </c>
      <c r="E5" s="73">
        <f>Premiums_Non_Life!F48</f>
        <v>7809</v>
      </c>
      <c r="F5" s="73">
        <f>Premiums_Non_Life!G48</f>
        <v>8171</v>
      </c>
      <c r="G5" s="73">
        <f>Premiums_Non_Life!H48</f>
        <v>8406</v>
      </c>
      <c r="H5" s="73">
        <f>Premiums_Non_Life!I48</f>
        <v>8668</v>
      </c>
      <c r="I5" s="73">
        <f>Premiums_Non_Life!J48</f>
        <v>8852</v>
      </c>
      <c r="J5" s="73">
        <f>Premiums_Non_Life!K48</f>
        <v>8999</v>
      </c>
      <c r="K5" s="73">
        <f>Premiums_Non_Life!L48</f>
        <v>9191</v>
      </c>
      <c r="L5" s="73">
        <f>Premiums_Non_Life!M48</f>
        <v>9464</v>
      </c>
      <c r="M5" s="73">
        <f>Premiums_Non_Life!N48</f>
        <v>9775</v>
      </c>
      <c r="N5" s="73">
        <f>Premiums_Non_Life!O48</f>
        <v>10099</v>
      </c>
      <c r="O5" s="73">
        <f>Premiums_Non_Life!P48</f>
        <v>10389</v>
      </c>
    </row>
    <row r="6" spans="2:15" ht="15" x14ac:dyDescent="0.25">
      <c r="B6" s="256"/>
      <c r="C6" s="257"/>
      <c r="D6" s="45" t="s">
        <v>1</v>
      </c>
      <c r="E6" s="74">
        <f>Premiums_Non_Life!F49</f>
        <v>8029.2558817700001</v>
      </c>
      <c r="F6" s="74">
        <f>Premiums_Non_Life!G49</f>
        <v>8192.9070608999991</v>
      </c>
      <c r="G6" s="74">
        <f>Premiums_Non_Life!H49</f>
        <v>8532.1638323299994</v>
      </c>
      <c r="H6" s="74">
        <f>Premiums_Non_Life!I49</f>
        <v>8858.6056900300009</v>
      </c>
      <c r="I6" s="74">
        <f>Premiums_Non_Life!J49</f>
        <v>9227.1337448899994</v>
      </c>
      <c r="J6" s="74">
        <f>Premiums_Non_Life!K49</f>
        <v>9355.5858053100001</v>
      </c>
      <c r="K6" s="74">
        <f>Premiums_Non_Life!L49</f>
        <v>9586.6988180099997</v>
      </c>
      <c r="L6" s="74">
        <f>Premiums_Non_Life!M49</f>
        <v>10056.208413</v>
      </c>
      <c r="M6" s="74">
        <f>Premiums_Non_Life!N49</f>
        <v>10386.620398120001</v>
      </c>
      <c r="N6" s="74">
        <f>Premiums_Non_Life!O49</f>
        <v>10662.516468600001</v>
      </c>
      <c r="O6" s="74">
        <f>Premiums_Non_Life!P49</f>
        <v>10848.338491979999</v>
      </c>
    </row>
    <row r="7" spans="2:15" ht="15" x14ac:dyDescent="0.25">
      <c r="B7" s="256"/>
      <c r="C7" s="257"/>
      <c r="D7" s="45" t="s">
        <v>2</v>
      </c>
      <c r="E7" s="254">
        <f>Premiums_Non_Life!F50</f>
        <v>332.44196748133754</v>
      </c>
      <c r="F7" s="74">
        <f>Premiums_Non_Life!G50</f>
        <v>400.85898353614891</v>
      </c>
      <c r="G7" s="74">
        <f>Premiums_Non_Life!H50</f>
        <v>548.0468861846814</v>
      </c>
      <c r="H7" s="74">
        <f>Premiums_Non_Life!I50</f>
        <v>654.65593858779016</v>
      </c>
      <c r="I7" s="74">
        <f>Premiums_Non_Life!J50</f>
        <v>787.24963885963359</v>
      </c>
      <c r="J7" s="74">
        <f>Premiums_Non_Life!K50</f>
        <v>746.64789241556207</v>
      </c>
      <c r="K7" s="74">
        <f>Premiums_Non_Life!L50</f>
        <v>705.60147875501093</v>
      </c>
      <c r="L7" s="74">
        <f>Premiums_Non_Life!M50</f>
        <v>693.90377339196232</v>
      </c>
      <c r="M7" s="74">
        <f>Premiums_Non_Life!N50</f>
        <v>682.58513140402908</v>
      </c>
      <c r="N7" s="74">
        <f>Premiums_Non_Life!O50</f>
        <v>728.09080683096431</v>
      </c>
      <c r="O7" s="74">
        <f>Premiums_Non_Life!P50</f>
        <v>733.20380406994582</v>
      </c>
    </row>
    <row r="8" spans="2:15" ht="15" x14ac:dyDescent="0.25">
      <c r="B8" s="256"/>
      <c r="C8" s="257"/>
      <c r="D8" s="45" t="s">
        <v>3</v>
      </c>
      <c r="E8" s="254">
        <f>Premiums_Non_Life!F51</f>
        <v>16958.330006653359</v>
      </c>
      <c r="F8" s="74">
        <f>Premiums_Non_Life!G51</f>
        <v>17242.80771789754</v>
      </c>
      <c r="G8" s="74">
        <f>Premiums_Non_Life!H51</f>
        <v>17633.418995342647</v>
      </c>
      <c r="H8" s="74">
        <f>Premiums_Non_Life!I51</f>
        <v>17666.995176314038</v>
      </c>
      <c r="I8" s="74">
        <f>Premiums_Non_Life!J51</f>
        <v>19748.492199767134</v>
      </c>
      <c r="J8" s="74">
        <f>Premiums_Non_Life!K51</f>
        <v>20009.410595475714</v>
      </c>
      <c r="K8" s="74">
        <f>Premiums_Non_Life!L51</f>
        <v>20629.292959913506</v>
      </c>
      <c r="L8" s="74">
        <f>Premiums_Non_Life!M51</f>
        <v>20902.530669494347</v>
      </c>
      <c r="M8" s="74">
        <f>Premiums_Non_Life!N51</f>
        <v>21285.853964570859</v>
      </c>
      <c r="N8" s="74">
        <f>Premiums_Non_Life!O51</f>
        <v>21688.375026613441</v>
      </c>
      <c r="O8" s="74">
        <f>Premiums_Non_Life!P51</f>
        <v>21692.548372421825</v>
      </c>
    </row>
    <row r="9" spans="2:15" ht="15" x14ac:dyDescent="0.25">
      <c r="B9" s="256"/>
      <c r="C9" s="257"/>
      <c r="D9" s="45" t="s">
        <v>4</v>
      </c>
      <c r="E9" s="74">
        <f>Premiums_Non_Life!F52</f>
        <v>484.26879901583885</v>
      </c>
      <c r="F9" s="74">
        <f>Premiums_Non_Life!G52</f>
        <v>547.13209288020926</v>
      </c>
      <c r="G9" s="74">
        <f>Premiums_Non_Life!H52</f>
        <v>601.1345191108378</v>
      </c>
      <c r="H9" s="74">
        <f>Premiums_Non_Life!I52</f>
        <v>670.3760657474329</v>
      </c>
      <c r="I9" s="74">
        <f>Premiums_Non_Life!J52</f>
        <v>431.572</v>
      </c>
      <c r="J9" s="74">
        <f>Premiums_Non_Life!K52</f>
        <v>461.60199999999998</v>
      </c>
      <c r="K9" s="74">
        <f>Premiums_Non_Life!L52</f>
        <v>468.30799999999999</v>
      </c>
      <c r="L9" s="74">
        <f>Premiums_Non_Life!M52</f>
        <v>474</v>
      </c>
      <c r="M9" s="74">
        <f>Premiums_Non_Life!N52</f>
        <v>479</v>
      </c>
      <c r="N9" s="74">
        <f>Premiums_Non_Life!O52</f>
        <v>448.3</v>
      </c>
      <c r="O9" s="74">
        <f>Premiums_Non_Life!P52</f>
        <v>441</v>
      </c>
    </row>
    <row r="10" spans="2:15" ht="15" x14ac:dyDescent="0.25">
      <c r="B10" s="256"/>
      <c r="C10" s="257"/>
      <c r="D10" s="45" t="s">
        <v>44</v>
      </c>
      <c r="E10" s="74">
        <f>Premiums_Non_Life!F53</f>
        <v>2429.6015864431224</v>
      </c>
      <c r="F10" s="74">
        <f>Premiums_Non_Life!G53</f>
        <v>2567.8745267712279</v>
      </c>
      <c r="G10" s="74">
        <f>Premiums_Non_Life!H53</f>
        <v>2700.1261943392824</v>
      </c>
      <c r="H10" s="74">
        <f>Premiums_Non_Life!I53</f>
        <v>2760.663421669371</v>
      </c>
      <c r="I10" s="74">
        <f>Premiums_Non_Life!J53</f>
        <v>2907.661799170723</v>
      </c>
      <c r="J10" s="74">
        <f>Premiums_Non_Life!K53</f>
        <v>2941.3016044708852</v>
      </c>
      <c r="K10" s="74">
        <f>Premiums_Non_Life!L53</f>
        <v>2939.2103839913466</v>
      </c>
      <c r="L10" s="74">
        <f>Premiums_Non_Life!M53</f>
        <v>2901.7847485127095</v>
      </c>
      <c r="M10" s="74">
        <f>Premiums_Non_Life!N53</f>
        <v>2765.4948620876148</v>
      </c>
      <c r="N10" s="74">
        <f>Premiums_Non_Life!O53</f>
        <v>2838.4712457184064</v>
      </c>
      <c r="O10" s="74">
        <f>Premiums_Non_Life!P53</f>
        <v>2926.2664503335136</v>
      </c>
    </row>
    <row r="11" spans="2:15" ht="15" x14ac:dyDescent="0.25">
      <c r="B11" s="256"/>
      <c r="C11" s="257"/>
      <c r="D11" s="45" t="s">
        <v>6</v>
      </c>
      <c r="E11" s="254">
        <f>Premiums_Non_Life!F54</f>
        <v>81823</v>
      </c>
      <c r="F11" s="74">
        <f>Premiums_Non_Life!G54</f>
        <v>82740</v>
      </c>
      <c r="G11" s="74">
        <f>Premiums_Non_Life!H54</f>
        <v>83490</v>
      </c>
      <c r="H11" s="74">
        <f>Premiums_Non_Life!I54</f>
        <v>83956</v>
      </c>
      <c r="I11" s="74">
        <f>Premiums_Non_Life!J54</f>
        <v>84947</v>
      </c>
      <c r="J11" s="74">
        <f>Premiums_Non_Life!K54</f>
        <v>86169</v>
      </c>
      <c r="K11" s="74">
        <f>Premiums_Non_Life!L54</f>
        <v>88489</v>
      </c>
      <c r="L11" s="74">
        <f>Premiums_Non_Life!M54</f>
        <v>91282</v>
      </c>
      <c r="M11" s="74">
        <f>Premiums_Non_Life!N54</f>
        <v>94247</v>
      </c>
      <c r="N11" s="74">
        <f>Premiums_Non_Life!O54</f>
        <v>96607</v>
      </c>
      <c r="O11" s="74">
        <f>Premiums_Non_Life!P54</f>
        <v>98904</v>
      </c>
    </row>
    <row r="12" spans="2:15" ht="15" x14ac:dyDescent="0.25">
      <c r="B12" s="256"/>
      <c r="C12" s="257"/>
      <c r="D12" s="45" t="s">
        <v>7</v>
      </c>
      <c r="E12" s="74">
        <f>Premiums_Non_Life!F55</f>
        <v>5368.0845634158468</v>
      </c>
      <c r="F12" s="74">
        <f>Premiums_Non_Life!G55</f>
        <v>6121.0428055283201</v>
      </c>
      <c r="G12" s="74">
        <f>Premiums_Non_Life!H55</f>
        <v>6403.9457107168282</v>
      </c>
      <c r="H12" s="74">
        <f>Premiums_Non_Life!I55</f>
        <v>7274.2088297315095</v>
      </c>
      <c r="I12" s="74">
        <f>Premiums_Non_Life!J55</f>
        <v>7225.7045384336434</v>
      </c>
      <c r="J12" s="74">
        <f>Premiums_Non_Life!K55</f>
        <v>7307.3868077847774</v>
      </c>
      <c r="K12" s="74">
        <f>Premiums_Non_Life!L55</f>
        <v>7606.9841376438835</v>
      </c>
      <c r="L12" s="74">
        <f>Premiums_Non_Life!M55</f>
        <v>7895.4770123433582</v>
      </c>
      <c r="M12" s="74">
        <f>Premiums_Non_Life!N55</f>
        <v>7985.0297503122783</v>
      </c>
      <c r="N12" s="74">
        <f>Premiums_Non_Life!O55</f>
        <v>7914.7875841134683</v>
      </c>
      <c r="O12" s="74">
        <f>Premiums_Non_Life!P55</f>
        <v>9052.5643023115263</v>
      </c>
    </row>
    <row r="13" spans="2:15" ht="15" x14ac:dyDescent="0.25">
      <c r="B13" s="256"/>
      <c r="C13" s="257"/>
      <c r="D13" s="45" t="s">
        <v>8</v>
      </c>
      <c r="E13" s="74">
        <f>Premiums_Non_Life!F56</f>
        <v>151.15743995500623</v>
      </c>
      <c r="F13" s="74">
        <f>Premiums_Non_Life!G56</f>
        <v>172.79153298480185</v>
      </c>
      <c r="G13" s="74">
        <f>Premiums_Non_Life!H56</f>
        <v>199.97954827246815</v>
      </c>
      <c r="H13" s="74">
        <f>Premiums_Non_Life!I56</f>
        <v>253.78996075824782</v>
      </c>
      <c r="I13" s="74">
        <f>Premiums_Non_Life!J56</f>
        <v>244.7959940178697</v>
      </c>
      <c r="J13" s="74">
        <f>Premiums_Non_Life!K56</f>
        <v>233.29407027724875</v>
      </c>
      <c r="K13" s="74">
        <f>Premiums_Non_Life!L56</f>
        <v>217.3</v>
      </c>
      <c r="L13" s="74">
        <f>Premiums_Non_Life!M56</f>
        <v>217.393</v>
      </c>
      <c r="M13" s="74">
        <f>Premiums_Non_Life!N56</f>
        <v>230</v>
      </c>
      <c r="N13" s="74">
        <f>Premiums_Non_Life!O56</f>
        <v>244</v>
      </c>
      <c r="O13" s="74">
        <f>Premiums_Non_Life!P56</f>
        <v>261.39999999999998</v>
      </c>
    </row>
    <row r="14" spans="2:15" ht="15" x14ac:dyDescent="0.25">
      <c r="B14" s="256"/>
      <c r="C14" s="257"/>
      <c r="D14" s="45" t="s">
        <v>9</v>
      </c>
      <c r="E14" s="74">
        <f>Premiums_Non_Life!F57</f>
        <v>24807.072954219999</v>
      </c>
      <c r="F14" s="74">
        <f>Premiums_Non_Life!G57</f>
        <v>26580.797081069999</v>
      </c>
      <c r="G14" s="74">
        <f>Premiums_Non_Life!H57</f>
        <v>28609.29295929</v>
      </c>
      <c r="H14" s="74">
        <f>Premiums_Non_Life!I57</f>
        <v>30165.647528350004</v>
      </c>
      <c r="I14" s="74">
        <f>Premiums_Non_Life!J57</f>
        <v>31478.46397488</v>
      </c>
      <c r="J14" s="74">
        <f>Premiums_Non_Life!K57</f>
        <v>31253.896537620225</v>
      </c>
      <c r="K14" s="74">
        <f>Premiums_Non_Life!L57</f>
        <v>29220.778298599191</v>
      </c>
      <c r="L14" s="74">
        <f>Premiums_Non_Life!M57</f>
        <v>30035.323388631507</v>
      </c>
      <c r="M14" s="74">
        <f>Premiums_Non_Life!N57</f>
        <v>29992.982958656634</v>
      </c>
      <c r="N14" s="74">
        <f>Premiums_Non_Life!O57</f>
        <v>29377.683275879612</v>
      </c>
      <c r="O14" s="74">
        <f>Premiums_Non_Life!P57</f>
        <v>29262.04385858263</v>
      </c>
    </row>
    <row r="15" spans="2:15" ht="15" x14ac:dyDescent="0.25">
      <c r="B15" s="256"/>
      <c r="C15" s="257"/>
      <c r="D15" s="45" t="s">
        <v>10</v>
      </c>
      <c r="E15" s="74">
        <f>Premiums_Non_Life!F58</f>
        <v>2662</v>
      </c>
      <c r="F15" s="74">
        <f>Premiums_Non_Life!G58</f>
        <v>2882</v>
      </c>
      <c r="G15" s="74">
        <f>Premiums_Non_Life!H58</f>
        <v>2980</v>
      </c>
      <c r="H15" s="74">
        <f>Premiums_Non_Life!I58</f>
        <v>2957</v>
      </c>
      <c r="I15" s="74">
        <f>Premiums_Non_Life!J58</f>
        <v>3073</v>
      </c>
      <c r="J15" s="74">
        <f>Premiums_Non_Life!K58</f>
        <v>3139</v>
      </c>
      <c r="K15" s="74">
        <f>Premiums_Non_Life!L58</f>
        <v>3217</v>
      </c>
      <c r="L15" s="74">
        <f>Premiums_Non_Life!M58</f>
        <v>3403</v>
      </c>
      <c r="M15" s="74">
        <f>Premiums_Non_Life!N58</f>
        <v>3602</v>
      </c>
      <c r="N15" s="74">
        <f>Premiums_Non_Life!O58</f>
        <v>4087</v>
      </c>
      <c r="O15" s="74">
        <f>Premiums_Non_Life!P58</f>
        <v>4377</v>
      </c>
    </row>
    <row r="16" spans="2:15" ht="15" x14ac:dyDescent="0.25">
      <c r="B16" s="256"/>
      <c r="C16" s="257"/>
      <c r="D16" s="45" t="s">
        <v>11</v>
      </c>
      <c r="E16" s="74">
        <f>Premiums_Non_Life!F59</f>
        <v>51697</v>
      </c>
      <c r="F16" s="74">
        <f>Premiums_Non_Life!G59</f>
        <v>53835</v>
      </c>
      <c r="G16" s="74">
        <f>Premiums_Non_Life!H59</f>
        <v>55161</v>
      </c>
      <c r="H16" s="74">
        <f>Premiums_Non_Life!I59</f>
        <v>56884</v>
      </c>
      <c r="I16" s="74">
        <f>Premiums_Non_Life!J59</f>
        <v>58944</v>
      </c>
      <c r="J16" s="74">
        <f>Premiums_Non_Life!K59</f>
        <v>59870</v>
      </c>
      <c r="K16" s="74">
        <f>Premiums_Non_Life!L59</f>
        <v>61711</v>
      </c>
      <c r="L16" s="74">
        <f>Premiums_Non_Life!M59</f>
        <v>63678</v>
      </c>
      <c r="M16" s="74">
        <f>Premiums_Non_Life!N59</f>
        <v>65760</v>
      </c>
      <c r="N16" s="74">
        <f>Premiums_Non_Life!O59</f>
        <v>67100</v>
      </c>
      <c r="O16" s="74">
        <f>Premiums_Non_Life!P59</f>
        <v>68300</v>
      </c>
    </row>
    <row r="17" spans="2:15" ht="15" x14ac:dyDescent="0.25">
      <c r="B17" s="256"/>
      <c r="C17" s="257"/>
      <c r="D17" s="45" t="s">
        <v>12</v>
      </c>
      <c r="E17" s="74">
        <f>Premiums_Non_Life!F60</f>
        <v>1895</v>
      </c>
      <c r="F17" s="74">
        <f>Premiums_Non_Life!G60</f>
        <v>1988</v>
      </c>
      <c r="G17" s="74">
        <f>Premiums_Non_Life!H60</f>
        <v>2060</v>
      </c>
      <c r="H17" s="74">
        <f>Premiums_Non_Life!I60</f>
        <v>2492</v>
      </c>
      <c r="I17" s="74">
        <f>Premiums_Non_Life!J60</f>
        <v>2596</v>
      </c>
      <c r="J17" s="74">
        <f>Premiums_Non_Life!K60</f>
        <v>2874</v>
      </c>
      <c r="K17" s="74">
        <f>Premiums_Non_Life!L60</f>
        <v>2930</v>
      </c>
      <c r="L17" s="74">
        <f>Premiums_Non_Life!M60</f>
        <v>2730.1099999999997</v>
      </c>
      <c r="M17" s="74">
        <f>Premiums_Non_Life!N60</f>
        <v>2322</v>
      </c>
      <c r="N17" s="74">
        <f>Premiums_Non_Life!O60</f>
        <v>2106</v>
      </c>
      <c r="O17" s="74">
        <f>Premiums_Non_Life!P60</f>
        <v>1880.89</v>
      </c>
    </row>
    <row r="18" spans="2:15" ht="15" x14ac:dyDescent="0.25">
      <c r="B18" s="256"/>
      <c r="C18" s="257"/>
      <c r="D18" s="45" t="s">
        <v>13</v>
      </c>
      <c r="E18" s="74">
        <f>Premiums_Non_Life!F61</f>
        <v>660.3551841211804</v>
      </c>
      <c r="F18" s="74">
        <f>Premiums_Non_Life!G61</f>
        <v>712.19639592582917</v>
      </c>
      <c r="G18" s="74">
        <f>Premiums_Non_Life!H61</f>
        <v>785.45312091930009</v>
      </c>
      <c r="H18" s="74">
        <f>Premiums_Non_Life!I61</f>
        <v>859.49334029772785</v>
      </c>
      <c r="I18" s="74">
        <f>Premiums_Non_Life!J61</f>
        <v>932.35831809872025</v>
      </c>
      <c r="J18" s="74">
        <f>Premiums_Non_Life!K61</f>
        <v>903.89135544528597</v>
      </c>
      <c r="K18" s="74">
        <f>Premiums_Non_Life!L61</f>
        <v>886.2627317837555</v>
      </c>
      <c r="L18" s="74">
        <f>Premiums_Non_Life!M61</f>
        <v>876.59963436928695</v>
      </c>
      <c r="M18" s="74">
        <f>Premiums_Non_Life!N61</f>
        <v>858.84042831026375</v>
      </c>
      <c r="N18" s="74">
        <f>Premiums_Non_Life!O61</f>
        <v>853.74771480804384</v>
      </c>
      <c r="O18" s="74">
        <f>Premiums_Non_Life!P61</f>
        <v>773.43954034996079</v>
      </c>
    </row>
    <row r="19" spans="2:15" ht="15" x14ac:dyDescent="0.25">
      <c r="B19" s="256"/>
      <c r="C19" s="257"/>
      <c r="D19" s="45" t="s">
        <v>14</v>
      </c>
      <c r="E19" s="74">
        <f>Premiums_Non_Life!F62</f>
        <v>1126.0727641503454</v>
      </c>
      <c r="F19" s="74">
        <f>Premiums_Non_Life!G62</f>
        <v>1218.2290676300943</v>
      </c>
      <c r="G19" s="74">
        <f>Premiums_Non_Life!H62</f>
        <v>1298.0256068961146</v>
      </c>
      <c r="H19" s="74">
        <f>Premiums_Non_Life!I62</f>
        <v>1336.3186917664955</v>
      </c>
      <c r="I19" s="74">
        <f>Premiums_Non_Life!J62</f>
        <v>1346.7516004310071</v>
      </c>
      <c r="J19" s="74">
        <f>Premiums_Non_Life!K62</f>
        <v>1329.4130696583634</v>
      </c>
      <c r="K19" s="74">
        <f>Premiums_Non_Life!L62</f>
        <v>1271.8260759333207</v>
      </c>
      <c r="L19" s="74">
        <f>Premiums_Non_Life!M62</f>
        <v>1197.2269759776889</v>
      </c>
      <c r="M19" s="74">
        <f>Premiums_Non_Life!N62</f>
        <v>1169.5284274576916</v>
      </c>
      <c r="N19" s="74">
        <f>Premiums_Non_Life!O62</f>
        <v>1196.304747417126</v>
      </c>
      <c r="O19" s="74">
        <f>Premiums_Non_Life!P62</f>
        <v>1257.2795842048552</v>
      </c>
    </row>
    <row r="20" spans="2:15" ht="15" x14ac:dyDescent="0.25">
      <c r="B20" s="256"/>
      <c r="C20" s="257"/>
      <c r="D20" s="45" t="s">
        <v>15</v>
      </c>
      <c r="E20" s="254">
        <f>Premiums_Non_Life!F63</f>
        <v>4068</v>
      </c>
      <c r="F20" s="74">
        <f>Premiums_Non_Life!G63</f>
        <v>3841</v>
      </c>
      <c r="G20" s="74">
        <f>Premiums_Non_Life!H63</f>
        <v>3823</v>
      </c>
      <c r="H20" s="74">
        <f>Premiums_Non_Life!I63</f>
        <v>3610</v>
      </c>
      <c r="I20" s="74">
        <f>Premiums_Non_Life!J63</f>
        <v>3334.4</v>
      </c>
      <c r="J20" s="74">
        <f>Premiums_Non_Life!K63</f>
        <v>3124</v>
      </c>
      <c r="K20" s="74">
        <f>Premiums_Non_Life!L63</f>
        <v>3036</v>
      </c>
      <c r="L20" s="74">
        <f>Premiums_Non_Life!M63</f>
        <v>2893</v>
      </c>
      <c r="M20" s="74">
        <f>Premiums_Non_Life!N63</f>
        <v>2743</v>
      </c>
      <c r="N20" s="74">
        <f>Premiums_Non_Life!O63</f>
        <v>2574</v>
      </c>
      <c r="O20" s="74">
        <f>Premiums_Non_Life!P63</f>
        <v>2656</v>
      </c>
    </row>
    <row r="21" spans="2:15" ht="15" x14ac:dyDescent="0.25">
      <c r="B21" s="256"/>
      <c r="C21" s="257"/>
      <c r="D21" s="45" t="s">
        <v>16</v>
      </c>
      <c r="E21" s="254">
        <f>Premiums_Non_Life!F64</f>
        <v>142.01064382139148</v>
      </c>
      <c r="F21" s="74">
        <f>Premiums_Non_Life!G64</f>
        <v>157.84008307372793</v>
      </c>
      <c r="G21" s="74">
        <f>Premiums_Non_Life!H64</f>
        <v>181.35384215991692</v>
      </c>
      <c r="H21" s="74">
        <f>Premiums_Non_Life!I64</f>
        <v>209.61838006230528</v>
      </c>
      <c r="I21" s="74">
        <f>Premiums_Non_Life!J64</f>
        <v>240.65138888888887</v>
      </c>
      <c r="J21" s="74">
        <f>Premiums_Non_Life!K64</f>
        <v>247.43639667705085</v>
      </c>
      <c r="K21" s="74">
        <f>Premiums_Non_Life!L64</f>
        <v>257.92445482866043</v>
      </c>
      <c r="L21" s="74">
        <f>Premiums_Non_Life!M64</f>
        <v>269.69687824506752</v>
      </c>
      <c r="M21" s="74">
        <f>Premiums_Non_Life!N64</f>
        <v>285.42964693665624</v>
      </c>
      <c r="N21" s="74">
        <f>Premiums_Non_Life!O64</f>
        <v>287.51298026998961</v>
      </c>
      <c r="O21" s="74">
        <f>Premiums_Non_Life!P64</f>
        <v>287.51298026998961</v>
      </c>
    </row>
    <row r="22" spans="2:15" ht="15" x14ac:dyDescent="0.25">
      <c r="B22" s="256"/>
      <c r="C22" s="257"/>
      <c r="D22" s="45" t="s">
        <v>17</v>
      </c>
      <c r="E22" s="74">
        <f>Premiums_Non_Life!F65</f>
        <v>35187</v>
      </c>
      <c r="F22" s="74">
        <f>Premiums_Non_Life!G65</f>
        <v>34752</v>
      </c>
      <c r="G22" s="74">
        <f>Premiums_Non_Life!H65</f>
        <v>35476</v>
      </c>
      <c r="H22" s="74">
        <f>Premiums_Non_Life!I65</f>
        <v>36095</v>
      </c>
      <c r="I22" s="74">
        <f>Premiums_Non_Life!J65</f>
        <v>35731</v>
      </c>
      <c r="J22" s="74">
        <f>Premiums_Non_Life!K65</f>
        <v>34907</v>
      </c>
      <c r="K22" s="74">
        <f>Premiums_Non_Life!L65</f>
        <v>35251</v>
      </c>
      <c r="L22" s="74">
        <f>Premiums_Non_Life!M65</f>
        <v>35942</v>
      </c>
      <c r="M22" s="74">
        <f>Premiums_Non_Life!N65</f>
        <v>35014</v>
      </c>
      <c r="N22" s="74">
        <f>Premiums_Non_Life!O65</f>
        <v>33314</v>
      </c>
      <c r="O22" s="74">
        <f>Premiums_Non_Life!P65</f>
        <v>32425.132000000001</v>
      </c>
    </row>
    <row r="23" spans="2:15" ht="15" x14ac:dyDescent="0.25">
      <c r="B23" s="256"/>
      <c r="C23" s="257"/>
      <c r="D23" s="45" t="s">
        <v>18</v>
      </c>
      <c r="E23" s="254">
        <f>Premiums_Non_Life!F66</f>
        <v>149.70059880239523</v>
      </c>
      <c r="F23" s="74">
        <f>Premiums_Non_Life!G66</f>
        <v>149.70059880239523</v>
      </c>
      <c r="G23" s="74">
        <f>Premiums_Non_Life!H66</f>
        <v>182.96739853626082</v>
      </c>
      <c r="H23" s="74">
        <f>Premiums_Non_Life!I66</f>
        <v>236.36061210911512</v>
      </c>
      <c r="I23" s="74">
        <f>Premiums_Non_Life!J66</f>
        <v>309.96340652029278</v>
      </c>
      <c r="J23" s="74">
        <f>Premiums_Non_Life!K66</f>
        <v>441.61676646706587</v>
      </c>
      <c r="K23" s="74">
        <f>Premiums_Non_Life!L66</f>
        <v>467.39853626081174</v>
      </c>
      <c r="L23" s="74">
        <f>Premiums_Non_Life!M66</f>
        <v>405.35595475715235</v>
      </c>
      <c r="M23" s="74">
        <f>Premiums_Non_Life!N66</f>
        <v>700.26613439787093</v>
      </c>
      <c r="N23" s="74">
        <f>Premiums_Non_Life!O66</f>
        <v>773.4530938123753</v>
      </c>
      <c r="O23" s="74">
        <f>Premiums_Non_Life!P66</f>
        <v>772.62142381902868</v>
      </c>
    </row>
    <row r="24" spans="2:15" ht="15" x14ac:dyDescent="0.25">
      <c r="B24" s="256"/>
      <c r="C24" s="257"/>
      <c r="D24" s="45" t="s">
        <v>19</v>
      </c>
      <c r="E24" s="254">
        <f>Premiums_Non_Life!F67</f>
        <v>465</v>
      </c>
      <c r="F24" s="74">
        <f>Premiums_Non_Life!G67</f>
        <v>523</v>
      </c>
      <c r="G24" s="74">
        <f>Premiums_Non_Life!H67</f>
        <v>545</v>
      </c>
      <c r="H24" s="74">
        <f>Premiums_Non_Life!I67</f>
        <v>584</v>
      </c>
      <c r="I24" s="74">
        <f>Premiums_Non_Life!J67</f>
        <v>534</v>
      </c>
      <c r="J24" s="74">
        <f>Premiums_Non_Life!K67</f>
        <v>537</v>
      </c>
      <c r="K24" s="74">
        <f>Premiums_Non_Life!L67</f>
        <v>745</v>
      </c>
      <c r="L24" s="74">
        <f>Premiums_Non_Life!M67</f>
        <v>752.6</v>
      </c>
      <c r="M24" s="74">
        <f>Premiums_Non_Life!N67</f>
        <v>798.9</v>
      </c>
      <c r="N24" s="74">
        <f>Premiums_Non_Life!O67</f>
        <v>825</v>
      </c>
      <c r="O24" s="74">
        <f>Premiums_Non_Life!P67</f>
        <v>831</v>
      </c>
    </row>
    <row r="25" spans="2:15" ht="15" x14ac:dyDescent="0.25">
      <c r="B25" s="256"/>
      <c r="C25" s="257"/>
      <c r="D25" s="45" t="s">
        <v>20</v>
      </c>
      <c r="E25" s="74">
        <f>Premiums_Non_Life!F68</f>
        <v>173.60557768924303</v>
      </c>
      <c r="F25" s="74">
        <f>Premiums_Non_Life!G68</f>
        <v>198.63403528742174</v>
      </c>
      <c r="G25" s="74">
        <f>Premiums_Non_Life!H68</f>
        <v>257.22822993739328</v>
      </c>
      <c r="H25" s="74">
        <f>Premiums_Non_Life!I68</f>
        <v>384.30563460443938</v>
      </c>
      <c r="I25" s="74">
        <f>Premiums_Non_Life!J68</f>
        <v>432.11439954467846</v>
      </c>
      <c r="J25" s="74">
        <f>Premiums_Non_Life!K68</f>
        <v>278.1303357996585</v>
      </c>
      <c r="K25" s="74">
        <f>Premiums_Non_Life!L68</f>
        <v>224.00398406374504</v>
      </c>
      <c r="L25" s="74">
        <f>Premiums_Non_Life!M68</f>
        <v>287.62094479225954</v>
      </c>
      <c r="M25" s="74">
        <f>Premiums_Non_Life!N68</f>
        <v>319.42231075697214</v>
      </c>
      <c r="N25" s="74">
        <f>Premiums_Non_Life!O68</f>
        <v>443.93853158793399</v>
      </c>
      <c r="O25" s="74">
        <f>Premiums_Non_Life!P68</f>
        <v>327.05</v>
      </c>
    </row>
    <row r="26" spans="2:15" ht="15" x14ac:dyDescent="0.25">
      <c r="B26" s="256"/>
      <c r="C26" s="257"/>
      <c r="D26" s="45" t="s">
        <v>21</v>
      </c>
      <c r="E26" s="254">
        <f>Premiums_Non_Life!F69</f>
        <v>181.49605743485546</v>
      </c>
      <c r="F26" s="74">
        <f>Premiums_Non_Life!G69</f>
        <v>189.74639815604874</v>
      </c>
      <c r="G26" s="74">
        <f>Premiums_Non_Life!H69</f>
        <v>197.99673887724202</v>
      </c>
      <c r="H26" s="74">
        <f>Premiums_Non_Life!I69</f>
        <v>204.98485907290939</v>
      </c>
      <c r="I26" s="74">
        <f>Premiums_Non_Life!J69</f>
        <v>98.9</v>
      </c>
      <c r="J26" s="74">
        <f>Premiums_Non_Life!K69</f>
        <v>101</v>
      </c>
      <c r="K26" s="74">
        <f>Premiums_Non_Life!L69</f>
        <v>103</v>
      </c>
      <c r="L26" s="74">
        <f>Premiums_Non_Life!M69</f>
        <v>100.9</v>
      </c>
      <c r="M26" s="74">
        <f>Premiums_Non_Life!N69</f>
        <v>98.2</v>
      </c>
      <c r="N26" s="74">
        <f>Premiums_Non_Life!O69</f>
        <v>107.7</v>
      </c>
      <c r="O26" s="74">
        <f>Premiums_Non_Life!P69</f>
        <v>116.7</v>
      </c>
    </row>
    <row r="27" spans="2:15" ht="15" x14ac:dyDescent="0.25">
      <c r="B27" s="256"/>
      <c r="C27" s="257"/>
      <c r="D27" s="45" t="s">
        <v>22</v>
      </c>
      <c r="E27" s="74">
        <f>Premiums_Non_Life!F70</f>
        <v>23574</v>
      </c>
      <c r="F27" s="74">
        <f>Premiums_Non_Life!G70</f>
        <v>23695</v>
      </c>
      <c r="G27" s="74">
        <f>Premiums_Non_Life!H70</f>
        <v>47878</v>
      </c>
      <c r="H27" s="74">
        <f>Premiums_Non_Life!I70</f>
        <v>48516</v>
      </c>
      <c r="I27" s="74">
        <f>Premiums_Non_Life!J70</f>
        <v>52067</v>
      </c>
      <c r="J27" s="74">
        <f>Premiums_Non_Life!K70</f>
        <v>53282</v>
      </c>
      <c r="K27" s="74">
        <f>Premiums_Non_Life!L70</f>
        <v>56292</v>
      </c>
      <c r="L27" s="74">
        <f>Premiums_Non_Life!M70</f>
        <v>56841</v>
      </c>
      <c r="M27" s="74">
        <f>Premiums_Non_Life!N70</f>
        <v>56161</v>
      </c>
      <c r="N27" s="74">
        <f>Premiums_Non_Life!O70</f>
        <v>57186</v>
      </c>
      <c r="O27" s="74">
        <f>Premiums_Non_Life!P70</f>
        <v>56301</v>
      </c>
    </row>
    <row r="28" spans="2:15" ht="15" x14ac:dyDescent="0.25">
      <c r="B28" s="256"/>
      <c r="C28" s="257"/>
      <c r="D28" s="45" t="s">
        <v>23</v>
      </c>
      <c r="E28" s="74">
        <f>Premiums_Non_Life!F71</f>
        <v>3792.7449679274496</v>
      </c>
      <c r="F28" s="74">
        <f>Premiums_Non_Life!G71</f>
        <v>3903.7823490378237</v>
      </c>
      <c r="G28" s="74">
        <f>Premiums_Non_Life!H71</f>
        <v>4007.0780800707807</v>
      </c>
      <c r="H28" s="74">
        <f>Premiums_Non_Life!I71</f>
        <v>4072.882105728821</v>
      </c>
      <c r="I28" s="74">
        <f>Premiums_Non_Life!J71</f>
        <v>4309.2455209024547</v>
      </c>
      <c r="J28" s="74">
        <f>Premiums_Non_Life!K71</f>
        <v>4542.8969254589692</v>
      </c>
      <c r="K28" s="74">
        <f>Premiums_Non_Life!L71</f>
        <v>4782.4094226940942</v>
      </c>
      <c r="L28" s="74">
        <f>Premiums_Non_Life!M71</f>
        <v>5147.0506525105066</v>
      </c>
      <c r="M28" s="74">
        <f>Premiums_Non_Life!N71</f>
        <v>5418.3969254589701</v>
      </c>
      <c r="N28" s="74">
        <f>Premiums_Non_Life!O71</f>
        <v>5823.8008184030086</v>
      </c>
      <c r="O28" s="74">
        <f>Premiums_Non_Life!P71</f>
        <v>6110.410418049104</v>
      </c>
    </row>
    <row r="29" spans="2:15" ht="15" x14ac:dyDescent="0.25">
      <c r="B29" s="256"/>
      <c r="C29" s="257"/>
      <c r="D29" s="45" t="s">
        <v>24</v>
      </c>
      <c r="E29" s="74">
        <f>Premiums_Non_Life!F72</f>
        <v>3509.7818964710286</v>
      </c>
      <c r="F29" s="74">
        <f>Premiums_Non_Life!G72</f>
        <v>3678.9759430871477</v>
      </c>
      <c r="G29" s="74">
        <f>Premiums_Non_Life!H72</f>
        <v>3840.9154731816902</v>
      </c>
      <c r="H29" s="74">
        <f>Premiums_Non_Life!I72</f>
        <v>4283.2069643358609</v>
      </c>
      <c r="I29" s="74">
        <f>Premiums_Non_Life!J72</f>
        <v>4704.9049892352332</v>
      </c>
      <c r="J29" s="74">
        <f>Premiums_Non_Life!K72</f>
        <v>4928.1568847701956</v>
      </c>
      <c r="K29" s="74">
        <f>Premiums_Non_Life!L72</f>
        <v>5321.3048769072357</v>
      </c>
      <c r="L29" s="74">
        <f>Premiums_Non_Life!M72</f>
        <v>5806.4214172049051</v>
      </c>
      <c r="M29" s="74">
        <f>Premiums_Non_Life!N72</f>
        <v>6002.5273799494526</v>
      </c>
      <c r="N29" s="74">
        <f>Premiums_Non_Life!O72</f>
        <v>6067.8180286436391</v>
      </c>
      <c r="O29" s="74">
        <f>Premiums_Non_Life!P72</f>
        <v>6015.1642796967144</v>
      </c>
    </row>
    <row r="30" spans="2:15" ht="15" x14ac:dyDescent="0.25">
      <c r="B30" s="256"/>
      <c r="C30" s="257"/>
      <c r="D30" s="45" t="s">
        <v>25</v>
      </c>
      <c r="E30" s="74">
        <f>Premiums_Non_Life!F73</f>
        <v>4028.27691172</v>
      </c>
      <c r="F30" s="74">
        <f>Premiums_Non_Life!G73</f>
        <v>4081.0133013229997</v>
      </c>
      <c r="G30" s="74">
        <f>Premiums_Non_Life!H73</f>
        <v>4098.0796359799997</v>
      </c>
      <c r="H30" s="74">
        <f>Premiums_Non_Life!I73</f>
        <v>3933.1397208999906</v>
      </c>
      <c r="I30" s="74">
        <f>Premiums_Non_Life!J73</f>
        <v>3852.5653572200008</v>
      </c>
      <c r="J30" s="74">
        <f>Premiums_Non_Life!K73</f>
        <v>3652.7395896881089</v>
      </c>
      <c r="K30" s="74">
        <f>Premiums_Non_Life!L73</f>
        <v>3700.8724358283098</v>
      </c>
      <c r="L30" s="74">
        <f>Premiums_Non_Life!M73</f>
        <v>3680.3501141790885</v>
      </c>
      <c r="M30" s="74">
        <f>Premiums_Non_Life!N73</f>
        <v>3535.9814554407699</v>
      </c>
      <c r="N30" s="74">
        <f>Premiums_Non_Life!O73</f>
        <v>3415.5928973900004</v>
      </c>
      <c r="O30" s="74">
        <f>Premiums_Non_Life!P73</f>
        <v>3414.2484342899993</v>
      </c>
    </row>
    <row r="31" spans="2:15" ht="15" x14ac:dyDescent="0.25">
      <c r="B31" s="256"/>
      <c r="C31" s="257"/>
      <c r="D31" s="45" t="s">
        <v>26</v>
      </c>
      <c r="E31" s="74">
        <f>Premiums_Non_Life!F74</f>
        <v>431.39785932976662</v>
      </c>
      <c r="F31" s="74">
        <f>Premiums_Non_Life!G74</f>
        <v>529.41722962865367</v>
      </c>
      <c r="G31" s="74">
        <f>Premiums_Non_Life!H74</f>
        <v>805.12626037298105</v>
      </c>
      <c r="H31" s="74">
        <f>Premiums_Non_Life!I74</f>
        <v>1167.2057642544837</v>
      </c>
      <c r="I31" s="74">
        <f>Premiums_Non_Life!J74</f>
        <v>1587.8468814134023</v>
      </c>
      <c r="J31" s="74">
        <f>Premiums_Non_Life!K74</f>
        <v>1490.1936289818861</v>
      </c>
      <c r="K31" s="74">
        <f>Premiums_Non_Life!L74</f>
        <v>1481.1367895065582</v>
      </c>
      <c r="L31" s="74">
        <f>Premiums_Non_Life!M74</f>
        <v>1357.1651646292494</v>
      </c>
      <c r="M31" s="74">
        <f>Premiums_Non_Life!N74</f>
        <v>1275.9926831444634</v>
      </c>
      <c r="N31" s="74">
        <f>Premiums_Non_Life!O74</f>
        <v>1447.7558668689212</v>
      </c>
      <c r="O31" s="74">
        <f>Premiums_Non_Life!P74</f>
        <v>1438.3867225840993</v>
      </c>
    </row>
    <row r="32" spans="2:15" ht="15" x14ac:dyDescent="0.25">
      <c r="B32" s="256"/>
      <c r="C32" s="257"/>
      <c r="D32" s="45" t="s">
        <v>27</v>
      </c>
      <c r="E32" s="74">
        <f>Premiums_Non_Life!F75</f>
        <v>6587.8845949111037</v>
      </c>
      <c r="F32" s="74">
        <f>Premiums_Non_Life!G75</f>
        <v>7239.4336207814322</v>
      </c>
      <c r="G32" s="74">
        <f>Premiums_Non_Life!H75</f>
        <v>7514.4256361119978</v>
      </c>
      <c r="H32" s="74">
        <f>Premiums_Non_Life!I75</f>
        <v>7266.1556478228458</v>
      </c>
      <c r="I32" s="74">
        <f>Premiums_Non_Life!J75</f>
        <v>7459.3846481422333</v>
      </c>
      <c r="J32" s="74">
        <f>Premiums_Non_Life!K75</f>
        <v>5968.9130203342911</v>
      </c>
      <c r="K32" s="74">
        <f>Premiums_Non_Life!L75</f>
        <v>6325.3486638986478</v>
      </c>
      <c r="L32" s="74">
        <f>Premiums_Non_Life!M75</f>
        <v>6210.5823485574356</v>
      </c>
      <c r="M32" s="74">
        <f>Premiums_Non_Life!N75</f>
        <v>4509.4219099329284</v>
      </c>
      <c r="N32" s="74">
        <f>Premiums_Non_Life!O75</f>
        <v>5437.3469605025011</v>
      </c>
      <c r="O32" s="74">
        <f>Premiums_Non_Life!P75</f>
        <v>6229.5326306824227</v>
      </c>
    </row>
    <row r="33" spans="2:17" ht="15" x14ac:dyDescent="0.25">
      <c r="B33" s="256"/>
      <c r="C33" s="257"/>
      <c r="D33" s="45" t="s">
        <v>28</v>
      </c>
      <c r="E33" s="74">
        <f>Premiums_Non_Life!F76</f>
        <v>1025.6843598731432</v>
      </c>
      <c r="F33" s="74">
        <f>Premiums_Non_Life!G76</f>
        <v>1081.7058921715907</v>
      </c>
      <c r="G33" s="74">
        <f>Premiums_Non_Life!H76</f>
        <v>1184.6478050408948</v>
      </c>
      <c r="H33" s="74">
        <f>Premiums_Non_Life!I76</f>
        <v>1285</v>
      </c>
      <c r="I33" s="74">
        <f>Premiums_Non_Life!J76</f>
        <v>1377</v>
      </c>
      <c r="J33" s="74">
        <f>Premiums_Non_Life!K76</f>
        <v>1440</v>
      </c>
      <c r="K33" s="74">
        <f>Premiums_Non_Life!L76</f>
        <v>1438</v>
      </c>
      <c r="L33" s="74">
        <f>Premiums_Non_Life!M76</f>
        <v>1443</v>
      </c>
      <c r="M33" s="74">
        <f>Premiums_Non_Life!N76</f>
        <v>1440</v>
      </c>
      <c r="N33" s="74">
        <f>Premiums_Non_Life!O76</f>
        <v>1402.4799149999999</v>
      </c>
      <c r="O33" s="74">
        <f>Premiums_Non_Life!P76</f>
        <v>1379.326243</v>
      </c>
    </row>
    <row r="34" spans="2:17" ht="15" x14ac:dyDescent="0.25">
      <c r="B34" s="256"/>
      <c r="C34" s="257"/>
      <c r="D34" s="45" t="s">
        <v>43</v>
      </c>
      <c r="E34" s="254">
        <f>Premiums_Non_Life!F77</f>
        <v>946.79014804487815</v>
      </c>
      <c r="F34" s="74">
        <f>Premiums_Non_Life!G77</f>
        <v>945.62836088428594</v>
      </c>
      <c r="G34" s="74">
        <f>Premiums_Non_Life!H77</f>
        <v>937.79459603000726</v>
      </c>
      <c r="H34" s="74">
        <f>Premiums_Non_Life!I77</f>
        <v>964.74805815574587</v>
      </c>
      <c r="I34" s="74">
        <f>Premiums_Non_Life!J77</f>
        <v>1001.7260837814512</v>
      </c>
      <c r="J34" s="74">
        <f>Premiums_Non_Life!K77</f>
        <v>965</v>
      </c>
      <c r="K34" s="74">
        <f>Premiums_Non_Life!L77</f>
        <v>868</v>
      </c>
      <c r="L34" s="74">
        <f>Premiums_Non_Life!M77</f>
        <v>870</v>
      </c>
      <c r="M34" s="74">
        <f>Premiums_Non_Life!N77</f>
        <v>863</v>
      </c>
      <c r="N34" s="74">
        <f>Premiums_Non_Life!O77</f>
        <v>937</v>
      </c>
      <c r="O34" s="74">
        <f>Premiums_Non_Life!P77</f>
        <v>965</v>
      </c>
    </row>
    <row r="35" spans="2:17" ht="15" x14ac:dyDescent="0.25">
      <c r="B35" s="256"/>
      <c r="C35" s="257"/>
      <c r="D35" s="45" t="s">
        <v>30</v>
      </c>
      <c r="E35" s="74">
        <f>Premiums_Non_Life!F78</f>
        <v>1963.629943502825</v>
      </c>
      <c r="F35" s="74">
        <f>Premiums_Non_Life!G78</f>
        <v>2321.3276836158193</v>
      </c>
      <c r="G35" s="74">
        <f>Premiums_Non_Life!H78</f>
        <v>2924.4350282485875</v>
      </c>
      <c r="H35" s="74">
        <f>Premiums_Non_Life!I78</f>
        <v>3389.4774011299437</v>
      </c>
      <c r="I35" s="74">
        <f>Premiums_Non_Life!J78</f>
        <v>3601.6949152542375</v>
      </c>
      <c r="J35" s="74">
        <f>Premiums_Non_Life!K78</f>
        <v>3695.6214689265539</v>
      </c>
      <c r="K35" s="74">
        <f>Premiums_Non_Life!L78</f>
        <v>4209.7457627118647</v>
      </c>
      <c r="L35" s="74">
        <f>Premiums_Non_Life!M78</f>
        <v>5101.3418079096045</v>
      </c>
      <c r="M35" s="74">
        <f>Premiums_Non_Life!N78</f>
        <v>6028.6016949152545</v>
      </c>
      <c r="N35" s="74">
        <f>Premiums_Non_Life!O78</f>
        <v>7355.9322033898306</v>
      </c>
      <c r="O35" s="74">
        <f>Premiums_Non_Life!P78</f>
        <v>8019.7740112994352</v>
      </c>
    </row>
    <row r="36" spans="2:17" ht="15" x14ac:dyDescent="0.25">
      <c r="B36" s="256"/>
      <c r="C36" s="257"/>
      <c r="D36" s="45" t="s">
        <v>41</v>
      </c>
      <c r="E36" s="75">
        <f>Premiums_Non_Life!F79</f>
        <v>60572.488823716085</v>
      </c>
      <c r="F36" s="75">
        <f>Premiums_Non_Life!G79</f>
        <v>63768.406153135438</v>
      </c>
      <c r="G36" s="75">
        <f>Premiums_Non_Life!H79</f>
        <v>62449.260902436617</v>
      </c>
      <c r="H36" s="75">
        <f>Premiums_Non_Life!I79</f>
        <v>62663.919078380364</v>
      </c>
      <c r="I36" s="75">
        <f>Premiums_Non_Life!J79</f>
        <v>62654.86224173275</v>
      </c>
      <c r="J36" s="75">
        <f>Premiums_Non_Life!K79</f>
        <v>63094.600889159301</v>
      </c>
      <c r="K36" s="75">
        <f>Premiums_Non_Life!L79</f>
        <v>67388.448611392494</v>
      </c>
      <c r="L36" s="75">
        <f>Premiums_Non_Life!M79</f>
        <v>67285.021843595052</v>
      </c>
      <c r="M36" s="75">
        <f>Premiums_Non_Life!N79</f>
        <v>68899.887787659798</v>
      </c>
      <c r="N36" s="75">
        <f>Premiums_Non_Life!O79</f>
        <v>68806.008473488255</v>
      </c>
      <c r="O36" s="75">
        <f>Premiums_Non_Life!P79</f>
        <v>65647.777009945261</v>
      </c>
    </row>
    <row r="37" spans="2:17" ht="15.75" thickBot="1" x14ac:dyDescent="0.3">
      <c r="B37" s="258"/>
      <c r="C37" s="259"/>
      <c r="D37" s="55" t="s">
        <v>85</v>
      </c>
      <c r="E37" s="64">
        <f t="shared" ref="E37:O37" si="1">SUM(E5:E36)</f>
        <v>353032.13353047019</v>
      </c>
      <c r="F37" s="64">
        <f t="shared" si="1"/>
        <v>364429.24891410896</v>
      </c>
      <c r="G37" s="64">
        <f t="shared" si="1"/>
        <v>395711.89700038655</v>
      </c>
      <c r="H37" s="64">
        <f t="shared" si="1"/>
        <v>404323.75886980945</v>
      </c>
      <c r="I37" s="64">
        <f t="shared" si="1"/>
        <v>416039.44364118436</v>
      </c>
      <c r="J37" s="64">
        <f t="shared" si="1"/>
        <v>418289.73564472114</v>
      </c>
      <c r="K37" s="64">
        <f t="shared" si="1"/>
        <v>430961.85642272246</v>
      </c>
      <c r="L37" s="64">
        <f t="shared" si="1"/>
        <v>440200.6647421011</v>
      </c>
      <c r="M37" s="64">
        <f t="shared" si="1"/>
        <v>445635.96384951251</v>
      </c>
      <c r="N37" s="64">
        <f t="shared" si="1"/>
        <v>452156.61663933756</v>
      </c>
      <c r="O37" s="64">
        <f t="shared" si="1"/>
        <v>454035.61055789015</v>
      </c>
    </row>
    <row r="38" spans="2:17" ht="16.5" thickTop="1" thickBot="1" x14ac:dyDescent="0.3">
      <c r="B38" s="260"/>
      <c r="C38" s="261"/>
      <c r="D38" s="57" t="s">
        <v>86</v>
      </c>
      <c r="E38" s="100">
        <f>E5+E6+E9+E10+E12+E13+E14+E15+E16+E17+E18+E19+E22+E25+E27+E28+E29+E30+E31+E32+E33+E35+E36</f>
        <v>247965.36410823197</v>
      </c>
      <c r="F38" s="100">
        <f t="shared" ref="F38:O38" si="2">F5+F6+F9+F10+F12+F13+F14+F15+F16+F17+F18+F19+F22+F25+F27+F28+F29+F30+F31+F32+F33+F35+F36</f>
        <v>258238.66677175878</v>
      </c>
      <c r="G38" s="100">
        <f t="shared" si="2"/>
        <v>288172.31854325579</v>
      </c>
      <c r="H38" s="100">
        <f t="shared" si="2"/>
        <v>296236.39584550762</v>
      </c>
      <c r="I38" s="100">
        <f t="shared" si="2"/>
        <v>305037.06092336698</v>
      </c>
      <c r="J38" s="100">
        <f t="shared" si="2"/>
        <v>305948.62399368576</v>
      </c>
      <c r="K38" s="100">
        <f t="shared" si="2"/>
        <v>315660.63899296446</v>
      </c>
      <c r="L38" s="100">
        <f t="shared" si="2"/>
        <v>322030.67746621266</v>
      </c>
      <c r="M38" s="100">
        <f t="shared" si="2"/>
        <v>323931.7289722031</v>
      </c>
      <c r="N38" s="100">
        <f t="shared" si="2"/>
        <v>327628.48473181075</v>
      </c>
      <c r="O38" s="100">
        <f t="shared" si="2"/>
        <v>327077.02397730952</v>
      </c>
    </row>
    <row r="39" spans="2:17" ht="15.75" thickTop="1" x14ac:dyDescent="0.25">
      <c r="D39" s="57" t="s">
        <v>87</v>
      </c>
      <c r="E39" s="85"/>
      <c r="F39" s="85">
        <f t="shared" ref="F39:O39" si="3">F38/E38-1</f>
        <v>4.1430393718385305E-2</v>
      </c>
      <c r="G39" s="85">
        <f t="shared" si="3"/>
        <v>0.11591467747916129</v>
      </c>
      <c r="H39" s="85">
        <f t="shared" si="3"/>
        <v>2.7983525076303861E-2</v>
      </c>
      <c r="I39" s="85">
        <f t="shared" si="3"/>
        <v>2.9708250577181072E-2</v>
      </c>
      <c r="J39" s="85">
        <f t="shared" si="3"/>
        <v>2.9883682578091264E-3</v>
      </c>
      <c r="K39" s="85">
        <f t="shared" si="3"/>
        <v>3.1743940771830736E-2</v>
      </c>
      <c r="L39" s="85">
        <f t="shared" si="3"/>
        <v>2.0180021473599652E-2</v>
      </c>
      <c r="M39" s="85">
        <f t="shared" si="3"/>
        <v>5.9033242452184442E-3</v>
      </c>
      <c r="N39" s="85">
        <f t="shared" si="3"/>
        <v>1.141214468658891E-2</v>
      </c>
      <c r="O39" s="86">
        <f t="shared" si="3"/>
        <v>-1.6831892835955653E-3</v>
      </c>
    </row>
    <row r="42" spans="2:17" ht="18.75" x14ac:dyDescent="0.15">
      <c r="B42" s="264" t="s">
        <v>227</v>
      </c>
      <c r="C42" s="265"/>
      <c r="D42" s="269" t="s">
        <v>328</v>
      </c>
      <c r="E42" s="270"/>
      <c r="F42" s="270"/>
      <c r="G42" s="270"/>
      <c r="H42" s="270"/>
      <c r="I42" s="270"/>
      <c r="J42" s="270"/>
      <c r="K42" s="270"/>
      <c r="L42" s="270"/>
      <c r="M42" s="270"/>
      <c r="N42" s="271"/>
      <c r="P42" s="95"/>
      <c r="Q42" s="95"/>
    </row>
    <row r="43" spans="2:17" ht="15" x14ac:dyDescent="0.15">
      <c r="B43" s="262" t="s">
        <v>93</v>
      </c>
      <c r="C43" s="263"/>
      <c r="D43" s="43">
        <v>7</v>
      </c>
      <c r="E43" s="44">
        <v>2004</v>
      </c>
      <c r="F43" s="44">
        <f t="shared" ref="F43:N43" si="4">E43+1</f>
        <v>2005</v>
      </c>
      <c r="G43" s="44">
        <f t="shared" si="4"/>
        <v>2006</v>
      </c>
      <c r="H43" s="44">
        <f t="shared" si="4"/>
        <v>2007</v>
      </c>
      <c r="I43" s="44">
        <f t="shared" si="4"/>
        <v>2008</v>
      </c>
      <c r="J43" s="44">
        <f t="shared" si="4"/>
        <v>2009</v>
      </c>
      <c r="K43" s="44">
        <f t="shared" si="4"/>
        <v>2010</v>
      </c>
      <c r="L43" s="44">
        <f t="shared" si="4"/>
        <v>2011</v>
      </c>
      <c r="M43" s="44">
        <f t="shared" si="4"/>
        <v>2012</v>
      </c>
      <c r="N43" s="120">
        <f t="shared" si="4"/>
        <v>2013</v>
      </c>
      <c r="P43" s="95"/>
      <c r="Q43" s="95"/>
    </row>
    <row r="44" spans="2:17" ht="15" x14ac:dyDescent="0.25">
      <c r="B44" s="256"/>
      <c r="C44" s="257"/>
      <c r="D44" s="45" t="s">
        <v>0</v>
      </c>
      <c r="E44" s="73">
        <f>Other!F281</f>
        <v>1831</v>
      </c>
      <c r="F44" s="73">
        <f>Other!G281</f>
        <v>1841</v>
      </c>
      <c r="G44" s="73">
        <f>Other!H281</f>
        <v>1913</v>
      </c>
      <c r="H44" s="73">
        <f>Other!I281</f>
        <v>1982</v>
      </c>
      <c r="I44" s="73">
        <f>Other!J281</f>
        <v>2029</v>
      </c>
      <c r="J44" s="73">
        <f>Other!K281</f>
        <v>1998</v>
      </c>
      <c r="K44" s="73">
        <f>Other!L281</f>
        <v>2117</v>
      </c>
      <c r="L44" s="73">
        <f>Other!M281</f>
        <v>2337</v>
      </c>
      <c r="M44" s="73">
        <f>Other!N281</f>
        <v>2269</v>
      </c>
      <c r="N44" s="73">
        <f>Other!O281</f>
        <v>2158</v>
      </c>
      <c r="P44" s="95"/>
      <c r="Q44" s="95"/>
    </row>
    <row r="45" spans="2:17" ht="15" x14ac:dyDescent="0.25">
      <c r="B45" s="256"/>
      <c r="C45" s="257"/>
      <c r="D45" s="45" t="s">
        <v>1</v>
      </c>
      <c r="E45" s="74">
        <f>Other!F282</f>
        <v>2356.9</v>
      </c>
      <c r="F45" s="74">
        <f>Other!G282</f>
        <v>2368</v>
      </c>
      <c r="G45" s="74">
        <f>Other!H282</f>
        <v>2466.2637188900003</v>
      </c>
      <c r="H45" s="74">
        <f>Other!I282</f>
        <v>2583.6213068899997</v>
      </c>
      <c r="I45" s="74">
        <f>Other!J282</f>
        <v>2652.0102004400001</v>
      </c>
      <c r="J45" s="74">
        <f>Other!K282</f>
        <v>2649.0082827800002</v>
      </c>
      <c r="K45" s="74">
        <f>Other!L282</f>
        <v>2722.6201194800001</v>
      </c>
      <c r="L45" s="74">
        <f>Other!M282</f>
        <v>2850.5456846099996</v>
      </c>
      <c r="M45" s="74">
        <f>Other!N282</f>
        <v>2946.51871815</v>
      </c>
      <c r="N45" s="74">
        <f>Other!O282</f>
        <v>3047.2538281699999</v>
      </c>
      <c r="P45" s="95"/>
      <c r="Q45" s="95"/>
    </row>
    <row r="46" spans="2:17" ht="15" x14ac:dyDescent="0.25">
      <c r="B46" s="256"/>
      <c r="C46" s="257"/>
      <c r="D46" s="45" t="s">
        <v>2</v>
      </c>
      <c r="E46" s="254">
        <f>Other!F283</f>
        <v>0</v>
      </c>
      <c r="F46" s="74">
        <f>Other!G283</f>
        <v>0</v>
      </c>
      <c r="G46" s="74">
        <f>Other!H283</f>
        <v>0</v>
      </c>
      <c r="H46" s="74">
        <f>Other!I283</f>
        <v>244.7759995909602</v>
      </c>
      <c r="I46" s="74">
        <f>Other!J283</f>
        <v>291.97141834543407</v>
      </c>
      <c r="J46" s="74">
        <f>Other!K283</f>
        <v>282.81296656099806</v>
      </c>
      <c r="K46" s="74">
        <f>Other!L283</f>
        <v>274.5655793025872</v>
      </c>
      <c r="L46" s="74">
        <f>Other!M283</f>
        <v>254.8317823908375</v>
      </c>
      <c r="M46" s="74">
        <f>Other!N283</f>
        <v>222.41537989569485</v>
      </c>
      <c r="N46" s="74">
        <f>Other!O283</f>
        <v>219.14522975901312</v>
      </c>
      <c r="P46" s="95"/>
      <c r="Q46" s="95"/>
    </row>
    <row r="47" spans="2:17" ht="15" x14ac:dyDescent="0.25">
      <c r="B47" s="256"/>
      <c r="C47" s="257"/>
      <c r="D47" s="45" t="s">
        <v>3</v>
      </c>
      <c r="E47" s="254">
        <f>Other!F284</f>
        <v>0</v>
      </c>
      <c r="F47" s="74">
        <f>Other!G284</f>
        <v>0</v>
      </c>
      <c r="G47" s="74">
        <f>Other!H284</f>
        <v>0</v>
      </c>
      <c r="H47" s="74">
        <f>Other!I284</f>
        <v>0</v>
      </c>
      <c r="I47" s="74">
        <f>Other!J284</f>
        <v>0</v>
      </c>
      <c r="J47" s="74">
        <f>Other!K284</f>
        <v>5292.5815036593485</v>
      </c>
      <c r="K47" s="74">
        <f>Other!L284</f>
        <v>5393.1304058549567</v>
      </c>
      <c r="L47" s="74">
        <f>Other!M284</f>
        <v>5224.1350632069198</v>
      </c>
      <c r="M47" s="74">
        <f>Other!N284</f>
        <v>5261.5792275116437</v>
      </c>
      <c r="N47" s="74">
        <f>Other!O284</f>
        <v>5261.5792275116437</v>
      </c>
      <c r="P47" s="95"/>
      <c r="Q47" s="95"/>
    </row>
    <row r="48" spans="2:17" ht="15" x14ac:dyDescent="0.25">
      <c r="B48" s="256"/>
      <c r="C48" s="257"/>
      <c r="D48" s="45" t="s">
        <v>4</v>
      </c>
      <c r="E48" s="74">
        <f>Other!F285</f>
        <v>77.400174278538117</v>
      </c>
      <c r="F48" s="74">
        <f>Other!G285</f>
        <v>88.335298238419881</v>
      </c>
      <c r="G48" s="74">
        <f>Other!H285</f>
        <v>98.757838262682185</v>
      </c>
      <c r="H48" s="74">
        <f>Other!I285</f>
        <v>112.08502058878808</v>
      </c>
      <c r="I48" s="74">
        <f>Other!J285</f>
        <v>116</v>
      </c>
      <c r="J48" s="74">
        <f>Other!K285</f>
        <v>130</v>
      </c>
      <c r="K48" s="74">
        <f>Other!L285</f>
        <v>135.5</v>
      </c>
      <c r="L48" s="74">
        <f>Other!M285</f>
        <v>141</v>
      </c>
      <c r="M48" s="253">
        <v>141</v>
      </c>
      <c r="N48" s="253">
        <v>141</v>
      </c>
      <c r="P48" s="95"/>
      <c r="Q48" s="95"/>
    </row>
    <row r="49" spans="2:17" ht="15" x14ac:dyDescent="0.25">
      <c r="B49" s="256"/>
      <c r="C49" s="257"/>
      <c r="D49" s="45" t="s">
        <v>5</v>
      </c>
      <c r="E49" s="74">
        <f>Other!F286</f>
        <v>636.45213628988643</v>
      </c>
      <c r="F49" s="74">
        <f>Other!G286</f>
        <v>617.70326302505862</v>
      </c>
      <c r="G49" s="74">
        <f>Other!H286</f>
        <v>666.91905534523164</v>
      </c>
      <c r="H49" s="74">
        <f>Other!I286</f>
        <v>723.63439697133583</v>
      </c>
      <c r="I49" s="74">
        <f>Other!J286</f>
        <v>795.81755904092302</v>
      </c>
      <c r="J49" s="74">
        <f>Other!K286</f>
        <v>832.23363980530019</v>
      </c>
      <c r="K49" s="74">
        <f>Other!L286</f>
        <v>831.36830719307738</v>
      </c>
      <c r="L49" s="74">
        <f>Other!M286</f>
        <v>851.09067964665587</v>
      </c>
      <c r="M49" s="74">
        <f>Other!N286</f>
        <v>853.39823327925001</v>
      </c>
      <c r="N49" s="74">
        <f>Other!O286</f>
        <v>877.73571299801699</v>
      </c>
      <c r="P49" s="95"/>
      <c r="Q49" s="95"/>
    </row>
    <row r="50" spans="2:17" ht="15" x14ac:dyDescent="0.25">
      <c r="B50" s="256"/>
      <c r="C50" s="257"/>
      <c r="D50" s="45" t="s">
        <v>6</v>
      </c>
      <c r="E50" s="254">
        <f>Other!F287</f>
        <v>0</v>
      </c>
      <c r="F50" s="74">
        <f>Other!G287</f>
        <v>0</v>
      </c>
      <c r="G50" s="74">
        <f>Other!H287</f>
        <v>0</v>
      </c>
      <c r="H50" s="74">
        <f>Other!I287</f>
        <v>0</v>
      </c>
      <c r="I50" s="74">
        <f>Other!J287</f>
        <v>0</v>
      </c>
      <c r="J50" s="74">
        <f>Other!K287</f>
        <v>0</v>
      </c>
      <c r="K50" s="74">
        <f>Other!L287</f>
        <v>0</v>
      </c>
      <c r="L50" s="74">
        <f>Other!M287</f>
        <v>0</v>
      </c>
      <c r="M50" s="74">
        <f>Other!N287</f>
        <v>0</v>
      </c>
      <c r="N50" s="74">
        <f>Other!O287</f>
        <v>0</v>
      </c>
      <c r="P50" s="95"/>
      <c r="Q50" s="95"/>
    </row>
    <row r="51" spans="2:17" ht="15" x14ac:dyDescent="0.25">
      <c r="B51" s="256"/>
      <c r="C51" s="257"/>
      <c r="D51" s="45" t="s">
        <v>7</v>
      </c>
      <c r="E51" s="74">
        <f>Other!F288</f>
        <v>1361.7987186547218</v>
      </c>
      <c r="F51" s="74">
        <f>Other!G288</f>
        <v>1139.913771103918</v>
      </c>
      <c r="G51" s="74">
        <f>Other!H288</f>
        <v>1318.0127060024445</v>
      </c>
      <c r="H51" s="74">
        <f>Other!I288</f>
        <v>1349.979181497052</v>
      </c>
      <c r="I51" s="74">
        <f>Other!J288</f>
        <v>1374.5147945683855</v>
      </c>
      <c r="J51" s="74">
        <f>Other!K288</f>
        <v>1334.998321088472</v>
      </c>
      <c r="K51" s="74">
        <f>Other!L288</f>
        <v>1412.3061528749681</v>
      </c>
      <c r="L51" s="74">
        <f>Other!M288</f>
        <v>1482.5460357540999</v>
      </c>
      <c r="M51" s="74">
        <f>Other!N288</f>
        <v>1236.2161363544787</v>
      </c>
      <c r="N51" s="74">
        <f>Other!O288</f>
        <v>1236.2161363544787</v>
      </c>
      <c r="P51" s="95"/>
      <c r="Q51" s="95"/>
    </row>
    <row r="52" spans="2:17" ht="15" x14ac:dyDescent="0.25">
      <c r="B52" s="256"/>
      <c r="C52" s="257"/>
      <c r="D52" s="45" t="s">
        <v>8</v>
      </c>
      <c r="E52" s="74">
        <f>Other!F289</f>
        <v>36.301816369051423</v>
      </c>
      <c r="F52" s="74">
        <f>Other!G289</f>
        <v>40.513594007643832</v>
      </c>
      <c r="G52" s="74">
        <f>Other!H289</f>
        <v>46.390525737220869</v>
      </c>
      <c r="H52" s="74">
        <f>Other!I289</f>
        <v>51.843020208863273</v>
      </c>
      <c r="I52" s="74">
        <f>Other!J289</f>
        <v>53.910306392443083</v>
      </c>
      <c r="J52" s="74">
        <f>Other!K289</f>
        <v>68.608643411348154</v>
      </c>
      <c r="K52" s="74">
        <f>Other!L289</f>
        <v>60.99957818311966</v>
      </c>
      <c r="L52" s="74">
        <f>Other!M289</f>
        <v>53.2</v>
      </c>
      <c r="M52" s="74">
        <f>Other!N289</f>
        <v>72.525000000000006</v>
      </c>
      <c r="N52" s="74">
        <f>Other!O289</f>
        <v>99.3</v>
      </c>
      <c r="P52" s="95"/>
      <c r="Q52" s="95"/>
    </row>
    <row r="53" spans="2:17" ht="15" x14ac:dyDescent="0.25">
      <c r="B53" s="256"/>
      <c r="C53" s="257"/>
      <c r="D53" s="45" t="s">
        <v>9</v>
      </c>
      <c r="E53" s="74">
        <f>Other!F290</f>
        <v>4920.142012360001</v>
      </c>
      <c r="F53" s="74">
        <f>Other!G290</f>
        <v>5234.7256872800008</v>
      </c>
      <c r="G53" s="74">
        <f>Other!H290</f>
        <v>5793.7864998599998</v>
      </c>
      <c r="H53" s="74">
        <f>Other!I290</f>
        <v>6246.9457506899998</v>
      </c>
      <c r="I53" s="74">
        <f>Other!J290</f>
        <v>6609.2800254699996</v>
      </c>
      <c r="J53" s="74">
        <f>Other!K290</f>
        <v>6688.3013691058914</v>
      </c>
      <c r="K53" s="74">
        <f>Other!L290</f>
        <v>6317.157070264303</v>
      </c>
      <c r="L53" s="74">
        <f>Other!M290</f>
        <v>6568.3712233171018</v>
      </c>
      <c r="M53" s="74">
        <f>Other!N290</f>
        <v>6753.727435616398</v>
      </c>
      <c r="N53" s="74">
        <f>Other!O290</f>
        <v>6705.9601874950085</v>
      </c>
      <c r="P53" s="95"/>
      <c r="Q53" s="95"/>
    </row>
    <row r="54" spans="2:17" ht="15" x14ac:dyDescent="0.25">
      <c r="B54" s="256"/>
      <c r="C54" s="257"/>
      <c r="D54" s="45" t="s">
        <v>10</v>
      </c>
      <c r="E54" s="74">
        <f>Other!F291</f>
        <v>523</v>
      </c>
      <c r="F54" s="74">
        <f>Other!G291</f>
        <v>530</v>
      </c>
      <c r="G54" s="74">
        <f>Other!H291</f>
        <v>570</v>
      </c>
      <c r="H54" s="74">
        <f>Other!I291</f>
        <v>588</v>
      </c>
      <c r="I54" s="74">
        <f>Other!J291</f>
        <v>624</v>
      </c>
      <c r="J54" s="74">
        <f>Other!K291</f>
        <v>642</v>
      </c>
      <c r="K54" s="74">
        <f>Other!L291</f>
        <v>652</v>
      </c>
      <c r="L54" s="74">
        <f>Other!M291</f>
        <v>687</v>
      </c>
      <c r="M54" s="74">
        <f>Other!N291</f>
        <v>725</v>
      </c>
      <c r="N54" s="74">
        <f>Other!O291</f>
        <v>826</v>
      </c>
      <c r="P54" s="95"/>
      <c r="Q54" s="95"/>
    </row>
    <row r="55" spans="2:17" ht="15" x14ac:dyDescent="0.25">
      <c r="B55" s="256"/>
      <c r="C55" s="257"/>
      <c r="D55" s="45" t="s">
        <v>11</v>
      </c>
      <c r="E55" s="74">
        <f>Other!F292</f>
        <v>15538</v>
      </c>
      <c r="F55" s="74">
        <f>Other!G292</f>
        <v>16132</v>
      </c>
      <c r="G55" s="74">
        <f>Other!H292</f>
        <v>16807</v>
      </c>
      <c r="H55" s="74">
        <f>Other!I292</f>
        <v>17952</v>
      </c>
      <c r="I55" s="74">
        <f>Other!J292</f>
        <v>18944</v>
      </c>
      <c r="J55" s="74">
        <f>Other!K292</f>
        <v>19401</v>
      </c>
      <c r="K55" s="74">
        <f>Other!L292</f>
        <v>19903</v>
      </c>
      <c r="L55" s="74">
        <f>Other!M292</f>
        <v>19765</v>
      </c>
      <c r="M55" s="74">
        <f>Other!N292</f>
        <v>19933</v>
      </c>
      <c r="N55" s="74">
        <f>Other!O292</f>
        <v>20471</v>
      </c>
      <c r="P55" s="95"/>
      <c r="Q55" s="95"/>
    </row>
    <row r="56" spans="2:17" ht="15" x14ac:dyDescent="0.25">
      <c r="B56" s="256"/>
      <c r="C56" s="257"/>
      <c r="D56" s="45" t="s">
        <v>12</v>
      </c>
      <c r="E56" s="74">
        <f>Other!F293</f>
        <v>644</v>
      </c>
      <c r="F56" s="74">
        <f>Other!G293</f>
        <v>463</v>
      </c>
      <c r="G56" s="74">
        <f>Other!H293</f>
        <v>485</v>
      </c>
      <c r="H56" s="74">
        <f>Other!I293</f>
        <v>500</v>
      </c>
      <c r="I56" s="74">
        <f>Other!J293</f>
        <v>536</v>
      </c>
      <c r="J56" s="74">
        <f>Other!K293</f>
        <v>443</v>
      </c>
      <c r="K56" s="74">
        <f>Other!L293</f>
        <v>518</v>
      </c>
      <c r="L56" s="74">
        <f>Other!M293</f>
        <v>522</v>
      </c>
      <c r="M56" s="74">
        <f>Other!N293</f>
        <v>416</v>
      </c>
      <c r="N56" s="74">
        <f>Other!O293</f>
        <v>416</v>
      </c>
      <c r="P56" s="95"/>
      <c r="Q56" s="95"/>
    </row>
    <row r="57" spans="2:17" ht="15" x14ac:dyDescent="0.25">
      <c r="B57" s="256"/>
      <c r="C57" s="257"/>
      <c r="D57" s="45" t="s">
        <v>13</v>
      </c>
      <c r="E57" s="74">
        <f>Other!F294</f>
        <v>206.45077043614521</v>
      </c>
      <c r="F57" s="74">
        <f>Other!G294</f>
        <v>206.45077043614521</v>
      </c>
      <c r="G57" s="74">
        <f>Other!H294</f>
        <v>238.18229302689997</v>
      </c>
      <c r="H57" s="74">
        <f>Other!I294</f>
        <v>272.6560459650039</v>
      </c>
      <c r="I57" s="74">
        <f>Other!J294</f>
        <v>306.21572212065814</v>
      </c>
      <c r="J57" s="74">
        <f>Other!K294</f>
        <v>328.28414729694435</v>
      </c>
      <c r="K57" s="74">
        <f>Other!L294</f>
        <v>322.27735701227471</v>
      </c>
      <c r="L57" s="74">
        <f>Other!M294</f>
        <v>340.16714546879081</v>
      </c>
      <c r="M57" s="74">
        <f>Other!N294</f>
        <v>339.64481587881954</v>
      </c>
      <c r="N57" s="74">
        <f>Other!O294</f>
        <v>364.45547140245492</v>
      </c>
      <c r="P57" s="95"/>
      <c r="Q57" s="95"/>
    </row>
    <row r="58" spans="2:17" ht="15" x14ac:dyDescent="0.25">
      <c r="B58" s="256"/>
      <c r="C58" s="257"/>
      <c r="D58" s="45" t="s">
        <v>14</v>
      </c>
      <c r="E58" s="74">
        <f>Other!F295</f>
        <v>370.97990746022691</v>
      </c>
      <c r="F58" s="74">
        <f>Other!G295</f>
        <v>395.34448881282879</v>
      </c>
      <c r="G58" s="74">
        <f>Other!H295</f>
        <v>417.09450465868031</v>
      </c>
      <c r="H58" s="74">
        <f>Other!I295</f>
        <v>451.15040882297012</v>
      </c>
      <c r="I58" s="74">
        <f>Other!J295</f>
        <v>491.68726627368949</v>
      </c>
      <c r="J58" s="74">
        <f>Other!K295</f>
        <v>477.57495087786015</v>
      </c>
      <c r="K58" s="74">
        <f>Other!L295</f>
        <v>469.75026937947644</v>
      </c>
      <c r="L58" s="74">
        <f>Other!M295</f>
        <v>449.89541737972996</v>
      </c>
      <c r="M58" s="74">
        <f>Other!N295</f>
        <v>436.61976294606069</v>
      </c>
      <c r="N58" s="74">
        <f>Other!O295</f>
        <v>451.97439310388535</v>
      </c>
      <c r="P58" s="95"/>
      <c r="Q58" s="95"/>
    </row>
    <row r="59" spans="2:17" ht="15" x14ac:dyDescent="0.25">
      <c r="B59" s="256"/>
      <c r="C59" s="257"/>
      <c r="D59" s="45" t="s">
        <v>15</v>
      </c>
      <c r="E59" s="254">
        <f>Other!F296</f>
        <v>0</v>
      </c>
      <c r="F59" s="74">
        <f>Other!G296</f>
        <v>0</v>
      </c>
      <c r="G59" s="74">
        <f>Other!H296</f>
        <v>0</v>
      </c>
      <c r="H59" s="74">
        <f>Other!I296</f>
        <v>0</v>
      </c>
      <c r="I59" s="74">
        <f>Other!J296</f>
        <v>0</v>
      </c>
      <c r="J59" s="74">
        <f>Other!K296</f>
        <v>0</v>
      </c>
      <c r="K59" s="74">
        <f>Other!L296</f>
        <v>0</v>
      </c>
      <c r="L59" s="74">
        <f>Other!M296</f>
        <v>0</v>
      </c>
      <c r="M59" s="74">
        <f>Other!N296</f>
        <v>0</v>
      </c>
      <c r="N59" s="74">
        <f>Other!O296</f>
        <v>0</v>
      </c>
      <c r="P59" s="95"/>
      <c r="Q59" s="95"/>
    </row>
    <row r="60" spans="2:17" ht="15" x14ac:dyDescent="0.25">
      <c r="B60" s="256"/>
      <c r="C60" s="257"/>
      <c r="D60" s="45" t="s">
        <v>16</v>
      </c>
      <c r="E60" s="254">
        <f>Other!F297</f>
        <v>0</v>
      </c>
      <c r="F60" s="74">
        <f>Other!G297</f>
        <v>0</v>
      </c>
      <c r="G60" s="74">
        <f>Other!H297</f>
        <v>0</v>
      </c>
      <c r="H60" s="74">
        <f>Other!I297</f>
        <v>40.420560747663551</v>
      </c>
      <c r="I60" s="74">
        <f>Other!J297</f>
        <v>46.93665628245067</v>
      </c>
      <c r="J60" s="74">
        <f>Other!K297</f>
        <v>39.875389408099686</v>
      </c>
      <c r="K60" s="74">
        <f>Other!L297</f>
        <v>54.757268951194177</v>
      </c>
      <c r="L60" s="74">
        <f>Other!M297</f>
        <v>59.813084112149525</v>
      </c>
      <c r="M60" s="74">
        <f>Other!N297</f>
        <v>64.025181723779852</v>
      </c>
      <c r="N60" s="74">
        <f>Other!O297</f>
        <v>61.734164070612664</v>
      </c>
      <c r="P60" s="95"/>
      <c r="Q60" s="95"/>
    </row>
    <row r="61" spans="2:17" ht="15" x14ac:dyDescent="0.25">
      <c r="B61" s="256"/>
      <c r="C61" s="257"/>
      <c r="D61" s="45" t="s">
        <v>17</v>
      </c>
      <c r="E61" s="74">
        <f>Other!F298</f>
        <v>8058</v>
      </c>
      <c r="F61" s="74">
        <f>Other!G298</f>
        <v>8392</v>
      </c>
      <c r="G61" s="74">
        <f>Other!H298</f>
        <v>8660</v>
      </c>
      <c r="H61" s="74">
        <f>Other!I298</f>
        <v>9191</v>
      </c>
      <c r="I61" s="74">
        <f>Other!J298</f>
        <v>9158</v>
      </c>
      <c r="J61" s="74">
        <f>Other!K298</f>
        <v>9053</v>
      </c>
      <c r="K61" s="74">
        <f>Other!L298</f>
        <v>8696</v>
      </c>
      <c r="L61" s="74">
        <f>Other!M298</f>
        <v>8761</v>
      </c>
      <c r="M61" s="74">
        <f>Other!N298</f>
        <v>8504</v>
      </c>
      <c r="N61" s="74">
        <f>Other!O298</f>
        <v>8433</v>
      </c>
      <c r="P61" s="95"/>
      <c r="Q61" s="95"/>
    </row>
    <row r="62" spans="2:17" ht="15" x14ac:dyDescent="0.25">
      <c r="B62" s="256"/>
      <c r="C62" s="257"/>
      <c r="D62" s="45" t="s">
        <v>18</v>
      </c>
      <c r="E62" s="254">
        <f>Other!F299</f>
        <v>0</v>
      </c>
      <c r="F62" s="74">
        <f>Other!G299</f>
        <v>0</v>
      </c>
      <c r="G62" s="74">
        <f>Other!H299</f>
        <v>0</v>
      </c>
      <c r="H62" s="74">
        <f>Other!I299</f>
        <v>0</v>
      </c>
      <c r="I62" s="74">
        <f>Other!J299</f>
        <v>0</v>
      </c>
      <c r="J62" s="74">
        <f>Other!K299</f>
        <v>75.681969394544254</v>
      </c>
      <c r="K62" s="74">
        <f>Other!L299</f>
        <v>79.840319361277452</v>
      </c>
      <c r="L62" s="74">
        <f>Other!M299</f>
        <v>74.018629407850966</v>
      </c>
      <c r="M62" s="74">
        <f>Other!N299</f>
        <v>54.890219560878251</v>
      </c>
      <c r="N62" s="74">
        <f>Other!O299</f>
        <v>54.890219560878251</v>
      </c>
      <c r="P62" s="95"/>
      <c r="Q62" s="95"/>
    </row>
    <row r="63" spans="2:17" ht="15" x14ac:dyDescent="0.25">
      <c r="B63" s="256"/>
      <c r="C63" s="257"/>
      <c r="D63" s="45" t="s">
        <v>19</v>
      </c>
      <c r="E63" s="254">
        <f>Other!F300</f>
        <v>0</v>
      </c>
      <c r="F63" s="74">
        <f>Other!G300</f>
        <v>0</v>
      </c>
      <c r="G63" s="74">
        <f>Other!H300</f>
        <v>0</v>
      </c>
      <c r="H63" s="74">
        <f>Other!I300</f>
        <v>0</v>
      </c>
      <c r="I63" s="74">
        <f>Other!J300</f>
        <v>0</v>
      </c>
      <c r="J63" s="74">
        <f>Other!K300</f>
        <v>0</v>
      </c>
      <c r="K63" s="74">
        <f>Other!L300</f>
        <v>427</v>
      </c>
      <c r="L63" s="74">
        <f>Other!M300</f>
        <v>191</v>
      </c>
      <c r="M63" s="74">
        <f>Other!N300</f>
        <v>198</v>
      </c>
      <c r="N63" s="74">
        <f>Other!O300</f>
        <v>198</v>
      </c>
      <c r="P63" s="95"/>
      <c r="Q63" s="95"/>
    </row>
    <row r="64" spans="2:17" ht="15" x14ac:dyDescent="0.25">
      <c r="B64" s="256"/>
      <c r="C64" s="257"/>
      <c r="D64" s="45" t="s">
        <v>20</v>
      </c>
      <c r="E64" s="74">
        <f>Other!F301</f>
        <v>58.010813887307918</v>
      </c>
      <c r="F64" s="74">
        <f>Other!G301</f>
        <v>63.645418326693225</v>
      </c>
      <c r="G64" s="74">
        <f>Other!H301</f>
        <v>77.390438247011957</v>
      </c>
      <c r="H64" s="74">
        <f>Other!I301</f>
        <v>104.9516220830962</v>
      </c>
      <c r="I64" s="74">
        <f>Other!J301</f>
        <v>128.61411496869664</v>
      </c>
      <c r="J64" s="74">
        <f>Other!K301</f>
        <v>108.43767785998861</v>
      </c>
      <c r="K64" s="74">
        <f>Other!L301</f>
        <v>87.933978372225383</v>
      </c>
      <c r="L64" s="74">
        <f>Other!M301</f>
        <v>98.676721684689809</v>
      </c>
      <c r="M64" s="74">
        <f>Other!N301</f>
        <v>110.47239612976665</v>
      </c>
      <c r="N64" s="74">
        <f>Other!O301</f>
        <v>102.0774046670461</v>
      </c>
      <c r="P64" s="95"/>
      <c r="Q64" s="95"/>
    </row>
    <row r="65" spans="2:17" ht="15" x14ac:dyDescent="0.25">
      <c r="B65" s="256"/>
      <c r="C65" s="257"/>
      <c r="D65" s="45" t="s">
        <v>21</v>
      </c>
      <c r="E65" s="254">
        <f>Other!F302</f>
        <v>0</v>
      </c>
      <c r="F65" s="74">
        <f>Other!G302</f>
        <v>0</v>
      </c>
      <c r="G65" s="74">
        <f>Other!H302</f>
        <v>0</v>
      </c>
      <c r="H65" s="74">
        <f>Other!I302</f>
        <v>0</v>
      </c>
      <c r="I65" s="74">
        <f>Other!J302</f>
        <v>28.7</v>
      </c>
      <c r="J65" s="74">
        <f>Other!K302</f>
        <v>30.1</v>
      </c>
      <c r="K65" s="74">
        <f>Other!L302</f>
        <v>31.4</v>
      </c>
      <c r="L65" s="74">
        <f>Other!M302</f>
        <v>33.5</v>
      </c>
      <c r="M65" s="74">
        <f>Other!N302</f>
        <v>35.799999999999997</v>
      </c>
      <c r="N65" s="74">
        <f>Other!O302</f>
        <v>38.799999999999997</v>
      </c>
      <c r="P65" s="95"/>
      <c r="Q65" s="95"/>
    </row>
    <row r="66" spans="2:17" ht="15" x14ac:dyDescent="0.25">
      <c r="B66" s="256"/>
      <c r="C66" s="257"/>
      <c r="D66" s="45" t="s">
        <v>22</v>
      </c>
      <c r="E66" s="74">
        <f>Other!F303</f>
        <v>5396</v>
      </c>
      <c r="F66" s="74">
        <f>Other!G303</f>
        <v>5742</v>
      </c>
      <c r="G66" s="74">
        <f>Other!H303</f>
        <v>6829</v>
      </c>
      <c r="H66" s="74">
        <f>Other!I303</f>
        <v>6820</v>
      </c>
      <c r="I66" s="74">
        <f>Other!J303</f>
        <v>6806</v>
      </c>
      <c r="J66" s="74">
        <f>Other!K303</f>
        <v>6682</v>
      </c>
      <c r="K66" s="74">
        <f>Other!L303</f>
        <v>6651</v>
      </c>
      <c r="L66" s="74">
        <f>Other!M303</f>
        <v>6607</v>
      </c>
      <c r="M66" s="74">
        <f>Other!N303</f>
        <v>6544</v>
      </c>
      <c r="N66" s="74">
        <f>Other!O303</f>
        <v>6367</v>
      </c>
      <c r="P66" s="95"/>
      <c r="Q66" s="95"/>
    </row>
    <row r="67" spans="2:17" ht="15" x14ac:dyDescent="0.25">
      <c r="B67" s="256"/>
      <c r="C67" s="257"/>
      <c r="D67" s="45" t="s">
        <v>23</v>
      </c>
      <c r="E67" s="74">
        <f>Other!F304</f>
        <v>959.07984959079852</v>
      </c>
      <c r="F67" s="74">
        <f>Other!G304</f>
        <v>1073.5456757354568</v>
      </c>
      <c r="G67" s="74">
        <f>Other!H304</f>
        <v>1115.7929661579296</v>
      </c>
      <c r="H67" s="74">
        <f>Other!I304</f>
        <v>1030.1924353019244</v>
      </c>
      <c r="I67" s="74">
        <f>Other!J304</f>
        <v>1183.5877018358769</v>
      </c>
      <c r="J67" s="74">
        <f>Other!K304</f>
        <v>1247.2904224729043</v>
      </c>
      <c r="K67" s="74">
        <f>Other!L304</f>
        <v>1227.825702278257</v>
      </c>
      <c r="L67" s="74">
        <f>Other!M304</f>
        <v>1221.8535722185356</v>
      </c>
      <c r="M67" s="74">
        <f>Other!N304</f>
        <v>1127.0736562707366</v>
      </c>
      <c r="N67" s="74">
        <f>Other!O304</f>
        <v>1127.0736562707366</v>
      </c>
      <c r="P67" s="95"/>
      <c r="Q67" s="95"/>
    </row>
    <row r="68" spans="2:17" ht="15" x14ac:dyDescent="0.25">
      <c r="B68" s="256"/>
      <c r="C68" s="257"/>
      <c r="D68" s="45" t="s">
        <v>24</v>
      </c>
      <c r="E68" s="74">
        <f>Other!F305</f>
        <v>948.00149770663666</v>
      </c>
      <c r="F68" s="74">
        <f>Other!G305</f>
        <v>992.69868014602639</v>
      </c>
      <c r="G68" s="74">
        <f>Other!H305</f>
        <v>1098.0061780398764</v>
      </c>
      <c r="H68" s="74">
        <f>Other!I305</f>
        <v>1171.7214265655714</v>
      </c>
      <c r="I68" s="74">
        <f>Other!J305</f>
        <v>1328.2785734344286</v>
      </c>
      <c r="J68" s="74">
        <f>Other!K305</f>
        <v>1476.6451371337639</v>
      </c>
      <c r="K68" s="74">
        <f>Other!L305</f>
        <v>1461.4340541046522</v>
      </c>
      <c r="L68" s="74">
        <f>Other!M305</f>
        <v>1561.3591687728165</v>
      </c>
      <c r="M68" s="74">
        <f>Other!N305</f>
        <v>1780.8667977159973</v>
      </c>
      <c r="N68" s="74">
        <f>Other!O305</f>
        <v>1780.8667977159973</v>
      </c>
      <c r="P68" s="95"/>
      <c r="Q68" s="95"/>
    </row>
    <row r="69" spans="2:17" ht="15" x14ac:dyDescent="0.25">
      <c r="B69" s="256"/>
      <c r="C69" s="257"/>
      <c r="D69" s="45" t="s">
        <v>25</v>
      </c>
      <c r="E69" s="74">
        <f>Other!F306</f>
        <v>1117.1980000000001</v>
      </c>
      <c r="F69" s="74">
        <f>Other!G306</f>
        <v>1179.2860000000001</v>
      </c>
      <c r="G69" s="74">
        <f>Other!H306</f>
        <v>1206.538</v>
      </c>
      <c r="H69" s="74">
        <f>Other!I306</f>
        <v>1215.204</v>
      </c>
      <c r="I69" s="74">
        <f>Other!J306</f>
        <v>1147.558</v>
      </c>
      <c r="J69" s="74">
        <f>Other!K306</f>
        <v>1103.4490000000001</v>
      </c>
      <c r="K69" s="74">
        <f>Other!L306</f>
        <v>1110.9590000000001</v>
      </c>
      <c r="L69" s="74">
        <f>Other!M306</f>
        <v>1184.73</v>
      </c>
      <c r="M69" s="74">
        <f>Other!N306</f>
        <v>1185</v>
      </c>
      <c r="N69" s="74">
        <f>Other!O306</f>
        <v>1148</v>
      </c>
      <c r="P69" s="95"/>
      <c r="Q69" s="95"/>
    </row>
    <row r="70" spans="2:17" ht="15" x14ac:dyDescent="0.25">
      <c r="B70" s="256"/>
      <c r="C70" s="257"/>
      <c r="D70" s="45" t="s">
        <v>26</v>
      </c>
      <c r="E70" s="74">
        <f>Other!F307</f>
        <v>140.97052172749173</v>
      </c>
      <c r="F70" s="74">
        <f>Other!G307</f>
        <v>208.96629870616576</v>
      </c>
      <c r="G70" s="74">
        <f>Other!H307</f>
        <v>276.96207568483982</v>
      </c>
      <c r="H70" s="74">
        <f>Other!I307</f>
        <v>344.95785266351385</v>
      </c>
      <c r="I70" s="74">
        <f>Other!J307</f>
        <v>412.95362964218788</v>
      </c>
      <c r="J70" s="74">
        <f>Other!K307</f>
        <v>480.94940662086196</v>
      </c>
      <c r="K70" s="74">
        <f>Other!L307</f>
        <v>440.6710091906844</v>
      </c>
      <c r="L70" s="74">
        <f>Other!M307</f>
        <v>487.19550281074328</v>
      </c>
      <c r="M70" s="74">
        <f>Other!N307</f>
        <v>493.66467386454894</v>
      </c>
      <c r="N70" s="74">
        <f>Other!O307</f>
        <v>493.66467386454894</v>
      </c>
      <c r="P70" s="95"/>
      <c r="Q70" s="95"/>
    </row>
    <row r="71" spans="2:17" ht="15" x14ac:dyDescent="0.25">
      <c r="B71" s="256"/>
      <c r="C71" s="257"/>
      <c r="D71" s="45" t="s">
        <v>27</v>
      </c>
      <c r="E71" s="74">
        <f>Other!F308</f>
        <v>857.23411050782488</v>
      </c>
      <c r="F71" s="74">
        <f>Other!G308</f>
        <v>932.82231448951336</v>
      </c>
      <c r="G71" s="74">
        <f>Other!H308</f>
        <v>977.74938784200992</v>
      </c>
      <c r="H71" s="74">
        <f>Other!I308</f>
        <v>1021.9312253806025</v>
      </c>
      <c r="I71" s="74">
        <f>Other!J308</f>
        <v>915.46896625146383</v>
      </c>
      <c r="J71" s="74">
        <f>Other!K308</f>
        <v>1064.8355158096454</v>
      </c>
      <c r="K71" s="74">
        <f>Other!L308</f>
        <v>1066.2195251783241</v>
      </c>
      <c r="L71" s="74">
        <f>Other!M308</f>
        <v>1097.0935803257744</v>
      </c>
      <c r="M71" s="74">
        <f>Other!N308</f>
        <v>1169.700841051847</v>
      </c>
      <c r="N71" s="74">
        <f>Other!O308</f>
        <v>1178.6436708186948</v>
      </c>
      <c r="P71" s="95"/>
      <c r="Q71" s="95"/>
    </row>
    <row r="72" spans="2:17" ht="15" x14ac:dyDescent="0.25">
      <c r="B72" s="256"/>
      <c r="C72" s="257"/>
      <c r="D72" s="45" t="s">
        <v>28</v>
      </c>
      <c r="E72" s="74">
        <f>Other!F309</f>
        <v>206.4221331997997</v>
      </c>
      <c r="F72" s="74">
        <f>Other!G309</f>
        <v>229.8113837422801</v>
      </c>
      <c r="G72" s="74">
        <f>Other!H309</f>
        <v>251.74428309130363</v>
      </c>
      <c r="H72" s="74">
        <f>Other!I309</f>
        <v>315</v>
      </c>
      <c r="I72" s="74">
        <f>Other!J309</f>
        <v>430</v>
      </c>
      <c r="J72" s="74">
        <f>Other!K309</f>
        <v>445</v>
      </c>
      <c r="K72" s="74">
        <f>Other!L309</f>
        <v>425</v>
      </c>
      <c r="L72" s="74">
        <f>Other!M309</f>
        <v>303</v>
      </c>
      <c r="M72" s="74">
        <f>Other!N309</f>
        <v>303</v>
      </c>
      <c r="N72" s="74">
        <f>Other!O309</f>
        <v>271.39999999999998</v>
      </c>
      <c r="P72" s="95"/>
      <c r="Q72" s="95"/>
    </row>
    <row r="73" spans="2:17" ht="15" x14ac:dyDescent="0.25">
      <c r="B73" s="256"/>
      <c r="C73" s="257"/>
      <c r="D73" s="45" t="s">
        <v>29</v>
      </c>
      <c r="E73" s="254">
        <f>Other!F310</f>
        <v>170.45077341830975</v>
      </c>
      <c r="F73" s="74">
        <f>Other!G310</f>
        <v>192.09320852419836</v>
      </c>
      <c r="G73" s="74">
        <f>Other!H310</f>
        <v>238.13317400252274</v>
      </c>
      <c r="H73" s="74">
        <f>Other!I310</f>
        <v>284.17313948084711</v>
      </c>
      <c r="I73" s="74">
        <f>Other!J310</f>
        <v>0</v>
      </c>
      <c r="J73" s="74">
        <f>Other!K310</f>
        <v>0</v>
      </c>
      <c r="K73" s="74">
        <f>Other!L310</f>
        <v>0</v>
      </c>
      <c r="L73" s="74">
        <f>Other!M310</f>
        <v>0</v>
      </c>
      <c r="M73" s="74">
        <f>Other!N310</f>
        <v>0</v>
      </c>
      <c r="N73" s="74">
        <f>Other!O310</f>
        <v>0</v>
      </c>
      <c r="P73" s="95"/>
      <c r="Q73" s="95"/>
    </row>
    <row r="74" spans="2:17" ht="15" x14ac:dyDescent="0.25">
      <c r="B74" s="256"/>
      <c r="C74" s="257"/>
      <c r="D74" s="45" t="s">
        <v>30</v>
      </c>
      <c r="E74" s="74">
        <f>Other!F311</f>
        <v>510.88276836158195</v>
      </c>
      <c r="F74" s="74">
        <f>Other!G311</f>
        <v>688.5593220338983</v>
      </c>
      <c r="G74" s="74">
        <f>Other!H311</f>
        <v>484.81638418079098</v>
      </c>
      <c r="H74" s="74">
        <f>Other!I311</f>
        <v>605.57909604519773</v>
      </c>
      <c r="I74" s="74">
        <f>Other!J311</f>
        <v>576.62429378531078</v>
      </c>
      <c r="J74" s="74">
        <f>Other!K311</f>
        <v>797.66949152542372</v>
      </c>
      <c r="K74" s="74">
        <f>Other!L311</f>
        <v>939.61864406779671</v>
      </c>
      <c r="L74" s="74">
        <f>Other!M311</f>
        <v>1061.4406779661017</v>
      </c>
      <c r="M74" s="74">
        <f>Other!N311</f>
        <v>1192.7966101694915</v>
      </c>
      <c r="N74" s="74">
        <f>Other!O311</f>
        <v>1368.6440677966102</v>
      </c>
      <c r="P74" s="95"/>
      <c r="Q74" s="95"/>
    </row>
    <row r="75" spans="2:17" ht="15" x14ac:dyDescent="0.25">
      <c r="B75" s="256"/>
      <c r="C75" s="257"/>
      <c r="D75" s="45" t="s">
        <v>41</v>
      </c>
      <c r="E75" s="75">
        <f>Other!F312</f>
        <v>14736.249893830178</v>
      </c>
      <c r="F75" s="75">
        <f>Other!G312</f>
        <v>15861.54333198687</v>
      </c>
      <c r="G75" s="75">
        <f>Other!H312</f>
        <v>15909.440855376075</v>
      </c>
      <c r="H75" s="75">
        <f>Other!I312</f>
        <v>16371.485703242255</v>
      </c>
      <c r="I75" s="75">
        <f>Other!J312</f>
        <v>16492.991074955324</v>
      </c>
      <c r="J75" s="75">
        <f>Other!K312</f>
        <v>16430.58932737838</v>
      </c>
      <c r="K75" s="75">
        <f>Other!L312</f>
        <v>11911.613336387898</v>
      </c>
      <c r="L75" s="75">
        <f>Other!M312</f>
        <v>12437.282047189303</v>
      </c>
      <c r="M75" s="75">
        <f>Other!N312</f>
        <v>13211.58628435629</v>
      </c>
      <c r="N75" s="75">
        <f>Other!O312</f>
        <v>13742.284174241933</v>
      </c>
      <c r="P75" s="95"/>
      <c r="Q75" s="95"/>
    </row>
    <row r="76" spans="2:17" ht="15.75" thickBot="1" x14ac:dyDescent="0.3">
      <c r="B76" s="258"/>
      <c r="C76" s="259"/>
      <c r="D76" s="55" t="s">
        <v>85</v>
      </c>
      <c r="E76" s="64">
        <f t="shared" ref="E76:N76" si="5">SUM(E44:E75)</f>
        <v>61660.925898078494</v>
      </c>
      <c r="F76" s="64">
        <f t="shared" si="5"/>
        <v>64613.958506595118</v>
      </c>
      <c r="G76" s="64">
        <f t="shared" si="5"/>
        <v>67945.980884405522</v>
      </c>
      <c r="H76" s="64">
        <f t="shared" si="5"/>
        <v>71575.308192735654</v>
      </c>
      <c r="I76" s="64">
        <f t="shared" si="5"/>
        <v>73480.120303807256</v>
      </c>
      <c r="J76" s="64">
        <f t="shared" si="5"/>
        <v>79603.927162189779</v>
      </c>
      <c r="K76" s="64">
        <f t="shared" si="5"/>
        <v>75740.947677437071</v>
      </c>
      <c r="L76" s="64">
        <f t="shared" si="5"/>
        <v>76705.746016262114</v>
      </c>
      <c r="M76" s="64">
        <f t="shared" si="5"/>
        <v>77581.521370475675</v>
      </c>
      <c r="N76" s="64">
        <f t="shared" si="5"/>
        <v>78641.699015801569</v>
      </c>
      <c r="P76" s="95"/>
      <c r="Q76" s="95"/>
    </row>
    <row r="77" spans="2:17" ht="16.5" thickTop="1" thickBot="1" x14ac:dyDescent="0.3">
      <c r="B77" s="260"/>
      <c r="C77" s="261"/>
      <c r="D77" s="57" t="s">
        <v>86</v>
      </c>
      <c r="E77" s="64">
        <f>E44+E45+E48+E49+E51+E52+E53+E54+E55+E56+E57+E58+E61+E64+E66+E67+E68+E69+E70+E71+E72+E74+E75</f>
        <v>61490.475124660188</v>
      </c>
      <c r="F77" s="64">
        <f t="shared" ref="F77:N77" si="6">F44+F45+F48+F49+F51+F52+F53+F54+F55+F56+F57+F58+F61+F64+F66+F67+F68+F69+F70+F71+F72+F74+F75</f>
        <v>64421.865298070923</v>
      </c>
      <c r="G77" s="64">
        <f t="shared" si="6"/>
        <v>67707.847710403003</v>
      </c>
      <c r="H77" s="64">
        <f t="shared" si="6"/>
        <v>71005.938492916175</v>
      </c>
      <c r="I77" s="64">
        <f t="shared" si="6"/>
        <v>73112.512229179381</v>
      </c>
      <c r="J77" s="64">
        <f t="shared" si="6"/>
        <v>73882.875333166798</v>
      </c>
      <c r="K77" s="64">
        <f t="shared" si="6"/>
        <v>69480.254103967061</v>
      </c>
      <c r="L77" s="64">
        <f t="shared" si="6"/>
        <v>70868.447457144342</v>
      </c>
      <c r="M77" s="64">
        <f t="shared" si="6"/>
        <v>71744.811361783679</v>
      </c>
      <c r="N77" s="64">
        <f t="shared" si="6"/>
        <v>72807.550174899428</v>
      </c>
      <c r="P77" s="95"/>
      <c r="Q77" s="95"/>
    </row>
    <row r="78" spans="2:17" ht="15.75" thickTop="1" x14ac:dyDescent="0.25">
      <c r="D78" s="57" t="s">
        <v>87</v>
      </c>
      <c r="E78" s="88"/>
      <c r="F78" s="88">
        <f t="shared" ref="F78:N78" si="7">F77/E77-1</f>
        <v>4.767226415908965E-2</v>
      </c>
      <c r="G78" s="88">
        <f t="shared" si="7"/>
        <v>5.1007253470980674E-2</v>
      </c>
      <c r="H78" s="88">
        <f t="shared" si="7"/>
        <v>4.8710613230827038E-2</v>
      </c>
      <c r="I78" s="88">
        <f t="shared" si="7"/>
        <v>2.966757120565866E-2</v>
      </c>
      <c r="J78" s="88">
        <f t="shared" si="7"/>
        <v>1.0536679434193452E-2</v>
      </c>
      <c r="K78" s="88">
        <f t="shared" si="7"/>
        <v>-5.9589197217171042E-2</v>
      </c>
      <c r="L78" s="88">
        <f t="shared" si="7"/>
        <v>1.9979681581187902E-2</v>
      </c>
      <c r="M78" s="88">
        <f t="shared" si="7"/>
        <v>1.2366066085605976E-2</v>
      </c>
      <c r="N78" s="89">
        <f t="shared" si="7"/>
        <v>1.4812761967645693E-2</v>
      </c>
      <c r="P78" s="95"/>
      <c r="Q78" s="95"/>
    </row>
    <row r="79" spans="2:17" x14ac:dyDescent="0.15">
      <c r="P79" s="95"/>
      <c r="Q79" s="95"/>
    </row>
    <row r="82" spans="2:15" ht="18.75" x14ac:dyDescent="0.15">
      <c r="B82" s="264" t="s">
        <v>215</v>
      </c>
      <c r="C82" s="265"/>
      <c r="D82" s="272" t="s">
        <v>346</v>
      </c>
      <c r="E82" s="273"/>
      <c r="F82" s="273"/>
      <c r="G82" s="273"/>
      <c r="H82" s="273"/>
      <c r="I82" s="273"/>
      <c r="J82" s="273"/>
      <c r="K82" s="273"/>
      <c r="L82" s="273"/>
      <c r="M82" s="273"/>
      <c r="N82" s="273"/>
      <c r="O82" s="274"/>
    </row>
    <row r="83" spans="2:15" ht="15" x14ac:dyDescent="0.15">
      <c r="B83" s="262" t="s">
        <v>93</v>
      </c>
      <c r="C83" s="263"/>
      <c r="D83" s="43">
        <v>2</v>
      </c>
      <c r="E83" s="44">
        <v>2004</v>
      </c>
      <c r="F83" s="44">
        <f>E83+1</f>
        <v>2005</v>
      </c>
      <c r="G83" s="44">
        <f t="shared" ref="G83:O83" si="8">F83+1</f>
        <v>2006</v>
      </c>
      <c r="H83" s="44">
        <f t="shared" si="8"/>
        <v>2007</v>
      </c>
      <c r="I83" s="44">
        <f t="shared" si="8"/>
        <v>2008</v>
      </c>
      <c r="J83" s="44">
        <f t="shared" si="8"/>
        <v>2009</v>
      </c>
      <c r="K83" s="44">
        <f t="shared" si="8"/>
        <v>2010</v>
      </c>
      <c r="L83" s="44">
        <f t="shared" si="8"/>
        <v>2011</v>
      </c>
      <c r="M83" s="44">
        <f t="shared" si="8"/>
        <v>2012</v>
      </c>
      <c r="N83" s="120">
        <f t="shared" si="8"/>
        <v>2013</v>
      </c>
      <c r="O83" s="120">
        <f t="shared" si="8"/>
        <v>2014</v>
      </c>
    </row>
    <row r="84" spans="2:15" ht="15" x14ac:dyDescent="0.25">
      <c r="B84" s="256"/>
      <c r="C84" s="257"/>
      <c r="D84" s="45" t="s">
        <v>0</v>
      </c>
      <c r="E84" s="73">
        <f>Claims!F46</f>
        <v>5223</v>
      </c>
      <c r="F84" s="73">
        <f>Claims!G46</f>
        <v>5349</v>
      </c>
      <c r="G84" s="73">
        <f>Claims!H46</f>
        <v>5700</v>
      </c>
      <c r="H84" s="73">
        <f>Claims!I46</f>
        <v>5828</v>
      </c>
      <c r="I84" s="73">
        <f>Claims!J46</f>
        <v>6123</v>
      </c>
      <c r="J84" s="73">
        <f>Claims!K46</f>
        <v>6429</v>
      </c>
      <c r="K84" s="73">
        <f>Claims!L46</f>
        <v>6030</v>
      </c>
      <c r="L84" s="73">
        <f>Claims!M46</f>
        <v>6073</v>
      </c>
      <c r="M84" s="73">
        <f>Claims!N46</f>
        <v>6488</v>
      </c>
      <c r="N84" s="73">
        <f>Claims!O46</f>
        <v>6617</v>
      </c>
      <c r="O84" s="73">
        <f>Claims!P46</f>
        <v>6919</v>
      </c>
    </row>
    <row r="85" spans="2:15" ht="15" x14ac:dyDescent="0.25">
      <c r="B85" s="256"/>
      <c r="C85" s="257"/>
      <c r="D85" s="45" t="s">
        <v>1</v>
      </c>
      <c r="E85" s="74">
        <f>Claims!F47</f>
        <v>5146.7875779499964</v>
      </c>
      <c r="F85" s="74">
        <f>Claims!G47</f>
        <v>5774.9646239800013</v>
      </c>
      <c r="G85" s="74">
        <f>Claims!H47</f>
        <v>5193.4318243800017</v>
      </c>
      <c r="H85" s="74">
        <f>Claims!I47</f>
        <v>6010.8842929699967</v>
      </c>
      <c r="I85" s="74">
        <f>Claims!J47</f>
        <v>8732.10754284</v>
      </c>
      <c r="J85" s="74">
        <f>Claims!K47</f>
        <v>6004.3251895300018</v>
      </c>
      <c r="K85" s="74">
        <f>Claims!L47</f>
        <v>6365.9373346300008</v>
      </c>
      <c r="L85" s="74">
        <f>Claims!M47</f>
        <v>6163.2491270299988</v>
      </c>
      <c r="M85" s="74">
        <f>Claims!N47</f>
        <v>6336.2445991300001</v>
      </c>
      <c r="N85" s="74">
        <f>Claims!O47</f>
        <v>6677.705169920001</v>
      </c>
      <c r="O85" s="74">
        <f>Claims!P47</f>
        <v>6624.7616351999995</v>
      </c>
    </row>
    <row r="86" spans="2:15" ht="15" x14ac:dyDescent="0.25">
      <c r="B86" s="256"/>
      <c r="C86" s="257"/>
      <c r="D86" s="45" t="s">
        <v>2</v>
      </c>
      <c r="E86" s="254">
        <f>Claims!F48</f>
        <v>0</v>
      </c>
      <c r="F86" s="74">
        <f>Claims!G48</f>
        <v>0</v>
      </c>
      <c r="G86" s="74">
        <f>Claims!H48</f>
        <v>0</v>
      </c>
      <c r="H86" s="74">
        <f>Claims!I48</f>
        <v>287.205798138869</v>
      </c>
      <c r="I86" s="74">
        <f>Claims!J48</f>
        <v>396.41001124859395</v>
      </c>
      <c r="J86" s="74">
        <f>Claims!K48</f>
        <v>390.87989569485632</v>
      </c>
      <c r="K86" s="74">
        <f>Claims!L48</f>
        <v>437.51620820124759</v>
      </c>
      <c r="L86" s="74">
        <f>Claims!M48</f>
        <v>358.5371714899274</v>
      </c>
      <c r="M86" s="74">
        <f>Claims!N48</f>
        <v>0</v>
      </c>
      <c r="N86" s="74">
        <f>Claims!O48</f>
        <v>0</v>
      </c>
      <c r="O86" s="74">
        <f>Claims!P48</f>
        <v>0</v>
      </c>
    </row>
    <row r="87" spans="2:15" ht="15" x14ac:dyDescent="0.25">
      <c r="B87" s="256"/>
      <c r="C87" s="257"/>
      <c r="D87" s="45" t="s">
        <v>3</v>
      </c>
      <c r="E87" s="254">
        <f>Claims!F49</f>
        <v>12198.572022621425</v>
      </c>
      <c r="F87" s="74">
        <f>Claims!G49</f>
        <v>13996.897870924817</v>
      </c>
      <c r="G87" s="74">
        <f>Claims!H49</f>
        <v>12646.213406520294</v>
      </c>
      <c r="H87" s="74">
        <f>Claims!I49</f>
        <v>12861.529441117766</v>
      </c>
      <c r="I87" s="74">
        <f>Claims!J49</f>
        <v>12543.47005489022</v>
      </c>
      <c r="J87" s="74">
        <f>Claims!K49</f>
        <v>13717.126283266802</v>
      </c>
      <c r="K87" s="74">
        <f>Claims!L49</f>
        <v>13196.924488522955</v>
      </c>
      <c r="L87" s="74">
        <f>Claims!M49</f>
        <v>13145.024067697939</v>
      </c>
      <c r="M87" s="74">
        <f>Claims!N49</f>
        <v>12868.775590485697</v>
      </c>
      <c r="N87" s="74">
        <f>Claims!O49</f>
        <v>13030.825824184965</v>
      </c>
      <c r="O87" s="74">
        <f>Claims!P49</f>
        <v>13786.810651197608</v>
      </c>
    </row>
    <row r="88" spans="2:15" ht="15" x14ac:dyDescent="0.25">
      <c r="B88" s="256"/>
      <c r="C88" s="257"/>
      <c r="D88" s="45" t="s">
        <v>4</v>
      </c>
      <c r="E88" s="252">
        <f>Claims!F323</f>
        <v>116.35655338561689</v>
      </c>
      <c r="F88" s="252">
        <f>Claims!G323</f>
        <v>130.53804227108859</v>
      </c>
      <c r="G88" s="252">
        <f>Claims!H323</f>
        <v>159.07188135390504</v>
      </c>
      <c r="H88" s="252">
        <f>Claims!I323</f>
        <v>155.82551642831515</v>
      </c>
      <c r="I88" s="252">
        <f>Claims!J323</f>
        <v>194</v>
      </c>
      <c r="J88" s="252">
        <f>Claims!K323</f>
        <v>218</v>
      </c>
      <c r="K88" s="252">
        <f>Claims!L323</f>
        <v>223</v>
      </c>
      <c r="L88" s="252">
        <f>Claims!M323</f>
        <v>189</v>
      </c>
      <c r="M88" s="252">
        <f>Claims!N323</f>
        <v>190</v>
      </c>
      <c r="N88" s="252">
        <f>Claims!O323</f>
        <v>205</v>
      </c>
      <c r="O88" s="252">
        <f>Claims!P323</f>
        <v>197</v>
      </c>
    </row>
    <row r="89" spans="2:15" ht="15" x14ac:dyDescent="0.25">
      <c r="B89" s="256"/>
      <c r="C89" s="257"/>
      <c r="D89" s="45" t="s">
        <v>44</v>
      </c>
      <c r="E89" s="74">
        <f>Claims!F51</f>
        <v>1597.2237245357851</v>
      </c>
      <c r="F89" s="74">
        <f>Claims!G51</f>
        <v>1428.2675319992788</v>
      </c>
      <c r="G89" s="74">
        <f>Claims!H51</f>
        <v>1436.0555255092843</v>
      </c>
      <c r="H89" s="74">
        <f>Claims!I51</f>
        <v>1435.0459707950245</v>
      </c>
      <c r="I89" s="74">
        <f>Claims!J51</f>
        <v>1543.9336578330629</v>
      </c>
      <c r="J89" s="74">
        <f>Claims!K51</f>
        <v>1716.8920137010998</v>
      </c>
      <c r="K89" s="74">
        <f>Claims!L51</f>
        <v>1593.4378943573104</v>
      </c>
      <c r="L89" s="74">
        <f>Claims!M51</f>
        <v>1571.5521903731747</v>
      </c>
      <c r="M89" s="74">
        <f>Claims!N51</f>
        <v>1574.7971876690103</v>
      </c>
      <c r="N89" s="74">
        <f>Claims!O51</f>
        <v>1846.3674058049396</v>
      </c>
      <c r="O89" s="74">
        <f>Claims!P51</f>
        <v>1825.3470344330269</v>
      </c>
    </row>
    <row r="90" spans="2:15" ht="15" x14ac:dyDescent="0.25">
      <c r="B90" s="256"/>
      <c r="C90" s="257"/>
      <c r="D90" s="45" t="s">
        <v>6</v>
      </c>
      <c r="E90" s="254">
        <f>Claims!F52</f>
        <v>67952.320000000007</v>
      </c>
      <c r="F90" s="74">
        <f>Claims!G52</f>
        <v>70097.83</v>
      </c>
      <c r="G90" s="74">
        <f>Claims!H52</f>
        <v>71644.705000000002</v>
      </c>
      <c r="H90" s="74">
        <f>Claims!I52</f>
        <v>75055.534</v>
      </c>
      <c r="I90" s="74">
        <f>Claims!J52</f>
        <v>75530.176999999996</v>
      </c>
      <c r="J90" s="74">
        <f>Claims!K52</f>
        <v>77088.445999999996</v>
      </c>
      <c r="K90" s="74">
        <f>Claims!L52</f>
        <v>81892.240000000005</v>
      </c>
      <c r="L90" s="74">
        <f>Claims!M52</f>
        <v>82257.683999999994</v>
      </c>
      <c r="M90" s="74">
        <f>Claims!N52</f>
        <v>84977.451000000001</v>
      </c>
      <c r="N90" s="74">
        <f>Claims!O52</f>
        <v>91347</v>
      </c>
      <c r="O90" s="74">
        <f>Claims!P52</f>
        <v>87550</v>
      </c>
    </row>
    <row r="91" spans="2:15" ht="15" x14ac:dyDescent="0.25">
      <c r="B91" s="256"/>
      <c r="C91" s="257"/>
      <c r="D91" s="45" t="s">
        <v>7</v>
      </c>
      <c r="E91" s="74">
        <f>Claims!F53</f>
        <v>4027.5072864760323</v>
      </c>
      <c r="F91" s="74">
        <f>Claims!G53</f>
        <v>4727.9491759902221</v>
      </c>
      <c r="G91" s="74">
        <f>Claims!H53</f>
        <v>3993.391804225485</v>
      </c>
      <c r="H91" s="74">
        <f>Claims!I53</f>
        <v>5114.3674532926816</v>
      </c>
      <c r="I91" s="74">
        <f>Claims!J53</f>
        <v>5059.4557640390594</v>
      </c>
      <c r="J91" s="74">
        <f>Claims!K53</f>
        <v>5473.2596403099942</v>
      </c>
      <c r="K91" s="74">
        <f>Claims!L53</f>
        <v>5601.6547352020743</v>
      </c>
      <c r="L91" s="74">
        <f>Claims!M53</f>
        <v>6204.3168173209951</v>
      </c>
      <c r="M91" s="74">
        <f>Claims!N53</f>
        <v>5935.4223469840035</v>
      </c>
      <c r="N91" s="74">
        <f>Claims!O53</f>
        <v>5935.4223469840035</v>
      </c>
      <c r="O91" s="74">
        <f>Claims!P53</f>
        <v>5841.0003626448906</v>
      </c>
    </row>
    <row r="92" spans="2:15" ht="15" x14ac:dyDescent="0.25">
      <c r="B92" s="256"/>
      <c r="C92" s="257"/>
      <c r="D92" s="45" t="s">
        <v>8</v>
      </c>
      <c r="E92" s="74">
        <f>Claims!F54</f>
        <v>76.994362992599036</v>
      </c>
      <c r="F92" s="74">
        <f>Claims!G54</f>
        <v>105.69069318574005</v>
      </c>
      <c r="G92" s="74">
        <f>Claims!H54</f>
        <v>111.66004115910165</v>
      </c>
      <c r="H92" s="74">
        <f>Claims!I54</f>
        <v>151.52199199826163</v>
      </c>
      <c r="I92" s="74">
        <f>Claims!J54</f>
        <v>153.26013319187555</v>
      </c>
      <c r="J92" s="74">
        <f>Claims!K54</f>
        <v>144.29972006697943</v>
      </c>
      <c r="K92" s="74">
        <f>Claims!L54</f>
        <v>134.04190047678091</v>
      </c>
      <c r="L92" s="74">
        <f>Claims!M54</f>
        <v>133.988</v>
      </c>
      <c r="M92" s="74">
        <f>Claims!N54</f>
        <v>129.494</v>
      </c>
      <c r="N92" s="74">
        <f>Claims!O54</f>
        <v>141.54</v>
      </c>
      <c r="O92" s="74">
        <f>Claims!P54</f>
        <v>0</v>
      </c>
    </row>
    <row r="93" spans="2:15" ht="15" x14ac:dyDescent="0.25">
      <c r="B93" s="256"/>
      <c r="C93" s="257"/>
      <c r="D93" s="45" t="s">
        <v>9</v>
      </c>
      <c r="E93" s="74">
        <f>Claims!F55</f>
        <v>17085.66711744</v>
      </c>
      <c r="F93" s="74">
        <f>Claims!G55</f>
        <v>18524.591270659999</v>
      </c>
      <c r="G93" s="74">
        <f>Claims!H55</f>
        <v>19580.537566409999</v>
      </c>
      <c r="H93" s="74">
        <f>Claims!I55</f>
        <v>20995.79092223</v>
      </c>
      <c r="I93" s="74">
        <f>Claims!J55</f>
        <v>22302.083300699996</v>
      </c>
      <c r="J93" s="74">
        <f>Claims!K55</f>
        <v>22282.136662532812</v>
      </c>
      <c r="K93" s="74">
        <f>Claims!L55</f>
        <v>20413.735868384669</v>
      </c>
      <c r="L93" s="74">
        <f>Claims!M55</f>
        <v>20524.2779103127</v>
      </c>
      <c r="M93" s="74">
        <f>Claims!N55</f>
        <v>20703.486709769721</v>
      </c>
      <c r="N93" s="74">
        <f>Claims!O55</f>
        <v>20793.335619954916</v>
      </c>
      <c r="O93" s="74">
        <f>Claims!P55</f>
        <v>20107.74979071807</v>
      </c>
    </row>
    <row r="94" spans="2:15" ht="15" x14ac:dyDescent="0.25">
      <c r="B94" s="256"/>
      <c r="C94" s="257"/>
      <c r="D94" s="45" t="s">
        <v>10</v>
      </c>
      <c r="E94" s="74">
        <f>Claims!F56</f>
        <v>2067</v>
      </c>
      <c r="F94" s="74">
        <f>Claims!G56</f>
        <v>2305</v>
      </c>
      <c r="G94" s="74">
        <f>Claims!H56</f>
        <v>2367</v>
      </c>
      <c r="H94" s="74">
        <f>Claims!I56</f>
        <v>2241</v>
      </c>
      <c r="I94" s="74">
        <f>Claims!J56</f>
        <v>2347</v>
      </c>
      <c r="J94" s="74">
        <f>Claims!K56</f>
        <v>2310</v>
      </c>
      <c r="K94" s="74">
        <f>Claims!L56</f>
        <v>2539</v>
      </c>
      <c r="L94" s="74">
        <f>Claims!M56</f>
        <v>2818</v>
      </c>
      <c r="M94" s="74">
        <f>Claims!N56</f>
        <v>2726</v>
      </c>
      <c r="N94" s="74">
        <f>Claims!O56</f>
        <v>2950</v>
      </c>
      <c r="O94" s="74">
        <f>Claims!P56</f>
        <v>3278</v>
      </c>
    </row>
    <row r="95" spans="2:15" ht="15" x14ac:dyDescent="0.25">
      <c r="B95" s="256"/>
      <c r="C95" s="257"/>
      <c r="D95" s="45" t="s">
        <v>11</v>
      </c>
      <c r="E95" s="74">
        <f>Claims!F57</f>
        <v>34301</v>
      </c>
      <c r="F95" s="74">
        <f>Claims!G57</f>
        <v>34967</v>
      </c>
      <c r="G95" s="74">
        <f>Claims!H57</f>
        <v>35362</v>
      </c>
      <c r="H95" s="74">
        <f>Claims!I57</f>
        <v>37851</v>
      </c>
      <c r="I95" s="74">
        <f>Claims!J57</f>
        <v>36768</v>
      </c>
      <c r="J95" s="74">
        <f>Claims!K57</f>
        <v>41764</v>
      </c>
      <c r="K95" s="74">
        <f>Claims!L57</f>
        <v>40948</v>
      </c>
      <c r="L95" s="74">
        <f>Claims!M57</f>
        <v>40653</v>
      </c>
      <c r="M95" s="74">
        <f>Claims!N57</f>
        <v>41820</v>
      </c>
      <c r="N95" s="74">
        <f>Claims!O57</f>
        <v>46094</v>
      </c>
      <c r="O95" s="74">
        <f>Claims!P57</f>
        <v>0</v>
      </c>
    </row>
    <row r="96" spans="2:15" ht="15" x14ac:dyDescent="0.25">
      <c r="B96" s="256"/>
      <c r="C96" s="257"/>
      <c r="D96" s="45" t="s">
        <v>12</v>
      </c>
      <c r="E96" s="74">
        <f>Claims!F58</f>
        <v>1181</v>
      </c>
      <c r="F96" s="74">
        <f>Claims!G58</f>
        <v>1306</v>
      </c>
      <c r="G96" s="74">
        <f>Claims!H58</f>
        <v>1296</v>
      </c>
      <c r="H96" s="74">
        <f>Claims!I58</f>
        <v>1360</v>
      </c>
      <c r="I96" s="74">
        <f>Claims!J58</f>
        <v>1593</v>
      </c>
      <c r="J96" s="74">
        <f>Claims!K58</f>
        <v>1553</v>
      </c>
      <c r="K96" s="74">
        <f>Claims!L58</f>
        <v>1010</v>
      </c>
      <c r="L96" s="74">
        <f>Claims!M58</f>
        <v>1421</v>
      </c>
      <c r="M96" s="74">
        <f>Claims!N58</f>
        <v>958</v>
      </c>
      <c r="N96" s="74">
        <f>Claims!O58</f>
        <v>847</v>
      </c>
      <c r="O96" s="74">
        <f>Claims!P58</f>
        <v>0</v>
      </c>
    </row>
    <row r="97" spans="2:23" ht="15" x14ac:dyDescent="0.25">
      <c r="B97" s="256"/>
      <c r="C97" s="257"/>
      <c r="D97" s="45" t="s">
        <v>13</v>
      </c>
      <c r="E97" s="74">
        <f>Claims!F59</f>
        <v>422.69522068425175</v>
      </c>
      <c r="F97" s="74">
        <f>Claims!G59</f>
        <v>466.30974144685297</v>
      </c>
      <c r="G97" s="74">
        <f>Claims!H59</f>
        <v>488.24758422564634</v>
      </c>
      <c r="H97" s="74">
        <f>Claims!I59</f>
        <v>551.05771741969181</v>
      </c>
      <c r="I97" s="74">
        <f>Claims!J59</f>
        <v>571.42857142857144</v>
      </c>
      <c r="J97" s="74">
        <f>Claims!K59</f>
        <v>533.55967615565419</v>
      </c>
      <c r="K97" s="74">
        <f>Claims!L59</f>
        <v>472.96944371898667</v>
      </c>
      <c r="L97" s="74">
        <f>Claims!M59</f>
        <v>437.45103160094015</v>
      </c>
      <c r="M97" s="74">
        <f>Claims!N59</f>
        <v>421.51997910681638</v>
      </c>
      <c r="N97" s="74">
        <f>Claims!O59</f>
        <v>386.91564377121961</v>
      </c>
      <c r="O97" s="74">
        <f>Claims!P59</f>
        <v>0</v>
      </c>
    </row>
    <row r="98" spans="2:23" ht="15" x14ac:dyDescent="0.25">
      <c r="B98" s="256"/>
      <c r="C98" s="257"/>
      <c r="D98" s="45" t="s">
        <v>14</v>
      </c>
      <c r="E98" s="74">
        <f>Claims!F60</f>
        <v>769.35095392026358</v>
      </c>
      <c r="F98" s="74">
        <f>Claims!G60</f>
        <v>645.27793623629327</v>
      </c>
      <c r="G98" s="74">
        <f>Claims!H60</f>
        <v>676.86822589845974</v>
      </c>
      <c r="H98" s="74">
        <f>Claims!I60</f>
        <v>693.22114470431632</v>
      </c>
      <c r="I98" s="74">
        <f>Claims!J60</f>
        <v>694.80256068961137</v>
      </c>
      <c r="J98" s="74">
        <f>Claims!K60</f>
        <v>603.85371109843436</v>
      </c>
      <c r="K98" s="74">
        <f>Claims!L60</f>
        <v>814.77784116118391</v>
      </c>
      <c r="L98" s="74">
        <f>Claims!M60</f>
        <v>540.30233884768961</v>
      </c>
      <c r="M98" s="74">
        <f>Claims!N60</f>
        <v>533.28262660835389</v>
      </c>
      <c r="N98" s="74">
        <f>Claims!O60</f>
        <v>552.4434303099448</v>
      </c>
      <c r="O98" s="74">
        <f>Claims!P60</f>
        <v>0</v>
      </c>
    </row>
    <row r="99" spans="2:23" ht="15" x14ac:dyDescent="0.25">
      <c r="B99" s="256"/>
      <c r="C99" s="257"/>
      <c r="D99" s="45" t="s">
        <v>15</v>
      </c>
      <c r="E99" s="254">
        <f>Claims!F61</f>
        <v>2431</v>
      </c>
      <c r="F99" s="74">
        <f>Claims!G61</f>
        <v>2066</v>
      </c>
      <c r="G99" s="74">
        <f>Claims!H61</f>
        <v>2032</v>
      </c>
      <c r="H99" s="74">
        <f>Claims!I61</f>
        <v>1858</v>
      </c>
      <c r="I99" s="74">
        <f>Claims!J61</f>
        <v>2342</v>
      </c>
      <c r="J99" s="74">
        <f>Claims!K61</f>
        <v>2750</v>
      </c>
      <c r="K99" s="74">
        <f>Claims!L61</f>
        <v>2516</v>
      </c>
      <c r="L99" s="74">
        <f>Claims!M61</f>
        <v>1791</v>
      </c>
      <c r="M99" s="74">
        <f>Claims!N61</f>
        <v>1585</v>
      </c>
      <c r="N99" s="74">
        <f>Claims!O61</f>
        <v>1585</v>
      </c>
      <c r="O99" s="74">
        <f>Claims!P61</f>
        <v>0</v>
      </c>
    </row>
    <row r="100" spans="2:23" ht="15" x14ac:dyDescent="0.25">
      <c r="B100" s="256"/>
      <c r="C100" s="257"/>
      <c r="D100" s="45" t="s">
        <v>16</v>
      </c>
      <c r="E100" s="254">
        <f>Claims!F62</f>
        <v>0</v>
      </c>
      <c r="F100" s="74">
        <f>Claims!G62</f>
        <v>0</v>
      </c>
      <c r="G100" s="74">
        <f>Claims!H62</f>
        <v>0</v>
      </c>
      <c r="H100" s="74">
        <f>Claims!I62</f>
        <v>167.40005192107995</v>
      </c>
      <c r="I100" s="74">
        <f>Claims!J62</f>
        <v>206.93795430944962</v>
      </c>
      <c r="J100" s="74">
        <f>Claims!K62</f>
        <v>227.33644859813083</v>
      </c>
      <c r="K100" s="74">
        <f>Claims!L62</f>
        <v>194.76246105919</v>
      </c>
      <c r="L100" s="74">
        <f>Claims!M62</f>
        <v>207.34683281412251</v>
      </c>
      <c r="M100" s="74">
        <f>Claims!N62</f>
        <v>195.96313603322949</v>
      </c>
      <c r="N100" s="74">
        <f>Claims!O62</f>
        <v>211.43561786085149</v>
      </c>
      <c r="O100" s="74">
        <f>Claims!P62</f>
        <v>0</v>
      </c>
    </row>
    <row r="101" spans="2:23" ht="15" x14ac:dyDescent="0.25">
      <c r="B101" s="256"/>
      <c r="C101" s="257"/>
      <c r="D101" s="45" t="s">
        <v>17</v>
      </c>
      <c r="E101" s="74">
        <f>Claims!F63</f>
        <v>26312</v>
      </c>
      <c r="F101" s="74">
        <f>Claims!G63</f>
        <v>25727</v>
      </c>
      <c r="G101" s="74">
        <f>Claims!H63</f>
        <v>27214</v>
      </c>
      <c r="H101" s="74">
        <f>Claims!I63</f>
        <v>26422</v>
      </c>
      <c r="I101" s="74">
        <f>Claims!J63</f>
        <v>28193</v>
      </c>
      <c r="J101" s="74">
        <f>Claims!K63</f>
        <v>33645</v>
      </c>
      <c r="K101" s="74">
        <f>Claims!L63</f>
        <v>27528</v>
      </c>
      <c r="L101" s="74">
        <f>Claims!M63</f>
        <v>27662</v>
      </c>
      <c r="M101" s="74">
        <f>Claims!N63</f>
        <v>26301</v>
      </c>
      <c r="N101" s="74">
        <f>Claims!O63</f>
        <v>22882</v>
      </c>
      <c r="O101" s="74">
        <f>Claims!P63</f>
        <v>30418</v>
      </c>
    </row>
    <row r="102" spans="2:23" ht="15" x14ac:dyDescent="0.25">
      <c r="B102" s="256"/>
      <c r="C102" s="257"/>
      <c r="D102" s="45" t="s">
        <v>18</v>
      </c>
      <c r="E102" s="254">
        <f>Claims!F64</f>
        <v>0</v>
      </c>
      <c r="F102" s="74">
        <f>Claims!G64</f>
        <v>0</v>
      </c>
      <c r="G102" s="74">
        <f>Claims!H64</f>
        <v>0</v>
      </c>
      <c r="H102" s="74">
        <f>Claims!I64</f>
        <v>0</v>
      </c>
      <c r="I102" s="74">
        <f>Claims!J64</f>
        <v>0</v>
      </c>
      <c r="J102" s="74">
        <f>Claims!K64</f>
        <v>0</v>
      </c>
      <c r="K102" s="74">
        <f>Claims!L64</f>
        <v>0</v>
      </c>
      <c r="L102" s="74">
        <f>Claims!M64</f>
        <v>0</v>
      </c>
      <c r="M102" s="74">
        <f>Claims!N64</f>
        <v>0</v>
      </c>
      <c r="N102" s="74">
        <f>Claims!O64</f>
        <v>0</v>
      </c>
      <c r="O102" s="74">
        <f>Claims!P64</f>
        <v>0</v>
      </c>
    </row>
    <row r="103" spans="2:23" ht="15" x14ac:dyDescent="0.25">
      <c r="B103" s="256"/>
      <c r="C103" s="257"/>
      <c r="D103" s="45" t="s">
        <v>19</v>
      </c>
      <c r="E103" s="254">
        <f>Claims!F65</f>
        <v>0</v>
      </c>
      <c r="F103" s="74">
        <f>Claims!G65</f>
        <v>0</v>
      </c>
      <c r="G103" s="74">
        <f>Claims!H65</f>
        <v>0</v>
      </c>
      <c r="H103" s="74">
        <f>Claims!I65</f>
        <v>0</v>
      </c>
      <c r="I103" s="74">
        <f>Claims!J65</f>
        <v>0</v>
      </c>
      <c r="J103" s="74">
        <f>Claims!K65</f>
        <v>0</v>
      </c>
      <c r="K103" s="74">
        <f>Claims!L65</f>
        <v>1647</v>
      </c>
      <c r="L103" s="74">
        <f>Claims!M65</f>
        <v>437</v>
      </c>
      <c r="M103" s="74">
        <f>Claims!N65</f>
        <v>506</v>
      </c>
      <c r="N103" s="74">
        <f>Claims!O65</f>
        <v>506</v>
      </c>
      <c r="O103" s="74">
        <f>Claims!P65</f>
        <v>0</v>
      </c>
    </row>
    <row r="104" spans="2:23" ht="15" x14ac:dyDescent="0.25">
      <c r="B104" s="256"/>
      <c r="C104" s="257"/>
      <c r="D104" s="45" t="s">
        <v>20</v>
      </c>
      <c r="E104" s="74">
        <f>Claims!F66</f>
        <v>74.345475241889588</v>
      </c>
      <c r="F104" s="74">
        <f>Claims!G66</f>
        <v>100.76835515082526</v>
      </c>
      <c r="G104" s="74">
        <f>Claims!H66</f>
        <v>136.35458167330677</v>
      </c>
      <c r="H104" s="74">
        <f>Claims!I66</f>
        <v>204.9800796812749</v>
      </c>
      <c r="I104" s="74">
        <f>Claims!J66</f>
        <v>242.04610130904953</v>
      </c>
      <c r="J104" s="74">
        <f>Claims!K66</f>
        <v>199.65850882185543</v>
      </c>
      <c r="K104" s="74">
        <f>Claims!L66</f>
        <v>138.67387592487194</v>
      </c>
      <c r="L104" s="74">
        <f>Claims!M66</f>
        <v>188.27546955036993</v>
      </c>
      <c r="M104" s="74">
        <f>Claims!N66</f>
        <v>176.36596471257826</v>
      </c>
      <c r="N104" s="74">
        <f>Claims!O66</f>
        <v>173.40637450199205</v>
      </c>
      <c r="O104" s="74">
        <f>Claims!P66</f>
        <v>0</v>
      </c>
    </row>
    <row r="105" spans="2:23" ht="15" x14ac:dyDescent="0.25">
      <c r="B105" s="256"/>
      <c r="C105" s="257"/>
      <c r="D105" s="45" t="s">
        <v>21</v>
      </c>
      <c r="E105" s="254">
        <f>Claims!F67</f>
        <v>0</v>
      </c>
      <c r="F105" s="74">
        <f>Claims!G67</f>
        <v>0</v>
      </c>
      <c r="G105" s="74">
        <f>Claims!H67</f>
        <v>79.198695550896801</v>
      </c>
      <c r="H105" s="74">
        <f>Claims!I67</f>
        <v>87.817377125553236</v>
      </c>
      <c r="I105" s="74">
        <f>Claims!J67</f>
        <v>40.599999999999994</v>
      </c>
      <c r="J105" s="74">
        <f>Claims!K67</f>
        <v>44.5</v>
      </c>
      <c r="K105" s="74">
        <f>Claims!L67</f>
        <v>45.9</v>
      </c>
      <c r="L105" s="74">
        <f>Claims!M67</f>
        <v>44.800000000000011</v>
      </c>
      <c r="M105" s="74">
        <f>Claims!N67</f>
        <v>46.1</v>
      </c>
      <c r="N105" s="74">
        <f>Claims!O67</f>
        <v>50.800000000000004</v>
      </c>
      <c r="O105" s="74">
        <f>Claims!P67</f>
        <v>50.8</v>
      </c>
    </row>
    <row r="106" spans="2:23" ht="15" x14ac:dyDescent="0.25">
      <c r="B106" s="256"/>
      <c r="C106" s="257"/>
      <c r="D106" s="45" t="s">
        <v>22</v>
      </c>
      <c r="E106" s="74">
        <f>Claims!F68</f>
        <v>15976</v>
      </c>
      <c r="F106" s="74">
        <f>Claims!G68</f>
        <v>15884</v>
      </c>
      <c r="G106" s="74">
        <f>Claims!H68</f>
        <v>40354</v>
      </c>
      <c r="H106" s="74">
        <f>Claims!I68</f>
        <v>40427</v>
      </c>
      <c r="I106" s="74">
        <f>Claims!J68</f>
        <v>43679</v>
      </c>
      <c r="J106" s="74">
        <f>Claims!K68</f>
        <v>45091</v>
      </c>
      <c r="K106" s="74">
        <f>Claims!L68</f>
        <v>48100</v>
      </c>
      <c r="L106" s="74">
        <f>Claims!M68</f>
        <v>49457</v>
      </c>
      <c r="M106" s="74">
        <f>Claims!N68</f>
        <v>48546</v>
      </c>
      <c r="N106" s="74">
        <f>Claims!O68</f>
        <v>49316</v>
      </c>
      <c r="O106" s="74">
        <f>Claims!P68</f>
        <v>48355</v>
      </c>
    </row>
    <row r="107" spans="2:23" ht="15" x14ac:dyDescent="0.25">
      <c r="B107" s="256"/>
      <c r="C107" s="257"/>
      <c r="D107" s="45" t="s">
        <v>23</v>
      </c>
      <c r="E107" s="74">
        <f>Claims!F69</f>
        <v>2348.4848484848485</v>
      </c>
      <c r="F107" s="74">
        <f>Claims!G69</f>
        <v>2354.235788542358</v>
      </c>
      <c r="G107" s="74">
        <f>Claims!H69</f>
        <v>2660.2521566025216</v>
      </c>
      <c r="H107" s="74">
        <f>Claims!I69</f>
        <v>2796.6157929661581</v>
      </c>
      <c r="I107" s="74">
        <f>Claims!J69</f>
        <v>3157.155496571555</v>
      </c>
      <c r="J107" s="74">
        <f>Claims!K69</f>
        <v>3250.6082725060828</v>
      </c>
      <c r="K107" s="74">
        <f>Claims!L69</f>
        <v>3659.6991815969918</v>
      </c>
      <c r="L107" s="74">
        <f>Claims!M69</f>
        <v>3559.3895155938953</v>
      </c>
      <c r="M107" s="74">
        <f>Claims!N69</f>
        <v>3439.7257243972572</v>
      </c>
      <c r="N107" s="74">
        <f>Claims!O69</f>
        <v>3786.4410528644107</v>
      </c>
      <c r="O107" s="74">
        <f>Claims!P69</f>
        <v>3957.5460034172861</v>
      </c>
    </row>
    <row r="108" spans="2:23" ht="15" x14ac:dyDescent="0.25">
      <c r="B108" s="256"/>
      <c r="C108" s="257"/>
      <c r="D108" s="45" t="s">
        <v>24</v>
      </c>
      <c r="E108" s="74">
        <f>Claims!F70</f>
        <v>1971.8243938968453</v>
      </c>
      <c r="F108" s="74">
        <f>Claims!G70</f>
        <v>2116.9147243283719</v>
      </c>
      <c r="G108" s="74">
        <f>Claims!H70</f>
        <v>2128.3815407657025</v>
      </c>
      <c r="H108" s="74">
        <f>Claims!I70</f>
        <v>2213.797622390714</v>
      </c>
      <c r="I108" s="74">
        <f>Claims!J70</f>
        <v>2690.9575961808482</v>
      </c>
      <c r="J108" s="74">
        <f>Claims!K70</f>
        <v>3154.310586913788</v>
      </c>
      <c r="K108" s="74">
        <f>Claims!L70</f>
        <v>3836.7031732659366</v>
      </c>
      <c r="L108" s="74">
        <f>Claims!M70</f>
        <v>3519.8446129364411</v>
      </c>
      <c r="M108" s="74">
        <f>Claims!N70</f>
        <v>3933.8200879902647</v>
      </c>
      <c r="N108" s="74">
        <f>Claims!O70</f>
        <v>3933.8200879902647</v>
      </c>
      <c r="O108" s="74">
        <f>Claims!P70</f>
        <v>0</v>
      </c>
    </row>
    <row r="109" spans="2:23" ht="15" x14ac:dyDescent="0.25">
      <c r="B109" s="256"/>
      <c r="C109" s="257"/>
      <c r="D109" s="45" t="s">
        <v>25</v>
      </c>
      <c r="E109" s="74">
        <f>Claims!F71</f>
        <v>2800.0569999999998</v>
      </c>
      <c r="F109" s="74">
        <f>Claims!G71</f>
        <v>2904.62</v>
      </c>
      <c r="G109" s="74">
        <f>Claims!H71</f>
        <v>3037.346</v>
      </c>
      <c r="H109" s="74">
        <f>Claims!I71</f>
        <v>3027.413</v>
      </c>
      <c r="I109" s="74">
        <f>Claims!J71</f>
        <v>3197.3560000000002</v>
      </c>
      <c r="J109" s="74">
        <f>Claims!K71</f>
        <v>3120.5650000000001</v>
      </c>
      <c r="K109" s="74">
        <f>Claims!L71</f>
        <v>3313.7339999999999</v>
      </c>
      <c r="L109" s="74">
        <f>Claims!M71</f>
        <v>3212.8330000000001</v>
      </c>
      <c r="M109" s="74">
        <f>Claims!N71</f>
        <v>3258.9480000000003</v>
      </c>
      <c r="N109" s="74">
        <f>Claims!O71</f>
        <v>3183.66398018785</v>
      </c>
      <c r="O109" s="74">
        <f>Claims!P71</f>
        <v>3149.2330373813143</v>
      </c>
    </row>
    <row r="110" spans="2:23" ht="15" x14ac:dyDescent="0.25">
      <c r="B110" s="256"/>
      <c r="C110" s="257"/>
      <c r="D110" s="45" t="s">
        <v>26</v>
      </c>
      <c r="E110" s="74">
        <f>Claims!F72</f>
        <v>213.74825946483972</v>
      </c>
      <c r="F110" s="74">
        <f>Claims!G72</f>
        <v>345.84468591576393</v>
      </c>
      <c r="G110" s="74">
        <f>Claims!H72</f>
        <v>477.94111236668817</v>
      </c>
      <c r="H110" s="74">
        <f>Claims!I72</f>
        <v>610.03753881761247</v>
      </c>
      <c r="I110" s="74">
        <f>Claims!J72</f>
        <v>742.13396526853671</v>
      </c>
      <c r="J110" s="74">
        <f>Claims!K72</f>
        <v>874.23039171946107</v>
      </c>
      <c r="K110" s="74">
        <f>Claims!L72</f>
        <v>937.80672793789597</v>
      </c>
      <c r="L110" s="74">
        <f>Claims!M72</f>
        <v>1097.7514053716427</v>
      </c>
      <c r="M110" s="74">
        <f>Claims!N72</f>
        <v>971.26795752654584</v>
      </c>
      <c r="N110" s="74">
        <f>Claims!O72</f>
        <v>971.26795752654584</v>
      </c>
      <c r="O110" s="74">
        <f>Claims!P72</f>
        <v>0</v>
      </c>
    </row>
    <row r="111" spans="2:23" ht="15" x14ac:dyDescent="0.25">
      <c r="B111" s="256"/>
      <c r="C111" s="257"/>
      <c r="D111" s="45" t="s">
        <v>27</v>
      </c>
      <c r="E111" s="74">
        <f>Claims!F73</f>
        <v>6040.3491962099433</v>
      </c>
      <c r="F111" s="74">
        <f>Claims!G73</f>
        <v>6600.8729905248583</v>
      </c>
      <c r="G111" s="74">
        <f>Claims!H73</f>
        <v>5814.5427445970399</v>
      </c>
      <c r="H111" s="74">
        <f>Claims!I73</f>
        <v>5604.5991695943785</v>
      </c>
      <c r="I111" s="74">
        <f>Claims!J73</f>
        <v>3847.652507186202</v>
      </c>
      <c r="J111" s="74">
        <f>Claims!K73</f>
        <v>5381.7736612370909</v>
      </c>
      <c r="K111" s="74">
        <f>Claims!L73</f>
        <v>5669.3282231448948</v>
      </c>
      <c r="L111" s="74">
        <f>Claims!M73</f>
        <v>5449.5901203023523</v>
      </c>
      <c r="M111" s="74">
        <f>Claims!N73</f>
        <v>6796.550622804215</v>
      </c>
      <c r="N111" s="74">
        <f>Claims!O73</f>
        <v>6383.7964441605445</v>
      </c>
      <c r="O111" s="74">
        <f>Claims!P73</f>
        <v>0</v>
      </c>
    </row>
    <row r="112" spans="2:23" ht="15" x14ac:dyDescent="0.25">
      <c r="B112" s="256"/>
      <c r="C112" s="257"/>
      <c r="D112" s="45" t="s">
        <v>28</v>
      </c>
      <c r="E112" s="74">
        <f>Claims!F74</f>
        <v>747.97195793690537</v>
      </c>
      <c r="F112" s="74">
        <f>Claims!G74</f>
        <v>821.98714738774834</v>
      </c>
      <c r="G112" s="74">
        <f>Claims!H74</f>
        <v>893.65297946920384</v>
      </c>
      <c r="H112" s="74">
        <f>Claims!I74</f>
        <v>951</v>
      </c>
      <c r="I112" s="74">
        <f>Claims!J74</f>
        <v>1115</v>
      </c>
      <c r="J112" s="74">
        <f>Claims!K74</f>
        <v>1112</v>
      </c>
      <c r="K112" s="74">
        <f>Claims!L74</f>
        <v>991</v>
      </c>
      <c r="L112" s="74">
        <f>Claims!M74</f>
        <v>944</v>
      </c>
      <c r="M112" s="74">
        <f>Claims!N74</f>
        <v>978</v>
      </c>
      <c r="N112" s="74">
        <f>Claims!O74</f>
        <v>940.8</v>
      </c>
      <c r="O112" s="74">
        <f>Claims!P74</f>
        <v>0</v>
      </c>
      <c r="W112" t="s">
        <v>45</v>
      </c>
    </row>
    <row r="113" spans="2:15" ht="15" x14ac:dyDescent="0.25">
      <c r="B113" s="256"/>
      <c r="C113" s="257"/>
      <c r="D113" s="45" t="s">
        <v>43</v>
      </c>
      <c r="E113" s="254">
        <f>Claims!F75</f>
        <v>464.01779194051647</v>
      </c>
      <c r="F113" s="74">
        <f>Claims!G75</f>
        <v>365.76379207329217</v>
      </c>
      <c r="G113" s="74">
        <f>Claims!H75</f>
        <v>401.94516364602003</v>
      </c>
      <c r="H113" s="74">
        <f>Claims!I75</f>
        <v>438.1265352187479</v>
      </c>
      <c r="I113" s="74">
        <f>Claims!J75</f>
        <v>0</v>
      </c>
      <c r="J113" s="74">
        <f>Claims!K75</f>
        <v>0</v>
      </c>
      <c r="K113" s="74">
        <f>Claims!L75</f>
        <v>0</v>
      </c>
      <c r="L113" s="74">
        <f>Claims!M75</f>
        <v>0</v>
      </c>
      <c r="M113" s="74">
        <f>Claims!N75</f>
        <v>0</v>
      </c>
      <c r="N113" s="74">
        <f>Claims!O75</f>
        <v>0</v>
      </c>
      <c r="O113" s="74">
        <f>Claims!P75</f>
        <v>0</v>
      </c>
    </row>
    <row r="114" spans="2:15" ht="15" x14ac:dyDescent="0.25">
      <c r="B114" s="256"/>
      <c r="C114" s="257"/>
      <c r="D114" s="45" t="s">
        <v>30</v>
      </c>
      <c r="E114" s="74">
        <f>Claims!F76</f>
        <v>1006.9731638418079</v>
      </c>
      <c r="F114" s="74">
        <f>Claims!G76</f>
        <v>1320.268361581921</v>
      </c>
      <c r="G114" s="74">
        <f>Claims!H76</f>
        <v>1883.4745762711866</v>
      </c>
      <c r="H114" s="74">
        <f>Claims!I76</f>
        <v>2039.9011299435028</v>
      </c>
      <c r="I114" s="74">
        <f>Claims!J76</f>
        <v>2362.2881355932204</v>
      </c>
      <c r="J114" s="74">
        <f>Claims!K76</f>
        <v>2659.9576271186443</v>
      </c>
      <c r="K114" s="74">
        <f>Claims!L76</f>
        <v>2659.6045197740114</v>
      </c>
      <c r="L114" s="74">
        <f>Claims!M76</f>
        <v>3056.8502824858761</v>
      </c>
      <c r="M114" s="74">
        <f>Claims!N76</f>
        <v>3772.5988700564972</v>
      </c>
      <c r="N114" s="74">
        <f>Claims!O76</f>
        <v>4201.2711864406783</v>
      </c>
      <c r="O114" s="74">
        <f>Claims!P76</f>
        <v>0</v>
      </c>
    </row>
    <row r="115" spans="2:15" ht="15" x14ac:dyDescent="0.25">
      <c r="B115" s="256"/>
      <c r="C115" s="257"/>
      <c r="D115" s="45" t="s">
        <v>41</v>
      </c>
      <c r="E115" s="75">
        <f>Claims!F77</f>
        <v>37997.012648974625</v>
      </c>
      <c r="F115" s="75">
        <f>Claims!G77</f>
        <v>41269.109658737769</v>
      </c>
      <c r="G115" s="75">
        <f>Claims!H77</f>
        <v>38323.468315534556</v>
      </c>
      <c r="H115" s="75">
        <f>Claims!I77</f>
        <v>42091.235185193516</v>
      </c>
      <c r="I115" s="75">
        <f>Claims!J77</f>
        <v>39989.510593706895</v>
      </c>
      <c r="J115" s="75">
        <f>Claims!K77</f>
        <v>41151.426113687892</v>
      </c>
      <c r="K115" s="75">
        <f>Claims!L77</f>
        <v>55436.166167797404</v>
      </c>
      <c r="L115" s="75">
        <f>Claims!M77</f>
        <v>45951.857694535604</v>
      </c>
      <c r="M115" s="75">
        <f>Claims!N77</f>
        <v>46741.363776456303</v>
      </c>
      <c r="N115" s="75">
        <f>Claims!O77</f>
        <v>34850.689965646445</v>
      </c>
      <c r="O115" s="75">
        <f>Claims!P77</f>
        <v>0</v>
      </c>
    </row>
    <row r="116" spans="2:15" ht="15.75" thickBot="1" x14ac:dyDescent="0.3">
      <c r="B116" s="258"/>
      <c r="C116" s="259"/>
      <c r="D116" s="55" t="s">
        <v>85</v>
      </c>
      <c r="E116" s="64">
        <f>SUM(E84:E115)</f>
        <v>250549.2595559982</v>
      </c>
      <c r="F116" s="64">
        <f t="shared" ref="F116:N116" si="9">SUM(F84:F115)</f>
        <v>261702.70239093725</v>
      </c>
      <c r="G116" s="64">
        <f t="shared" si="9"/>
        <v>286091.7407261593</v>
      </c>
      <c r="H116" s="64">
        <f t="shared" si="9"/>
        <v>299531.90773194749</v>
      </c>
      <c r="I116" s="64">
        <f t="shared" si="9"/>
        <v>306357.76694698678</v>
      </c>
      <c r="J116" s="64">
        <f t="shared" si="9"/>
        <v>322891.14540295955</v>
      </c>
      <c r="K116" s="64">
        <f t="shared" si="9"/>
        <v>338347.6140451564</v>
      </c>
      <c r="L116" s="64">
        <f t="shared" si="9"/>
        <v>329069.92158826359</v>
      </c>
      <c r="M116" s="64">
        <f t="shared" si="9"/>
        <v>332911.17817973054</v>
      </c>
      <c r="N116" s="64">
        <f t="shared" si="9"/>
        <v>330400.94810810953</v>
      </c>
      <c r="O116" s="64" t="s">
        <v>355</v>
      </c>
    </row>
    <row r="117" spans="2:15" ht="16.5" thickTop="1" thickBot="1" x14ac:dyDescent="0.3">
      <c r="B117" s="260"/>
      <c r="C117" s="261"/>
      <c r="D117" s="57" t="s">
        <v>86</v>
      </c>
      <c r="E117" s="64">
        <f>E84+E85+E88+E89+E91+E92+E93+E94+E95+E96+E97+E98+E101+E104+E106+E107+E108+E109+E110+E111+E112+E114+E115</f>
        <v>167503.34974143625</v>
      </c>
      <c r="F117" s="64">
        <f t="shared" ref="F117:N117" si="10">F84+F85+F88+F89+F91+F92+F93+F94+F95+F96+F97+F98+F101+F104+F106+F107+F108+F109+F110+F111+F112+F114+F115</f>
        <v>175176.21072793909</v>
      </c>
      <c r="G117" s="64">
        <f t="shared" si="10"/>
        <v>199287.67846044208</v>
      </c>
      <c r="H117" s="64">
        <f t="shared" si="10"/>
        <v>208776.29452842544</v>
      </c>
      <c r="I117" s="64">
        <f t="shared" si="10"/>
        <v>215298.17192653846</v>
      </c>
      <c r="J117" s="64">
        <f t="shared" si="10"/>
        <v>228672.85677539976</v>
      </c>
      <c r="K117" s="64">
        <f t="shared" si="10"/>
        <v>238417.27088737299</v>
      </c>
      <c r="L117" s="64">
        <f t="shared" si="10"/>
        <v>230828.52951626165</v>
      </c>
      <c r="M117" s="64">
        <f t="shared" si="10"/>
        <v>232731.88845321155</v>
      </c>
      <c r="N117" s="64">
        <f t="shared" si="10"/>
        <v>223669.88666606377</v>
      </c>
      <c r="O117" s="64" t="s">
        <v>355</v>
      </c>
    </row>
    <row r="118" spans="2:15" ht="15.75" thickTop="1" x14ac:dyDescent="0.25">
      <c r="D118" s="57" t="s">
        <v>87</v>
      </c>
      <c r="E118" s="85"/>
      <c r="F118" s="85">
        <f t="shared" ref="F118:N118" si="11">F117/E117-1</f>
        <v>4.580720921908088E-2</v>
      </c>
      <c r="G118" s="85">
        <f t="shared" si="11"/>
        <v>0.13764122212889851</v>
      </c>
      <c r="H118" s="85">
        <f t="shared" si="11"/>
        <v>4.7612657948980175E-2</v>
      </c>
      <c r="I118" s="85">
        <f t="shared" si="11"/>
        <v>3.1238591588400144E-2</v>
      </c>
      <c r="J118" s="85">
        <f t="shared" si="11"/>
        <v>6.2121683287793328E-2</v>
      </c>
      <c r="K118" s="85">
        <f t="shared" si="11"/>
        <v>4.2612902332978209E-2</v>
      </c>
      <c r="L118" s="85">
        <f t="shared" si="11"/>
        <v>-3.1829662938706371E-2</v>
      </c>
      <c r="M118" s="85">
        <f t="shared" si="11"/>
        <v>8.2457698835525228E-3</v>
      </c>
      <c r="N118" s="85">
        <f t="shared" si="11"/>
        <v>-3.8937516673696382E-2</v>
      </c>
      <c r="O118" s="86"/>
    </row>
    <row r="122" spans="2:15" ht="18.75" x14ac:dyDescent="0.15">
      <c r="B122" s="264" t="s">
        <v>214</v>
      </c>
      <c r="C122" s="265"/>
      <c r="D122" s="269" t="s">
        <v>436</v>
      </c>
      <c r="E122" s="270"/>
      <c r="F122" s="270"/>
      <c r="G122" s="270"/>
      <c r="H122" s="270"/>
      <c r="I122" s="270"/>
      <c r="J122" s="270"/>
      <c r="K122" s="270"/>
      <c r="L122" s="270"/>
      <c r="M122" s="270"/>
      <c r="N122" s="270"/>
      <c r="O122" s="271"/>
    </row>
    <row r="123" spans="2:15" ht="15" x14ac:dyDescent="0.15">
      <c r="B123" s="262" t="s">
        <v>93</v>
      </c>
      <c r="C123" s="263"/>
      <c r="D123" s="43">
        <v>1</v>
      </c>
      <c r="E123" s="44">
        <v>2004</v>
      </c>
      <c r="F123" s="44">
        <f t="shared" ref="F123:O123" si="12">E123+1</f>
        <v>2005</v>
      </c>
      <c r="G123" s="44">
        <f t="shared" si="12"/>
        <v>2006</v>
      </c>
      <c r="H123" s="44">
        <f t="shared" si="12"/>
        <v>2007</v>
      </c>
      <c r="I123" s="44">
        <f t="shared" si="12"/>
        <v>2008</v>
      </c>
      <c r="J123" s="44">
        <f t="shared" si="12"/>
        <v>2009</v>
      </c>
      <c r="K123" s="44">
        <f t="shared" si="12"/>
        <v>2010</v>
      </c>
      <c r="L123" s="44">
        <f t="shared" si="12"/>
        <v>2011</v>
      </c>
      <c r="M123" s="44">
        <f t="shared" si="12"/>
        <v>2012</v>
      </c>
      <c r="N123" s="44">
        <f t="shared" si="12"/>
        <v>2013</v>
      </c>
      <c r="O123" s="46">
        <f t="shared" si="12"/>
        <v>2014</v>
      </c>
    </row>
    <row r="124" spans="2:15" ht="15" x14ac:dyDescent="0.25">
      <c r="B124" s="256"/>
      <c r="C124" s="257"/>
      <c r="D124" s="45" t="s">
        <v>0</v>
      </c>
      <c r="E124" s="73">
        <v>6796</v>
      </c>
      <c r="F124" s="73">
        <v>7241</v>
      </c>
      <c r="G124" s="73">
        <v>7391</v>
      </c>
      <c r="H124" s="73">
        <v>7672</v>
      </c>
      <c r="I124" s="73">
        <v>7864</v>
      </c>
      <c r="J124" s="73">
        <v>7833</v>
      </c>
      <c r="K124" s="73">
        <v>8283</v>
      </c>
      <c r="L124" s="73">
        <v>8717</v>
      </c>
      <c r="M124" s="73">
        <v>8898</v>
      </c>
      <c r="N124" s="73">
        <v>8697</v>
      </c>
      <c r="O124" s="73">
        <v>0</v>
      </c>
    </row>
    <row r="125" spans="2:15" ht="15" x14ac:dyDescent="0.25">
      <c r="B125" s="256"/>
      <c r="C125" s="257"/>
      <c r="D125" s="45" t="s">
        <v>1</v>
      </c>
      <c r="E125" s="74">
        <v>7257.5918970000002</v>
      </c>
      <c r="F125" s="74">
        <v>7483.6369320000003</v>
      </c>
      <c r="G125" s="74">
        <v>7813.7176879999997</v>
      </c>
      <c r="H125" s="74">
        <v>7733.9333109999998</v>
      </c>
      <c r="I125" s="74">
        <v>8021.5894010000002</v>
      </c>
      <c r="J125" s="74">
        <v>8292.883108</v>
      </c>
      <c r="K125" s="74">
        <v>8311.4668939999992</v>
      </c>
      <c r="L125" s="74">
        <v>9106.6628899999996</v>
      </c>
      <c r="M125" s="74">
        <v>9422.4610310000007</v>
      </c>
      <c r="N125" s="74">
        <v>9691.6134579999998</v>
      </c>
      <c r="O125" s="74">
        <v>9862.980716</v>
      </c>
    </row>
    <row r="126" spans="2:15" ht="15" x14ac:dyDescent="0.25">
      <c r="B126" s="256"/>
      <c r="C126" s="257"/>
      <c r="D126" s="45" t="s">
        <v>2</v>
      </c>
      <c r="E126" s="254">
        <v>0</v>
      </c>
      <c r="F126" s="74">
        <v>0</v>
      </c>
      <c r="G126" s="74">
        <v>0</v>
      </c>
      <c r="H126" s="74">
        <v>480.35223983536156</v>
      </c>
      <c r="I126" s="74">
        <v>600.00440326209218</v>
      </c>
      <c r="J126" s="74">
        <v>641.23172089170657</v>
      </c>
      <c r="K126" s="74">
        <v>592.36885162082012</v>
      </c>
      <c r="L126" s="74">
        <v>573.28961359151583</v>
      </c>
      <c r="M126" s="74">
        <v>564.98619490745477</v>
      </c>
      <c r="N126" s="74">
        <v>564.98619490745477</v>
      </c>
      <c r="O126" s="74">
        <v>0</v>
      </c>
    </row>
    <row r="127" spans="2:15" ht="15" x14ac:dyDescent="0.25">
      <c r="B127" s="256"/>
      <c r="C127" s="257"/>
      <c r="D127" s="45" t="s">
        <v>3</v>
      </c>
      <c r="E127" s="254">
        <v>32744.535096473723</v>
      </c>
      <c r="F127" s="74">
        <v>34092.301230871592</v>
      </c>
      <c r="G127" s="74">
        <v>35630.213739188293</v>
      </c>
      <c r="H127" s="74">
        <v>36395.356786427146</v>
      </c>
      <c r="I127" s="74">
        <v>36490.56181054558</v>
      </c>
      <c r="J127" s="74">
        <v>35708.923310878243</v>
      </c>
      <c r="K127" s="74">
        <v>34320.678053892218</v>
      </c>
      <c r="L127" s="74">
        <v>31464.672851796411</v>
      </c>
      <c r="M127" s="74">
        <v>33502.7580489022</v>
      </c>
      <c r="N127" s="74">
        <v>34957.826633399869</v>
      </c>
      <c r="O127" s="74">
        <v>35732.974276447108</v>
      </c>
    </row>
    <row r="128" spans="2:15" ht="15" x14ac:dyDescent="0.25">
      <c r="B128" s="256"/>
      <c r="C128" s="257"/>
      <c r="D128" s="45" t="s">
        <v>4</v>
      </c>
      <c r="E128" s="252">
        <f t="shared" ref="E128:K128" si="13">F9</f>
        <v>547.13209288020926</v>
      </c>
      <c r="F128" s="252">
        <f t="shared" si="13"/>
        <v>601.1345191108378</v>
      </c>
      <c r="G128" s="252">
        <f t="shared" si="13"/>
        <v>670.3760657474329</v>
      </c>
      <c r="H128" s="252">
        <f t="shared" si="13"/>
        <v>431.572</v>
      </c>
      <c r="I128" s="252">
        <f t="shared" si="13"/>
        <v>461.60199999999998</v>
      </c>
      <c r="J128" s="252">
        <f t="shared" si="13"/>
        <v>468.30799999999999</v>
      </c>
      <c r="K128" s="252">
        <f t="shared" si="13"/>
        <v>474</v>
      </c>
      <c r="L128" s="252">
        <f>M9</f>
        <v>479</v>
      </c>
      <c r="M128" s="252">
        <f t="shared" ref="M128:O128" si="14">N9</f>
        <v>448.3</v>
      </c>
      <c r="N128" s="252">
        <f t="shared" si="14"/>
        <v>441</v>
      </c>
      <c r="O128" s="252">
        <f t="shared" si="14"/>
        <v>0</v>
      </c>
    </row>
    <row r="129" spans="2:15" ht="15" x14ac:dyDescent="0.25">
      <c r="B129" s="256"/>
      <c r="C129" s="257"/>
      <c r="D129" s="45" t="s">
        <v>5</v>
      </c>
      <c r="E129" s="74">
        <v>1513.8272940328106</v>
      </c>
      <c r="F129" s="74">
        <v>1587.2723994952228</v>
      </c>
      <c r="G129" s="74">
        <v>1764.73769605192</v>
      </c>
      <c r="H129" s="74">
        <v>1934.5592212006491</v>
      </c>
      <c r="I129" s="74">
        <v>2095.6553091761311</v>
      </c>
      <c r="J129" s="74">
        <v>2216.8379304128357</v>
      </c>
      <c r="K129" s="74">
        <v>2056.7874526771229</v>
      </c>
      <c r="L129" s="74">
        <v>1996.6107806021273</v>
      </c>
      <c r="M129" s="74">
        <v>2001.3701099693528</v>
      </c>
      <c r="N129" s="74">
        <v>2042.2570758968811</v>
      </c>
      <c r="O129" s="74">
        <v>2114.0436271858662</v>
      </c>
    </row>
    <row r="130" spans="2:15" ht="15" x14ac:dyDescent="0.25">
      <c r="B130" s="256"/>
      <c r="C130" s="257"/>
      <c r="D130" s="45" t="s">
        <v>6</v>
      </c>
      <c r="E130" s="254">
        <v>0</v>
      </c>
      <c r="F130" s="74">
        <v>0</v>
      </c>
      <c r="G130" s="74">
        <v>0</v>
      </c>
      <c r="H130" s="74">
        <v>0</v>
      </c>
      <c r="I130" s="74">
        <v>0</v>
      </c>
      <c r="J130" s="74">
        <v>0</v>
      </c>
      <c r="K130" s="74">
        <v>0</v>
      </c>
      <c r="L130" s="74">
        <v>0</v>
      </c>
      <c r="M130" s="74">
        <v>0</v>
      </c>
      <c r="N130" s="74">
        <v>0</v>
      </c>
      <c r="O130" s="74">
        <v>0</v>
      </c>
    </row>
    <row r="131" spans="2:15" ht="15" x14ac:dyDescent="0.25">
      <c r="B131" s="256"/>
      <c r="C131" s="257"/>
      <c r="D131" s="45" t="s">
        <v>7</v>
      </c>
      <c r="E131" s="74">
        <v>5108.7263105583388</v>
      </c>
      <c r="F131" s="74">
        <v>5253.918579506535</v>
      </c>
      <c r="G131" s="74">
        <v>5812.1230843619469</v>
      </c>
      <c r="H131" s="74">
        <v>6632.1034746752985</v>
      </c>
      <c r="I131" s="74">
        <v>6758.6262474312662</v>
      </c>
      <c r="J131" s="74">
        <v>6761.2730178770498</v>
      </c>
      <c r="K131" s="74">
        <v>6707.6375700106119</v>
      </c>
      <c r="L131" s="74">
        <v>6833.707170966919</v>
      </c>
      <c r="M131" s="74">
        <v>7135.402737297356</v>
      </c>
      <c r="N131" s="74">
        <v>7135.402737297356</v>
      </c>
      <c r="O131" s="74">
        <v>0</v>
      </c>
    </row>
    <row r="132" spans="2:15" ht="15" x14ac:dyDescent="0.25">
      <c r="B132" s="256"/>
      <c r="C132" s="257"/>
      <c r="D132" s="45" t="s">
        <v>8</v>
      </c>
      <c r="E132" s="74">
        <v>103.38348267355208</v>
      </c>
      <c r="F132" s="74">
        <v>133.40917515626398</v>
      </c>
      <c r="G132" s="74">
        <v>164.13789577288355</v>
      </c>
      <c r="H132" s="74">
        <v>195.32678025896999</v>
      </c>
      <c r="I132" s="74">
        <v>218.69927012897372</v>
      </c>
      <c r="J132" s="74">
        <v>256.84103894775859</v>
      </c>
      <c r="K132" s="74">
        <v>228.98648907749927</v>
      </c>
      <c r="L132" s="74">
        <v>226.79</v>
      </c>
      <c r="M132" s="74">
        <v>250.7</v>
      </c>
      <c r="N132" s="74">
        <v>323.68900000000002</v>
      </c>
      <c r="O132" s="74">
        <v>0</v>
      </c>
    </row>
    <row r="133" spans="2:15" ht="15" x14ac:dyDescent="0.25">
      <c r="B133" s="256"/>
      <c r="C133" s="257"/>
      <c r="D133" s="45" t="s">
        <v>9</v>
      </c>
      <c r="E133" s="74">
        <v>22037.146860539997</v>
      </c>
      <c r="F133" s="74">
        <v>23927.772028979998</v>
      </c>
      <c r="G133" s="74">
        <v>25904.014974490001</v>
      </c>
      <c r="H133" s="74">
        <v>26786.163330410003</v>
      </c>
      <c r="I133" s="74">
        <v>27964.642892740005</v>
      </c>
      <c r="J133" s="74">
        <v>27839.073338172228</v>
      </c>
      <c r="K133" s="74">
        <v>26318.27089646809</v>
      </c>
      <c r="L133" s="74">
        <v>28202.982701374105</v>
      </c>
      <c r="M133" s="74">
        <v>28330.75999962374</v>
      </c>
      <c r="N133" s="74">
        <v>27478.528421282608</v>
      </c>
      <c r="O133" s="74">
        <v>27533.252487673035</v>
      </c>
    </row>
    <row r="134" spans="2:15" ht="15" x14ac:dyDescent="0.25">
      <c r="B134" s="256"/>
      <c r="C134" s="257"/>
      <c r="D134" s="45" t="s">
        <v>10</v>
      </c>
      <c r="E134" s="74">
        <v>2541</v>
      </c>
      <c r="F134" s="74">
        <v>2781</v>
      </c>
      <c r="G134" s="74">
        <v>2890</v>
      </c>
      <c r="H134" s="74">
        <v>2875</v>
      </c>
      <c r="I134" s="74">
        <v>2980</v>
      </c>
      <c r="J134" s="74">
        <v>3044</v>
      </c>
      <c r="K134" s="74">
        <v>3125</v>
      </c>
      <c r="L134" s="74">
        <v>3270</v>
      </c>
      <c r="M134" s="74">
        <v>3480</v>
      </c>
      <c r="N134" s="74">
        <v>3952</v>
      </c>
      <c r="O134" s="74">
        <v>4244</v>
      </c>
    </row>
    <row r="135" spans="2:15" ht="15" x14ac:dyDescent="0.25">
      <c r="B135" s="256"/>
      <c r="C135" s="257"/>
      <c r="D135" s="45" t="s">
        <v>11</v>
      </c>
      <c r="E135" s="74">
        <v>51101</v>
      </c>
      <c r="F135" s="74">
        <v>52467</v>
      </c>
      <c r="G135" s="74">
        <v>54874</v>
      </c>
      <c r="H135" s="74">
        <v>56662</v>
      </c>
      <c r="I135" s="74">
        <v>58155</v>
      </c>
      <c r="J135" s="74">
        <v>61011</v>
      </c>
      <c r="K135" s="74">
        <v>63495</v>
      </c>
      <c r="L135" s="74">
        <v>65374</v>
      </c>
      <c r="M135" s="74">
        <v>66176</v>
      </c>
      <c r="N135" s="74">
        <v>68524</v>
      </c>
      <c r="O135" s="74">
        <v>0</v>
      </c>
    </row>
    <row r="136" spans="2:15" ht="15" x14ac:dyDescent="0.25">
      <c r="B136" s="256"/>
      <c r="C136" s="257"/>
      <c r="D136" s="45" t="s">
        <v>12</v>
      </c>
      <c r="E136" s="74">
        <v>1453</v>
      </c>
      <c r="F136" s="74">
        <v>1537</v>
      </c>
      <c r="G136" s="74">
        <v>1565</v>
      </c>
      <c r="H136" s="74">
        <v>1698</v>
      </c>
      <c r="I136" s="74">
        <v>1794</v>
      </c>
      <c r="J136" s="74">
        <v>1803</v>
      </c>
      <c r="K136" s="74">
        <v>1991</v>
      </c>
      <c r="L136" s="74">
        <v>1890</v>
      </c>
      <c r="M136" s="74">
        <v>2009</v>
      </c>
      <c r="N136" s="74">
        <v>1447</v>
      </c>
      <c r="O136" s="74">
        <v>0</v>
      </c>
    </row>
    <row r="137" spans="2:15" ht="15" x14ac:dyDescent="0.25">
      <c r="B137" s="256"/>
      <c r="C137" s="257"/>
      <c r="D137" s="45" t="s">
        <v>13</v>
      </c>
      <c r="E137" s="252">
        <f t="shared" ref="E137:H137" si="15">E18</f>
        <v>660.3551841211804</v>
      </c>
      <c r="F137" s="252">
        <f t="shared" si="15"/>
        <v>712.19639592582917</v>
      </c>
      <c r="G137" s="252">
        <f t="shared" si="15"/>
        <v>785.45312091930009</v>
      </c>
      <c r="H137" s="252">
        <f t="shared" si="15"/>
        <v>859.49334029772785</v>
      </c>
      <c r="I137" s="252">
        <f>I18</f>
        <v>932.35831809872025</v>
      </c>
      <c r="J137" s="252">
        <f t="shared" ref="J137:O137" si="16">J18</f>
        <v>903.89135544528597</v>
      </c>
      <c r="K137" s="252">
        <f t="shared" si="16"/>
        <v>886.2627317837555</v>
      </c>
      <c r="L137" s="252">
        <f t="shared" si="16"/>
        <v>876.59963436928695</v>
      </c>
      <c r="M137" s="252">
        <f t="shared" si="16"/>
        <v>858.84042831026375</v>
      </c>
      <c r="N137" s="252">
        <f t="shared" si="16"/>
        <v>853.74771480804384</v>
      </c>
      <c r="O137" s="252">
        <f t="shared" si="16"/>
        <v>773.43954034996079</v>
      </c>
    </row>
    <row r="138" spans="2:15" ht="15" x14ac:dyDescent="0.25">
      <c r="B138" s="256"/>
      <c r="C138" s="257"/>
      <c r="D138" s="45" t="s">
        <v>14</v>
      </c>
      <c r="E138" s="74">
        <v>819.47455156240096</v>
      </c>
      <c r="F138" s="74">
        <v>931.36210939975911</v>
      </c>
      <c r="G138" s="74">
        <v>1020.4411485073207</v>
      </c>
      <c r="H138" s="74">
        <v>1049.1918615706406</v>
      </c>
      <c r="I138" s="74">
        <v>1080.2370539392787</v>
      </c>
      <c r="J138" s="74">
        <v>994.89129745832531</v>
      </c>
      <c r="K138" s="74">
        <v>923.18564999683076</v>
      </c>
      <c r="L138" s="74">
        <v>862.13475312163268</v>
      </c>
      <c r="M138" s="74">
        <v>834.48057298599224</v>
      </c>
      <c r="N138" s="74">
        <v>869.46187488115606</v>
      </c>
      <c r="O138" s="74">
        <v>0</v>
      </c>
    </row>
    <row r="139" spans="2:15" ht="15" x14ac:dyDescent="0.25">
      <c r="B139" s="256"/>
      <c r="C139" s="257"/>
      <c r="D139" s="45" t="s">
        <v>15</v>
      </c>
      <c r="E139" s="254">
        <v>0</v>
      </c>
      <c r="F139" s="74">
        <v>0</v>
      </c>
      <c r="G139" s="74">
        <v>0</v>
      </c>
      <c r="H139" s="74">
        <v>0</v>
      </c>
      <c r="I139" s="74">
        <v>0</v>
      </c>
      <c r="J139" s="74">
        <v>0</v>
      </c>
      <c r="K139" s="74">
        <v>0</v>
      </c>
      <c r="L139" s="74">
        <v>0</v>
      </c>
      <c r="M139" s="74">
        <v>0</v>
      </c>
      <c r="N139" s="74">
        <v>0</v>
      </c>
      <c r="O139" s="74">
        <v>0</v>
      </c>
    </row>
    <row r="140" spans="2:15" ht="15" x14ac:dyDescent="0.25">
      <c r="B140" s="256"/>
      <c r="C140" s="257"/>
      <c r="D140" s="45" t="s">
        <v>16</v>
      </c>
      <c r="E140" s="254">
        <v>0</v>
      </c>
      <c r="F140" s="74">
        <v>0</v>
      </c>
      <c r="G140" s="74">
        <v>0</v>
      </c>
      <c r="H140" s="74">
        <v>194.03556593977154</v>
      </c>
      <c r="I140" s="74">
        <v>224.70145379023882</v>
      </c>
      <c r="J140" s="74">
        <v>248.85124610591899</v>
      </c>
      <c r="K140" s="74">
        <v>257.92445482866043</v>
      </c>
      <c r="L140" s="74">
        <v>269.47689511941849</v>
      </c>
      <c r="M140" s="74">
        <v>285.40368639667702</v>
      </c>
      <c r="N140" s="74">
        <v>285.40368639667702</v>
      </c>
      <c r="O140" s="74">
        <v>0</v>
      </c>
    </row>
    <row r="141" spans="2:15" ht="15" x14ac:dyDescent="0.25">
      <c r="B141" s="256"/>
      <c r="C141" s="257"/>
      <c r="D141" s="45" t="s">
        <v>17</v>
      </c>
      <c r="E141" s="74">
        <v>34208</v>
      </c>
      <c r="F141" s="74">
        <v>34663</v>
      </c>
      <c r="G141" s="74">
        <v>35458</v>
      </c>
      <c r="H141" s="74">
        <v>35211</v>
      </c>
      <c r="I141" s="74">
        <v>34328</v>
      </c>
      <c r="J141" s="74">
        <v>33791</v>
      </c>
      <c r="K141" s="74">
        <v>32954</v>
      </c>
      <c r="L141" s="74">
        <v>34052</v>
      </c>
      <c r="M141" s="74">
        <v>32763</v>
      </c>
      <c r="N141" s="74">
        <v>31618</v>
      </c>
      <c r="O141" s="74">
        <v>31071</v>
      </c>
    </row>
    <row r="142" spans="2:15" ht="15" x14ac:dyDescent="0.25">
      <c r="B142" s="256"/>
      <c r="C142" s="257"/>
      <c r="D142" s="45" t="s">
        <v>18</v>
      </c>
      <c r="E142" s="254">
        <v>0</v>
      </c>
      <c r="F142" s="74">
        <v>0</v>
      </c>
      <c r="G142" s="74">
        <v>0</v>
      </c>
      <c r="H142" s="74">
        <v>0</v>
      </c>
      <c r="I142" s="74">
        <v>0</v>
      </c>
      <c r="J142" s="74">
        <v>0</v>
      </c>
      <c r="K142" s="74">
        <v>0</v>
      </c>
      <c r="L142" s="74">
        <v>0</v>
      </c>
      <c r="M142" s="74">
        <v>0</v>
      </c>
      <c r="N142" s="74">
        <v>0</v>
      </c>
      <c r="O142" s="74">
        <v>0</v>
      </c>
    </row>
    <row r="143" spans="2:15" ht="15" x14ac:dyDescent="0.25">
      <c r="B143" s="256"/>
      <c r="C143" s="257"/>
      <c r="D143" s="45" t="s">
        <v>19</v>
      </c>
      <c r="E143" s="254">
        <v>838</v>
      </c>
      <c r="F143" s="74">
        <v>1021</v>
      </c>
      <c r="G143" s="74">
        <v>1214</v>
      </c>
      <c r="H143" s="74">
        <v>1125</v>
      </c>
      <c r="I143" s="74">
        <v>1518</v>
      </c>
      <c r="J143" s="74">
        <v>332</v>
      </c>
      <c r="K143" s="74">
        <v>1369</v>
      </c>
      <c r="L143" s="74">
        <v>1364</v>
      </c>
      <c r="M143" s="74">
        <v>1512</v>
      </c>
      <c r="N143" s="74">
        <v>1512</v>
      </c>
      <c r="O143" s="74">
        <v>0</v>
      </c>
    </row>
    <row r="144" spans="2:15" ht="15" x14ac:dyDescent="0.25">
      <c r="B144" s="256"/>
      <c r="C144" s="257"/>
      <c r="D144" s="45" t="s">
        <v>20</v>
      </c>
      <c r="E144" s="74">
        <v>123.91861126920888</v>
      </c>
      <c r="F144" s="74">
        <v>147.86568013659647</v>
      </c>
      <c r="G144" s="74">
        <v>188.14741035856574</v>
      </c>
      <c r="H144" s="74">
        <v>282.99658508821852</v>
      </c>
      <c r="I144" s="74">
        <v>363.118952760387</v>
      </c>
      <c r="J144" s="74">
        <v>299.64428002276611</v>
      </c>
      <c r="K144" s="74">
        <v>216.90381331815595</v>
      </c>
      <c r="L144" s="74">
        <v>242.2879908935686</v>
      </c>
      <c r="M144" s="74">
        <v>275.19920318725099</v>
      </c>
      <c r="N144" s="74">
        <v>281.14684120660218</v>
      </c>
      <c r="O144" s="74">
        <v>0</v>
      </c>
    </row>
    <row r="145" spans="2:15" ht="15" x14ac:dyDescent="0.25">
      <c r="B145" s="256"/>
      <c r="C145" s="257"/>
      <c r="D145" s="45" t="s">
        <v>21</v>
      </c>
      <c r="E145" s="254">
        <v>0</v>
      </c>
      <c r="F145" s="74">
        <v>0</v>
      </c>
      <c r="G145" s="74">
        <v>0</v>
      </c>
      <c r="H145" s="74">
        <v>0</v>
      </c>
      <c r="I145" s="74">
        <v>322</v>
      </c>
      <c r="J145" s="74">
        <v>390.4</v>
      </c>
      <c r="K145" s="74">
        <v>468.1</v>
      </c>
      <c r="L145" s="74">
        <v>493.9</v>
      </c>
      <c r="M145" s="74">
        <v>710.27238937000607</v>
      </c>
      <c r="N145" s="74">
        <v>73.795275000000004</v>
      </c>
      <c r="O145" s="74">
        <v>0</v>
      </c>
    </row>
    <row r="146" spans="2:15" ht="15" x14ac:dyDescent="0.25">
      <c r="B146" s="256"/>
      <c r="C146" s="257"/>
      <c r="D146" s="45" t="s">
        <v>22</v>
      </c>
      <c r="E146" s="74">
        <v>20534</v>
      </c>
      <c r="F146" s="74">
        <v>20991</v>
      </c>
      <c r="G146" s="74">
        <v>42703</v>
      </c>
      <c r="H146" s="74">
        <v>43564</v>
      </c>
      <c r="I146" s="74">
        <v>47707</v>
      </c>
      <c r="J146" s="74">
        <v>49464</v>
      </c>
      <c r="K146" s="74">
        <v>51611</v>
      </c>
      <c r="L146" s="74">
        <v>51560</v>
      </c>
      <c r="M146" s="74">
        <v>52550</v>
      </c>
      <c r="N146" s="74">
        <v>53838</v>
      </c>
      <c r="O146" s="74">
        <v>53212</v>
      </c>
    </row>
    <row r="147" spans="2:15" ht="15" x14ac:dyDescent="0.25">
      <c r="B147" s="256"/>
      <c r="C147" s="257"/>
      <c r="D147" s="45" t="s">
        <v>23</v>
      </c>
      <c r="E147" s="74">
        <v>4206.9232470692323</v>
      </c>
      <c r="F147" s="74">
        <v>4563.9239106392388</v>
      </c>
      <c r="G147" s="74">
        <v>4545.5651404556511</v>
      </c>
      <c r="H147" s="74">
        <v>4631.9398363193986</v>
      </c>
      <c r="I147" s="74">
        <v>5291.8602079186021</v>
      </c>
      <c r="J147" s="74">
        <v>5458.5268745852691</v>
      </c>
      <c r="K147" s="74">
        <v>5664.5653616456539</v>
      </c>
      <c r="L147" s="74">
        <v>6067.4629506746296</v>
      </c>
      <c r="M147" s="74">
        <v>6360.7608936076094</v>
      </c>
      <c r="N147" s="74">
        <v>6360.7608936076094</v>
      </c>
      <c r="O147" s="74">
        <v>0</v>
      </c>
    </row>
    <row r="148" spans="2:15" ht="15" x14ac:dyDescent="0.25">
      <c r="B148" s="256"/>
      <c r="C148" s="257"/>
      <c r="D148" s="45" t="s">
        <v>24</v>
      </c>
      <c r="E148" s="74">
        <v>2722.0818122250303</v>
      </c>
      <c r="F148" s="74">
        <v>3241.5988018346907</v>
      </c>
      <c r="G148" s="74">
        <v>3202.2840026209865</v>
      </c>
      <c r="H148" s="74">
        <v>3469.9990639333519</v>
      </c>
      <c r="I148" s="74">
        <v>4023.4484695310307</v>
      </c>
      <c r="J148" s="74">
        <v>4296.3118974070949</v>
      </c>
      <c r="K148" s="74">
        <v>4379.6218290742299</v>
      </c>
      <c r="L148" s="74">
        <v>4809.5104371431244</v>
      </c>
      <c r="M148" s="74">
        <v>5202.4244126181784</v>
      </c>
      <c r="N148" s="74">
        <v>5202.4244126181784</v>
      </c>
      <c r="O148" s="74">
        <v>0</v>
      </c>
    </row>
    <row r="149" spans="2:15" ht="15" x14ac:dyDescent="0.25">
      <c r="B149" s="256"/>
      <c r="C149" s="257"/>
      <c r="D149" s="45" t="s">
        <v>25</v>
      </c>
      <c r="E149" s="74">
        <v>3722.1319999999996</v>
      </c>
      <c r="F149" s="74">
        <v>3887.7370000000001</v>
      </c>
      <c r="G149" s="74">
        <v>3818.3619999999996</v>
      </c>
      <c r="H149" s="74">
        <v>4017.0769999999998</v>
      </c>
      <c r="I149" s="74">
        <v>3904.9140000000002</v>
      </c>
      <c r="J149" s="74">
        <v>3502.6320000000001</v>
      </c>
      <c r="K149" s="74">
        <v>3704.304687880579</v>
      </c>
      <c r="L149" s="74">
        <v>3709.1459965646272</v>
      </c>
      <c r="M149" s="74">
        <v>3655.9952737709177</v>
      </c>
      <c r="N149" s="74">
        <v>3526.2605668432097</v>
      </c>
      <c r="O149" s="74">
        <v>5610.4410906976682</v>
      </c>
    </row>
    <row r="150" spans="2:15" ht="15" x14ac:dyDescent="0.25">
      <c r="B150" s="256"/>
      <c r="C150" s="257"/>
      <c r="D150" s="45" t="s">
        <v>26</v>
      </c>
      <c r="E150" s="252">
        <f t="shared" ref="E150:J150" si="17">F31</f>
        <v>529.41722962865367</v>
      </c>
      <c r="F150" s="252">
        <f t="shared" si="17"/>
        <v>805.12626037298105</v>
      </c>
      <c r="G150" s="252">
        <f t="shared" si="17"/>
        <v>1167.2057642544837</v>
      </c>
      <c r="H150" s="252">
        <f t="shared" si="17"/>
        <v>1587.8468814134023</v>
      </c>
      <c r="I150" s="252">
        <f t="shared" si="17"/>
        <v>1490.1936289818861</v>
      </c>
      <c r="J150" s="252">
        <f t="shared" si="17"/>
        <v>1481.1367895065582</v>
      </c>
      <c r="K150" s="252">
        <f>L31</f>
        <v>1357.1651646292494</v>
      </c>
      <c r="L150" s="252">
        <f t="shared" ref="L150:O150" si="18">M31</f>
        <v>1275.9926831444634</v>
      </c>
      <c r="M150" s="252">
        <f t="shared" si="18"/>
        <v>1447.7558668689212</v>
      </c>
      <c r="N150" s="252">
        <f t="shared" si="18"/>
        <v>1438.3867225840993</v>
      </c>
      <c r="O150" s="74">
        <f t="shared" si="18"/>
        <v>0</v>
      </c>
    </row>
    <row r="151" spans="2:15" ht="15" x14ac:dyDescent="0.25">
      <c r="B151" s="256"/>
      <c r="C151" s="257"/>
      <c r="D151" s="45" t="s">
        <v>27</v>
      </c>
      <c r="E151" s="74">
        <v>8345.6829553923126</v>
      </c>
      <c r="F151" s="74">
        <v>8941.0199084424567</v>
      </c>
      <c r="G151" s="74">
        <v>9238.6883849675287</v>
      </c>
      <c r="H151" s="74">
        <v>9215.9054615138921</v>
      </c>
      <c r="I151" s="74">
        <v>9758.2242095177244</v>
      </c>
      <c r="J151" s="74">
        <v>8847.9718939635895</v>
      </c>
      <c r="K151" s="74">
        <v>8570.9570957095711</v>
      </c>
      <c r="L151" s="74">
        <v>8425.9554987756837</v>
      </c>
      <c r="M151" s="74">
        <v>6832.854253167252</v>
      </c>
      <c r="N151" s="74">
        <v>7605.7702544447984</v>
      </c>
      <c r="O151" s="74">
        <v>0</v>
      </c>
    </row>
    <row r="152" spans="2:15" ht="15" x14ac:dyDescent="0.25">
      <c r="B152" s="256"/>
      <c r="C152" s="257"/>
      <c r="D152" s="45" t="s">
        <v>28</v>
      </c>
      <c r="E152" s="74">
        <v>858.26656651644134</v>
      </c>
      <c r="F152" s="74">
        <v>949.36571523952603</v>
      </c>
      <c r="G152" s="74">
        <v>1011.4212986145886</v>
      </c>
      <c r="H152" s="74">
        <v>1451</v>
      </c>
      <c r="I152" s="74">
        <v>1180</v>
      </c>
      <c r="J152" s="74">
        <v>1237</v>
      </c>
      <c r="K152" s="74">
        <v>1241</v>
      </c>
      <c r="L152" s="74">
        <v>1259</v>
      </c>
      <c r="M152" s="74">
        <v>1261</v>
      </c>
      <c r="N152" s="74">
        <v>1608.5</v>
      </c>
      <c r="O152" s="74">
        <v>0</v>
      </c>
    </row>
    <row r="153" spans="2:15" ht="15" x14ac:dyDescent="0.25">
      <c r="B153" s="256"/>
      <c r="C153" s="257"/>
      <c r="D153" s="45" t="s">
        <v>29</v>
      </c>
      <c r="E153" s="254">
        <v>618.900617406891</v>
      </c>
      <c r="F153" s="74">
        <v>620.56031335059413</v>
      </c>
      <c r="G153" s="74">
        <v>0</v>
      </c>
      <c r="H153" s="74">
        <v>0</v>
      </c>
      <c r="I153" s="74">
        <v>0</v>
      </c>
      <c r="J153" s="74">
        <v>0</v>
      </c>
      <c r="K153" s="74">
        <v>0</v>
      </c>
      <c r="L153" s="74">
        <v>0</v>
      </c>
      <c r="M153" s="74">
        <v>0</v>
      </c>
      <c r="N153" s="74">
        <v>0</v>
      </c>
      <c r="O153" s="74">
        <v>0</v>
      </c>
    </row>
    <row r="154" spans="2:15" ht="15" x14ac:dyDescent="0.25">
      <c r="B154" s="256"/>
      <c r="C154" s="257"/>
      <c r="D154" s="45" t="s">
        <v>30</v>
      </c>
      <c r="E154" s="74">
        <v>816.55967514124291</v>
      </c>
      <c r="F154" s="74">
        <v>975.98870056497185</v>
      </c>
      <c r="G154" s="74">
        <v>1746.1158192090397</v>
      </c>
      <c r="H154" s="74">
        <v>2083.6864406779664</v>
      </c>
      <c r="I154" s="74">
        <v>2247.8813559322034</v>
      </c>
      <c r="J154" s="74">
        <v>2450.5649717514125</v>
      </c>
      <c r="K154" s="74">
        <v>2834.3926553672318</v>
      </c>
      <c r="L154" s="74">
        <v>3377.8248587570624</v>
      </c>
      <c r="M154" s="74">
        <v>3979.5197740112994</v>
      </c>
      <c r="N154" s="74">
        <v>4853.4604519774011</v>
      </c>
      <c r="O154" s="74">
        <v>0</v>
      </c>
    </row>
    <row r="155" spans="2:15" ht="15" x14ac:dyDescent="0.25">
      <c r="B155" s="256"/>
      <c r="C155" s="257"/>
      <c r="D155" s="45" t="s">
        <v>41</v>
      </c>
      <c r="E155" s="255">
        <f t="shared" ref="E155:G155" si="19">F36</f>
        <v>63768.406153135438</v>
      </c>
      <c r="F155" s="255">
        <f t="shared" si="19"/>
        <v>62449.260902436617</v>
      </c>
      <c r="G155" s="255">
        <f t="shared" si="19"/>
        <v>62663.919078380364</v>
      </c>
      <c r="H155" s="255">
        <f>I36</f>
        <v>62654.86224173275</v>
      </c>
      <c r="I155" s="255">
        <f t="shared" ref="I155:N155" si="20">J36</f>
        <v>63094.600889159301</v>
      </c>
      <c r="J155" s="255">
        <f t="shared" si="20"/>
        <v>67388.448611392494</v>
      </c>
      <c r="K155" s="255">
        <f t="shared" si="20"/>
        <v>67285.021843595052</v>
      </c>
      <c r="L155" s="255">
        <f t="shared" si="20"/>
        <v>68899.887787659798</v>
      </c>
      <c r="M155" s="255">
        <f t="shared" si="20"/>
        <v>68806.008473488255</v>
      </c>
      <c r="N155" s="255">
        <f t="shared" si="20"/>
        <v>65647.777009945261</v>
      </c>
      <c r="O155" s="75">
        <v>0</v>
      </c>
    </row>
    <row r="156" spans="2:15" ht="15.75" thickBot="1" x14ac:dyDescent="0.3">
      <c r="B156" s="258"/>
      <c r="C156" s="259"/>
      <c r="D156" s="55" t="s">
        <v>85</v>
      </c>
      <c r="E156" s="56">
        <f t="shared" ref="E156:N156" si="21">SUM(E124:E155)</f>
        <v>273975.46163762663</v>
      </c>
      <c r="F156" s="56">
        <f t="shared" si="21"/>
        <v>282006.45056346373</v>
      </c>
      <c r="G156" s="56">
        <f t="shared" si="21"/>
        <v>313241.92431190028</v>
      </c>
      <c r="H156" s="56">
        <f t="shared" si="21"/>
        <v>320894.40142229456</v>
      </c>
      <c r="I156" s="56">
        <f t="shared" si="21"/>
        <v>330870.91987391346</v>
      </c>
      <c r="J156" s="56">
        <f t="shared" si="21"/>
        <v>336963.64268281858</v>
      </c>
      <c r="K156" s="56">
        <f t="shared" si="21"/>
        <v>339627.60149557528</v>
      </c>
      <c r="L156" s="56">
        <f t="shared" si="21"/>
        <v>345679.89549455442</v>
      </c>
      <c r="M156" s="56">
        <f t="shared" si="21"/>
        <v>349555.25334948272</v>
      </c>
      <c r="N156" s="56">
        <f t="shared" si="21"/>
        <v>350830.19922509714</v>
      </c>
      <c r="O156" s="250" t="s">
        <v>355</v>
      </c>
    </row>
    <row r="157" spans="2:15" ht="16.5" thickTop="1" thickBot="1" x14ac:dyDescent="0.3">
      <c r="B157" s="260"/>
      <c r="C157" s="261"/>
      <c r="D157" s="57" t="s">
        <v>86</v>
      </c>
      <c r="E157" s="56">
        <f>E124+E125+E128+E129+E131+E132+E133+E134+E135+E136+E137+E138+E141+E144+E147+E146+E148+E149+E150+E151+E152+E154+E155</f>
        <v>239774.02592374606</v>
      </c>
      <c r="F157" s="56">
        <f t="shared" ref="F157:M157" si="22">F124+F125+F128+F129+F131+F132+F133+F134+F135+F136+F137+F138+F141+F144+F147+F146+F148+F149+F150+F151+F152+F154+F155</f>
        <v>246272.58901924154</v>
      </c>
      <c r="G157" s="56">
        <f t="shared" si="22"/>
        <v>276397.71057271201</v>
      </c>
      <c r="H157" s="56">
        <f t="shared" si="22"/>
        <v>282699.65683009231</v>
      </c>
      <c r="I157" s="56">
        <f t="shared" si="22"/>
        <v>291715.65220631548</v>
      </c>
      <c r="J157" s="56">
        <f t="shared" si="22"/>
        <v>299642.2364049427</v>
      </c>
      <c r="K157" s="56">
        <f t="shared" si="22"/>
        <v>302619.53013523365</v>
      </c>
      <c r="L157" s="56">
        <f t="shared" si="22"/>
        <v>311514.55613404699</v>
      </c>
      <c r="M157" s="56">
        <f t="shared" si="22"/>
        <v>312979.83302990638</v>
      </c>
      <c r="N157" s="56">
        <f>N124+N125+N128+N129+N131+N132+N133+N134+N135+N136+N137+N138+N141+N144+N147+N146+N148+N149+N150+N151+N152+N154+N155</f>
        <v>313436.18743539322</v>
      </c>
      <c r="O157" s="251" t="s">
        <v>355</v>
      </c>
    </row>
    <row r="158" spans="2:15" ht="15.75" thickTop="1" x14ac:dyDescent="0.25">
      <c r="D158" s="57" t="s">
        <v>87</v>
      </c>
      <c r="E158" s="88"/>
      <c r="F158" s="88">
        <f t="shared" ref="F158:N158" si="23">F157/E157-1</f>
        <v>2.7102865168398882E-2</v>
      </c>
      <c r="G158" s="88">
        <f t="shared" si="23"/>
        <v>0.12232429793929178</v>
      </c>
      <c r="H158" s="88">
        <f t="shared" si="23"/>
        <v>2.2800283853011249E-2</v>
      </c>
      <c r="I158" s="88">
        <f t="shared" si="23"/>
        <v>3.1892487869704E-2</v>
      </c>
      <c r="J158" s="88">
        <f t="shared" si="23"/>
        <v>2.7172296510922678E-2</v>
      </c>
      <c r="K158" s="88">
        <f t="shared" si="23"/>
        <v>9.936161757474693E-3</v>
      </c>
      <c r="L158" s="88">
        <f t="shared" si="23"/>
        <v>2.9393430076500193E-2</v>
      </c>
      <c r="M158" s="88">
        <f t="shared" si="23"/>
        <v>4.7037188696532617E-3</v>
      </c>
      <c r="N158" s="89">
        <f t="shared" si="23"/>
        <v>1.4580952423322024E-3</v>
      </c>
      <c r="O158" s="89"/>
    </row>
  </sheetData>
  <mergeCells count="148">
    <mergeCell ref="B3:C3"/>
    <mergeCell ref="D3:O3"/>
    <mergeCell ref="B4:C4"/>
    <mergeCell ref="B5:C5"/>
    <mergeCell ref="B6:C6"/>
    <mergeCell ref="B7:C7"/>
    <mergeCell ref="B14:C14"/>
    <mergeCell ref="B15:C15"/>
    <mergeCell ref="B16:C16"/>
    <mergeCell ref="B17:C17"/>
    <mergeCell ref="B18:C18"/>
    <mergeCell ref="B19:C19"/>
    <mergeCell ref="B8:C8"/>
    <mergeCell ref="B9:C9"/>
    <mergeCell ref="B10:C10"/>
    <mergeCell ref="B11:C11"/>
    <mergeCell ref="B12:C12"/>
    <mergeCell ref="B13:C13"/>
    <mergeCell ref="B26:C26"/>
    <mergeCell ref="B27:C27"/>
    <mergeCell ref="B28:C28"/>
    <mergeCell ref="B29:C29"/>
    <mergeCell ref="B30:C30"/>
    <mergeCell ref="B31:C31"/>
    <mergeCell ref="B20:C20"/>
    <mergeCell ref="B21:C21"/>
    <mergeCell ref="B22:C22"/>
    <mergeCell ref="B23:C23"/>
    <mergeCell ref="B24:C24"/>
    <mergeCell ref="B25:C25"/>
    <mergeCell ref="B38:C38"/>
    <mergeCell ref="B42:C42"/>
    <mergeCell ref="D42:N42"/>
    <mergeCell ref="B43:C43"/>
    <mergeCell ref="B44:C44"/>
    <mergeCell ref="B45:C45"/>
    <mergeCell ref="B32:C32"/>
    <mergeCell ref="B33:C33"/>
    <mergeCell ref="B34:C34"/>
    <mergeCell ref="B35:C35"/>
    <mergeCell ref="B36:C36"/>
    <mergeCell ref="B37:C37"/>
    <mergeCell ref="B52:C52"/>
    <mergeCell ref="B53:C53"/>
    <mergeCell ref="B54:C54"/>
    <mergeCell ref="B55:C55"/>
    <mergeCell ref="B56:C56"/>
    <mergeCell ref="B57:C57"/>
    <mergeCell ref="B46:C46"/>
    <mergeCell ref="B47:C47"/>
    <mergeCell ref="B48:C48"/>
    <mergeCell ref="B49:C49"/>
    <mergeCell ref="B50:C50"/>
    <mergeCell ref="B51:C51"/>
    <mergeCell ref="B64:C64"/>
    <mergeCell ref="B65:C65"/>
    <mergeCell ref="B66:C66"/>
    <mergeCell ref="B67:C67"/>
    <mergeCell ref="B68:C68"/>
    <mergeCell ref="B69:C69"/>
    <mergeCell ref="B58:C58"/>
    <mergeCell ref="B59:C59"/>
    <mergeCell ref="B60:C60"/>
    <mergeCell ref="B61:C61"/>
    <mergeCell ref="B62:C62"/>
    <mergeCell ref="B63:C63"/>
    <mergeCell ref="B76:C76"/>
    <mergeCell ref="B77:C77"/>
    <mergeCell ref="B82:C82"/>
    <mergeCell ref="D82:O82"/>
    <mergeCell ref="B83:C83"/>
    <mergeCell ref="B84:C84"/>
    <mergeCell ref="B70:C70"/>
    <mergeCell ref="B71:C71"/>
    <mergeCell ref="B72:C72"/>
    <mergeCell ref="B73:C73"/>
    <mergeCell ref="B74:C74"/>
    <mergeCell ref="B75:C75"/>
    <mergeCell ref="B91:C91"/>
    <mergeCell ref="B92:C92"/>
    <mergeCell ref="B93:C93"/>
    <mergeCell ref="B94:C94"/>
    <mergeCell ref="B95:C95"/>
    <mergeCell ref="B96:C96"/>
    <mergeCell ref="B85:C85"/>
    <mergeCell ref="B86:C86"/>
    <mergeCell ref="B87:C87"/>
    <mergeCell ref="B88:C88"/>
    <mergeCell ref="B89:C89"/>
    <mergeCell ref="B90:C90"/>
    <mergeCell ref="B103:C103"/>
    <mergeCell ref="B104:C104"/>
    <mergeCell ref="B105:C105"/>
    <mergeCell ref="B106:C106"/>
    <mergeCell ref="B107:C107"/>
    <mergeCell ref="B108:C108"/>
    <mergeCell ref="B97:C97"/>
    <mergeCell ref="B98:C98"/>
    <mergeCell ref="B99:C99"/>
    <mergeCell ref="B100:C100"/>
    <mergeCell ref="B101:C101"/>
    <mergeCell ref="B102:C102"/>
    <mergeCell ref="B115:C115"/>
    <mergeCell ref="B116:C116"/>
    <mergeCell ref="B117:C117"/>
    <mergeCell ref="B122:C122"/>
    <mergeCell ref="D122:O122"/>
    <mergeCell ref="B123:C123"/>
    <mergeCell ref="B109:C109"/>
    <mergeCell ref="B110:C110"/>
    <mergeCell ref="B111:C111"/>
    <mergeCell ref="B112:C112"/>
    <mergeCell ref="B113:C113"/>
    <mergeCell ref="B114:C114"/>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54:C154"/>
    <mergeCell ref="B155:C155"/>
    <mergeCell ref="B156:C156"/>
    <mergeCell ref="B157:C157"/>
    <mergeCell ref="B148:C148"/>
    <mergeCell ref="B149:C149"/>
    <mergeCell ref="B150:C150"/>
    <mergeCell ref="B151:C151"/>
    <mergeCell ref="B152:C152"/>
    <mergeCell ref="B153:C153"/>
  </mergeCells>
  <conditionalFormatting sqref="D4:M4">
    <cfRule type="cellIs" dxfId="105" priority="75" operator="equal">
      <formula>0</formula>
    </cfRule>
  </conditionalFormatting>
  <conditionalFormatting sqref="D37">
    <cfRule type="cellIs" dxfId="104" priority="88" operator="equal">
      <formula>0</formula>
    </cfRule>
  </conditionalFormatting>
  <conditionalFormatting sqref="O123">
    <cfRule type="cellIs" dxfId="103" priority="24" operator="equal">
      <formula>0</formula>
    </cfRule>
  </conditionalFormatting>
  <conditionalFormatting sqref="B156:B157">
    <cfRule type="cellIs" dxfId="102" priority="19" operator="equal">
      <formula>0</formula>
    </cfRule>
  </conditionalFormatting>
  <conditionalFormatting sqref="J5:N36">
    <cfRule type="cellIs" dxfId="101" priority="14" operator="equal">
      <formula>0</formula>
    </cfRule>
  </conditionalFormatting>
  <conditionalFormatting sqref="O4">
    <cfRule type="cellIs" dxfId="100" priority="83" operator="equal">
      <formula>0</formula>
    </cfRule>
  </conditionalFormatting>
  <conditionalFormatting sqref="B124:B155">
    <cfRule type="cellIs" dxfId="99" priority="20" operator="equal">
      <formula>0</formula>
    </cfRule>
  </conditionalFormatting>
  <conditionalFormatting sqref="G5:I36 O5:O36">
    <cfRule type="cellIs" dxfId="98" priority="15" operator="equal">
      <formula>0</formula>
    </cfRule>
  </conditionalFormatting>
  <conditionalFormatting sqref="D158">
    <cfRule type="cellIs" dxfId="97" priority="22" operator="equal">
      <formula>0</formula>
    </cfRule>
  </conditionalFormatting>
  <conditionalFormatting sqref="D5:D36">
    <cfRule type="cellIs" dxfId="96" priority="87" operator="equal">
      <formula>0</formula>
    </cfRule>
  </conditionalFormatting>
  <conditionalFormatting sqref="N4">
    <cfRule type="cellIs" dxfId="95" priority="85" operator="equal">
      <formula>0</formula>
    </cfRule>
  </conditionalFormatting>
  <conditionalFormatting sqref="N123">
    <cfRule type="cellIs" dxfId="94" priority="17" operator="equal">
      <formula>0</formula>
    </cfRule>
  </conditionalFormatting>
  <conditionalFormatting sqref="E39:N39">
    <cfRule type="cellIs" dxfId="93" priority="73" operator="equal">
      <formula>0</formula>
    </cfRule>
  </conditionalFormatting>
  <conditionalFormatting sqref="D38">
    <cfRule type="cellIs" dxfId="92" priority="70" operator="equal">
      <formula>0</formula>
    </cfRule>
  </conditionalFormatting>
  <conditionalFormatting sqref="D39">
    <cfRule type="cellIs" dxfId="91" priority="69" operator="equal">
      <formula>0</formula>
    </cfRule>
  </conditionalFormatting>
  <conditionalFormatting sqref="O39">
    <cfRule type="cellIs" dxfId="90" priority="71" operator="equal">
      <formula>0</formula>
    </cfRule>
  </conditionalFormatting>
  <conditionalFormatting sqref="O39">
    <cfRule type="dataBar" priority="72">
      <dataBar>
        <cfvo type="min"/>
        <cfvo type="max"/>
        <color rgb="FF008AEF"/>
      </dataBar>
      <extLst>
        <ext xmlns:x14="http://schemas.microsoft.com/office/spreadsheetml/2009/9/main" uri="{B025F937-C7B1-47D3-B67F-A62EFF666E3E}">
          <x14:id>{32A7238C-5ED0-49F8-A242-32D2A2B87A26}</x14:id>
        </ext>
      </extLst>
    </cfRule>
  </conditionalFormatting>
  <conditionalFormatting sqref="E39:N39">
    <cfRule type="dataBar" priority="74">
      <dataBar>
        <cfvo type="min"/>
        <cfvo type="max"/>
        <color rgb="FF008AEF"/>
      </dataBar>
      <extLst>
        <ext xmlns:x14="http://schemas.microsoft.com/office/spreadsheetml/2009/9/main" uri="{B025F937-C7B1-47D3-B67F-A62EFF666E3E}">
          <x14:id>{4FC01263-F815-4875-8F20-86399DECB3AB}</x14:id>
        </ext>
      </extLst>
    </cfRule>
  </conditionalFormatting>
  <conditionalFormatting sqref="B4">
    <cfRule type="cellIs" dxfId="89" priority="68" operator="equal">
      <formula>0</formula>
    </cfRule>
  </conditionalFormatting>
  <conditionalFormatting sqref="B5:B36">
    <cfRule type="cellIs" dxfId="88" priority="67" operator="equal">
      <formula>0</formula>
    </cfRule>
  </conditionalFormatting>
  <conditionalFormatting sqref="B37:B38">
    <cfRule type="cellIs" dxfId="87" priority="66" operator="equal">
      <formula>0</formula>
    </cfRule>
  </conditionalFormatting>
  <conditionalFormatting sqref="B3">
    <cfRule type="cellIs" dxfId="86" priority="65" operator="equal">
      <formula>0</formula>
    </cfRule>
  </conditionalFormatting>
  <conditionalFormatting sqref="D43:M43 E78:N78">
    <cfRule type="cellIs" dxfId="85" priority="63" operator="equal">
      <formula>0</formula>
    </cfRule>
  </conditionalFormatting>
  <conditionalFormatting sqref="F84:I85 O84:O87 O89:O115 G89:I102 F115:I115 G104:I114 G86:I87">
    <cfRule type="cellIs" dxfId="84" priority="11" operator="equal">
      <formula>0</formula>
    </cfRule>
  </conditionalFormatting>
  <conditionalFormatting sqref="D44:D75">
    <cfRule type="cellIs" dxfId="83" priority="57" operator="equal">
      <formula>0</formula>
    </cfRule>
  </conditionalFormatting>
  <conditionalFormatting sqref="D76:D77">
    <cfRule type="cellIs" dxfId="82" priority="58" operator="equal">
      <formula>0</formula>
    </cfRule>
  </conditionalFormatting>
  <conditionalFormatting sqref="E44:I62 E64:I75 E63">
    <cfRule type="cellIs" dxfId="81" priority="13" operator="equal">
      <formula>0</formula>
    </cfRule>
  </conditionalFormatting>
  <conditionalFormatting sqref="J64:N75 J44:N62 F63:N63">
    <cfRule type="cellIs" dxfId="80" priority="12" operator="equal">
      <formula>0</formula>
    </cfRule>
  </conditionalFormatting>
  <conditionalFormatting sqref="D78">
    <cfRule type="cellIs" dxfId="79" priority="49" operator="equal">
      <formula>0</formula>
    </cfRule>
  </conditionalFormatting>
  <conditionalFormatting sqref="E78:N78">
    <cfRule type="dataBar" priority="64">
      <dataBar>
        <cfvo type="min"/>
        <cfvo type="max"/>
        <color rgb="FF008AEF"/>
      </dataBar>
      <extLst>
        <ext xmlns:x14="http://schemas.microsoft.com/office/spreadsheetml/2009/9/main" uri="{B025F937-C7B1-47D3-B67F-A62EFF666E3E}">
          <x14:id>{0AFEAD6E-791A-4474-AA1C-19633053D1F7}</x14:id>
        </ext>
      </extLst>
    </cfRule>
  </conditionalFormatting>
  <conditionalFormatting sqref="N43">
    <cfRule type="cellIs" dxfId="78" priority="48" operator="equal">
      <formula>0</formula>
    </cfRule>
  </conditionalFormatting>
  <conditionalFormatting sqref="J124:N127 J129:N136 J138:N149 E128:O128 J151:N154 E150:O150">
    <cfRule type="cellIs" dxfId="77" priority="8" operator="equal">
      <formula>0</formula>
    </cfRule>
  </conditionalFormatting>
  <conditionalFormatting sqref="B43">
    <cfRule type="cellIs" dxfId="76" priority="43" operator="equal">
      <formula>0</formula>
    </cfRule>
  </conditionalFormatting>
  <conditionalFormatting sqref="B44">
    <cfRule type="cellIs" dxfId="75" priority="46" operator="equal">
      <formula>0</formula>
    </cfRule>
  </conditionalFormatting>
  <conditionalFormatting sqref="B45:B75">
    <cfRule type="cellIs" dxfId="74" priority="45" operator="equal">
      <formula>0</formula>
    </cfRule>
  </conditionalFormatting>
  <conditionalFormatting sqref="B76:B77">
    <cfRule type="cellIs" dxfId="73" priority="44" operator="equal">
      <formula>0</formula>
    </cfRule>
  </conditionalFormatting>
  <conditionalFormatting sqref="B42">
    <cfRule type="cellIs" dxfId="72" priority="42" operator="equal">
      <formula>0</formula>
    </cfRule>
  </conditionalFormatting>
  <conditionalFormatting sqref="D83:M83 E118:N118">
    <cfRule type="cellIs" dxfId="71" priority="40" operator="equal">
      <formula>0</formula>
    </cfRule>
  </conditionalFormatting>
  <conditionalFormatting sqref="D116:D118">
    <cfRule type="cellIs" dxfId="70" priority="39" operator="equal">
      <formula>0</formula>
    </cfRule>
  </conditionalFormatting>
  <conditionalFormatting sqref="D84:D115">
    <cfRule type="cellIs" dxfId="69" priority="38" operator="equal">
      <formula>0</formula>
    </cfRule>
  </conditionalFormatting>
  <conditionalFormatting sqref="N83">
    <cfRule type="cellIs" dxfId="68" priority="36" operator="equal">
      <formula>0</formula>
    </cfRule>
  </conditionalFormatting>
  <conditionalFormatting sqref="O83">
    <cfRule type="cellIs" dxfId="67" priority="35" operator="equal">
      <formula>0</formula>
    </cfRule>
  </conditionalFormatting>
  <conditionalFormatting sqref="O118">
    <cfRule type="cellIs" dxfId="66" priority="33" operator="equal">
      <formula>0</formula>
    </cfRule>
  </conditionalFormatting>
  <conditionalFormatting sqref="O118">
    <cfRule type="dataBar" priority="34">
      <dataBar>
        <cfvo type="min"/>
        <cfvo type="max"/>
        <color rgb="FF008AEF"/>
      </dataBar>
      <extLst>
        <ext xmlns:x14="http://schemas.microsoft.com/office/spreadsheetml/2009/9/main" uri="{B025F937-C7B1-47D3-B67F-A62EFF666E3E}">
          <x14:id>{745452C2-A8BF-4AB8-9D3F-C137227D181E}</x14:id>
        </ext>
      </extLst>
    </cfRule>
  </conditionalFormatting>
  <conditionalFormatting sqref="E118:N118">
    <cfRule type="dataBar" priority="41">
      <dataBar>
        <cfvo type="min"/>
        <cfvo type="max"/>
        <color rgb="FF008AEF"/>
      </dataBar>
      <extLst>
        <ext xmlns:x14="http://schemas.microsoft.com/office/spreadsheetml/2009/9/main" uri="{B025F937-C7B1-47D3-B67F-A62EFF666E3E}">
          <x14:id>{394F742E-6540-4EEB-9F88-696E5717C3EE}</x14:id>
        </ext>
      </extLst>
    </cfRule>
  </conditionalFormatting>
  <conditionalFormatting sqref="B83">
    <cfRule type="cellIs" dxfId="65" priority="32" operator="equal">
      <formula>0</formula>
    </cfRule>
  </conditionalFormatting>
  <conditionalFormatting sqref="B84:B115">
    <cfRule type="cellIs" dxfId="64" priority="31" operator="equal">
      <formula>0</formula>
    </cfRule>
  </conditionalFormatting>
  <conditionalFormatting sqref="B116:B117">
    <cfRule type="cellIs" dxfId="63" priority="30" operator="equal">
      <formula>0</formula>
    </cfRule>
  </conditionalFormatting>
  <conditionalFormatting sqref="B82">
    <cfRule type="cellIs" dxfId="62" priority="29" operator="equal">
      <formula>0</formula>
    </cfRule>
  </conditionalFormatting>
  <conditionalFormatting sqref="D123:M123 E158:O158">
    <cfRule type="cellIs" dxfId="61" priority="23" operator="equal">
      <formula>0</formula>
    </cfRule>
  </conditionalFormatting>
  <conditionalFormatting sqref="D124:D155">
    <cfRule type="cellIs" dxfId="60" priority="26" operator="equal">
      <formula>0</formula>
    </cfRule>
  </conditionalFormatting>
  <conditionalFormatting sqref="D156:D157">
    <cfRule type="cellIs" dxfId="59" priority="27" operator="equal">
      <formula>0</formula>
    </cfRule>
  </conditionalFormatting>
  <conditionalFormatting sqref="E158:O158">
    <cfRule type="dataBar" priority="28">
      <dataBar>
        <cfvo type="min"/>
        <cfvo type="max"/>
        <color rgb="FF008AEF"/>
      </dataBar>
      <extLst>
        <ext xmlns:x14="http://schemas.microsoft.com/office/spreadsheetml/2009/9/main" uri="{B025F937-C7B1-47D3-B67F-A62EFF666E3E}">
          <x14:id>{FEADFB19-1235-43B2-BE84-64926F352441}</x14:id>
        </ext>
      </extLst>
    </cfRule>
  </conditionalFormatting>
  <conditionalFormatting sqref="B123">
    <cfRule type="cellIs" dxfId="58" priority="21" operator="equal">
      <formula>0</formula>
    </cfRule>
  </conditionalFormatting>
  <conditionalFormatting sqref="B122">
    <cfRule type="cellIs" dxfId="57" priority="18" operator="equal">
      <formula>0</formula>
    </cfRule>
  </conditionalFormatting>
  <conditionalFormatting sqref="F88">
    <cfRule type="cellIs" dxfId="56" priority="1" operator="equal">
      <formula>0</formula>
    </cfRule>
  </conditionalFormatting>
  <conditionalFormatting sqref="J84:N87 J89:N102 E88 J104:N115 G103:N103 G88:O88">
    <cfRule type="cellIs" dxfId="55" priority="10" operator="equal">
      <formula>0</formula>
    </cfRule>
  </conditionalFormatting>
  <conditionalFormatting sqref="F124:I127 O124:O127 O129:O136 O138:O149 F138:I149 E137:O137 F129:I136 O151:O155 F151:I154 E155:N155">
    <cfRule type="cellIs" dxfId="54" priority="9" operator="equal">
      <formula>0</formula>
    </cfRule>
  </conditionalFormatting>
  <conditionalFormatting sqref="E84:E87 E89:E115">
    <cfRule type="cellIs" dxfId="53" priority="7" operator="equal">
      <formula>0</formula>
    </cfRule>
  </conditionalFormatting>
  <conditionalFormatting sqref="E124:E127 E129:E136 E151:E154 E138:E149">
    <cfRule type="cellIs" dxfId="52" priority="6" operator="equal">
      <formula>0</formula>
    </cfRule>
  </conditionalFormatting>
  <conditionalFormatting sqref="E5:E36">
    <cfRule type="cellIs" dxfId="51" priority="5" operator="equal">
      <formula>0</formula>
    </cfRule>
  </conditionalFormatting>
  <conditionalFormatting sqref="F5:F36">
    <cfRule type="cellIs" dxfId="50" priority="4" operator="equal">
      <formula>0</formula>
    </cfRule>
  </conditionalFormatting>
  <conditionalFormatting sqref="F86:F87 F89:F114">
    <cfRule type="cellIs" dxfId="49" priority="2" operator="equal">
      <formula>0</formula>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32A7238C-5ED0-49F8-A242-32D2A2B87A26}">
            <x14:dataBar minLength="0" maxLength="100" border="1" negativeBarBorderColorSameAsPositive="0">
              <x14:cfvo type="autoMin"/>
              <x14:cfvo type="autoMax"/>
              <x14:borderColor rgb="FF008AEF"/>
              <x14:negativeFillColor rgb="FFFF0000"/>
              <x14:negativeBorderColor rgb="FFFF0000"/>
              <x14:axisColor rgb="FF000000"/>
            </x14:dataBar>
          </x14:cfRule>
          <xm:sqref>O39</xm:sqref>
        </x14:conditionalFormatting>
        <x14:conditionalFormatting xmlns:xm="http://schemas.microsoft.com/office/excel/2006/main">
          <x14:cfRule type="dataBar" id="{4FC01263-F815-4875-8F20-86399DECB3AB}">
            <x14:dataBar minLength="0" maxLength="100" border="1" negativeBarBorderColorSameAsPositive="0">
              <x14:cfvo type="autoMin"/>
              <x14:cfvo type="autoMax"/>
              <x14:borderColor rgb="FF008AEF"/>
              <x14:negativeFillColor rgb="FFFF0000"/>
              <x14:negativeBorderColor rgb="FFFF0000"/>
              <x14:axisColor rgb="FF000000"/>
            </x14:dataBar>
          </x14:cfRule>
          <xm:sqref>E39:N39</xm:sqref>
        </x14:conditionalFormatting>
        <x14:conditionalFormatting xmlns:xm="http://schemas.microsoft.com/office/excel/2006/main">
          <x14:cfRule type="dataBar" id="{0AFEAD6E-791A-4474-AA1C-19633053D1F7}">
            <x14:dataBar minLength="0" maxLength="100" border="1" negativeBarBorderColorSameAsPositive="0">
              <x14:cfvo type="autoMin"/>
              <x14:cfvo type="autoMax"/>
              <x14:borderColor rgb="FF008AEF"/>
              <x14:negativeFillColor rgb="FFFF0000"/>
              <x14:negativeBorderColor rgb="FFFF0000"/>
              <x14:axisColor rgb="FF000000"/>
            </x14:dataBar>
          </x14:cfRule>
          <xm:sqref>E78:N78</xm:sqref>
        </x14:conditionalFormatting>
        <x14:conditionalFormatting xmlns:xm="http://schemas.microsoft.com/office/excel/2006/main">
          <x14:cfRule type="dataBar" id="{745452C2-A8BF-4AB8-9D3F-C137227D181E}">
            <x14:dataBar minLength="0" maxLength="100" border="1" negativeBarBorderColorSameAsPositive="0">
              <x14:cfvo type="autoMin"/>
              <x14:cfvo type="autoMax"/>
              <x14:borderColor rgb="FF008AEF"/>
              <x14:negativeFillColor rgb="FFFF0000"/>
              <x14:negativeBorderColor rgb="FFFF0000"/>
              <x14:axisColor rgb="FF000000"/>
            </x14:dataBar>
          </x14:cfRule>
          <xm:sqref>O118</xm:sqref>
        </x14:conditionalFormatting>
        <x14:conditionalFormatting xmlns:xm="http://schemas.microsoft.com/office/excel/2006/main">
          <x14:cfRule type="dataBar" id="{394F742E-6540-4EEB-9F88-696E5717C3EE}">
            <x14:dataBar minLength="0" maxLength="100" border="1" negativeBarBorderColorSameAsPositive="0">
              <x14:cfvo type="autoMin"/>
              <x14:cfvo type="autoMax"/>
              <x14:borderColor rgb="FF008AEF"/>
              <x14:negativeFillColor rgb="FFFF0000"/>
              <x14:negativeBorderColor rgb="FFFF0000"/>
              <x14:axisColor rgb="FF000000"/>
            </x14:dataBar>
          </x14:cfRule>
          <xm:sqref>E118:N118</xm:sqref>
        </x14:conditionalFormatting>
        <x14:conditionalFormatting xmlns:xm="http://schemas.microsoft.com/office/excel/2006/main">
          <x14:cfRule type="dataBar" id="{FEADFB19-1235-43B2-BE84-64926F352441}">
            <x14:dataBar minLength="0" maxLength="100" border="1" negativeBarBorderColorSameAsPositive="0">
              <x14:cfvo type="autoMin"/>
              <x14:cfvo type="autoMax"/>
              <x14:borderColor rgb="FF008AEF"/>
              <x14:negativeFillColor rgb="FFFF0000"/>
              <x14:negativeBorderColor rgb="FFFF0000"/>
              <x14:axisColor rgb="FF000000"/>
            </x14:dataBar>
          </x14:cfRule>
          <xm:sqref>E158:O158</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Ratios_Calc!E5:N5</xm:f>
              <xm:sqref>B5</xm:sqref>
            </x14:sparkline>
            <x14:sparkline>
              <xm:f>Ratios_Calc!E6:N6</xm:f>
              <xm:sqref>B6</xm:sqref>
            </x14:sparkline>
            <x14:sparkline>
              <xm:f>Ratios_Calc!E7:N7</xm:f>
              <xm:sqref>B7</xm:sqref>
            </x14:sparkline>
            <x14:sparkline>
              <xm:f>Ratios_Calc!E8:N8</xm:f>
              <xm:sqref>B8</xm:sqref>
            </x14:sparkline>
            <x14:sparkline>
              <xm:f>Ratios_Calc!E9:N9</xm:f>
              <xm:sqref>B9</xm:sqref>
            </x14:sparkline>
            <x14:sparkline>
              <xm:f>Ratios_Calc!E10:N10</xm:f>
              <xm:sqref>B10</xm:sqref>
            </x14:sparkline>
            <x14:sparkline>
              <xm:f>Ratios_Calc!E11:N11</xm:f>
              <xm:sqref>B11</xm:sqref>
            </x14:sparkline>
            <x14:sparkline>
              <xm:f>Ratios_Calc!E12:N12</xm:f>
              <xm:sqref>B12</xm:sqref>
            </x14:sparkline>
            <x14:sparkline>
              <xm:f>Ratios_Calc!E13:N13</xm:f>
              <xm:sqref>B13</xm:sqref>
            </x14:sparkline>
            <x14:sparkline>
              <xm:f>Ratios_Calc!E14:N14</xm:f>
              <xm:sqref>B14</xm:sqref>
            </x14:sparkline>
            <x14:sparkline>
              <xm:f>Ratios_Calc!E15:N15</xm:f>
              <xm:sqref>B15</xm:sqref>
            </x14:sparkline>
            <x14:sparkline>
              <xm:f>Ratios_Calc!E16:N16</xm:f>
              <xm:sqref>B16</xm:sqref>
            </x14:sparkline>
            <x14:sparkline>
              <xm:f>Ratios_Calc!E17:N17</xm:f>
              <xm:sqref>B17</xm:sqref>
            </x14:sparkline>
            <x14:sparkline>
              <xm:f>Ratios_Calc!E18:N18</xm:f>
              <xm:sqref>B18</xm:sqref>
            </x14:sparkline>
            <x14:sparkline>
              <xm:f>Ratios_Calc!E19:N19</xm:f>
              <xm:sqref>B19</xm:sqref>
            </x14:sparkline>
            <x14:sparkline>
              <xm:f>Ratios_Calc!E20:N20</xm:f>
              <xm:sqref>B20</xm:sqref>
            </x14:sparkline>
            <x14:sparkline>
              <xm:f>Ratios_Calc!E21:N21</xm:f>
              <xm:sqref>B21</xm:sqref>
            </x14:sparkline>
            <x14:sparkline>
              <xm:f>Ratios_Calc!E22:N22</xm:f>
              <xm:sqref>B22</xm:sqref>
            </x14:sparkline>
            <x14:sparkline>
              <xm:f>Ratios_Calc!E23:N23</xm:f>
              <xm:sqref>B23</xm:sqref>
            </x14:sparkline>
            <x14:sparkline>
              <xm:f>Ratios_Calc!E24:N24</xm:f>
              <xm:sqref>B24</xm:sqref>
            </x14:sparkline>
            <x14:sparkline>
              <xm:f>Ratios_Calc!E25:N25</xm:f>
              <xm:sqref>B25</xm:sqref>
            </x14:sparkline>
            <x14:sparkline>
              <xm:f>Ratios_Calc!E26:N26</xm:f>
              <xm:sqref>B26</xm:sqref>
            </x14:sparkline>
            <x14:sparkline>
              <xm:f>Ratios_Calc!E27:N27</xm:f>
              <xm:sqref>B27</xm:sqref>
            </x14:sparkline>
            <x14:sparkline>
              <xm:f>Ratios_Calc!E28:N28</xm:f>
              <xm:sqref>B28</xm:sqref>
            </x14:sparkline>
            <x14:sparkline>
              <xm:f>Ratios_Calc!E29:N29</xm:f>
              <xm:sqref>B29</xm:sqref>
            </x14:sparkline>
            <x14:sparkline>
              <xm:f>Ratios_Calc!E30:N30</xm:f>
              <xm:sqref>B30</xm:sqref>
            </x14:sparkline>
            <x14:sparkline>
              <xm:f>Ratios_Calc!E31:N31</xm:f>
              <xm:sqref>B31</xm:sqref>
            </x14:sparkline>
            <x14:sparkline>
              <xm:f>Ratios_Calc!E32:N32</xm:f>
              <xm:sqref>B32</xm:sqref>
            </x14:sparkline>
            <x14:sparkline>
              <xm:f>Ratios_Calc!E33:N33</xm:f>
              <xm:sqref>B33</xm:sqref>
            </x14:sparkline>
            <x14:sparkline>
              <xm:f>Ratios_Calc!E34:N34</xm:f>
              <xm:sqref>B34</xm:sqref>
            </x14:sparkline>
            <x14:sparkline>
              <xm:f>Ratios_Calc!E35:N35</xm:f>
              <xm:sqref>B35</xm:sqref>
            </x14:sparkline>
            <x14:sparkline>
              <xm:f>Ratios_Calc!E36:N36</xm:f>
              <xm:sqref>B36</xm:sqref>
            </x14:sparkline>
            <x14:sparkline>
              <xm:f>Ratios_Calc!E37:N37</xm:f>
              <xm:sqref>B37</xm:sqref>
            </x14:sparkline>
            <x14:sparkline>
              <xm:f>Ratios_Calc!E38:N38</xm:f>
              <xm:sqref>B38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Ratios_Calc!E44:N44</xm:f>
              <xm:sqref>B44</xm:sqref>
            </x14:sparkline>
            <x14:sparkline>
              <xm:f>Ratios_Calc!E45:N45</xm:f>
              <xm:sqref>B45</xm:sqref>
            </x14:sparkline>
            <x14:sparkline>
              <xm:f>Ratios_Calc!E46:N46</xm:f>
              <xm:sqref>B46</xm:sqref>
            </x14:sparkline>
            <x14:sparkline>
              <xm:f>Ratios_Calc!E47:N47</xm:f>
              <xm:sqref>B47</xm:sqref>
            </x14:sparkline>
            <x14:sparkline>
              <xm:f>Ratios_Calc!E48:N48</xm:f>
              <xm:sqref>B48</xm:sqref>
            </x14:sparkline>
            <x14:sparkline>
              <xm:f>Ratios_Calc!E49:N49</xm:f>
              <xm:sqref>B49</xm:sqref>
            </x14:sparkline>
            <x14:sparkline>
              <xm:f>Ratios_Calc!E50:N50</xm:f>
              <xm:sqref>B50</xm:sqref>
            </x14:sparkline>
            <x14:sparkline>
              <xm:f>Ratios_Calc!E51:N51</xm:f>
              <xm:sqref>B51</xm:sqref>
            </x14:sparkline>
            <x14:sparkline>
              <xm:f>Ratios_Calc!E52:N52</xm:f>
              <xm:sqref>B52</xm:sqref>
            </x14:sparkline>
            <x14:sparkline>
              <xm:f>Ratios_Calc!E53:N53</xm:f>
              <xm:sqref>B53</xm:sqref>
            </x14:sparkline>
            <x14:sparkline>
              <xm:f>Ratios_Calc!E54:N54</xm:f>
              <xm:sqref>B54</xm:sqref>
            </x14:sparkline>
            <x14:sparkline>
              <xm:f>Ratios_Calc!E55:N55</xm:f>
              <xm:sqref>B55</xm:sqref>
            </x14:sparkline>
            <x14:sparkline>
              <xm:f>Ratios_Calc!E56:N56</xm:f>
              <xm:sqref>B56</xm:sqref>
            </x14:sparkline>
            <x14:sparkline>
              <xm:f>Ratios_Calc!E57:N57</xm:f>
              <xm:sqref>B57</xm:sqref>
            </x14:sparkline>
            <x14:sparkline>
              <xm:f>Ratios_Calc!E58:N58</xm:f>
              <xm:sqref>B58</xm:sqref>
            </x14:sparkline>
            <x14:sparkline>
              <xm:f>Ratios_Calc!E59:N59</xm:f>
              <xm:sqref>B59</xm:sqref>
            </x14:sparkline>
            <x14:sparkline>
              <xm:f>Ratios_Calc!E60:N60</xm:f>
              <xm:sqref>B60</xm:sqref>
            </x14:sparkline>
            <x14:sparkline>
              <xm:f>Ratios_Calc!E61:N61</xm:f>
              <xm:sqref>B61</xm:sqref>
            </x14:sparkline>
            <x14:sparkline>
              <xm:f>Ratios_Calc!E62:N62</xm:f>
              <xm:sqref>B62</xm:sqref>
            </x14:sparkline>
            <x14:sparkline>
              <xm:f>Ratios_Calc!E63:N63</xm:f>
              <xm:sqref>B63</xm:sqref>
            </x14:sparkline>
            <x14:sparkline>
              <xm:f>Ratios_Calc!E64:N64</xm:f>
              <xm:sqref>B64</xm:sqref>
            </x14:sparkline>
            <x14:sparkline>
              <xm:f>Ratios_Calc!E65:N65</xm:f>
              <xm:sqref>B65</xm:sqref>
            </x14:sparkline>
            <x14:sparkline>
              <xm:f>Ratios_Calc!E66:N66</xm:f>
              <xm:sqref>B66</xm:sqref>
            </x14:sparkline>
            <x14:sparkline>
              <xm:f>Ratios_Calc!E67:N67</xm:f>
              <xm:sqref>B67</xm:sqref>
            </x14:sparkline>
            <x14:sparkline>
              <xm:f>Ratios_Calc!E68:N68</xm:f>
              <xm:sqref>B68</xm:sqref>
            </x14:sparkline>
            <x14:sparkline>
              <xm:f>Ratios_Calc!E69:N69</xm:f>
              <xm:sqref>B69</xm:sqref>
            </x14:sparkline>
            <x14:sparkline>
              <xm:f>Ratios_Calc!E70:N70</xm:f>
              <xm:sqref>B70</xm:sqref>
            </x14:sparkline>
            <x14:sparkline>
              <xm:f>Ratios_Calc!E71:N71</xm:f>
              <xm:sqref>B71</xm:sqref>
            </x14:sparkline>
            <x14:sparkline>
              <xm:f>Ratios_Calc!E72:N72</xm:f>
              <xm:sqref>B72</xm:sqref>
            </x14:sparkline>
            <x14:sparkline>
              <xm:f>Ratios_Calc!E73:N73</xm:f>
              <xm:sqref>B73</xm:sqref>
            </x14:sparkline>
            <x14:sparkline>
              <xm:f>Ratios_Calc!E74:N74</xm:f>
              <xm:sqref>B74</xm:sqref>
            </x14:sparkline>
            <x14:sparkline>
              <xm:f>Ratios_Calc!E75:N75</xm:f>
              <xm:sqref>B75</xm:sqref>
            </x14:sparkline>
            <x14:sparkline>
              <xm:f>Ratios_Calc!E76:N76</xm:f>
              <xm:sqref>B76</xm:sqref>
            </x14:sparkline>
            <x14:sparkline>
              <xm:f>Ratios_Calc!E77:N77</xm:f>
              <xm:sqref>B77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Ratios_Calc!E84:N84</xm:f>
              <xm:sqref>B84</xm:sqref>
            </x14:sparkline>
            <x14:sparkline>
              <xm:f>Ratios_Calc!E85:N85</xm:f>
              <xm:sqref>B85</xm:sqref>
            </x14:sparkline>
            <x14:sparkline>
              <xm:f>Ratios_Calc!E86:N86</xm:f>
              <xm:sqref>B86</xm:sqref>
            </x14:sparkline>
            <x14:sparkline>
              <xm:f>Ratios_Calc!E87:N87</xm:f>
              <xm:sqref>B87</xm:sqref>
            </x14:sparkline>
            <x14:sparkline>
              <xm:f>Ratios_Calc!E88:N88</xm:f>
              <xm:sqref>B88</xm:sqref>
            </x14:sparkline>
            <x14:sparkline>
              <xm:f>Ratios_Calc!E89:N89</xm:f>
              <xm:sqref>B89</xm:sqref>
            </x14:sparkline>
            <x14:sparkline>
              <xm:f>Ratios_Calc!E90:N90</xm:f>
              <xm:sqref>B90</xm:sqref>
            </x14:sparkline>
            <x14:sparkline>
              <xm:f>Ratios_Calc!E91:N91</xm:f>
              <xm:sqref>B91</xm:sqref>
            </x14:sparkline>
            <x14:sparkline>
              <xm:f>Ratios_Calc!E92:N92</xm:f>
              <xm:sqref>B92</xm:sqref>
            </x14:sparkline>
            <x14:sparkline>
              <xm:f>Ratios_Calc!E93:N93</xm:f>
              <xm:sqref>B93</xm:sqref>
            </x14:sparkline>
            <x14:sparkline>
              <xm:f>Ratios_Calc!E94:N94</xm:f>
              <xm:sqref>B94</xm:sqref>
            </x14:sparkline>
            <x14:sparkline>
              <xm:f>Ratios_Calc!E95:N95</xm:f>
              <xm:sqref>B95</xm:sqref>
            </x14:sparkline>
            <x14:sparkline>
              <xm:f>Ratios_Calc!E96:N96</xm:f>
              <xm:sqref>B96</xm:sqref>
            </x14:sparkline>
            <x14:sparkline>
              <xm:f>Ratios_Calc!E97:N97</xm:f>
              <xm:sqref>B97</xm:sqref>
            </x14:sparkline>
            <x14:sparkline>
              <xm:f>Ratios_Calc!E98:N98</xm:f>
              <xm:sqref>B98</xm:sqref>
            </x14:sparkline>
            <x14:sparkline>
              <xm:f>Ratios_Calc!E99:N99</xm:f>
              <xm:sqref>B99</xm:sqref>
            </x14:sparkline>
            <x14:sparkline>
              <xm:f>Ratios_Calc!E100:N100</xm:f>
              <xm:sqref>B100</xm:sqref>
            </x14:sparkline>
            <x14:sparkline>
              <xm:f>Ratios_Calc!E101:N101</xm:f>
              <xm:sqref>B101</xm:sqref>
            </x14:sparkline>
            <x14:sparkline>
              <xm:f>Ratios_Calc!E102:N102</xm:f>
              <xm:sqref>B102</xm:sqref>
            </x14:sparkline>
            <x14:sparkline>
              <xm:f>Ratios_Calc!E103:N103</xm:f>
              <xm:sqref>B103</xm:sqref>
            </x14:sparkline>
            <x14:sparkline>
              <xm:f>Ratios_Calc!E104:N104</xm:f>
              <xm:sqref>B104</xm:sqref>
            </x14:sparkline>
            <x14:sparkline>
              <xm:f>Ratios_Calc!E105:N105</xm:f>
              <xm:sqref>B105</xm:sqref>
            </x14:sparkline>
            <x14:sparkline>
              <xm:f>Ratios_Calc!E106:N106</xm:f>
              <xm:sqref>B106</xm:sqref>
            </x14:sparkline>
            <x14:sparkline>
              <xm:f>Ratios_Calc!E107:N107</xm:f>
              <xm:sqref>B107</xm:sqref>
            </x14:sparkline>
            <x14:sparkline>
              <xm:f>Ratios_Calc!E108:N108</xm:f>
              <xm:sqref>B108</xm:sqref>
            </x14:sparkline>
            <x14:sparkline>
              <xm:f>Ratios_Calc!E109:N109</xm:f>
              <xm:sqref>B109</xm:sqref>
            </x14:sparkline>
            <x14:sparkline>
              <xm:f>Ratios_Calc!E110:N110</xm:f>
              <xm:sqref>B110</xm:sqref>
            </x14:sparkline>
            <x14:sparkline>
              <xm:f>Ratios_Calc!E111:N111</xm:f>
              <xm:sqref>B111</xm:sqref>
            </x14:sparkline>
            <x14:sparkline>
              <xm:f>Ratios_Calc!E112:N112</xm:f>
              <xm:sqref>B112</xm:sqref>
            </x14:sparkline>
            <x14:sparkline>
              <xm:f>Ratios_Calc!E113:N113</xm:f>
              <xm:sqref>B113</xm:sqref>
            </x14:sparkline>
            <x14:sparkline>
              <xm:f>Ratios_Calc!E114:N114</xm:f>
              <xm:sqref>B114</xm:sqref>
            </x14:sparkline>
            <x14:sparkline>
              <xm:f>Ratios_Calc!E115:N115</xm:f>
              <xm:sqref>B115</xm:sqref>
            </x14:sparkline>
            <x14:sparkline>
              <xm:f>Ratios_Calc!E116:N116</xm:f>
              <xm:sqref>B116</xm:sqref>
            </x14:sparkline>
            <x14:sparkline>
              <xm:f>Ratios_Calc!E117:N117</xm:f>
              <xm:sqref>B117</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Ratios_Calc!E124:N124</xm:f>
              <xm:sqref>B124</xm:sqref>
            </x14:sparkline>
            <x14:sparkline>
              <xm:f>Ratios_Calc!E125:N125</xm:f>
              <xm:sqref>B125</xm:sqref>
            </x14:sparkline>
            <x14:sparkline>
              <xm:f>Ratios_Calc!E126:N126</xm:f>
              <xm:sqref>B126</xm:sqref>
            </x14:sparkline>
            <x14:sparkline>
              <xm:f>Ratios_Calc!E127:N127</xm:f>
              <xm:sqref>B127</xm:sqref>
            </x14:sparkline>
            <x14:sparkline>
              <xm:f>Ratios_Calc!E128:N128</xm:f>
              <xm:sqref>B128</xm:sqref>
            </x14:sparkline>
            <x14:sparkline>
              <xm:f>Ratios_Calc!E129:N129</xm:f>
              <xm:sqref>B129</xm:sqref>
            </x14:sparkline>
            <x14:sparkline>
              <xm:f>Ratios_Calc!E130:N130</xm:f>
              <xm:sqref>B130</xm:sqref>
            </x14:sparkline>
            <x14:sparkline>
              <xm:f>Ratios_Calc!E131:N131</xm:f>
              <xm:sqref>B131</xm:sqref>
            </x14:sparkline>
            <x14:sparkline>
              <xm:f>Ratios_Calc!E132:N132</xm:f>
              <xm:sqref>B132</xm:sqref>
            </x14:sparkline>
            <x14:sparkline>
              <xm:f>Ratios_Calc!E133:N133</xm:f>
              <xm:sqref>B133</xm:sqref>
            </x14:sparkline>
            <x14:sparkline>
              <xm:f>Ratios_Calc!E134:N134</xm:f>
              <xm:sqref>B134</xm:sqref>
            </x14:sparkline>
            <x14:sparkline>
              <xm:f>Ratios_Calc!E135:N135</xm:f>
              <xm:sqref>B135</xm:sqref>
            </x14:sparkline>
            <x14:sparkline>
              <xm:f>Ratios_Calc!E136:N136</xm:f>
              <xm:sqref>B136</xm:sqref>
            </x14:sparkline>
            <x14:sparkline>
              <xm:f>Ratios_Calc!E137:N137</xm:f>
              <xm:sqref>B137</xm:sqref>
            </x14:sparkline>
            <x14:sparkline>
              <xm:f>Ratios_Calc!E138:N138</xm:f>
              <xm:sqref>B138</xm:sqref>
            </x14:sparkline>
            <x14:sparkline>
              <xm:f>Ratios_Calc!E139:N139</xm:f>
              <xm:sqref>B139</xm:sqref>
            </x14:sparkline>
            <x14:sparkline>
              <xm:f>Ratios_Calc!E140:N140</xm:f>
              <xm:sqref>B140</xm:sqref>
            </x14:sparkline>
            <x14:sparkline>
              <xm:f>Ratios_Calc!E141:N141</xm:f>
              <xm:sqref>B141</xm:sqref>
            </x14:sparkline>
            <x14:sparkline>
              <xm:f>Ratios_Calc!E142:N142</xm:f>
              <xm:sqref>B142</xm:sqref>
            </x14:sparkline>
            <x14:sparkline>
              <xm:f>Ratios_Calc!E143:N143</xm:f>
              <xm:sqref>B143</xm:sqref>
            </x14:sparkline>
            <x14:sparkline>
              <xm:f>Ratios_Calc!E144:N144</xm:f>
              <xm:sqref>B144</xm:sqref>
            </x14:sparkline>
            <x14:sparkline>
              <xm:f>Ratios_Calc!E145:N145</xm:f>
              <xm:sqref>B145</xm:sqref>
            </x14:sparkline>
            <x14:sparkline>
              <xm:f>Ratios_Calc!E146:N146</xm:f>
              <xm:sqref>B146</xm:sqref>
            </x14:sparkline>
            <x14:sparkline>
              <xm:f>Ratios_Calc!E147:N147</xm:f>
              <xm:sqref>B147</xm:sqref>
            </x14:sparkline>
            <x14:sparkline>
              <xm:f>Ratios_Calc!E148:N148</xm:f>
              <xm:sqref>B148</xm:sqref>
            </x14:sparkline>
            <x14:sparkline>
              <xm:f>Ratios_Calc!E149:N149</xm:f>
              <xm:sqref>B149</xm:sqref>
            </x14:sparkline>
            <x14:sparkline>
              <xm:f>Ratios_Calc!E150:N150</xm:f>
              <xm:sqref>B150</xm:sqref>
            </x14:sparkline>
            <x14:sparkline>
              <xm:f>Ratios_Calc!E151:N151</xm:f>
              <xm:sqref>B151</xm:sqref>
            </x14:sparkline>
            <x14:sparkline>
              <xm:f>Ratios_Calc!E152:N152</xm:f>
              <xm:sqref>B152</xm:sqref>
            </x14:sparkline>
            <x14:sparkline>
              <xm:f>Ratios_Calc!E153:N153</xm:f>
              <xm:sqref>B153</xm:sqref>
            </x14:sparkline>
            <x14:sparkline>
              <xm:f>Ratios_Calc!E154:N154</xm:f>
              <xm:sqref>B154</xm:sqref>
            </x14:sparkline>
            <x14:sparkline>
              <xm:f>Ratios_Calc!E155:N155</xm:f>
              <xm:sqref>B155</xm:sqref>
            </x14:sparkline>
            <x14:sparkline>
              <xm:f>Ratios_Calc!E156:N156</xm:f>
              <xm:sqref>B156</xm:sqref>
            </x14:sparkline>
            <x14:sparkline>
              <xm:f>Ratios_Calc!E157:N157</xm:f>
              <xm:sqref>B157</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499984740745262"/>
    <pageSetUpPr fitToPage="1"/>
  </sheetPr>
  <dimension ref="C2:R152"/>
  <sheetViews>
    <sheetView showGridLines="0" zoomScale="80" zoomScaleNormal="80" workbookViewId="0">
      <pane xSplit="5" ySplit="3" topLeftCell="F4" activePane="bottomRight" state="frozen"/>
      <selection pane="topRight" activeCell="D1" sqref="D1"/>
      <selection pane="bottomLeft" activeCell="A4" sqref="A4"/>
      <selection pane="bottomRight" activeCell="J22" sqref="J22"/>
    </sheetView>
  </sheetViews>
  <sheetFormatPr defaultColWidth="9.140625" defaultRowHeight="15" x14ac:dyDescent="0.25"/>
  <cols>
    <col min="1" max="1" width="9.140625" style="232"/>
    <col min="2" max="2" width="10.7109375" style="232" customWidth="1"/>
    <col min="3" max="4" width="14.140625" style="232" customWidth="1"/>
    <col min="5" max="5" width="13" style="232" customWidth="1"/>
    <col min="6" max="16" width="18.28515625" style="234" customWidth="1"/>
    <col min="17" max="18" width="18.28515625" style="232" customWidth="1"/>
    <col min="19" max="16384" width="9.140625" style="232"/>
  </cols>
  <sheetData>
    <row r="2" spans="3:18" ht="18.75" x14ac:dyDescent="0.25">
      <c r="E2" s="300" t="s">
        <v>431</v>
      </c>
      <c r="F2" s="297"/>
      <c r="G2" s="297"/>
      <c r="H2" s="297"/>
      <c r="I2" s="297"/>
      <c r="J2" s="297"/>
      <c r="K2" s="297"/>
      <c r="L2" s="297"/>
      <c r="M2" s="297"/>
      <c r="N2" s="297"/>
      <c r="O2" s="297"/>
      <c r="P2" s="298"/>
    </row>
    <row r="3" spans="3:18" x14ac:dyDescent="0.25">
      <c r="E3" s="233"/>
    </row>
    <row r="5" spans="3:18" ht="19.5" customHeight="1" x14ac:dyDescent="0.25">
      <c r="C5" s="264" t="s">
        <v>214</v>
      </c>
      <c r="D5" s="299"/>
      <c r="E5" s="300" t="s">
        <v>432</v>
      </c>
      <c r="F5" s="297"/>
      <c r="G5" s="297"/>
      <c r="H5" s="297"/>
      <c r="I5" s="297"/>
      <c r="J5" s="297"/>
      <c r="K5" s="297"/>
      <c r="L5" s="297"/>
      <c r="M5" s="297"/>
      <c r="N5" s="297"/>
      <c r="O5" s="297"/>
      <c r="P5" s="298"/>
    </row>
    <row r="6" spans="3:18" x14ac:dyDescent="0.25">
      <c r="C6" s="262" t="s">
        <v>93</v>
      </c>
      <c r="D6" s="263" t="s">
        <v>93</v>
      </c>
      <c r="E6" s="43">
        <v>1</v>
      </c>
      <c r="F6" s="44">
        <v>2004</v>
      </c>
      <c r="G6" s="44">
        <f t="shared" ref="G6:P6" si="0">F6+1</f>
        <v>2005</v>
      </c>
      <c r="H6" s="44">
        <f t="shared" si="0"/>
        <v>2006</v>
      </c>
      <c r="I6" s="44">
        <f t="shared" si="0"/>
        <v>2007</v>
      </c>
      <c r="J6" s="44">
        <f t="shared" si="0"/>
        <v>2008</v>
      </c>
      <c r="K6" s="44">
        <f t="shared" si="0"/>
        <v>2009</v>
      </c>
      <c r="L6" s="44">
        <f t="shared" si="0"/>
        <v>2010</v>
      </c>
      <c r="M6" s="44">
        <f t="shared" si="0"/>
        <v>2011</v>
      </c>
      <c r="N6" s="44">
        <f t="shared" si="0"/>
        <v>2012</v>
      </c>
      <c r="O6" s="44">
        <f t="shared" si="0"/>
        <v>2013</v>
      </c>
      <c r="P6" s="44">
        <f t="shared" si="0"/>
        <v>2014</v>
      </c>
      <c r="Q6" s="235" t="s">
        <v>83</v>
      </c>
      <c r="R6" s="235" t="s">
        <v>84</v>
      </c>
    </row>
    <row r="7" spans="3:18" x14ac:dyDescent="0.25">
      <c r="C7" s="294"/>
      <c r="D7" s="295"/>
      <c r="E7" s="45" t="s">
        <v>0</v>
      </c>
      <c r="F7" s="236">
        <v>0.69917695473251029</v>
      </c>
      <c r="G7" s="236">
        <v>0.71480750246791713</v>
      </c>
      <c r="H7" s="236">
        <v>0.71528113810122906</v>
      </c>
      <c r="I7" s="236">
        <v>0.71963230466185157</v>
      </c>
      <c r="J7" s="236">
        <v>0.73173908997859871</v>
      </c>
      <c r="K7" s="236">
        <v>0.7313725490196078</v>
      </c>
      <c r="L7" s="236">
        <v>0.73757791629563674</v>
      </c>
      <c r="M7" s="236">
        <v>0.72744721689059499</v>
      </c>
      <c r="N7" s="236">
        <v>0.72607099143206855</v>
      </c>
      <c r="O7" s="236">
        <v>0.69754571703561119</v>
      </c>
      <c r="P7" s="237">
        <v>0</v>
      </c>
      <c r="Q7" s="238" t="str">
        <f>IF(OR(O7=0,N7=0),"-",IF(O7=N7,"-",CONCATENATE(ROUNDDOWN((O7-N7)*100,1), " ", "p.p")))</f>
        <v>-2.8 p.p</v>
      </c>
      <c r="R7" s="238" t="str">
        <f>IF(OR(O7=0,F7=0),"-",IF(O7=F7,"-",CONCATENATE(ROUNDDOWN((O7-F7)*100,1), " ", "p.p")))</f>
        <v>-0.1 p.p</v>
      </c>
    </row>
    <row r="8" spans="3:18" x14ac:dyDescent="0.25">
      <c r="C8" s="294"/>
      <c r="D8" s="295"/>
      <c r="E8" s="45" t="s">
        <v>1</v>
      </c>
      <c r="F8" s="239">
        <v>0.90383487069115187</v>
      </c>
      <c r="G8" s="239">
        <v>0.9132904285342458</v>
      </c>
      <c r="H8" s="239">
        <v>0.91579552987591173</v>
      </c>
      <c r="I8" s="239">
        <v>0.87304530877882913</v>
      </c>
      <c r="J8" s="239">
        <v>0.86944731739455328</v>
      </c>
      <c r="K8" s="239">
        <v>0.86903206417463585</v>
      </c>
      <c r="L8" s="239">
        <v>0.86709426181166738</v>
      </c>
      <c r="M8" s="239">
        <v>0.9055592252015946</v>
      </c>
      <c r="N8" s="239">
        <v>0.907167909285713</v>
      </c>
      <c r="O8" s="239">
        <v>0.90894241445074142</v>
      </c>
      <c r="P8" s="240">
        <v>0.90896637012449466</v>
      </c>
      <c r="Q8" s="238" t="str">
        <f t="shared" ref="Q8:Q39" si="1">IF(OR(O8=0,N8=0),"-",IF(O8=N8,"-",CONCATENATE(ROUNDDOWN((O8-N8)*100,1), " ", "p.p")))</f>
        <v>0.1 p.p</v>
      </c>
      <c r="R8" s="238" t="str">
        <f t="shared" ref="R8:R39" si="2">IF(OR(O8=0,F8=0),"-",IF(O8=F8,"-",CONCATENATE(ROUNDDOWN((O8-F8)*100,1), " ", "p.p")))</f>
        <v>0.5 p.p</v>
      </c>
    </row>
    <row r="9" spans="3:18" x14ac:dyDescent="0.25">
      <c r="C9" s="294"/>
      <c r="D9" s="295"/>
      <c r="E9" s="45" t="s">
        <v>2</v>
      </c>
      <c r="F9" s="239">
        <v>0</v>
      </c>
      <c r="G9" s="239">
        <v>0</v>
      </c>
      <c r="H9" s="239">
        <v>0</v>
      </c>
      <c r="I9" s="239">
        <v>0.74000707683273181</v>
      </c>
      <c r="J9" s="239">
        <v>0.76478901423770296</v>
      </c>
      <c r="K9" s="239">
        <v>0.85953804565873082</v>
      </c>
      <c r="L9" s="239">
        <v>0.84113136780997511</v>
      </c>
      <c r="M9" s="239">
        <v>0.82147815197006835</v>
      </c>
      <c r="N9" s="239">
        <v>0.82524271844660202</v>
      </c>
      <c r="O9" s="239">
        <v>0.82524271844660202</v>
      </c>
      <c r="P9" s="240">
        <v>0</v>
      </c>
      <c r="Q9" s="238" t="str">
        <f t="shared" si="1"/>
        <v>-</v>
      </c>
      <c r="R9" s="238" t="str">
        <f t="shared" si="2"/>
        <v>-</v>
      </c>
    </row>
    <row r="10" spans="3:18" x14ac:dyDescent="0.25">
      <c r="C10" s="294"/>
      <c r="D10" s="295"/>
      <c r="E10" s="45" t="s">
        <v>3</v>
      </c>
      <c r="F10" s="239">
        <v>0.86624431530336987</v>
      </c>
      <c r="G10" s="239">
        <v>0.85853082608980935</v>
      </c>
      <c r="H10" s="239">
        <v>0.8706470107455434</v>
      </c>
      <c r="I10" s="239">
        <v>0.90376148802830025</v>
      </c>
      <c r="J10" s="239">
        <v>0.90960757422451999</v>
      </c>
      <c r="K10" s="239">
        <v>0.90629006933913447</v>
      </c>
      <c r="L10" s="239">
        <v>0.90013252325926973</v>
      </c>
      <c r="M10" s="239">
        <v>0.89066942550394257</v>
      </c>
      <c r="N10" s="239">
        <v>0.88066834292447493</v>
      </c>
      <c r="O10" s="239">
        <v>0.87621801174392433</v>
      </c>
      <c r="P10" s="240">
        <v>0.87383836447289209</v>
      </c>
      <c r="Q10" s="238" t="str">
        <f t="shared" si="1"/>
        <v>-0.4 p.p</v>
      </c>
      <c r="R10" s="238" t="str">
        <f t="shared" si="2"/>
        <v>0.9 p.p</v>
      </c>
    </row>
    <row r="11" spans="3:18" x14ac:dyDescent="0.25">
      <c r="C11" s="294"/>
      <c r="D11" s="295"/>
      <c r="E11" s="45" t="s">
        <v>4</v>
      </c>
      <c r="F11" s="239">
        <v>0.63451776649746205</v>
      </c>
      <c r="G11" s="239">
        <v>0.65101809954751122</v>
      </c>
      <c r="H11" s="239">
        <v>0.65981500513874625</v>
      </c>
      <c r="I11" s="239">
        <v>0.66697848456501407</v>
      </c>
      <c r="J11" s="239">
        <v>0.67412935323383083</v>
      </c>
      <c r="K11" s="239">
        <v>0.66898148148148151</v>
      </c>
      <c r="L11" s="239">
        <v>0.65884861407249462</v>
      </c>
      <c r="M11" s="239">
        <v>0</v>
      </c>
      <c r="N11" s="239">
        <v>0</v>
      </c>
      <c r="O11" s="239">
        <v>0</v>
      </c>
      <c r="P11" s="240">
        <v>0</v>
      </c>
      <c r="Q11" s="238" t="str">
        <f t="shared" si="1"/>
        <v>-</v>
      </c>
      <c r="R11" s="238" t="str">
        <f t="shared" si="2"/>
        <v>-</v>
      </c>
    </row>
    <row r="12" spans="3:18" x14ac:dyDescent="0.25">
      <c r="C12" s="294"/>
      <c r="D12" s="295"/>
      <c r="E12" s="45" t="s">
        <v>44</v>
      </c>
      <c r="F12" s="239">
        <v>0.62340940474246087</v>
      </c>
      <c r="G12" s="239">
        <v>0.62183770040257091</v>
      </c>
      <c r="H12" s="239">
        <v>0.67033252985646974</v>
      </c>
      <c r="I12" s="239">
        <v>0.69991781786874341</v>
      </c>
      <c r="J12" s="239">
        <v>0.70078369905956106</v>
      </c>
      <c r="K12" s="239">
        <v>0.73228365212834379</v>
      </c>
      <c r="L12" s="239">
        <v>0.67723667964669021</v>
      </c>
      <c r="M12" s="239">
        <v>0.66651420868288336</v>
      </c>
      <c r="N12" s="239">
        <v>0.68062878583515207</v>
      </c>
      <c r="O12" s="239">
        <v>0.66636079151078798</v>
      </c>
      <c r="P12" s="240">
        <v>0.67599382032835265</v>
      </c>
      <c r="Q12" s="238" t="str">
        <f t="shared" si="1"/>
        <v>-1.4 p.p</v>
      </c>
      <c r="R12" s="238" t="str">
        <f t="shared" si="2"/>
        <v>4.2 p.p</v>
      </c>
    </row>
    <row r="13" spans="3:18" x14ac:dyDescent="0.25">
      <c r="C13" s="294"/>
      <c r="D13" s="295"/>
      <c r="E13" s="45" t="s">
        <v>6</v>
      </c>
      <c r="F13" s="239">
        <v>0</v>
      </c>
      <c r="G13" s="239">
        <v>0</v>
      </c>
      <c r="H13" s="239">
        <v>0</v>
      </c>
      <c r="I13" s="239">
        <v>0</v>
      </c>
      <c r="J13" s="239">
        <v>0</v>
      </c>
      <c r="K13" s="239">
        <v>0</v>
      </c>
      <c r="L13" s="239">
        <v>0</v>
      </c>
      <c r="M13" s="239">
        <v>0</v>
      </c>
      <c r="N13" s="239">
        <v>0</v>
      </c>
      <c r="O13" s="239">
        <v>0</v>
      </c>
      <c r="P13" s="240">
        <v>0</v>
      </c>
      <c r="Q13" s="238" t="str">
        <f t="shared" si="1"/>
        <v>-</v>
      </c>
      <c r="R13" s="238" t="str">
        <f t="shared" si="2"/>
        <v>-</v>
      </c>
    </row>
    <row r="14" spans="3:18" x14ac:dyDescent="0.25">
      <c r="C14" s="294"/>
      <c r="D14" s="295"/>
      <c r="E14" s="45" t="s">
        <v>7</v>
      </c>
      <c r="F14" s="239">
        <v>0.85900765599945794</v>
      </c>
      <c r="G14" s="239">
        <v>0.85833717332631176</v>
      </c>
      <c r="H14" s="239">
        <v>0.90759034375720971</v>
      </c>
      <c r="I14" s="239">
        <v>0.91172289000904738</v>
      </c>
      <c r="J14" s="239">
        <v>0.93535075653370015</v>
      </c>
      <c r="K14" s="239">
        <v>0.92526551498191723</v>
      </c>
      <c r="L14" s="239">
        <v>0.88177357131812995</v>
      </c>
      <c r="M14" s="239">
        <v>0.86552463255307566</v>
      </c>
      <c r="N14" s="239">
        <v>0.89359751440103341</v>
      </c>
      <c r="O14" s="239">
        <v>0.89359751440103341</v>
      </c>
      <c r="P14" s="240">
        <v>0</v>
      </c>
      <c r="Q14" s="238" t="str">
        <f t="shared" si="1"/>
        <v>-</v>
      </c>
      <c r="R14" s="238" t="str">
        <f t="shared" si="2"/>
        <v>3.4 p.p</v>
      </c>
    </row>
    <row r="15" spans="3:18" x14ac:dyDescent="0.25">
      <c r="C15" s="294"/>
      <c r="D15" s="295"/>
      <c r="E15" s="45" t="s">
        <v>8</v>
      </c>
      <c r="F15" s="239">
        <v>0.67744367199932987</v>
      </c>
      <c r="G15" s="239">
        <v>0.77414330218068528</v>
      </c>
      <c r="H15" s="239">
        <v>0.82077341003515492</v>
      </c>
      <c r="I15" s="239">
        <v>0.82076485121925014</v>
      </c>
      <c r="J15" s="239">
        <v>0.89314331949990855</v>
      </c>
      <c r="K15" s="239">
        <v>0.96156596879346534</v>
      </c>
      <c r="L15" s="239">
        <v>0.94089093747176955</v>
      </c>
      <c r="M15" s="239">
        <v>0.93467688757006262</v>
      </c>
      <c r="N15" s="239">
        <v>0.92236938925680645</v>
      </c>
      <c r="O15" s="239">
        <v>0.92693648107261406</v>
      </c>
      <c r="P15" s="240">
        <v>0</v>
      </c>
      <c r="Q15" s="238" t="str">
        <f t="shared" si="1"/>
        <v>0.4 p.p</v>
      </c>
      <c r="R15" s="238" t="str">
        <f t="shared" si="2"/>
        <v>24.9 p.p</v>
      </c>
    </row>
    <row r="16" spans="3:18" x14ac:dyDescent="0.25">
      <c r="C16" s="294"/>
      <c r="D16" s="295"/>
      <c r="E16" s="45" t="s">
        <v>9</v>
      </c>
      <c r="F16" s="239">
        <v>0.86594223007531756</v>
      </c>
      <c r="G16" s="239">
        <v>0.87886560039389006</v>
      </c>
      <c r="H16" s="239">
        <v>0.88077793116671232</v>
      </c>
      <c r="I16" s="239">
        <v>0.86311261472155676</v>
      </c>
      <c r="J16" s="239">
        <v>0.86166919080211224</v>
      </c>
      <c r="K16" s="239">
        <v>0.85942497711721044</v>
      </c>
      <c r="L16" s="239">
        <v>0.86797369554889969</v>
      </c>
      <c r="M16" s="239">
        <v>0.90207087075447223</v>
      </c>
      <c r="N16" s="239">
        <v>0.90065445289780666</v>
      </c>
      <c r="O16" s="239">
        <v>0.8868884642368009</v>
      </c>
      <c r="P16" s="240">
        <v>0.89214665527164638</v>
      </c>
      <c r="Q16" s="238" t="str">
        <f t="shared" si="1"/>
        <v>-1.3 p.p</v>
      </c>
      <c r="R16" s="238" t="str">
        <f t="shared" si="2"/>
        <v>2 p.p</v>
      </c>
    </row>
    <row r="17" spans="3:18" x14ac:dyDescent="0.25">
      <c r="C17" s="294"/>
      <c r="D17" s="295"/>
      <c r="E17" s="45" t="s">
        <v>10</v>
      </c>
      <c r="F17" s="239">
        <v>0.92165397170837871</v>
      </c>
      <c r="G17" s="239">
        <v>0.93731041456016173</v>
      </c>
      <c r="H17" s="239">
        <v>0.94259621656881931</v>
      </c>
      <c r="I17" s="239">
        <v>0.93800978792822187</v>
      </c>
      <c r="J17" s="239">
        <v>0.9403597349321553</v>
      </c>
      <c r="K17" s="239">
        <v>0.94154036498608107</v>
      </c>
      <c r="L17" s="239">
        <v>0.94325384847570182</v>
      </c>
      <c r="M17" s="239">
        <v>0.94127806563039729</v>
      </c>
      <c r="N17" s="239">
        <v>0.94590921446045118</v>
      </c>
      <c r="O17" s="239">
        <v>0.94613358870002395</v>
      </c>
      <c r="P17" s="240">
        <v>0.9498657117278424</v>
      </c>
      <c r="Q17" s="238" t="str">
        <f t="shared" si="1"/>
        <v>0 p.p</v>
      </c>
      <c r="R17" s="238" t="str">
        <f t="shared" si="2"/>
        <v>2.4 p.p</v>
      </c>
    </row>
    <row r="18" spans="3:18" x14ac:dyDescent="0.25">
      <c r="C18" s="294"/>
      <c r="D18" s="295"/>
      <c r="E18" s="45" t="s">
        <v>11</v>
      </c>
      <c r="F18" s="239">
        <v>0.8242229713382474</v>
      </c>
      <c r="G18" s="239">
        <v>0.80998842145889616</v>
      </c>
      <c r="H18" s="239">
        <v>0.82026368501300484</v>
      </c>
      <c r="I18" s="239">
        <v>0.82045118878688716</v>
      </c>
      <c r="J18" s="239">
        <v>0.8188653740548304</v>
      </c>
      <c r="K18" s="239">
        <v>0.84343895155938953</v>
      </c>
      <c r="L18" s="239">
        <v>0.84023660808807965</v>
      </c>
      <c r="M18" s="239">
        <v>0.83265191751684431</v>
      </c>
      <c r="N18" s="239">
        <v>0.82916927703295329</v>
      </c>
      <c r="O18" s="239">
        <v>0.83570949448137077</v>
      </c>
      <c r="P18" s="240">
        <v>0</v>
      </c>
      <c r="Q18" s="238" t="str">
        <f t="shared" si="1"/>
        <v>0.6 p.p</v>
      </c>
      <c r="R18" s="238" t="str">
        <f t="shared" si="2"/>
        <v>1.1 p.p</v>
      </c>
    </row>
    <row r="19" spans="3:18" x14ac:dyDescent="0.25">
      <c r="C19" s="294"/>
      <c r="D19" s="295"/>
      <c r="E19" s="45" t="s">
        <v>12</v>
      </c>
      <c r="F19" s="239">
        <v>0.74665981500513878</v>
      </c>
      <c r="G19" s="239">
        <v>0.75528255528255528</v>
      </c>
      <c r="H19" s="239">
        <v>0.75970873786407767</v>
      </c>
      <c r="I19" s="239">
        <v>0.73284419507984466</v>
      </c>
      <c r="J19" s="239">
        <v>0.75568660488626793</v>
      </c>
      <c r="K19" s="239">
        <v>0.71832669322709164</v>
      </c>
      <c r="L19" s="239">
        <v>0.77682403433476399</v>
      </c>
      <c r="M19" s="239">
        <v>0.78881469115191982</v>
      </c>
      <c r="N19" s="239">
        <v>0.81966544267645858</v>
      </c>
      <c r="O19" s="239">
        <v>0.66620626151012896</v>
      </c>
      <c r="P19" s="240">
        <v>0</v>
      </c>
      <c r="Q19" s="238" t="str">
        <f t="shared" si="1"/>
        <v>-15.3 p.p</v>
      </c>
      <c r="R19" s="238" t="str">
        <f t="shared" si="2"/>
        <v>-8 p.p</v>
      </c>
    </row>
    <row r="20" spans="3:18" x14ac:dyDescent="0.25">
      <c r="C20" s="294"/>
      <c r="D20" s="295"/>
      <c r="E20" s="45" t="s">
        <v>13</v>
      </c>
      <c r="F20" s="239">
        <v>0</v>
      </c>
      <c r="G20" s="239">
        <v>0</v>
      </c>
      <c r="H20" s="239">
        <v>0.79749358431550754</v>
      </c>
      <c r="I20" s="239">
        <v>0</v>
      </c>
      <c r="J20" s="239">
        <v>0</v>
      </c>
      <c r="K20" s="239">
        <v>0</v>
      </c>
      <c r="L20" s="239">
        <v>0</v>
      </c>
      <c r="M20" s="239">
        <v>0</v>
      </c>
      <c r="N20" s="239">
        <v>0</v>
      </c>
      <c r="O20" s="239">
        <v>0</v>
      </c>
      <c r="P20" s="240">
        <v>0</v>
      </c>
      <c r="Q20" s="238" t="str">
        <f t="shared" si="1"/>
        <v>-</v>
      </c>
      <c r="R20" s="238" t="str">
        <f t="shared" si="2"/>
        <v>-</v>
      </c>
    </row>
    <row r="21" spans="3:18" x14ac:dyDescent="0.25">
      <c r="C21" s="294"/>
      <c r="D21" s="295"/>
      <c r="E21" s="45" t="s">
        <v>14</v>
      </c>
      <c r="F21" s="239">
        <v>0.72772788548945888</v>
      </c>
      <c r="G21" s="239">
        <v>0.76452133194588978</v>
      </c>
      <c r="H21" s="239">
        <v>0.78614870391304237</v>
      </c>
      <c r="I21" s="239">
        <v>0.7851359619790258</v>
      </c>
      <c r="J21" s="239">
        <v>0.80210563966923476</v>
      </c>
      <c r="K21" s="239">
        <v>0.74836882543511896</v>
      </c>
      <c r="L21" s="239">
        <v>0.72587413284427071</v>
      </c>
      <c r="M21" s="239">
        <v>0.72010969550497261</v>
      </c>
      <c r="N21" s="239">
        <v>0.71351884519812592</v>
      </c>
      <c r="O21" s="239">
        <v>0.7283467179929648</v>
      </c>
      <c r="P21" s="240">
        <v>0</v>
      </c>
      <c r="Q21" s="238" t="str">
        <f t="shared" si="1"/>
        <v>1.4 p.p</v>
      </c>
      <c r="R21" s="238" t="str">
        <f t="shared" si="2"/>
        <v>0 p.p</v>
      </c>
    </row>
    <row r="22" spans="3:18" x14ac:dyDescent="0.25">
      <c r="C22" s="294"/>
      <c r="D22" s="295"/>
      <c r="E22" s="45" t="s">
        <v>15</v>
      </c>
      <c r="F22" s="239">
        <v>0</v>
      </c>
      <c r="G22" s="239">
        <v>0</v>
      </c>
      <c r="H22" s="239">
        <v>0</v>
      </c>
      <c r="I22" s="239">
        <v>0</v>
      </c>
      <c r="J22" s="239">
        <v>0</v>
      </c>
      <c r="K22" s="239">
        <v>0</v>
      </c>
      <c r="L22" s="239">
        <v>0</v>
      </c>
      <c r="M22" s="239">
        <v>0</v>
      </c>
      <c r="N22" s="239">
        <v>0</v>
      </c>
      <c r="O22" s="239">
        <v>0</v>
      </c>
      <c r="P22" s="240">
        <v>0</v>
      </c>
      <c r="Q22" s="238" t="str">
        <f t="shared" si="1"/>
        <v>-</v>
      </c>
      <c r="R22" s="238" t="str">
        <f t="shared" si="2"/>
        <v>-</v>
      </c>
    </row>
    <row r="23" spans="3:18" x14ac:dyDescent="0.25">
      <c r="C23" s="294"/>
      <c r="D23" s="295"/>
      <c r="E23" s="45" t="s">
        <v>16</v>
      </c>
      <c r="F23" s="239">
        <v>0</v>
      </c>
      <c r="G23" s="239">
        <v>0</v>
      </c>
      <c r="H23" s="239">
        <v>0</v>
      </c>
      <c r="I23" s="239">
        <v>0.86988274316971703</v>
      </c>
      <c r="J23" s="239">
        <v>0.89085014409221897</v>
      </c>
      <c r="K23" s="239">
        <v>0.91336350643163411</v>
      </c>
      <c r="L23" s="239">
        <v>0.91884580703336338</v>
      </c>
      <c r="M23" s="239">
        <v>0.93054683998207088</v>
      </c>
      <c r="N23" s="239">
        <v>0.94080270420606726</v>
      </c>
      <c r="O23" s="239">
        <v>0.94080270420606726</v>
      </c>
      <c r="P23" s="240">
        <v>0</v>
      </c>
      <c r="Q23" s="238" t="str">
        <f t="shared" si="1"/>
        <v>-</v>
      </c>
      <c r="R23" s="238" t="str">
        <f t="shared" si="2"/>
        <v>-</v>
      </c>
    </row>
    <row r="24" spans="3:18" x14ac:dyDescent="0.25">
      <c r="C24" s="294"/>
      <c r="D24" s="295"/>
      <c r="E24" s="45" t="s">
        <v>17</v>
      </c>
      <c r="F24" s="239">
        <v>0.87814144525734827</v>
      </c>
      <c r="G24" s="239">
        <v>0.88106857810990802</v>
      </c>
      <c r="H24" s="239">
        <v>0.88547597642593145</v>
      </c>
      <c r="I24" s="239">
        <v>0.8814870446864439</v>
      </c>
      <c r="J24" s="239">
        <v>0.89064162104662326</v>
      </c>
      <c r="K24" s="239">
        <v>0.89403640596888556</v>
      </c>
      <c r="L24" s="239">
        <v>0.89563515790618031</v>
      </c>
      <c r="M24" s="239">
        <v>0.90199194744649291</v>
      </c>
      <c r="N24" s="239">
        <v>0.89180140454025802</v>
      </c>
      <c r="O24" s="239">
        <v>0.89503481854724565</v>
      </c>
      <c r="P24" s="240">
        <v>0.90165409170052235</v>
      </c>
      <c r="Q24" s="238" t="str">
        <f t="shared" si="1"/>
        <v>0.3 p.p</v>
      </c>
      <c r="R24" s="238" t="str">
        <f t="shared" si="2"/>
        <v>1.6 p.p</v>
      </c>
    </row>
    <row r="25" spans="3:18" x14ac:dyDescent="0.25">
      <c r="C25" s="294"/>
      <c r="D25" s="295"/>
      <c r="E25" s="45" t="s">
        <v>18</v>
      </c>
      <c r="F25" s="239">
        <v>0</v>
      </c>
      <c r="G25" s="239">
        <v>0</v>
      </c>
      <c r="H25" s="239">
        <v>0</v>
      </c>
      <c r="I25" s="239">
        <v>0</v>
      </c>
      <c r="J25" s="239">
        <v>0</v>
      </c>
      <c r="K25" s="239">
        <v>0</v>
      </c>
      <c r="L25" s="239">
        <v>0</v>
      </c>
      <c r="M25" s="239">
        <v>0</v>
      </c>
      <c r="N25" s="239">
        <v>0</v>
      </c>
      <c r="O25" s="239">
        <v>0</v>
      </c>
      <c r="P25" s="240">
        <v>0</v>
      </c>
      <c r="Q25" s="238" t="str">
        <f t="shared" si="1"/>
        <v>-</v>
      </c>
      <c r="R25" s="238" t="str">
        <f t="shared" si="2"/>
        <v>-</v>
      </c>
    </row>
    <row r="26" spans="3:18" x14ac:dyDescent="0.25">
      <c r="C26" s="294"/>
      <c r="D26" s="295"/>
      <c r="E26" s="45" t="s">
        <v>19</v>
      </c>
      <c r="F26" s="239">
        <v>0.76459854014598538</v>
      </c>
      <c r="G26" s="239">
        <v>0.75461936437546195</v>
      </c>
      <c r="H26" s="239">
        <v>0.82980177717019821</v>
      </c>
      <c r="I26" s="239">
        <v>0.77532736044107509</v>
      </c>
      <c r="J26" s="239">
        <v>0.6399662731871838</v>
      </c>
      <c r="K26" s="239">
        <v>0.15528531337698784</v>
      </c>
      <c r="L26" s="239">
        <v>0.59366869037294012</v>
      </c>
      <c r="M26" s="239">
        <v>0.56503728251864127</v>
      </c>
      <c r="N26" s="239">
        <v>0.55649613544350385</v>
      </c>
      <c r="O26" s="239">
        <v>0.55649613544350385</v>
      </c>
      <c r="P26" s="240">
        <v>0</v>
      </c>
      <c r="Q26" s="238" t="str">
        <f t="shared" si="1"/>
        <v>-</v>
      </c>
      <c r="R26" s="238" t="str">
        <f t="shared" si="2"/>
        <v>-20.8 p.p</v>
      </c>
    </row>
    <row r="27" spans="3:18" x14ac:dyDescent="0.25">
      <c r="C27" s="294"/>
      <c r="D27" s="295"/>
      <c r="E27" s="45" t="s">
        <v>20</v>
      </c>
      <c r="F27" s="239">
        <v>0.76751564290120744</v>
      </c>
      <c r="G27" s="239">
        <v>0.83786180762718698</v>
      </c>
      <c r="H27" s="239">
        <v>0.86081635310201143</v>
      </c>
      <c r="I27" s="239">
        <v>0.86010205846739307</v>
      </c>
      <c r="J27" s="239">
        <v>0.87439183170013013</v>
      </c>
      <c r="K27" s="239">
        <v>0.89025575988163175</v>
      </c>
      <c r="L27" s="239">
        <v>0.89924492685228885</v>
      </c>
      <c r="M27" s="239">
        <v>0.91283370858797042</v>
      </c>
      <c r="N27" s="239">
        <v>0.91578438985586841</v>
      </c>
      <c r="O27" s="239">
        <v>0.9438712142925384</v>
      </c>
      <c r="P27" s="240">
        <v>0</v>
      </c>
      <c r="Q27" s="238" t="str">
        <f t="shared" si="1"/>
        <v>2.8 p.p</v>
      </c>
      <c r="R27" s="238" t="str">
        <f t="shared" si="2"/>
        <v>17.6 p.p</v>
      </c>
    </row>
    <row r="28" spans="3:18" x14ac:dyDescent="0.25">
      <c r="C28" s="294"/>
      <c r="D28" s="295"/>
      <c r="E28" s="45" t="s">
        <v>21</v>
      </c>
      <c r="F28" s="239">
        <v>0</v>
      </c>
      <c r="G28" s="239">
        <v>0</v>
      </c>
      <c r="H28" s="239">
        <v>0</v>
      </c>
      <c r="I28" s="239">
        <v>0</v>
      </c>
      <c r="J28" s="239">
        <v>0.62282398452611221</v>
      </c>
      <c r="K28" s="239">
        <v>0.65990534144692359</v>
      </c>
      <c r="L28" s="239">
        <v>0.6648203380201676</v>
      </c>
      <c r="M28" s="239">
        <v>0.64503069087109832</v>
      </c>
      <c r="N28" s="239">
        <v>0.69973497456403311</v>
      </c>
      <c r="O28" s="239">
        <v>0.7132101835577459</v>
      </c>
      <c r="P28" s="240">
        <v>0</v>
      </c>
      <c r="Q28" s="238" t="str">
        <f t="shared" si="1"/>
        <v>1.3 p.p</v>
      </c>
      <c r="R28" s="238" t="str">
        <f t="shared" si="2"/>
        <v>-</v>
      </c>
    </row>
    <row r="29" spans="3:18" x14ac:dyDescent="0.25">
      <c r="C29" s="294"/>
      <c r="D29" s="295"/>
      <c r="E29" s="45" t="s">
        <v>22</v>
      </c>
      <c r="F29" s="239">
        <v>0</v>
      </c>
      <c r="G29" s="239">
        <v>0</v>
      </c>
      <c r="H29" s="239">
        <v>0</v>
      </c>
      <c r="I29" s="239">
        <v>0</v>
      </c>
      <c r="J29" s="239">
        <v>0</v>
      </c>
      <c r="K29" s="239">
        <v>0</v>
      </c>
      <c r="L29" s="239">
        <v>0</v>
      </c>
      <c r="M29" s="239">
        <v>0</v>
      </c>
      <c r="N29" s="239">
        <v>0</v>
      </c>
      <c r="O29" s="239">
        <v>0</v>
      </c>
      <c r="P29" s="240">
        <v>0</v>
      </c>
      <c r="Q29" s="238" t="str">
        <f t="shared" si="1"/>
        <v>-</v>
      </c>
      <c r="R29" s="238" t="str">
        <f t="shared" si="2"/>
        <v>-</v>
      </c>
    </row>
    <row r="30" spans="3:18" x14ac:dyDescent="0.25">
      <c r="C30" s="294"/>
      <c r="D30" s="295"/>
      <c r="E30" s="45" t="s">
        <v>23</v>
      </c>
      <c r="F30" s="239">
        <v>0.79572839092962921</v>
      </c>
      <c r="G30" s="239">
        <v>0.83256667877173862</v>
      </c>
      <c r="H30" s="239">
        <v>0.82381591870277193</v>
      </c>
      <c r="I30" s="239">
        <v>0.84851800076986983</v>
      </c>
      <c r="J30" s="239">
        <v>0.87291799689865912</v>
      </c>
      <c r="K30" s="239">
        <v>0.85941145742643221</v>
      </c>
      <c r="L30" s="239">
        <v>0.88713951675759939</v>
      </c>
      <c r="M30" s="239">
        <v>0.88802201359663324</v>
      </c>
      <c r="N30" s="239">
        <v>0.84550813695367744</v>
      </c>
      <c r="O30" s="239">
        <v>0.84550813695367744</v>
      </c>
      <c r="P30" s="240">
        <v>0</v>
      </c>
      <c r="Q30" s="238" t="str">
        <f t="shared" si="1"/>
        <v>-</v>
      </c>
      <c r="R30" s="238" t="str">
        <f t="shared" si="2"/>
        <v>4.9 p.p</v>
      </c>
    </row>
    <row r="31" spans="3:18" x14ac:dyDescent="0.25">
      <c r="C31" s="294"/>
      <c r="D31" s="295"/>
      <c r="E31" s="45" t="s">
        <v>24</v>
      </c>
      <c r="F31" s="239">
        <v>0.78329966329966327</v>
      </c>
      <c r="G31" s="239">
        <v>0.88246161686946545</v>
      </c>
      <c r="H31" s="239">
        <v>0.8331202435312024</v>
      </c>
      <c r="I31" s="239">
        <v>0.82451067615658358</v>
      </c>
      <c r="J31" s="239">
        <v>0.84669555796316376</v>
      </c>
      <c r="K31" s="239">
        <v>0.87166460924888411</v>
      </c>
      <c r="L31" s="239">
        <v>0.82296293039004431</v>
      </c>
      <c r="M31" s="239">
        <v>0.81229990909450223</v>
      </c>
      <c r="N31" s="239">
        <v>0.84641157433847325</v>
      </c>
      <c r="O31" s="239">
        <v>0.84641157433847325</v>
      </c>
      <c r="P31" s="240">
        <v>0</v>
      </c>
      <c r="Q31" s="238" t="str">
        <f t="shared" si="1"/>
        <v>-</v>
      </c>
      <c r="R31" s="238" t="str">
        <f t="shared" si="2"/>
        <v>6.3 p.p</v>
      </c>
    </row>
    <row r="32" spans="3:18" x14ac:dyDescent="0.25">
      <c r="C32" s="294"/>
      <c r="D32" s="295"/>
      <c r="E32" s="45" t="s">
        <v>25</v>
      </c>
      <c r="F32" s="239">
        <v>0.84214732258913327</v>
      </c>
      <c r="G32" s="239">
        <v>0.85456000590846881</v>
      </c>
      <c r="H32" s="239">
        <v>0.83357627296620007</v>
      </c>
      <c r="I32" s="239">
        <v>0.85935181257290816</v>
      </c>
      <c r="J32" s="239">
        <v>0.82682652755065722</v>
      </c>
      <c r="K32" s="239">
        <v>0.79577095201290093</v>
      </c>
      <c r="L32" s="239">
        <v>0.78997982387101073</v>
      </c>
      <c r="M32" s="239">
        <v>0.79037572770480191</v>
      </c>
      <c r="N32" s="239">
        <v>0.78189894445282482</v>
      </c>
      <c r="O32" s="239">
        <v>0.77146548639875367</v>
      </c>
      <c r="P32" s="240">
        <v>1.2287846551894441</v>
      </c>
      <c r="Q32" s="238" t="str">
        <f t="shared" si="1"/>
        <v>-1 p.p</v>
      </c>
      <c r="R32" s="238" t="str">
        <f t="shared" si="2"/>
        <v>-7 p.p</v>
      </c>
    </row>
    <row r="33" spans="3:18" x14ac:dyDescent="0.25">
      <c r="C33" s="294"/>
      <c r="D33" s="295"/>
      <c r="E33" s="45" t="s">
        <v>26</v>
      </c>
      <c r="F33" s="239">
        <v>0.66341461361443987</v>
      </c>
      <c r="G33" s="239">
        <v>0.67112394838312472</v>
      </c>
      <c r="H33" s="239">
        <v>0.68154804679924019</v>
      </c>
      <c r="I33" s="239">
        <v>0.69642730470448877</v>
      </c>
      <c r="J33" s="239">
        <v>0.71939407752969076</v>
      </c>
      <c r="K33" s="239">
        <v>0.7595030320958438</v>
      </c>
      <c r="L33" s="239">
        <v>0</v>
      </c>
      <c r="M33" s="239">
        <v>0</v>
      </c>
      <c r="N33" s="239">
        <v>0</v>
      </c>
      <c r="O33" s="239">
        <v>0</v>
      </c>
      <c r="P33" s="240">
        <v>0</v>
      </c>
      <c r="Q33" s="238" t="str">
        <f t="shared" si="1"/>
        <v>-</v>
      </c>
      <c r="R33" s="238" t="str">
        <f t="shared" si="2"/>
        <v>-</v>
      </c>
    </row>
    <row r="34" spans="3:18" x14ac:dyDescent="0.25">
      <c r="C34" s="294"/>
      <c r="D34" s="295"/>
      <c r="E34" s="45" t="s">
        <v>27</v>
      </c>
      <c r="F34" s="239">
        <v>0.84582434182132071</v>
      </c>
      <c r="G34" s="239">
        <v>0.87913617854264159</v>
      </c>
      <c r="H34" s="239">
        <v>0.86953777091954831</v>
      </c>
      <c r="I34" s="239">
        <v>0.87364384114649041</v>
      </c>
      <c r="J34" s="239">
        <v>0.87662468080222633</v>
      </c>
      <c r="K34" s="239">
        <v>0.86592621148816906</v>
      </c>
      <c r="L34" s="239">
        <v>0.85641189298441578</v>
      </c>
      <c r="M34" s="239">
        <v>0.86270983213429264</v>
      </c>
      <c r="N34" s="239">
        <v>0.83388769066860691</v>
      </c>
      <c r="O34" s="239">
        <v>0.84256398160160395</v>
      </c>
      <c r="P34" s="240">
        <v>0</v>
      </c>
      <c r="Q34" s="238" t="str">
        <f t="shared" si="1"/>
        <v>0.8 p.p</v>
      </c>
      <c r="R34" s="238" t="str">
        <f t="shared" si="2"/>
        <v>-0.3 p.p</v>
      </c>
    </row>
    <row r="35" spans="3:18" x14ac:dyDescent="0.25">
      <c r="C35" s="294"/>
      <c r="D35" s="295"/>
      <c r="E35" s="45" t="s">
        <v>28</v>
      </c>
      <c r="F35" s="239">
        <v>0.8367881655552889</v>
      </c>
      <c r="G35" s="239">
        <v>0.8755618842364532</v>
      </c>
      <c r="H35" s="239">
        <v>0.85379187904876308</v>
      </c>
      <c r="I35" s="239">
        <v>0.88367844092570036</v>
      </c>
      <c r="J35" s="239">
        <v>0.85693536673928827</v>
      </c>
      <c r="K35" s="239">
        <v>0.85664819944598336</v>
      </c>
      <c r="L35" s="239">
        <v>0.86300417246175243</v>
      </c>
      <c r="M35" s="239">
        <v>0.86707988980716255</v>
      </c>
      <c r="N35" s="239">
        <v>0.8666666666666667</v>
      </c>
      <c r="O35" s="239">
        <v>1.1468805704099823</v>
      </c>
      <c r="P35" s="240">
        <v>0</v>
      </c>
      <c r="Q35" s="238" t="str">
        <f t="shared" si="1"/>
        <v>28 p.p</v>
      </c>
      <c r="R35" s="238" t="str">
        <f t="shared" si="2"/>
        <v>31 p.p</v>
      </c>
    </row>
    <row r="36" spans="3:18" x14ac:dyDescent="0.25">
      <c r="C36" s="294"/>
      <c r="D36" s="295"/>
      <c r="E36" s="45" t="s">
        <v>43</v>
      </c>
      <c r="F36" s="239">
        <v>0.65368299267258001</v>
      </c>
      <c r="G36" s="239">
        <v>0.65624122437517551</v>
      </c>
      <c r="H36" s="239">
        <v>0</v>
      </c>
      <c r="I36" s="239">
        <v>0</v>
      </c>
      <c r="J36" s="239">
        <v>0</v>
      </c>
      <c r="K36" s="239">
        <v>0</v>
      </c>
      <c r="L36" s="239">
        <v>0</v>
      </c>
      <c r="M36" s="239">
        <v>0</v>
      </c>
      <c r="N36" s="239">
        <v>0</v>
      </c>
      <c r="O36" s="239">
        <v>0</v>
      </c>
      <c r="P36" s="240">
        <v>0</v>
      </c>
      <c r="Q36" s="238" t="str">
        <f t="shared" si="1"/>
        <v>-</v>
      </c>
      <c r="R36" s="238" t="str">
        <f t="shared" si="2"/>
        <v>-</v>
      </c>
    </row>
    <row r="37" spans="3:18" x14ac:dyDescent="0.25">
      <c r="C37" s="294"/>
      <c r="D37" s="295"/>
      <c r="E37" s="45" t="s">
        <v>30</v>
      </c>
      <c r="F37" s="239">
        <v>0.42861633570646529</v>
      </c>
      <c r="G37" s="239">
        <v>0.43032850692822666</v>
      </c>
      <c r="H37" s="239">
        <v>0.64204102830433663</v>
      </c>
      <c r="I37" s="239">
        <v>0.66882012920775258</v>
      </c>
      <c r="J37" s="239">
        <v>0.68978220825658254</v>
      </c>
      <c r="K37" s="239">
        <v>0.69386122775444903</v>
      </c>
      <c r="L37" s="239">
        <v>0.71427300231357893</v>
      </c>
      <c r="M37" s="239">
        <v>0.72152662543370039</v>
      </c>
      <c r="N37" s="239">
        <v>0.72262118491921001</v>
      </c>
      <c r="O37" s="239">
        <v>0.72057667103538658</v>
      </c>
      <c r="P37" s="240">
        <v>0</v>
      </c>
      <c r="Q37" s="238" t="str">
        <f t="shared" si="1"/>
        <v>-0.2 p.p</v>
      </c>
      <c r="R37" s="238" t="str">
        <f t="shared" si="2"/>
        <v>29.1 p.p</v>
      </c>
    </row>
    <row r="38" spans="3:18" x14ac:dyDescent="0.25">
      <c r="C38" s="294"/>
      <c r="D38" s="295"/>
      <c r="E38" s="45" t="s">
        <v>41</v>
      </c>
      <c r="F38" s="241">
        <v>0.78491000605081773</v>
      </c>
      <c r="G38" s="241">
        <v>0.79273072917463516</v>
      </c>
      <c r="H38" s="241">
        <v>0.6714896371705078</v>
      </c>
      <c r="I38" s="241">
        <v>0</v>
      </c>
      <c r="J38" s="241">
        <v>0</v>
      </c>
      <c r="K38" s="241">
        <v>0</v>
      </c>
      <c r="L38" s="241">
        <v>0</v>
      </c>
      <c r="M38" s="241">
        <v>0</v>
      </c>
      <c r="N38" s="241">
        <v>0</v>
      </c>
      <c r="O38" s="241">
        <v>0</v>
      </c>
      <c r="P38" s="242">
        <v>0</v>
      </c>
      <c r="Q38" s="238" t="str">
        <f t="shared" si="1"/>
        <v>-</v>
      </c>
      <c r="R38" s="238" t="str">
        <f t="shared" si="2"/>
        <v>-</v>
      </c>
    </row>
    <row r="39" spans="3:18" ht="15.75" thickBot="1" x14ac:dyDescent="0.3">
      <c r="C39" s="258"/>
      <c r="D39" s="259"/>
      <c r="E39" s="243" t="s">
        <v>90</v>
      </c>
      <c r="F39" s="243">
        <v>0.8379310859248682</v>
      </c>
      <c r="G39" s="243">
        <v>0.83974037313046734</v>
      </c>
      <c r="H39" s="243">
        <v>0.84830739726856819</v>
      </c>
      <c r="I39" s="243">
        <v>0.85042585755063527</v>
      </c>
      <c r="J39" s="243">
        <v>0.85205994648821071</v>
      </c>
      <c r="K39" s="243">
        <v>0.85298128893006908</v>
      </c>
      <c r="L39" s="243">
        <v>0.85306543736522011</v>
      </c>
      <c r="M39" s="243">
        <v>0.85384806675256908</v>
      </c>
      <c r="N39" s="243">
        <v>0.84899795753853602</v>
      </c>
      <c r="O39" s="243">
        <v>0.84738827403573924</v>
      </c>
      <c r="P39" s="243" t="s">
        <v>355</v>
      </c>
      <c r="Q39" s="238" t="str">
        <f t="shared" si="1"/>
        <v>-0.1 p.p</v>
      </c>
      <c r="R39" s="238" t="str">
        <f t="shared" si="2"/>
        <v>0.9 p.p</v>
      </c>
    </row>
    <row r="40" spans="3:18" ht="15.75" thickTop="1" x14ac:dyDescent="0.25">
      <c r="F40" s="232"/>
      <c r="G40" s="232"/>
      <c r="H40" s="232"/>
      <c r="I40" s="232"/>
      <c r="J40" s="232"/>
      <c r="K40" s="232"/>
      <c r="L40" s="232"/>
      <c r="M40" s="232"/>
      <c r="N40" s="232"/>
      <c r="O40" s="232"/>
      <c r="P40" s="232"/>
      <c r="Q40" s="244"/>
    </row>
    <row r="41" spans="3:18" x14ac:dyDescent="0.25">
      <c r="F41" s="245"/>
      <c r="G41" s="245"/>
      <c r="H41" s="245"/>
      <c r="I41" s="245"/>
      <c r="J41" s="245"/>
      <c r="K41" s="245"/>
      <c r="L41" s="245"/>
      <c r="M41" s="245"/>
      <c r="N41" s="245"/>
      <c r="O41" s="245"/>
      <c r="P41" s="245"/>
    </row>
    <row r="42" spans="3:18" ht="18.75" x14ac:dyDescent="0.25">
      <c r="C42" s="264" t="s">
        <v>215</v>
      </c>
      <c r="D42" s="299"/>
      <c r="E42" s="300" t="s">
        <v>433</v>
      </c>
      <c r="F42" s="297"/>
      <c r="G42" s="297"/>
      <c r="H42" s="297"/>
      <c r="I42" s="297"/>
      <c r="J42" s="297"/>
      <c r="K42" s="297"/>
      <c r="L42" s="297"/>
      <c r="M42" s="297"/>
      <c r="N42" s="297"/>
      <c r="O42" s="297"/>
      <c r="P42" s="298"/>
    </row>
    <row r="43" spans="3:18" x14ac:dyDescent="0.25">
      <c r="C43" s="262" t="s">
        <v>93</v>
      </c>
      <c r="D43" s="263" t="s">
        <v>93</v>
      </c>
      <c r="E43" s="43">
        <v>2</v>
      </c>
      <c r="F43" s="44">
        <v>2004</v>
      </c>
      <c r="G43" s="44">
        <f t="shared" ref="G43:P43" si="3">F43+1</f>
        <v>2005</v>
      </c>
      <c r="H43" s="44">
        <f t="shared" si="3"/>
        <v>2006</v>
      </c>
      <c r="I43" s="44">
        <f t="shared" si="3"/>
        <v>2007</v>
      </c>
      <c r="J43" s="44">
        <f t="shared" si="3"/>
        <v>2008</v>
      </c>
      <c r="K43" s="44">
        <f t="shared" si="3"/>
        <v>2009</v>
      </c>
      <c r="L43" s="44">
        <f t="shared" si="3"/>
        <v>2010</v>
      </c>
      <c r="M43" s="44">
        <f t="shared" si="3"/>
        <v>2011</v>
      </c>
      <c r="N43" s="44">
        <f t="shared" si="3"/>
        <v>2012</v>
      </c>
      <c r="O43" s="44">
        <f t="shared" si="3"/>
        <v>2013</v>
      </c>
      <c r="P43" s="44">
        <f t="shared" si="3"/>
        <v>2014</v>
      </c>
      <c r="Q43" s="235" t="s">
        <v>88</v>
      </c>
      <c r="R43" s="235" t="s">
        <v>89</v>
      </c>
    </row>
    <row r="44" spans="3:18" x14ac:dyDescent="0.25">
      <c r="C44" s="294"/>
      <c r="D44" s="295"/>
      <c r="E44" s="45" t="s">
        <v>0</v>
      </c>
      <c r="F44" s="236">
        <f>IF(OR(Ratios_Calc!E124=0,Claims!F46=0),0,Claims!F46/Ratios_Calc!E124)</f>
        <v>0.76854031783401999</v>
      </c>
      <c r="G44" s="236">
        <f>IF(OR(Ratios_Calc!F124=0,Claims!G46=0),0,Claims!G46/Ratios_Calc!F124)</f>
        <v>0.73871012291120008</v>
      </c>
      <c r="H44" s="236">
        <f>IF(OR(Ratios_Calc!G124=0,Claims!H46=0),0,Claims!H46/Ratios_Calc!G124)</f>
        <v>0.77120822622107965</v>
      </c>
      <c r="I44" s="236">
        <f>IF(OR(Ratios_Calc!H124=0,Claims!I46=0),0,Claims!I46/Ratios_Calc!H124)</f>
        <v>0.75964546402502608</v>
      </c>
      <c r="J44" s="236">
        <f>IF(OR(Ratios_Calc!I124=0,Claims!J46=0),0,Claims!J46/Ratios_Calc!I124)</f>
        <v>0.77861139369277721</v>
      </c>
      <c r="K44" s="236">
        <f>IF(OR(Ratios_Calc!J124=0,Claims!K46=0),0,Claims!K46/Ratios_Calc!J124)</f>
        <v>0.82075833014170818</v>
      </c>
      <c r="L44" s="236">
        <f>IF(OR(Ratios_Calc!K124=0,Claims!L46=0),0,Claims!L46/Ratios_Calc!K124)</f>
        <v>0.72799710249909455</v>
      </c>
      <c r="M44" s="236">
        <f>IF(OR(Ratios_Calc!L124=0,Claims!M46=0),0,Claims!M46/Ratios_Calc!L124)</f>
        <v>0.69668463921073764</v>
      </c>
      <c r="N44" s="236">
        <f>IF(OR(Ratios_Calc!M124=0,Claims!N46=0),0,Claims!N46/Ratios_Calc!M124)</f>
        <v>0.72915261856596991</v>
      </c>
      <c r="O44" s="236">
        <f>IF(OR(Ratios_Calc!N124=0,Claims!O46=0),0,Claims!O46/Ratios_Calc!N124)</f>
        <v>0.76083707025411063</v>
      </c>
      <c r="P44" s="237">
        <f>IF(OR(Ratios_Calc!O124=0,Claims!P46=0),0,Claims!P46/Ratios_Calc!O124)</f>
        <v>0</v>
      </c>
      <c r="Q44" s="238" t="str">
        <f>IF(OR(O44=0,N44=0),"-",IF(O44=N44,"-",CONCATENATE(ROUNDDOWN((O44-N44)*100,1), " ", "p.p")))</f>
        <v>3.1 p.p</v>
      </c>
      <c r="R44" s="238" t="str">
        <f>IF(OR(O44=0,F44=0),"-",IF(O44=F44,"-",CONCATENATE(ROUNDDOWN((O44-F44)*100,1), " ", "p.p")))</f>
        <v>-0.7 p.p</v>
      </c>
    </row>
    <row r="45" spans="3:18" x14ac:dyDescent="0.25">
      <c r="C45" s="294"/>
      <c r="D45" s="295"/>
      <c r="E45" s="45" t="s">
        <v>1</v>
      </c>
      <c r="F45" s="239">
        <f>IF(OR(Ratios_Calc!E125=0,Claims!F47=0),0,Claims!F47/Ratios_Calc!E125)</f>
        <v>0.70915913308345069</v>
      </c>
      <c r="G45" s="239">
        <f>IF(OR(Ratios_Calc!F125=0,Claims!G47=0),0,Claims!G47/Ratios_Calc!F125)</f>
        <v>0.77167888774591353</v>
      </c>
      <c r="H45" s="239">
        <f>IF(OR(Ratios_Calc!G125=0,Claims!H47=0),0,Claims!H47/Ratios_Calc!G125)</f>
        <v>0.66465567758557109</v>
      </c>
      <c r="I45" s="239">
        <f>IF(OR(Ratios_Calc!H125=0,Claims!I47=0),0,Claims!I47/Ratios_Calc!H125)</f>
        <v>0.77720922217168531</v>
      </c>
      <c r="J45" s="239">
        <f>IF(OR(Ratios_Calc!I125=0,Claims!J47=0),0,Claims!J47/Ratios_Calc!I125)</f>
        <v>1.0885757306091264</v>
      </c>
      <c r="K45" s="239">
        <f>IF(OR(Ratios_Calc!J125=0,Claims!K47=0),0,Claims!K47/Ratios_Calc!J125)</f>
        <v>0.72403350093500463</v>
      </c>
      <c r="L45" s="239">
        <f>IF(OR(Ratios_Calc!K125=0,Claims!L47=0),0,Claims!L47/Ratios_Calc!K125)</f>
        <v>0.7659222392169468</v>
      </c>
      <c r="M45" s="239">
        <f>IF(OR(Ratios_Calc!L125=0,Claims!M47=0),0,Claims!M47/Ratios_Calc!L125)</f>
        <v>0.67678459183965678</v>
      </c>
      <c r="N45" s="239">
        <f>IF(OR(Ratios_Calc!M125=0,Claims!N47=0),0,Claims!N47/Ratios_Calc!M125)</f>
        <v>0.67246174627665589</v>
      </c>
      <c r="O45" s="239">
        <f>IF(OR(Ratios_Calc!N125=0,Claims!O47=0),0,Claims!O47/Ratios_Calc!N125)</f>
        <v>0.68901893362326061</v>
      </c>
      <c r="P45" s="240">
        <f>IF(OR(Ratios_Calc!O125=0,Claims!P47=0),0,Claims!P47/Ratios_Calc!O125)</f>
        <v>0.67167946749131613</v>
      </c>
      <c r="Q45" s="238" t="str">
        <f t="shared" ref="Q45:Q76" si="4">IF(OR(O45=0,N45=0),"-",IF(O45=N45,"-",CONCATENATE(ROUNDDOWN((O45-N45)*100,1), " ", "p.p")))</f>
        <v>1.6 p.p</v>
      </c>
      <c r="R45" s="238" t="str">
        <f t="shared" ref="R45:R76" si="5">IF(OR(O45=0,F45=0),"-",IF(O45=F45,"-",CONCATENATE(ROUNDDOWN((O45-F45)*100,1), " ", "p.p")))</f>
        <v>-2 p.p</v>
      </c>
    </row>
    <row r="46" spans="3:18" x14ac:dyDescent="0.25">
      <c r="C46" s="294"/>
      <c r="D46" s="295"/>
      <c r="E46" s="45" t="s">
        <v>2</v>
      </c>
      <c r="F46" s="239">
        <f>IF(OR(Ratios_Calc!E126=0,Claims!F48=0),0,Claims!F48/Ratios_Calc!E126)</f>
        <v>0</v>
      </c>
      <c r="G46" s="239">
        <f>IF(OR(Ratios_Calc!F126=0,Claims!G48=0),0,Claims!G48/Ratios_Calc!F126)</f>
        <v>0</v>
      </c>
      <c r="H46" s="239">
        <f>IF(OR(Ratios_Calc!G126=0,Claims!H48=0),0,Claims!H48/Ratios_Calc!G126)</f>
        <v>0</v>
      </c>
      <c r="I46" s="239">
        <f>IF(OR(Ratios_Calc!H126=0,Claims!I48=0),0,Claims!I48/Ratios_Calc!H126)</f>
        <v>0.59790664916501157</v>
      </c>
      <c r="J46" s="239">
        <f>IF(OR(Ratios_Calc!I126=0,Claims!J48=0),0,Claims!J48/Ratios_Calc!I126)</f>
        <v>0.66067850351330715</v>
      </c>
      <c r="K46" s="239">
        <f>IF(OR(Ratios_Calc!J126=0,Claims!K48=0),0,Claims!K48/Ratios_Calc!J126)</f>
        <v>0.60957666777821407</v>
      </c>
      <c r="L46" s="239">
        <f>IF(OR(Ratios_Calc!K126=0,Claims!L48=0),0,Claims!L48/Ratios_Calc!K126)</f>
        <v>0.7385874645571423</v>
      </c>
      <c r="M46" s="239">
        <f>IF(OR(Ratios_Calc!L126=0,Claims!M48=0),0,Claims!M48/Ratios_Calc!L126)</f>
        <v>0.62540322201859166</v>
      </c>
      <c r="N46" s="239">
        <f>IF(OR(Ratios_Calc!M126=0,Claims!N48=0),0,Claims!N48/Ratios_Calc!M126)</f>
        <v>0</v>
      </c>
      <c r="O46" s="239">
        <f>IF(OR(Ratios_Calc!N126=0,Claims!O48=0),0,Claims!O48/Ratios_Calc!N126)</f>
        <v>0</v>
      </c>
      <c r="P46" s="240">
        <f>IF(OR(Ratios_Calc!O126=0,Claims!P48=0),0,Claims!P48/Ratios_Calc!O126)</f>
        <v>0</v>
      </c>
      <c r="Q46" s="238" t="str">
        <f t="shared" si="4"/>
        <v>-</v>
      </c>
      <c r="R46" s="238" t="str">
        <f t="shared" si="5"/>
        <v>-</v>
      </c>
    </row>
    <row r="47" spans="3:18" x14ac:dyDescent="0.25">
      <c r="C47" s="294"/>
      <c r="D47" s="295"/>
      <c r="E47" s="45" t="s">
        <v>3</v>
      </c>
      <c r="F47" s="239">
        <f>IF(OR(Ratios_Calc!E127=0,Claims!F49=0),0,Claims!F49/Ratios_Calc!E127)</f>
        <v>0.37253764595164757</v>
      </c>
      <c r="G47" s="239">
        <f>IF(OR(Ratios_Calc!F127=0,Claims!G49=0),0,Claims!G49/Ratios_Calc!F127)</f>
        <v>0.41055890525366501</v>
      </c>
      <c r="H47" s="239">
        <f>IF(OR(Ratios_Calc!G127=0,Claims!H49=0),0,Claims!H49/Ratios_Calc!G127)</f>
        <v>0.35492948482122666</v>
      </c>
      <c r="I47" s="239">
        <f>IF(OR(Ratios_Calc!H127=0,Claims!I49=0),0,Claims!I49/Ratios_Calc!H127)</f>
        <v>0.35338379883431154</v>
      </c>
      <c r="J47" s="239">
        <f>IF(OR(Ratios_Calc!I127=0,Claims!J49=0),0,Claims!J49/Ratios_Calc!I127)</f>
        <v>0.34374559975300856</v>
      </c>
      <c r="K47" s="239">
        <f>IF(OR(Ratios_Calc!J127=0,Claims!K49=0),0,Claims!K49/Ratios_Calc!J127)</f>
        <v>0.3841372130950827</v>
      </c>
      <c r="L47" s="239">
        <f>IF(OR(Ratios_Calc!K127=0,Claims!L49=0),0,Claims!L49/Ratios_Calc!K127)</f>
        <v>0.38451817495564677</v>
      </c>
      <c r="M47" s="239">
        <f>IF(OR(Ratios_Calc!L127=0,Claims!M49=0),0,Claims!M49/Ratios_Calc!L127)</f>
        <v>0.4177708800473815</v>
      </c>
      <c r="N47" s="239">
        <f>IF(OR(Ratios_Calc!M127=0,Claims!N49=0),0,Claims!N49/Ratios_Calc!M127)</f>
        <v>0.38411093115682676</v>
      </c>
      <c r="O47" s="239">
        <f>IF(OR(Ratios_Calc!N127=0,Claims!O49=0),0,Claims!O49/Ratios_Calc!N127)</f>
        <v>0.37275846581763411</v>
      </c>
      <c r="P47" s="240">
        <f>IF(OR(Ratios_Calc!O127=0,Claims!P49=0),0,Claims!P49/Ratios_Calc!O127)</f>
        <v>0.38582880183822232</v>
      </c>
      <c r="Q47" s="238" t="str">
        <f t="shared" si="4"/>
        <v>-1.1 p.p</v>
      </c>
      <c r="R47" s="238" t="str">
        <f t="shared" si="5"/>
        <v>0 p.p</v>
      </c>
    </row>
    <row r="48" spans="3:18" x14ac:dyDescent="0.25">
      <c r="C48" s="294"/>
      <c r="D48" s="295"/>
      <c r="E48" s="45" t="s">
        <v>4</v>
      </c>
      <c r="F48" s="239">
        <f>IF(OR(Ratios_Calc!E128=0,Claims!F50=0),0,Claims!F50/Ratios_Calc!E128)</f>
        <v>0.24014739866341892</v>
      </c>
      <c r="G48" s="239">
        <f>IF(OR(Ratios_Calc!F128=0,Claims!G50=0),0,Claims!G50/Ratios_Calc!F128)</f>
        <v>0.26262982269644658</v>
      </c>
      <c r="H48" s="239">
        <f>IF(OR(Ratios_Calc!G128=0,Claims!H50=0),0,Claims!H50/Ratios_Calc!G128)</f>
        <v>0.24238500730213502</v>
      </c>
      <c r="I48" s="239">
        <f>IF(OR(Ratios_Calc!H128=0,Claims!I50=0),0,Claims!I50/Ratios_Calc!H128)</f>
        <v>0.39669634382420288</v>
      </c>
      <c r="J48" s="239">
        <f>IF(OR(Ratios_Calc!I128=0,Claims!J50=0),0,Claims!J50/Ratios_Calc!I128)</f>
        <v>0.42027547540955196</v>
      </c>
      <c r="K48" s="239">
        <f>IF(OR(Ratios_Calc!J128=0,Claims!K50=0),0,Claims!K50/Ratios_Calc!J128)</f>
        <v>0.47404699471288125</v>
      </c>
      <c r="L48" s="239">
        <f>IF(OR(Ratios_Calc!K128=0,Claims!L50=0),0,Claims!L50/Ratios_Calc!K128)</f>
        <v>0.84810126582278478</v>
      </c>
      <c r="M48" s="239">
        <f>IF(OR(Ratios_Calc!L128=0,Claims!M50=0),0,Claims!M50/Ratios_Calc!L128)</f>
        <v>1.2150313152400836</v>
      </c>
      <c r="N48" s="239">
        <f>IF(OR(Ratios_Calc!M128=0,Claims!N50=0),0,Claims!N50/Ratios_Calc!M128)</f>
        <v>0</v>
      </c>
      <c r="O48" s="239">
        <f>IF(OR(Ratios_Calc!N128=0,Claims!O50=0),0,Claims!O50/Ratios_Calc!N128)</f>
        <v>0</v>
      </c>
      <c r="P48" s="240">
        <f>IF(OR(Ratios_Calc!O128=0,Claims!P50=0),0,Claims!P50/Ratios_Calc!O128)</f>
        <v>0</v>
      </c>
      <c r="Q48" s="238" t="str">
        <f t="shared" si="4"/>
        <v>-</v>
      </c>
      <c r="R48" s="238" t="str">
        <f t="shared" si="5"/>
        <v>-</v>
      </c>
    </row>
    <row r="49" spans="3:18" x14ac:dyDescent="0.25">
      <c r="C49" s="294"/>
      <c r="D49" s="295"/>
      <c r="E49" s="45" t="s">
        <v>5</v>
      </c>
      <c r="F49" s="239">
        <f>IF(OR(Ratios_Calc!E129=0,Claims!F51=0),0,Claims!F51/Ratios_Calc!E129)</f>
        <v>1.0550897918353737</v>
      </c>
      <c r="G49" s="239">
        <f>IF(OR(Ratios_Calc!F129=0,Claims!G51=0),0,Claims!G51/Ratios_Calc!F129)</f>
        <v>0.89982509142947997</v>
      </c>
      <c r="H49" s="239">
        <f>IF(OR(Ratios_Calc!G129=0,Claims!H51=0),0,Claims!H51/Ratios_Calc!G129)</f>
        <v>0.81375012769435073</v>
      </c>
      <c r="I49" s="239">
        <f>IF(OR(Ratios_Calc!H129=0,Claims!I51=0),0,Claims!I51/Ratios_Calc!H129)</f>
        <v>0.74179480011182564</v>
      </c>
      <c r="J49" s="239">
        <f>IF(OR(Ratios_Calc!I129=0,Claims!J51=0),0,Claims!J51/Ratios_Calc!I129)</f>
        <v>0.73673072621853652</v>
      </c>
      <c r="K49" s="239">
        <f>IF(OR(Ratios_Calc!J129=0,Claims!K51=0),0,Claims!K51/Ratios_Calc!J129)</f>
        <v>0.77447791295296342</v>
      </c>
      <c r="L49" s="239">
        <f>IF(OR(Ratios_Calc!K129=0,Claims!L51=0),0,Claims!L51/Ratios_Calc!K129)</f>
        <v>0.77472171092996756</v>
      </c>
      <c r="M49" s="239">
        <f>IF(OR(Ratios_Calc!L129=0,Claims!M51=0),0,Claims!M51/Ratios_Calc!L129)</f>
        <v>0.78710993932389484</v>
      </c>
      <c r="N49" s="239">
        <f>IF(OR(Ratios_Calc!M129=0,Claims!N51=0),0,Claims!N51/Ratios_Calc!M129)</f>
        <v>0.7868595517763205</v>
      </c>
      <c r="O49" s="239">
        <f>IF(OR(Ratios_Calc!N129=0,Claims!O51=0),0,Claims!O51/Ratios_Calc!N129)</f>
        <v>0.90408177677341905</v>
      </c>
      <c r="P49" s="240">
        <f>IF(OR(Ratios_Calc!O129=0,Claims!P51=0),0,Claims!P51/Ratios_Calc!O129)</f>
        <v>0.86343867787764572</v>
      </c>
      <c r="Q49" s="238" t="str">
        <f t="shared" si="4"/>
        <v>11.7 p.p</v>
      </c>
      <c r="R49" s="238" t="str">
        <f t="shared" si="5"/>
        <v>-15.1 p.p</v>
      </c>
    </row>
    <row r="50" spans="3:18" x14ac:dyDescent="0.25">
      <c r="C50" s="294"/>
      <c r="D50" s="295"/>
      <c r="E50" s="45" t="s">
        <v>6</v>
      </c>
      <c r="F50" s="239">
        <f>IF(OR(Ratios_Calc!E130=0,Claims!F52=0),0,Claims!F52/Ratios_Calc!E130)</f>
        <v>0</v>
      </c>
      <c r="G50" s="239">
        <f>IF(OR(Ratios_Calc!F130=0,Claims!G52=0),0,Claims!G52/Ratios_Calc!F130)</f>
        <v>0</v>
      </c>
      <c r="H50" s="239">
        <f>IF(OR(Ratios_Calc!G130=0,Claims!H52=0),0,Claims!H52/Ratios_Calc!G130)</f>
        <v>0</v>
      </c>
      <c r="I50" s="239">
        <f>IF(OR(Ratios_Calc!H130=0,Claims!I52=0),0,Claims!I52/Ratios_Calc!H130)</f>
        <v>0</v>
      </c>
      <c r="J50" s="239">
        <f>IF(OR(Ratios_Calc!I130=0,Claims!J52=0),0,Claims!J52/Ratios_Calc!I130)</f>
        <v>0</v>
      </c>
      <c r="K50" s="239">
        <f>IF(OR(Ratios_Calc!J130=0,Claims!K52=0),0,Claims!K52/Ratios_Calc!J130)</f>
        <v>0</v>
      </c>
      <c r="L50" s="239">
        <f>IF(OR(Ratios_Calc!K130=0,Claims!L52=0),0,Claims!L52/Ratios_Calc!K130)</f>
        <v>0</v>
      </c>
      <c r="M50" s="239">
        <f>IF(OR(Ratios_Calc!L130=0,Claims!M52=0),0,Claims!M52/Ratios_Calc!L130)</f>
        <v>0</v>
      </c>
      <c r="N50" s="239">
        <f>IF(OR(Ratios_Calc!M130=0,Claims!N52=0),0,Claims!N52/Ratios_Calc!M130)</f>
        <v>0</v>
      </c>
      <c r="O50" s="239">
        <f>IF(OR(Ratios_Calc!N130=0,Claims!O52=0),0,Claims!O52/Ratios_Calc!N130)</f>
        <v>0</v>
      </c>
      <c r="P50" s="240">
        <f>IF(OR(Ratios_Calc!O130=0,Claims!P52=0),0,Claims!P52/Ratios_Calc!O130)</f>
        <v>0</v>
      </c>
      <c r="Q50" s="238" t="str">
        <f t="shared" si="4"/>
        <v>-</v>
      </c>
      <c r="R50" s="238" t="str">
        <f t="shared" si="5"/>
        <v>-</v>
      </c>
    </row>
    <row r="51" spans="3:18" x14ac:dyDescent="0.25">
      <c r="C51" s="294"/>
      <c r="D51" s="295"/>
      <c r="E51" s="45" t="s">
        <v>7</v>
      </c>
      <c r="F51" s="239">
        <f>IF(OR(Ratios_Calc!E131=0,Claims!F53=0),0,Claims!F53/Ratios_Calc!E131)</f>
        <v>0.78835839730781376</v>
      </c>
      <c r="G51" s="239">
        <f>IF(OR(Ratios_Calc!F131=0,Claims!G53=0),0,Claims!G53/Ratios_Calc!F131)</f>
        <v>0.89989007336963456</v>
      </c>
      <c r="H51" s="239">
        <f>IF(OR(Ratios_Calc!G131=0,Claims!H53=0),0,Claims!H53/Ratios_Calc!G131)</f>
        <v>0.687079703279181</v>
      </c>
      <c r="I51" s="239">
        <f>IF(OR(Ratios_Calc!H131=0,Claims!I53=0),0,Claims!I53/Ratios_Calc!H131)</f>
        <v>0.77115314512535948</v>
      </c>
      <c r="J51" s="239">
        <f>IF(OR(Ratios_Calc!I131=0,Claims!J53=0),0,Claims!J53/Ratios_Calc!I131)</f>
        <v>0.7485923290937998</v>
      </c>
      <c r="K51" s="239">
        <f>IF(OR(Ratios_Calc!J131=0,Claims!K53=0),0,Claims!K53/Ratios_Calc!J131)</f>
        <v>0.80950135068329565</v>
      </c>
      <c r="L51" s="239">
        <f>IF(OR(Ratios_Calc!K131=0,Claims!L53=0),0,Claims!L53/Ratios_Calc!K131)</f>
        <v>0.83511589240400952</v>
      </c>
      <c r="M51" s="239">
        <f>IF(OR(Ratios_Calc!L131=0,Claims!M53=0),0,Claims!M53/Ratios_Calc!L131)</f>
        <v>0.90789913323768168</v>
      </c>
      <c r="N51" s="239">
        <f>IF(OR(Ratios_Calc!M131=0,Claims!N53=0),0,Claims!N53/Ratios_Calc!M131)</f>
        <v>0.83182723743945763</v>
      </c>
      <c r="O51" s="239">
        <f>IF(OR(Ratios_Calc!N131=0,Claims!O53=0),0,Claims!O53/Ratios_Calc!N131)</f>
        <v>0.83182723743945763</v>
      </c>
      <c r="P51" s="240">
        <f>IF(OR(Ratios_Calc!O131=0,Claims!P53=0),0,Claims!P53/Ratios_Calc!O131)</f>
        <v>0</v>
      </c>
      <c r="Q51" s="238" t="str">
        <f t="shared" si="4"/>
        <v>-</v>
      </c>
      <c r="R51" s="238" t="str">
        <f t="shared" si="5"/>
        <v>4.3 p.p</v>
      </c>
    </row>
    <row r="52" spans="3:18" x14ac:dyDescent="0.25">
      <c r="C52" s="294"/>
      <c r="D52" s="295"/>
      <c r="E52" s="45" t="s">
        <v>8</v>
      </c>
      <c r="F52" s="239">
        <f>IF(OR(Ratios_Calc!E132=0,Claims!F54=0),0,Claims!F54/Ratios_Calc!E132)</f>
        <v>0.74474530168150355</v>
      </c>
      <c r="G52" s="239">
        <f>IF(OR(Ratios_Calc!F132=0,Claims!G54=0),0,Claims!G54/Ratios_Calc!F132)</f>
        <v>0.79222956788349153</v>
      </c>
      <c r="H52" s="239">
        <f>IF(OR(Ratios_Calc!G132=0,Claims!H54=0),0,Claims!H54/Ratios_Calc!G132)</f>
        <v>0.68028190950860523</v>
      </c>
      <c r="I52" s="239">
        <f>IF(OR(Ratios_Calc!H132=0,Claims!I54=0),0,Claims!I54/Ratios_Calc!H132)</f>
        <v>0.77573588115961012</v>
      </c>
      <c r="J52" s="239">
        <f>IF(OR(Ratios_Calc!I132=0,Claims!J54=0),0,Claims!J54/Ratios_Calc!I132)</f>
        <v>0.70078026827201256</v>
      </c>
      <c r="K52" s="239">
        <f>IF(OR(Ratios_Calc!J132=0,Claims!K54=0),0,Claims!K54/Ratios_Calc!J132)</f>
        <v>0.56182501308262489</v>
      </c>
      <c r="L52" s="239">
        <f>IF(OR(Ratios_Calc!K132=0,Claims!L54=0),0,Claims!L54/Ratios_Calc!K132)</f>
        <v>0.58537034659461995</v>
      </c>
      <c r="M52" s="239">
        <f>IF(OR(Ratios_Calc!L132=0,Claims!M54=0),0,Claims!M54/Ratios_Calc!L132)</f>
        <v>0.59080206358305043</v>
      </c>
      <c r="N52" s="239">
        <f>IF(OR(Ratios_Calc!M132=0,Claims!N54=0),0,Claims!N54/Ratios_Calc!M132)</f>
        <v>0.51652971679297965</v>
      </c>
      <c r="O52" s="239">
        <f>IF(OR(Ratios_Calc!N132=0,Claims!O54=0),0,Claims!O54/Ratios_Calc!N132)</f>
        <v>0.43727157858314614</v>
      </c>
      <c r="P52" s="240">
        <f>IF(OR(Ratios_Calc!O132=0,Claims!P54=0),0,Claims!P54/Ratios_Calc!O132)</f>
        <v>0</v>
      </c>
      <c r="Q52" s="238" t="str">
        <f t="shared" si="4"/>
        <v>-7.9 p.p</v>
      </c>
      <c r="R52" s="238" t="str">
        <f t="shared" si="5"/>
        <v>-30.7 p.p</v>
      </c>
    </row>
    <row r="53" spans="3:18" x14ac:dyDescent="0.25">
      <c r="C53" s="294"/>
      <c r="D53" s="295"/>
      <c r="E53" s="45" t="s">
        <v>9</v>
      </c>
      <c r="F53" s="239">
        <f>IF(OR(Ratios_Calc!E133=0,Claims!F55=0),0,Claims!F55/Ratios_Calc!E133)</f>
        <v>0.77531212300598762</v>
      </c>
      <c r="G53" s="239">
        <f>IF(OR(Ratios_Calc!F133=0,Claims!G55=0),0,Claims!G55/Ratios_Calc!F133)</f>
        <v>0.77418788712229603</v>
      </c>
      <c r="H53" s="239">
        <f>IF(OR(Ratios_Calc!G133=0,Claims!H55=0),0,Claims!H55/Ratios_Calc!G133)</f>
        <v>0.75588813493555751</v>
      </c>
      <c r="I53" s="239">
        <f>IF(OR(Ratios_Calc!H133=0,Claims!I55=0),0,Claims!I55/Ratios_Calc!H133)</f>
        <v>0.78382972071232526</v>
      </c>
      <c r="J53" s="239">
        <f>IF(OR(Ratios_Calc!I133=0,Claims!J55=0),0,Claims!J55/Ratios_Calc!I133)</f>
        <v>0.79751003387530883</v>
      </c>
      <c r="K53" s="239">
        <f>IF(OR(Ratios_Calc!J133=0,Claims!K55=0),0,Claims!K55/Ratios_Calc!J133)</f>
        <v>0.80039074547715328</v>
      </c>
      <c r="L53" s="239">
        <f>IF(OR(Ratios_Calc!K133=0,Claims!L55=0),0,Claims!L55/Ratios_Calc!K133)</f>
        <v>0.77564882391738699</v>
      </c>
      <c r="M53" s="239">
        <f>IF(OR(Ratios_Calc!L133=0,Claims!M55=0),0,Claims!M55/Ratios_Calc!L133)</f>
        <v>0.72773430128412331</v>
      </c>
      <c r="N53" s="239">
        <f>IF(OR(Ratios_Calc!M133=0,Claims!N55=0),0,Claims!N55/Ratios_Calc!M133)</f>
        <v>0.73077766745560946</v>
      </c>
      <c r="O53" s="239">
        <f>IF(OR(Ratios_Calc!N133=0,Claims!O55=0),0,Claims!O55/Ratios_Calc!N133)</f>
        <v>0.75671212450555059</v>
      </c>
      <c r="P53" s="240">
        <f>IF(OR(Ratios_Calc!O133=0,Claims!P55=0),0,Claims!P55/Ratios_Calc!O133)</f>
        <v>0.73030782686210238</v>
      </c>
      <c r="Q53" s="238" t="str">
        <f t="shared" si="4"/>
        <v>2.5 p.p</v>
      </c>
      <c r="R53" s="238" t="str">
        <f t="shared" si="5"/>
        <v>-1.8 p.p</v>
      </c>
    </row>
    <row r="54" spans="3:18" x14ac:dyDescent="0.25">
      <c r="C54" s="294"/>
      <c r="D54" s="295"/>
      <c r="E54" s="45" t="s">
        <v>10</v>
      </c>
      <c r="F54" s="239">
        <f>IF(OR(Ratios_Calc!E134=0,Claims!F56=0),0,Claims!F56/Ratios_Calc!E134)</f>
        <v>0.81345926800472257</v>
      </c>
      <c r="G54" s="239">
        <f>IF(OR(Ratios_Calc!F134=0,Claims!G56=0),0,Claims!G56/Ratios_Calc!F134)</f>
        <v>0.82883854728514927</v>
      </c>
      <c r="H54" s="239">
        <f>IF(OR(Ratios_Calc!G134=0,Claims!H56=0),0,Claims!H56/Ratios_Calc!G134)</f>
        <v>0.81903114186851211</v>
      </c>
      <c r="I54" s="239">
        <f>IF(OR(Ratios_Calc!H134=0,Claims!I56=0),0,Claims!I56/Ratios_Calc!H134)</f>
        <v>0.77947826086956518</v>
      </c>
      <c r="J54" s="239">
        <f>IF(OR(Ratios_Calc!I134=0,Claims!J56=0),0,Claims!J56/Ratios_Calc!I134)</f>
        <v>0.78758389261744965</v>
      </c>
      <c r="K54" s="239">
        <f>IF(OR(Ratios_Calc!J134=0,Claims!K56=0),0,Claims!K56/Ratios_Calc!J134)</f>
        <v>0.7588699080157687</v>
      </c>
      <c r="L54" s="239">
        <f>IF(OR(Ratios_Calc!K134=0,Claims!L56=0),0,Claims!L56/Ratios_Calc!K134)</f>
        <v>0.81247999999999998</v>
      </c>
      <c r="M54" s="239">
        <f>IF(OR(Ratios_Calc!L134=0,Claims!M56=0),0,Claims!M56/Ratios_Calc!L134)</f>
        <v>0.86177370030581035</v>
      </c>
      <c r="N54" s="239">
        <f>IF(OR(Ratios_Calc!M134=0,Claims!N56=0),0,Claims!N56/Ratios_Calc!M134)</f>
        <v>0.78333333333333333</v>
      </c>
      <c r="O54" s="239">
        <f>IF(OR(Ratios_Calc!N134=0,Claims!O56=0),0,Claims!O56/Ratios_Calc!N134)</f>
        <v>0.74645748987854255</v>
      </c>
      <c r="P54" s="240">
        <f>IF(OR(Ratios_Calc!O134=0,Claims!P56=0),0,Claims!P56/Ratios_Calc!O134)</f>
        <v>0.77238454288407166</v>
      </c>
      <c r="Q54" s="238" t="str">
        <f t="shared" si="4"/>
        <v>-3.6 p.p</v>
      </c>
      <c r="R54" s="238" t="str">
        <f t="shared" si="5"/>
        <v>-6.7 p.p</v>
      </c>
    </row>
    <row r="55" spans="3:18" x14ac:dyDescent="0.25">
      <c r="C55" s="294"/>
      <c r="D55" s="295"/>
      <c r="E55" s="45" t="s">
        <v>11</v>
      </c>
      <c r="F55" s="239">
        <f>IF(OR(Ratios_Calc!E135=0,Claims!F57=0),0,Claims!F57/Ratios_Calc!E135)</f>
        <v>0.67123931038531537</v>
      </c>
      <c r="G55" s="239">
        <f>IF(OR(Ratios_Calc!F135=0,Claims!G57=0),0,Claims!G57/Ratios_Calc!F135)</f>
        <v>0.6664570110736272</v>
      </c>
      <c r="H55" s="239">
        <f>IF(OR(Ratios_Calc!G135=0,Claims!H57=0),0,Claims!H57/Ratios_Calc!G135)</f>
        <v>0.64442176622808611</v>
      </c>
      <c r="I55" s="239">
        <f>IF(OR(Ratios_Calc!H135=0,Claims!I57=0),0,Claims!I57/Ratios_Calc!H135)</f>
        <v>0.66801383643358869</v>
      </c>
      <c r="J55" s="239">
        <f>IF(OR(Ratios_Calc!I135=0,Claims!J57=0),0,Claims!J57/Ratios_Calc!I135)</f>
        <v>0.63224142378127413</v>
      </c>
      <c r="K55" s="239">
        <f>IF(OR(Ratios_Calc!J135=0,Claims!K57=0),0,Claims!K57/Ratios_Calc!J135)</f>
        <v>0.68453229745455735</v>
      </c>
      <c r="L55" s="239">
        <f>IF(OR(Ratios_Calc!K135=0,Claims!L57=0),0,Claims!L57/Ratios_Calc!K135)</f>
        <v>0.64490117332073393</v>
      </c>
      <c r="M55" s="239">
        <f>IF(OR(Ratios_Calc!L135=0,Claims!M57=0),0,Claims!M57/Ratios_Calc!L135)</f>
        <v>0.6218527243246551</v>
      </c>
      <c r="N55" s="239">
        <f>IF(OR(Ratios_Calc!M135=0,Claims!N57=0),0,Claims!N57/Ratios_Calc!M135)</f>
        <v>0.63195116054158607</v>
      </c>
      <c r="O55" s="239">
        <f>IF(OR(Ratios_Calc!N135=0,Claims!O57=0),0,Claims!O57/Ratios_Calc!N135)</f>
        <v>0.67266942968886811</v>
      </c>
      <c r="P55" s="240">
        <f>IF(OR(Ratios_Calc!O135=0,Claims!P57=0),0,Claims!P57/Ratios_Calc!O135)</f>
        <v>0</v>
      </c>
      <c r="Q55" s="238" t="str">
        <f t="shared" si="4"/>
        <v>4 p.p</v>
      </c>
      <c r="R55" s="238" t="str">
        <f t="shared" si="5"/>
        <v>0.1 p.p</v>
      </c>
    </row>
    <row r="56" spans="3:18" x14ac:dyDescent="0.25">
      <c r="C56" s="294"/>
      <c r="D56" s="295"/>
      <c r="E56" s="45" t="s">
        <v>12</v>
      </c>
      <c r="F56" s="239">
        <f>IF(OR(Ratios_Calc!E136=0,Claims!F58=0),0,Claims!F58/Ratios_Calc!E136)</f>
        <v>0.81280110116999316</v>
      </c>
      <c r="G56" s="239">
        <f>IF(OR(Ratios_Calc!F136=0,Claims!G58=0),0,Claims!G58/Ratios_Calc!F136)</f>
        <v>0.84970722186076775</v>
      </c>
      <c r="H56" s="239">
        <f>IF(OR(Ratios_Calc!G136=0,Claims!H58=0),0,Claims!H58/Ratios_Calc!G136)</f>
        <v>0.82811501597444093</v>
      </c>
      <c r="I56" s="239">
        <f>IF(OR(Ratios_Calc!H136=0,Claims!I58=0),0,Claims!I58/Ratios_Calc!H136)</f>
        <v>0.800942285041225</v>
      </c>
      <c r="J56" s="239">
        <f>IF(OR(Ratios_Calc!I136=0,Claims!J58=0),0,Claims!J58/Ratios_Calc!I136)</f>
        <v>0.88795986622073575</v>
      </c>
      <c r="K56" s="239">
        <f>IF(OR(Ratios_Calc!J136=0,Claims!K58=0),0,Claims!K58/Ratios_Calc!J136)</f>
        <v>0.86134220743205769</v>
      </c>
      <c r="L56" s="239">
        <f>IF(OR(Ratios_Calc!K136=0,Claims!L58=0),0,Claims!L58/Ratios_Calc!K136)</f>
        <v>0.50728277247614262</v>
      </c>
      <c r="M56" s="239">
        <f>IF(OR(Ratios_Calc!L136=0,Claims!M58=0),0,Claims!M58/Ratios_Calc!L136)</f>
        <v>0.75185185185185188</v>
      </c>
      <c r="N56" s="239">
        <f>IF(OR(Ratios_Calc!M136=0,Claims!N58=0),0,Claims!N58/Ratios_Calc!M136)</f>
        <v>0.476854156296665</v>
      </c>
      <c r="O56" s="239">
        <f>IF(OR(Ratios_Calc!N136=0,Claims!O58=0),0,Claims!O58/Ratios_Calc!N136)</f>
        <v>0.585348997926745</v>
      </c>
      <c r="P56" s="240">
        <f>IF(OR(Ratios_Calc!O136=0,Claims!P58=0),0,Claims!P58/Ratios_Calc!O136)</f>
        <v>0</v>
      </c>
      <c r="Q56" s="238" t="str">
        <f t="shared" si="4"/>
        <v>10.8 p.p</v>
      </c>
      <c r="R56" s="238" t="str">
        <f t="shared" si="5"/>
        <v>-22.7 p.p</v>
      </c>
    </row>
    <row r="57" spans="3:18" x14ac:dyDescent="0.25">
      <c r="C57" s="294"/>
      <c r="D57" s="295"/>
      <c r="E57" s="45" t="s">
        <v>13</v>
      </c>
      <c r="F57" s="239">
        <f>IF(OR(Ratios_Calc!E137=0,Claims!F59=0),0,Claims!F59/Ratios_Calc!E137)</f>
        <v>0.64010282776349614</v>
      </c>
      <c r="G57" s="239">
        <f>IF(OR(Ratios_Calc!F137=0,Claims!G59=0),0,Claims!G59/Ratios_Calc!F137)</f>
        <v>0.65474880821415482</v>
      </c>
      <c r="H57" s="239">
        <f>IF(OR(Ratios_Calc!G137=0,Claims!H59=0),0,Claims!H59/Ratios_Calc!G137)</f>
        <v>0.62161263507896913</v>
      </c>
      <c r="I57" s="239">
        <f>IF(OR(Ratios_Calc!H137=0,Claims!I59=0),0,Claims!I59/Ratios_Calc!H137)</f>
        <v>0.64114250987541777</v>
      </c>
      <c r="J57" s="239">
        <f>IF(OR(Ratios_Calc!I137=0,Claims!J59=0),0,Claims!J59/Ratios_Calc!I137)</f>
        <v>0.61288515406162469</v>
      </c>
      <c r="K57" s="239">
        <f>IF(OR(Ratios_Calc!J137=0,Claims!K59=0),0,Claims!K59/Ratios_Calc!J137)</f>
        <v>0.59029182317249351</v>
      </c>
      <c r="L57" s="239">
        <f>IF(OR(Ratios_Calc!K137=0,Claims!L59=0),0,Claims!L59/Ratios_Calc!K137)</f>
        <v>0.53366730514218363</v>
      </c>
      <c r="M57" s="239">
        <f>IF(OR(Ratios_Calc!L137=0,Claims!M59=0),0,Claims!M59/Ratios_Calc!L137)</f>
        <v>0.49903172948011321</v>
      </c>
      <c r="N57" s="239">
        <f>IF(OR(Ratios_Calc!M137=0,Claims!N59=0),0,Claims!N59/Ratios_Calc!M137)</f>
        <v>0.49080127717804467</v>
      </c>
      <c r="O57" s="239">
        <f>IF(OR(Ratios_Calc!N137=0,Claims!O59=0),0,Claims!O59/Ratios_Calc!N137)</f>
        <v>0.45319669623738146</v>
      </c>
      <c r="P57" s="240">
        <f>IF(OR(Ratios_Calc!O137=0,Claims!P59=0),0,Claims!P59/Ratios_Calc!O137)</f>
        <v>0</v>
      </c>
      <c r="Q57" s="238" t="str">
        <f t="shared" si="4"/>
        <v>-3.7 p.p</v>
      </c>
      <c r="R57" s="238" t="str">
        <f t="shared" si="5"/>
        <v>-18.6 p.p</v>
      </c>
    </row>
    <row r="58" spans="3:18" x14ac:dyDescent="0.25">
      <c r="C58" s="294"/>
      <c r="D58" s="295"/>
      <c r="E58" s="45" t="s">
        <v>14</v>
      </c>
      <c r="F58" s="239">
        <f>IF(OR(Ratios_Calc!E138=0,Claims!F60=0),0,Claims!F60/Ratios_Calc!E138)</f>
        <v>0.9388344671026424</v>
      </c>
      <c r="G58" s="239">
        <f>IF(OR(Ratios_Calc!F138=0,Claims!G60=0),0,Claims!G60/Ratios_Calc!F138)</f>
        <v>0.69283249739691433</v>
      </c>
      <c r="H58" s="239">
        <f>IF(OR(Ratios_Calc!G138=0,Claims!H60=0),0,Claims!H60/Ratios_Calc!G138)</f>
        <v>0.66330941954719091</v>
      </c>
      <c r="I58" s="239">
        <f>IF(OR(Ratios_Calc!H138=0,Claims!I60=0),0,Claims!I60/Ratios_Calc!H138)</f>
        <v>0.66071914022146916</v>
      </c>
      <c r="J58" s="239">
        <f>IF(OR(Ratios_Calc!I138=0,Claims!J60=0),0,Claims!J60/Ratios_Calc!I138)</f>
        <v>0.64319452675307598</v>
      </c>
      <c r="K58" s="239">
        <f>IF(OR(Ratios_Calc!J138=0,Claims!K60=0),0,Claims!K60/Ratios_Calc!J138)</f>
        <v>0.60695446089549199</v>
      </c>
      <c r="L58" s="239">
        <f>IF(OR(Ratios_Calc!K138=0,Claims!L60=0),0,Claims!L60/Ratios_Calc!K138)</f>
        <v>0.88257203864031142</v>
      </c>
      <c r="M58" s="239">
        <f>IF(OR(Ratios_Calc!L138=0,Claims!M60=0),0,Claims!M60/Ratios_Calc!L138)</f>
        <v>0.62670288709665556</v>
      </c>
      <c r="N58" s="239">
        <f>IF(OR(Ratios_Calc!M138=0,Claims!N60=0),0,Claims!N60/Ratios_Calc!M138)</f>
        <v>0.63905936683478148</v>
      </c>
      <c r="O58" s="239">
        <f>IF(OR(Ratios_Calc!N138=0,Claims!O60=0),0,Claims!O60/Ratios_Calc!N138)</f>
        <v>0.63538545653362488</v>
      </c>
      <c r="P58" s="240">
        <f>IF(OR(Ratios_Calc!O138=0,Claims!P60=0),0,Claims!P60/Ratios_Calc!O138)</f>
        <v>0</v>
      </c>
      <c r="Q58" s="238" t="str">
        <f t="shared" si="4"/>
        <v>-0.3 p.p</v>
      </c>
      <c r="R58" s="238" t="str">
        <f t="shared" si="5"/>
        <v>-30.3 p.p</v>
      </c>
    </row>
    <row r="59" spans="3:18" x14ac:dyDescent="0.25">
      <c r="C59" s="294"/>
      <c r="D59" s="295"/>
      <c r="E59" s="45" t="s">
        <v>15</v>
      </c>
      <c r="F59" s="239">
        <f>IF(OR(Ratios_Calc!E139=0,Claims!F61=0),0,Claims!F61/Ratios_Calc!E139)</f>
        <v>0</v>
      </c>
      <c r="G59" s="239">
        <f>IF(OR(Ratios_Calc!F139=0,Claims!G61=0),0,Claims!G61/Ratios_Calc!F139)</f>
        <v>0</v>
      </c>
      <c r="H59" s="239">
        <f>IF(OR(Ratios_Calc!G139=0,Claims!H61=0),0,Claims!H61/Ratios_Calc!G139)</f>
        <v>0</v>
      </c>
      <c r="I59" s="239">
        <f>IF(OR(Ratios_Calc!H139=0,Claims!I61=0),0,Claims!I61/Ratios_Calc!H139)</f>
        <v>0</v>
      </c>
      <c r="J59" s="239">
        <f>IF(OR(Ratios_Calc!I139=0,Claims!J61=0),0,Claims!J61/Ratios_Calc!I139)</f>
        <v>0</v>
      </c>
      <c r="K59" s="239">
        <f>IF(OR(Ratios_Calc!J139=0,Claims!K61=0),0,Claims!K61/Ratios_Calc!J139)</f>
        <v>0</v>
      </c>
      <c r="L59" s="239">
        <f>IF(OR(Ratios_Calc!K139=0,Claims!L61=0),0,Claims!L61/Ratios_Calc!K139)</f>
        <v>0</v>
      </c>
      <c r="M59" s="239">
        <f>IF(OR(Ratios_Calc!L139=0,Claims!M61=0),0,Claims!M61/Ratios_Calc!L139)</f>
        <v>0</v>
      </c>
      <c r="N59" s="239">
        <f>IF(OR(Ratios_Calc!M139=0,Claims!N61=0),0,Claims!N61/Ratios_Calc!M139)</f>
        <v>0</v>
      </c>
      <c r="O59" s="239">
        <f>IF(OR(Ratios_Calc!N139=0,Claims!O61=0),0,Claims!O61/Ratios_Calc!N139)</f>
        <v>0</v>
      </c>
      <c r="P59" s="240">
        <f>IF(OR(Ratios_Calc!O139=0,Claims!P61=0),0,Claims!P61/Ratios_Calc!O139)</f>
        <v>0</v>
      </c>
      <c r="Q59" s="238" t="str">
        <f t="shared" si="4"/>
        <v>-</v>
      </c>
      <c r="R59" s="238" t="str">
        <f t="shared" si="5"/>
        <v>-</v>
      </c>
    </row>
    <row r="60" spans="3:18" x14ac:dyDescent="0.25">
      <c r="C60" s="294"/>
      <c r="D60" s="295"/>
      <c r="E60" s="45" t="s">
        <v>16</v>
      </c>
      <c r="F60" s="239">
        <f>IF(OR(Ratios_Calc!E140=0,Claims!F62=0),0,Claims!F62/Ratios_Calc!E140)</f>
        <v>0</v>
      </c>
      <c r="G60" s="239">
        <f>IF(OR(Ratios_Calc!F140=0,Claims!G62=0),0,Claims!G62/Ratios_Calc!F140)</f>
        <v>0</v>
      </c>
      <c r="H60" s="239">
        <f>IF(OR(Ratios_Calc!G140=0,Claims!H62=0),0,Claims!H62/Ratios_Calc!G140)</f>
        <v>0</v>
      </c>
      <c r="I60" s="239">
        <f>IF(OR(Ratios_Calc!H140=0,Claims!I62=0),0,Claims!I62/Ratios_Calc!H140)</f>
        <v>0.86272870187644246</v>
      </c>
      <c r="J60" s="239">
        <f>IF(OR(Ratios_Calc!I140=0,Claims!J62=0),0,Claims!J62/Ratios_Calc!I140)</f>
        <v>0.9209462191670037</v>
      </c>
      <c r="K60" s="239">
        <f>IF(OR(Ratios_Calc!J140=0,Claims!K62=0),0,Claims!K62/Ratios_Calc!J140)</f>
        <v>0.91354354119395975</v>
      </c>
      <c r="L60" s="239">
        <f>IF(OR(Ratios_Calc!K140=0,Claims!L62=0),0,Claims!L62/Ratios_Calc!K140)</f>
        <v>0.75511436551672062</v>
      </c>
      <c r="M60" s="239">
        <f>IF(OR(Ratios_Calc!L140=0,Claims!M62=0),0,Claims!M62/Ratios_Calc!L140)</f>
        <v>0.7694419691240576</v>
      </c>
      <c r="N60" s="239">
        <f>IF(OR(Ratios_Calc!M140=0,Claims!N62=0),0,Claims!N62/Ratios_Calc!M140)</f>
        <v>0.68661739624786822</v>
      </c>
      <c r="O60" s="239">
        <f>IF(OR(Ratios_Calc!N140=0,Claims!O62=0),0,Claims!O62/Ratios_Calc!N140)</f>
        <v>0.74083001705514506</v>
      </c>
      <c r="P60" s="240">
        <f>IF(OR(Ratios_Calc!O140=0,Claims!P62=0),0,Claims!P62/Ratios_Calc!O140)</f>
        <v>0</v>
      </c>
      <c r="Q60" s="238" t="str">
        <f t="shared" si="4"/>
        <v>5.4 p.p</v>
      </c>
      <c r="R60" s="238" t="str">
        <f t="shared" si="5"/>
        <v>-</v>
      </c>
    </row>
    <row r="61" spans="3:18" x14ac:dyDescent="0.25">
      <c r="C61" s="294"/>
      <c r="D61" s="295"/>
      <c r="E61" s="45" t="s">
        <v>17</v>
      </c>
      <c r="F61" s="239">
        <f>IF(OR(Ratios_Calc!E141=0,Claims!F63=0),0,Claims!F63/Ratios_Calc!E141)</f>
        <v>0.76917680074836292</v>
      </c>
      <c r="G61" s="239">
        <f>IF(OR(Ratios_Calc!F141=0,Claims!G63=0),0,Claims!G63/Ratios_Calc!F141)</f>
        <v>0.74220350229351184</v>
      </c>
      <c r="H61" s="239">
        <f>IF(OR(Ratios_Calc!G141=0,Claims!H63=0),0,Claims!H63/Ratios_Calc!G141)</f>
        <v>0.76749957696429583</v>
      </c>
      <c r="I61" s="239">
        <f>IF(OR(Ratios_Calc!H141=0,Claims!I63=0),0,Claims!I63/Ratios_Calc!H141)</f>
        <v>0.7503905029678225</v>
      </c>
      <c r="J61" s="239">
        <f>IF(OR(Ratios_Calc!I141=0,Claims!J63=0),0,Claims!J63/Ratios_Calc!I141)</f>
        <v>0.82128291773479378</v>
      </c>
      <c r="K61" s="239">
        <f>IF(OR(Ratios_Calc!J141=0,Claims!K63=0),0,Claims!K63/Ratios_Calc!J141)</f>
        <v>0.9956793228966293</v>
      </c>
      <c r="L61" s="239">
        <f>IF(OR(Ratios_Calc!K141=0,Claims!L63=0),0,Claims!L63/Ratios_Calc!K141)</f>
        <v>0.83534624021363113</v>
      </c>
      <c r="M61" s="239">
        <f>IF(OR(Ratios_Calc!L141=0,Claims!M63=0),0,Claims!M63/Ratios_Calc!L141)</f>
        <v>0.8123458240338306</v>
      </c>
      <c r="N61" s="239">
        <f>IF(OR(Ratios_Calc!M141=0,Claims!N63=0),0,Claims!N63/Ratios_Calc!M141)</f>
        <v>0.80276531453163624</v>
      </c>
      <c r="O61" s="239">
        <f>IF(OR(Ratios_Calc!N141=0,Claims!O63=0),0,Claims!O63/Ratios_Calc!N141)</f>
        <v>0.72370168891137965</v>
      </c>
      <c r="P61" s="240">
        <f>IF(OR(Ratios_Calc!O141=0,Claims!P63=0),0,Claims!P63/Ratios_Calc!O141)</f>
        <v>0.97898361816484825</v>
      </c>
      <c r="Q61" s="238" t="str">
        <f>IF(OR(O61=0,N61=0),"-",IF(O61=N61,"-",CONCATENATE(ROUNDDOWN((O61-N61)*100,1), " ", "p.p")))</f>
        <v>-7.9 p.p</v>
      </c>
      <c r="R61" s="238" t="str">
        <f t="shared" si="5"/>
        <v>-4.5 p.p</v>
      </c>
    </row>
    <row r="62" spans="3:18" x14ac:dyDescent="0.25">
      <c r="C62" s="294"/>
      <c r="D62" s="295"/>
      <c r="E62" s="45" t="s">
        <v>18</v>
      </c>
      <c r="F62" s="239">
        <f>IF(OR(Ratios_Calc!E142=0,Claims!F64=0),0,Claims!F64/Ratios_Calc!E142)</f>
        <v>0</v>
      </c>
      <c r="G62" s="239">
        <f>IF(OR(Ratios_Calc!F142=0,Claims!G64=0),0,Claims!G64/Ratios_Calc!F142)</f>
        <v>0</v>
      </c>
      <c r="H62" s="239">
        <f>IF(OR(Ratios_Calc!G142=0,Claims!H64=0),0,Claims!H64/Ratios_Calc!G142)</f>
        <v>0</v>
      </c>
      <c r="I62" s="239">
        <f>IF(OR(Ratios_Calc!H142=0,Claims!I64=0),0,Claims!I64/Ratios_Calc!H142)</f>
        <v>0</v>
      </c>
      <c r="J62" s="239">
        <f>IF(OR(Ratios_Calc!I142=0,Claims!J64=0),0,Claims!J64/Ratios_Calc!I142)</f>
        <v>0</v>
      </c>
      <c r="K62" s="239">
        <f>IF(OR(Ratios_Calc!J142=0,Claims!K64=0),0,Claims!K64/Ratios_Calc!J142)</f>
        <v>0</v>
      </c>
      <c r="L62" s="239">
        <f>IF(OR(Ratios_Calc!K142=0,Claims!L64=0),0,Claims!L64/Ratios_Calc!K142)</f>
        <v>0</v>
      </c>
      <c r="M62" s="239">
        <f>IF(OR(Ratios_Calc!L142=0,Claims!M64=0),0,Claims!M64/Ratios_Calc!L142)</f>
        <v>0</v>
      </c>
      <c r="N62" s="239">
        <f>IF(OR(Ratios_Calc!M142=0,Claims!N64=0),0,Claims!N64/Ratios_Calc!M142)</f>
        <v>0</v>
      </c>
      <c r="O62" s="239">
        <f>IF(OR(Ratios_Calc!N142=0,Claims!O64=0),0,Claims!O64/Ratios_Calc!N142)</f>
        <v>0</v>
      </c>
      <c r="P62" s="240">
        <f>IF(OR(Ratios_Calc!O142=0,Claims!P64=0),0,Claims!P64/Ratios_Calc!O142)</f>
        <v>0</v>
      </c>
      <c r="Q62" s="238" t="str">
        <f t="shared" si="4"/>
        <v>-</v>
      </c>
      <c r="R62" s="238" t="str">
        <f t="shared" si="5"/>
        <v>-</v>
      </c>
    </row>
    <row r="63" spans="3:18" x14ac:dyDescent="0.25">
      <c r="C63" s="294"/>
      <c r="D63" s="295"/>
      <c r="E63" s="45" t="s">
        <v>19</v>
      </c>
      <c r="F63" s="239">
        <f>IF(OR(Ratios_Calc!E143=0,Claims!F65=0),0,Claims!F65/Ratios_Calc!E143)</f>
        <v>0</v>
      </c>
      <c r="G63" s="239">
        <f>IF(OR(Ratios_Calc!F143=0,Claims!G65=0),0,Claims!G65/Ratios_Calc!F143)</f>
        <v>0</v>
      </c>
      <c r="H63" s="239">
        <f>IF(OR(Ratios_Calc!G143=0,Claims!H65=0),0,Claims!H65/Ratios_Calc!G143)</f>
        <v>0</v>
      </c>
      <c r="I63" s="239">
        <f>IF(OR(Ratios_Calc!H143=0,Claims!I65=0),0,Claims!I65/Ratios_Calc!H143)</f>
        <v>0</v>
      </c>
      <c r="J63" s="239">
        <f>IF(OR(Ratios_Calc!I143=0,Claims!J65=0),0,Claims!J65/Ratios_Calc!I143)</f>
        <v>0</v>
      </c>
      <c r="K63" s="239">
        <f>IF(OR(Ratios_Calc!J143=0,Claims!K65=0),0,Claims!K65/Ratios_Calc!J143)</f>
        <v>0</v>
      </c>
      <c r="L63" s="239">
        <f>IF(OR(Ratios_Calc!K143=0,Claims!L65=0),0,Claims!L65/Ratios_Calc!K143)</f>
        <v>1.2030679327976626</v>
      </c>
      <c r="M63" s="239">
        <f>IF(OR(Ratios_Calc!L143=0,Claims!M65=0),0,Claims!M65/Ratios_Calc!L143)</f>
        <v>0.32038123167155425</v>
      </c>
      <c r="N63" s="239">
        <f>IF(OR(Ratios_Calc!M143=0,Claims!N65=0),0,Claims!N65/Ratios_Calc!M143)</f>
        <v>0.33465608465608465</v>
      </c>
      <c r="O63" s="239">
        <f>IF(OR(Ratios_Calc!N143=0,Claims!O65=0),0,Claims!O65/Ratios_Calc!N143)</f>
        <v>0.33465608465608465</v>
      </c>
      <c r="P63" s="240">
        <f>IF(OR(Ratios_Calc!O143=0,Claims!P65=0),0,Claims!P65/Ratios_Calc!O143)</f>
        <v>0</v>
      </c>
      <c r="Q63" s="238" t="str">
        <f t="shared" si="4"/>
        <v>-</v>
      </c>
      <c r="R63" s="238" t="str">
        <f t="shared" si="5"/>
        <v>-</v>
      </c>
    </row>
    <row r="64" spans="3:18" x14ac:dyDescent="0.25">
      <c r="C64" s="294"/>
      <c r="D64" s="295"/>
      <c r="E64" s="45" t="s">
        <v>20</v>
      </c>
      <c r="F64" s="239">
        <f>IF(OR(Ratios_Calc!E144=0,Claims!F66=0),0,Claims!F66/Ratios_Calc!E144)</f>
        <v>0.59995407050177973</v>
      </c>
      <c r="G64" s="239">
        <f>IF(OR(Ratios_Calc!F144=0,Claims!G66=0),0,Claims!G66/Ratios_Calc!F144)</f>
        <v>0.68148575827559654</v>
      </c>
      <c r="H64" s="239">
        <f>IF(OR(Ratios_Calc!G144=0,Claims!H66=0),0,Claims!H66/Ratios_Calc!G144)</f>
        <v>0.72472207517204867</v>
      </c>
      <c r="I64" s="239">
        <f>IF(OR(Ratios_Calc!H144=0,Claims!I66=0),0,Claims!I66/Ratios_Calc!H144)</f>
        <v>0.72431997586605668</v>
      </c>
      <c r="J64" s="239">
        <f>IF(OR(Ratios_Calc!I144=0,Claims!J66=0),0,Claims!J66/Ratios_Calc!I144)</f>
        <v>0.66657523510971795</v>
      </c>
      <c r="K64" s="239">
        <f>IF(OR(Ratios_Calc!J144=0,Claims!K66=0),0,Claims!K66/Ratios_Calc!J144)</f>
        <v>0.66631843867230156</v>
      </c>
      <c r="L64" s="239">
        <f>IF(OR(Ratios_Calc!K144=0,Claims!L66=0),0,Claims!L66/Ratios_Calc!K144)</f>
        <v>0.63933350826554702</v>
      </c>
      <c r="M64" s="239">
        <f>IF(OR(Ratios_Calc!L144=0,Claims!M66=0),0,Claims!M66/Ratios_Calc!L144)</f>
        <v>0.7770730561428234</v>
      </c>
      <c r="N64" s="239">
        <f>IF(OR(Ratios_Calc!M144=0,Claims!N66=0),0,Claims!N66/Ratios_Calc!M144)</f>
        <v>0.64086655291867023</v>
      </c>
      <c r="O64" s="239">
        <f>IF(OR(Ratios_Calc!N144=0,Claims!O66=0),0,Claims!O66/Ratios_Calc!N144)</f>
        <v>0.61678222582114484</v>
      </c>
      <c r="P64" s="240">
        <f>IF(OR(Ratios_Calc!O144=0,Claims!P66=0),0,Claims!P66/Ratios_Calc!O144)</f>
        <v>0</v>
      </c>
      <c r="Q64" s="238" t="str">
        <f t="shared" si="4"/>
        <v>-2.4 p.p</v>
      </c>
      <c r="R64" s="238" t="str">
        <f t="shared" si="5"/>
        <v>1.6 p.p</v>
      </c>
    </row>
    <row r="65" spans="3:18" x14ac:dyDescent="0.25">
      <c r="C65" s="294"/>
      <c r="D65" s="295"/>
      <c r="E65" s="45" t="s">
        <v>21</v>
      </c>
      <c r="F65" s="239">
        <f>IF(OR(Ratios_Calc!E145=0,Claims!F67=0),0,Claims!F67/Ratios_Calc!E145)</f>
        <v>0</v>
      </c>
      <c r="G65" s="239">
        <f>IF(OR(Ratios_Calc!F145=0,Claims!G67=0),0,Claims!G67/Ratios_Calc!F145)</f>
        <v>0</v>
      </c>
      <c r="H65" s="239">
        <f>IF(OR(Ratios_Calc!G145=0,Claims!H67=0),0,Claims!H67/Ratios_Calc!G145)</f>
        <v>0</v>
      </c>
      <c r="I65" s="239">
        <f>IF(OR(Ratios_Calc!H145=0,Claims!I67=0),0,Claims!I67/Ratios_Calc!H145)</f>
        <v>0</v>
      </c>
      <c r="J65" s="239">
        <f>IF(OR(Ratios_Calc!I145=0,Claims!J67=0),0,Claims!J67/Ratios_Calc!I145)</f>
        <v>0.12608695652173912</v>
      </c>
      <c r="K65" s="239">
        <f>IF(OR(Ratios_Calc!J145=0,Claims!K67=0),0,Claims!K67/Ratios_Calc!J145)</f>
        <v>0.11398565573770493</v>
      </c>
      <c r="L65" s="239">
        <f>IF(OR(Ratios_Calc!K145=0,Claims!L67=0),0,Claims!L67/Ratios_Calc!K145)</f>
        <v>9.8055970946378967E-2</v>
      </c>
      <c r="M65" s="239">
        <f>IF(OR(Ratios_Calc!L145=0,Claims!M67=0),0,Claims!M67/Ratios_Calc!L145)</f>
        <v>9.0706620773435942E-2</v>
      </c>
      <c r="N65" s="239">
        <f>IF(OR(Ratios_Calc!M145=0,Claims!N67=0),0,Claims!N67/Ratios_Calc!M145)</f>
        <v>6.4904676980178766E-2</v>
      </c>
      <c r="O65" s="239">
        <f>IF(OR(Ratios_Calc!N145=0,Claims!O67=0),0,Claims!O67/Ratios_Calc!N145)</f>
        <v>0.68839095728012401</v>
      </c>
      <c r="P65" s="240">
        <f>IF(OR(Ratios_Calc!O145=0,Claims!P67=0),0,Claims!P67/Ratios_Calc!O145)</f>
        <v>0</v>
      </c>
      <c r="Q65" s="238" t="str">
        <f t="shared" si="4"/>
        <v>62.3 p.p</v>
      </c>
      <c r="R65" s="238" t="str">
        <f t="shared" si="5"/>
        <v>-</v>
      </c>
    </row>
    <row r="66" spans="3:18" x14ac:dyDescent="0.25">
      <c r="C66" s="294"/>
      <c r="D66" s="295"/>
      <c r="E66" s="45" t="s">
        <v>22</v>
      </c>
      <c r="F66" s="239">
        <f>IF(OR(Ratios_Calc!E146=0,Claims!F68=0),0,Claims!F68/Ratios_Calc!E146)</f>
        <v>0.77802668744521286</v>
      </c>
      <c r="G66" s="239">
        <f>IF(OR(Ratios_Calc!F146=0,Claims!G68=0),0,Claims!G68/Ratios_Calc!F146)</f>
        <v>0.75670525463293792</v>
      </c>
      <c r="H66" s="239">
        <f>IF(OR(Ratios_Calc!G146=0,Claims!H68=0),0,Claims!H68/Ratios_Calc!G146)</f>
        <v>0.94499215511790746</v>
      </c>
      <c r="I66" s="239">
        <f>IF(OR(Ratios_Calc!H146=0,Claims!I68=0),0,Claims!I68/Ratios_Calc!H146)</f>
        <v>0.92799100174455973</v>
      </c>
      <c r="J66" s="239">
        <f>IF(OR(Ratios_Calc!I146=0,Claims!J68=0),0,Claims!J68/Ratios_Calc!I146)</f>
        <v>0.91556794600373115</v>
      </c>
      <c r="K66" s="239">
        <f>IF(OR(Ratios_Calc!J146=0,Claims!K68=0),0,Claims!K68/Ratios_Calc!J146)</f>
        <v>0.91159226912502023</v>
      </c>
      <c r="L66" s="239">
        <f>IF(OR(Ratios_Calc!K146=0,Claims!L68=0),0,Claims!L68/Ratios_Calc!K146)</f>
        <v>0.93197186646257579</v>
      </c>
      <c r="M66" s="239">
        <f>IF(OR(Ratios_Calc!L146=0,Claims!M68=0),0,Claims!M68/Ratios_Calc!L146)</f>
        <v>0.95921256788207909</v>
      </c>
      <c r="N66" s="239">
        <f>IF(OR(Ratios_Calc!M146=0,Claims!N68=0),0,Claims!N68/Ratios_Calc!M146)</f>
        <v>0.92380589914367273</v>
      </c>
      <c r="O66" s="239">
        <f>IF(OR(Ratios_Calc!N146=0,Claims!O68=0),0,Claims!O68/Ratios_Calc!N146)</f>
        <v>0.91600728110256691</v>
      </c>
      <c r="P66" s="240">
        <f>IF(OR(Ratios_Calc!O146=0,Claims!P68=0),0,Claims!P68/Ratios_Calc!O146)</f>
        <v>0.90872359618131249</v>
      </c>
      <c r="Q66" s="238" t="str">
        <f t="shared" si="4"/>
        <v>-0.7 p.p</v>
      </c>
      <c r="R66" s="238" t="str">
        <f t="shared" si="5"/>
        <v>13.7 p.p</v>
      </c>
    </row>
    <row r="67" spans="3:18" x14ac:dyDescent="0.25">
      <c r="C67" s="294"/>
      <c r="D67" s="295"/>
      <c r="E67" s="45" t="s">
        <v>23</v>
      </c>
      <c r="F67" s="239">
        <f>IF(OR(Ratios_Calc!E147=0,Claims!F69=0),0,Claims!F69/Ratios_Calc!E147)</f>
        <v>0.55824285601619394</v>
      </c>
      <c r="G67" s="239">
        <f>IF(OR(Ratios_Calc!F147=0,Claims!G69=0),0,Claims!G69/Ratios_Calc!F147)</f>
        <v>0.51583589793297313</v>
      </c>
      <c r="H67" s="239">
        <f>IF(OR(Ratios_Calc!G147=0,Claims!H69=0),0,Claims!H69/Ratios_Calc!G147)</f>
        <v>0.58524123500644754</v>
      </c>
      <c r="I67" s="239">
        <f>IF(OR(Ratios_Calc!H147=0,Claims!I69=0),0,Claims!I69/Ratios_Calc!H147)</f>
        <v>0.60376772837973358</v>
      </c>
      <c r="J67" s="239">
        <f>IF(OR(Ratios_Calc!I147=0,Claims!J69=0),0,Claims!J69/Ratios_Calc!I147)</f>
        <v>0.59660598967585532</v>
      </c>
      <c r="K67" s="239">
        <f>IF(OR(Ratios_Calc!J147=0,Claims!K69=0),0,Claims!K69/Ratios_Calc!J147)</f>
        <v>0.59551017100251236</v>
      </c>
      <c r="L67" s="239">
        <f>IF(OR(Ratios_Calc!K147=0,Claims!L69=0),0,Claims!L69/Ratios_Calc!K147)</f>
        <v>0.64606884164079736</v>
      </c>
      <c r="M67" s="239">
        <f>IF(OR(Ratios_Calc!L147=0,Claims!M69=0),0,Claims!M69/Ratios_Calc!L147)</f>
        <v>0.5866355583099413</v>
      </c>
      <c r="N67" s="239">
        <f>IF(OR(Ratios_Calc!M147=0,Claims!N69=0),0,Claims!N69/Ratios_Calc!M147)</f>
        <v>0.54077268143408552</v>
      </c>
      <c r="O67" s="239">
        <f>IF(OR(Ratios_Calc!N147=0,Claims!O69=0),0,Claims!O69/Ratios_Calc!N147)</f>
        <v>0.59528114893764994</v>
      </c>
      <c r="P67" s="240">
        <f>IF(OR(Ratios_Calc!O147=0,Claims!P69=0),0,Claims!P69/Ratios_Calc!O147)</f>
        <v>0</v>
      </c>
      <c r="Q67" s="238" t="str">
        <f t="shared" si="4"/>
        <v>5.4 p.p</v>
      </c>
      <c r="R67" s="238" t="str">
        <f t="shared" si="5"/>
        <v>3.7 p.p</v>
      </c>
    </row>
    <row r="68" spans="3:18" x14ac:dyDescent="0.25">
      <c r="C68" s="294"/>
      <c r="D68" s="295"/>
      <c r="E68" s="45" t="s">
        <v>24</v>
      </c>
      <c r="F68" s="239">
        <f>IF(OR(Ratios_Calc!E148=0,Claims!F70=0),0,Claims!F70/Ratios_Calc!E148)</f>
        <v>0.72438101788170561</v>
      </c>
      <c r="G68" s="239">
        <f>IF(OR(Ratios_Calc!F148=0,Claims!G70=0),0,Claims!G70/Ratios_Calc!F148)</f>
        <v>0.65304649148137439</v>
      </c>
      <c r="H68" s="239">
        <f>IF(OR(Ratios_Calc!G148=0,Claims!H70=0),0,Claims!H70/Ratios_Calc!G148)</f>
        <v>0.66464484068985685</v>
      </c>
      <c r="I68" s="239">
        <f>IF(OR(Ratios_Calc!H148=0,Claims!I70=0),0,Claims!I70/Ratios_Calc!H148)</f>
        <v>0.63798219584569726</v>
      </c>
      <c r="J68" s="239">
        <f>IF(OR(Ratios_Calc!I148=0,Claims!J70=0),0,Claims!J70/Ratios_Calc!I148)</f>
        <v>0.66881870528703546</v>
      </c>
      <c r="K68" s="239">
        <f>IF(OR(Ratios_Calc!J148=0,Claims!K70=0),0,Claims!K70/Ratios_Calc!J148)</f>
        <v>0.73419031537665458</v>
      </c>
      <c r="L68" s="239">
        <f>IF(OR(Ratios_Calc!K148=0,Claims!L70=0),0,Claims!L70/Ratios_Calc!K148)</f>
        <v>0.87603526582954849</v>
      </c>
      <c r="M68" s="239">
        <f>IF(OR(Ratios_Calc!L148=0,Claims!M70=0),0,Claims!M70/Ratios_Calc!L148)</f>
        <v>0.73185091475282216</v>
      </c>
      <c r="N68" s="239">
        <f>IF(OR(Ratios_Calc!M148=0,Claims!N70=0),0,Claims!N70/Ratios_Calc!M148)</f>
        <v>0.75615132022850973</v>
      </c>
      <c r="O68" s="239">
        <f>IF(OR(Ratios_Calc!N148=0,Claims!O70=0),0,Claims!O70/Ratios_Calc!N148)</f>
        <v>0.75615132022850973</v>
      </c>
      <c r="P68" s="240">
        <f>IF(OR(Ratios_Calc!O148=0,Claims!P70=0),0,Claims!P70/Ratios_Calc!O148)</f>
        <v>0</v>
      </c>
      <c r="Q68" s="238" t="str">
        <f t="shared" si="4"/>
        <v>-</v>
      </c>
      <c r="R68" s="238" t="str">
        <f t="shared" si="5"/>
        <v>3.1 p.p</v>
      </c>
    </row>
    <row r="69" spans="3:18" x14ac:dyDescent="0.25">
      <c r="C69" s="294"/>
      <c r="D69" s="295"/>
      <c r="E69" s="45" t="s">
        <v>25</v>
      </c>
      <c r="F69" s="239">
        <f>IF(OR(Ratios_Calc!E149=0,Claims!F71=0),0,Claims!F71/Ratios_Calc!E149)</f>
        <v>0.75227235358660038</v>
      </c>
      <c r="G69" s="239">
        <f>IF(OR(Ratios_Calc!F149=0,Claims!G71=0),0,Claims!G71/Ratios_Calc!F149)</f>
        <v>0.74712358371978349</v>
      </c>
      <c r="H69" s="239">
        <f>IF(OR(Ratios_Calc!G149=0,Claims!H71=0),0,Claims!H71/Ratios_Calc!G149)</f>
        <v>0.79545784291798427</v>
      </c>
      <c r="I69" s="239">
        <f>IF(OR(Ratios_Calc!H149=0,Claims!I71=0),0,Claims!I71/Ratios_Calc!H149)</f>
        <v>0.75363579040182704</v>
      </c>
      <c r="J69" s="239">
        <f>IF(OR(Ratios_Calc!I149=0,Claims!J71=0),0,Claims!J71/Ratios_Calc!I149)</f>
        <v>0.8188031797883385</v>
      </c>
      <c r="K69" s="239">
        <f>IF(OR(Ratios_Calc!J149=0,Claims!K71=0),0,Claims!K71/Ratios_Calc!J149)</f>
        <v>0.89092002813883964</v>
      </c>
      <c r="L69" s="239">
        <f>IF(OR(Ratios_Calc!K149=0,Claims!L71=0),0,Claims!L71/Ratios_Calc!K149)</f>
        <v>0.89456302308003599</v>
      </c>
      <c r="M69" s="239">
        <f>IF(OR(Ratios_Calc!L149=0,Claims!M71=0),0,Claims!M71/Ratios_Calc!L149)</f>
        <v>0.86619211079199709</v>
      </c>
      <c r="N69" s="239">
        <f>IF(OR(Ratios_Calc!M149=0,Claims!N71=0),0,Claims!N71/Ratios_Calc!M149)</f>
        <v>0.89139830770038464</v>
      </c>
      <c r="O69" s="239">
        <f>IF(OR(Ratios_Calc!N149=0,Claims!O71=0),0,Claims!O71/Ratios_Calc!N149)</f>
        <v>0.9028442226088641</v>
      </c>
      <c r="P69" s="240">
        <f>IF(OR(Ratios_Calc!O149=0,Claims!P71=0),0,Claims!P71/Ratios_Calc!O149)</f>
        <v>0.56131647877078084</v>
      </c>
      <c r="Q69" s="238" t="str">
        <f t="shared" si="4"/>
        <v>1.1 p.p</v>
      </c>
      <c r="R69" s="238" t="str">
        <f t="shared" si="5"/>
        <v>15 p.p</v>
      </c>
    </row>
    <row r="70" spans="3:18" x14ac:dyDescent="0.25">
      <c r="C70" s="294"/>
      <c r="D70" s="295"/>
      <c r="E70" s="45" t="s">
        <v>26</v>
      </c>
      <c r="F70" s="239">
        <f>IF(OR(Ratios_Calc!E150=0,Claims!F72=0),0,Claims!F72/Ratios_Calc!E150)</f>
        <v>0.40374254463680381</v>
      </c>
      <c r="G70" s="239">
        <f>IF(OR(Ratios_Calc!F150=0,Claims!G72=0),0,Claims!G72/Ratios_Calc!F150)</f>
        <v>0.42955335447082382</v>
      </c>
      <c r="H70" s="239">
        <f>IF(OR(Ratios_Calc!G150=0,Claims!H72=0),0,Claims!H72/Ratios_Calc!G150)</f>
        <v>0.40947459908404255</v>
      </c>
      <c r="I70" s="239">
        <f>IF(OR(Ratios_Calc!H150=0,Claims!I72=0),0,Claims!I72/Ratios_Calc!H150)</f>
        <v>0.38419166605951016</v>
      </c>
      <c r="J70" s="239">
        <f>IF(OR(Ratios_Calc!I150=0,Claims!J72=0),0,Claims!J72/Ratios_Calc!I150)</f>
        <v>0.49801176896425831</v>
      </c>
      <c r="K70" s="239">
        <f>IF(OR(Ratios_Calc!J150=0,Claims!K72=0),0,Claims!K72/Ratios_Calc!J150)</f>
        <v>0.59024284449156894</v>
      </c>
      <c r="L70" s="239">
        <f>IF(OR(Ratios_Calc!K150=0,Claims!L72=0),0,Claims!L72/Ratios_Calc!K150)</f>
        <v>0.69100412564309088</v>
      </c>
      <c r="M70" s="239">
        <f>IF(OR(Ratios_Calc!L150=0,Claims!M72=0),0,Claims!M72/Ratios_Calc!L150)</f>
        <v>0.86031167723189772</v>
      </c>
      <c r="N70" s="239">
        <f>IF(OR(Ratios_Calc!M150=0,Claims!N72=0),0,Claims!N72/Ratios_Calc!M150)</f>
        <v>0.67087827426810476</v>
      </c>
      <c r="O70" s="239">
        <f>IF(OR(Ratios_Calc!N150=0,Claims!O72=0),0,Claims!O72/Ratios_Calc!N150)</f>
        <v>0.67524813895781632</v>
      </c>
      <c r="P70" s="240">
        <f>IF(OR(Ratios_Calc!O150=0,Claims!P72=0),0,Claims!P72/Ratios_Calc!O150)</f>
        <v>0</v>
      </c>
      <c r="Q70" s="238" t="str">
        <f t="shared" si="4"/>
        <v>0.4 p.p</v>
      </c>
      <c r="R70" s="238" t="str">
        <f t="shared" si="5"/>
        <v>27.1 p.p</v>
      </c>
    </row>
    <row r="71" spans="3:18" x14ac:dyDescent="0.25">
      <c r="C71" s="294"/>
      <c r="D71" s="295"/>
      <c r="E71" s="45" t="s">
        <v>27</v>
      </c>
      <c r="F71" s="239">
        <f>IF(OR(Ratios_Calc!E151=0,Claims!F73=0),0,Claims!F73/Ratios_Calc!E151)</f>
        <v>0.7237693102524525</v>
      </c>
      <c r="G71" s="239">
        <f>IF(OR(Ratios_Calc!F151=0,Claims!G73=0),0,Claims!G73/Ratios_Calc!F151)</f>
        <v>0.73826845909291161</v>
      </c>
      <c r="H71" s="239">
        <f>IF(OR(Ratios_Calc!G151=0,Claims!H73=0),0,Claims!H73/Ratios_Calc!G151)</f>
        <v>0.62936885652058672</v>
      </c>
      <c r="I71" s="239">
        <f>IF(OR(Ratios_Calc!H151=0,Claims!I73=0),0,Claims!I73/Ratios_Calc!H151)</f>
        <v>0.60814416912146951</v>
      </c>
      <c r="J71" s="239">
        <f>IF(OR(Ratios_Calc!I151=0,Claims!J73=0),0,Claims!J73/Ratios_Calc!I151)</f>
        <v>0.39429843223251398</v>
      </c>
      <c r="K71" s="239">
        <f>IF(OR(Ratios_Calc!J151=0,Claims!K73=0),0,Claims!K73/Ratios_Calc!J151)</f>
        <v>0.60824940740473354</v>
      </c>
      <c r="L71" s="239">
        <f>IF(OR(Ratios_Calc!K151=0,Claims!L73=0),0,Claims!L73/Ratios_Calc!K151)</f>
        <v>0.66145800986249637</v>
      </c>
      <c r="M71" s="239">
        <f>IF(OR(Ratios_Calc!L151=0,Claims!M73=0),0,Claims!M73/Ratios_Calc!L151)</f>
        <v>0.64676227177964496</v>
      </c>
      <c r="N71" s="239">
        <f>IF(OR(Ratios_Calc!M151=0,Claims!N73=0),0,Claims!N73/Ratios_Calc!M151)</f>
        <v>0.99468690110780444</v>
      </c>
      <c r="O71" s="239">
        <f>IF(OR(Ratios_Calc!N151=0,Claims!O73=0),0,Claims!O73/Ratios_Calc!N151)</f>
        <v>0.83933595554373541</v>
      </c>
      <c r="P71" s="240">
        <f>IF(OR(Ratios_Calc!O151=0,Claims!P73=0),0,Claims!P73/Ratios_Calc!O151)</f>
        <v>0</v>
      </c>
      <c r="Q71" s="238" t="str">
        <f t="shared" si="4"/>
        <v>-15.5 p.p</v>
      </c>
      <c r="R71" s="238" t="str">
        <f t="shared" si="5"/>
        <v>11.5 p.p</v>
      </c>
    </row>
    <row r="72" spans="3:18" x14ac:dyDescent="0.25">
      <c r="C72" s="294"/>
      <c r="D72" s="295"/>
      <c r="E72" s="45" t="s">
        <v>28</v>
      </c>
      <c r="F72" s="239">
        <f>IF(OR(Ratios_Calc!E152=0,Claims!F74=0),0,Claims!F74/Ratios_Calc!E152)</f>
        <v>0.87149143065515988</v>
      </c>
      <c r="G72" s="239">
        <f>IF(OR(Ratios_Calc!F152=0,Claims!G74=0),0,Claims!G74/Ratios_Calc!F152)</f>
        <v>0.86582771443390505</v>
      </c>
      <c r="H72" s="239">
        <f>IF(OR(Ratios_Calc!G152=0,Claims!H74=0),0,Claims!H74/Ratios_Calc!G152)</f>
        <v>0.8835615590588215</v>
      </c>
      <c r="I72" s="239">
        <f>IF(OR(Ratios_Calc!H152=0,Claims!I74=0),0,Claims!I74/Ratios_Calc!H152)</f>
        <v>0.65541006202618879</v>
      </c>
      <c r="J72" s="239">
        <f>IF(OR(Ratios_Calc!I152=0,Claims!J74=0),0,Claims!J74/Ratios_Calc!I152)</f>
        <v>0.94491525423728817</v>
      </c>
      <c r="K72" s="239">
        <f>IF(OR(Ratios_Calc!J152=0,Claims!K74=0),0,Claims!K74/Ratios_Calc!J152)</f>
        <v>0.898949070331447</v>
      </c>
      <c r="L72" s="239">
        <f>IF(OR(Ratios_Calc!K152=0,Claims!L74=0),0,Claims!L74/Ratios_Calc!K152)</f>
        <v>0.79854955680902495</v>
      </c>
      <c r="M72" s="239">
        <f>IF(OR(Ratios_Calc!L152=0,Claims!M74=0),0,Claims!M74/Ratios_Calc!L152)</f>
        <v>0.74980142970611596</v>
      </c>
      <c r="N72" s="239">
        <f>IF(OR(Ratios_Calc!M152=0,Claims!N74=0),0,Claims!N74/Ratios_Calc!M152)</f>
        <v>0.77557494052339415</v>
      </c>
      <c r="O72" s="239">
        <f>IF(OR(Ratios_Calc!N152=0,Claims!O74=0),0,Claims!O74/Ratios_Calc!N152)</f>
        <v>0.58489275722723033</v>
      </c>
      <c r="P72" s="240">
        <f>IF(OR(Ratios_Calc!O152=0,Claims!P74=0),0,Claims!P74/Ratios_Calc!O152)</f>
        <v>0</v>
      </c>
      <c r="Q72" s="238" t="str">
        <f t="shared" si="4"/>
        <v>-19 p.p</v>
      </c>
      <c r="R72" s="238" t="str">
        <f t="shared" si="5"/>
        <v>-28.6 p.p</v>
      </c>
    </row>
    <row r="73" spans="3:18" x14ac:dyDescent="0.25">
      <c r="C73" s="294"/>
      <c r="D73" s="295"/>
      <c r="E73" s="45" t="s">
        <v>29</v>
      </c>
      <c r="F73" s="239">
        <f>IF(OR(Ratios_Calc!E153=0,Claims!F75=0),0,Claims!F75/Ratios_Calc!E153)</f>
        <v>0.74974524001072673</v>
      </c>
      <c r="G73" s="239">
        <f>IF(OR(Ratios_Calc!F153=0,Claims!G75=0),0,Claims!G75/Ratios_Calc!F153)</f>
        <v>0.58940893286975127</v>
      </c>
      <c r="H73" s="239">
        <f>IF(OR(Ratios_Calc!G153=0,Claims!H75=0),0,Claims!H75/Ratios_Calc!G153)</f>
        <v>0</v>
      </c>
      <c r="I73" s="239">
        <f>IF(OR(Ratios_Calc!H153=0,Claims!I75=0),0,Claims!I75/Ratios_Calc!H153)</f>
        <v>0</v>
      </c>
      <c r="J73" s="239">
        <f>IF(OR(Ratios_Calc!I153=0,Claims!J75=0),0,Claims!J75/Ratios_Calc!I153)</f>
        <v>0</v>
      </c>
      <c r="K73" s="239">
        <f>IF(OR(Ratios_Calc!J153=0,Claims!K75=0),0,Claims!K75/Ratios_Calc!J153)</f>
        <v>0</v>
      </c>
      <c r="L73" s="239">
        <f>IF(OR(Ratios_Calc!K153=0,Claims!L75=0),0,Claims!L75/Ratios_Calc!K153)</f>
        <v>0</v>
      </c>
      <c r="M73" s="239">
        <f>IF(OR(Ratios_Calc!L153=0,Claims!M75=0),0,Claims!M75/Ratios_Calc!L153)</f>
        <v>0</v>
      </c>
      <c r="N73" s="239">
        <f>IF(OR(Ratios_Calc!M153=0,Claims!N75=0),0,Claims!N75/Ratios_Calc!M153)</f>
        <v>0</v>
      </c>
      <c r="O73" s="239">
        <f>IF(OR(Ratios_Calc!N153=0,Claims!O75=0),0,Claims!O75/Ratios_Calc!N153)</f>
        <v>0</v>
      </c>
      <c r="P73" s="240">
        <f>IF(OR(Ratios_Calc!O153=0,Claims!P75=0),0,Claims!P75/Ratios_Calc!O153)</f>
        <v>0</v>
      </c>
      <c r="Q73" s="238" t="str">
        <f t="shared" si="4"/>
        <v>-</v>
      </c>
      <c r="R73" s="238" t="str">
        <f t="shared" si="5"/>
        <v>-</v>
      </c>
    </row>
    <row r="74" spans="3:18" x14ac:dyDescent="0.25">
      <c r="C74" s="294"/>
      <c r="D74" s="295"/>
      <c r="E74" s="45" t="s">
        <v>30</v>
      </c>
      <c r="F74" s="239">
        <f>IF(OR(Ratios_Calc!E154=0,Claims!F76=0),0,Claims!F76/Ratios_Calc!E154)</f>
        <v>1.23318992413828</v>
      </c>
      <c r="G74" s="239">
        <f>IF(OR(Ratios_Calc!F154=0,Claims!G76=0),0,Claims!G76/Ratios_Calc!F154)</f>
        <v>1.3527496382054993</v>
      </c>
      <c r="H74" s="239">
        <f>IF(OR(Ratios_Calc!G154=0,Claims!H76=0),0,Claims!H76/Ratios_Calc!G154)</f>
        <v>1.0786653185035389</v>
      </c>
      <c r="I74" s="239">
        <f>IF(OR(Ratios_Calc!H154=0,Claims!I76=0),0,Claims!I76/Ratios_Calc!H154)</f>
        <v>0.97898661243856955</v>
      </c>
      <c r="J74" s="239">
        <f>IF(OR(Ratios_Calc!I154=0,Claims!J76=0),0,Claims!J76/Ratios_Calc!I154)</f>
        <v>1.050895381715363</v>
      </c>
      <c r="K74" s="239">
        <f>IF(OR(Ratios_Calc!J154=0,Claims!K76=0),0,Claims!K76/Ratios_Calc!J154)</f>
        <v>1.0854466858789626</v>
      </c>
      <c r="L74" s="239">
        <f>IF(OR(Ratios_Calc!K154=0,Claims!L76=0),0,Claims!L76/Ratios_Calc!K154)</f>
        <v>0.93833312570075988</v>
      </c>
      <c r="M74" s="239">
        <f>IF(OR(Ratios_Calc!L154=0,Claims!M76=0),0,Claims!M76/Ratios_Calc!L154)</f>
        <v>0.90497595651264895</v>
      </c>
      <c r="N74" s="239">
        <f>IF(OR(Ratios_Calc!M154=0,Claims!N76=0),0,Claims!N76/Ratios_Calc!M154)</f>
        <v>0.94800354924578523</v>
      </c>
      <c r="O74" s="239">
        <f>IF(OR(Ratios_Calc!N154=0,Claims!O76=0),0,Claims!O76/Ratios_Calc!N154)</f>
        <v>0.86562386322299023</v>
      </c>
      <c r="P74" s="240">
        <f>IF(OR(Ratios_Calc!O154=0,Claims!P76=0),0,Claims!P76/Ratios_Calc!O154)</f>
        <v>0</v>
      </c>
      <c r="Q74" s="238" t="str">
        <f t="shared" si="4"/>
        <v>-8.2 p.p</v>
      </c>
      <c r="R74" s="238" t="str">
        <f t="shared" si="5"/>
        <v>-36.7 p.p</v>
      </c>
    </row>
    <row r="75" spans="3:18" x14ac:dyDescent="0.25">
      <c r="C75" s="294"/>
      <c r="D75" s="295"/>
      <c r="E75" s="45" t="s">
        <v>41</v>
      </c>
      <c r="F75" s="241">
        <f>IF(OR(Ratios_Calc!E155=0,Claims!F77=0),0,Claims!F77/Ratios_Calc!E155)</f>
        <v>0.59585953203420849</v>
      </c>
      <c r="G75" s="241">
        <f>IF(OR(Ratios_Calc!F155=0,Claims!G77=0),0,Claims!G77/Ratios_Calc!F155)</f>
        <v>0.66084224316460327</v>
      </c>
      <c r="H75" s="241">
        <f>IF(OR(Ratios_Calc!G155=0,Claims!H77=0),0,Claims!H77/Ratios_Calc!G155)</f>
        <v>0.61157152120663494</v>
      </c>
      <c r="I75" s="241">
        <f>IF(OR(Ratios_Calc!H155=0,Claims!I77=0),0,Claims!I77/Ratios_Calc!H155)</f>
        <v>0.67179519161335988</v>
      </c>
      <c r="J75" s="241">
        <f>IF(OR(Ratios_Calc!I155=0,Claims!J77=0),0,Claims!J77/Ratios_Calc!I155)</f>
        <v>0.63380241780050239</v>
      </c>
      <c r="K75" s="241">
        <f>IF(OR(Ratios_Calc!J155=0,Claims!K77=0),0,Claims!K77/Ratios_Calc!J155)</f>
        <v>0.61065994189886952</v>
      </c>
      <c r="L75" s="241">
        <f>IF(OR(Ratios_Calc!K155=0,Claims!L77=0),0,Claims!L77/Ratios_Calc!K155)</f>
        <v>0.82390054500776599</v>
      </c>
      <c r="M75" s="241">
        <f>IF(OR(Ratios_Calc!L155=0,Claims!M77=0),0,Claims!M77/Ratios_Calc!L155)</f>
        <v>0.66693661151021111</v>
      </c>
      <c r="N75" s="241">
        <f>IF(OR(Ratios_Calc!M155=0,Claims!N77=0),0,Claims!N77/Ratios_Calc!M155)</f>
        <v>0.67932096067549519</v>
      </c>
      <c r="O75" s="241">
        <f>IF(OR(Ratios_Calc!N155=0,Claims!O77=0),0,Claims!O77/Ratios_Calc!N155)</f>
        <v>0.5308738780349983</v>
      </c>
      <c r="P75" s="242">
        <f>IF(OR(Ratios_Calc!O155=0,Claims!P77=0),0,Claims!P77/Ratios_Calc!O155)</f>
        <v>0</v>
      </c>
      <c r="Q75" s="238" t="str">
        <f t="shared" si="4"/>
        <v>-14.8 p.p</v>
      </c>
      <c r="R75" s="238" t="str">
        <f t="shared" si="5"/>
        <v>-6.4 p.p</v>
      </c>
    </row>
    <row r="76" spans="3:18" ht="15.75" thickBot="1" x14ac:dyDescent="0.3">
      <c r="C76" s="258"/>
      <c r="D76" s="259"/>
      <c r="E76" s="243" t="s">
        <v>86</v>
      </c>
      <c r="F76" s="243">
        <f>Ratios_Calc!E117/Ratios_Calc!E157</f>
        <v>0.69858838586088712</v>
      </c>
      <c r="G76" s="243">
        <f>Ratios_Calc!F117/Ratios_Calc!F157</f>
        <v>0.71131022508661079</v>
      </c>
      <c r="H76" s="243">
        <f>Ratios_Calc!G117/Ratios_Calc!G157</f>
        <v>0.72101783349618387</v>
      </c>
      <c r="I76" s="243">
        <f>Ratios_Calc!H117/Ratios_Calc!H157</f>
        <v>0.73850918982156333</v>
      </c>
      <c r="J76" s="243">
        <f>Ratios_Calc!I117/Ratios_Calc!I157</f>
        <v>0.73804120655915006</v>
      </c>
      <c r="K76" s="243">
        <f>Ratios_Calc!J117/Ratios_Calc!J157</f>
        <v>0.76315295039503894</v>
      </c>
      <c r="L76" s="243">
        <f>Ratios_Calc!K117/Ratios_Calc!K157</f>
        <v>0.7878449575968538</v>
      </c>
      <c r="M76" s="243">
        <f>Ratios_Calc!L117/Ratios_Calc!L157</f>
        <v>0.74098794091963538</v>
      </c>
      <c r="N76" s="243">
        <f>Ratios_Calc!M117/Ratios_Calc!M157</f>
        <v>0.74360027034385046</v>
      </c>
      <c r="O76" s="243">
        <f>Ratios_Calc!N117/Ratios_Calc!N157</f>
        <v>0.71360581717185267</v>
      </c>
      <c r="P76" s="243" t="s">
        <v>355</v>
      </c>
      <c r="Q76" s="238" t="str">
        <f t="shared" si="4"/>
        <v>-2.9 p.p</v>
      </c>
      <c r="R76" s="238" t="str">
        <f t="shared" si="5"/>
        <v>1.5 p.p</v>
      </c>
    </row>
    <row r="77" spans="3:18" ht="15.75" thickTop="1" x14ac:dyDescent="0.25">
      <c r="E77" s="81"/>
      <c r="F77" s="81"/>
      <c r="G77" s="81"/>
      <c r="H77" s="81"/>
      <c r="I77" s="81"/>
      <c r="J77" s="81"/>
      <c r="K77" s="81"/>
      <c r="L77" s="81"/>
      <c r="M77" s="81"/>
      <c r="N77" s="81"/>
      <c r="O77" s="81"/>
      <c r="P77" s="81"/>
      <c r="Q77" s="246"/>
      <c r="R77" s="246"/>
    </row>
    <row r="79" spans="3:18" ht="18.75" x14ac:dyDescent="0.25">
      <c r="C79" s="264" t="s">
        <v>216</v>
      </c>
      <c r="D79" s="299"/>
      <c r="E79" s="300" t="s">
        <v>434</v>
      </c>
      <c r="F79" s="297"/>
      <c r="G79" s="297"/>
      <c r="H79" s="297"/>
      <c r="I79" s="297"/>
      <c r="J79" s="297"/>
      <c r="K79" s="297"/>
      <c r="L79" s="297"/>
      <c r="M79" s="297"/>
      <c r="N79" s="297"/>
      <c r="O79" s="297"/>
      <c r="P79" s="298"/>
      <c r="Q79" s="247"/>
      <c r="R79" s="247"/>
    </row>
    <row r="80" spans="3:18" x14ac:dyDescent="0.25">
      <c r="C80" s="262" t="s">
        <v>93</v>
      </c>
      <c r="D80" s="263" t="s">
        <v>93</v>
      </c>
      <c r="E80" s="43">
        <v>3</v>
      </c>
      <c r="F80" s="44">
        <v>2004</v>
      </c>
      <c r="G80" s="44">
        <f t="shared" ref="G80:P80" si="6">F80+1</f>
        <v>2005</v>
      </c>
      <c r="H80" s="44">
        <f t="shared" si="6"/>
        <v>2006</v>
      </c>
      <c r="I80" s="44">
        <f t="shared" si="6"/>
        <v>2007</v>
      </c>
      <c r="J80" s="44">
        <f t="shared" si="6"/>
        <v>2008</v>
      </c>
      <c r="K80" s="44">
        <f t="shared" si="6"/>
        <v>2009</v>
      </c>
      <c r="L80" s="44">
        <f t="shared" si="6"/>
        <v>2010</v>
      </c>
      <c r="M80" s="44">
        <f t="shared" si="6"/>
        <v>2011</v>
      </c>
      <c r="N80" s="44">
        <f t="shared" si="6"/>
        <v>2012</v>
      </c>
      <c r="O80" s="44">
        <f t="shared" si="6"/>
        <v>2013</v>
      </c>
      <c r="P80" s="44">
        <f t="shared" si="6"/>
        <v>2014</v>
      </c>
      <c r="Q80" s="235" t="s">
        <v>88</v>
      </c>
      <c r="R80" s="235" t="s">
        <v>89</v>
      </c>
    </row>
    <row r="81" spans="3:18" x14ac:dyDescent="0.25">
      <c r="C81" s="294"/>
      <c r="D81" s="295"/>
      <c r="E81" s="51" t="s">
        <v>0</v>
      </c>
      <c r="F81" s="236">
        <f>IF(OR(Ratios_Calc!E44=0, Ratios_Calc!E5=0),0,Ratios_Calc!E44/Ratios_Calc!E5)</f>
        <v>0.23447304392367782</v>
      </c>
      <c r="G81" s="236">
        <f>IF(OR(Ratios_Calc!F44=0, Ratios_Calc!F5=0),0,Ratios_Calc!F44/Ratios_Calc!F5)</f>
        <v>0.22530901970383063</v>
      </c>
      <c r="H81" s="236">
        <f>IF(OR(Ratios_Calc!G44=0, Ratios_Calc!G5=0),0,Ratios_Calc!G44/Ratios_Calc!G5)</f>
        <v>0.22757554128003807</v>
      </c>
      <c r="I81" s="236">
        <f>IF(OR(Ratios_Calc!H44=0, Ratios_Calc!H5=0),0,Ratios_Calc!H44/Ratios_Calc!H5)</f>
        <v>0.2286571296723581</v>
      </c>
      <c r="J81" s="236">
        <f>IF(OR(Ratios_Calc!I44=0, Ratios_Calc!I5=0),0,Ratios_Calc!I44/Ratios_Calc!I5)</f>
        <v>0.22921373700858563</v>
      </c>
      <c r="K81" s="236">
        <f>IF(OR(Ratios_Calc!J44=0, Ratios_Calc!J5=0),0,Ratios_Calc!J44/Ratios_Calc!J5)</f>
        <v>0.22202466940771196</v>
      </c>
      <c r="L81" s="236">
        <f>IF(OR(Ratios_Calc!K44=0, Ratios_Calc!K5=0),0,Ratios_Calc!K44/Ratios_Calc!K5)</f>
        <v>0.23033402241323034</v>
      </c>
      <c r="M81" s="236">
        <f>IF(OR(Ratios_Calc!L44=0, Ratios_Calc!L5=0),0,Ratios_Calc!L44/Ratios_Calc!L5)</f>
        <v>0.24693575655114117</v>
      </c>
      <c r="N81" s="236">
        <f>IF(OR(Ratios_Calc!M44=0, Ratios_Calc!M5=0),0,Ratios_Calc!M44/Ratios_Calc!M5)</f>
        <v>0.2321227621483376</v>
      </c>
      <c r="O81" s="236">
        <f>IF(OR(Ratios_Calc!N44=0, Ratios_Calc!N5=0),0,Ratios_Calc!N44/Ratios_Calc!N5)</f>
        <v>0.2136845232201208</v>
      </c>
      <c r="P81" s="237">
        <f>IF(OR(Ratios_Calc!O44=0, Ratios_Calc!O5=0),0,Ratios_Calc!O44/Ratios_Calc!O5)</f>
        <v>0</v>
      </c>
      <c r="Q81" s="238" t="str">
        <f>IF(OR(O81=0,N81=0),"-",IF(O81=N81,"-",CONCATENATE(ROUNDDOWN((O81-N81)*100,1), " ", "p.p")))</f>
        <v>-1.8 p.p</v>
      </c>
      <c r="R81" s="238" t="str">
        <f>IF(OR(O81=0,F81=0),"-",IF(O81=F81,"-",CONCATENATE(ROUNDDOWN((O81-F81)*100,1), " ", "p.p")))</f>
        <v>-2 p.p</v>
      </c>
    </row>
    <row r="82" spans="3:18" x14ac:dyDescent="0.25">
      <c r="C82" s="294"/>
      <c r="D82" s="295"/>
      <c r="E82" s="51" t="s">
        <v>1</v>
      </c>
      <c r="F82" s="239">
        <f>IF(OR(Ratios_Calc!E45=0, Ratios_Calc!E6=0),0,Ratios_Calc!E45/Ratios_Calc!E6)</f>
        <v>0.2935390320977585</v>
      </c>
      <c r="G82" s="239">
        <f>IF(OR(Ratios_Calc!F45=0, Ratios_Calc!F6=0),0,Ratios_Calc!F45/Ratios_Calc!F6)</f>
        <v>0.28903049703823602</v>
      </c>
      <c r="H82" s="239">
        <f>IF(OR(Ratios_Calc!G45=0, Ratios_Calc!G6=0),0,Ratios_Calc!G45/Ratios_Calc!G6)</f>
        <v>0.28905489479056362</v>
      </c>
      <c r="I82" s="239">
        <f>IF(OR(Ratios_Calc!H45=0, Ratios_Calc!H6=0),0,Ratios_Calc!H45/Ratios_Calc!H6)</f>
        <v>0.29165101115153597</v>
      </c>
      <c r="J82" s="239">
        <f>IF(OR(Ratios_Calc!I45=0, Ratios_Calc!I6=0),0,Ratios_Calc!I45/Ratios_Calc!I6)</f>
        <v>0.28741430153309389</v>
      </c>
      <c r="K82" s="239">
        <f>IF(OR(Ratios_Calc!J45=0, Ratios_Calc!J6=0),0,Ratios_Calc!J45/Ratios_Calc!J6)</f>
        <v>0.28314723822814902</v>
      </c>
      <c r="L82" s="239">
        <f>IF(OR(Ratios_Calc!K45=0, Ratios_Calc!K6=0),0,Ratios_Calc!K45/Ratios_Calc!K6)</f>
        <v>0.28399975540747818</v>
      </c>
      <c r="M82" s="239">
        <f>IF(OR(Ratios_Calc!L45=0, Ratios_Calc!L6=0),0,Ratios_Calc!L45/Ratios_Calc!L6)</f>
        <v>0.28346127760488765</v>
      </c>
      <c r="N82" s="239">
        <f>IF(OR(Ratios_Calc!M45=0, Ratios_Calc!M6=0),0,Ratios_Calc!M45/Ratios_Calc!M6)</f>
        <v>0.28368406711805177</v>
      </c>
      <c r="O82" s="239">
        <f>IF(OR(Ratios_Calc!N45=0, Ratios_Calc!N6=0),0,Ratios_Calc!N45/Ratios_Calc!N6)</f>
        <v>0.28579124235295156</v>
      </c>
      <c r="P82" s="240">
        <f>IF(OR(Ratios_Calc!O45=0, Ratios_Calc!O6=0),0,Ratios_Calc!O45/Ratios_Calc!O6)</f>
        <v>0</v>
      </c>
      <c r="Q82" s="238" t="str">
        <f t="shared" ref="Q82:Q113" si="7">IF(OR(O82=0,N82=0),"-",IF(O82=N82,"-",CONCATENATE(ROUNDDOWN((O82-N82)*100,1), " ", "p.p")))</f>
        <v>0.2 p.p</v>
      </c>
      <c r="R82" s="238" t="str">
        <f t="shared" ref="R82:R113" si="8">IF(OR(O82=0,F82=0),"-",IF(O82=F82,"-",CONCATENATE(ROUNDDOWN((O82-F82)*100,1), " ", "p.p")))</f>
        <v>-0.7 p.p</v>
      </c>
    </row>
    <row r="83" spans="3:18" x14ac:dyDescent="0.25">
      <c r="C83" s="294"/>
      <c r="D83" s="295"/>
      <c r="E83" s="51" t="s">
        <v>2</v>
      </c>
      <c r="F83" s="239">
        <f>IF(OR(Ratios_Calc!E46=0, Ratios_Calc!E7=0),0,Ratios_Calc!E46/Ratios_Calc!E7)</f>
        <v>0</v>
      </c>
      <c r="G83" s="239">
        <f>IF(OR(Ratios_Calc!F46=0, Ratios_Calc!F7=0),0,Ratios_Calc!F46/Ratios_Calc!F7)</f>
        <v>0</v>
      </c>
      <c r="H83" s="239">
        <f>IF(OR(Ratios_Calc!G46=0, Ratios_Calc!G7=0),0,Ratios_Calc!G46/Ratios_Calc!G7)</f>
        <v>0</v>
      </c>
      <c r="I83" s="239">
        <f>IF(OR(Ratios_Calc!H46=0, Ratios_Calc!H7=0),0,Ratios_Calc!H46/Ratios_Calc!H7)</f>
        <v>0.37390022019655966</v>
      </c>
      <c r="J83" s="239">
        <f>IF(OR(Ratios_Calc!I46=0, Ratios_Calc!I7=0),0,Ratios_Calc!I46/Ratios_Calc!I7)</f>
        <v>0.37087526488848921</v>
      </c>
      <c r="K83" s="239">
        <f>IF(OR(Ratios_Calc!J46=0, Ratios_Calc!J7=0),0,Ratios_Calc!J46/Ratios_Calc!J7)</f>
        <v>0.37877688992871722</v>
      </c>
      <c r="L83" s="239">
        <f>IF(OR(Ratios_Calc!K46=0, Ratios_Calc!K7=0),0,Ratios_Calc!K46/Ratios_Calc!K7)</f>
        <v>0.38912273793280699</v>
      </c>
      <c r="M83" s="239">
        <f>IF(OR(Ratios_Calc!L46=0, Ratios_Calc!L7=0),0,Ratios_Calc!L46/Ratios_Calc!L7)</f>
        <v>0.3672436902096104</v>
      </c>
      <c r="N83" s="239">
        <f>IF(OR(Ratios_Calc!M46=0, Ratios_Calc!M7=0),0,Ratios_Calc!M46/Ratios_Calc!M7)</f>
        <v>0.32584269662921345</v>
      </c>
      <c r="O83" s="239">
        <f>IF(OR(Ratios_Calc!N46=0, Ratios_Calc!N7=0),0,Ratios_Calc!N46/Ratios_Calc!N7)</f>
        <v>0.30098612385019513</v>
      </c>
      <c r="P83" s="240">
        <f>IF(OR(Ratios_Calc!O46=0, Ratios_Calc!O7=0),0,Ratios_Calc!O46/Ratios_Calc!O7)</f>
        <v>0</v>
      </c>
      <c r="Q83" s="238" t="str">
        <f t="shared" si="7"/>
        <v>-2.4 p.p</v>
      </c>
      <c r="R83" s="238" t="str">
        <f t="shared" si="8"/>
        <v>-</v>
      </c>
    </row>
    <row r="84" spans="3:18" x14ac:dyDescent="0.25">
      <c r="C84" s="294"/>
      <c r="D84" s="295"/>
      <c r="E84" s="51" t="s">
        <v>3</v>
      </c>
      <c r="F84" s="239">
        <f>IF(OR(Ratios_Calc!E47=0, Ratios_Calc!E8=0),0,Ratios_Calc!E47/Ratios_Calc!E8)</f>
        <v>0</v>
      </c>
      <c r="G84" s="239">
        <f>IF(OR(Ratios_Calc!F47=0, Ratios_Calc!F8=0),0,Ratios_Calc!F47/Ratios_Calc!F8)</f>
        <v>0</v>
      </c>
      <c r="H84" s="239">
        <f>IF(OR(Ratios_Calc!G47=0, Ratios_Calc!G8=0),0,Ratios_Calc!G47/Ratios_Calc!G8)</f>
        <v>0</v>
      </c>
      <c r="I84" s="239">
        <f>IF(OR(Ratios_Calc!H47=0, Ratios_Calc!H8=0),0,Ratios_Calc!H47/Ratios_Calc!H8)</f>
        <v>0</v>
      </c>
      <c r="J84" s="239">
        <f>IF(OR(Ratios_Calc!I47=0, Ratios_Calc!I8=0),0,Ratios_Calc!I47/Ratios_Calc!I8)</f>
        <v>0</v>
      </c>
      <c r="K84" s="239">
        <f>IF(OR(Ratios_Calc!J47=0, Ratios_Calc!J8=0),0,Ratios_Calc!J47/Ratios_Calc!J8)</f>
        <v>0.26450461788494872</v>
      </c>
      <c r="L84" s="239">
        <f>IF(OR(Ratios_Calc!K47=0, Ratios_Calc!K8=0),0,Ratios_Calc!K47/Ratios_Calc!K8)</f>
        <v>0.26143069548407677</v>
      </c>
      <c r="M84" s="239">
        <f>IF(OR(Ratios_Calc!L47=0, Ratios_Calc!L8=0),0,Ratios_Calc!L47/Ratios_Calc!L8)</f>
        <v>0.24992835297360178</v>
      </c>
      <c r="N84" s="239">
        <f>IF(OR(Ratios_Calc!M47=0, Ratios_Calc!M8=0),0,Ratios_Calc!M47/Ratios_Calc!M8)</f>
        <v>0.24718666379414492</v>
      </c>
      <c r="O84" s="239">
        <f>IF(OR(Ratios_Calc!N47=0, Ratios_Calc!N8=0),0,Ratios_Calc!N47/Ratios_Calc!N8)</f>
        <v>0.24259905230591264</v>
      </c>
      <c r="P84" s="240">
        <f>IF(OR(Ratios_Calc!O47=0, Ratios_Calc!O8=0),0,Ratios_Calc!O47/Ratios_Calc!O8)</f>
        <v>0</v>
      </c>
      <c r="Q84" s="238" t="str">
        <f t="shared" si="7"/>
        <v>-0.4 p.p</v>
      </c>
      <c r="R84" s="238" t="str">
        <f t="shared" si="8"/>
        <v>-</v>
      </c>
    </row>
    <row r="85" spans="3:18" x14ac:dyDescent="0.25">
      <c r="C85" s="294"/>
      <c r="D85" s="295"/>
      <c r="E85" s="51" t="s">
        <v>4</v>
      </c>
      <c r="F85" s="239">
        <f>IF(OR(Ratios_Calc!E48=0, Ratios_Calc!E9=0),0,Ratios_Calc!E48/Ratios_Calc!E9)</f>
        <v>0.15982895126804691</v>
      </c>
      <c r="G85" s="239">
        <f>IF(OR(Ratios_Calc!F48=0, Ratios_Calc!F9=0),0,Ratios_Calc!F48/Ratios_Calc!F9)</f>
        <v>0.16145150209231152</v>
      </c>
      <c r="H85" s="239">
        <f>IF(OR(Ratios_Calc!G48=0, Ratios_Calc!G9=0),0,Ratios_Calc!G48/Ratios_Calc!G9)</f>
        <v>0.16428575489020139</v>
      </c>
      <c r="I85" s="239">
        <f>IF(OR(Ratios_Calc!H48=0, Ratios_Calc!H9=0),0,Ratios_Calc!H48/Ratios_Calc!H9)</f>
        <v>0.16719722901177769</v>
      </c>
      <c r="J85" s="239">
        <f>IF(OR(Ratios_Calc!I48=0, Ratios_Calc!I9=0),0,Ratios_Calc!I48/Ratios_Calc!I9)</f>
        <v>0.26878481458482012</v>
      </c>
      <c r="K85" s="239">
        <f>IF(OR(Ratios_Calc!J48=0, Ratios_Calc!J9=0),0,Ratios_Calc!J48/Ratios_Calc!J9)</f>
        <v>0.28162789589299875</v>
      </c>
      <c r="L85" s="239">
        <f>IF(OR(Ratios_Calc!K48=0, Ratios_Calc!K9=0),0,Ratios_Calc!K48/Ratios_Calc!K9)</f>
        <v>0.28933949452070007</v>
      </c>
      <c r="M85" s="239">
        <f>IF(OR(Ratios_Calc!L48=0, Ratios_Calc!L9=0),0,Ratios_Calc!L48/Ratios_Calc!L9)</f>
        <v>0.29746835443037972</v>
      </c>
      <c r="N85" s="239">
        <f>IF(OR(Ratios_Calc!M48=0, Ratios_Calc!M9=0),0,Ratios_Calc!M48/Ratios_Calc!M9)</f>
        <v>0.29436325678496866</v>
      </c>
      <c r="O85" s="239">
        <f>IF(OR(Ratios_Calc!N48=0, Ratios_Calc!N9=0),0,Ratios_Calc!N48/Ratios_Calc!N9)</f>
        <v>0.31452152576399733</v>
      </c>
      <c r="P85" s="240">
        <f>IF(OR(Ratios_Calc!O48=0, Ratios_Calc!O9=0),0,Ratios_Calc!O48/Ratios_Calc!O9)</f>
        <v>0</v>
      </c>
      <c r="Q85" s="238" t="str">
        <f t="shared" si="7"/>
        <v>2 p.p</v>
      </c>
      <c r="R85" s="238" t="str">
        <f t="shared" si="8"/>
        <v>15.4 p.p</v>
      </c>
    </row>
    <row r="86" spans="3:18" x14ac:dyDescent="0.25">
      <c r="C86" s="294"/>
      <c r="D86" s="295"/>
      <c r="E86" s="51" t="s">
        <v>5</v>
      </c>
      <c r="F86" s="239">
        <f>IF(OR(Ratios_Calc!E49=0, Ratios_Calc!E10=0),0,Ratios_Calc!E49/Ratios_Calc!E10)</f>
        <v>0.26195740891889885</v>
      </c>
      <c r="G86" s="239">
        <f>IF(OR(Ratios_Calc!F49=0, Ratios_Calc!F10=0),0,Ratios_Calc!F49/Ratios_Calc!F10)</f>
        <v>0.24055040718899184</v>
      </c>
      <c r="H86" s="239">
        <f>IF(OR(Ratios_Calc!G49=0, Ratios_Calc!G10=0),0,Ratios_Calc!G49/Ratios_Calc!G10)</f>
        <v>0.24699551329986114</v>
      </c>
      <c r="I86" s="239">
        <f>IF(OR(Ratios_Calc!H49=0, Ratios_Calc!H10=0),0,Ratios_Calc!H49/Ratios_Calc!H10)</f>
        <v>0.26212336907545025</v>
      </c>
      <c r="J86" s="239">
        <f>IF(OR(Ratios_Calc!I49=0, Ratios_Calc!I10=0),0,Ratios_Calc!I49/Ratios_Calc!I10)</f>
        <v>0.27369674123307375</v>
      </c>
      <c r="K86" s="239">
        <f>IF(OR(Ratios_Calc!J49=0, Ratios_Calc!J10=0),0,Ratios_Calc!J49/Ratios_Calc!J10)</f>
        <v>0.28294739938953384</v>
      </c>
      <c r="L86" s="239">
        <f>IF(OR(Ratios_Calc!K49=0, Ratios_Calc!K10=0),0,Ratios_Calc!K49/Ratios_Calc!K10)</f>
        <v>0.28285430390461119</v>
      </c>
      <c r="M86" s="239">
        <f>IF(OR(Ratios_Calc!L49=0, Ratios_Calc!L10=0),0,Ratios_Calc!L49/Ratios_Calc!L10)</f>
        <v>0.29329903952485681</v>
      </c>
      <c r="N86" s="239">
        <f>IF(OR(Ratios_Calc!M49=0, Ratios_Calc!M10=0),0,Ratios_Calc!M49/Ratios_Calc!M10)</f>
        <v>0.30858789324780639</v>
      </c>
      <c r="O86" s="239">
        <f>IF(OR(Ratios_Calc!N49=0, Ratios_Calc!N10=0),0,Ratios_Calc!N49/Ratios_Calc!N10)</f>
        <v>0.30922832645284221</v>
      </c>
      <c r="P86" s="240">
        <f>IF(OR(Ratios_Calc!O49=0, Ratios_Calc!O10=0),0,Ratios_Calc!O49/Ratios_Calc!O10)</f>
        <v>0</v>
      </c>
      <c r="Q86" s="238" t="str">
        <f t="shared" si="7"/>
        <v>0 p.p</v>
      </c>
      <c r="R86" s="238" t="str">
        <f t="shared" si="8"/>
        <v>4.7 p.p</v>
      </c>
    </row>
    <row r="87" spans="3:18" x14ac:dyDescent="0.25">
      <c r="C87" s="294"/>
      <c r="D87" s="295"/>
      <c r="E87" s="51" t="s">
        <v>6</v>
      </c>
      <c r="F87" s="239">
        <f>IF(OR(Ratios_Calc!E50=0, Ratios_Calc!E11=0),0,Ratios_Calc!E50/Ratios_Calc!E11)</f>
        <v>0</v>
      </c>
      <c r="G87" s="239">
        <f>IF(OR(Ratios_Calc!F50=0, Ratios_Calc!F11=0),0,Ratios_Calc!F50/Ratios_Calc!F11)</f>
        <v>0</v>
      </c>
      <c r="H87" s="239">
        <f>IF(OR(Ratios_Calc!G50=0, Ratios_Calc!G11=0),0,Ratios_Calc!G50/Ratios_Calc!G11)</f>
        <v>0</v>
      </c>
      <c r="I87" s="239">
        <f>IF(OR(Ratios_Calc!H50=0, Ratios_Calc!H11=0),0,Ratios_Calc!H50/Ratios_Calc!H11)</f>
        <v>0</v>
      </c>
      <c r="J87" s="239">
        <f>IF(OR(Ratios_Calc!I50=0, Ratios_Calc!I11=0),0,Ratios_Calc!I50/Ratios_Calc!I11)</f>
        <v>0</v>
      </c>
      <c r="K87" s="239">
        <f>IF(OR(Ratios_Calc!J50=0, Ratios_Calc!J11=0),0,Ratios_Calc!J50/Ratios_Calc!J11)</f>
        <v>0</v>
      </c>
      <c r="L87" s="239">
        <f>IF(OR(Ratios_Calc!K50=0, Ratios_Calc!K11=0),0,Ratios_Calc!K50/Ratios_Calc!K11)</f>
        <v>0</v>
      </c>
      <c r="M87" s="239">
        <f>IF(OR(Ratios_Calc!L50=0, Ratios_Calc!L11=0),0,Ratios_Calc!L50/Ratios_Calc!L11)</f>
        <v>0</v>
      </c>
      <c r="N87" s="239">
        <f>IF(OR(Ratios_Calc!M50=0, Ratios_Calc!M11=0),0,Ratios_Calc!M50/Ratios_Calc!M11)</f>
        <v>0</v>
      </c>
      <c r="O87" s="239">
        <f>IF(OR(Ratios_Calc!N50=0, Ratios_Calc!N11=0),0,Ratios_Calc!N50/Ratios_Calc!N11)</f>
        <v>0</v>
      </c>
      <c r="P87" s="240">
        <f>IF(OR(Ratios_Calc!O50=0, Ratios_Calc!O11=0),0,Ratios_Calc!O50/Ratios_Calc!O11)</f>
        <v>0</v>
      </c>
      <c r="Q87" s="238" t="str">
        <f t="shared" si="7"/>
        <v>-</v>
      </c>
      <c r="R87" s="238" t="str">
        <f t="shared" si="8"/>
        <v>-</v>
      </c>
    </row>
    <row r="88" spans="3:18" x14ac:dyDescent="0.25">
      <c r="C88" s="294"/>
      <c r="D88" s="295"/>
      <c r="E88" s="51" t="s">
        <v>7</v>
      </c>
      <c r="F88" s="239">
        <f>IF(OR(Ratios_Calc!E51=0, Ratios_Calc!E12=0),0,Ratios_Calc!E51/Ratios_Calc!E12)</f>
        <v>0.25368428953886957</v>
      </c>
      <c r="G88" s="239">
        <f>IF(OR(Ratios_Calc!F51=0, Ratios_Calc!F12=0),0,Ratios_Calc!F51/Ratios_Calc!F12)</f>
        <v>0.18622868803897044</v>
      </c>
      <c r="H88" s="239">
        <f>IF(OR(Ratios_Calc!G51=0, Ratios_Calc!G12=0),0,Ratios_Calc!G51/Ratios_Calc!G12)</f>
        <v>0.20581259828558293</v>
      </c>
      <c r="I88" s="239">
        <f>IF(OR(Ratios_Calc!H51=0, Ratios_Calc!H12=0),0,Ratios_Calc!H51/Ratios_Calc!H12)</f>
        <v>0.18558433131302879</v>
      </c>
      <c r="J88" s="239">
        <f>IF(OR(Ratios_Calc!I51=0, Ratios_Calc!I12=0),0,Ratios_Calc!I51/Ratios_Calc!I12)</f>
        <v>0.19022571255955986</v>
      </c>
      <c r="K88" s="239">
        <f>IF(OR(Ratios_Calc!J51=0, Ratios_Calc!J12=0),0,Ratios_Calc!J51/Ratios_Calc!J12)</f>
        <v>0.18269161824939367</v>
      </c>
      <c r="L88" s="239">
        <f>IF(OR(Ratios_Calc!K51=0, Ratios_Calc!K12=0),0,Ratios_Calc!K51/Ratios_Calc!K12)</f>
        <v>0.18565914261422434</v>
      </c>
      <c r="M88" s="239">
        <f>IF(OR(Ratios_Calc!L51=0, Ratios_Calc!L12=0),0,Ratios_Calc!L51/Ratios_Calc!L12)</f>
        <v>0.18777156002561571</v>
      </c>
      <c r="N88" s="239">
        <f>IF(OR(Ratios_Calc!M51=0, Ratios_Calc!M12=0),0,Ratios_Calc!M51/Ratios_Calc!M12)</f>
        <v>0.15481672266858276</v>
      </c>
      <c r="O88" s="239">
        <f>IF(OR(Ratios_Calc!N51=0, Ratios_Calc!N12=0),0,Ratios_Calc!N51/Ratios_Calc!N12)</f>
        <v>0.15619069030175958</v>
      </c>
      <c r="P88" s="240">
        <f>IF(OR(Ratios_Calc!O51=0, Ratios_Calc!O12=0),0,Ratios_Calc!O51/Ratios_Calc!O12)</f>
        <v>0</v>
      </c>
      <c r="Q88" s="238" t="str">
        <f t="shared" si="7"/>
        <v>0.1 p.p</v>
      </c>
      <c r="R88" s="238" t="str">
        <f t="shared" si="8"/>
        <v>-9.7 p.p</v>
      </c>
    </row>
    <row r="89" spans="3:18" x14ac:dyDescent="0.25">
      <c r="C89" s="294"/>
      <c r="D89" s="295"/>
      <c r="E89" s="51" t="s">
        <v>8</v>
      </c>
      <c r="F89" s="239">
        <f>IF(OR(Ratios_Calc!E52=0, Ratios_Calc!E13=0),0,Ratios_Calc!E52/Ratios_Calc!E13)</f>
        <v>0.2401589784787112</v>
      </c>
      <c r="G89" s="239">
        <f>IF(OR(Ratios_Calc!F52=0, Ratios_Calc!F13=0),0,Ratios_Calc!F52/Ratios_Calc!F13)</f>
        <v>0.23446515756768746</v>
      </c>
      <c r="H89" s="239">
        <f>IF(OR(Ratios_Calc!G52=0, Ratios_Calc!G13=0),0,Ratios_Calc!G52/Ratios_Calc!G13)</f>
        <v>0.23197635027165228</v>
      </c>
      <c r="I89" s="239">
        <f>IF(OR(Ratios_Calc!H52=0, Ratios_Calc!H13=0),0,Ratios_Calc!H52/Ratios_Calc!H13)</f>
        <v>0.20427529936161373</v>
      </c>
      <c r="J89" s="239">
        <f>IF(OR(Ratios_Calc!I52=0, Ratios_Calc!I13=0),0,Ratios_Calc!I52/Ratios_Calc!I13)</f>
        <v>0.2202254436749799</v>
      </c>
      <c r="K89" s="239">
        <f>IF(OR(Ratios_Calc!J52=0, Ratios_Calc!J13=0),0,Ratios_Calc!J52/Ratios_Calc!J13)</f>
        <v>0.29408652920244838</v>
      </c>
      <c r="L89" s="239">
        <f>IF(OR(Ratios_Calc!K52=0, Ratios_Calc!K13=0),0,Ratios_Calc!K52/Ratios_Calc!K13)</f>
        <v>0.28071596034569563</v>
      </c>
      <c r="M89" s="239">
        <f>IF(OR(Ratios_Calc!L52=0, Ratios_Calc!L13=0),0,Ratios_Calc!L52/Ratios_Calc!L13)</f>
        <v>0.24471809119888865</v>
      </c>
      <c r="N89" s="239">
        <f>IF(OR(Ratios_Calc!M52=0, Ratios_Calc!M13=0),0,Ratios_Calc!M52/Ratios_Calc!M13)</f>
        <v>0.31532608695652176</v>
      </c>
      <c r="O89" s="239">
        <f>IF(OR(Ratios_Calc!N52=0, Ratios_Calc!N13=0),0,Ratios_Calc!N52/Ratios_Calc!N13)</f>
        <v>0.40696721311475409</v>
      </c>
      <c r="P89" s="240">
        <f>IF(OR(Ratios_Calc!O52=0, Ratios_Calc!O13=0),0,Ratios_Calc!O52/Ratios_Calc!O13)</f>
        <v>0</v>
      </c>
      <c r="Q89" s="238" t="str">
        <f t="shared" si="7"/>
        <v>9.1 p.p</v>
      </c>
      <c r="R89" s="238" t="str">
        <f t="shared" si="8"/>
        <v>16.6 p.p</v>
      </c>
    </row>
    <row r="90" spans="3:18" x14ac:dyDescent="0.25">
      <c r="C90" s="294"/>
      <c r="D90" s="295"/>
      <c r="E90" s="51" t="s">
        <v>9</v>
      </c>
      <c r="F90" s="239">
        <f>IF(OR(Ratios_Calc!E53=0, Ratios_Calc!E14=0),0,Ratios_Calc!E53/Ratios_Calc!E14)</f>
        <v>0.19833625762458293</v>
      </c>
      <c r="G90" s="239">
        <f>IF(OR(Ratios_Calc!F53=0, Ratios_Calc!F14=0),0,Ratios_Calc!F53/Ratios_Calc!F14)</f>
        <v>0.19693636994083999</v>
      </c>
      <c r="H90" s="239">
        <f>IF(OR(Ratios_Calc!G53=0, Ratios_Calc!G14=0),0,Ratios_Calc!G53/Ratios_Calc!G14)</f>
        <v>0.20251414490055208</v>
      </c>
      <c r="I90" s="239">
        <f>IF(OR(Ratios_Calc!H53=0, Ratios_Calc!H14=0),0,Ratios_Calc!H53/Ratios_Calc!H14)</f>
        <v>0.20708807078711147</v>
      </c>
      <c r="J90" s="239">
        <f>IF(OR(Ratios_Calc!I53=0, Ratios_Calc!I14=0),0,Ratios_Calc!I53/Ratios_Calc!I14)</f>
        <v>0.20996196100115444</v>
      </c>
      <c r="K90" s="239">
        <f>IF(OR(Ratios_Calc!J53=0, Ratios_Calc!J14=0),0,Ratios_Calc!J53/Ratios_Calc!J14)</f>
        <v>0.21399896045138572</v>
      </c>
      <c r="L90" s="239">
        <f>IF(OR(Ratios_Calc!K53=0, Ratios_Calc!K14=0),0,Ratios_Calc!K53/Ratios_Calc!K14)</f>
        <v>0.21618715989392862</v>
      </c>
      <c r="M90" s="239">
        <f>IF(OR(Ratios_Calc!L53=0, Ratios_Calc!L14=0),0,Ratios_Calc!L53/Ratios_Calc!L14)</f>
        <v>0.2186882138183755</v>
      </c>
      <c r="N90" s="239">
        <f>IF(OR(Ratios_Calc!M53=0, Ratios_Calc!M14=0),0,Ratios_Calc!M53/Ratios_Calc!M14)</f>
        <v>0.22517691704509585</v>
      </c>
      <c r="O90" s="239">
        <f>IF(OR(Ratios_Calc!N53=0, Ratios_Calc!N14=0),0,Ratios_Calc!N53/Ratios_Calc!N14)</f>
        <v>0.22826715519126387</v>
      </c>
      <c r="P90" s="240">
        <f>IF(OR(Ratios_Calc!O53=0, Ratios_Calc!O14=0),0,Ratios_Calc!O53/Ratios_Calc!O14)</f>
        <v>0</v>
      </c>
      <c r="Q90" s="238" t="str">
        <f t="shared" si="7"/>
        <v>0.3 p.p</v>
      </c>
      <c r="R90" s="238" t="str">
        <f t="shared" si="8"/>
        <v>2.9 p.p</v>
      </c>
    </row>
    <row r="91" spans="3:18" x14ac:dyDescent="0.25">
      <c r="C91" s="294"/>
      <c r="D91" s="295"/>
      <c r="E91" s="51" t="s">
        <v>10</v>
      </c>
      <c r="F91" s="239">
        <f>IF(OR(Ratios_Calc!E54=0, Ratios_Calc!E15=0),0,Ratios_Calc!E54/Ratios_Calc!E15)</f>
        <v>0.19646882043576258</v>
      </c>
      <c r="G91" s="239">
        <f>IF(OR(Ratios_Calc!F54=0, Ratios_Calc!F15=0),0,Ratios_Calc!F54/Ratios_Calc!F15)</f>
        <v>0.18390006939625261</v>
      </c>
      <c r="H91" s="239">
        <f>IF(OR(Ratios_Calc!G54=0, Ratios_Calc!G15=0),0,Ratios_Calc!G54/Ratios_Calc!G15)</f>
        <v>0.1912751677852349</v>
      </c>
      <c r="I91" s="239">
        <f>IF(OR(Ratios_Calc!H54=0, Ratios_Calc!H15=0),0,Ratios_Calc!H54/Ratios_Calc!H15)</f>
        <v>0.19885018599932364</v>
      </c>
      <c r="J91" s="239">
        <f>IF(OR(Ratios_Calc!I54=0, Ratios_Calc!I15=0),0,Ratios_Calc!I54/Ratios_Calc!I15)</f>
        <v>0.20305890009762448</v>
      </c>
      <c r="K91" s="239">
        <f>IF(OR(Ratios_Calc!J54=0, Ratios_Calc!J15=0),0,Ratios_Calc!J54/Ratios_Calc!J15)</f>
        <v>0.2045237336731443</v>
      </c>
      <c r="L91" s="239">
        <f>IF(OR(Ratios_Calc!K54=0, Ratios_Calc!K15=0),0,Ratios_Calc!K54/Ratios_Calc!K15)</f>
        <v>0.20267329810382345</v>
      </c>
      <c r="M91" s="239">
        <f>IF(OR(Ratios_Calc!L54=0, Ratios_Calc!L15=0),0,Ratios_Calc!L54/Ratios_Calc!L15)</f>
        <v>0.20188069350573024</v>
      </c>
      <c r="N91" s="239">
        <f>IF(OR(Ratios_Calc!M54=0, Ratios_Calc!M15=0),0,Ratios_Calc!M54/Ratios_Calc!M15)</f>
        <v>0.20127706829539144</v>
      </c>
      <c r="O91" s="239">
        <f>IF(OR(Ratios_Calc!N54=0, Ratios_Calc!N15=0),0,Ratios_Calc!N54/Ratios_Calc!N15)</f>
        <v>0.2021042329336922</v>
      </c>
      <c r="P91" s="240">
        <f>IF(OR(Ratios_Calc!O54=0, Ratios_Calc!O15=0),0,Ratios_Calc!O54/Ratios_Calc!O15)</f>
        <v>0</v>
      </c>
      <c r="Q91" s="238" t="str">
        <f t="shared" si="7"/>
        <v>0 p.p</v>
      </c>
      <c r="R91" s="238" t="str">
        <f t="shared" si="8"/>
        <v>0.5 p.p</v>
      </c>
    </row>
    <row r="92" spans="3:18" x14ac:dyDescent="0.25">
      <c r="C92" s="294"/>
      <c r="D92" s="295"/>
      <c r="E92" s="51" t="s">
        <v>11</v>
      </c>
      <c r="F92" s="239">
        <f>IF(OR(Ratios_Calc!E55=0, Ratios_Calc!E16=0),0,Ratios_Calc!E55/Ratios_Calc!E16)</f>
        <v>0.300559026635975</v>
      </c>
      <c r="G92" s="239">
        <f>IF(OR(Ratios_Calc!F55=0, Ratios_Calc!F16=0),0,Ratios_Calc!F55/Ratios_Calc!F16)</f>
        <v>0.29965635738831614</v>
      </c>
      <c r="H92" s="239">
        <f>IF(OR(Ratios_Calc!G55=0, Ratios_Calc!G16=0),0,Ratios_Calc!G55/Ratios_Calc!G16)</f>
        <v>0.30468990772466054</v>
      </c>
      <c r="I92" s="239">
        <f>IF(OR(Ratios_Calc!H55=0, Ratios_Calc!H16=0),0,Ratios_Calc!H55/Ratios_Calc!H16)</f>
        <v>0.31558962098305321</v>
      </c>
      <c r="J92" s="239">
        <f>IF(OR(Ratios_Calc!I55=0, Ratios_Calc!I16=0),0,Ratios_Calc!I55/Ratios_Calc!I16)</f>
        <v>0.32138979370249726</v>
      </c>
      <c r="K92" s="239">
        <f>IF(OR(Ratios_Calc!J55=0, Ratios_Calc!J16=0),0,Ratios_Calc!J55/Ratios_Calc!J16)</f>
        <v>0.32405211291130781</v>
      </c>
      <c r="L92" s="239">
        <f>IF(OR(Ratios_Calc!K55=0, Ratios_Calc!K16=0),0,Ratios_Calc!K55/Ratios_Calc!K16)</f>
        <v>0.32251948599115232</v>
      </c>
      <c r="M92" s="239">
        <f>IF(OR(Ratios_Calc!L55=0, Ratios_Calc!L16=0),0,Ratios_Calc!L55/Ratios_Calc!L16)</f>
        <v>0.31038977354816422</v>
      </c>
      <c r="N92" s="239">
        <f>IF(OR(Ratios_Calc!M55=0, Ratios_Calc!M16=0),0,Ratios_Calc!M55/Ratios_Calc!M16)</f>
        <v>0.30311739659367398</v>
      </c>
      <c r="O92" s="239">
        <f>IF(OR(Ratios_Calc!N55=0, Ratios_Calc!N16=0),0,Ratios_Calc!N55/Ratios_Calc!N16)</f>
        <v>0.30508196721311476</v>
      </c>
      <c r="P92" s="240">
        <f>IF(OR(Ratios_Calc!O55=0, Ratios_Calc!O16=0),0,Ratios_Calc!O55/Ratios_Calc!O16)</f>
        <v>0</v>
      </c>
      <c r="Q92" s="238" t="str">
        <f t="shared" si="7"/>
        <v>0.1 p.p</v>
      </c>
      <c r="R92" s="238" t="str">
        <f t="shared" si="8"/>
        <v>0.4 p.p</v>
      </c>
    </row>
    <row r="93" spans="3:18" x14ac:dyDescent="0.25">
      <c r="C93" s="294"/>
      <c r="D93" s="295"/>
      <c r="E93" s="51" t="s">
        <v>12</v>
      </c>
      <c r="F93" s="239">
        <f>IF(OR(Ratios_Calc!E56=0, Ratios_Calc!E17=0),0,Ratios_Calc!E56/Ratios_Calc!E17)</f>
        <v>0.33984168865435355</v>
      </c>
      <c r="G93" s="239">
        <f>IF(OR(Ratios_Calc!F56=0, Ratios_Calc!F17=0),0,Ratios_Calc!F56/Ratios_Calc!F17)</f>
        <v>0.23289738430583501</v>
      </c>
      <c r="H93" s="239">
        <f>IF(OR(Ratios_Calc!G56=0, Ratios_Calc!G17=0),0,Ratios_Calc!G56/Ratios_Calc!G17)</f>
        <v>0.2354368932038835</v>
      </c>
      <c r="I93" s="239">
        <f>IF(OR(Ratios_Calc!H56=0, Ratios_Calc!H17=0),0,Ratios_Calc!H56/Ratios_Calc!H17)</f>
        <v>0.20064205457463885</v>
      </c>
      <c r="J93" s="239">
        <f>IF(OR(Ratios_Calc!I56=0, Ratios_Calc!I17=0),0,Ratios_Calc!I56/Ratios_Calc!I17)</f>
        <v>0.20647149460708783</v>
      </c>
      <c r="K93" s="239">
        <f>IF(OR(Ratios_Calc!J56=0, Ratios_Calc!J17=0),0,Ratios_Calc!J56/Ratios_Calc!J17)</f>
        <v>0.15414057063326375</v>
      </c>
      <c r="L93" s="239">
        <f>IF(OR(Ratios_Calc!K56=0, Ratios_Calc!K17=0),0,Ratios_Calc!K56/Ratios_Calc!K17)</f>
        <v>0.17679180887372015</v>
      </c>
      <c r="M93" s="239">
        <f>IF(OR(Ratios_Calc!L56=0, Ratios_Calc!L17=0),0,Ratios_Calc!L56/Ratios_Calc!L17)</f>
        <v>0.19120108713568321</v>
      </c>
      <c r="N93" s="239">
        <f>IF(OR(Ratios_Calc!M56=0, Ratios_Calc!M17=0),0,Ratios_Calc!M56/Ratios_Calc!M17)</f>
        <v>0.17915590008613264</v>
      </c>
      <c r="O93" s="239">
        <f>IF(OR(Ratios_Calc!N56=0, Ratios_Calc!N17=0),0,Ratios_Calc!N56/Ratios_Calc!N17)</f>
        <v>0.19753086419753085</v>
      </c>
      <c r="P93" s="240">
        <f>IF(OR(Ratios_Calc!O56=0, Ratios_Calc!O17=0),0,Ratios_Calc!O56/Ratios_Calc!O17)</f>
        <v>0</v>
      </c>
      <c r="Q93" s="238" t="str">
        <f t="shared" si="7"/>
        <v>1.8 p.p</v>
      </c>
      <c r="R93" s="238" t="str">
        <f t="shared" si="8"/>
        <v>-14.2 p.p</v>
      </c>
    </row>
    <row r="94" spans="3:18" x14ac:dyDescent="0.25">
      <c r="C94" s="294"/>
      <c r="D94" s="295"/>
      <c r="E94" s="51" t="s">
        <v>13</v>
      </c>
      <c r="F94" s="239">
        <f>IF(OR(Ratios_Calc!E57=0, Ratios_Calc!E18=0),0,Ratios_Calc!E57/Ratios_Calc!E18)</f>
        <v>0.31263595016808388</v>
      </c>
      <c r="G94" s="239">
        <f>IF(OR(Ratios_Calc!F57=0, Ratios_Calc!F18=0),0,Ratios_Calc!F57/Ratios_Calc!F18)</f>
        <v>0.28987898789878991</v>
      </c>
      <c r="H94" s="239">
        <f>IF(OR(Ratios_Calc!G57=0, Ratios_Calc!G18=0),0,Ratios_Calc!G57/Ratios_Calc!G18)</f>
        <v>0.30324189526184536</v>
      </c>
      <c r="I94" s="239">
        <f>IF(OR(Ratios_Calc!H57=0, Ratios_Calc!H18=0),0,Ratios_Calc!H57/Ratios_Calc!H18)</f>
        <v>0.31722880583409296</v>
      </c>
      <c r="J94" s="239">
        <f>IF(OR(Ratios_Calc!I57=0, Ratios_Calc!I18=0),0,Ratios_Calc!I57/Ratios_Calc!I18)</f>
        <v>0.32843137254901961</v>
      </c>
      <c r="K94" s="239">
        <f>IF(OR(Ratios_Calc!J57=0, Ratios_Calc!J18=0),0,Ratios_Calc!J57/Ratios_Calc!J18)</f>
        <v>0.36318982952903783</v>
      </c>
      <c r="L94" s="239">
        <f>IF(OR(Ratios_Calc!K57=0, Ratios_Calc!K18=0),0,Ratios_Calc!K57/Ratios_Calc!K18)</f>
        <v>0.36363636363636359</v>
      </c>
      <c r="M94" s="239">
        <f>IF(OR(Ratios_Calc!L57=0, Ratios_Calc!L18=0),0,Ratios_Calc!L57/Ratios_Calc!L18)</f>
        <v>0.38805303143155073</v>
      </c>
      <c r="N94" s="239">
        <f>IF(OR(Ratios_Calc!M57=0, Ratios_Calc!M18=0),0,Ratios_Calc!M57/Ratios_Calc!M18)</f>
        <v>0.39546905884141709</v>
      </c>
      <c r="O94" s="239">
        <f>IF(OR(Ratios_Calc!N57=0, Ratios_Calc!N18=0),0,Ratios_Calc!N57/Ratios_Calc!N18)</f>
        <v>0.42688895686754358</v>
      </c>
      <c r="P94" s="240">
        <f>IF(OR(Ratios_Calc!O57=0, Ratios_Calc!O18=0),0,Ratios_Calc!O57/Ratios_Calc!O18)</f>
        <v>0</v>
      </c>
      <c r="Q94" s="238" t="str">
        <f t="shared" si="7"/>
        <v>3.1 p.p</v>
      </c>
      <c r="R94" s="238" t="str">
        <f t="shared" si="8"/>
        <v>11.4 p.p</v>
      </c>
    </row>
    <row r="95" spans="3:18" x14ac:dyDescent="0.25">
      <c r="C95" s="294"/>
      <c r="D95" s="295"/>
      <c r="E95" s="51" t="s">
        <v>14</v>
      </c>
      <c r="F95" s="239">
        <f>IF(OR(Ratios_Calc!E58=0, Ratios_Calc!E19=0),0,Ratios_Calc!E58/Ratios_Calc!E19)</f>
        <v>0.32944576875557596</v>
      </c>
      <c r="G95" s="239">
        <f>IF(OR(Ratios_Calc!F58=0, Ratios_Calc!F19=0),0,Ratios_Calc!F58/Ratios_Calc!F19)</f>
        <v>0.32452393340270552</v>
      </c>
      <c r="H95" s="239">
        <f>IF(OR(Ratios_Calc!G58=0, Ratios_Calc!G19=0),0,Ratios_Calc!G58/Ratios_Calc!G19)</f>
        <v>0.32132995099846423</v>
      </c>
      <c r="I95" s="239">
        <f>IF(OR(Ratios_Calc!H58=0, Ratios_Calc!H19=0),0,Ratios_Calc!H58/Ratios_Calc!H19)</f>
        <v>0.33760689841626706</v>
      </c>
      <c r="J95" s="239">
        <f>IF(OR(Ratios_Calc!I58=0, Ratios_Calc!I19=0),0,Ratios_Calc!I58/Ratios_Calc!I19)</f>
        <v>0.36509128046800354</v>
      </c>
      <c r="K95" s="239">
        <f>IF(OR(Ratios_Calc!J58=0, Ratios_Calc!J19=0),0,Ratios_Calc!J58/Ratios_Calc!J19)</f>
        <v>0.3592374422801401</v>
      </c>
      <c r="L95" s="239">
        <f>IF(OR(Ratios_Calc!K58=0, Ratios_Calc!K19=0),0,Ratios_Calc!K58/Ratios_Calc!K19)</f>
        <v>0.36935102862610636</v>
      </c>
      <c r="M95" s="239">
        <f>IF(OR(Ratios_Calc!L58=0, Ratios_Calc!L19=0),0,Ratios_Calc!L58/Ratios_Calc!L19)</f>
        <v>0.37578122311546885</v>
      </c>
      <c r="N95" s="239">
        <f>IF(OR(Ratios_Calc!M58=0, Ratios_Calc!M19=0),0,Ratios_Calc!M58/Ratios_Calc!M19)</f>
        <v>0.37332975641744776</v>
      </c>
      <c r="O95" s="239">
        <f>IF(OR(Ratios_Calc!N58=0, Ratios_Calc!N19=0),0,Ratios_Calc!N58/Ratios_Calc!N19)</f>
        <v>0.37780874319835117</v>
      </c>
      <c r="P95" s="240">
        <f>IF(OR(Ratios_Calc!O58=0, Ratios_Calc!O19=0),0,Ratios_Calc!O58/Ratios_Calc!O19)</f>
        <v>0</v>
      </c>
      <c r="Q95" s="238" t="str">
        <f t="shared" si="7"/>
        <v>0.4 p.p</v>
      </c>
      <c r="R95" s="238" t="str">
        <f t="shared" si="8"/>
        <v>4.8 p.p</v>
      </c>
    </row>
    <row r="96" spans="3:18" x14ac:dyDescent="0.25">
      <c r="C96" s="294"/>
      <c r="D96" s="295"/>
      <c r="E96" s="51" t="s">
        <v>15</v>
      </c>
      <c r="F96" s="239">
        <f>IF(OR(Ratios_Calc!E59=0, Ratios_Calc!E20=0),0,Ratios_Calc!E59/Ratios_Calc!E20)</f>
        <v>0</v>
      </c>
      <c r="G96" s="239">
        <f>IF(OR(Ratios_Calc!F59=0, Ratios_Calc!F20=0),0,Ratios_Calc!F59/Ratios_Calc!F20)</f>
        <v>0</v>
      </c>
      <c r="H96" s="239">
        <f>IF(OR(Ratios_Calc!G59=0, Ratios_Calc!G20=0),0,Ratios_Calc!G59/Ratios_Calc!G20)</f>
        <v>0</v>
      </c>
      <c r="I96" s="239">
        <f>IF(OR(Ratios_Calc!H59=0, Ratios_Calc!H20=0),0,Ratios_Calc!H59/Ratios_Calc!H20)</f>
        <v>0</v>
      </c>
      <c r="J96" s="239">
        <f>IF(OR(Ratios_Calc!I59=0, Ratios_Calc!I20=0),0,Ratios_Calc!I59/Ratios_Calc!I20)</f>
        <v>0</v>
      </c>
      <c r="K96" s="239">
        <f>IF(OR(Ratios_Calc!J59=0, Ratios_Calc!J20=0),0,Ratios_Calc!J59/Ratios_Calc!J20)</f>
        <v>0</v>
      </c>
      <c r="L96" s="239">
        <f>IF(OR(Ratios_Calc!K59=0, Ratios_Calc!K20=0),0,Ratios_Calc!K59/Ratios_Calc!K20)</f>
        <v>0</v>
      </c>
      <c r="M96" s="239">
        <f>IF(OR(Ratios_Calc!L59=0, Ratios_Calc!L20=0),0,Ratios_Calc!L59/Ratios_Calc!L20)</f>
        <v>0</v>
      </c>
      <c r="N96" s="239">
        <f>IF(OR(Ratios_Calc!M59=0, Ratios_Calc!M20=0),0,Ratios_Calc!M59/Ratios_Calc!M20)</f>
        <v>0</v>
      </c>
      <c r="O96" s="239">
        <f>IF(OR(Ratios_Calc!N59=0, Ratios_Calc!N20=0),0,Ratios_Calc!N59/Ratios_Calc!N20)</f>
        <v>0</v>
      </c>
      <c r="P96" s="240">
        <f>IF(OR(Ratios_Calc!O59=0, Ratios_Calc!O20=0),0,Ratios_Calc!O59/Ratios_Calc!O20)</f>
        <v>0</v>
      </c>
      <c r="Q96" s="238" t="str">
        <f t="shared" si="7"/>
        <v>-</v>
      </c>
      <c r="R96" s="238" t="str">
        <f t="shared" si="8"/>
        <v>-</v>
      </c>
    </row>
    <row r="97" spans="3:18" x14ac:dyDescent="0.25">
      <c r="C97" s="294"/>
      <c r="D97" s="295"/>
      <c r="E97" s="51" t="s">
        <v>16</v>
      </c>
      <c r="F97" s="239">
        <f>IF(OR(Ratios_Calc!E60=0, Ratios_Calc!E21=0),0,Ratios_Calc!E60/Ratios_Calc!E21)</f>
        <v>0</v>
      </c>
      <c r="G97" s="239">
        <f>IF(OR(Ratios_Calc!F60=0, Ratios_Calc!F21=0),0,Ratios_Calc!F60/Ratios_Calc!F21)</f>
        <v>0</v>
      </c>
      <c r="H97" s="239">
        <f>IF(OR(Ratios_Calc!G60=0, Ratios_Calc!G21=0),0,Ratios_Calc!G60/Ratios_Calc!G21)</f>
        <v>0</v>
      </c>
      <c r="I97" s="239">
        <f>IF(OR(Ratios_Calc!H60=0, Ratios_Calc!H21=0),0,Ratios_Calc!H60/Ratios_Calc!H21)</f>
        <v>0.19282927735463498</v>
      </c>
      <c r="J97" s="239">
        <f>IF(OR(Ratios_Calc!I60=0, Ratios_Calc!I21=0),0,Ratios_Calc!I60/Ratios_Calc!I21)</f>
        <v>0.19504003903389808</v>
      </c>
      <c r="K97" s="239">
        <f>IF(OR(Ratios_Calc!J60=0, Ratios_Calc!J21=0),0,Ratios_Calc!J60/Ratios_Calc!J21)</f>
        <v>0.16115409836065575</v>
      </c>
      <c r="L97" s="239">
        <f>IF(OR(Ratios_Calc!K60=0, Ratios_Calc!K21=0),0,Ratios_Calc!K60/Ratios_Calc!K21)</f>
        <v>0.21229964017010139</v>
      </c>
      <c r="M97" s="239">
        <f>IF(OR(Ratios_Calc!L60=0, Ratios_Calc!L21=0),0,Ratios_Calc!L60/Ratios_Calc!L21)</f>
        <v>0.22177892640566166</v>
      </c>
      <c r="N97" s="239">
        <f>IF(OR(Ratios_Calc!M60=0, Ratios_Calc!M21=0),0,Ratios_Calc!M60/Ratios_Calc!M21)</f>
        <v>0.22431160326519478</v>
      </c>
      <c r="O97" s="239">
        <f>IF(OR(Ratios_Calc!N60=0, Ratios_Calc!N21=0),0,Ratios_Calc!N60/Ratios_Calc!N21)</f>
        <v>0.21471783295711058</v>
      </c>
      <c r="P97" s="240">
        <f>IF(OR(Ratios_Calc!O60=0, Ratios_Calc!O21=0),0,Ratios_Calc!O60/Ratios_Calc!O21)</f>
        <v>0</v>
      </c>
      <c r="Q97" s="238" t="str">
        <f t="shared" si="7"/>
        <v>-0.9 p.p</v>
      </c>
      <c r="R97" s="238" t="str">
        <f t="shared" si="8"/>
        <v>-</v>
      </c>
    </row>
    <row r="98" spans="3:18" x14ac:dyDescent="0.25">
      <c r="C98" s="294"/>
      <c r="D98" s="295"/>
      <c r="E98" s="51" t="s">
        <v>17</v>
      </c>
      <c r="F98" s="239">
        <f>IF(OR(Ratios_Calc!E61=0, Ratios_Calc!E22=0),0,Ratios_Calc!E61/Ratios_Calc!E22)</f>
        <v>0.22900503026685992</v>
      </c>
      <c r="G98" s="239">
        <f>IF(OR(Ratios_Calc!F61=0, Ratios_Calc!F22=0),0,Ratios_Calc!F61/Ratios_Calc!F22)</f>
        <v>0.24148250460405157</v>
      </c>
      <c r="H98" s="239">
        <f>IF(OR(Ratios_Calc!G61=0, Ratios_Calc!G22=0),0,Ratios_Calc!G61/Ratios_Calc!G22)</f>
        <v>0.24410869320103731</v>
      </c>
      <c r="I98" s="239">
        <f>IF(OR(Ratios_Calc!H61=0, Ratios_Calc!H22=0),0,Ratios_Calc!H61/Ratios_Calc!H22)</f>
        <v>0.25463360576257099</v>
      </c>
      <c r="J98" s="239">
        <f>IF(OR(Ratios_Calc!I61=0, Ratios_Calc!I22=0),0,Ratios_Calc!I61/Ratios_Calc!I22)</f>
        <v>0.25630404970473819</v>
      </c>
      <c r="K98" s="239">
        <f>IF(OR(Ratios_Calc!J61=0, Ratios_Calc!J22=0),0,Ratios_Calc!J61/Ratios_Calc!J22)</f>
        <v>0.25934626292720658</v>
      </c>
      <c r="L98" s="239">
        <f>IF(OR(Ratios_Calc!K61=0, Ratios_Calc!K22=0),0,Ratios_Calc!K61/Ratios_Calc!K22)</f>
        <v>0.24668803721880231</v>
      </c>
      <c r="M98" s="239">
        <f>IF(OR(Ratios_Calc!L61=0, Ratios_Calc!L22=0),0,Ratios_Calc!L61/Ratios_Calc!L22)</f>
        <v>0.24375382560792389</v>
      </c>
      <c r="N98" s="239">
        <f>IF(OR(Ratios_Calc!M61=0, Ratios_Calc!M22=0),0,Ratios_Calc!M61/Ratios_Calc!M22)</f>
        <v>0.24287427885988461</v>
      </c>
      <c r="O98" s="239">
        <f>IF(OR(Ratios_Calc!N61=0, Ratios_Calc!N22=0),0,Ratios_Calc!N61/Ratios_Calc!N22)</f>
        <v>0.25313681935522603</v>
      </c>
      <c r="P98" s="240">
        <f>IF(OR(Ratios_Calc!O61=0, Ratios_Calc!O22=0),0,Ratios_Calc!O61/Ratios_Calc!O22)</f>
        <v>0</v>
      </c>
      <c r="Q98" s="238" t="str">
        <f t="shared" si="7"/>
        <v>1 p.p</v>
      </c>
      <c r="R98" s="238" t="str">
        <f>IF(OR(O98=0,F98=0),"-",IF(O98=F98,"-",CONCATENATE(ROUNDDOWN((O98-F98)*100,1), " ", "p.p")))</f>
        <v>2.4 p.p</v>
      </c>
    </row>
    <row r="99" spans="3:18" x14ac:dyDescent="0.25">
      <c r="C99" s="294"/>
      <c r="D99" s="295"/>
      <c r="E99" s="51" t="s">
        <v>18</v>
      </c>
      <c r="F99" s="239">
        <f>IF(OR(Ratios_Calc!E62=0, Ratios_Calc!E23=0),0,Ratios_Calc!E62/Ratios_Calc!E23)</f>
        <v>0</v>
      </c>
      <c r="G99" s="239">
        <f>IF(OR(Ratios_Calc!F62=0, Ratios_Calc!F23=0),0,Ratios_Calc!F62/Ratios_Calc!F23)</f>
        <v>0</v>
      </c>
      <c r="H99" s="239">
        <f>IF(OR(Ratios_Calc!G62=0, Ratios_Calc!G23=0),0,Ratios_Calc!G62/Ratios_Calc!G23)</f>
        <v>0</v>
      </c>
      <c r="I99" s="239">
        <f>IF(OR(Ratios_Calc!H62=0, Ratios_Calc!H23=0),0,Ratios_Calc!H62/Ratios_Calc!H23)</f>
        <v>0</v>
      </c>
      <c r="J99" s="239">
        <f>IF(OR(Ratios_Calc!I62=0, Ratios_Calc!I23=0),0,Ratios_Calc!I62/Ratios_Calc!I23)</f>
        <v>0</v>
      </c>
      <c r="K99" s="239">
        <f>IF(OR(Ratios_Calc!J62=0, Ratios_Calc!J23=0),0,Ratios_Calc!J62/Ratios_Calc!J23)</f>
        <v>0.17137476459510359</v>
      </c>
      <c r="L99" s="239">
        <f>IF(OR(Ratios_Calc!K62=0, Ratios_Calc!K23=0),0,Ratios_Calc!K62/Ratios_Calc!K23)</f>
        <v>0.1708185053380783</v>
      </c>
      <c r="M99" s="239">
        <f>IF(OR(Ratios_Calc!L62=0, Ratios_Calc!L23=0),0,Ratios_Calc!L62/Ratios_Calc!L23)</f>
        <v>0.18260155929421421</v>
      </c>
      <c r="N99" s="239">
        <f>IF(OR(Ratios_Calc!M62=0, Ratios_Calc!M23=0),0,Ratios_Calc!M62/Ratios_Calc!M23)</f>
        <v>7.8384798099762482E-2</v>
      </c>
      <c r="O99" s="239">
        <f>IF(OR(Ratios_Calc!N62=0, Ratios_Calc!N23=0),0,Ratios_Calc!N62/Ratios_Calc!N23)</f>
        <v>7.0967741935483872E-2</v>
      </c>
      <c r="P99" s="240">
        <f>IF(OR(Ratios_Calc!O62=0, Ratios_Calc!O23=0),0,Ratios_Calc!O62/Ratios_Calc!O23)</f>
        <v>0</v>
      </c>
      <c r="Q99" s="238" t="str">
        <f t="shared" si="7"/>
        <v>-0.7 p.p</v>
      </c>
      <c r="R99" s="238" t="str">
        <f t="shared" si="8"/>
        <v>-</v>
      </c>
    </row>
    <row r="100" spans="3:18" x14ac:dyDescent="0.25">
      <c r="C100" s="294"/>
      <c r="D100" s="295"/>
      <c r="E100" s="51" t="s">
        <v>19</v>
      </c>
      <c r="F100" s="239">
        <f>IF(OR(Ratios_Calc!E63=0, Ratios_Calc!E24=0),0,Ratios_Calc!E63/Ratios_Calc!E24)</f>
        <v>0</v>
      </c>
      <c r="G100" s="239">
        <f>IF(OR(Ratios_Calc!F63=0, Ratios_Calc!F24=0),0,Ratios_Calc!F63/Ratios_Calc!F24)</f>
        <v>0</v>
      </c>
      <c r="H100" s="239">
        <f>IF(OR(Ratios_Calc!G63=0, Ratios_Calc!G24=0),0,Ratios_Calc!G63/Ratios_Calc!G24)</f>
        <v>0</v>
      </c>
      <c r="I100" s="239">
        <f>IF(OR(Ratios_Calc!H63=0, Ratios_Calc!H24=0),0,Ratios_Calc!H63/Ratios_Calc!H24)</f>
        <v>0</v>
      </c>
      <c r="J100" s="239">
        <f>IF(OR(Ratios_Calc!I63=0, Ratios_Calc!I24=0),0,Ratios_Calc!I63/Ratios_Calc!I24)</f>
        <v>0</v>
      </c>
      <c r="K100" s="239">
        <f>IF(OR(Ratios_Calc!J63=0, Ratios_Calc!J24=0),0,Ratios_Calc!J63/Ratios_Calc!J24)</f>
        <v>0</v>
      </c>
      <c r="L100" s="239">
        <f>IF(OR(Ratios_Calc!K63=0, Ratios_Calc!K24=0),0,Ratios_Calc!K63/Ratios_Calc!K24)</f>
        <v>0.5731543624161074</v>
      </c>
      <c r="M100" s="239">
        <f>IF(OR(Ratios_Calc!L63=0, Ratios_Calc!L24=0),0,Ratios_Calc!L63/Ratios_Calc!L24)</f>
        <v>0.25378687217645496</v>
      </c>
      <c r="N100" s="239">
        <f>IF(OR(Ratios_Calc!M63=0, Ratios_Calc!M24=0),0,Ratios_Calc!M63/Ratios_Calc!M24)</f>
        <v>0.24784078107397672</v>
      </c>
      <c r="O100" s="239">
        <f>IF(OR(Ratios_Calc!N63=0, Ratios_Calc!N24=0),0,Ratios_Calc!N63/Ratios_Calc!N24)</f>
        <v>0.24</v>
      </c>
      <c r="P100" s="240">
        <f>IF(OR(Ratios_Calc!O63=0, Ratios_Calc!O24=0),0,Ratios_Calc!O63/Ratios_Calc!O24)</f>
        <v>0</v>
      </c>
      <c r="Q100" s="238" t="str">
        <f t="shared" si="7"/>
        <v>-0.7 p.p</v>
      </c>
      <c r="R100" s="238" t="str">
        <f t="shared" si="8"/>
        <v>-</v>
      </c>
    </row>
    <row r="101" spans="3:18" x14ac:dyDescent="0.25">
      <c r="C101" s="294"/>
      <c r="D101" s="295"/>
      <c r="E101" s="51" t="s">
        <v>20</v>
      </c>
      <c r="F101" s="239">
        <f>IF(OR(Ratios_Calc!E64=0, Ratios_Calc!E25=0),0,Ratios_Calc!E64/Ratios_Calc!E25)</f>
        <v>0.33415293828374726</v>
      </c>
      <c r="G101" s="239">
        <f>IF(OR(Ratios_Calc!F64=0, Ratios_Calc!F25=0),0,Ratios_Calc!F64/Ratios_Calc!F25)</f>
        <v>0.3204154727793696</v>
      </c>
      <c r="H101" s="239">
        <f>IF(OR(Ratios_Calc!G64=0, Ratios_Calc!G25=0),0,Ratios_Calc!G64/Ratios_Calc!G25)</f>
        <v>0.3008629273149685</v>
      </c>
      <c r="I101" s="239">
        <f>IF(OR(Ratios_Calc!H64=0, Ratios_Calc!H25=0),0,Ratios_Calc!H64/Ratios_Calc!H25)</f>
        <v>0.27309415380058505</v>
      </c>
      <c r="J101" s="239">
        <f>IF(OR(Ratios_Calc!I64=0, Ratios_Calc!I25=0),0,Ratios_Calc!I64/Ratios_Calc!I25)</f>
        <v>0.29763903981033285</v>
      </c>
      <c r="K101" s="239">
        <f>IF(OR(Ratios_Calc!J64=0, Ratios_Calc!J25=0),0,Ratios_Calc!J64/Ratios_Calc!J25)</f>
        <v>0.38988080012278098</v>
      </c>
      <c r="L101" s="239">
        <f>IF(OR(Ratios_Calc!K64=0, Ratios_Calc!K25=0),0,Ratios_Calc!K64/Ratios_Calc!K25)</f>
        <v>0.39255542145715555</v>
      </c>
      <c r="M101" s="239">
        <f>IF(OR(Ratios_Calc!L64=0, Ratios_Calc!L25=0),0,Ratios_Calc!L64/Ratios_Calc!L25)</f>
        <v>0.34307905412090628</v>
      </c>
      <c r="N101" s="239">
        <f>IF(OR(Ratios_Calc!M64=0, Ratios_Calc!M25=0),0,Ratios_Calc!M64/Ratios_Calc!M25)</f>
        <v>0.34585059468127755</v>
      </c>
      <c r="O101" s="239">
        <f>IF(OR(Ratios_Calc!N64=0, Ratios_Calc!N25=0),0,Ratios_Calc!N64/Ratios_Calc!N25)</f>
        <v>0.22993589743589743</v>
      </c>
      <c r="P101" s="240">
        <f>IF(OR(Ratios_Calc!O64=0, Ratios_Calc!O25=0),0,Ratios_Calc!O64/Ratios_Calc!O25)</f>
        <v>0</v>
      </c>
      <c r="Q101" s="238" t="str">
        <f t="shared" si="7"/>
        <v>-11.5 p.p</v>
      </c>
      <c r="R101" s="238" t="str">
        <f t="shared" si="8"/>
        <v>-10.4 p.p</v>
      </c>
    </row>
    <row r="102" spans="3:18" x14ac:dyDescent="0.25">
      <c r="C102" s="294"/>
      <c r="D102" s="295"/>
      <c r="E102" s="51" t="s">
        <v>21</v>
      </c>
      <c r="F102" s="239">
        <f>IF(OR(Ratios_Calc!E65=0, Ratios_Calc!E26=0),0,Ratios_Calc!E65/Ratios_Calc!E26)</f>
        <v>0</v>
      </c>
      <c r="G102" s="239">
        <f>IF(OR(Ratios_Calc!F65=0, Ratios_Calc!F26=0),0,Ratios_Calc!F65/Ratios_Calc!F26)</f>
        <v>0</v>
      </c>
      <c r="H102" s="239">
        <f>IF(OR(Ratios_Calc!G65=0, Ratios_Calc!G26=0),0,Ratios_Calc!G65/Ratios_Calc!G26)</f>
        <v>0</v>
      </c>
      <c r="I102" s="239">
        <f>IF(OR(Ratios_Calc!H65=0, Ratios_Calc!H26=0),0,Ratios_Calc!H65/Ratios_Calc!H26)</f>
        <v>0</v>
      </c>
      <c r="J102" s="239">
        <f>IF(OR(Ratios_Calc!I65=0, Ratios_Calc!I26=0),0,Ratios_Calc!I65/Ratios_Calc!I26)</f>
        <v>0.29019211324570271</v>
      </c>
      <c r="K102" s="239">
        <f>IF(OR(Ratios_Calc!J65=0, Ratios_Calc!J26=0),0,Ratios_Calc!J65/Ratios_Calc!J26)</f>
        <v>0.29801980198019801</v>
      </c>
      <c r="L102" s="239">
        <f>IF(OR(Ratios_Calc!K65=0, Ratios_Calc!K26=0),0,Ratios_Calc!K65/Ratios_Calc!K26)</f>
        <v>0.30485436893203882</v>
      </c>
      <c r="M102" s="239">
        <f>IF(OR(Ratios_Calc!L65=0, Ratios_Calc!L26=0),0,Ratios_Calc!L65/Ratios_Calc!L26)</f>
        <v>0.33201189296333</v>
      </c>
      <c r="N102" s="239">
        <f>IF(OR(Ratios_Calc!M65=0, Ratios_Calc!M26=0),0,Ratios_Calc!M65/Ratios_Calc!M26)</f>
        <v>0.36456211812627287</v>
      </c>
      <c r="O102" s="239">
        <f>IF(OR(Ratios_Calc!N65=0, Ratios_Calc!N26=0),0,Ratios_Calc!N65/Ratios_Calc!N26)</f>
        <v>0.36025998142989785</v>
      </c>
      <c r="P102" s="240">
        <f>IF(OR(Ratios_Calc!O65=0, Ratios_Calc!O26=0),0,Ratios_Calc!O65/Ratios_Calc!O26)</f>
        <v>0</v>
      </c>
      <c r="Q102" s="238" t="str">
        <f t="shared" si="7"/>
        <v>-0.4 p.p</v>
      </c>
      <c r="R102" s="238" t="str">
        <f t="shared" si="8"/>
        <v>-</v>
      </c>
    </row>
    <row r="103" spans="3:18" x14ac:dyDescent="0.25">
      <c r="C103" s="294"/>
      <c r="D103" s="295"/>
      <c r="E103" s="51" t="s">
        <v>22</v>
      </c>
      <c r="F103" s="239">
        <f>IF(OR(Ratios_Calc!E66=0, Ratios_Calc!E27=0),0,Ratios_Calc!E66/Ratios_Calc!E27)</f>
        <v>0.22889624162212607</v>
      </c>
      <c r="G103" s="239">
        <f>IF(OR(Ratios_Calc!F66=0, Ratios_Calc!F27=0),0,Ratios_Calc!F66/Ratios_Calc!F27)</f>
        <v>0.24232960540198353</v>
      </c>
      <c r="H103" s="239">
        <f>IF(OR(Ratios_Calc!G66=0, Ratios_Calc!G27=0),0,Ratios_Calc!G66/Ratios_Calc!G27)</f>
        <v>0.1426333597894649</v>
      </c>
      <c r="I103" s="239">
        <f>IF(OR(Ratios_Calc!H66=0, Ratios_Calc!H27=0),0,Ratios_Calc!H66/Ratios_Calc!H27)</f>
        <v>0.14057218237282545</v>
      </c>
      <c r="J103" s="239">
        <f>IF(OR(Ratios_Calc!I66=0, Ratios_Calc!I27=0),0,Ratios_Calc!I66/Ratios_Calc!I27)</f>
        <v>0.13071619259799874</v>
      </c>
      <c r="K103" s="239">
        <f>IF(OR(Ratios_Calc!J66=0, Ratios_Calc!J27=0),0,Ratios_Calc!J66/Ratios_Calc!J27)</f>
        <v>0.12540820539769529</v>
      </c>
      <c r="L103" s="239">
        <f>IF(OR(Ratios_Calc!K66=0, Ratios_Calc!K27=0),0,Ratios_Calc!K66/Ratios_Calc!K27)</f>
        <v>0.11815178000426348</v>
      </c>
      <c r="M103" s="239">
        <f>IF(OR(Ratios_Calc!L66=0, Ratios_Calc!L27=0),0,Ratios_Calc!L66/Ratios_Calc!L27)</f>
        <v>0.11623651941380342</v>
      </c>
      <c r="N103" s="239">
        <f>IF(OR(Ratios_Calc!M66=0, Ratios_Calc!M27=0),0,Ratios_Calc!M66/Ratios_Calc!M27)</f>
        <v>0.11652214169975605</v>
      </c>
      <c r="O103" s="239">
        <f>IF(OR(Ratios_Calc!N66=0, Ratios_Calc!N27=0),0,Ratios_Calc!N66/Ratios_Calc!N27)</f>
        <v>0.11133843947819397</v>
      </c>
      <c r="P103" s="240">
        <f>IF(OR(Ratios_Calc!O66=0, Ratios_Calc!O27=0),0,Ratios_Calc!O66/Ratios_Calc!O27)</f>
        <v>0</v>
      </c>
      <c r="Q103" s="238" t="str">
        <f t="shared" si="7"/>
        <v>-0.5 p.p</v>
      </c>
      <c r="R103" s="238" t="str">
        <f t="shared" si="8"/>
        <v>-11.7 p.p</v>
      </c>
    </row>
    <row r="104" spans="3:18" x14ac:dyDescent="0.25">
      <c r="C104" s="294"/>
      <c r="D104" s="295"/>
      <c r="E104" s="51" t="s">
        <v>23</v>
      </c>
      <c r="F104" s="239">
        <f>IF(OR(Ratios_Calc!E67=0, Ratios_Calc!E28=0),0,Ratios_Calc!E67/Ratios_Calc!E28)</f>
        <v>0.252872222546218</v>
      </c>
      <c r="G104" s="239">
        <f>IF(OR(Ratios_Calc!F67=0, Ratios_Calc!F28=0),0,Ratios_Calc!F67/Ratios_Calc!F28)</f>
        <v>0.27500141651085047</v>
      </c>
      <c r="H104" s="239">
        <f>IF(OR(Ratios_Calc!G67=0, Ratios_Calc!G28=0),0,Ratios_Calc!G67/Ratios_Calc!G28)</f>
        <v>0.27845550894237137</v>
      </c>
      <c r="I104" s="239">
        <f>IF(OR(Ratios_Calc!H67=0, Ratios_Calc!H28=0),0,Ratios_Calc!H67/Ratios_Calc!H28)</f>
        <v>0.25293941944768789</v>
      </c>
      <c r="J104" s="239">
        <f>IF(OR(Ratios_Calc!I67=0, Ratios_Calc!I28=0),0,Ratios_Calc!I67/Ratios_Calc!I28)</f>
        <v>0.27466239649023444</v>
      </c>
      <c r="K104" s="239">
        <f>IF(OR(Ratios_Calc!J67=0, Ratios_Calc!J28=0),0,Ratios_Calc!J67/Ratios_Calc!J28)</f>
        <v>0.27455838046488157</v>
      </c>
      <c r="L104" s="239">
        <f>IF(OR(Ratios_Calc!K67=0, Ratios_Calc!K28=0),0,Ratios_Calc!K67/Ratios_Calc!K28)</f>
        <v>0.25673788957754706</v>
      </c>
      <c r="M104" s="239">
        <f>IF(OR(Ratios_Calc!L67=0, Ratios_Calc!L28=0),0,Ratios_Calc!L67/Ratios_Calc!L28)</f>
        <v>0.23738907088908651</v>
      </c>
      <c r="N104" s="239">
        <f>IF(OR(Ratios_Calc!M67=0, Ratios_Calc!M28=0),0,Ratios_Calc!M67/Ratios_Calc!M28)</f>
        <v>0.20800869182821391</v>
      </c>
      <c r="O104" s="239">
        <f>IF(OR(Ratios_Calc!N67=0, Ratios_Calc!N28=0),0,Ratios_Calc!N67/Ratios_Calc!N28)</f>
        <v>0.19352888112334179</v>
      </c>
      <c r="P104" s="240">
        <f>IF(OR(Ratios_Calc!O67=0, Ratios_Calc!O28=0),0,Ratios_Calc!O67/Ratios_Calc!O28)</f>
        <v>0</v>
      </c>
      <c r="Q104" s="238" t="str">
        <f t="shared" si="7"/>
        <v>-1.4 p.p</v>
      </c>
      <c r="R104" s="238" t="str">
        <f t="shared" si="8"/>
        <v>-5.9 p.p</v>
      </c>
    </row>
    <row r="105" spans="3:18" x14ac:dyDescent="0.25">
      <c r="C105" s="294"/>
      <c r="D105" s="295"/>
      <c r="E105" s="51" t="s">
        <v>24</v>
      </c>
      <c r="F105" s="239">
        <f>IF(OR(Ratios_Calc!E68=0, Ratios_Calc!E29=0),0,Ratios_Calc!E68/Ratios_Calc!E29)</f>
        <v>0.270102680357381</v>
      </c>
      <c r="G105" s="239">
        <f>IF(OR(Ratios_Calc!F68=0, Ratios_Calc!F29=0),0,Ratios_Calc!F68/Ratios_Calc!F29)</f>
        <v>0.2698301634756059</v>
      </c>
      <c r="H105" s="239">
        <f>IF(OR(Ratios_Calc!G68=0, Ratios_Calc!G29=0),0,Ratios_Calc!G68/Ratios_Calc!G29)</f>
        <v>0.2858709559495522</v>
      </c>
      <c r="I105" s="239">
        <f>IF(OR(Ratios_Calc!H68=0, Ratios_Calc!H29=0),0,Ratios_Calc!H68/Ratios_Calc!H29)</f>
        <v>0.27356171119488604</v>
      </c>
      <c r="J105" s="239">
        <f>IF(OR(Ratios_Calc!I68=0, Ratios_Calc!I29=0),0,Ratios_Calc!I68/Ratios_Calc!I29)</f>
        <v>0.28231783138522759</v>
      </c>
      <c r="K105" s="239">
        <f>IF(OR(Ratios_Calc!J68=0, Ratios_Calc!J29=0),0,Ratios_Calc!J68/Ratios_Calc!J29)</f>
        <v>0.29963436060591669</v>
      </c>
      <c r="L105" s="239">
        <f>IF(OR(Ratios_Calc!K68=0, Ratios_Calc!K29=0),0,Ratios_Calc!K68/Ratios_Calc!K29)</f>
        <v>0.27463828664409162</v>
      </c>
      <c r="M105" s="239">
        <f>IF(OR(Ratios_Calc!L68=0, Ratios_Calc!L29=0),0,Ratios_Calc!L68/Ratios_Calc!L29)</f>
        <v>0.26890214412381103</v>
      </c>
      <c r="N105" s="239">
        <f>IF(OR(Ratios_Calc!M68=0, Ratios_Calc!M29=0),0,Ratios_Calc!M68/Ratios_Calc!M29)</f>
        <v>0.29668615984405455</v>
      </c>
      <c r="O105" s="239">
        <f>IF(OR(Ratios_Calc!N68=0, Ratios_Calc!N29=0),0,Ratios_Calc!N68/Ratios_Calc!N29)</f>
        <v>0.29349377145281347</v>
      </c>
      <c r="P105" s="240">
        <f>IF(OR(Ratios_Calc!O68=0, Ratios_Calc!O29=0),0,Ratios_Calc!O68/Ratios_Calc!O29)</f>
        <v>0</v>
      </c>
      <c r="Q105" s="238" t="str">
        <f t="shared" si="7"/>
        <v>-0.3 p.p</v>
      </c>
      <c r="R105" s="238" t="str">
        <f t="shared" si="8"/>
        <v>2.3 p.p</v>
      </c>
    </row>
    <row r="106" spans="3:18" x14ac:dyDescent="0.25">
      <c r="C106" s="294"/>
      <c r="D106" s="295"/>
      <c r="E106" s="51" t="s">
        <v>25</v>
      </c>
      <c r="F106" s="239">
        <f>IF(OR(Ratios_Calc!E69=0, Ratios_Calc!E30=0),0,Ratios_Calc!E69/Ratios_Calc!E30)</f>
        <v>0.27733892790477932</v>
      </c>
      <c r="G106" s="239">
        <f>IF(OR(Ratios_Calc!F69=0, Ratios_Calc!F30=0),0,Ratios_Calc!F69/Ratios_Calc!F30)</f>
        <v>0.28896891848347916</v>
      </c>
      <c r="H106" s="239">
        <f>IF(OR(Ratios_Calc!G69=0, Ratios_Calc!G30=0),0,Ratios_Calc!G69/Ratios_Calc!G30)</f>
        <v>0.29441545972092192</v>
      </c>
      <c r="I106" s="239">
        <f>IF(OR(Ratios_Calc!H69=0, Ratios_Calc!H30=0),0,Ratios_Calc!H69/Ratios_Calc!H30)</f>
        <v>0.30896537784880268</v>
      </c>
      <c r="J106" s="239">
        <f>IF(OR(Ratios_Calc!I69=0, Ratios_Calc!I30=0),0,Ratios_Calc!I69/Ratios_Calc!I30)</f>
        <v>0.29786853527335727</v>
      </c>
      <c r="K106" s="239">
        <f>IF(OR(Ratios_Calc!J69=0, Ratios_Calc!J30=0),0,Ratios_Calc!J69/Ratios_Calc!J30)</f>
        <v>0.30208805552826684</v>
      </c>
      <c r="L106" s="239">
        <f>IF(OR(Ratios_Calc!K69=0, Ratios_Calc!K30=0),0,Ratios_Calc!K69/Ratios_Calc!K30)</f>
        <v>0.30018840672398128</v>
      </c>
      <c r="M106" s="239">
        <f>IF(OR(Ratios_Calc!L69=0, Ratios_Calc!L30=0),0,Ratios_Calc!L69/Ratios_Calc!L30)</f>
        <v>0.32190687386932398</v>
      </c>
      <c r="N106" s="239">
        <f>IF(OR(Ratios_Calc!M69=0, Ratios_Calc!M30=0),0,Ratios_Calc!M69/Ratios_Calc!M30)</f>
        <v>0.33512619195913923</v>
      </c>
      <c r="O106" s="239">
        <f>IF(OR(Ratios_Calc!N69=0, Ratios_Calc!N30=0),0,Ratios_Calc!N69/Ratios_Calc!N30)</f>
        <v>0.33610562923855347</v>
      </c>
      <c r="P106" s="240">
        <f>IF(OR(Ratios_Calc!O69=0, Ratios_Calc!O30=0),0,Ratios_Calc!O69/Ratios_Calc!O30)</f>
        <v>0</v>
      </c>
      <c r="Q106" s="238" t="str">
        <f t="shared" si="7"/>
        <v>0 p.p</v>
      </c>
      <c r="R106" s="238" t="str">
        <f t="shared" si="8"/>
        <v>5.8 p.p</v>
      </c>
    </row>
    <row r="107" spans="3:18" x14ac:dyDescent="0.25">
      <c r="C107" s="294"/>
      <c r="D107" s="295"/>
      <c r="E107" s="51" t="s">
        <v>26</v>
      </c>
      <c r="F107" s="239">
        <f>IF(OR(Ratios_Calc!E70=0, Ratios_Calc!E31=0),0,Ratios_Calc!E70/Ratios_Calc!E31)</f>
        <v>0.32677612713820137</v>
      </c>
      <c r="G107" s="239">
        <f>IF(OR(Ratios_Calc!F70=0, Ratios_Calc!F31=0),0,Ratios_Calc!F70/Ratios_Calc!F31)</f>
        <v>0.39471004533180737</v>
      </c>
      <c r="H107" s="239">
        <f>IF(OR(Ratios_Calc!G70=0, Ratios_Calc!G31=0),0,Ratios_Calc!G70/Ratios_Calc!G31)</f>
        <v>0.34399831345276821</v>
      </c>
      <c r="I107" s="239">
        <f>IF(OR(Ratios_Calc!H70=0, Ratios_Calc!H31=0),0,Ratios_Calc!H70/Ratios_Calc!H31)</f>
        <v>0.29554159448813633</v>
      </c>
      <c r="J107" s="239">
        <f>IF(OR(Ratios_Calc!I70=0, Ratios_Calc!I31=0),0,Ratios_Calc!I70/Ratios_Calc!I31)</f>
        <v>0.26007144295588647</v>
      </c>
      <c r="K107" s="239">
        <f>IF(OR(Ratios_Calc!J70=0, Ratios_Calc!J31=0),0,Ratios_Calc!J70/Ratios_Calc!J31)</f>
        <v>0.32274289546483365</v>
      </c>
      <c r="L107" s="239">
        <f>IF(OR(Ratios_Calc!K70=0, Ratios_Calc!K31=0),0,Ratios_Calc!K70/Ratios_Calc!K31)</f>
        <v>0.29752215481562255</v>
      </c>
      <c r="M107" s="239">
        <f>IF(OR(Ratios_Calc!L70=0, Ratios_Calc!L31=0),0,Ratios_Calc!L70/Ratios_Calc!L31)</f>
        <v>0.35898025937309952</v>
      </c>
      <c r="N107" s="239">
        <f>IF(OR(Ratios_Calc!M70=0, Ratios_Calc!M31=0),0,Ratios_Calc!M70/Ratios_Calc!M31)</f>
        <v>0.38688675913720577</v>
      </c>
      <c r="O107" s="239">
        <f>IF(OR(Ratios_Calc!N70=0, Ratios_Calc!N31=0),0,Ratios_Calc!N70/Ratios_Calc!N31)</f>
        <v>0.34098613251155624</v>
      </c>
      <c r="P107" s="240">
        <f>IF(OR(Ratios_Calc!O70=0, Ratios_Calc!O31=0),0,Ratios_Calc!O70/Ratios_Calc!O31)</f>
        <v>0</v>
      </c>
      <c r="Q107" s="238" t="str">
        <f t="shared" si="7"/>
        <v>-4.5 p.p</v>
      </c>
      <c r="R107" s="238" t="str">
        <f t="shared" si="8"/>
        <v>1.4 p.p</v>
      </c>
    </row>
    <row r="108" spans="3:18" x14ac:dyDescent="0.25">
      <c r="C108" s="294"/>
      <c r="D108" s="295"/>
      <c r="E108" s="51" t="s">
        <v>27</v>
      </c>
      <c r="F108" s="239">
        <f>IF(OR(Ratios_Calc!E71=0, Ratios_Calc!E32=0),0,Ratios_Calc!E71/Ratios_Calc!E32)</f>
        <v>0.13012281835811246</v>
      </c>
      <c r="G108" s="239">
        <f>IF(OR(Ratios_Calc!F71=0, Ratios_Calc!F32=0),0,Ratios_Calc!F71/Ratios_Calc!F32)</f>
        <v>0.12885294117647059</v>
      </c>
      <c r="H108" s="239">
        <f>IF(OR(Ratios_Calc!G71=0, Ratios_Calc!G32=0),0,Ratios_Calc!G71/Ratios_Calc!G32)</f>
        <v>0.13011631696017453</v>
      </c>
      <c r="I108" s="239">
        <f>IF(OR(Ratios_Calc!H71=0, Ratios_Calc!H32=0),0,Ratios_Calc!H71/Ratios_Calc!H32)</f>
        <v>0.14064262794684329</v>
      </c>
      <c r="J108" s="239">
        <f>IF(OR(Ratios_Calc!I71=0, Ratios_Calc!I32=0),0,Ratios_Calc!I71/Ratios_Calc!I32)</f>
        <v>0.1227271429794765</v>
      </c>
      <c r="K108" s="239">
        <f>IF(OR(Ratios_Calc!J71=0, Ratios_Calc!J32=0),0,Ratios_Calc!J71/Ratios_Calc!J32)</f>
        <v>0.17839688938037312</v>
      </c>
      <c r="L108" s="239">
        <f>IF(OR(Ratios_Calc!K71=0, Ratios_Calc!K32=0),0,Ratios_Calc!K71/Ratios_Calc!K32)</f>
        <v>0.16856296495775405</v>
      </c>
      <c r="M108" s="239">
        <f>IF(OR(Ratios_Calc!L71=0, Ratios_Calc!L32=0),0,Ratios_Calc!L71/Ratios_Calc!L32)</f>
        <v>0.17664906747120132</v>
      </c>
      <c r="N108" s="239">
        <f>IF(OR(Ratios_Calc!M71=0, Ratios_Calc!M32=0),0,Ratios_Calc!M71/Ratios_Calc!M32)</f>
        <v>0.25939041952923952</v>
      </c>
      <c r="O108" s="239">
        <f>IF(OR(Ratios_Calc!N71=0, Ratios_Calc!N32=0),0,Ratios_Calc!N71/Ratios_Calc!N32)</f>
        <v>0.21676815538542873</v>
      </c>
      <c r="P108" s="240">
        <f>IF(OR(Ratios_Calc!O71=0, Ratios_Calc!O32=0),0,Ratios_Calc!O71/Ratios_Calc!O32)</f>
        <v>0</v>
      </c>
      <c r="Q108" s="238" t="str">
        <f t="shared" si="7"/>
        <v>-4.2 p.p</v>
      </c>
      <c r="R108" s="238" t="str">
        <f t="shared" si="8"/>
        <v>8.6 p.p</v>
      </c>
    </row>
    <row r="109" spans="3:18" x14ac:dyDescent="0.25">
      <c r="C109" s="294"/>
      <c r="D109" s="295"/>
      <c r="E109" s="51" t="s">
        <v>28</v>
      </c>
      <c r="F109" s="239">
        <f>IF(OR(Ratios_Calc!E72=0, Ratios_Calc!E33=0),0,Ratios_Calc!E72/Ratios_Calc!E33)</f>
        <v>0.20125307675095097</v>
      </c>
      <c r="G109" s="239">
        <f>IF(OR(Ratios_Calc!F72=0, Ratios_Calc!F33=0),0,Ratios_Calc!F72/Ratios_Calc!F33)</f>
        <v>0.21245274284391638</v>
      </c>
      <c r="H109" s="239">
        <f>IF(OR(Ratios_Calc!G72=0, Ratios_Calc!G33=0),0,Ratios_Calc!G72/Ratios_Calc!G33)</f>
        <v>0.21250559197432797</v>
      </c>
      <c r="I109" s="239">
        <f>IF(OR(Ratios_Calc!H72=0, Ratios_Calc!H33=0),0,Ratios_Calc!H72/Ratios_Calc!H33)</f>
        <v>0.24513618677042801</v>
      </c>
      <c r="J109" s="239">
        <f>IF(OR(Ratios_Calc!I72=0, Ratios_Calc!I33=0),0,Ratios_Calc!I72/Ratios_Calc!I33)</f>
        <v>0.31227305737109656</v>
      </c>
      <c r="K109" s="239">
        <f>IF(OR(Ratios_Calc!J72=0, Ratios_Calc!J33=0),0,Ratios_Calc!J72/Ratios_Calc!J33)</f>
        <v>0.30902777777777779</v>
      </c>
      <c r="L109" s="239">
        <f>IF(OR(Ratios_Calc!K72=0, Ratios_Calc!K33=0),0,Ratios_Calc!K72/Ratios_Calc!K33)</f>
        <v>0.29554937413073712</v>
      </c>
      <c r="M109" s="239">
        <f>IF(OR(Ratios_Calc!L72=0, Ratios_Calc!L33=0),0,Ratios_Calc!L72/Ratios_Calc!L33)</f>
        <v>0.20997920997920999</v>
      </c>
      <c r="N109" s="239">
        <f>IF(OR(Ratios_Calc!M72=0, Ratios_Calc!M33=0),0,Ratios_Calc!M72/Ratios_Calc!M33)</f>
        <v>0.21041666666666667</v>
      </c>
      <c r="O109" s="239">
        <f>IF(OR(Ratios_Calc!N72=0, Ratios_Calc!N33=0),0,Ratios_Calc!N72/Ratios_Calc!N33)</f>
        <v>0.1935143577439396</v>
      </c>
      <c r="P109" s="240">
        <f>IF(OR(Ratios_Calc!O72=0, Ratios_Calc!O33=0),0,Ratios_Calc!O72/Ratios_Calc!O33)</f>
        <v>0</v>
      </c>
      <c r="Q109" s="238" t="str">
        <f t="shared" si="7"/>
        <v>-1.6 p.p</v>
      </c>
      <c r="R109" s="238" t="str">
        <f t="shared" si="8"/>
        <v>-0.7 p.p</v>
      </c>
    </row>
    <row r="110" spans="3:18" x14ac:dyDescent="0.25">
      <c r="C110" s="294"/>
      <c r="D110" s="295"/>
      <c r="E110" s="51" t="s">
        <v>29</v>
      </c>
      <c r="F110" s="239">
        <f>IF(OR(Ratios_Calc!E73=0, Ratios_Calc!E34=0),0,Ratios_Calc!E73/Ratios_Calc!E34)</f>
        <v>0.18003015110612486</v>
      </c>
      <c r="G110" s="239">
        <f>IF(OR(Ratios_Calc!F73=0, Ratios_Calc!F34=0),0,Ratios_Calc!F73/Ratios_Calc!F34)</f>
        <v>0.20313816343723673</v>
      </c>
      <c r="H110" s="239">
        <f>IF(OR(Ratios_Calc!G73=0, Ratios_Calc!G34=0),0,Ratios_Calc!G73/Ratios_Calc!G34)</f>
        <v>0.25392892538581341</v>
      </c>
      <c r="I110" s="239">
        <f>IF(OR(Ratios_Calc!H73=0, Ratios_Calc!H34=0),0,Ratios_Calc!H73/Ratios_Calc!H34)</f>
        <v>0.29455684007707128</v>
      </c>
      <c r="J110" s="239">
        <f>IF(OR(Ratios_Calc!I73=0, Ratios_Calc!I34=0),0,Ratios_Calc!I73/Ratios_Calc!I34)</f>
        <v>0</v>
      </c>
      <c r="K110" s="239">
        <f>IF(OR(Ratios_Calc!J73=0, Ratios_Calc!J34=0),0,Ratios_Calc!J73/Ratios_Calc!J34)</f>
        <v>0</v>
      </c>
      <c r="L110" s="239">
        <f>IF(OR(Ratios_Calc!K73=0, Ratios_Calc!K34=0),0,Ratios_Calc!K73/Ratios_Calc!K34)</f>
        <v>0</v>
      </c>
      <c r="M110" s="239">
        <f>IF(OR(Ratios_Calc!L73=0, Ratios_Calc!L34=0),0,Ratios_Calc!L73/Ratios_Calc!L34)</f>
        <v>0</v>
      </c>
      <c r="N110" s="239">
        <f>IF(OR(Ratios_Calc!M73=0, Ratios_Calc!M34=0),0,Ratios_Calc!M73/Ratios_Calc!M34)</f>
        <v>0</v>
      </c>
      <c r="O110" s="239">
        <f>IF(OR(Ratios_Calc!N73=0, Ratios_Calc!N34=0),0,Ratios_Calc!N73/Ratios_Calc!N34)</f>
        <v>0</v>
      </c>
      <c r="P110" s="240">
        <f>IF(OR(Ratios_Calc!O73=0, Ratios_Calc!O34=0),0,Ratios_Calc!O73/Ratios_Calc!O34)</f>
        <v>0</v>
      </c>
      <c r="Q110" s="238" t="str">
        <f t="shared" si="7"/>
        <v>-</v>
      </c>
      <c r="R110" s="238" t="str">
        <f t="shared" si="8"/>
        <v>-</v>
      </c>
    </row>
    <row r="111" spans="3:18" x14ac:dyDescent="0.25">
      <c r="C111" s="294"/>
      <c r="D111" s="295"/>
      <c r="E111" s="51" t="s">
        <v>30</v>
      </c>
      <c r="F111" s="239">
        <f>IF(OR(Ratios_Calc!E74=0, Ratios_Calc!E35=0),0,Ratios_Calc!E74/Ratios_Calc!E35)</f>
        <v>0.26017263082179465</v>
      </c>
      <c r="G111" s="239">
        <f>IF(OR(Ratios_Calc!F74=0, Ratios_Calc!F35=0),0,Ratios_Calc!F74/Ratios_Calc!F35)</f>
        <v>0.29662306054152721</v>
      </c>
      <c r="H111" s="239">
        <f>IF(OR(Ratios_Calc!G74=0, Ratios_Calc!G35=0),0,Ratios_Calc!G74/Ratios_Calc!G35)</f>
        <v>0.16578121226756823</v>
      </c>
      <c r="I111" s="239">
        <f>IF(OR(Ratios_Calc!H74=0, Ratios_Calc!H35=0),0,Ratios_Calc!H74/Ratios_Calc!H35)</f>
        <v>0.17866444421293884</v>
      </c>
      <c r="J111" s="239">
        <f>IF(OR(Ratios_Calc!I74=0, Ratios_Calc!I35=0),0,Ratios_Calc!I74/Ratios_Calc!I35)</f>
        <v>0.16009803921568627</v>
      </c>
      <c r="K111" s="239">
        <f>IF(OR(Ratios_Calc!J74=0, Ratios_Calc!J35=0),0,Ratios_Calc!J74/Ratios_Calc!J35)</f>
        <v>0.21584177336136057</v>
      </c>
      <c r="L111" s="239">
        <f>IF(OR(Ratios_Calc!K74=0, Ratios_Calc!K35=0),0,Ratios_Calc!K74/Ratios_Calc!K35)</f>
        <v>0.22320080523402114</v>
      </c>
      <c r="M111" s="239">
        <f>IF(OR(Ratios_Calc!L74=0, Ratios_Calc!L35=0),0,Ratios_Calc!L74/Ratios_Calc!L35)</f>
        <v>0.20807087976742578</v>
      </c>
      <c r="N111" s="239">
        <f>IF(OR(Ratios_Calc!M74=0, Ratios_Calc!M35=0),0,Ratios_Calc!M74/Ratios_Calc!M35)</f>
        <v>0.19785626427692846</v>
      </c>
      <c r="O111" s="239">
        <f>IF(OR(Ratios_Calc!N74=0, Ratios_Calc!N35=0),0,Ratios_Calc!N74/Ratios_Calc!N35)</f>
        <v>0.1860599078341014</v>
      </c>
      <c r="P111" s="240">
        <f>IF(OR(Ratios_Calc!O74=0, Ratios_Calc!O35=0),0,Ratios_Calc!O74/Ratios_Calc!O35)</f>
        <v>0</v>
      </c>
      <c r="Q111" s="238" t="str">
        <f t="shared" si="7"/>
        <v>-1.1 p.p</v>
      </c>
      <c r="R111" s="238" t="str">
        <f t="shared" si="8"/>
        <v>-7.4 p.p</v>
      </c>
    </row>
    <row r="112" spans="3:18" x14ac:dyDescent="0.25">
      <c r="C112" s="294"/>
      <c r="D112" s="295"/>
      <c r="E112" s="51" t="s">
        <v>41</v>
      </c>
      <c r="F112" s="241">
        <f>IF(OR(Ratios_Calc!E75=0, Ratios_Calc!E36=0),0,Ratios_Calc!E75/Ratios_Calc!E36)</f>
        <v>0.24328288600980286</v>
      </c>
      <c r="G112" s="241">
        <f>IF(OR(Ratios_Calc!F75=0, Ratios_Calc!F36=0),0,Ratios_Calc!F75/Ratios_Calc!F36)</f>
        <v>0.2487367066050932</v>
      </c>
      <c r="H112" s="241">
        <f>IF(OR(Ratios_Calc!G75=0, Ratios_Calc!G36=0),0,Ratios_Calc!G75/Ratios_Calc!G36)</f>
        <v>0.25475787263889504</v>
      </c>
      <c r="I112" s="241">
        <f>IF(OR(Ratios_Calc!H75=0, Ratios_Calc!H36=0),0,Ratios_Calc!H75/Ratios_Calc!H36)</f>
        <v>0.26125856703543732</v>
      </c>
      <c r="J112" s="241">
        <f>IF(OR(Ratios_Calc!I75=0, Ratios_Calc!I36=0),0,Ratios_Calc!I75/Ratios_Calc!I36)</f>
        <v>0.26323561308494553</v>
      </c>
      <c r="K112" s="241">
        <f>IF(OR(Ratios_Calc!J75=0, Ratios_Calc!J36=0),0,Ratios_Calc!J75/Ratios_Calc!J36)</f>
        <v>0.26041197021346763</v>
      </c>
      <c r="L112" s="241">
        <f>IF(OR(Ratios_Calc!K75=0, Ratios_Calc!K36=0),0,Ratios_Calc!K75/Ratios_Calc!K36)</f>
        <v>0.1767604623913861</v>
      </c>
      <c r="M112" s="241">
        <f>IF(OR(Ratios_Calc!L75=0, Ratios_Calc!L36=0),0,Ratios_Calc!L75/Ratios_Calc!L36)</f>
        <v>0.18484473522353806</v>
      </c>
      <c r="N112" s="241">
        <f>IF(OR(Ratios_Calc!M75=0, Ratios_Calc!M36=0),0,Ratios_Calc!M75/Ratios_Calc!M36)</f>
        <v>0.19175047606859136</v>
      </c>
      <c r="O112" s="241">
        <f>IF(OR(Ratios_Calc!N75=0, Ratios_Calc!N36=0),0,Ratios_Calc!N75/Ratios_Calc!N36)</f>
        <v>0.19972506005107088</v>
      </c>
      <c r="P112" s="242">
        <f>IF(OR(Ratios_Calc!O75=0, Ratios_Calc!O36=0),0,Ratios_Calc!O75/Ratios_Calc!O36)</f>
        <v>0</v>
      </c>
      <c r="Q112" s="238" t="str">
        <f t="shared" si="7"/>
        <v>0.7 p.p</v>
      </c>
      <c r="R112" s="238" t="str">
        <f t="shared" si="8"/>
        <v>-4.3 p.p</v>
      </c>
    </row>
    <row r="113" spans="3:18" ht="15.75" thickBot="1" x14ac:dyDescent="0.3">
      <c r="C113" s="258"/>
      <c r="D113" s="259"/>
      <c r="E113" s="243" t="s">
        <v>86</v>
      </c>
      <c r="F113" s="243">
        <f>Ratios_Calc!E77/Ratios_Calc!E38</f>
        <v>0.24798009732448284</v>
      </c>
      <c r="G113" s="243">
        <f>Ratios_Calc!F77/Ratios_Calc!F38</f>
        <v>0.24946637969986668</v>
      </c>
      <c r="H113" s="243">
        <f>Ratios_Calc!G77/Ratios_Calc!G38</f>
        <v>0.23495611255332904</v>
      </c>
      <c r="I113" s="243">
        <f>Ratios_Calc!H77/Ratios_Calc!H38</f>
        <v>0.23969349981542104</v>
      </c>
      <c r="J113" s="243">
        <f>Ratios_Calc!I77/Ratios_Calc!I38</f>
        <v>0.23968403054980619</v>
      </c>
      <c r="K113" s="243">
        <f>Ratios_Calc!J77/Ratios_Calc!J38</f>
        <v>0.24148784972045376</v>
      </c>
      <c r="L113" s="243">
        <f>Ratios_Calc!K77/Ratios_Calc!K38</f>
        <v>0.22011060462155263</v>
      </c>
      <c r="M113" s="243">
        <f>Ratios_Calc!L77/Ratios_Calc!L38</f>
        <v>0.22006737996127662</v>
      </c>
      <c r="N113" s="243">
        <f>Ratios_Calc!M77/Ratios_Calc!M38</f>
        <v>0.22148127196252571</v>
      </c>
      <c r="O113" s="243">
        <f>Ratios_Calc!N77/Ratios_Calc!N38</f>
        <v>0.22222594666790965</v>
      </c>
      <c r="P113" s="243" t="s">
        <v>355</v>
      </c>
      <c r="Q113" s="238" t="str">
        <f t="shared" si="7"/>
        <v>0 p.p</v>
      </c>
      <c r="R113" s="238" t="str">
        <f t="shared" si="8"/>
        <v>-2.5 p.p</v>
      </c>
    </row>
    <row r="114" spans="3:18" ht="15.75" thickTop="1" x14ac:dyDescent="0.25">
      <c r="F114" s="232"/>
      <c r="G114" s="232"/>
      <c r="H114" s="232"/>
      <c r="I114" s="232"/>
      <c r="J114" s="232"/>
      <c r="K114" s="232"/>
      <c r="L114" s="232"/>
      <c r="M114" s="232"/>
      <c r="N114" s="232"/>
      <c r="O114" s="232"/>
      <c r="P114" s="232"/>
    </row>
    <row r="116" spans="3:18" ht="18.75" x14ac:dyDescent="0.25">
      <c r="C116" s="264" t="s">
        <v>224</v>
      </c>
      <c r="D116" s="265"/>
      <c r="E116" s="296" t="s">
        <v>435</v>
      </c>
      <c r="F116" s="297"/>
      <c r="G116" s="297"/>
      <c r="H116" s="297"/>
      <c r="I116" s="297"/>
      <c r="J116" s="297"/>
      <c r="K116" s="297"/>
      <c r="L116" s="297"/>
      <c r="M116" s="297"/>
      <c r="N116" s="297"/>
      <c r="O116" s="297"/>
      <c r="P116" s="298"/>
      <c r="Q116" s="247"/>
      <c r="R116" s="247"/>
    </row>
    <row r="117" spans="3:18" x14ac:dyDescent="0.25">
      <c r="C117" s="262" t="s">
        <v>93</v>
      </c>
      <c r="D117" s="263" t="s">
        <v>93</v>
      </c>
      <c r="E117" s="43">
        <v>4</v>
      </c>
      <c r="F117" s="44">
        <v>2004</v>
      </c>
      <c r="G117" s="44">
        <f t="shared" ref="G117:P117" si="9">F117+1</f>
        <v>2005</v>
      </c>
      <c r="H117" s="44">
        <f t="shared" si="9"/>
        <v>2006</v>
      </c>
      <c r="I117" s="44">
        <f t="shared" si="9"/>
        <v>2007</v>
      </c>
      <c r="J117" s="44">
        <f t="shared" si="9"/>
        <v>2008</v>
      </c>
      <c r="K117" s="44">
        <f t="shared" si="9"/>
        <v>2009</v>
      </c>
      <c r="L117" s="44">
        <f t="shared" si="9"/>
        <v>2010</v>
      </c>
      <c r="M117" s="44">
        <f t="shared" si="9"/>
        <v>2011</v>
      </c>
      <c r="N117" s="44">
        <f t="shared" si="9"/>
        <v>2012</v>
      </c>
      <c r="O117" s="44">
        <f t="shared" si="9"/>
        <v>2013</v>
      </c>
      <c r="P117" s="44">
        <f t="shared" si="9"/>
        <v>2014</v>
      </c>
      <c r="Q117" s="235" t="s">
        <v>88</v>
      </c>
      <c r="R117" s="235" t="s">
        <v>89</v>
      </c>
    </row>
    <row r="118" spans="3:18" x14ac:dyDescent="0.25">
      <c r="C118" s="294"/>
      <c r="D118" s="295"/>
      <c r="E118" s="51" t="s">
        <v>0</v>
      </c>
      <c r="F118" s="236">
        <f t="shared" ref="F118:P118" si="10">IF(OR(F44=0,F81=0),0,F81+F44)</f>
        <v>1.0030133617576977</v>
      </c>
      <c r="G118" s="236">
        <f t="shared" si="10"/>
        <v>0.96401914261503074</v>
      </c>
      <c r="H118" s="236">
        <f t="shared" si="10"/>
        <v>0.99878376750111775</v>
      </c>
      <c r="I118" s="236">
        <f t="shared" si="10"/>
        <v>0.98830259369738416</v>
      </c>
      <c r="J118" s="236">
        <f t="shared" si="10"/>
        <v>1.0078251307013628</v>
      </c>
      <c r="K118" s="236">
        <f t="shared" si="10"/>
        <v>1.0427829995494202</v>
      </c>
      <c r="L118" s="236">
        <f t="shared" si="10"/>
        <v>0.95833112491232486</v>
      </c>
      <c r="M118" s="236">
        <f t="shared" si="10"/>
        <v>0.94362039576187884</v>
      </c>
      <c r="N118" s="236">
        <f t="shared" si="10"/>
        <v>0.96127538071430751</v>
      </c>
      <c r="O118" s="236">
        <f t="shared" si="10"/>
        <v>0.9745215934742314</v>
      </c>
      <c r="P118" s="237">
        <f t="shared" si="10"/>
        <v>0</v>
      </c>
      <c r="Q118" s="238" t="str">
        <f>IF(OR(O118=0,N118=0),"-",IF(O118=N118,"-",CONCATENATE(ROUNDDOWN((O118-N118)*100,1), " ", "p.p")))</f>
        <v>1.3 p.p</v>
      </c>
      <c r="R118" s="238" t="str">
        <f>IF(OR(O118=0,F118=0),"-",IF(O118=F118,"-",CONCATENATE(ROUNDDOWN((O118-F118)*100,1), " ", "p.p")))</f>
        <v>-2.8 p.p</v>
      </c>
    </row>
    <row r="119" spans="3:18" x14ac:dyDescent="0.25">
      <c r="C119" s="294"/>
      <c r="D119" s="295"/>
      <c r="E119" s="51" t="s">
        <v>1</v>
      </c>
      <c r="F119" s="239">
        <f t="shared" ref="F119:P119" si="11">IF(OR(F45=0,F82=0),0,F82+F45)</f>
        <v>1.0026981651812092</v>
      </c>
      <c r="G119" s="239">
        <f t="shared" si="11"/>
        <v>1.0607093847841496</v>
      </c>
      <c r="H119" s="239">
        <f t="shared" si="11"/>
        <v>0.95371057237613477</v>
      </c>
      <c r="I119" s="239">
        <f t="shared" si="11"/>
        <v>1.0688602333232213</v>
      </c>
      <c r="J119" s="239">
        <f t="shared" si="11"/>
        <v>1.3759900321422203</v>
      </c>
      <c r="K119" s="239">
        <f t="shared" si="11"/>
        <v>1.0071807391631538</v>
      </c>
      <c r="L119" s="239">
        <f t="shared" si="11"/>
        <v>1.0499219946244249</v>
      </c>
      <c r="M119" s="239">
        <f t="shared" si="11"/>
        <v>0.96024586944454438</v>
      </c>
      <c r="N119" s="239">
        <f t="shared" si="11"/>
        <v>0.95614581339470761</v>
      </c>
      <c r="O119" s="239">
        <f t="shared" si="11"/>
        <v>0.97481017597621222</v>
      </c>
      <c r="P119" s="240">
        <f t="shared" si="11"/>
        <v>0</v>
      </c>
      <c r="Q119" s="238" t="str">
        <f t="shared" ref="Q119:Q150" si="12">IF(OR(O119=0,N119=0),"-",IF(O119=N119,"-",CONCATENATE(ROUNDDOWN((O119-N119)*100,1), " ", "p.p")))</f>
        <v>1.8 p.p</v>
      </c>
      <c r="R119" s="238" t="str">
        <f t="shared" ref="R119:R150" si="13">IF(OR(O119=0,F119=0),"-",IF(O119=F119,"-",CONCATENATE(ROUNDDOWN((O119-F119)*100,1), " ", "p.p")))</f>
        <v>-2.7 p.p</v>
      </c>
    </row>
    <row r="120" spans="3:18" x14ac:dyDescent="0.25">
      <c r="C120" s="294"/>
      <c r="D120" s="295"/>
      <c r="E120" s="51" t="s">
        <v>2</v>
      </c>
      <c r="F120" s="239">
        <f t="shared" ref="F120:P120" si="14">IF(OR(F46=0,F83=0),0,F83+F46)</f>
        <v>0</v>
      </c>
      <c r="G120" s="239">
        <f t="shared" si="14"/>
        <v>0</v>
      </c>
      <c r="H120" s="239">
        <f t="shared" si="14"/>
        <v>0</v>
      </c>
      <c r="I120" s="239">
        <f t="shared" si="14"/>
        <v>0.97180686936157124</v>
      </c>
      <c r="J120" s="239">
        <f t="shared" si="14"/>
        <v>1.0315537684017964</v>
      </c>
      <c r="K120" s="239">
        <f t="shared" si="14"/>
        <v>0.98835355770693134</v>
      </c>
      <c r="L120" s="239">
        <f t="shared" si="14"/>
        <v>1.1277102024899492</v>
      </c>
      <c r="M120" s="239">
        <f t="shared" si="14"/>
        <v>0.99264691222820201</v>
      </c>
      <c r="N120" s="239">
        <f t="shared" si="14"/>
        <v>0</v>
      </c>
      <c r="O120" s="239">
        <f t="shared" si="14"/>
        <v>0</v>
      </c>
      <c r="P120" s="240">
        <f t="shared" si="14"/>
        <v>0</v>
      </c>
      <c r="Q120" s="238" t="str">
        <f t="shared" si="12"/>
        <v>-</v>
      </c>
      <c r="R120" s="238" t="str">
        <f t="shared" si="13"/>
        <v>-</v>
      </c>
    </row>
    <row r="121" spans="3:18" x14ac:dyDescent="0.25">
      <c r="C121" s="294"/>
      <c r="D121" s="295"/>
      <c r="E121" s="51" t="s">
        <v>3</v>
      </c>
      <c r="F121" s="239">
        <f t="shared" ref="F121:P121" si="15">IF(OR(F47=0,F84=0),0,F84+F47)</f>
        <v>0</v>
      </c>
      <c r="G121" s="239">
        <f t="shared" si="15"/>
        <v>0</v>
      </c>
      <c r="H121" s="239">
        <f t="shared" si="15"/>
        <v>0</v>
      </c>
      <c r="I121" s="239">
        <f t="shared" si="15"/>
        <v>0</v>
      </c>
      <c r="J121" s="239">
        <f t="shared" si="15"/>
        <v>0</v>
      </c>
      <c r="K121" s="239">
        <f t="shared" si="15"/>
        <v>0.64864183098003148</v>
      </c>
      <c r="L121" s="239">
        <f t="shared" si="15"/>
        <v>0.6459488704397236</v>
      </c>
      <c r="M121" s="239">
        <f t="shared" si="15"/>
        <v>0.66769923302098322</v>
      </c>
      <c r="N121" s="239">
        <f t="shared" si="15"/>
        <v>0.63129759495097171</v>
      </c>
      <c r="O121" s="239">
        <f t="shared" si="15"/>
        <v>0.61535751812354678</v>
      </c>
      <c r="P121" s="240">
        <f t="shared" si="15"/>
        <v>0</v>
      </c>
      <c r="Q121" s="238" t="str">
        <f t="shared" si="12"/>
        <v>-1.5 p.p</v>
      </c>
      <c r="R121" s="238" t="str">
        <f t="shared" si="13"/>
        <v>-</v>
      </c>
    </row>
    <row r="122" spans="3:18" x14ac:dyDescent="0.25">
      <c r="C122" s="294"/>
      <c r="D122" s="295"/>
      <c r="E122" s="51" t="s">
        <v>4</v>
      </c>
      <c r="F122" s="239">
        <f t="shared" ref="F122:P122" si="16">IF(OR(F48=0,F85=0),0,F85+F48)</f>
        <v>0.3999763499314658</v>
      </c>
      <c r="G122" s="239">
        <f t="shared" si="16"/>
        <v>0.4240813247887581</v>
      </c>
      <c r="H122" s="239">
        <f t="shared" si="16"/>
        <v>0.40667076219233644</v>
      </c>
      <c r="I122" s="239">
        <f t="shared" si="16"/>
        <v>0.56389357283598063</v>
      </c>
      <c r="J122" s="239">
        <f t="shared" si="16"/>
        <v>0.68906028999437208</v>
      </c>
      <c r="K122" s="239">
        <f t="shared" si="16"/>
        <v>0.75567489060588</v>
      </c>
      <c r="L122" s="239">
        <f t="shared" si="16"/>
        <v>1.1374407603434848</v>
      </c>
      <c r="M122" s="239">
        <f t="shared" si="16"/>
        <v>1.5124996696704633</v>
      </c>
      <c r="N122" s="239">
        <f t="shared" si="16"/>
        <v>0</v>
      </c>
      <c r="O122" s="239">
        <f t="shared" si="16"/>
        <v>0</v>
      </c>
      <c r="P122" s="240">
        <f t="shared" si="16"/>
        <v>0</v>
      </c>
      <c r="Q122" s="238" t="str">
        <f t="shared" si="12"/>
        <v>-</v>
      </c>
      <c r="R122" s="238" t="str">
        <f t="shared" si="13"/>
        <v>-</v>
      </c>
    </row>
    <row r="123" spans="3:18" x14ac:dyDescent="0.25">
      <c r="C123" s="294"/>
      <c r="D123" s="295"/>
      <c r="E123" s="51" t="s">
        <v>5</v>
      </c>
      <c r="F123" s="239">
        <f t="shared" ref="F123:P123" si="17">IF(OR(F49=0,F86=0),0,F86+F49)</f>
        <v>1.3170472007542724</v>
      </c>
      <c r="G123" s="239">
        <f t="shared" si="17"/>
        <v>1.1403754986184718</v>
      </c>
      <c r="H123" s="239">
        <f t="shared" si="17"/>
        <v>1.0607456409942118</v>
      </c>
      <c r="I123" s="239">
        <f t="shared" si="17"/>
        <v>1.0039181691872758</v>
      </c>
      <c r="J123" s="239">
        <f t="shared" si="17"/>
        <v>1.0104274674516103</v>
      </c>
      <c r="K123" s="239">
        <f t="shared" si="17"/>
        <v>1.0574253123424973</v>
      </c>
      <c r="L123" s="239">
        <f t="shared" si="17"/>
        <v>1.0575760148345787</v>
      </c>
      <c r="M123" s="239">
        <f t="shared" si="17"/>
        <v>1.0804089788487516</v>
      </c>
      <c r="N123" s="239">
        <f t="shared" si="17"/>
        <v>1.0954474450241269</v>
      </c>
      <c r="O123" s="239">
        <f t="shared" si="17"/>
        <v>1.2133101032262612</v>
      </c>
      <c r="P123" s="240">
        <f t="shared" si="17"/>
        <v>0</v>
      </c>
      <c r="Q123" s="238" t="str">
        <f t="shared" si="12"/>
        <v>11.7 p.p</v>
      </c>
      <c r="R123" s="238" t="str">
        <f t="shared" si="13"/>
        <v>-10.3 p.p</v>
      </c>
    </row>
    <row r="124" spans="3:18" x14ac:dyDescent="0.25">
      <c r="C124" s="294"/>
      <c r="D124" s="295"/>
      <c r="E124" s="51" t="s">
        <v>6</v>
      </c>
      <c r="F124" s="239">
        <f t="shared" ref="F124:P124" si="18">IF(OR(F50=0,F87=0),0,F87+F50)</f>
        <v>0</v>
      </c>
      <c r="G124" s="239">
        <f t="shared" si="18"/>
        <v>0</v>
      </c>
      <c r="H124" s="239">
        <f t="shared" si="18"/>
        <v>0</v>
      </c>
      <c r="I124" s="239">
        <f t="shared" si="18"/>
        <v>0</v>
      </c>
      <c r="J124" s="239">
        <f t="shared" si="18"/>
        <v>0</v>
      </c>
      <c r="K124" s="239">
        <f t="shared" si="18"/>
        <v>0</v>
      </c>
      <c r="L124" s="239">
        <f t="shared" si="18"/>
        <v>0</v>
      </c>
      <c r="M124" s="239">
        <f t="shared" si="18"/>
        <v>0</v>
      </c>
      <c r="N124" s="239">
        <f t="shared" si="18"/>
        <v>0</v>
      </c>
      <c r="O124" s="239">
        <f t="shared" si="18"/>
        <v>0</v>
      </c>
      <c r="P124" s="240">
        <f t="shared" si="18"/>
        <v>0</v>
      </c>
      <c r="Q124" s="238" t="str">
        <f t="shared" si="12"/>
        <v>-</v>
      </c>
      <c r="R124" s="238" t="str">
        <f t="shared" si="13"/>
        <v>-</v>
      </c>
    </row>
    <row r="125" spans="3:18" x14ac:dyDescent="0.25">
      <c r="C125" s="294"/>
      <c r="D125" s="295"/>
      <c r="E125" s="51" t="s">
        <v>7</v>
      </c>
      <c r="F125" s="239">
        <f t="shared" ref="F125:P125" si="19">IF(OR(F51=0,F88=0),0,F88+F51)</f>
        <v>1.0420426868466834</v>
      </c>
      <c r="G125" s="239">
        <f t="shared" si="19"/>
        <v>1.086118761408605</v>
      </c>
      <c r="H125" s="239">
        <f t="shared" si="19"/>
        <v>0.89289230156476396</v>
      </c>
      <c r="I125" s="239">
        <f t="shared" si="19"/>
        <v>0.95673747643838825</v>
      </c>
      <c r="J125" s="239">
        <f t="shared" si="19"/>
        <v>0.93881804165335969</v>
      </c>
      <c r="K125" s="239">
        <f t="shared" si="19"/>
        <v>0.99219296893268938</v>
      </c>
      <c r="L125" s="239">
        <f t="shared" si="19"/>
        <v>1.0207750350182339</v>
      </c>
      <c r="M125" s="239">
        <f t="shared" si="19"/>
        <v>1.0956706932632974</v>
      </c>
      <c r="N125" s="239">
        <f t="shared" si="19"/>
        <v>0.98664396010804034</v>
      </c>
      <c r="O125" s="239">
        <f t="shared" si="19"/>
        <v>0.98801792774121722</v>
      </c>
      <c r="P125" s="240">
        <f t="shared" si="19"/>
        <v>0</v>
      </c>
      <c r="Q125" s="238" t="str">
        <f t="shared" si="12"/>
        <v>0.1 p.p</v>
      </c>
      <c r="R125" s="238" t="str">
        <f t="shared" si="13"/>
        <v>-5.4 p.p</v>
      </c>
    </row>
    <row r="126" spans="3:18" x14ac:dyDescent="0.25">
      <c r="C126" s="294"/>
      <c r="D126" s="295"/>
      <c r="E126" s="51" t="s">
        <v>8</v>
      </c>
      <c r="F126" s="239">
        <f t="shared" ref="F126:P126" si="20">IF(OR(F52=0,F89=0),0,F89+F52)</f>
        <v>0.98490428016021481</v>
      </c>
      <c r="G126" s="239">
        <f t="shared" si="20"/>
        <v>1.0266947254511789</v>
      </c>
      <c r="H126" s="239">
        <f t="shared" si="20"/>
        <v>0.91225825978025754</v>
      </c>
      <c r="I126" s="239">
        <f t="shared" si="20"/>
        <v>0.98001118052122382</v>
      </c>
      <c r="J126" s="239">
        <f t="shared" si="20"/>
        <v>0.92100571194699243</v>
      </c>
      <c r="K126" s="239">
        <f t="shared" si="20"/>
        <v>0.85591154228507327</v>
      </c>
      <c r="L126" s="239">
        <f t="shared" si="20"/>
        <v>0.86608630694031552</v>
      </c>
      <c r="M126" s="239">
        <f t="shared" si="20"/>
        <v>0.83552015478193908</v>
      </c>
      <c r="N126" s="239">
        <f t="shared" si="20"/>
        <v>0.83185580374950141</v>
      </c>
      <c r="O126" s="239">
        <f t="shared" si="20"/>
        <v>0.84423879169790017</v>
      </c>
      <c r="P126" s="240">
        <f t="shared" si="20"/>
        <v>0</v>
      </c>
      <c r="Q126" s="238" t="str">
        <f t="shared" si="12"/>
        <v>1.2 p.p</v>
      </c>
      <c r="R126" s="238" t="str">
        <f t="shared" si="13"/>
        <v>-14 p.p</v>
      </c>
    </row>
    <row r="127" spans="3:18" x14ac:dyDescent="0.25">
      <c r="C127" s="294"/>
      <c r="D127" s="295"/>
      <c r="E127" s="51" t="s">
        <v>9</v>
      </c>
      <c r="F127" s="239">
        <f t="shared" ref="F127:P127" si="21">IF(OR(F53=0,F90=0),0,F90+F53)</f>
        <v>0.97364838063057058</v>
      </c>
      <c r="G127" s="239">
        <f t="shared" si="21"/>
        <v>0.97112425706313599</v>
      </c>
      <c r="H127" s="239">
        <f t="shared" si="21"/>
        <v>0.95840227983610959</v>
      </c>
      <c r="I127" s="239">
        <f t="shared" si="21"/>
        <v>0.99091779149943671</v>
      </c>
      <c r="J127" s="239">
        <f t="shared" si="21"/>
        <v>1.0074719948764632</v>
      </c>
      <c r="K127" s="239">
        <f t="shared" si="21"/>
        <v>1.0143897059285389</v>
      </c>
      <c r="L127" s="239">
        <f t="shared" si="21"/>
        <v>0.99183598381131555</v>
      </c>
      <c r="M127" s="239">
        <f t="shared" si="21"/>
        <v>0.94642251510249875</v>
      </c>
      <c r="N127" s="239">
        <f t="shared" si="21"/>
        <v>0.95595458450070536</v>
      </c>
      <c r="O127" s="239">
        <f t="shared" si="21"/>
        <v>0.98497927969681442</v>
      </c>
      <c r="P127" s="240">
        <f t="shared" si="21"/>
        <v>0</v>
      </c>
      <c r="Q127" s="238" t="str">
        <f t="shared" si="12"/>
        <v>2.9 p.p</v>
      </c>
      <c r="R127" s="238" t="str">
        <f t="shared" si="13"/>
        <v>1.1 p.p</v>
      </c>
    </row>
    <row r="128" spans="3:18" x14ac:dyDescent="0.25">
      <c r="C128" s="294"/>
      <c r="D128" s="295"/>
      <c r="E128" s="51" t="s">
        <v>10</v>
      </c>
      <c r="F128" s="239">
        <f t="shared" ref="F128:P128" si="22">IF(OR(F54=0,F91=0),0,F91+F54)</f>
        <v>1.0099280884404851</v>
      </c>
      <c r="G128" s="239">
        <f t="shared" si="22"/>
        <v>1.0127386166814019</v>
      </c>
      <c r="H128" s="239">
        <f t="shared" si="22"/>
        <v>1.010306309653747</v>
      </c>
      <c r="I128" s="239">
        <f t="shared" si="22"/>
        <v>0.97832844686888887</v>
      </c>
      <c r="J128" s="239">
        <f t="shared" si="22"/>
        <v>0.99064279271507416</v>
      </c>
      <c r="K128" s="239">
        <f t="shared" si="22"/>
        <v>0.96339364168891306</v>
      </c>
      <c r="L128" s="239">
        <f t="shared" si="22"/>
        <v>1.0151532981038234</v>
      </c>
      <c r="M128" s="239">
        <f t="shared" si="22"/>
        <v>1.0636543938115406</v>
      </c>
      <c r="N128" s="239">
        <f t="shared" si="22"/>
        <v>0.98461040162872471</v>
      </c>
      <c r="O128" s="239">
        <f t="shared" si="22"/>
        <v>0.94856172281223472</v>
      </c>
      <c r="P128" s="240">
        <f t="shared" si="22"/>
        <v>0</v>
      </c>
      <c r="Q128" s="238" t="str">
        <f t="shared" si="12"/>
        <v>-3.6 p.p</v>
      </c>
      <c r="R128" s="238" t="str">
        <f t="shared" si="13"/>
        <v>-6.1 p.p</v>
      </c>
    </row>
    <row r="129" spans="3:18" x14ac:dyDescent="0.25">
      <c r="C129" s="294"/>
      <c r="D129" s="295"/>
      <c r="E129" s="51" t="s">
        <v>11</v>
      </c>
      <c r="F129" s="239">
        <f t="shared" ref="F129:P129" si="23">IF(OR(F55=0,F92=0),0,F92+F55)</f>
        <v>0.97179833702129037</v>
      </c>
      <c r="G129" s="239">
        <f t="shared" si="23"/>
        <v>0.9661133684619434</v>
      </c>
      <c r="H129" s="239">
        <f t="shared" si="23"/>
        <v>0.94911167395274665</v>
      </c>
      <c r="I129" s="239">
        <f t="shared" si="23"/>
        <v>0.9836034574166419</v>
      </c>
      <c r="J129" s="239">
        <f t="shared" si="23"/>
        <v>0.95363121748377133</v>
      </c>
      <c r="K129" s="239">
        <f t="shared" si="23"/>
        <v>1.0085844103658652</v>
      </c>
      <c r="L129" s="239">
        <f t="shared" si="23"/>
        <v>0.96742065931188626</v>
      </c>
      <c r="M129" s="239">
        <f t="shared" si="23"/>
        <v>0.93224249787281932</v>
      </c>
      <c r="N129" s="239">
        <f t="shared" si="23"/>
        <v>0.93506855713526005</v>
      </c>
      <c r="O129" s="239">
        <f t="shared" si="23"/>
        <v>0.97775139690198287</v>
      </c>
      <c r="P129" s="240">
        <f t="shared" si="23"/>
        <v>0</v>
      </c>
      <c r="Q129" s="238" t="str">
        <f t="shared" si="12"/>
        <v>4.2 p.p</v>
      </c>
      <c r="R129" s="238" t="str">
        <f t="shared" si="13"/>
        <v>0.5 p.p</v>
      </c>
    </row>
    <row r="130" spans="3:18" x14ac:dyDescent="0.25">
      <c r="C130" s="294"/>
      <c r="D130" s="295"/>
      <c r="E130" s="51" t="s">
        <v>12</v>
      </c>
      <c r="F130" s="239">
        <f t="shared" ref="F130:P130" si="24">IF(OR(F56=0,F93=0),0,F93+F56)</f>
        <v>1.1526427898243468</v>
      </c>
      <c r="G130" s="239">
        <f t="shared" si="24"/>
        <v>1.0826046061666028</v>
      </c>
      <c r="H130" s="239">
        <f t="shared" si="24"/>
        <v>1.0635519091783245</v>
      </c>
      <c r="I130" s="239">
        <f t="shared" si="24"/>
        <v>1.0015843396158639</v>
      </c>
      <c r="J130" s="239">
        <f t="shared" si="24"/>
        <v>1.0944313608278236</v>
      </c>
      <c r="K130" s="239">
        <f t="shared" si="24"/>
        <v>1.0154827780653215</v>
      </c>
      <c r="L130" s="239">
        <f t="shared" si="24"/>
        <v>0.68407458134986276</v>
      </c>
      <c r="M130" s="239">
        <f t="shared" si="24"/>
        <v>0.94305293898753506</v>
      </c>
      <c r="N130" s="239">
        <f t="shared" si="24"/>
        <v>0.65601005638279763</v>
      </c>
      <c r="O130" s="239">
        <f t="shared" si="24"/>
        <v>0.78287986212427585</v>
      </c>
      <c r="P130" s="240">
        <f t="shared" si="24"/>
        <v>0</v>
      </c>
      <c r="Q130" s="238" t="str">
        <f t="shared" si="12"/>
        <v>12.6 p.p</v>
      </c>
      <c r="R130" s="238" t="str">
        <f t="shared" si="13"/>
        <v>-36.9 p.p</v>
      </c>
    </row>
    <row r="131" spans="3:18" x14ac:dyDescent="0.25">
      <c r="C131" s="294"/>
      <c r="D131" s="295"/>
      <c r="E131" s="51" t="s">
        <v>13</v>
      </c>
      <c r="F131" s="239">
        <f t="shared" ref="F131:P131" si="25">IF(OR(F57=0,F94=0),0,F94+F57)</f>
        <v>0.95273877793158002</v>
      </c>
      <c r="G131" s="239">
        <f t="shared" si="25"/>
        <v>0.94462779611294478</v>
      </c>
      <c r="H131" s="239">
        <f t="shared" si="25"/>
        <v>0.92485453034081444</v>
      </c>
      <c r="I131" s="239">
        <f t="shared" si="25"/>
        <v>0.95837131570951073</v>
      </c>
      <c r="J131" s="239">
        <f t="shared" si="25"/>
        <v>0.94131652661064424</v>
      </c>
      <c r="K131" s="239">
        <f t="shared" si="25"/>
        <v>0.95348165270153129</v>
      </c>
      <c r="L131" s="239">
        <f t="shared" si="25"/>
        <v>0.89730366877854717</v>
      </c>
      <c r="M131" s="239">
        <f t="shared" si="25"/>
        <v>0.88708476091166388</v>
      </c>
      <c r="N131" s="239">
        <f t="shared" si="25"/>
        <v>0.8862703360194617</v>
      </c>
      <c r="O131" s="239">
        <f t="shared" si="25"/>
        <v>0.88008565310492504</v>
      </c>
      <c r="P131" s="240">
        <f t="shared" si="25"/>
        <v>0</v>
      </c>
      <c r="Q131" s="238" t="str">
        <f t="shared" si="12"/>
        <v>-0.6 p.p</v>
      </c>
      <c r="R131" s="238" t="str">
        <f t="shared" si="13"/>
        <v>-7.2 p.p</v>
      </c>
    </row>
    <row r="132" spans="3:18" x14ac:dyDescent="0.25">
      <c r="C132" s="294"/>
      <c r="D132" s="295"/>
      <c r="E132" s="51" t="s">
        <v>14</v>
      </c>
      <c r="F132" s="239">
        <f t="shared" ref="F132:P132" si="26">IF(OR(F58=0,F95=0),0,F95+F58)</f>
        <v>1.2682802358582184</v>
      </c>
      <c r="G132" s="239">
        <f t="shared" si="26"/>
        <v>1.0173564307996199</v>
      </c>
      <c r="H132" s="239">
        <f t="shared" si="26"/>
        <v>0.98463937054565509</v>
      </c>
      <c r="I132" s="239">
        <f t="shared" si="26"/>
        <v>0.99832603863773617</v>
      </c>
      <c r="J132" s="239">
        <f t="shared" si="26"/>
        <v>1.0082858072210796</v>
      </c>
      <c r="K132" s="239">
        <f t="shared" si="26"/>
        <v>0.96619190317563208</v>
      </c>
      <c r="L132" s="239">
        <f t="shared" si="26"/>
        <v>1.2519230672664179</v>
      </c>
      <c r="M132" s="239">
        <f t="shared" si="26"/>
        <v>1.0024841102121245</v>
      </c>
      <c r="N132" s="239">
        <f t="shared" si="26"/>
        <v>1.0123891232522293</v>
      </c>
      <c r="O132" s="239">
        <f t="shared" si="26"/>
        <v>1.013194199731976</v>
      </c>
      <c r="P132" s="240">
        <f t="shared" si="26"/>
        <v>0</v>
      </c>
      <c r="Q132" s="238" t="str">
        <f t="shared" si="12"/>
        <v>0 p.p</v>
      </c>
      <c r="R132" s="238" t="str">
        <f t="shared" si="13"/>
        <v>-25.5 p.p</v>
      </c>
    </row>
    <row r="133" spans="3:18" x14ac:dyDescent="0.25">
      <c r="C133" s="294"/>
      <c r="D133" s="295"/>
      <c r="E133" s="51" t="s">
        <v>15</v>
      </c>
      <c r="F133" s="239">
        <f t="shared" ref="F133:P133" si="27">IF(OR(F59=0,F96=0),0,F96+F59)</f>
        <v>0</v>
      </c>
      <c r="G133" s="239">
        <f t="shared" si="27"/>
        <v>0</v>
      </c>
      <c r="H133" s="239">
        <f t="shared" si="27"/>
        <v>0</v>
      </c>
      <c r="I133" s="239">
        <f t="shared" si="27"/>
        <v>0</v>
      </c>
      <c r="J133" s="239">
        <f t="shared" si="27"/>
        <v>0</v>
      </c>
      <c r="K133" s="239">
        <f t="shared" si="27"/>
        <v>0</v>
      </c>
      <c r="L133" s="239">
        <f t="shared" si="27"/>
        <v>0</v>
      </c>
      <c r="M133" s="239">
        <f t="shared" si="27"/>
        <v>0</v>
      </c>
      <c r="N133" s="239">
        <f t="shared" si="27"/>
        <v>0</v>
      </c>
      <c r="O133" s="239">
        <f t="shared" si="27"/>
        <v>0</v>
      </c>
      <c r="P133" s="240">
        <f t="shared" si="27"/>
        <v>0</v>
      </c>
      <c r="Q133" s="238" t="str">
        <f t="shared" si="12"/>
        <v>-</v>
      </c>
      <c r="R133" s="238" t="str">
        <f t="shared" si="13"/>
        <v>-</v>
      </c>
    </row>
    <row r="134" spans="3:18" x14ac:dyDescent="0.25">
      <c r="C134" s="294"/>
      <c r="D134" s="295"/>
      <c r="E134" s="51" t="s">
        <v>16</v>
      </c>
      <c r="F134" s="239">
        <f t="shared" ref="F134:P134" si="28">IF(OR(F60=0,F97=0),0,F97+F60)</f>
        <v>0</v>
      </c>
      <c r="G134" s="239">
        <f t="shared" si="28"/>
        <v>0</v>
      </c>
      <c r="H134" s="239">
        <f t="shared" si="28"/>
        <v>0</v>
      </c>
      <c r="I134" s="239">
        <f t="shared" si="28"/>
        <v>1.0555579792310774</v>
      </c>
      <c r="J134" s="239">
        <f t="shared" si="28"/>
        <v>1.1159862582009017</v>
      </c>
      <c r="K134" s="239">
        <f t="shared" si="28"/>
        <v>1.0746976395546155</v>
      </c>
      <c r="L134" s="239">
        <f t="shared" si="28"/>
        <v>0.96741400568682201</v>
      </c>
      <c r="M134" s="239">
        <f t="shared" si="28"/>
        <v>0.99122089552971926</v>
      </c>
      <c r="N134" s="239">
        <f t="shared" si="28"/>
        <v>0.91092899951306294</v>
      </c>
      <c r="O134" s="239">
        <f t="shared" si="28"/>
        <v>0.95554785001225562</v>
      </c>
      <c r="P134" s="240">
        <f t="shared" si="28"/>
        <v>0</v>
      </c>
      <c r="Q134" s="238" t="str">
        <f t="shared" si="12"/>
        <v>4.4 p.p</v>
      </c>
      <c r="R134" s="238" t="str">
        <f t="shared" si="13"/>
        <v>-</v>
      </c>
    </row>
    <row r="135" spans="3:18" x14ac:dyDescent="0.25">
      <c r="C135" s="294"/>
      <c r="D135" s="295"/>
      <c r="E135" s="51" t="s">
        <v>17</v>
      </c>
      <c r="F135" s="239">
        <f t="shared" ref="F135:P135" si="29">IF(OR(F61=0,F98=0),0,F98+F61)</f>
        <v>0.99818183101522284</v>
      </c>
      <c r="G135" s="239">
        <f t="shared" si="29"/>
        <v>0.98368600689756347</v>
      </c>
      <c r="H135" s="239">
        <f t="shared" si="29"/>
        <v>1.0116082701653331</v>
      </c>
      <c r="I135" s="239">
        <f t="shared" si="29"/>
        <v>1.0050241087303935</v>
      </c>
      <c r="J135" s="239">
        <f t="shared" si="29"/>
        <v>1.077586967439532</v>
      </c>
      <c r="K135" s="239">
        <f t="shared" si="29"/>
        <v>1.2550255858238359</v>
      </c>
      <c r="L135" s="239">
        <f t="shared" si="29"/>
        <v>1.0820342774324334</v>
      </c>
      <c r="M135" s="239">
        <f t="shared" si="29"/>
        <v>1.0560996496417545</v>
      </c>
      <c r="N135" s="239">
        <f t="shared" si="29"/>
        <v>1.0456395933915208</v>
      </c>
      <c r="O135" s="239">
        <f t="shared" si="29"/>
        <v>0.97683850826660568</v>
      </c>
      <c r="P135" s="240">
        <f t="shared" si="29"/>
        <v>0</v>
      </c>
      <c r="Q135" s="238" t="str">
        <f t="shared" si="12"/>
        <v>-6.8 p.p</v>
      </c>
      <c r="R135" s="238" t="str">
        <f t="shared" si="13"/>
        <v>-2.1 p.p</v>
      </c>
    </row>
    <row r="136" spans="3:18" x14ac:dyDescent="0.25">
      <c r="C136" s="294"/>
      <c r="D136" s="295"/>
      <c r="E136" s="51" t="s">
        <v>18</v>
      </c>
      <c r="F136" s="239">
        <f t="shared" ref="F136:P136" si="30">IF(OR(F62=0,F99=0),0,F99+F62)</f>
        <v>0</v>
      </c>
      <c r="G136" s="239">
        <f t="shared" si="30"/>
        <v>0</v>
      </c>
      <c r="H136" s="239">
        <f t="shared" si="30"/>
        <v>0</v>
      </c>
      <c r="I136" s="239">
        <f t="shared" si="30"/>
        <v>0</v>
      </c>
      <c r="J136" s="239">
        <f t="shared" si="30"/>
        <v>0</v>
      </c>
      <c r="K136" s="239">
        <f t="shared" si="30"/>
        <v>0</v>
      </c>
      <c r="L136" s="239">
        <f t="shared" si="30"/>
        <v>0</v>
      </c>
      <c r="M136" s="239">
        <f t="shared" si="30"/>
        <v>0</v>
      </c>
      <c r="N136" s="239">
        <f t="shared" si="30"/>
        <v>0</v>
      </c>
      <c r="O136" s="239">
        <f t="shared" si="30"/>
        <v>0</v>
      </c>
      <c r="P136" s="240">
        <f t="shared" si="30"/>
        <v>0</v>
      </c>
      <c r="Q136" s="238" t="str">
        <f t="shared" si="12"/>
        <v>-</v>
      </c>
      <c r="R136" s="238" t="str">
        <f t="shared" si="13"/>
        <v>-</v>
      </c>
    </row>
    <row r="137" spans="3:18" x14ac:dyDescent="0.25">
      <c r="C137" s="294"/>
      <c r="D137" s="295"/>
      <c r="E137" s="51" t="s">
        <v>19</v>
      </c>
      <c r="F137" s="239">
        <f t="shared" ref="F137:P137" si="31">IF(OR(F63=0,F100=0),0,F100+F63)</f>
        <v>0</v>
      </c>
      <c r="G137" s="239">
        <f t="shared" si="31"/>
        <v>0</v>
      </c>
      <c r="H137" s="239">
        <f t="shared" si="31"/>
        <v>0</v>
      </c>
      <c r="I137" s="239">
        <f t="shared" si="31"/>
        <v>0</v>
      </c>
      <c r="J137" s="239">
        <f t="shared" si="31"/>
        <v>0</v>
      </c>
      <c r="K137" s="239">
        <f t="shared" si="31"/>
        <v>0</v>
      </c>
      <c r="L137" s="239">
        <f t="shared" si="31"/>
        <v>1.7762222952137701</v>
      </c>
      <c r="M137" s="239">
        <f t="shared" si="31"/>
        <v>0.5741681038480092</v>
      </c>
      <c r="N137" s="239">
        <f t="shared" si="31"/>
        <v>0.58249686573006132</v>
      </c>
      <c r="O137" s="239">
        <f t="shared" si="31"/>
        <v>0.57465608465608464</v>
      </c>
      <c r="P137" s="240">
        <f t="shared" si="31"/>
        <v>0</v>
      </c>
      <c r="Q137" s="238" t="str">
        <f t="shared" si="12"/>
        <v>-0.7 p.p</v>
      </c>
      <c r="R137" s="238" t="str">
        <f t="shared" si="13"/>
        <v>-</v>
      </c>
    </row>
    <row r="138" spans="3:18" x14ac:dyDescent="0.25">
      <c r="C138" s="294"/>
      <c r="D138" s="295"/>
      <c r="E138" s="51" t="s">
        <v>20</v>
      </c>
      <c r="F138" s="239">
        <f t="shared" ref="F138:P138" si="32">IF(OR(F64=0,F101=0),0,F101+F64)</f>
        <v>0.93410700878552699</v>
      </c>
      <c r="G138" s="239">
        <f t="shared" si="32"/>
        <v>1.0019012310549662</v>
      </c>
      <c r="H138" s="239">
        <f t="shared" si="32"/>
        <v>1.0255850024870172</v>
      </c>
      <c r="I138" s="239">
        <f t="shared" si="32"/>
        <v>0.99741412966664167</v>
      </c>
      <c r="J138" s="239">
        <f t="shared" si="32"/>
        <v>0.96421427492005085</v>
      </c>
      <c r="K138" s="239">
        <f t="shared" si="32"/>
        <v>1.0561992387950825</v>
      </c>
      <c r="L138" s="239">
        <f t="shared" si="32"/>
        <v>1.0318889297227025</v>
      </c>
      <c r="M138" s="239">
        <f t="shared" si="32"/>
        <v>1.1201521102637297</v>
      </c>
      <c r="N138" s="239">
        <f t="shared" si="32"/>
        <v>0.98671714759994777</v>
      </c>
      <c r="O138" s="239">
        <f t="shared" si="32"/>
        <v>0.84671812325704221</v>
      </c>
      <c r="P138" s="240">
        <f t="shared" si="32"/>
        <v>0</v>
      </c>
      <c r="Q138" s="238" t="str">
        <f t="shared" si="12"/>
        <v>-13.9 p.p</v>
      </c>
      <c r="R138" s="238" t="str">
        <f t="shared" si="13"/>
        <v>-8.7 p.p</v>
      </c>
    </row>
    <row r="139" spans="3:18" x14ac:dyDescent="0.25">
      <c r="C139" s="294"/>
      <c r="D139" s="295"/>
      <c r="E139" s="51" t="s">
        <v>21</v>
      </c>
      <c r="F139" s="239">
        <f t="shared" ref="F139:P139" si="33">IF(OR(F65=0,F102=0),0,F102+F65)</f>
        <v>0</v>
      </c>
      <c r="G139" s="239">
        <f t="shared" si="33"/>
        <v>0</v>
      </c>
      <c r="H139" s="239">
        <f t="shared" si="33"/>
        <v>0</v>
      </c>
      <c r="I139" s="239">
        <f t="shared" si="33"/>
        <v>0</v>
      </c>
      <c r="J139" s="239">
        <f t="shared" si="33"/>
        <v>0.41627906976744183</v>
      </c>
      <c r="K139" s="239">
        <f t="shared" si="33"/>
        <v>0.41200545771790292</v>
      </c>
      <c r="L139" s="239">
        <f t="shared" si="33"/>
        <v>0.40291033987841779</v>
      </c>
      <c r="M139" s="239">
        <f t="shared" si="33"/>
        <v>0.42271851373676594</v>
      </c>
      <c r="N139" s="239">
        <f t="shared" si="33"/>
        <v>0.42946679510645164</v>
      </c>
      <c r="O139" s="239">
        <f t="shared" si="33"/>
        <v>1.0486509387100218</v>
      </c>
      <c r="P139" s="240">
        <f t="shared" si="33"/>
        <v>0</v>
      </c>
      <c r="Q139" s="238" t="str">
        <f t="shared" si="12"/>
        <v>61.9 p.p</v>
      </c>
      <c r="R139" s="238" t="str">
        <f t="shared" si="13"/>
        <v>-</v>
      </c>
    </row>
    <row r="140" spans="3:18" x14ac:dyDescent="0.25">
      <c r="C140" s="294"/>
      <c r="D140" s="295"/>
      <c r="E140" s="51" t="s">
        <v>22</v>
      </c>
      <c r="F140" s="239">
        <f t="shared" ref="F140:P140" si="34">IF(OR(F66=0,F103=0),0,F103+F66)</f>
        <v>1.0069229290673389</v>
      </c>
      <c r="G140" s="239">
        <f t="shared" si="34"/>
        <v>0.99903486003492148</v>
      </c>
      <c r="H140" s="239">
        <f t="shared" si="34"/>
        <v>1.0876255149073724</v>
      </c>
      <c r="I140" s="239">
        <f t="shared" si="34"/>
        <v>1.0685631841173853</v>
      </c>
      <c r="J140" s="239">
        <f t="shared" si="34"/>
        <v>1.0462841386017299</v>
      </c>
      <c r="K140" s="239">
        <f t="shared" si="34"/>
        <v>1.0370004745227155</v>
      </c>
      <c r="L140" s="239">
        <f t="shared" si="34"/>
        <v>1.0501236464668393</v>
      </c>
      <c r="M140" s="239">
        <f t="shared" si="34"/>
        <v>1.0754490872958824</v>
      </c>
      <c r="N140" s="239">
        <f t="shared" si="34"/>
        <v>1.0403280408434288</v>
      </c>
      <c r="O140" s="239">
        <f t="shared" si="34"/>
        <v>1.0273457205807608</v>
      </c>
      <c r="P140" s="240">
        <f t="shared" si="34"/>
        <v>0</v>
      </c>
      <c r="Q140" s="238" t="str">
        <f t="shared" si="12"/>
        <v>-1.2 p.p</v>
      </c>
      <c r="R140" s="238" t="str">
        <f t="shared" si="13"/>
        <v>2 p.p</v>
      </c>
    </row>
    <row r="141" spans="3:18" x14ac:dyDescent="0.25">
      <c r="C141" s="294"/>
      <c r="D141" s="295"/>
      <c r="E141" s="51" t="s">
        <v>23</v>
      </c>
      <c r="F141" s="239">
        <f t="shared" ref="F141:P141" si="35">IF(OR(F67=0,F104=0),0,F104+F67)</f>
        <v>0.81111507856241194</v>
      </c>
      <c r="G141" s="239">
        <f t="shared" si="35"/>
        <v>0.79083731444382366</v>
      </c>
      <c r="H141" s="239">
        <f t="shared" si="35"/>
        <v>0.8636967439488189</v>
      </c>
      <c r="I141" s="239">
        <f t="shared" si="35"/>
        <v>0.85670714782742152</v>
      </c>
      <c r="J141" s="239">
        <f t="shared" si="35"/>
        <v>0.8712683861660897</v>
      </c>
      <c r="K141" s="239">
        <f t="shared" si="35"/>
        <v>0.87006855146739392</v>
      </c>
      <c r="L141" s="239">
        <f t="shared" si="35"/>
        <v>0.90280673121834443</v>
      </c>
      <c r="M141" s="239">
        <f t="shared" si="35"/>
        <v>0.82402462919902786</v>
      </c>
      <c r="N141" s="239">
        <f t="shared" si="35"/>
        <v>0.74878137326229943</v>
      </c>
      <c r="O141" s="239">
        <f t="shared" si="35"/>
        <v>0.78881003006099171</v>
      </c>
      <c r="P141" s="240">
        <f t="shared" si="35"/>
        <v>0</v>
      </c>
      <c r="Q141" s="238" t="str">
        <f t="shared" si="12"/>
        <v>4 p.p</v>
      </c>
      <c r="R141" s="238" t="str">
        <f t="shared" si="13"/>
        <v>-2.2 p.p</v>
      </c>
    </row>
    <row r="142" spans="3:18" x14ac:dyDescent="0.25">
      <c r="C142" s="294"/>
      <c r="D142" s="295"/>
      <c r="E142" s="51" t="s">
        <v>24</v>
      </c>
      <c r="F142" s="239">
        <f t="shared" ref="F142:P142" si="36">IF(OR(F68=0,F105=0),0,F105+F68)</f>
        <v>0.99448369823908656</v>
      </c>
      <c r="G142" s="239">
        <f t="shared" si="36"/>
        <v>0.92287665495698024</v>
      </c>
      <c r="H142" s="239">
        <f t="shared" si="36"/>
        <v>0.95051579663940911</v>
      </c>
      <c r="I142" s="239">
        <f t="shared" si="36"/>
        <v>0.9115439070405833</v>
      </c>
      <c r="J142" s="239">
        <f t="shared" si="36"/>
        <v>0.95113653667226306</v>
      </c>
      <c r="K142" s="239">
        <f t="shared" si="36"/>
        <v>1.0338246759825713</v>
      </c>
      <c r="L142" s="239">
        <f t="shared" si="36"/>
        <v>1.15067355247364</v>
      </c>
      <c r="M142" s="239">
        <f t="shared" si="36"/>
        <v>1.0007530588766331</v>
      </c>
      <c r="N142" s="239">
        <f t="shared" si="36"/>
        <v>1.0528374800725642</v>
      </c>
      <c r="O142" s="239">
        <f t="shared" si="36"/>
        <v>1.0496450916813231</v>
      </c>
      <c r="P142" s="240">
        <f t="shared" si="36"/>
        <v>0</v>
      </c>
      <c r="Q142" s="238" t="str">
        <f t="shared" si="12"/>
        <v>-0.3 p.p</v>
      </c>
      <c r="R142" s="238" t="str">
        <f t="shared" si="13"/>
        <v>5.5 p.p</v>
      </c>
    </row>
    <row r="143" spans="3:18" x14ac:dyDescent="0.25">
      <c r="C143" s="294"/>
      <c r="D143" s="295"/>
      <c r="E143" s="51" t="s">
        <v>25</v>
      </c>
      <c r="F143" s="239">
        <f t="shared" ref="F143:P143" si="37">IF(OR(F69=0,F106=0),0,F106+F69)</f>
        <v>1.0296112814913796</v>
      </c>
      <c r="G143" s="239">
        <f t="shared" si="37"/>
        <v>1.0360925022032625</v>
      </c>
      <c r="H143" s="239">
        <f t="shared" si="37"/>
        <v>1.0898733026389062</v>
      </c>
      <c r="I143" s="239">
        <f t="shared" si="37"/>
        <v>1.0626011682506298</v>
      </c>
      <c r="J143" s="239">
        <f t="shared" si="37"/>
        <v>1.1166717150616958</v>
      </c>
      <c r="K143" s="239">
        <f t="shared" si="37"/>
        <v>1.1930080836671064</v>
      </c>
      <c r="L143" s="239">
        <f t="shared" si="37"/>
        <v>1.1947514298040174</v>
      </c>
      <c r="M143" s="239">
        <f t="shared" si="37"/>
        <v>1.188098984661321</v>
      </c>
      <c r="N143" s="239">
        <f t="shared" si="37"/>
        <v>1.2265244996595239</v>
      </c>
      <c r="O143" s="239">
        <f t="shared" si="37"/>
        <v>1.2389498518474176</v>
      </c>
      <c r="P143" s="240">
        <f t="shared" si="37"/>
        <v>0</v>
      </c>
      <c r="Q143" s="238" t="str">
        <f t="shared" si="12"/>
        <v>1.2 p.p</v>
      </c>
      <c r="R143" s="238" t="str">
        <f t="shared" si="13"/>
        <v>20.9 p.p</v>
      </c>
    </row>
    <row r="144" spans="3:18" x14ac:dyDescent="0.25">
      <c r="C144" s="294"/>
      <c r="D144" s="295"/>
      <c r="E144" s="51" t="s">
        <v>26</v>
      </c>
      <c r="F144" s="239">
        <f t="shared" ref="F144:P144" si="38">IF(OR(F70=0,F107=0),0,F107+F70)</f>
        <v>0.73051867177500518</v>
      </c>
      <c r="G144" s="239">
        <f t="shared" si="38"/>
        <v>0.82426339980263119</v>
      </c>
      <c r="H144" s="239">
        <f t="shared" si="38"/>
        <v>0.7534729125368107</v>
      </c>
      <c r="I144" s="239">
        <f t="shared" si="38"/>
        <v>0.67973326054764649</v>
      </c>
      <c r="J144" s="239">
        <f t="shared" si="38"/>
        <v>0.75808321192014483</v>
      </c>
      <c r="K144" s="239">
        <f t="shared" si="38"/>
        <v>0.91298573995640253</v>
      </c>
      <c r="L144" s="239">
        <f t="shared" si="38"/>
        <v>0.98852628045871338</v>
      </c>
      <c r="M144" s="239">
        <f t="shared" si="38"/>
        <v>1.2192919366049972</v>
      </c>
      <c r="N144" s="239">
        <f t="shared" si="38"/>
        <v>1.0577650334053106</v>
      </c>
      <c r="O144" s="239">
        <f t="shared" si="38"/>
        <v>1.0162342714693726</v>
      </c>
      <c r="P144" s="240">
        <f t="shared" si="38"/>
        <v>0</v>
      </c>
      <c r="Q144" s="238" t="str">
        <f t="shared" si="12"/>
        <v>-4.1 p.p</v>
      </c>
      <c r="R144" s="238" t="str">
        <f t="shared" si="13"/>
        <v>28.5 p.p</v>
      </c>
    </row>
    <row r="145" spans="3:18" x14ac:dyDescent="0.25">
      <c r="C145" s="294"/>
      <c r="D145" s="295"/>
      <c r="E145" s="51" t="s">
        <v>27</v>
      </c>
      <c r="F145" s="239">
        <f t="shared" ref="F145:P145" si="39">IF(OR(F71=0,F108=0),0,F108+F71)</f>
        <v>0.85389212861056496</v>
      </c>
      <c r="G145" s="239">
        <f t="shared" si="39"/>
        <v>0.86712140026938223</v>
      </c>
      <c r="H145" s="239">
        <f t="shared" si="39"/>
        <v>0.75948517348076128</v>
      </c>
      <c r="I145" s="239">
        <f t="shared" si="39"/>
        <v>0.74878679706831286</v>
      </c>
      <c r="J145" s="239">
        <f t="shared" si="39"/>
        <v>0.51702557521199044</v>
      </c>
      <c r="K145" s="239">
        <f t="shared" si="39"/>
        <v>0.78664629678510667</v>
      </c>
      <c r="L145" s="239">
        <f t="shared" si="39"/>
        <v>0.83002097482025039</v>
      </c>
      <c r="M145" s="239">
        <f t="shared" si="39"/>
        <v>0.82341133925084631</v>
      </c>
      <c r="N145" s="239">
        <f t="shared" si="39"/>
        <v>1.2540773206370439</v>
      </c>
      <c r="O145" s="239">
        <f t="shared" si="39"/>
        <v>1.0561041109291642</v>
      </c>
      <c r="P145" s="240">
        <f t="shared" si="39"/>
        <v>0</v>
      </c>
      <c r="Q145" s="238" t="str">
        <f t="shared" si="12"/>
        <v>-19.7 p.p</v>
      </c>
      <c r="R145" s="238" t="str">
        <f t="shared" si="13"/>
        <v>20.2 p.p</v>
      </c>
    </row>
    <row r="146" spans="3:18" x14ac:dyDescent="0.25">
      <c r="C146" s="294"/>
      <c r="D146" s="295"/>
      <c r="E146" s="51" t="s">
        <v>28</v>
      </c>
      <c r="F146" s="239">
        <f t="shared" ref="F146:P146" si="40">IF(OR(F72=0,F109=0),0,F109+F72)</f>
        <v>1.0727445074061108</v>
      </c>
      <c r="G146" s="239">
        <f t="shared" si="40"/>
        <v>1.0782804572778215</v>
      </c>
      <c r="H146" s="239">
        <f t="shared" si="40"/>
        <v>1.0960671510331494</v>
      </c>
      <c r="I146" s="239">
        <f t="shared" si="40"/>
        <v>0.90054624879661682</v>
      </c>
      <c r="J146" s="239">
        <f t="shared" si="40"/>
        <v>1.2571883116083846</v>
      </c>
      <c r="K146" s="239">
        <f t="shared" si="40"/>
        <v>1.2079768481092248</v>
      </c>
      <c r="L146" s="239">
        <f t="shared" si="40"/>
        <v>1.094098930939762</v>
      </c>
      <c r="M146" s="239">
        <f t="shared" si="40"/>
        <v>0.9597806396853259</v>
      </c>
      <c r="N146" s="239">
        <f t="shared" si="40"/>
        <v>0.98599160719006085</v>
      </c>
      <c r="O146" s="239">
        <f t="shared" si="40"/>
        <v>0.77840711497116999</v>
      </c>
      <c r="P146" s="240">
        <f t="shared" si="40"/>
        <v>0</v>
      </c>
      <c r="Q146" s="238" t="str">
        <f t="shared" si="12"/>
        <v>-20.7 p.p</v>
      </c>
      <c r="R146" s="238" t="str">
        <f t="shared" si="13"/>
        <v>-29.4 p.p</v>
      </c>
    </row>
    <row r="147" spans="3:18" x14ac:dyDescent="0.25">
      <c r="C147" s="294"/>
      <c r="D147" s="295"/>
      <c r="E147" s="51" t="s">
        <v>29</v>
      </c>
      <c r="F147" s="239">
        <f t="shared" ref="F147:P147" si="41">IF(OR(F73=0,F110=0),0,F110+F73)</f>
        <v>0.92977539111685159</v>
      </c>
      <c r="G147" s="239">
        <f t="shared" si="41"/>
        <v>0.79254709630698805</v>
      </c>
      <c r="H147" s="239">
        <f t="shared" si="41"/>
        <v>0</v>
      </c>
      <c r="I147" s="239">
        <f t="shared" si="41"/>
        <v>0</v>
      </c>
      <c r="J147" s="239">
        <f t="shared" si="41"/>
        <v>0</v>
      </c>
      <c r="K147" s="239">
        <f t="shared" si="41"/>
        <v>0</v>
      </c>
      <c r="L147" s="239">
        <f t="shared" si="41"/>
        <v>0</v>
      </c>
      <c r="M147" s="239">
        <f t="shared" si="41"/>
        <v>0</v>
      </c>
      <c r="N147" s="239">
        <f t="shared" si="41"/>
        <v>0</v>
      </c>
      <c r="O147" s="239">
        <f t="shared" si="41"/>
        <v>0</v>
      </c>
      <c r="P147" s="240">
        <f t="shared" si="41"/>
        <v>0</v>
      </c>
      <c r="Q147" s="238" t="str">
        <f t="shared" si="12"/>
        <v>-</v>
      </c>
      <c r="R147" s="238" t="str">
        <f t="shared" si="13"/>
        <v>-</v>
      </c>
    </row>
    <row r="148" spans="3:18" x14ac:dyDescent="0.25">
      <c r="C148" s="294"/>
      <c r="D148" s="295"/>
      <c r="E148" s="51" t="s">
        <v>30</v>
      </c>
      <c r="F148" s="239">
        <f t="shared" ref="F148:P148" si="42">IF(OR(F74=0,F111=0),0,F111+F74)</f>
        <v>1.4933625549600746</v>
      </c>
      <c r="G148" s="239">
        <f t="shared" si="42"/>
        <v>1.6493726987470265</v>
      </c>
      <c r="H148" s="239">
        <f t="shared" si="42"/>
        <v>1.244446530771107</v>
      </c>
      <c r="I148" s="239">
        <f t="shared" si="42"/>
        <v>1.1576510566515084</v>
      </c>
      <c r="J148" s="239">
        <f t="shared" si="42"/>
        <v>1.2109934209310493</v>
      </c>
      <c r="K148" s="239">
        <f t="shared" si="42"/>
        <v>1.3012884592403231</v>
      </c>
      <c r="L148" s="239">
        <f t="shared" si="42"/>
        <v>1.161533930934781</v>
      </c>
      <c r="M148" s="239">
        <f t="shared" si="42"/>
        <v>1.1130468362800747</v>
      </c>
      <c r="N148" s="239">
        <f t="shared" si="42"/>
        <v>1.1458598135227136</v>
      </c>
      <c r="O148" s="239">
        <f t="shared" si="42"/>
        <v>1.0516837710570917</v>
      </c>
      <c r="P148" s="240">
        <f t="shared" si="42"/>
        <v>0</v>
      </c>
      <c r="Q148" s="238" t="str">
        <f t="shared" si="12"/>
        <v>-9.4 p.p</v>
      </c>
      <c r="R148" s="238" t="str">
        <f t="shared" si="13"/>
        <v>-44.1 p.p</v>
      </c>
    </row>
    <row r="149" spans="3:18" x14ac:dyDescent="0.25">
      <c r="C149" s="294"/>
      <c r="D149" s="295"/>
      <c r="E149" s="51" t="s">
        <v>41</v>
      </c>
      <c r="F149" s="248">
        <f t="shared" ref="F149:P149" si="43">IF(OR(F75=0,F112=0),0,F112+F75)</f>
        <v>0.83914241804401135</v>
      </c>
      <c r="G149" s="248">
        <f t="shared" si="43"/>
        <v>0.90957894976969644</v>
      </c>
      <c r="H149" s="248">
        <f t="shared" si="43"/>
        <v>0.86632939384552998</v>
      </c>
      <c r="I149" s="248">
        <f t="shared" si="43"/>
        <v>0.93305375864879725</v>
      </c>
      <c r="J149" s="248">
        <f t="shared" si="43"/>
        <v>0.89703803088544798</v>
      </c>
      <c r="K149" s="248">
        <f t="shared" si="43"/>
        <v>0.87107191211233714</v>
      </c>
      <c r="L149" s="248">
        <f t="shared" si="43"/>
        <v>1.000661007399152</v>
      </c>
      <c r="M149" s="248">
        <f t="shared" si="43"/>
        <v>0.85178134673374917</v>
      </c>
      <c r="N149" s="248">
        <f t="shared" si="43"/>
        <v>0.8710714367440866</v>
      </c>
      <c r="O149" s="248">
        <f t="shared" si="43"/>
        <v>0.73059893808606913</v>
      </c>
      <c r="P149" s="242">
        <f t="shared" si="43"/>
        <v>0</v>
      </c>
      <c r="Q149" s="238" t="str">
        <f t="shared" si="12"/>
        <v>-14 p.p</v>
      </c>
      <c r="R149" s="238" t="str">
        <f t="shared" si="13"/>
        <v>-10.8 p.p</v>
      </c>
    </row>
    <row r="150" spans="3:18" ht="15.75" thickBot="1" x14ac:dyDescent="0.3">
      <c r="C150" s="258"/>
      <c r="D150" s="259"/>
      <c r="E150" s="243" t="s">
        <v>86</v>
      </c>
      <c r="F150" s="243">
        <f>Ratios!F76+Ratios!F113</f>
        <v>0.94656848318537001</v>
      </c>
      <c r="G150" s="243">
        <f>Ratios!G76+Ratios!G113</f>
        <v>0.96077660478647742</v>
      </c>
      <c r="H150" s="243">
        <f>Ratios!H76+Ratios!H113</f>
        <v>0.95597394604951291</v>
      </c>
      <c r="I150" s="243">
        <f>Ratios!I76+Ratios!I113</f>
        <v>0.97820268963698442</v>
      </c>
      <c r="J150" s="243">
        <f>Ratios!J76+Ratios!J113</f>
        <v>0.9777252371089562</v>
      </c>
      <c r="K150" s="243">
        <f>Ratios!K76+Ratios!K113</f>
        <v>1.0046408001154927</v>
      </c>
      <c r="L150" s="243">
        <f>Ratios!L76+Ratios!L113</f>
        <v>1.0079555622184064</v>
      </c>
      <c r="M150" s="243">
        <f>Ratios!M76+Ratios!M113</f>
        <v>0.96105532088091206</v>
      </c>
      <c r="N150" s="243">
        <f>Ratios!N76+Ratios!N113</f>
        <v>0.96508154230637611</v>
      </c>
      <c r="O150" s="243">
        <f>Ratios!O76+Ratios!O113</f>
        <v>0.9358317638397623</v>
      </c>
      <c r="P150" s="243" t="s">
        <v>355</v>
      </c>
      <c r="Q150" s="238" t="str">
        <f t="shared" si="12"/>
        <v>-2.9 p.p</v>
      </c>
      <c r="R150" s="238" t="str">
        <f t="shared" si="13"/>
        <v>-1 p.p</v>
      </c>
    </row>
    <row r="151" spans="3:18" ht="15.75" thickTop="1" x14ac:dyDescent="0.25">
      <c r="F151" s="68"/>
      <c r="G151" s="68"/>
      <c r="H151" s="68"/>
      <c r="I151" s="68"/>
      <c r="J151" s="68"/>
      <c r="K151" s="68"/>
      <c r="L151" s="68"/>
      <c r="M151" s="68"/>
      <c r="N151" s="68"/>
      <c r="O151" s="68"/>
      <c r="P151" s="68"/>
      <c r="Q151" s="246"/>
      <c r="R151" s="246"/>
    </row>
    <row r="152" spans="3:18" x14ac:dyDescent="0.25">
      <c r="O152" s="249"/>
      <c r="P152" s="249"/>
    </row>
  </sheetData>
  <mergeCells count="145">
    <mergeCell ref="C9:D9"/>
    <mergeCell ref="C10:D10"/>
    <mergeCell ref="C11:D11"/>
    <mergeCell ref="C12:D12"/>
    <mergeCell ref="C13:D13"/>
    <mergeCell ref="C14:D14"/>
    <mergeCell ref="E2:P2"/>
    <mergeCell ref="C5:D5"/>
    <mergeCell ref="E5:P5"/>
    <mergeCell ref="C6:D6"/>
    <mergeCell ref="C7:D7"/>
    <mergeCell ref="C8:D8"/>
    <mergeCell ref="C21:D21"/>
    <mergeCell ref="C22:D22"/>
    <mergeCell ref="C23:D23"/>
    <mergeCell ref="C24:D24"/>
    <mergeCell ref="C25:D25"/>
    <mergeCell ref="C26:D26"/>
    <mergeCell ref="C15:D15"/>
    <mergeCell ref="C16:D16"/>
    <mergeCell ref="C17:D17"/>
    <mergeCell ref="C18:D18"/>
    <mergeCell ref="C19:D19"/>
    <mergeCell ref="C20:D20"/>
    <mergeCell ref="C33:D33"/>
    <mergeCell ref="C34:D34"/>
    <mergeCell ref="C35:D35"/>
    <mergeCell ref="C36:D36"/>
    <mergeCell ref="C37:D37"/>
    <mergeCell ref="C38:D38"/>
    <mergeCell ref="C27:D27"/>
    <mergeCell ref="C28:D28"/>
    <mergeCell ref="C29:D29"/>
    <mergeCell ref="C30:D30"/>
    <mergeCell ref="C31:D31"/>
    <mergeCell ref="C32:D32"/>
    <mergeCell ref="C46:D46"/>
    <mergeCell ref="C47:D47"/>
    <mergeCell ref="C48:D48"/>
    <mergeCell ref="C49:D49"/>
    <mergeCell ref="C50:D50"/>
    <mergeCell ref="C51:D51"/>
    <mergeCell ref="C39:D39"/>
    <mergeCell ref="C42:D42"/>
    <mergeCell ref="E42:P42"/>
    <mergeCell ref="C43:D43"/>
    <mergeCell ref="C44:D44"/>
    <mergeCell ref="C45:D45"/>
    <mergeCell ref="C58:D58"/>
    <mergeCell ref="C59:D59"/>
    <mergeCell ref="C60:D60"/>
    <mergeCell ref="C61:D61"/>
    <mergeCell ref="C62:D62"/>
    <mergeCell ref="C63:D63"/>
    <mergeCell ref="C52:D52"/>
    <mergeCell ref="C53:D53"/>
    <mergeCell ref="C54:D54"/>
    <mergeCell ref="C55:D55"/>
    <mergeCell ref="C56:D56"/>
    <mergeCell ref="C57:D57"/>
    <mergeCell ref="C70:D70"/>
    <mergeCell ref="C71:D71"/>
    <mergeCell ref="C72:D72"/>
    <mergeCell ref="C73:D73"/>
    <mergeCell ref="C74:D74"/>
    <mergeCell ref="C75:D75"/>
    <mergeCell ref="C64:D64"/>
    <mergeCell ref="C65:D65"/>
    <mergeCell ref="C66:D66"/>
    <mergeCell ref="C67:D67"/>
    <mergeCell ref="C68:D68"/>
    <mergeCell ref="C69:D69"/>
    <mergeCell ref="C83:D83"/>
    <mergeCell ref="C84:D84"/>
    <mergeCell ref="C85:D85"/>
    <mergeCell ref="C86:D86"/>
    <mergeCell ref="C87:D87"/>
    <mergeCell ref="C88:D88"/>
    <mergeCell ref="C76:D76"/>
    <mergeCell ref="C79:D79"/>
    <mergeCell ref="E79:P79"/>
    <mergeCell ref="C80:D80"/>
    <mergeCell ref="C81:D81"/>
    <mergeCell ref="C82:D82"/>
    <mergeCell ref="C95:D95"/>
    <mergeCell ref="C96:D96"/>
    <mergeCell ref="C97:D97"/>
    <mergeCell ref="C98:D98"/>
    <mergeCell ref="C99:D99"/>
    <mergeCell ref="C100:D100"/>
    <mergeCell ref="C89:D89"/>
    <mergeCell ref="C90:D90"/>
    <mergeCell ref="C91:D91"/>
    <mergeCell ref="C92:D92"/>
    <mergeCell ref="C93:D93"/>
    <mergeCell ref="C94:D94"/>
    <mergeCell ref="C107:D107"/>
    <mergeCell ref="C108:D108"/>
    <mergeCell ref="C109:D109"/>
    <mergeCell ref="C110:D110"/>
    <mergeCell ref="C111:D111"/>
    <mergeCell ref="C112:D112"/>
    <mergeCell ref="C101:D101"/>
    <mergeCell ref="C102:D102"/>
    <mergeCell ref="C103:D103"/>
    <mergeCell ref="C104:D104"/>
    <mergeCell ref="C105:D105"/>
    <mergeCell ref="C106:D106"/>
    <mergeCell ref="C120:D120"/>
    <mergeCell ref="C121:D121"/>
    <mergeCell ref="C122:D122"/>
    <mergeCell ref="C123:D123"/>
    <mergeCell ref="C124:D124"/>
    <mergeCell ref="C125:D125"/>
    <mergeCell ref="C113:D113"/>
    <mergeCell ref="C116:D116"/>
    <mergeCell ref="E116:P116"/>
    <mergeCell ref="C117:D117"/>
    <mergeCell ref="C118:D118"/>
    <mergeCell ref="C119:D119"/>
    <mergeCell ref="C132:D132"/>
    <mergeCell ref="C133:D133"/>
    <mergeCell ref="C134:D134"/>
    <mergeCell ref="C135:D135"/>
    <mergeCell ref="C136:D136"/>
    <mergeCell ref="C137:D137"/>
    <mergeCell ref="C126:D126"/>
    <mergeCell ref="C127:D127"/>
    <mergeCell ref="C128:D128"/>
    <mergeCell ref="C129:D129"/>
    <mergeCell ref="C130:D130"/>
    <mergeCell ref="C131:D131"/>
    <mergeCell ref="C150:D150"/>
    <mergeCell ref="C144:D144"/>
    <mergeCell ref="C145:D145"/>
    <mergeCell ref="C146:D146"/>
    <mergeCell ref="C147:D147"/>
    <mergeCell ref="C148:D148"/>
    <mergeCell ref="C149:D149"/>
    <mergeCell ref="C138:D138"/>
    <mergeCell ref="C139:D139"/>
    <mergeCell ref="C140:D140"/>
    <mergeCell ref="C141:D141"/>
    <mergeCell ref="C142:D142"/>
    <mergeCell ref="C143:D143"/>
  </mergeCells>
  <conditionalFormatting sqref="E3 F41:P41 F3:P4 E77 E43:J43 E6:J6 E80:P80 E117:P117 F115:P115 Q44:R76 F77:P78 Q81:R113 Q118:R150 F151:P1048576 Q7:R39">
    <cfRule type="cellIs" dxfId="48" priority="69" operator="equal">
      <formula>0</formula>
    </cfRule>
  </conditionalFormatting>
  <conditionalFormatting sqref="Q6:R6">
    <cfRule type="cellIs" dxfId="47" priority="68" operator="equal">
      <formula>0</formula>
    </cfRule>
  </conditionalFormatting>
  <conditionalFormatting sqref="Q117:R117">
    <cfRule type="cellIs" dxfId="46" priority="59" operator="equal">
      <formula>0</formula>
    </cfRule>
  </conditionalFormatting>
  <conditionalFormatting sqref="K6:P6">
    <cfRule type="cellIs" dxfId="45" priority="63" operator="equal">
      <formula>0</formula>
    </cfRule>
  </conditionalFormatting>
  <conditionalFormatting sqref="E81:E112">
    <cfRule type="cellIs" dxfId="44" priority="67" operator="equal">
      <formula>0</formula>
    </cfRule>
  </conditionalFormatting>
  <conditionalFormatting sqref="Q43:R43">
    <cfRule type="cellIs" dxfId="43" priority="65" operator="equal">
      <formula>0</formula>
    </cfRule>
  </conditionalFormatting>
  <conditionalFormatting sqref="E118:E149">
    <cfRule type="cellIs" dxfId="42" priority="66" operator="equal">
      <formula>0</formula>
    </cfRule>
  </conditionalFormatting>
  <conditionalFormatting sqref="E7:E38">
    <cfRule type="cellIs" dxfId="41" priority="64" operator="equal">
      <formula>0</formula>
    </cfRule>
  </conditionalFormatting>
  <conditionalFormatting sqref="E44:E75">
    <cfRule type="cellIs" dxfId="40" priority="62" operator="equal">
      <formula>0</formula>
    </cfRule>
  </conditionalFormatting>
  <conditionalFormatting sqref="K43:P43">
    <cfRule type="cellIs" dxfId="39" priority="61" operator="equal">
      <formula>0</formula>
    </cfRule>
  </conditionalFormatting>
  <conditionalFormatting sqref="Q80:R80">
    <cfRule type="cellIs" dxfId="38" priority="60" operator="equal">
      <formula>0</formula>
    </cfRule>
  </conditionalFormatting>
  <conditionalFormatting sqref="C8:C38">
    <cfRule type="cellIs" dxfId="37" priority="57" operator="equal">
      <formula>0</formula>
    </cfRule>
  </conditionalFormatting>
  <conditionalFormatting sqref="C150">
    <cfRule type="cellIs" dxfId="36" priority="44" operator="equal">
      <formula>0</formula>
    </cfRule>
  </conditionalFormatting>
  <conditionalFormatting sqref="C6">
    <cfRule type="cellIs" dxfId="35" priority="55" operator="equal">
      <formula>0</formula>
    </cfRule>
  </conditionalFormatting>
  <conditionalFormatting sqref="C81">
    <cfRule type="cellIs" dxfId="34" priority="50" operator="equal">
      <formula>0</formula>
    </cfRule>
  </conditionalFormatting>
  <conditionalFormatting sqref="C117">
    <cfRule type="cellIs" dxfId="33" priority="43" operator="equal">
      <formula>0</formula>
    </cfRule>
  </conditionalFormatting>
  <conditionalFormatting sqref="C5">
    <cfRule type="cellIs" dxfId="32" priority="42" operator="equal">
      <formula>0</formula>
    </cfRule>
  </conditionalFormatting>
  <conditionalFormatting sqref="C39">
    <cfRule type="cellIs" dxfId="31" priority="56" operator="equal">
      <formula>0</formula>
    </cfRule>
  </conditionalFormatting>
  <conditionalFormatting sqref="C7">
    <cfRule type="cellIs" dxfId="30" priority="58" operator="equal">
      <formula>0</formula>
    </cfRule>
  </conditionalFormatting>
  <conditionalFormatting sqref="C43">
    <cfRule type="cellIs" dxfId="29" priority="51" operator="equal">
      <formula>0</formula>
    </cfRule>
  </conditionalFormatting>
  <conditionalFormatting sqref="C76">
    <cfRule type="cellIs" dxfId="28" priority="52" operator="equal">
      <formula>0</formula>
    </cfRule>
  </conditionalFormatting>
  <conditionalFormatting sqref="C44">
    <cfRule type="cellIs" dxfId="27" priority="54" operator="equal">
      <formula>0</formula>
    </cfRule>
  </conditionalFormatting>
  <conditionalFormatting sqref="C45:C75">
    <cfRule type="cellIs" dxfId="26" priority="53" operator="equal">
      <formula>0</formula>
    </cfRule>
  </conditionalFormatting>
  <conditionalFormatting sqref="C80">
    <cfRule type="cellIs" dxfId="25" priority="47" operator="equal">
      <formula>0</formula>
    </cfRule>
  </conditionalFormatting>
  <conditionalFormatting sqref="C113">
    <cfRule type="cellIs" dxfId="24" priority="48" operator="equal">
      <formula>0</formula>
    </cfRule>
  </conditionalFormatting>
  <conditionalFormatting sqref="C82:C112">
    <cfRule type="cellIs" dxfId="23" priority="49" operator="equal">
      <formula>0</formula>
    </cfRule>
  </conditionalFormatting>
  <conditionalFormatting sqref="C118">
    <cfRule type="cellIs" dxfId="22" priority="46" operator="equal">
      <formula>0</formula>
    </cfRule>
  </conditionalFormatting>
  <conditionalFormatting sqref="C119:C149">
    <cfRule type="cellIs" dxfId="21" priority="45" operator="equal">
      <formula>0</formula>
    </cfRule>
  </conditionalFormatting>
  <conditionalFormatting sqref="C42">
    <cfRule type="cellIs" dxfId="20" priority="41" operator="equal">
      <formula>0</formula>
    </cfRule>
  </conditionalFormatting>
  <conditionalFormatting sqref="C79">
    <cfRule type="cellIs" dxfId="19" priority="40" operator="equal">
      <formula>0</formula>
    </cfRule>
  </conditionalFormatting>
  <conditionalFormatting sqref="C116">
    <cfRule type="cellIs" dxfId="18" priority="39" operator="equal">
      <formula>0</formula>
    </cfRule>
  </conditionalFormatting>
  <conditionalFormatting sqref="E77:P77">
    <cfRule type="dataBar" priority="70">
      <dataBar>
        <cfvo type="min"/>
        <cfvo type="max"/>
        <color rgb="FF008AEF"/>
      </dataBar>
      <extLst>
        <ext xmlns:x14="http://schemas.microsoft.com/office/spreadsheetml/2009/9/main" uri="{B025F937-C7B1-47D3-B67F-A62EFF666E3E}">
          <x14:id>{C2E3C5B3-84FA-4DEF-9625-56DED5075920}</x14:id>
        </ext>
      </extLst>
    </cfRule>
  </conditionalFormatting>
  <conditionalFormatting sqref="F151:P151">
    <cfRule type="dataBar" priority="71">
      <dataBar>
        <cfvo type="min"/>
        <cfvo type="max"/>
        <color rgb="FF008AEF"/>
      </dataBar>
      <extLst>
        <ext xmlns:x14="http://schemas.microsoft.com/office/spreadsheetml/2009/9/main" uri="{B025F937-C7B1-47D3-B67F-A62EFF666E3E}">
          <x14:id>{C5EFEF49-C05E-4307-B834-7741AA139663}</x14:id>
        </ext>
      </extLst>
    </cfRule>
  </conditionalFormatting>
  <conditionalFormatting sqref="F118:N142 F145:N149 F143:I144">
    <cfRule type="cellIs" dxfId="17" priority="30" operator="equal">
      <formula>0</formula>
    </cfRule>
  </conditionalFormatting>
  <conditionalFormatting sqref="P118:P149">
    <cfRule type="cellIs" dxfId="16" priority="20" operator="equal">
      <formula>0</formula>
    </cfRule>
  </conditionalFormatting>
  <conditionalFormatting sqref="O118:O142 O145:O149">
    <cfRule type="cellIs" dxfId="15" priority="19" operator="equal">
      <formula>0</formula>
    </cfRule>
  </conditionalFormatting>
  <conditionalFormatting sqref="F44:N53 F55:N75 F54:O54">
    <cfRule type="cellIs" dxfId="14" priority="13" operator="equal">
      <formula>0</formula>
    </cfRule>
  </conditionalFormatting>
  <conditionalFormatting sqref="O44:O53 O55:O75">
    <cfRule type="cellIs" dxfId="13" priority="12" operator="equal">
      <formula>0</formula>
    </cfRule>
  </conditionalFormatting>
  <conditionalFormatting sqref="P44:P53 P55:P75">
    <cfRule type="cellIs" dxfId="12" priority="11" operator="equal">
      <formula>0</formula>
    </cfRule>
  </conditionalFormatting>
  <conditionalFormatting sqref="P54">
    <cfRule type="cellIs" dxfId="11" priority="10" operator="equal">
      <formula>0</formula>
    </cfRule>
  </conditionalFormatting>
  <conditionalFormatting sqref="Q44:R76">
    <cfRule type="dataBar" priority="1690">
      <dataBar>
        <cfvo type="min"/>
        <cfvo type="max"/>
        <color rgb="FF008AEF"/>
      </dataBar>
      <extLst>
        <ext xmlns:x14="http://schemas.microsoft.com/office/spreadsheetml/2009/9/main" uri="{B025F937-C7B1-47D3-B67F-A62EFF666E3E}">
          <x14:id>{723A99AD-FD62-40B4-B93E-3281E39A6738}</x14:id>
        </ext>
      </extLst>
    </cfRule>
  </conditionalFormatting>
  <conditionalFormatting sqref="Q81:R113">
    <cfRule type="dataBar" priority="1693">
      <dataBar>
        <cfvo type="min"/>
        <cfvo type="max"/>
        <color rgb="FF008AEF"/>
      </dataBar>
      <extLst>
        <ext xmlns:x14="http://schemas.microsoft.com/office/spreadsheetml/2009/9/main" uri="{B025F937-C7B1-47D3-B67F-A62EFF666E3E}">
          <x14:id>{F54589F8-E602-4553-9C56-726C54059992}</x14:id>
        </ext>
      </extLst>
    </cfRule>
  </conditionalFormatting>
  <conditionalFormatting sqref="F81:N90 F92:N112 F91:O91">
    <cfRule type="cellIs" dxfId="10" priority="9" operator="equal">
      <formula>0</formula>
    </cfRule>
  </conditionalFormatting>
  <conditionalFormatting sqref="O81:O90 O92:O112">
    <cfRule type="cellIs" dxfId="9" priority="8" operator="equal">
      <formula>0</formula>
    </cfRule>
  </conditionalFormatting>
  <conditionalFormatting sqref="P81:P90 P92:P112">
    <cfRule type="cellIs" dxfId="8" priority="7" operator="equal">
      <formula>0</formula>
    </cfRule>
  </conditionalFormatting>
  <conditionalFormatting sqref="P91">
    <cfRule type="cellIs" dxfId="7" priority="6" operator="equal">
      <formula>0</formula>
    </cfRule>
  </conditionalFormatting>
  <conditionalFormatting sqref="J143:O144">
    <cfRule type="cellIs" dxfId="6" priority="5" operator="equal">
      <formula>0</formula>
    </cfRule>
  </conditionalFormatting>
  <conditionalFormatting sqref="Q118:R150">
    <cfRule type="dataBar" priority="1696">
      <dataBar>
        <cfvo type="min"/>
        <cfvo type="max"/>
        <color rgb="FF008AEF"/>
      </dataBar>
      <extLst>
        <ext xmlns:x14="http://schemas.microsoft.com/office/spreadsheetml/2009/9/main" uri="{B025F937-C7B1-47D3-B67F-A62EFF666E3E}">
          <x14:id>{7CD83B98-B8DC-4868-8A8B-AB09F853D35F}</x14:id>
        </ext>
      </extLst>
    </cfRule>
  </conditionalFormatting>
  <conditionalFormatting sqref="Q7:R39">
    <cfRule type="dataBar" priority="1699">
      <dataBar>
        <cfvo type="min"/>
        <cfvo type="max"/>
        <color rgb="FF008AEF"/>
      </dataBar>
      <extLst>
        <ext xmlns:x14="http://schemas.microsoft.com/office/spreadsheetml/2009/9/main" uri="{B025F937-C7B1-47D3-B67F-A62EFF666E3E}">
          <x14:id>{C8D453AC-4D67-4AAE-AAE0-5A4B37899EEF}</x14:id>
        </ext>
      </extLst>
    </cfRule>
  </conditionalFormatting>
  <conditionalFormatting sqref="F7:N16 F18:N38 F17:O17">
    <cfRule type="cellIs" dxfId="5" priority="4" operator="equal">
      <formula>0</formula>
    </cfRule>
  </conditionalFormatting>
  <conditionalFormatting sqref="O7:O16 O18:O38">
    <cfRule type="cellIs" dxfId="4" priority="3" operator="equal">
      <formula>0</formula>
    </cfRule>
  </conditionalFormatting>
  <conditionalFormatting sqref="P7:P16 P18:P38">
    <cfRule type="cellIs" dxfId="3" priority="2" operator="equal">
      <formula>0</formula>
    </cfRule>
  </conditionalFormatting>
  <conditionalFormatting sqref="P17">
    <cfRule type="cellIs" dxfId="2" priority="1" operator="equal">
      <formula>0</formula>
    </cfRule>
  </conditionalFormatting>
  <pageMargins left="0.70866141732283472" right="0.70866141732283472" top="0.55118110236220474" bottom="0.35433070866141736" header="0.31496062992125984" footer="0.31496062992125984"/>
  <pageSetup paperSize="9" scale="49" fitToHeight="6" orientation="landscape" r:id="rId1"/>
  <headerFooter>
    <oddHeader>&amp;L&amp;F&amp;R&amp;A</oddHeader>
    <oddFooter>&amp;R&amp;P</oddFooter>
  </headerFooter>
  <extLst>
    <ext xmlns:x14="http://schemas.microsoft.com/office/spreadsheetml/2009/9/main" uri="{78C0D931-6437-407d-A8EE-F0AAD7539E65}">
      <x14:conditionalFormattings>
        <x14:conditionalFormatting xmlns:xm="http://schemas.microsoft.com/office/excel/2006/main">
          <x14:cfRule type="dataBar" id="{C2E3C5B3-84FA-4DEF-9625-56DED5075920}">
            <x14:dataBar minLength="0" maxLength="100" border="1" negativeBarBorderColorSameAsPositive="0">
              <x14:cfvo type="autoMin"/>
              <x14:cfvo type="autoMax"/>
              <x14:borderColor rgb="FF008AEF"/>
              <x14:negativeFillColor rgb="FFFF0000"/>
              <x14:negativeBorderColor rgb="FFFF0000"/>
              <x14:axisColor rgb="FF000000"/>
            </x14:dataBar>
          </x14:cfRule>
          <xm:sqref>E77:P77</xm:sqref>
        </x14:conditionalFormatting>
        <x14:conditionalFormatting xmlns:xm="http://schemas.microsoft.com/office/excel/2006/main">
          <x14:cfRule type="dataBar" id="{C5EFEF49-C05E-4307-B834-7741AA139663}">
            <x14:dataBar minLength="0" maxLength="100" border="1" negativeBarBorderColorSameAsPositive="0">
              <x14:cfvo type="autoMin"/>
              <x14:cfvo type="autoMax"/>
              <x14:borderColor rgb="FF008AEF"/>
              <x14:negativeFillColor rgb="FFFF0000"/>
              <x14:negativeBorderColor rgb="FFFF0000"/>
              <x14:axisColor rgb="FF000000"/>
            </x14:dataBar>
          </x14:cfRule>
          <xm:sqref>F151:P151</xm:sqref>
        </x14:conditionalFormatting>
        <x14:conditionalFormatting xmlns:xm="http://schemas.microsoft.com/office/excel/2006/main">
          <x14:cfRule type="dataBar" id="{723A99AD-FD62-40B4-B93E-3281E39A6738}">
            <x14:dataBar minLength="0" maxLength="100" border="1" negativeBarBorderColorSameAsPositive="0">
              <x14:cfvo type="autoMin"/>
              <x14:cfvo type="autoMax"/>
              <x14:borderColor rgb="FF008AEF"/>
              <x14:negativeFillColor rgb="FFFF0000"/>
              <x14:negativeBorderColor rgb="FFFF0000"/>
              <x14:axisColor rgb="FF000000"/>
            </x14:dataBar>
          </x14:cfRule>
          <xm:sqref>Q44:R76</xm:sqref>
        </x14:conditionalFormatting>
        <x14:conditionalFormatting xmlns:xm="http://schemas.microsoft.com/office/excel/2006/main">
          <x14:cfRule type="dataBar" id="{F54589F8-E602-4553-9C56-726C54059992}">
            <x14:dataBar minLength="0" maxLength="100" border="1" negativeBarBorderColorSameAsPositive="0">
              <x14:cfvo type="autoMin"/>
              <x14:cfvo type="autoMax"/>
              <x14:borderColor rgb="FF008AEF"/>
              <x14:negativeFillColor rgb="FFFF0000"/>
              <x14:negativeBorderColor rgb="FFFF0000"/>
              <x14:axisColor rgb="FF000000"/>
            </x14:dataBar>
          </x14:cfRule>
          <xm:sqref>Q81:R113</xm:sqref>
        </x14:conditionalFormatting>
        <x14:conditionalFormatting xmlns:xm="http://schemas.microsoft.com/office/excel/2006/main">
          <x14:cfRule type="dataBar" id="{7CD83B98-B8DC-4868-8A8B-AB09F853D35F}">
            <x14:dataBar minLength="0" maxLength="100" border="1" negativeBarBorderColorSameAsPositive="0">
              <x14:cfvo type="autoMin"/>
              <x14:cfvo type="autoMax"/>
              <x14:borderColor rgb="FF008AEF"/>
              <x14:negativeFillColor rgb="FFFF0000"/>
              <x14:negativeBorderColor rgb="FFFF0000"/>
              <x14:axisColor rgb="FF000000"/>
            </x14:dataBar>
          </x14:cfRule>
          <xm:sqref>Q118:R150</xm:sqref>
        </x14:conditionalFormatting>
        <x14:conditionalFormatting xmlns:xm="http://schemas.microsoft.com/office/excel/2006/main">
          <x14:cfRule type="dataBar" id="{C8D453AC-4D67-4AAE-AAE0-5A4B37899EEF}">
            <x14:dataBar minLength="0" maxLength="100" border="1" negativeBarBorderColorSameAsPositive="0">
              <x14:cfvo type="autoMin"/>
              <x14:cfvo type="autoMax"/>
              <x14:borderColor rgb="FF008AEF"/>
              <x14:negativeFillColor rgb="FFFF0000"/>
              <x14:negativeBorderColor rgb="FFFF0000"/>
              <x14:axisColor rgb="FF000000"/>
            </x14:dataBar>
          </x14:cfRule>
          <xm:sqref>Q7:R39</xm:sqref>
        </x14:conditionalFormatting>
      </x14:conditionalFormattings>
    </ext>
    <ext xmlns:x14="http://schemas.microsoft.com/office/spreadsheetml/2009/9/main" uri="{05C60535-1F16-4fd2-B633-F4F36F0B64E0}">
      <x14:sparklineGroups xmlns:xm="http://schemas.microsoft.com/office/excel/2006/main">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Ratios!F7:O7</xm:f>
              <xm:sqref>C7</xm:sqref>
            </x14:sparkline>
            <x14:sparkline>
              <xm:f>Ratios!F8:O8</xm:f>
              <xm:sqref>C8</xm:sqref>
            </x14:sparkline>
            <x14:sparkline>
              <xm:f>Ratios!F9:O9</xm:f>
              <xm:sqref>C9</xm:sqref>
            </x14:sparkline>
            <x14:sparkline>
              <xm:f>Ratios!F10:O10</xm:f>
              <xm:sqref>C10</xm:sqref>
            </x14:sparkline>
            <x14:sparkline>
              <xm:f>Ratios!F11:O11</xm:f>
              <xm:sqref>C11</xm:sqref>
            </x14:sparkline>
            <x14:sparkline>
              <xm:f>Ratios!F12:O12</xm:f>
              <xm:sqref>C12</xm:sqref>
            </x14:sparkline>
            <x14:sparkline>
              <xm:f>Ratios!F13:O13</xm:f>
              <xm:sqref>C13</xm:sqref>
            </x14:sparkline>
            <x14:sparkline>
              <xm:f>Ratios!F14:O14</xm:f>
              <xm:sqref>C14</xm:sqref>
            </x14:sparkline>
            <x14:sparkline>
              <xm:f>Ratios!F15:O15</xm:f>
              <xm:sqref>C15</xm:sqref>
            </x14:sparkline>
            <x14:sparkline>
              <xm:f>Ratios!F16:O16</xm:f>
              <xm:sqref>C16</xm:sqref>
            </x14:sparkline>
            <x14:sparkline>
              <xm:f>Ratios!F17:O17</xm:f>
              <xm:sqref>C17</xm:sqref>
            </x14:sparkline>
            <x14:sparkline>
              <xm:f>Ratios!F18:O18</xm:f>
              <xm:sqref>C18</xm:sqref>
            </x14:sparkline>
            <x14:sparkline>
              <xm:f>Ratios!F19:O19</xm:f>
              <xm:sqref>C19</xm:sqref>
            </x14:sparkline>
            <x14:sparkline>
              <xm:f>Ratios!F20:O20</xm:f>
              <xm:sqref>C20</xm:sqref>
            </x14:sparkline>
            <x14:sparkline>
              <xm:f>Ratios!F21:O21</xm:f>
              <xm:sqref>C21</xm:sqref>
            </x14:sparkline>
            <x14:sparkline>
              <xm:f>Ratios!F22:O22</xm:f>
              <xm:sqref>C22</xm:sqref>
            </x14:sparkline>
            <x14:sparkline>
              <xm:f>Ratios!F23:O23</xm:f>
              <xm:sqref>C23</xm:sqref>
            </x14:sparkline>
            <x14:sparkline>
              <xm:f>Ratios!F24:O24</xm:f>
              <xm:sqref>C24</xm:sqref>
            </x14:sparkline>
            <x14:sparkline>
              <xm:f>Ratios!F25:O25</xm:f>
              <xm:sqref>C25</xm:sqref>
            </x14:sparkline>
            <x14:sparkline>
              <xm:f>Ratios!F26:O26</xm:f>
              <xm:sqref>C26</xm:sqref>
            </x14:sparkline>
            <x14:sparkline>
              <xm:f>Ratios!F27:O27</xm:f>
              <xm:sqref>C27</xm:sqref>
            </x14:sparkline>
            <x14:sparkline>
              <xm:f>Ratios!F28:O28</xm:f>
              <xm:sqref>C28</xm:sqref>
            </x14:sparkline>
            <x14:sparkline>
              <xm:f>Ratios!F29:O29</xm:f>
              <xm:sqref>C29</xm:sqref>
            </x14:sparkline>
            <x14:sparkline>
              <xm:f>Ratios!F30:O30</xm:f>
              <xm:sqref>C30</xm:sqref>
            </x14:sparkline>
            <x14:sparkline>
              <xm:f>Ratios!F31:O31</xm:f>
              <xm:sqref>C31</xm:sqref>
            </x14:sparkline>
            <x14:sparkline>
              <xm:f>Ratios!F32:O32</xm:f>
              <xm:sqref>C32</xm:sqref>
            </x14:sparkline>
            <x14:sparkline>
              <xm:f>Ratios!F33:O33</xm:f>
              <xm:sqref>C33</xm:sqref>
            </x14:sparkline>
            <x14:sparkline>
              <xm:f>Ratios!F34:O34</xm:f>
              <xm:sqref>C34</xm:sqref>
            </x14:sparkline>
            <x14:sparkline>
              <xm:f>Ratios!F35:O35</xm:f>
              <xm:sqref>C35</xm:sqref>
            </x14:sparkline>
            <x14:sparkline>
              <xm:f>Ratios!F36:O36</xm:f>
              <xm:sqref>C36</xm:sqref>
            </x14:sparkline>
            <x14:sparkline>
              <xm:f>Ratios!F37:O37</xm:f>
              <xm:sqref>C37</xm:sqref>
            </x14:sparkline>
            <x14:sparkline>
              <xm:f>Ratios!F38:O38</xm:f>
              <xm:sqref>C38</xm:sqref>
            </x14:sparkline>
            <x14:sparkline>
              <xm:f>Ratios!F39:O39</xm:f>
              <xm:sqref>C39</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Ratios!F118:O118</xm:f>
              <xm:sqref>C118</xm:sqref>
            </x14:sparkline>
            <x14:sparkline>
              <xm:f>Ratios!F119:O119</xm:f>
              <xm:sqref>C119</xm:sqref>
            </x14:sparkline>
            <x14:sparkline>
              <xm:f>Ratios!F120:O120</xm:f>
              <xm:sqref>C120</xm:sqref>
            </x14:sparkline>
            <x14:sparkline>
              <xm:f>Ratios!F121:O121</xm:f>
              <xm:sqref>C121</xm:sqref>
            </x14:sparkline>
            <x14:sparkline>
              <xm:f>Ratios!F122:O122</xm:f>
              <xm:sqref>C122</xm:sqref>
            </x14:sparkline>
            <x14:sparkline>
              <xm:f>Ratios!F123:O123</xm:f>
              <xm:sqref>C123</xm:sqref>
            </x14:sparkline>
            <x14:sparkline>
              <xm:f>Ratios!F124:O124</xm:f>
              <xm:sqref>C124</xm:sqref>
            </x14:sparkline>
            <x14:sparkline>
              <xm:f>Ratios!F125:O125</xm:f>
              <xm:sqref>C125</xm:sqref>
            </x14:sparkline>
            <x14:sparkline>
              <xm:f>Ratios!F126:O126</xm:f>
              <xm:sqref>C126</xm:sqref>
            </x14:sparkline>
            <x14:sparkline>
              <xm:f>Ratios!F127:O127</xm:f>
              <xm:sqref>C127</xm:sqref>
            </x14:sparkline>
            <x14:sparkline>
              <xm:f>Ratios!F128:O128</xm:f>
              <xm:sqref>C128</xm:sqref>
            </x14:sparkline>
            <x14:sparkline>
              <xm:f>Ratios!F129:O129</xm:f>
              <xm:sqref>C129</xm:sqref>
            </x14:sparkline>
            <x14:sparkline>
              <xm:f>Ratios!F130:O130</xm:f>
              <xm:sqref>C130</xm:sqref>
            </x14:sparkline>
            <x14:sparkline>
              <xm:f>Ratios!F131:O131</xm:f>
              <xm:sqref>C131</xm:sqref>
            </x14:sparkline>
            <x14:sparkline>
              <xm:f>Ratios!F132:O132</xm:f>
              <xm:sqref>C132</xm:sqref>
            </x14:sparkline>
            <x14:sparkline>
              <xm:f>Ratios!F133:O133</xm:f>
              <xm:sqref>C133</xm:sqref>
            </x14:sparkline>
            <x14:sparkline>
              <xm:f>Ratios!F134:O134</xm:f>
              <xm:sqref>C134</xm:sqref>
            </x14:sparkline>
            <x14:sparkline>
              <xm:f>Ratios!F135:O135</xm:f>
              <xm:sqref>C135</xm:sqref>
            </x14:sparkline>
            <x14:sparkline>
              <xm:f>Ratios!F136:O136</xm:f>
              <xm:sqref>C136</xm:sqref>
            </x14:sparkline>
            <x14:sparkline>
              <xm:f>Ratios!F137:O137</xm:f>
              <xm:sqref>C137</xm:sqref>
            </x14:sparkline>
            <x14:sparkline>
              <xm:f>Ratios!F138:O138</xm:f>
              <xm:sqref>C138</xm:sqref>
            </x14:sparkline>
            <x14:sparkline>
              <xm:f>Ratios!F139:O139</xm:f>
              <xm:sqref>C139</xm:sqref>
            </x14:sparkline>
            <x14:sparkline>
              <xm:f>Ratios!F140:O140</xm:f>
              <xm:sqref>C140</xm:sqref>
            </x14:sparkline>
            <x14:sparkline>
              <xm:f>Ratios!F141:O141</xm:f>
              <xm:sqref>C141</xm:sqref>
            </x14:sparkline>
            <x14:sparkline>
              <xm:f>Ratios!F142:O142</xm:f>
              <xm:sqref>C142</xm:sqref>
            </x14:sparkline>
            <x14:sparkline>
              <xm:f>Ratios!F143:O143</xm:f>
              <xm:sqref>C143</xm:sqref>
            </x14:sparkline>
            <x14:sparkline>
              <xm:f>Ratios!F144:O144</xm:f>
              <xm:sqref>C144</xm:sqref>
            </x14:sparkline>
            <x14:sparkline>
              <xm:f>Ratios!F145:O145</xm:f>
              <xm:sqref>C145</xm:sqref>
            </x14:sparkline>
            <x14:sparkline>
              <xm:f>Ratios!F146:O146</xm:f>
              <xm:sqref>C146</xm:sqref>
            </x14:sparkline>
            <x14:sparkline>
              <xm:f>Ratios!F147:O147</xm:f>
              <xm:sqref>C147</xm:sqref>
            </x14:sparkline>
            <x14:sparkline>
              <xm:f>Ratios!F148:O148</xm:f>
              <xm:sqref>C148</xm:sqref>
            </x14:sparkline>
            <x14:sparkline>
              <xm:f>Ratios!F149:O149</xm:f>
              <xm:sqref>C149</xm:sqref>
            </x14:sparkline>
            <x14:sparkline>
              <xm:f>Ratios!F150:O150</xm:f>
              <xm:sqref>C150</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Ratios!F81:O81</xm:f>
              <xm:sqref>C81</xm:sqref>
            </x14:sparkline>
            <x14:sparkline>
              <xm:f>Ratios!F82:O82</xm:f>
              <xm:sqref>C82</xm:sqref>
            </x14:sparkline>
            <x14:sparkline>
              <xm:f>Ratios!F83:O83</xm:f>
              <xm:sqref>C83</xm:sqref>
            </x14:sparkline>
            <x14:sparkline>
              <xm:f>Ratios!F84:O84</xm:f>
              <xm:sqref>C84</xm:sqref>
            </x14:sparkline>
            <x14:sparkline>
              <xm:f>Ratios!F85:O85</xm:f>
              <xm:sqref>C85</xm:sqref>
            </x14:sparkline>
            <x14:sparkline>
              <xm:f>Ratios!F86:O86</xm:f>
              <xm:sqref>C86</xm:sqref>
            </x14:sparkline>
            <x14:sparkline>
              <xm:f>Ratios!F87:O87</xm:f>
              <xm:sqref>C87</xm:sqref>
            </x14:sparkline>
            <x14:sparkline>
              <xm:f>Ratios!F88:O88</xm:f>
              <xm:sqref>C88</xm:sqref>
            </x14:sparkline>
            <x14:sparkline>
              <xm:f>Ratios!F89:O89</xm:f>
              <xm:sqref>C89</xm:sqref>
            </x14:sparkline>
            <x14:sparkline>
              <xm:f>Ratios!F90:O90</xm:f>
              <xm:sqref>C90</xm:sqref>
            </x14:sparkline>
            <x14:sparkline>
              <xm:f>Ratios!F91:O91</xm:f>
              <xm:sqref>C91</xm:sqref>
            </x14:sparkline>
            <x14:sparkline>
              <xm:f>Ratios!F92:O92</xm:f>
              <xm:sqref>C92</xm:sqref>
            </x14:sparkline>
            <x14:sparkline>
              <xm:f>Ratios!F93:O93</xm:f>
              <xm:sqref>C93</xm:sqref>
            </x14:sparkline>
            <x14:sparkline>
              <xm:f>Ratios!F94:O94</xm:f>
              <xm:sqref>C94</xm:sqref>
            </x14:sparkline>
            <x14:sparkline>
              <xm:f>Ratios!F95:O95</xm:f>
              <xm:sqref>C95</xm:sqref>
            </x14:sparkline>
            <x14:sparkline>
              <xm:f>Ratios!F96:O96</xm:f>
              <xm:sqref>C96</xm:sqref>
            </x14:sparkline>
            <x14:sparkline>
              <xm:f>Ratios!F97:O97</xm:f>
              <xm:sqref>C97</xm:sqref>
            </x14:sparkline>
            <x14:sparkline>
              <xm:f>Ratios!F98:O98</xm:f>
              <xm:sqref>C98</xm:sqref>
            </x14:sparkline>
            <x14:sparkline>
              <xm:f>Ratios!F99:O99</xm:f>
              <xm:sqref>C99</xm:sqref>
            </x14:sparkline>
            <x14:sparkline>
              <xm:f>Ratios!F100:O100</xm:f>
              <xm:sqref>C100</xm:sqref>
            </x14:sparkline>
            <x14:sparkline>
              <xm:f>Ratios!F101:O101</xm:f>
              <xm:sqref>C101</xm:sqref>
            </x14:sparkline>
            <x14:sparkline>
              <xm:f>Ratios!F102:O102</xm:f>
              <xm:sqref>C102</xm:sqref>
            </x14:sparkline>
            <x14:sparkline>
              <xm:f>Ratios!F103:O103</xm:f>
              <xm:sqref>C103</xm:sqref>
            </x14:sparkline>
            <x14:sparkline>
              <xm:f>Ratios!F104:O104</xm:f>
              <xm:sqref>C104</xm:sqref>
            </x14:sparkline>
            <x14:sparkline>
              <xm:f>Ratios!F105:O105</xm:f>
              <xm:sqref>C105</xm:sqref>
            </x14:sparkline>
            <x14:sparkline>
              <xm:f>Ratios!F106:O106</xm:f>
              <xm:sqref>C106</xm:sqref>
            </x14:sparkline>
            <x14:sparkline>
              <xm:f>Ratios!F107:O107</xm:f>
              <xm:sqref>C107</xm:sqref>
            </x14:sparkline>
            <x14:sparkline>
              <xm:f>Ratios!F108:O108</xm:f>
              <xm:sqref>C108</xm:sqref>
            </x14:sparkline>
            <x14:sparkline>
              <xm:f>Ratios!F109:O109</xm:f>
              <xm:sqref>C109</xm:sqref>
            </x14:sparkline>
            <x14:sparkline>
              <xm:f>Ratios!F110:O110</xm:f>
              <xm:sqref>C110</xm:sqref>
            </x14:sparkline>
            <x14:sparkline>
              <xm:f>Ratios!F111:O111</xm:f>
              <xm:sqref>C111</xm:sqref>
            </x14:sparkline>
            <x14:sparkline>
              <xm:f>Ratios!F112:O112</xm:f>
              <xm:sqref>C112</xm:sqref>
            </x14:sparkline>
            <x14:sparkline>
              <xm:f>Ratios!F113:O113</xm:f>
              <xm:sqref>C113</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Ratios!F44:O44</xm:f>
              <xm:sqref>C44</xm:sqref>
            </x14:sparkline>
            <x14:sparkline>
              <xm:f>Ratios!F45:O45</xm:f>
              <xm:sqref>C45</xm:sqref>
            </x14:sparkline>
            <x14:sparkline>
              <xm:f>Ratios!F46:O46</xm:f>
              <xm:sqref>C46</xm:sqref>
            </x14:sparkline>
            <x14:sparkline>
              <xm:f>Ratios!F47:O47</xm:f>
              <xm:sqref>C47</xm:sqref>
            </x14:sparkline>
            <x14:sparkline>
              <xm:f>Ratios!F48:O48</xm:f>
              <xm:sqref>C48</xm:sqref>
            </x14:sparkline>
            <x14:sparkline>
              <xm:f>Ratios!F49:O49</xm:f>
              <xm:sqref>C49</xm:sqref>
            </x14:sparkline>
            <x14:sparkline>
              <xm:f>Ratios!F50:O50</xm:f>
              <xm:sqref>C50</xm:sqref>
            </x14:sparkline>
            <x14:sparkline>
              <xm:f>Ratios!F51:O51</xm:f>
              <xm:sqref>C51</xm:sqref>
            </x14:sparkline>
            <x14:sparkline>
              <xm:f>Ratios!F52:O52</xm:f>
              <xm:sqref>C52</xm:sqref>
            </x14:sparkline>
            <x14:sparkline>
              <xm:f>Ratios!F53:O53</xm:f>
              <xm:sqref>C53</xm:sqref>
            </x14:sparkline>
            <x14:sparkline>
              <xm:f>Ratios!F54:O54</xm:f>
              <xm:sqref>C54</xm:sqref>
            </x14:sparkline>
            <x14:sparkline>
              <xm:f>Ratios!F55:O55</xm:f>
              <xm:sqref>C55</xm:sqref>
            </x14:sparkline>
            <x14:sparkline>
              <xm:f>Ratios!F56:O56</xm:f>
              <xm:sqref>C56</xm:sqref>
            </x14:sparkline>
            <x14:sparkline>
              <xm:f>Ratios!F57:O57</xm:f>
              <xm:sqref>C57</xm:sqref>
            </x14:sparkline>
            <x14:sparkline>
              <xm:f>Ratios!F58:O58</xm:f>
              <xm:sqref>C58</xm:sqref>
            </x14:sparkline>
            <x14:sparkline>
              <xm:f>Ratios!F59:O59</xm:f>
              <xm:sqref>C59</xm:sqref>
            </x14:sparkline>
            <x14:sparkline>
              <xm:f>Ratios!F60:O60</xm:f>
              <xm:sqref>C60</xm:sqref>
            </x14:sparkline>
            <x14:sparkline>
              <xm:f>Ratios!F61:O61</xm:f>
              <xm:sqref>C61</xm:sqref>
            </x14:sparkline>
            <x14:sparkline>
              <xm:f>Ratios!F62:O62</xm:f>
              <xm:sqref>C62</xm:sqref>
            </x14:sparkline>
            <x14:sparkline>
              <xm:f>Ratios!F63:O63</xm:f>
              <xm:sqref>C63</xm:sqref>
            </x14:sparkline>
            <x14:sparkline>
              <xm:f>Ratios!F64:O64</xm:f>
              <xm:sqref>C64</xm:sqref>
            </x14:sparkline>
            <x14:sparkline>
              <xm:f>Ratios!F65:O65</xm:f>
              <xm:sqref>C65</xm:sqref>
            </x14:sparkline>
            <x14:sparkline>
              <xm:f>Ratios!F66:O66</xm:f>
              <xm:sqref>C66</xm:sqref>
            </x14:sparkline>
            <x14:sparkline>
              <xm:f>Ratios!F67:O67</xm:f>
              <xm:sqref>C67</xm:sqref>
            </x14:sparkline>
            <x14:sparkline>
              <xm:f>Ratios!F68:O68</xm:f>
              <xm:sqref>C68</xm:sqref>
            </x14:sparkline>
            <x14:sparkline>
              <xm:f>Ratios!F69:O69</xm:f>
              <xm:sqref>C69</xm:sqref>
            </x14:sparkline>
            <x14:sparkline>
              <xm:f>Ratios!F70:O70</xm:f>
              <xm:sqref>C70</xm:sqref>
            </x14:sparkline>
            <x14:sparkline>
              <xm:f>Ratios!F71:O71</xm:f>
              <xm:sqref>C71</xm:sqref>
            </x14:sparkline>
            <x14:sparkline>
              <xm:f>Ratios!F72:O72</xm:f>
              <xm:sqref>C72</xm:sqref>
            </x14:sparkline>
            <x14:sparkline>
              <xm:f>Ratios!F73:O73</xm:f>
              <xm:sqref>C73</xm:sqref>
            </x14:sparkline>
            <x14:sparkline>
              <xm:f>Ratios!F74:O74</xm:f>
              <xm:sqref>C74</xm:sqref>
            </x14:sparkline>
            <x14:sparkline>
              <xm:f>Ratios!F75:O75</xm:f>
              <xm:sqref>C75</xm:sqref>
            </x14:sparkline>
            <x14:sparkline>
              <xm:f>Ratios!F76:O76</xm:f>
              <xm:sqref>C76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79998168889431442"/>
    <pageSetUpPr fitToPage="1"/>
  </sheetPr>
  <dimension ref="C2:S158"/>
  <sheetViews>
    <sheetView showGridLines="0" zoomScale="80" zoomScaleNormal="80" workbookViewId="0">
      <pane xSplit="5" ySplit="3" topLeftCell="F142" activePane="bottomRight" state="frozen"/>
      <selection pane="topRight" activeCell="D1" sqref="D1"/>
      <selection pane="bottomLeft" activeCell="A4" sqref="A4"/>
      <selection pane="bottomRight" activeCell="P159" sqref="P159"/>
    </sheetView>
  </sheetViews>
  <sheetFormatPr defaultRowHeight="10.5" x14ac:dyDescent="0.15"/>
  <cols>
    <col min="3" max="4" width="12.42578125" customWidth="1"/>
    <col min="5" max="5" width="12.28515625" customWidth="1"/>
    <col min="6" max="18" width="19.7109375" customWidth="1"/>
  </cols>
  <sheetData>
    <row r="2" spans="3:18" ht="18.75" x14ac:dyDescent="0.15">
      <c r="E2" s="269" t="s">
        <v>117</v>
      </c>
      <c r="F2" s="270"/>
      <c r="G2" s="270"/>
      <c r="H2" s="270"/>
      <c r="I2" s="270"/>
      <c r="J2" s="270"/>
      <c r="K2" s="270"/>
      <c r="L2" s="270"/>
      <c r="M2" s="270"/>
      <c r="N2" s="270"/>
      <c r="O2" s="271"/>
    </row>
    <row r="5" spans="3:18" ht="18.75" x14ac:dyDescent="0.25">
      <c r="C5" s="264" t="s">
        <v>214</v>
      </c>
      <c r="D5" s="265"/>
      <c r="E5" s="269" t="s">
        <v>338</v>
      </c>
      <c r="F5" s="270"/>
      <c r="G5" s="270"/>
      <c r="H5" s="270"/>
      <c r="I5" s="270"/>
      <c r="J5" s="270"/>
      <c r="K5" s="270"/>
      <c r="L5" s="270"/>
      <c r="M5" s="270"/>
      <c r="N5" s="270"/>
      <c r="O5" s="271" t="s">
        <v>42</v>
      </c>
      <c r="P5" s="49"/>
      <c r="Q5" s="49"/>
      <c r="R5" s="49"/>
    </row>
    <row r="6" spans="3:18" ht="15" x14ac:dyDescent="0.15">
      <c r="C6" s="262" t="s">
        <v>93</v>
      </c>
      <c r="D6" s="263"/>
      <c r="E6" s="43">
        <v>1</v>
      </c>
      <c r="F6" s="44">
        <v>2004</v>
      </c>
      <c r="G6" s="44">
        <f t="shared" ref="G6" si="0">F6+1</f>
        <v>2005</v>
      </c>
      <c r="H6" s="44">
        <f t="shared" ref="H6" si="1">G6+1</f>
        <v>2006</v>
      </c>
      <c r="I6" s="44">
        <f t="shared" ref="I6" si="2">H6+1</f>
        <v>2007</v>
      </c>
      <c r="J6" s="44">
        <f t="shared" ref="J6" si="3">I6+1</f>
        <v>2008</v>
      </c>
      <c r="K6" s="44">
        <f t="shared" ref="K6" si="4">J6+1</f>
        <v>2009</v>
      </c>
      <c r="L6" s="44">
        <f t="shared" ref="L6" si="5">K6+1</f>
        <v>2010</v>
      </c>
      <c r="M6" s="44">
        <f t="shared" ref="M6" si="6">L6+1</f>
        <v>2011</v>
      </c>
      <c r="N6" s="44">
        <f t="shared" ref="N6" si="7">M6+1</f>
        <v>2012</v>
      </c>
      <c r="O6" s="44">
        <f t="shared" ref="O6" si="8">N6+1</f>
        <v>2013</v>
      </c>
      <c r="P6" s="46" t="s">
        <v>91</v>
      </c>
      <c r="Q6" s="47" t="s">
        <v>88</v>
      </c>
      <c r="R6" s="47" t="s">
        <v>89</v>
      </c>
    </row>
    <row r="7" spans="3:18" ht="15" x14ac:dyDescent="0.25">
      <c r="C7" s="256"/>
      <c r="D7" s="257"/>
      <c r="E7" s="51" t="s">
        <v>0</v>
      </c>
      <c r="F7" s="52">
        <f>Companies_DATA!F7</f>
        <v>0</v>
      </c>
      <c r="G7" s="52">
        <f>Companies_DATA!G7</f>
        <v>0</v>
      </c>
      <c r="H7" s="52">
        <f>Companies_DATA!H7</f>
        <v>0</v>
      </c>
      <c r="I7" s="52">
        <f>Companies_DATA!I7</f>
        <v>0</v>
      </c>
      <c r="J7" s="52">
        <f>Companies_DATA!J7</f>
        <v>0</v>
      </c>
      <c r="K7" s="52">
        <f>Companies_DATA!K7</f>
        <v>0</v>
      </c>
      <c r="L7" s="52">
        <f>Companies_DATA!L7</f>
        <v>46</v>
      </c>
      <c r="M7" s="52">
        <f>Companies_DATA!M7</f>
        <v>46</v>
      </c>
      <c r="N7" s="52">
        <f>Companies_DATA!N7</f>
        <v>42</v>
      </c>
      <c r="O7" s="167">
        <f>Companies_DATA!O7</f>
        <v>40</v>
      </c>
      <c r="P7" s="62">
        <f>O7/$O$39</f>
        <v>5.730659025787966E-2</v>
      </c>
      <c r="Q7" s="48">
        <f>IF(OR(O7=0, N7=0),"-",O7/N7-1)</f>
        <v>-4.7619047619047672E-2</v>
      </c>
      <c r="R7" s="48" t="str">
        <f>IF(OR(O7=0, F7=0),"-",O7/F7-1)</f>
        <v>-</v>
      </c>
    </row>
    <row r="8" spans="3:18" ht="15" x14ac:dyDescent="0.25">
      <c r="C8" s="256"/>
      <c r="D8" s="257"/>
      <c r="E8" s="51" t="s">
        <v>1</v>
      </c>
      <c r="F8" s="53">
        <f>Companies_DATA!F8</f>
        <v>0</v>
      </c>
      <c r="G8" s="53">
        <f>Companies_DATA!G8</f>
        <v>0</v>
      </c>
      <c r="H8" s="53">
        <f>Companies_DATA!H8</f>
        <v>0</v>
      </c>
      <c r="I8" s="53">
        <f>Companies_DATA!I8</f>
        <v>0</v>
      </c>
      <c r="J8" s="53">
        <f>Companies_DATA!J8</f>
        <v>0</v>
      </c>
      <c r="K8" s="53">
        <f>Companies_DATA!K8</f>
        <v>0</v>
      </c>
      <c r="L8" s="53">
        <f>Companies_DATA!L8</f>
        <v>0</v>
      </c>
      <c r="M8" s="53">
        <f>Companies_DATA!M8</f>
        <v>0</v>
      </c>
      <c r="N8" s="53">
        <f>Companies_DATA!N8</f>
        <v>0</v>
      </c>
      <c r="O8" s="168">
        <f>Companies_DATA!O8</f>
        <v>0</v>
      </c>
      <c r="P8" s="62">
        <f t="shared" ref="P8:P40" si="9">O8/$O$39</f>
        <v>0</v>
      </c>
      <c r="Q8" s="48" t="str">
        <f t="shared" ref="Q8:Q38" si="10">IF(OR(O8=0, N8=0),"-",O8/N8-1)</f>
        <v>-</v>
      </c>
      <c r="R8" s="48" t="str">
        <f t="shared" ref="R8:R38" si="11">IF(OR(O8=0, F8=0),"-",O8/F8-1)</f>
        <v>-</v>
      </c>
    </row>
    <row r="9" spans="3:18" ht="15" x14ac:dyDescent="0.25">
      <c r="C9" s="256"/>
      <c r="D9" s="257"/>
      <c r="E9" s="51" t="s">
        <v>2</v>
      </c>
      <c r="F9" s="53">
        <f>Companies_DATA!F9</f>
        <v>0</v>
      </c>
      <c r="G9" s="53">
        <f>Companies_DATA!G9</f>
        <v>0</v>
      </c>
      <c r="H9" s="53">
        <f>Companies_DATA!H9</f>
        <v>0</v>
      </c>
      <c r="I9" s="53">
        <f>Companies_DATA!I9</f>
        <v>5</v>
      </c>
      <c r="J9" s="53">
        <f>Companies_DATA!J9</f>
        <v>5</v>
      </c>
      <c r="K9" s="53">
        <f>Companies_DATA!K9</f>
        <v>4</v>
      </c>
      <c r="L9" s="53">
        <f>Companies_DATA!L9</f>
        <v>4</v>
      </c>
      <c r="M9" s="53">
        <f>Companies_DATA!M9</f>
        <v>3</v>
      </c>
      <c r="N9" s="53">
        <f>Companies_DATA!N9</f>
        <v>2</v>
      </c>
      <c r="O9" s="53">
        <f>Companies_DATA!O9</f>
        <v>2</v>
      </c>
      <c r="P9" s="62">
        <f t="shared" si="9"/>
        <v>2.8653295128939827E-3</v>
      </c>
      <c r="Q9" s="48">
        <f t="shared" si="10"/>
        <v>0</v>
      </c>
      <c r="R9" s="48" t="str">
        <f t="shared" si="11"/>
        <v>-</v>
      </c>
    </row>
    <row r="10" spans="3:18" ht="15" x14ac:dyDescent="0.25">
      <c r="C10" s="256"/>
      <c r="D10" s="257"/>
      <c r="E10" s="51" t="s">
        <v>3</v>
      </c>
      <c r="F10" s="53">
        <f>Companies_DATA!F10</f>
        <v>63</v>
      </c>
      <c r="G10" s="53">
        <f>Companies_DATA!G10</f>
        <v>66</v>
      </c>
      <c r="H10" s="53">
        <f>Companies_DATA!H10</f>
        <v>69</v>
      </c>
      <c r="I10" s="53">
        <f>Companies_DATA!I10</f>
        <v>73</v>
      </c>
      <c r="J10" s="53">
        <f>Companies_DATA!J10</f>
        <v>47</v>
      </c>
      <c r="K10" s="53">
        <f>Companies_DATA!K10</f>
        <v>49</v>
      </c>
      <c r="L10" s="53">
        <f>Companies_DATA!L10</f>
        <v>50</v>
      </c>
      <c r="M10" s="53">
        <f>Companies_DATA!M10</f>
        <v>60</v>
      </c>
      <c r="N10" s="53">
        <f>Companies_DATA!N10</f>
        <v>59</v>
      </c>
      <c r="O10" s="53">
        <f>Companies_DATA!O10</f>
        <v>58</v>
      </c>
      <c r="P10" s="62">
        <f t="shared" si="9"/>
        <v>8.3094555873925502E-2</v>
      </c>
      <c r="Q10" s="48">
        <f t="shared" si="10"/>
        <v>-1.6949152542372836E-2</v>
      </c>
      <c r="R10" s="48">
        <f t="shared" si="11"/>
        <v>-7.9365079365079416E-2</v>
      </c>
    </row>
    <row r="11" spans="3:18" ht="15" x14ac:dyDescent="0.25">
      <c r="C11" s="256"/>
      <c r="D11" s="257"/>
      <c r="E11" s="51" t="s">
        <v>4</v>
      </c>
      <c r="F11" s="53">
        <f>Companies_DATA!F11</f>
        <v>0</v>
      </c>
      <c r="G11" s="53">
        <f>Companies_DATA!G11</f>
        <v>0</v>
      </c>
      <c r="H11" s="53">
        <f>Companies_DATA!H11</f>
        <v>0</v>
      </c>
      <c r="I11" s="53">
        <f>Companies_DATA!I11</f>
        <v>0</v>
      </c>
      <c r="J11" s="53">
        <f>Companies_DATA!J11</f>
        <v>0</v>
      </c>
      <c r="K11" s="53">
        <f>Companies_DATA!K11</f>
        <v>0</v>
      </c>
      <c r="L11" s="53">
        <f>Companies_DATA!L11</f>
        <v>0</v>
      </c>
      <c r="M11" s="53">
        <f>Companies_DATA!M11</f>
        <v>0</v>
      </c>
      <c r="N11" s="53">
        <f>Companies_DATA!N11</f>
        <v>0</v>
      </c>
      <c r="O11" s="53">
        <f>Companies_DATA!O11</f>
        <v>0</v>
      </c>
      <c r="P11" s="62">
        <f t="shared" si="9"/>
        <v>0</v>
      </c>
      <c r="Q11" s="48" t="str">
        <f t="shared" si="10"/>
        <v>-</v>
      </c>
      <c r="R11" s="48" t="str">
        <f t="shared" si="11"/>
        <v>-</v>
      </c>
    </row>
    <row r="12" spans="3:18" ht="15" x14ac:dyDescent="0.25">
      <c r="C12" s="256"/>
      <c r="D12" s="257"/>
      <c r="E12" s="51" t="s">
        <v>5</v>
      </c>
      <c r="F12" s="53">
        <f>Companies_DATA!F12</f>
        <v>0</v>
      </c>
      <c r="G12" s="53">
        <f>Companies_DATA!G12</f>
        <v>0</v>
      </c>
      <c r="H12" s="53">
        <f>Companies_DATA!H12</f>
        <v>0</v>
      </c>
      <c r="I12" s="53">
        <f>Companies_DATA!I12</f>
        <v>0</v>
      </c>
      <c r="J12" s="53">
        <f>Companies_DATA!J12</f>
        <v>0</v>
      </c>
      <c r="K12" s="53">
        <f>Companies_DATA!K12</f>
        <v>0</v>
      </c>
      <c r="L12" s="53">
        <f>Companies_DATA!L12</f>
        <v>0</v>
      </c>
      <c r="M12" s="53">
        <f>Companies_DATA!M12</f>
        <v>0</v>
      </c>
      <c r="N12" s="53">
        <f>Companies_DATA!N12</f>
        <v>0</v>
      </c>
      <c r="O12" s="53">
        <f>Companies_DATA!O12</f>
        <v>0</v>
      </c>
      <c r="P12" s="62">
        <f t="shared" si="9"/>
        <v>0</v>
      </c>
      <c r="Q12" s="48" t="str">
        <f t="shared" si="10"/>
        <v>-</v>
      </c>
      <c r="R12" s="48" t="str">
        <f t="shared" si="11"/>
        <v>-</v>
      </c>
    </row>
    <row r="13" spans="3:18" ht="15" x14ac:dyDescent="0.25">
      <c r="C13" s="256"/>
      <c r="D13" s="257"/>
      <c r="E13" s="51" t="s">
        <v>6</v>
      </c>
      <c r="F13" s="53">
        <f>Companies_DATA!F13</f>
        <v>231</v>
      </c>
      <c r="G13" s="53">
        <f>Companies_DATA!G13</f>
        <v>227</v>
      </c>
      <c r="H13" s="53">
        <f>Companies_DATA!H13</f>
        <v>222</v>
      </c>
      <c r="I13" s="53">
        <f>Companies_DATA!I13</f>
        <v>224</v>
      </c>
      <c r="J13" s="53">
        <f>Companies_DATA!J13</f>
        <v>222</v>
      </c>
      <c r="K13" s="53">
        <f>Companies_DATA!K13</f>
        <v>217</v>
      </c>
      <c r="L13" s="53">
        <f>Companies_DATA!L13</f>
        <v>211</v>
      </c>
      <c r="M13" s="53">
        <f>Companies_DATA!M13</f>
        <v>215</v>
      </c>
      <c r="N13" s="53">
        <f>Companies_DATA!N13</f>
        <v>212</v>
      </c>
      <c r="O13" s="53">
        <f>Companies_DATA!O13</f>
        <v>210</v>
      </c>
      <c r="P13" s="62">
        <f t="shared" si="9"/>
        <v>0.3008595988538682</v>
      </c>
      <c r="Q13" s="48">
        <f t="shared" si="10"/>
        <v>-9.4339622641509413E-3</v>
      </c>
      <c r="R13" s="48">
        <f t="shared" si="11"/>
        <v>-9.0909090909090939E-2</v>
      </c>
    </row>
    <row r="14" spans="3:18" ht="15" x14ac:dyDescent="0.25">
      <c r="C14" s="256"/>
      <c r="D14" s="257"/>
      <c r="E14" s="51" t="s">
        <v>7</v>
      </c>
      <c r="F14" s="53">
        <f>Companies_DATA!F14</f>
        <v>0</v>
      </c>
      <c r="G14" s="53">
        <f>Companies_DATA!G14</f>
        <v>0</v>
      </c>
      <c r="H14" s="53">
        <f>Companies_DATA!H14</f>
        <v>0</v>
      </c>
      <c r="I14" s="53">
        <f>Companies_DATA!I14</f>
        <v>0</v>
      </c>
      <c r="J14" s="53">
        <f>Companies_DATA!J14</f>
        <v>0</v>
      </c>
      <c r="K14" s="53">
        <f>Companies_DATA!K14</f>
        <v>0</v>
      </c>
      <c r="L14" s="53">
        <f>Companies_DATA!L14</f>
        <v>0</v>
      </c>
      <c r="M14" s="53">
        <f>Companies_DATA!M14</f>
        <v>0</v>
      </c>
      <c r="N14" s="53">
        <f>Companies_DATA!N14</f>
        <v>0</v>
      </c>
      <c r="O14" s="53">
        <f>Companies_DATA!O14</f>
        <v>0</v>
      </c>
      <c r="P14" s="62">
        <f t="shared" si="9"/>
        <v>0</v>
      </c>
      <c r="Q14" s="48" t="str">
        <f t="shared" si="10"/>
        <v>-</v>
      </c>
      <c r="R14" s="48" t="str">
        <f t="shared" si="11"/>
        <v>-</v>
      </c>
    </row>
    <row r="15" spans="3:18" ht="15" x14ac:dyDescent="0.25">
      <c r="C15" s="256"/>
      <c r="D15" s="257"/>
      <c r="E15" s="51" t="s">
        <v>8</v>
      </c>
      <c r="F15" s="53">
        <f>Companies_DATA!F15</f>
        <v>0</v>
      </c>
      <c r="G15" s="53">
        <f>Companies_DATA!G15</f>
        <v>0</v>
      </c>
      <c r="H15" s="53">
        <f>Companies_DATA!H15</f>
        <v>0</v>
      </c>
      <c r="I15" s="53">
        <f>Companies_DATA!I15</f>
        <v>0</v>
      </c>
      <c r="J15" s="53">
        <f>Companies_DATA!J15</f>
        <v>0</v>
      </c>
      <c r="K15" s="53"/>
      <c r="L15" s="53"/>
      <c r="M15" s="53">
        <f>Companies_DATA!M15</f>
        <v>0</v>
      </c>
      <c r="N15" s="53">
        <f>Companies_DATA!N15</f>
        <v>0</v>
      </c>
      <c r="O15" s="53">
        <f>Companies_DATA!O15</f>
        <v>0</v>
      </c>
      <c r="P15" s="62">
        <f t="shared" si="9"/>
        <v>0</v>
      </c>
      <c r="Q15" s="48" t="str">
        <f t="shared" si="10"/>
        <v>-</v>
      </c>
      <c r="R15" s="48" t="str">
        <f t="shared" si="11"/>
        <v>-</v>
      </c>
    </row>
    <row r="16" spans="3:18" ht="15" x14ac:dyDescent="0.25">
      <c r="C16" s="256"/>
      <c r="D16" s="257"/>
      <c r="E16" s="51" t="s">
        <v>9</v>
      </c>
      <c r="F16" s="53">
        <f>Companies_DATA!F16</f>
        <v>110</v>
      </c>
      <c r="G16" s="53">
        <f>Companies_DATA!G16</f>
        <v>101</v>
      </c>
      <c r="H16" s="53">
        <f>Companies_DATA!H16</f>
        <v>103</v>
      </c>
      <c r="I16" s="53">
        <f>Companies_DATA!I16</f>
        <v>99</v>
      </c>
      <c r="J16" s="53">
        <f>Companies_DATA!J16</f>
        <v>106</v>
      </c>
      <c r="K16" s="53">
        <f>Companies_DATA!K16</f>
        <v>114</v>
      </c>
      <c r="L16" s="53">
        <f>Companies_DATA!L16</f>
        <v>107</v>
      </c>
      <c r="M16" s="53">
        <f>Companies_DATA!M16</f>
        <v>101</v>
      </c>
      <c r="N16" s="53">
        <f>Companies_DATA!N16</f>
        <v>97</v>
      </c>
      <c r="O16" s="53">
        <f>Companies_DATA!O16</f>
        <v>92</v>
      </c>
      <c r="P16" s="62">
        <f t="shared" si="9"/>
        <v>0.1318051575931232</v>
      </c>
      <c r="Q16" s="48">
        <f t="shared" si="10"/>
        <v>-5.1546391752577359E-2</v>
      </c>
      <c r="R16" s="48">
        <f t="shared" si="11"/>
        <v>-0.16363636363636369</v>
      </c>
    </row>
    <row r="17" spans="3:18" ht="15" x14ac:dyDescent="0.25">
      <c r="C17" s="256"/>
      <c r="D17" s="257"/>
      <c r="E17" s="51" t="s">
        <v>10</v>
      </c>
      <c r="F17" s="53">
        <f>Companies_DATA!F17</f>
        <v>14</v>
      </c>
      <c r="G17" s="53">
        <f>Companies_DATA!G17</f>
        <v>13</v>
      </c>
      <c r="H17" s="53">
        <f>Companies_DATA!H17</f>
        <v>13</v>
      </c>
      <c r="I17" s="53">
        <f>Companies_DATA!I17</f>
        <v>12</v>
      </c>
      <c r="J17" s="53">
        <f>Companies_DATA!J17</f>
        <v>12</v>
      </c>
      <c r="K17" s="53">
        <f>Companies_DATA!K17</f>
        <v>11</v>
      </c>
      <c r="L17" s="53">
        <f>Companies_DATA!L17</f>
        <v>11</v>
      </c>
      <c r="M17" s="53">
        <f>Companies_DATA!M17</f>
        <v>11</v>
      </c>
      <c r="N17" s="53">
        <f>Companies_DATA!N17</f>
        <v>14</v>
      </c>
      <c r="O17" s="53">
        <f>Companies_DATA!O17</f>
        <v>29</v>
      </c>
      <c r="P17" s="62">
        <f t="shared" si="9"/>
        <v>4.1547277936962751E-2</v>
      </c>
      <c r="Q17" s="48">
        <f>IF(OR(O17=0, N17=0),"-",O17/N17-1)</f>
        <v>1.0714285714285716</v>
      </c>
      <c r="R17" s="48">
        <f t="shared" si="11"/>
        <v>1.0714285714285716</v>
      </c>
    </row>
    <row r="18" spans="3:18" ht="15" x14ac:dyDescent="0.25">
      <c r="C18" s="256"/>
      <c r="D18" s="257"/>
      <c r="E18" s="51" t="s">
        <v>11</v>
      </c>
      <c r="F18" s="53">
        <f>Companies_DATA!F18</f>
        <v>0</v>
      </c>
      <c r="G18" s="53">
        <f>Companies_DATA!G18</f>
        <v>0</v>
      </c>
      <c r="H18" s="53">
        <f>Companies_DATA!H18</f>
        <v>0</v>
      </c>
      <c r="I18" s="53">
        <f>Companies_DATA!I18</f>
        <v>0</v>
      </c>
      <c r="J18" s="53">
        <f>Companies_DATA!J18</f>
        <v>0</v>
      </c>
      <c r="K18" s="53">
        <f>Companies_DATA!K18</f>
        <v>0</v>
      </c>
      <c r="L18" s="53">
        <f>Companies_DATA!L18</f>
        <v>0</v>
      </c>
      <c r="M18" s="53">
        <f>Companies_DATA!M18</f>
        <v>0</v>
      </c>
      <c r="N18" s="53">
        <f>Companies_DATA!N18</f>
        <v>0</v>
      </c>
      <c r="O18" s="53">
        <f>Companies_DATA!O18</f>
        <v>0</v>
      </c>
      <c r="P18" s="62">
        <f t="shared" si="9"/>
        <v>0</v>
      </c>
      <c r="Q18" s="48" t="str">
        <f t="shared" si="10"/>
        <v>-</v>
      </c>
      <c r="R18" s="48" t="str">
        <f t="shared" si="11"/>
        <v>-</v>
      </c>
    </row>
    <row r="19" spans="3:18" ht="15" x14ac:dyDescent="0.25">
      <c r="C19" s="256"/>
      <c r="D19" s="257"/>
      <c r="E19" s="51" t="s">
        <v>12</v>
      </c>
      <c r="F19" s="53">
        <f>Companies_DATA!F19</f>
        <v>0</v>
      </c>
      <c r="G19" s="53">
        <f>Companies_DATA!G19</f>
        <v>0</v>
      </c>
      <c r="H19" s="53">
        <f>Companies_DATA!H19</f>
        <v>0</v>
      </c>
      <c r="I19" s="53">
        <f>Companies_DATA!I19</f>
        <v>33</v>
      </c>
      <c r="J19" s="53">
        <f>Companies_DATA!J19</f>
        <v>33</v>
      </c>
      <c r="K19" s="53">
        <f>Companies_DATA!K19</f>
        <v>30</v>
      </c>
      <c r="L19" s="53">
        <f>Companies_DATA!L19</f>
        <v>23</v>
      </c>
      <c r="M19" s="53">
        <f>Companies_DATA!M19</f>
        <v>24</v>
      </c>
      <c r="N19" s="53">
        <f>Companies_DATA!N19</f>
        <v>20</v>
      </c>
      <c r="O19" s="53">
        <f>Companies_DATA!O19</f>
        <v>21</v>
      </c>
      <c r="P19" s="62">
        <f t="shared" si="9"/>
        <v>3.0085959885386818E-2</v>
      </c>
      <c r="Q19" s="48">
        <f t="shared" si="10"/>
        <v>5.0000000000000044E-2</v>
      </c>
      <c r="R19" s="48" t="str">
        <f t="shared" si="11"/>
        <v>-</v>
      </c>
    </row>
    <row r="20" spans="3:18" ht="15" x14ac:dyDescent="0.25">
      <c r="C20" s="256"/>
      <c r="D20" s="257"/>
      <c r="E20" s="51" t="s">
        <v>13</v>
      </c>
      <c r="F20" s="53">
        <f>Companies_DATA!F20</f>
        <v>2</v>
      </c>
      <c r="G20" s="53">
        <f>Companies_DATA!G20</f>
        <v>5</v>
      </c>
      <c r="H20" s="53">
        <f>Companies_DATA!H20</f>
        <v>3</v>
      </c>
      <c r="I20" s="53">
        <f>Companies_DATA!I20</f>
        <v>4</v>
      </c>
      <c r="J20" s="53">
        <f>Companies_DATA!J20</f>
        <v>6</v>
      </c>
      <c r="K20" s="53">
        <f>Companies_DATA!K20</f>
        <v>6</v>
      </c>
      <c r="L20" s="53">
        <f>Companies_DATA!L20</f>
        <v>6</v>
      </c>
      <c r="M20" s="53">
        <f>Companies_DATA!M20</f>
        <v>6</v>
      </c>
      <c r="N20" s="53">
        <f>Companies_DATA!N20</f>
        <v>6</v>
      </c>
      <c r="O20" s="53">
        <f>Companies_DATA!O20</f>
        <v>5</v>
      </c>
      <c r="P20" s="62">
        <f t="shared" si="9"/>
        <v>7.1633237822349575E-3</v>
      </c>
      <c r="Q20" s="48">
        <f t="shared" si="10"/>
        <v>-0.16666666666666663</v>
      </c>
      <c r="R20" s="48">
        <f t="shared" si="11"/>
        <v>1.5</v>
      </c>
    </row>
    <row r="21" spans="3:18" ht="15" x14ac:dyDescent="0.25">
      <c r="C21" s="256"/>
      <c r="D21" s="257"/>
      <c r="E21" s="51" t="s">
        <v>14</v>
      </c>
      <c r="F21" s="53">
        <f>Companies_DATA!F21</f>
        <v>0</v>
      </c>
      <c r="G21" s="53">
        <f>Companies_DATA!G21</f>
        <v>0</v>
      </c>
      <c r="H21" s="53">
        <f>Companies_DATA!H21</f>
        <v>0</v>
      </c>
      <c r="I21" s="53">
        <f>Companies_DATA!I21</f>
        <v>0</v>
      </c>
      <c r="J21" s="53">
        <f>Companies_DATA!J21</f>
        <v>0</v>
      </c>
      <c r="K21" s="53">
        <f>Companies_DATA!K21</f>
        <v>0</v>
      </c>
      <c r="L21" s="53">
        <f>Companies_DATA!L21</f>
        <v>0</v>
      </c>
      <c r="M21" s="53">
        <f>Companies_DATA!M21</f>
        <v>0</v>
      </c>
      <c r="N21" s="53">
        <f>Companies_DATA!N21</f>
        <v>0</v>
      </c>
      <c r="O21" s="53">
        <f>Companies_DATA!O21</f>
        <v>0</v>
      </c>
      <c r="P21" s="62">
        <f t="shared" si="9"/>
        <v>0</v>
      </c>
      <c r="Q21" s="48" t="str">
        <f t="shared" si="10"/>
        <v>-</v>
      </c>
      <c r="R21" s="48" t="str">
        <f t="shared" si="11"/>
        <v>-</v>
      </c>
    </row>
    <row r="22" spans="3:18" ht="15" x14ac:dyDescent="0.25">
      <c r="C22" s="256"/>
      <c r="D22" s="257"/>
      <c r="E22" s="51" t="s">
        <v>15</v>
      </c>
      <c r="F22" s="53">
        <f>Companies_DATA!F22</f>
        <v>0</v>
      </c>
      <c r="G22" s="53">
        <f>Companies_DATA!G22</f>
        <v>0</v>
      </c>
      <c r="H22" s="53">
        <f>Companies_DATA!H22</f>
        <v>0</v>
      </c>
      <c r="I22" s="53">
        <f>Companies_DATA!I22</f>
        <v>0</v>
      </c>
      <c r="J22" s="53">
        <f>Companies_DATA!J22</f>
        <v>0</v>
      </c>
      <c r="K22" s="53">
        <f>Companies_DATA!K22</f>
        <v>0</v>
      </c>
      <c r="L22" s="53">
        <f>Companies_DATA!L22</f>
        <v>0</v>
      </c>
      <c r="M22" s="53">
        <f>Companies_DATA!M22</f>
        <v>0</v>
      </c>
      <c r="N22" s="53">
        <f>Companies_DATA!N22</f>
        <v>0</v>
      </c>
      <c r="O22" s="53">
        <f>Companies_DATA!O22</f>
        <v>0</v>
      </c>
      <c r="P22" s="62">
        <f t="shared" si="9"/>
        <v>0</v>
      </c>
      <c r="Q22" s="48" t="str">
        <f t="shared" si="10"/>
        <v>-</v>
      </c>
      <c r="R22" s="48" t="str">
        <f t="shared" si="11"/>
        <v>-</v>
      </c>
    </row>
    <row r="23" spans="3:18" ht="15" x14ac:dyDescent="0.25">
      <c r="C23" s="256"/>
      <c r="D23" s="257"/>
      <c r="E23" s="51" t="s">
        <v>16</v>
      </c>
      <c r="F23" s="53">
        <f>Companies_DATA!F23</f>
        <v>0</v>
      </c>
      <c r="G23" s="53">
        <f>Companies_DATA!G23</f>
        <v>0</v>
      </c>
      <c r="H23" s="53">
        <f>Companies_DATA!H23</f>
        <v>0</v>
      </c>
      <c r="I23" s="53">
        <f>Companies_DATA!I23</f>
        <v>0</v>
      </c>
      <c r="J23" s="53">
        <f>Companies_DATA!J23</f>
        <v>0</v>
      </c>
      <c r="K23" s="53">
        <f>Companies_DATA!K23</f>
        <v>0</v>
      </c>
      <c r="L23" s="53">
        <f>Companies_DATA!L23</f>
        <v>0</v>
      </c>
      <c r="M23" s="53">
        <f>Companies_DATA!M23</f>
        <v>0</v>
      </c>
      <c r="N23" s="53">
        <f>Companies_DATA!N23</f>
        <v>0</v>
      </c>
      <c r="O23" s="53">
        <f>Companies_DATA!O23</f>
        <v>0</v>
      </c>
      <c r="P23" s="62">
        <f t="shared" si="9"/>
        <v>0</v>
      </c>
      <c r="Q23" s="48" t="str">
        <f t="shared" si="10"/>
        <v>-</v>
      </c>
      <c r="R23" s="48" t="str">
        <f t="shared" si="11"/>
        <v>-</v>
      </c>
    </row>
    <row r="24" spans="3:18" ht="15" x14ac:dyDescent="0.25">
      <c r="C24" s="256"/>
      <c r="D24" s="257"/>
      <c r="E24" s="51" t="s">
        <v>17</v>
      </c>
      <c r="F24" s="53">
        <f>Companies_DATA!F24</f>
        <v>2</v>
      </c>
      <c r="G24" s="53">
        <f>Companies_DATA!G24</f>
        <v>16</v>
      </c>
      <c r="H24" s="53">
        <f>Companies_DATA!H24</f>
        <v>15</v>
      </c>
      <c r="I24" s="53">
        <f>Companies_DATA!I24</f>
        <v>20</v>
      </c>
      <c r="J24" s="53">
        <f>Companies_DATA!J24</f>
        <v>18</v>
      </c>
      <c r="K24" s="53">
        <f>Companies_DATA!K24</f>
        <v>16</v>
      </c>
      <c r="L24" s="53">
        <f>Companies_DATA!L24</f>
        <v>19</v>
      </c>
      <c r="M24" s="53">
        <f>Companies_DATA!M24</f>
        <v>18</v>
      </c>
      <c r="N24" s="53">
        <f>Companies_DATA!N24</f>
        <v>16</v>
      </c>
      <c r="O24" s="53">
        <f>Companies_DATA!O24</f>
        <v>16</v>
      </c>
      <c r="P24" s="62">
        <f t="shared" si="9"/>
        <v>2.2922636103151862E-2</v>
      </c>
      <c r="Q24" s="48">
        <f t="shared" si="10"/>
        <v>0</v>
      </c>
      <c r="R24" s="48">
        <f t="shared" si="11"/>
        <v>7</v>
      </c>
    </row>
    <row r="25" spans="3:18" ht="15" x14ac:dyDescent="0.25">
      <c r="C25" s="256"/>
      <c r="D25" s="257"/>
      <c r="E25" s="51" t="s">
        <v>18</v>
      </c>
      <c r="F25" s="53">
        <f>Companies_DATA!F25</f>
        <v>0</v>
      </c>
      <c r="G25" s="53">
        <f>Companies_DATA!G25</f>
        <v>0</v>
      </c>
      <c r="H25" s="53">
        <f>Companies_DATA!H25</f>
        <v>0</v>
      </c>
      <c r="I25" s="53">
        <f>Companies_DATA!I25</f>
        <v>0</v>
      </c>
      <c r="J25" s="53">
        <f>Companies_DATA!J25</f>
        <v>0</v>
      </c>
      <c r="K25" s="53">
        <f>Companies_DATA!K25</f>
        <v>0</v>
      </c>
      <c r="L25" s="53">
        <f>Companies_DATA!L25</f>
        <v>0</v>
      </c>
      <c r="M25" s="53">
        <f>Companies_DATA!M25</f>
        <v>0</v>
      </c>
      <c r="N25" s="53">
        <f>Companies_DATA!N25</f>
        <v>0</v>
      </c>
      <c r="O25" s="53">
        <f>Companies_DATA!O25</f>
        <v>0</v>
      </c>
      <c r="P25" s="62">
        <f t="shared" si="9"/>
        <v>0</v>
      </c>
      <c r="Q25" s="48" t="str">
        <f t="shared" si="10"/>
        <v>-</v>
      </c>
      <c r="R25" s="48" t="str">
        <f t="shared" si="11"/>
        <v>-</v>
      </c>
    </row>
    <row r="26" spans="3:18" ht="15" x14ac:dyDescent="0.25">
      <c r="C26" s="256"/>
      <c r="D26" s="257"/>
      <c r="E26" s="51" t="s">
        <v>19</v>
      </c>
      <c r="F26" s="53">
        <f>Companies_DATA!F26</f>
        <v>0</v>
      </c>
      <c r="G26" s="53">
        <f>Companies_DATA!G26</f>
        <v>0</v>
      </c>
      <c r="H26" s="53">
        <f>Companies_DATA!H26</f>
        <v>0</v>
      </c>
      <c r="I26" s="53">
        <f>Companies_DATA!I26</f>
        <v>0</v>
      </c>
      <c r="J26" s="53">
        <f>Companies_DATA!J26</f>
        <v>0</v>
      </c>
      <c r="K26" s="53">
        <f>Companies_DATA!K26</f>
        <v>0</v>
      </c>
      <c r="L26" s="53">
        <f>Companies_DATA!L26</f>
        <v>0</v>
      </c>
      <c r="M26" s="53">
        <f>Companies_DATA!M26</f>
        <v>0</v>
      </c>
      <c r="N26" s="53">
        <f>Companies_DATA!N26</f>
        <v>0</v>
      </c>
      <c r="O26" s="53">
        <f>Companies_DATA!O26</f>
        <v>0</v>
      </c>
      <c r="P26" s="62">
        <f t="shared" si="9"/>
        <v>0</v>
      </c>
      <c r="Q26" s="48" t="str">
        <f t="shared" si="10"/>
        <v>-</v>
      </c>
      <c r="R26" s="48" t="str">
        <f t="shared" si="11"/>
        <v>-</v>
      </c>
    </row>
    <row r="27" spans="3:18" ht="15" x14ac:dyDescent="0.25">
      <c r="C27" s="256"/>
      <c r="D27" s="257"/>
      <c r="E27" s="51" t="s">
        <v>20</v>
      </c>
      <c r="F27" s="53">
        <f>Companies_DATA!F27</f>
        <v>2</v>
      </c>
      <c r="G27" s="53">
        <f>Companies_DATA!G27</f>
        <v>3</v>
      </c>
      <c r="H27" s="53">
        <f>Companies_DATA!H27</f>
        <v>3</v>
      </c>
      <c r="I27" s="53">
        <f>Companies_DATA!I27</f>
        <v>2</v>
      </c>
      <c r="J27" s="53">
        <f>Companies_DATA!J27</f>
        <v>2</v>
      </c>
      <c r="K27" s="53">
        <f>Companies_DATA!K27</f>
        <v>2</v>
      </c>
      <c r="L27" s="53">
        <f>Companies_DATA!L27</f>
        <v>2</v>
      </c>
      <c r="M27" s="53">
        <f>Companies_DATA!M27</f>
        <v>2</v>
      </c>
      <c r="N27" s="53">
        <f>Companies_DATA!N27</f>
        <v>1</v>
      </c>
      <c r="O27" s="53">
        <f>Companies_DATA!O27</f>
        <v>0</v>
      </c>
      <c r="P27" s="62">
        <f t="shared" si="9"/>
        <v>0</v>
      </c>
      <c r="Q27" s="48" t="str">
        <f t="shared" si="10"/>
        <v>-</v>
      </c>
      <c r="R27" s="48" t="str">
        <f t="shared" si="11"/>
        <v>-</v>
      </c>
    </row>
    <row r="28" spans="3:18" ht="15" x14ac:dyDescent="0.25">
      <c r="C28" s="256"/>
      <c r="D28" s="257"/>
      <c r="E28" s="51" t="s">
        <v>21</v>
      </c>
      <c r="F28" s="53">
        <f>Companies_DATA!F28</f>
        <v>0</v>
      </c>
      <c r="G28" s="53">
        <f>Companies_DATA!G28</f>
        <v>0</v>
      </c>
      <c r="H28" s="53">
        <f>Companies_DATA!H28</f>
        <v>0</v>
      </c>
      <c r="I28" s="53">
        <f>Companies_DATA!I28</f>
        <v>0</v>
      </c>
      <c r="J28" s="53">
        <f>Companies_DATA!J28</f>
        <v>0</v>
      </c>
      <c r="K28" s="53">
        <f>Companies_DATA!K28</f>
        <v>0</v>
      </c>
      <c r="L28" s="53">
        <f>Companies_DATA!L28</f>
        <v>0</v>
      </c>
      <c r="M28" s="53">
        <f>Companies_DATA!M28</f>
        <v>0</v>
      </c>
      <c r="N28" s="53">
        <f>Companies_DATA!N28</f>
        <v>0</v>
      </c>
      <c r="O28" s="53">
        <f>Companies_DATA!O28</f>
        <v>1</v>
      </c>
      <c r="P28" s="62">
        <f t="shared" si="9"/>
        <v>1.4326647564469914E-3</v>
      </c>
      <c r="Q28" s="48" t="str">
        <f t="shared" si="10"/>
        <v>-</v>
      </c>
      <c r="R28" s="48" t="str">
        <f t="shared" si="11"/>
        <v>-</v>
      </c>
    </row>
    <row r="29" spans="3:18" ht="15" x14ac:dyDescent="0.25">
      <c r="C29" s="256"/>
      <c r="D29" s="257"/>
      <c r="E29" s="51" t="s">
        <v>22</v>
      </c>
      <c r="F29" s="53">
        <f>Companies_DATA!F29</f>
        <v>0</v>
      </c>
      <c r="G29" s="53">
        <f>Companies_DATA!G29</f>
        <v>0</v>
      </c>
      <c r="H29" s="53">
        <f>Companies_DATA!H29</f>
        <v>0</v>
      </c>
      <c r="I29" s="53">
        <f>Companies_DATA!I29</f>
        <v>0</v>
      </c>
      <c r="J29" s="53">
        <f>Companies_DATA!J29</f>
        <v>0</v>
      </c>
      <c r="K29" s="53">
        <f>Companies_DATA!K29</f>
        <v>0</v>
      </c>
      <c r="L29" s="53">
        <f>Companies_DATA!L29</f>
        <v>0</v>
      </c>
      <c r="M29" s="53">
        <f>Companies_DATA!M29</f>
        <v>0</v>
      </c>
      <c r="N29" s="53">
        <f>Companies_DATA!N29</f>
        <v>0</v>
      </c>
      <c r="O29" s="53">
        <f>Companies_DATA!O29</f>
        <v>120</v>
      </c>
      <c r="P29" s="62">
        <f t="shared" si="9"/>
        <v>0.17191977077363896</v>
      </c>
      <c r="Q29" s="48" t="str">
        <f t="shared" si="10"/>
        <v>-</v>
      </c>
      <c r="R29" s="48" t="str">
        <f t="shared" si="11"/>
        <v>-</v>
      </c>
    </row>
    <row r="30" spans="3:18" ht="15" x14ac:dyDescent="0.25">
      <c r="C30" s="256"/>
      <c r="D30" s="257"/>
      <c r="E30" s="51" t="s">
        <v>23</v>
      </c>
      <c r="F30" s="53">
        <f>Companies_DATA!F30</f>
        <v>3</v>
      </c>
      <c r="G30" s="53">
        <f>Companies_DATA!G30</f>
        <v>3</v>
      </c>
      <c r="H30" s="53">
        <f>Companies_DATA!H30</f>
        <v>2</v>
      </c>
      <c r="I30" s="53">
        <f>Companies_DATA!I30</f>
        <v>1</v>
      </c>
      <c r="J30" s="53">
        <f>Companies_DATA!J30</f>
        <v>3</v>
      </c>
      <c r="K30" s="53">
        <f>Companies_DATA!K30</f>
        <v>2</v>
      </c>
      <c r="L30" s="53">
        <f>Companies_DATA!L30</f>
        <v>3</v>
      </c>
      <c r="M30" s="53">
        <f>Companies_DATA!M30</f>
        <v>4</v>
      </c>
      <c r="N30" s="53">
        <f>Companies_DATA!N30</f>
        <v>3</v>
      </c>
      <c r="O30" s="53">
        <f>Companies_DATA!O30</f>
        <v>6</v>
      </c>
      <c r="P30" s="62">
        <f t="shared" si="9"/>
        <v>8.5959885386819486E-3</v>
      </c>
      <c r="Q30" s="48">
        <f t="shared" si="10"/>
        <v>1</v>
      </c>
      <c r="R30" s="48">
        <f t="shared" si="11"/>
        <v>1</v>
      </c>
    </row>
    <row r="31" spans="3:18" ht="15" x14ac:dyDescent="0.25">
      <c r="C31" s="256"/>
      <c r="D31" s="257"/>
      <c r="E31" s="51" t="s">
        <v>24</v>
      </c>
      <c r="F31" s="53">
        <f>Companies_DATA!F31</f>
        <v>0</v>
      </c>
      <c r="G31" s="53">
        <f>Companies_DATA!G31</f>
        <v>0</v>
      </c>
      <c r="H31" s="53">
        <f>Companies_DATA!H31</f>
        <v>0</v>
      </c>
      <c r="I31" s="53">
        <f>Companies_DATA!I31</f>
        <v>0</v>
      </c>
      <c r="J31" s="53">
        <f>Companies_DATA!J31</f>
        <v>9</v>
      </c>
      <c r="K31" s="53">
        <f>Companies_DATA!K31</f>
        <v>9</v>
      </c>
      <c r="L31" s="53">
        <f>Companies_DATA!L31</f>
        <v>6</v>
      </c>
      <c r="M31" s="53">
        <f>Companies_DATA!M31</f>
        <v>3</v>
      </c>
      <c r="N31" s="53">
        <f>Companies_DATA!N31</f>
        <v>8</v>
      </c>
      <c r="O31" s="228">
        <f>Companies_DATA!O31</f>
        <v>8</v>
      </c>
      <c r="P31" s="62">
        <f t="shared" si="9"/>
        <v>1.1461318051575931E-2</v>
      </c>
      <c r="Q31" s="48">
        <f t="shared" si="10"/>
        <v>0</v>
      </c>
      <c r="R31" s="48" t="str">
        <f t="shared" si="11"/>
        <v>-</v>
      </c>
    </row>
    <row r="32" spans="3:18" ht="15" x14ac:dyDescent="0.25">
      <c r="C32" s="256"/>
      <c r="D32" s="257"/>
      <c r="E32" s="51" t="s">
        <v>25</v>
      </c>
      <c r="F32" s="53">
        <f>Companies_DATA!F32</f>
        <v>0</v>
      </c>
      <c r="G32" s="53">
        <f>Companies_DATA!G32</f>
        <v>5</v>
      </c>
      <c r="H32" s="53">
        <f>Companies_DATA!H32</f>
        <v>7</v>
      </c>
      <c r="I32" s="53">
        <f>Companies_DATA!I32</f>
        <v>7</v>
      </c>
      <c r="J32" s="53">
        <f>Companies_DATA!J32</f>
        <v>12</v>
      </c>
      <c r="K32" s="53">
        <f>Companies_DATA!K32</f>
        <v>11</v>
      </c>
      <c r="L32" s="53">
        <f>Companies_DATA!L32</f>
        <v>13</v>
      </c>
      <c r="M32" s="53">
        <f>Companies_DATA!M32</f>
        <v>10</v>
      </c>
      <c r="N32" s="53">
        <f>Companies_DATA!N32</f>
        <v>7</v>
      </c>
      <c r="O32" s="53">
        <f>Companies_DATA!O32</f>
        <v>7</v>
      </c>
      <c r="P32" s="62">
        <f t="shared" si="9"/>
        <v>1.0028653295128941E-2</v>
      </c>
      <c r="Q32" s="48">
        <f t="shared" si="10"/>
        <v>0</v>
      </c>
      <c r="R32" s="48" t="str">
        <f t="shared" si="11"/>
        <v>-</v>
      </c>
    </row>
    <row r="33" spans="3:18" ht="15" x14ac:dyDescent="0.25">
      <c r="C33" s="256"/>
      <c r="D33" s="257"/>
      <c r="E33" s="51" t="s">
        <v>26</v>
      </c>
      <c r="F33" s="53">
        <f>Companies_DATA!F33</f>
        <v>0</v>
      </c>
      <c r="G33" s="53">
        <f>Companies_DATA!G33</f>
        <v>0</v>
      </c>
      <c r="H33" s="53">
        <f>Companies_DATA!H33</f>
        <v>0</v>
      </c>
      <c r="I33" s="53">
        <f>Companies_DATA!I33</f>
        <v>0</v>
      </c>
      <c r="J33" s="53">
        <f>Companies_DATA!J33</f>
        <v>0</v>
      </c>
      <c r="K33" s="53">
        <f>Companies_DATA!K33</f>
        <v>20</v>
      </c>
      <c r="L33" s="53">
        <f>Companies_DATA!L33</f>
        <v>0</v>
      </c>
      <c r="M33" s="53">
        <f>Companies_DATA!M33</f>
        <v>17</v>
      </c>
      <c r="N33" s="53">
        <f>Companies_DATA!N33</f>
        <v>15</v>
      </c>
      <c r="O33" s="228">
        <f>Companies_DATA!O33</f>
        <v>15</v>
      </c>
      <c r="P33" s="62">
        <f t="shared" si="9"/>
        <v>2.148997134670487E-2</v>
      </c>
      <c r="Q33" s="48">
        <f t="shared" si="10"/>
        <v>0</v>
      </c>
      <c r="R33" s="48" t="str">
        <f t="shared" si="11"/>
        <v>-</v>
      </c>
    </row>
    <row r="34" spans="3:18" ht="15" x14ac:dyDescent="0.25">
      <c r="C34" s="256"/>
      <c r="D34" s="257"/>
      <c r="E34" s="51" t="s">
        <v>27</v>
      </c>
      <c r="F34" s="53">
        <f>Companies_DATA!F34</f>
        <v>0</v>
      </c>
      <c r="G34" s="53">
        <f>Companies_DATA!G34</f>
        <v>0</v>
      </c>
      <c r="H34" s="53">
        <f>Companies_DATA!H34</f>
        <v>0</v>
      </c>
      <c r="I34" s="53">
        <f>Companies_DATA!I34</f>
        <v>0</v>
      </c>
      <c r="J34" s="53">
        <f>Companies_DATA!J34</f>
        <v>0</v>
      </c>
      <c r="K34" s="53">
        <f>Companies_DATA!K34</f>
        <v>0</v>
      </c>
      <c r="L34" s="53">
        <f>Companies_DATA!L34</f>
        <v>0</v>
      </c>
      <c r="M34" s="53">
        <f>Companies_DATA!M34</f>
        <v>0</v>
      </c>
      <c r="N34" s="53">
        <f>Companies_DATA!N34</f>
        <v>0</v>
      </c>
      <c r="O34" s="53">
        <f>Companies_DATA!O34</f>
        <v>0</v>
      </c>
      <c r="P34" s="62">
        <f t="shared" si="9"/>
        <v>0</v>
      </c>
      <c r="Q34" s="48" t="str">
        <f t="shared" si="10"/>
        <v>-</v>
      </c>
      <c r="R34" s="48" t="str">
        <f t="shared" si="11"/>
        <v>-</v>
      </c>
    </row>
    <row r="35" spans="3:18" ht="15" x14ac:dyDescent="0.25">
      <c r="C35" s="256"/>
      <c r="D35" s="257"/>
      <c r="E35" s="51" t="s">
        <v>28</v>
      </c>
      <c r="F35" s="53">
        <f>Companies_DATA!F35</f>
        <v>7</v>
      </c>
      <c r="G35" s="53">
        <f>Companies_DATA!G35</f>
        <v>7</v>
      </c>
      <c r="H35" s="53">
        <f>Companies_DATA!H35</f>
        <v>8</v>
      </c>
      <c r="I35" s="53">
        <f>Companies_DATA!I35</f>
        <v>8</v>
      </c>
      <c r="J35" s="53">
        <f>Companies_DATA!J35</f>
        <v>6</v>
      </c>
      <c r="K35" s="53">
        <f>Companies_DATA!K35</f>
        <v>6</v>
      </c>
      <c r="L35" s="53">
        <f>Companies_DATA!L35</f>
        <v>6</v>
      </c>
      <c r="M35" s="53">
        <f>Companies_DATA!M35</f>
        <v>6</v>
      </c>
      <c r="N35" s="53">
        <f>Companies_DATA!N35</f>
        <v>5</v>
      </c>
      <c r="O35" s="53">
        <f>Companies_DATA!O35</f>
        <v>6</v>
      </c>
      <c r="P35" s="62">
        <f t="shared" si="9"/>
        <v>8.5959885386819486E-3</v>
      </c>
      <c r="Q35" s="48">
        <f t="shared" si="10"/>
        <v>0.19999999999999996</v>
      </c>
      <c r="R35" s="48">
        <f>IF(OR(O35=0, F35=0),"-",O35/F35-1)</f>
        <v>-0.1428571428571429</v>
      </c>
    </row>
    <row r="36" spans="3:18" ht="15" x14ac:dyDescent="0.25">
      <c r="C36" s="256"/>
      <c r="D36" s="257"/>
      <c r="E36" s="51" t="s">
        <v>29</v>
      </c>
      <c r="F36" s="53">
        <f>Companies_DATA!F36</f>
        <v>0</v>
      </c>
      <c r="G36" s="53">
        <f>Companies_DATA!G36</f>
        <v>0</v>
      </c>
      <c r="H36" s="53">
        <f>Companies_DATA!H36</f>
        <v>0</v>
      </c>
      <c r="I36" s="53">
        <f>Companies_DATA!I36</f>
        <v>0</v>
      </c>
      <c r="J36" s="53">
        <f>Companies_DATA!J36</f>
        <v>0</v>
      </c>
      <c r="K36" s="53">
        <f>Companies_DATA!K36</f>
        <v>0</v>
      </c>
      <c r="L36" s="53">
        <f>Companies_DATA!L36</f>
        <v>0</v>
      </c>
      <c r="M36" s="53">
        <f>Companies_DATA!M36</f>
        <v>0</v>
      </c>
      <c r="N36" s="53">
        <f>Companies_DATA!N36</f>
        <v>0</v>
      </c>
      <c r="O36" s="53">
        <f>Companies_DATA!O36</f>
        <v>0</v>
      </c>
      <c r="P36" s="62">
        <f t="shared" si="9"/>
        <v>0</v>
      </c>
      <c r="Q36" s="48" t="str">
        <f t="shared" si="10"/>
        <v>-</v>
      </c>
      <c r="R36" s="48" t="str">
        <f t="shared" si="11"/>
        <v>-</v>
      </c>
    </row>
    <row r="37" spans="3:18" ht="15" x14ac:dyDescent="0.25">
      <c r="C37" s="256"/>
      <c r="D37" s="257"/>
      <c r="E37" s="51" t="s">
        <v>30</v>
      </c>
      <c r="F37" s="53">
        <f>Companies_DATA!F37</f>
        <v>13</v>
      </c>
      <c r="G37" s="53">
        <f>Companies_DATA!G37</f>
        <v>14</v>
      </c>
      <c r="H37" s="53">
        <f>Companies_DATA!H37</f>
        <v>18</v>
      </c>
      <c r="I37" s="53">
        <f>Companies_DATA!I37</f>
        <v>18</v>
      </c>
      <c r="J37" s="53">
        <f>Companies_DATA!J37</f>
        <v>20</v>
      </c>
      <c r="K37" s="53">
        <f>Companies_DATA!K37</f>
        <v>17</v>
      </c>
      <c r="L37" s="53">
        <f>Companies_DATA!L37</f>
        <v>23</v>
      </c>
      <c r="M37" s="53">
        <f>Companies_DATA!M37</f>
        <v>24</v>
      </c>
      <c r="N37" s="53">
        <f>Companies_DATA!N37</f>
        <v>21</v>
      </c>
      <c r="O37" s="53">
        <f>Companies_DATA!O37</f>
        <v>25</v>
      </c>
      <c r="P37" s="62">
        <f t="shared" si="9"/>
        <v>3.5816618911174783E-2</v>
      </c>
      <c r="Q37" s="48">
        <f t="shared" si="10"/>
        <v>0.19047619047619047</v>
      </c>
      <c r="R37" s="48">
        <f t="shared" si="11"/>
        <v>0.92307692307692313</v>
      </c>
    </row>
    <row r="38" spans="3:18" ht="15" x14ac:dyDescent="0.25">
      <c r="C38" s="256"/>
      <c r="D38" s="257"/>
      <c r="E38" s="54" t="s">
        <v>41</v>
      </c>
      <c r="F38" s="53">
        <f>Companies_DATA!F38</f>
        <v>0</v>
      </c>
      <c r="G38" s="53">
        <f>Companies_DATA!G38</f>
        <v>0</v>
      </c>
      <c r="H38" s="53">
        <f>Companies_DATA!H38</f>
        <v>0</v>
      </c>
      <c r="I38" s="53">
        <f>Companies_DATA!I38</f>
        <v>0</v>
      </c>
      <c r="J38" s="53">
        <f>Companies_DATA!J38</f>
        <v>0</v>
      </c>
      <c r="K38" s="53">
        <f>Companies_DATA!K38</f>
        <v>0</v>
      </c>
      <c r="L38" s="53">
        <f>Companies_DATA!L38</f>
        <v>0</v>
      </c>
      <c r="M38" s="53">
        <f>Companies_DATA!M38</f>
        <v>0</v>
      </c>
      <c r="N38" s="53">
        <f>Companies_DATA!N38</f>
        <v>0</v>
      </c>
      <c r="O38" s="53">
        <f>Companies_DATA!O38</f>
        <v>37</v>
      </c>
      <c r="P38" s="62">
        <f t="shared" si="9"/>
        <v>5.300859598853868E-2</v>
      </c>
      <c r="Q38" s="48" t="str">
        <f t="shared" si="10"/>
        <v>-</v>
      </c>
      <c r="R38" s="48" t="str">
        <f t="shared" si="11"/>
        <v>-</v>
      </c>
    </row>
    <row r="39" spans="3:18" ht="15.75" thickBot="1" x14ac:dyDescent="0.3">
      <c r="C39" s="258"/>
      <c r="D39" s="259"/>
      <c r="E39" s="55" t="s">
        <v>85</v>
      </c>
      <c r="F39" s="56">
        <f t="shared" ref="F39:N39" si="12">SUM(F7:F38)</f>
        <v>447</v>
      </c>
      <c r="G39" s="56">
        <f t="shared" si="12"/>
        <v>460</v>
      </c>
      <c r="H39" s="56">
        <f t="shared" si="12"/>
        <v>463</v>
      </c>
      <c r="I39" s="56">
        <f t="shared" si="12"/>
        <v>506</v>
      </c>
      <c r="J39" s="56">
        <f t="shared" si="12"/>
        <v>501</v>
      </c>
      <c r="K39" s="56">
        <f t="shared" si="12"/>
        <v>514</v>
      </c>
      <c r="L39" s="56">
        <f t="shared" si="12"/>
        <v>530</v>
      </c>
      <c r="M39" s="56">
        <f t="shared" si="12"/>
        <v>550</v>
      </c>
      <c r="N39" s="56">
        <f t="shared" si="12"/>
        <v>528</v>
      </c>
      <c r="O39" s="56">
        <f>SUM(O7:O38)</f>
        <v>698</v>
      </c>
      <c r="P39" s="62">
        <f t="shared" si="9"/>
        <v>1</v>
      </c>
      <c r="Q39" s="93"/>
      <c r="R39" s="93"/>
    </row>
    <row r="40" spans="3:18" ht="16.5" thickTop="1" thickBot="1" x14ac:dyDescent="0.3">
      <c r="C40" s="260"/>
      <c r="D40" s="261"/>
      <c r="E40" s="56" t="s">
        <v>86</v>
      </c>
      <c r="F40" s="64">
        <v>445</v>
      </c>
      <c r="G40" s="64">
        <v>452</v>
      </c>
      <c r="H40" s="64">
        <v>453</v>
      </c>
      <c r="I40" s="64">
        <v>459</v>
      </c>
      <c r="J40" s="64">
        <v>440</v>
      </c>
      <c r="K40" s="64">
        <v>438</v>
      </c>
      <c r="L40" s="64">
        <v>436</v>
      </c>
      <c r="M40" s="64">
        <v>445</v>
      </c>
      <c r="N40" s="64">
        <v>433</v>
      </c>
      <c r="O40" s="64">
        <v>447</v>
      </c>
      <c r="P40" s="62">
        <f t="shared" si="9"/>
        <v>0.64040114613180521</v>
      </c>
      <c r="Q40" s="48">
        <f t="shared" ref="Q40" si="13">IF(OR(O40=0, N40=0),"-",O40/N40-1)</f>
        <v>3.2332563510392598E-2</v>
      </c>
      <c r="R40" s="48">
        <f>IF(OR(O40=0, F40=0),"-",O40/F40-1)</f>
        <v>4.4943820224718767E-3</v>
      </c>
    </row>
    <row r="41" spans="3:18" ht="15.75" thickTop="1" x14ac:dyDescent="0.25">
      <c r="E41" s="57" t="s">
        <v>87</v>
      </c>
      <c r="F41" s="88"/>
      <c r="G41" s="88">
        <f t="shared" ref="G41" si="14">G40/F40-1</f>
        <v>1.5730337078651679E-2</v>
      </c>
      <c r="H41" s="88">
        <f t="shared" ref="H41" si="15">H40/G40-1</f>
        <v>2.2123893805310324E-3</v>
      </c>
      <c r="I41" s="88">
        <f t="shared" ref="I41" si="16">I40/H40-1</f>
        <v>1.3245033112582849E-2</v>
      </c>
      <c r="J41" s="88">
        <f t="shared" ref="J41" si="17">J40/I40-1</f>
        <v>-4.1394335511982572E-2</v>
      </c>
      <c r="K41" s="88">
        <f t="shared" ref="K41" si="18">K40/J40-1</f>
        <v>-4.5454545454545192E-3</v>
      </c>
      <c r="L41" s="88">
        <f t="shared" ref="L41" si="19">L40/K40-1</f>
        <v>-4.5662100456621557E-3</v>
      </c>
      <c r="M41" s="88">
        <f t="shared" ref="M41" si="20">M40/L40-1</f>
        <v>2.0642201834862428E-2</v>
      </c>
      <c r="N41" s="88">
        <f t="shared" ref="N41" si="21">N40/M40-1</f>
        <v>-2.6966292134831482E-2</v>
      </c>
      <c r="O41" s="89">
        <f t="shared" ref="O41" si="22">O40/N40-1</f>
        <v>3.2332563510392598E-2</v>
      </c>
      <c r="Q41" s="60"/>
      <c r="R41" s="60"/>
    </row>
    <row r="44" spans="3:18" ht="18" customHeight="1" x14ac:dyDescent="0.25">
      <c r="C44" s="264" t="s">
        <v>215</v>
      </c>
      <c r="D44" s="265"/>
      <c r="E44" s="269" t="s">
        <v>339</v>
      </c>
      <c r="F44" s="270"/>
      <c r="G44" s="270"/>
      <c r="H44" s="270"/>
      <c r="I44" s="270"/>
      <c r="J44" s="270"/>
      <c r="K44" s="270"/>
      <c r="L44" s="270"/>
      <c r="M44" s="270"/>
      <c r="N44" s="270"/>
      <c r="O44" s="271" t="s">
        <v>42</v>
      </c>
      <c r="P44" s="49"/>
      <c r="Q44" s="49"/>
      <c r="R44" s="49"/>
    </row>
    <row r="45" spans="3:18" ht="15" x14ac:dyDescent="0.15">
      <c r="C45" s="262" t="s">
        <v>93</v>
      </c>
      <c r="D45" s="263"/>
      <c r="E45" s="43">
        <v>2</v>
      </c>
      <c r="F45" s="44">
        <v>2004</v>
      </c>
      <c r="G45" s="44">
        <f t="shared" ref="G45:O45" si="23">F45+1</f>
        <v>2005</v>
      </c>
      <c r="H45" s="44">
        <f t="shared" si="23"/>
        <v>2006</v>
      </c>
      <c r="I45" s="44">
        <f t="shared" si="23"/>
        <v>2007</v>
      </c>
      <c r="J45" s="44">
        <f t="shared" si="23"/>
        <v>2008</v>
      </c>
      <c r="K45" s="44">
        <f t="shared" si="23"/>
        <v>2009</v>
      </c>
      <c r="L45" s="44">
        <v>2010</v>
      </c>
      <c r="M45" s="44">
        <f>L45+1</f>
        <v>2011</v>
      </c>
      <c r="N45" s="44">
        <f t="shared" si="23"/>
        <v>2012</v>
      </c>
      <c r="O45" s="44">
        <f t="shared" si="23"/>
        <v>2013</v>
      </c>
      <c r="P45" s="46" t="s">
        <v>91</v>
      </c>
      <c r="Q45" s="47" t="s">
        <v>88</v>
      </c>
      <c r="R45" s="47" t="s">
        <v>89</v>
      </c>
    </row>
    <row r="46" spans="3:18" ht="15" x14ac:dyDescent="0.25">
      <c r="C46" s="256"/>
      <c r="D46" s="257"/>
      <c r="E46" s="51" t="s">
        <v>0</v>
      </c>
      <c r="F46" s="52">
        <v>0</v>
      </c>
      <c r="G46" s="52">
        <v>0</v>
      </c>
      <c r="H46" s="52">
        <v>0</v>
      </c>
      <c r="I46" s="52">
        <v>0</v>
      </c>
      <c r="J46" s="52">
        <v>0</v>
      </c>
      <c r="K46" s="52">
        <v>0</v>
      </c>
      <c r="L46" s="52">
        <v>55</v>
      </c>
      <c r="M46" s="52">
        <v>55</v>
      </c>
      <c r="N46" s="52">
        <v>50</v>
      </c>
      <c r="O46" s="167">
        <v>49</v>
      </c>
      <c r="P46" s="62">
        <f>O46/$O$78</f>
        <v>2.2394881170018283E-2</v>
      </c>
      <c r="Q46" s="48">
        <f>IF(OR(O46=0, N46=0),"-",O46/N46-1)</f>
        <v>-2.0000000000000018E-2</v>
      </c>
      <c r="R46" s="48" t="str">
        <f>IF(OR(O46=0, F46=0),"-",O46/F46-1)</f>
        <v>-</v>
      </c>
    </row>
    <row r="47" spans="3:18" ht="15" x14ac:dyDescent="0.25">
      <c r="C47" s="256"/>
      <c r="D47" s="257"/>
      <c r="E47" s="51" t="s">
        <v>1</v>
      </c>
      <c r="F47" s="53">
        <v>0</v>
      </c>
      <c r="G47" s="53">
        <v>0</v>
      </c>
      <c r="H47" s="53">
        <v>0</v>
      </c>
      <c r="I47" s="53">
        <v>0</v>
      </c>
      <c r="J47" s="53">
        <v>0</v>
      </c>
      <c r="K47" s="53">
        <v>0</v>
      </c>
      <c r="L47" s="53">
        <v>0</v>
      </c>
      <c r="M47" s="53">
        <v>76</v>
      </c>
      <c r="N47" s="53">
        <v>73</v>
      </c>
      <c r="O47" s="168">
        <v>65</v>
      </c>
      <c r="P47" s="62">
        <f t="shared" ref="P47:P77" si="24">O47/$O$78</f>
        <v>2.9707495429616086E-2</v>
      </c>
      <c r="Q47" s="48">
        <f t="shared" ref="Q47:Q79" si="25">IF(OR(O47=0, N47=0),"-",O47/N47-1)</f>
        <v>-0.1095890410958904</v>
      </c>
      <c r="R47" s="48" t="str">
        <f t="shared" ref="R47:R77" si="26">IF(OR(O47=0, F47=0),"-",O47/F47-1)</f>
        <v>-</v>
      </c>
    </row>
    <row r="48" spans="3:18" ht="15" x14ac:dyDescent="0.25">
      <c r="C48" s="256"/>
      <c r="D48" s="257"/>
      <c r="E48" s="51" t="s">
        <v>2</v>
      </c>
      <c r="F48" s="53">
        <v>0</v>
      </c>
      <c r="G48" s="53">
        <v>0</v>
      </c>
      <c r="H48" s="53">
        <v>0</v>
      </c>
      <c r="I48" s="53">
        <v>20</v>
      </c>
      <c r="J48" s="53">
        <v>20</v>
      </c>
      <c r="K48" s="53">
        <v>19</v>
      </c>
      <c r="L48" s="53">
        <v>19</v>
      </c>
      <c r="M48" s="53">
        <v>18</v>
      </c>
      <c r="N48" s="53">
        <v>17</v>
      </c>
      <c r="O48" s="228">
        <v>17</v>
      </c>
      <c r="P48" s="62">
        <f t="shared" si="24"/>
        <v>7.7696526508226693E-3</v>
      </c>
      <c r="Q48" s="48">
        <f t="shared" si="25"/>
        <v>0</v>
      </c>
      <c r="R48" s="48" t="str">
        <f t="shared" si="26"/>
        <v>-</v>
      </c>
    </row>
    <row r="49" spans="3:19" ht="15" x14ac:dyDescent="0.25">
      <c r="C49" s="256"/>
      <c r="D49" s="257"/>
      <c r="E49" s="51" t="s">
        <v>3</v>
      </c>
      <c r="F49" s="53">
        <v>116</v>
      </c>
      <c r="G49" s="53">
        <v>117</v>
      </c>
      <c r="H49" s="53">
        <v>120</v>
      </c>
      <c r="I49" s="53">
        <v>123</v>
      </c>
      <c r="J49" s="53">
        <v>123</v>
      </c>
      <c r="K49" s="53">
        <v>124</v>
      </c>
      <c r="L49" s="53">
        <v>123</v>
      </c>
      <c r="M49" s="53">
        <v>119</v>
      </c>
      <c r="N49" s="53">
        <v>116</v>
      </c>
      <c r="O49" s="53">
        <v>112</v>
      </c>
      <c r="P49" s="62">
        <f t="shared" si="24"/>
        <v>5.1188299817184646E-2</v>
      </c>
      <c r="Q49" s="48">
        <f t="shared" si="25"/>
        <v>-3.4482758620689613E-2</v>
      </c>
      <c r="R49" s="48">
        <f t="shared" si="26"/>
        <v>-3.4482758620689613E-2</v>
      </c>
    </row>
    <row r="50" spans="3:19" ht="15" x14ac:dyDescent="0.25">
      <c r="C50" s="256"/>
      <c r="D50" s="257"/>
      <c r="E50" s="51" t="s">
        <v>4</v>
      </c>
      <c r="F50" s="53">
        <v>0</v>
      </c>
      <c r="G50" s="53">
        <v>0</v>
      </c>
      <c r="H50" s="53">
        <v>0</v>
      </c>
      <c r="I50" s="53">
        <v>0</v>
      </c>
      <c r="J50" s="53">
        <v>0</v>
      </c>
      <c r="K50" s="53">
        <v>0</v>
      </c>
      <c r="L50" s="53">
        <v>0</v>
      </c>
      <c r="M50" s="53">
        <v>0</v>
      </c>
      <c r="N50" s="53">
        <v>0</v>
      </c>
      <c r="O50" s="53">
        <v>0</v>
      </c>
      <c r="P50" s="62">
        <f t="shared" si="24"/>
        <v>0</v>
      </c>
      <c r="Q50" s="48" t="str">
        <f t="shared" si="25"/>
        <v>-</v>
      </c>
      <c r="R50" s="48" t="str">
        <f t="shared" si="26"/>
        <v>-</v>
      </c>
    </row>
    <row r="51" spans="3:19" ht="15" x14ac:dyDescent="0.25">
      <c r="C51" s="256"/>
      <c r="D51" s="257"/>
      <c r="E51" s="51" t="s">
        <v>5</v>
      </c>
      <c r="F51" s="53">
        <v>37</v>
      </c>
      <c r="G51" s="53">
        <v>40</v>
      </c>
      <c r="H51" s="53">
        <v>30</v>
      </c>
      <c r="I51" s="53">
        <v>31</v>
      </c>
      <c r="J51" s="53">
        <v>32</v>
      </c>
      <c r="K51" s="53">
        <v>33</v>
      </c>
      <c r="L51" s="53">
        <v>33</v>
      </c>
      <c r="M51" s="53">
        <v>33</v>
      </c>
      <c r="N51" s="53">
        <v>32</v>
      </c>
      <c r="O51" s="53">
        <v>32</v>
      </c>
      <c r="P51" s="62">
        <f t="shared" si="24"/>
        <v>1.4625228519195612E-2</v>
      </c>
      <c r="Q51" s="48">
        <f t="shared" si="25"/>
        <v>0</v>
      </c>
      <c r="R51" s="48">
        <f t="shared" si="26"/>
        <v>-0.13513513513513509</v>
      </c>
    </row>
    <row r="52" spans="3:19" ht="15" x14ac:dyDescent="0.25">
      <c r="C52" s="256"/>
      <c r="D52" s="257"/>
      <c r="E52" s="51" t="s">
        <v>6</v>
      </c>
      <c r="F52" s="53">
        <v>285</v>
      </c>
      <c r="G52" s="53">
        <v>280</v>
      </c>
      <c r="H52" s="53">
        <v>274</v>
      </c>
      <c r="I52" s="53">
        <v>275</v>
      </c>
      <c r="J52" s="53">
        <v>273</v>
      </c>
      <c r="K52" s="53">
        <v>268</v>
      </c>
      <c r="L52" s="53">
        <v>259</v>
      </c>
      <c r="M52" s="53">
        <v>263</v>
      </c>
      <c r="N52" s="53">
        <v>260</v>
      </c>
      <c r="O52" s="53">
        <v>258</v>
      </c>
      <c r="P52" s="62">
        <f t="shared" si="24"/>
        <v>0.11791590493601463</v>
      </c>
      <c r="Q52" s="48">
        <f t="shared" si="25"/>
        <v>-7.692307692307665E-3</v>
      </c>
      <c r="R52" s="48">
        <f t="shared" si="26"/>
        <v>-9.4736842105263119E-2</v>
      </c>
    </row>
    <row r="53" spans="3:19" ht="15" x14ac:dyDescent="0.25">
      <c r="C53" s="256"/>
      <c r="D53" s="257"/>
      <c r="E53" s="51" t="s">
        <v>7</v>
      </c>
      <c r="F53" s="53">
        <v>125</v>
      </c>
      <c r="G53" s="53">
        <v>124</v>
      </c>
      <c r="H53" s="53">
        <v>120</v>
      </c>
      <c r="I53" s="53">
        <v>118</v>
      </c>
      <c r="J53" s="53">
        <v>113</v>
      </c>
      <c r="K53" s="53">
        <v>100</v>
      </c>
      <c r="L53" s="53">
        <v>97</v>
      </c>
      <c r="M53" s="53">
        <v>92</v>
      </c>
      <c r="N53" s="53">
        <v>85</v>
      </c>
      <c r="O53" s="53">
        <v>76</v>
      </c>
      <c r="P53" s="62">
        <f t="shared" si="24"/>
        <v>3.4734917733089579E-2</v>
      </c>
      <c r="Q53" s="48">
        <f t="shared" si="25"/>
        <v>-0.10588235294117643</v>
      </c>
      <c r="R53" s="48">
        <f t="shared" si="26"/>
        <v>-0.39200000000000002</v>
      </c>
    </row>
    <row r="54" spans="3:19" ht="15" x14ac:dyDescent="0.25">
      <c r="C54" s="256"/>
      <c r="D54" s="257"/>
      <c r="E54" s="51" t="s">
        <v>8</v>
      </c>
      <c r="F54" s="53">
        <v>6</v>
      </c>
      <c r="G54" s="53">
        <v>6</v>
      </c>
      <c r="H54" s="53">
        <v>8</v>
      </c>
      <c r="I54" s="53">
        <v>8</v>
      </c>
      <c r="J54" s="53">
        <v>8</v>
      </c>
      <c r="K54" s="53">
        <v>7</v>
      </c>
      <c r="L54" s="53">
        <v>9</v>
      </c>
      <c r="M54" s="53">
        <v>9</v>
      </c>
      <c r="N54" s="53">
        <v>9</v>
      </c>
      <c r="O54" s="53">
        <v>9</v>
      </c>
      <c r="P54" s="62">
        <f t="shared" si="24"/>
        <v>4.1133455210237658E-3</v>
      </c>
      <c r="Q54" s="48">
        <f t="shared" si="25"/>
        <v>0</v>
      </c>
      <c r="R54" s="48">
        <f t="shared" si="26"/>
        <v>0.5</v>
      </c>
    </row>
    <row r="55" spans="3:19" ht="15" x14ac:dyDescent="0.25">
      <c r="C55" s="256"/>
      <c r="D55" s="257"/>
      <c r="E55" s="51" t="s">
        <v>9</v>
      </c>
      <c r="F55" s="53">
        <v>236</v>
      </c>
      <c r="G55" s="53">
        <v>222</v>
      </c>
      <c r="H55" s="53">
        <v>213</v>
      </c>
      <c r="I55" s="53">
        <v>209</v>
      </c>
      <c r="J55" s="53">
        <v>213</v>
      </c>
      <c r="K55" s="53">
        <v>221</v>
      </c>
      <c r="L55" s="53">
        <v>214</v>
      </c>
      <c r="M55" s="53">
        <v>210</v>
      </c>
      <c r="N55" s="53">
        <v>208</v>
      </c>
      <c r="O55" s="53">
        <v>203</v>
      </c>
      <c r="P55" s="62">
        <f t="shared" si="24"/>
        <v>9.2778793418647171E-2</v>
      </c>
      <c r="Q55" s="48">
        <f t="shared" si="25"/>
        <v>-2.4038461538461564E-2</v>
      </c>
      <c r="R55" s="48">
        <f t="shared" si="26"/>
        <v>-0.13983050847457623</v>
      </c>
      <c r="S55" s="61"/>
    </row>
    <row r="56" spans="3:19" ht="15" x14ac:dyDescent="0.25">
      <c r="C56" s="256"/>
      <c r="D56" s="257"/>
      <c r="E56" s="51" t="s">
        <v>10</v>
      </c>
      <c r="F56" s="53">
        <v>25</v>
      </c>
      <c r="G56" s="53">
        <v>24</v>
      </c>
      <c r="H56" s="53">
        <v>24</v>
      </c>
      <c r="I56" s="53">
        <v>22</v>
      </c>
      <c r="J56" s="53">
        <v>22</v>
      </c>
      <c r="K56" s="53">
        <v>21</v>
      </c>
      <c r="L56" s="53">
        <v>21</v>
      </c>
      <c r="M56" s="53">
        <v>21</v>
      </c>
      <c r="N56" s="53">
        <v>23</v>
      </c>
      <c r="O56" s="53">
        <v>38</v>
      </c>
      <c r="P56" s="62">
        <f t="shared" si="24"/>
        <v>1.736745886654479E-2</v>
      </c>
      <c r="Q56" s="48">
        <f t="shared" si="25"/>
        <v>0.65217391304347827</v>
      </c>
      <c r="R56" s="48">
        <f t="shared" si="26"/>
        <v>0.52</v>
      </c>
    </row>
    <row r="57" spans="3:19" ht="15" x14ac:dyDescent="0.25">
      <c r="C57" s="256"/>
      <c r="D57" s="257"/>
      <c r="E57" s="51" t="s">
        <v>11</v>
      </c>
      <c r="F57" s="53">
        <v>241</v>
      </c>
      <c r="G57" s="53">
        <v>256</v>
      </c>
      <c r="H57" s="53">
        <v>249</v>
      </c>
      <c r="I57" s="53">
        <v>240</v>
      </c>
      <c r="J57" s="53">
        <v>240</v>
      </c>
      <c r="K57" s="53">
        <v>237</v>
      </c>
      <c r="L57" s="53">
        <v>229</v>
      </c>
      <c r="M57" s="53">
        <v>224</v>
      </c>
      <c r="N57" s="53">
        <v>216</v>
      </c>
      <c r="O57" s="53">
        <v>212</v>
      </c>
      <c r="P57" s="62">
        <f t="shared" si="24"/>
        <v>9.6892138939670927E-2</v>
      </c>
      <c r="Q57" s="48">
        <f t="shared" si="25"/>
        <v>-1.851851851851849E-2</v>
      </c>
      <c r="R57" s="48">
        <f t="shared" si="26"/>
        <v>-0.1203319502074689</v>
      </c>
    </row>
    <row r="58" spans="3:19" ht="15" x14ac:dyDescent="0.25">
      <c r="C58" s="256"/>
      <c r="D58" s="257"/>
      <c r="E58" s="51" t="s">
        <v>12</v>
      </c>
      <c r="F58" s="53">
        <v>0</v>
      </c>
      <c r="G58" s="53">
        <v>0</v>
      </c>
      <c r="H58" s="53">
        <v>0</v>
      </c>
      <c r="I58" s="53">
        <v>50</v>
      </c>
      <c r="J58" s="53">
        <v>50</v>
      </c>
      <c r="K58" s="53">
        <v>47</v>
      </c>
      <c r="L58" s="53">
        <v>41</v>
      </c>
      <c r="M58" s="53">
        <v>41</v>
      </c>
      <c r="N58" s="53">
        <v>39</v>
      </c>
      <c r="O58" s="53">
        <v>38</v>
      </c>
      <c r="P58" s="62">
        <f t="shared" si="24"/>
        <v>1.736745886654479E-2</v>
      </c>
      <c r="Q58" s="48">
        <f t="shared" si="25"/>
        <v>-2.5641025641025661E-2</v>
      </c>
      <c r="R58" s="48" t="str">
        <f t="shared" si="26"/>
        <v>-</v>
      </c>
    </row>
    <row r="59" spans="3:19" ht="15" x14ac:dyDescent="0.25">
      <c r="C59" s="256"/>
      <c r="D59" s="257"/>
      <c r="E59" s="51" t="s">
        <v>13</v>
      </c>
      <c r="F59" s="53">
        <v>21</v>
      </c>
      <c r="G59" s="53">
        <v>20</v>
      </c>
      <c r="H59" s="53">
        <v>16</v>
      </c>
      <c r="I59" s="53">
        <v>18</v>
      </c>
      <c r="J59" s="53">
        <v>18</v>
      </c>
      <c r="K59" s="53">
        <v>19</v>
      </c>
      <c r="L59" s="53">
        <v>19</v>
      </c>
      <c r="M59" s="53">
        <v>20</v>
      </c>
      <c r="N59" s="53">
        <v>20</v>
      </c>
      <c r="O59" s="53">
        <v>19</v>
      </c>
      <c r="P59" s="62">
        <f t="shared" si="24"/>
        <v>8.6837294332723948E-3</v>
      </c>
      <c r="Q59" s="48">
        <f t="shared" si="25"/>
        <v>-5.0000000000000044E-2</v>
      </c>
      <c r="R59" s="48">
        <f t="shared" si="26"/>
        <v>-9.5238095238095233E-2</v>
      </c>
    </row>
    <row r="60" spans="3:19" ht="15" x14ac:dyDescent="0.25">
      <c r="C60" s="256"/>
      <c r="D60" s="257"/>
      <c r="E60" s="51" t="s">
        <v>14</v>
      </c>
      <c r="F60" s="53">
        <v>21</v>
      </c>
      <c r="G60" s="53">
        <v>20</v>
      </c>
      <c r="H60" s="53">
        <v>20</v>
      </c>
      <c r="I60" s="53">
        <v>21</v>
      </c>
      <c r="J60" s="53">
        <v>19</v>
      </c>
      <c r="K60" s="53">
        <v>18</v>
      </c>
      <c r="L60" s="53">
        <v>19</v>
      </c>
      <c r="M60" s="53">
        <v>19</v>
      </c>
      <c r="N60" s="53">
        <v>18</v>
      </c>
      <c r="O60" s="53">
        <v>17</v>
      </c>
      <c r="P60" s="62">
        <f t="shared" si="24"/>
        <v>7.7696526508226693E-3</v>
      </c>
      <c r="Q60" s="48">
        <f t="shared" si="25"/>
        <v>-5.555555555555558E-2</v>
      </c>
      <c r="R60" s="48">
        <f t="shared" si="26"/>
        <v>-0.19047619047619047</v>
      </c>
      <c r="S60" t="s">
        <v>45</v>
      </c>
    </row>
    <row r="61" spans="3:19" ht="15" x14ac:dyDescent="0.25">
      <c r="C61" s="256"/>
      <c r="D61" s="257"/>
      <c r="E61" s="51" t="s">
        <v>15</v>
      </c>
      <c r="F61" s="53">
        <v>0</v>
      </c>
      <c r="G61" s="53">
        <v>0</v>
      </c>
      <c r="H61" s="53">
        <v>0</v>
      </c>
      <c r="I61" s="53">
        <v>0</v>
      </c>
      <c r="J61" s="53">
        <v>0</v>
      </c>
      <c r="K61" s="53">
        <v>0</v>
      </c>
      <c r="L61" s="53">
        <v>0</v>
      </c>
      <c r="M61" s="53">
        <v>0</v>
      </c>
      <c r="N61" s="53">
        <v>0</v>
      </c>
      <c r="O61" s="53">
        <v>0</v>
      </c>
      <c r="P61" s="62">
        <f t="shared" si="24"/>
        <v>0</v>
      </c>
      <c r="Q61" s="48" t="str">
        <f t="shared" si="25"/>
        <v>-</v>
      </c>
      <c r="R61" s="48" t="str">
        <f t="shared" si="26"/>
        <v>-</v>
      </c>
    </row>
    <row r="62" spans="3:19" ht="15" x14ac:dyDescent="0.25">
      <c r="C62" s="256"/>
      <c r="D62" s="257"/>
      <c r="E62" s="51" t="s">
        <v>16</v>
      </c>
      <c r="F62" s="53">
        <v>0</v>
      </c>
      <c r="G62" s="53">
        <v>0</v>
      </c>
      <c r="H62" s="53">
        <v>0</v>
      </c>
      <c r="I62" s="53">
        <v>0</v>
      </c>
      <c r="J62" s="53">
        <v>0</v>
      </c>
      <c r="K62" s="53">
        <v>5</v>
      </c>
      <c r="L62" s="53">
        <v>5</v>
      </c>
      <c r="M62" s="53">
        <v>5</v>
      </c>
      <c r="N62" s="53">
        <v>5</v>
      </c>
      <c r="O62" s="53">
        <v>5</v>
      </c>
      <c r="P62" s="62">
        <f t="shared" si="24"/>
        <v>2.2851919561243145E-3</v>
      </c>
      <c r="Q62" s="48">
        <f t="shared" si="25"/>
        <v>0</v>
      </c>
      <c r="R62" s="48" t="str">
        <f t="shared" si="26"/>
        <v>-</v>
      </c>
    </row>
    <row r="63" spans="3:19" ht="15" x14ac:dyDescent="0.25">
      <c r="C63" s="256"/>
      <c r="D63" s="257"/>
      <c r="E63" s="51" t="s">
        <v>17</v>
      </c>
      <c r="F63" s="53">
        <v>97</v>
      </c>
      <c r="G63" s="53">
        <v>109</v>
      </c>
      <c r="H63" s="53">
        <v>105</v>
      </c>
      <c r="I63" s="53">
        <v>107</v>
      </c>
      <c r="J63" s="53">
        <v>110</v>
      </c>
      <c r="K63" s="53">
        <v>106</v>
      </c>
      <c r="L63" s="53">
        <v>101</v>
      </c>
      <c r="M63" s="53">
        <v>98</v>
      </c>
      <c r="N63" s="53">
        <v>92</v>
      </c>
      <c r="O63" s="53">
        <v>88</v>
      </c>
      <c r="P63" s="62">
        <f t="shared" si="24"/>
        <v>4.0219378427787937E-2</v>
      </c>
      <c r="Q63" s="48">
        <f t="shared" si="25"/>
        <v>-4.3478260869565188E-2</v>
      </c>
      <c r="R63" s="48">
        <f t="shared" si="26"/>
        <v>-9.2783505154639179E-2</v>
      </c>
    </row>
    <row r="64" spans="3:19" ht="15" x14ac:dyDescent="0.25">
      <c r="C64" s="256"/>
      <c r="D64" s="257"/>
      <c r="E64" s="51" t="s">
        <v>18</v>
      </c>
      <c r="F64" s="53">
        <v>7</v>
      </c>
      <c r="G64" s="53">
        <v>9</v>
      </c>
      <c r="H64" s="53">
        <v>13</v>
      </c>
      <c r="I64" s="53">
        <v>13</v>
      </c>
      <c r="J64" s="53">
        <v>14</v>
      </c>
      <c r="K64" s="53">
        <v>14</v>
      </c>
      <c r="L64" s="53">
        <v>14</v>
      </c>
      <c r="M64" s="53">
        <v>14</v>
      </c>
      <c r="N64" s="53">
        <v>14</v>
      </c>
      <c r="O64" s="53">
        <v>15</v>
      </c>
      <c r="P64" s="62">
        <f t="shared" si="24"/>
        <v>6.855575868372943E-3</v>
      </c>
      <c r="Q64" s="48">
        <f t="shared" si="25"/>
        <v>7.1428571428571397E-2</v>
      </c>
      <c r="R64" s="48">
        <f t="shared" si="26"/>
        <v>1.1428571428571428</v>
      </c>
    </row>
    <row r="65" spans="3:18" ht="15" x14ac:dyDescent="0.25">
      <c r="C65" s="256"/>
      <c r="D65" s="257"/>
      <c r="E65" s="51" t="s">
        <v>19</v>
      </c>
      <c r="F65" s="53">
        <v>0</v>
      </c>
      <c r="G65" s="53">
        <v>0</v>
      </c>
      <c r="H65" s="53">
        <v>0</v>
      </c>
      <c r="I65" s="53">
        <v>0</v>
      </c>
      <c r="J65" s="53">
        <v>0</v>
      </c>
      <c r="K65" s="53">
        <v>0</v>
      </c>
      <c r="L65" s="53">
        <v>0</v>
      </c>
      <c r="M65" s="53">
        <v>0</v>
      </c>
      <c r="N65" s="53">
        <v>0</v>
      </c>
      <c r="O65" s="53">
        <v>0</v>
      </c>
      <c r="P65" s="62">
        <f t="shared" si="24"/>
        <v>0</v>
      </c>
      <c r="Q65" s="48" t="str">
        <f t="shared" si="25"/>
        <v>-</v>
      </c>
      <c r="R65" s="48" t="str">
        <f t="shared" si="26"/>
        <v>-</v>
      </c>
    </row>
    <row r="66" spans="3:18" ht="15" x14ac:dyDescent="0.25">
      <c r="C66" s="256"/>
      <c r="D66" s="257"/>
      <c r="E66" s="51" t="s">
        <v>20</v>
      </c>
      <c r="F66" s="53">
        <v>12</v>
      </c>
      <c r="G66" s="53">
        <v>12</v>
      </c>
      <c r="H66" s="53">
        <v>11</v>
      </c>
      <c r="I66" s="53">
        <v>11</v>
      </c>
      <c r="J66" s="53">
        <v>11</v>
      </c>
      <c r="K66" s="53">
        <v>10</v>
      </c>
      <c r="L66" s="53">
        <v>9</v>
      </c>
      <c r="M66" s="53">
        <v>9</v>
      </c>
      <c r="N66" s="53">
        <v>7</v>
      </c>
      <c r="O66" s="53">
        <v>5</v>
      </c>
      <c r="P66" s="62">
        <f t="shared" si="24"/>
        <v>2.2851919561243145E-3</v>
      </c>
      <c r="Q66" s="48">
        <f t="shared" si="25"/>
        <v>-0.2857142857142857</v>
      </c>
      <c r="R66" s="48">
        <f t="shared" si="26"/>
        <v>-0.58333333333333326</v>
      </c>
    </row>
    <row r="67" spans="3:18" ht="15" x14ac:dyDescent="0.25">
      <c r="C67" s="256"/>
      <c r="D67" s="257"/>
      <c r="E67" s="51" t="s">
        <v>21</v>
      </c>
      <c r="F67" s="53">
        <v>0</v>
      </c>
      <c r="G67" s="53">
        <v>0</v>
      </c>
      <c r="H67" s="53">
        <v>0</v>
      </c>
      <c r="I67" s="53">
        <v>0</v>
      </c>
      <c r="J67" s="53">
        <v>0</v>
      </c>
      <c r="K67" s="53">
        <v>0</v>
      </c>
      <c r="L67" s="53">
        <v>0</v>
      </c>
      <c r="M67" s="53">
        <v>0</v>
      </c>
      <c r="N67" s="53">
        <v>0</v>
      </c>
      <c r="O67" s="53">
        <v>6</v>
      </c>
      <c r="P67" s="62">
        <f t="shared" si="24"/>
        <v>2.7422303473491772E-3</v>
      </c>
      <c r="Q67" s="48" t="str">
        <f t="shared" si="25"/>
        <v>-</v>
      </c>
      <c r="R67" s="48" t="str">
        <f t="shared" si="26"/>
        <v>-</v>
      </c>
    </row>
    <row r="68" spans="3:18" ht="15" x14ac:dyDescent="0.25">
      <c r="C68" s="256"/>
      <c r="D68" s="257"/>
      <c r="E68" s="51" t="s">
        <v>22</v>
      </c>
      <c r="F68" s="53">
        <v>0</v>
      </c>
      <c r="G68" s="53">
        <v>0</v>
      </c>
      <c r="H68" s="53">
        <v>0</v>
      </c>
      <c r="I68" s="53">
        <v>0</v>
      </c>
      <c r="J68" s="53">
        <v>0</v>
      </c>
      <c r="K68" s="53">
        <v>0</v>
      </c>
      <c r="L68" s="53">
        <v>0</v>
      </c>
      <c r="M68" s="53">
        <v>0</v>
      </c>
      <c r="N68" s="53">
        <v>0</v>
      </c>
      <c r="O68" s="53">
        <v>147</v>
      </c>
      <c r="P68" s="62">
        <f t="shared" si="24"/>
        <v>6.7184643510054848E-2</v>
      </c>
      <c r="Q68" s="48" t="str">
        <f t="shared" si="25"/>
        <v>-</v>
      </c>
      <c r="R68" s="48" t="str">
        <f t="shared" si="26"/>
        <v>-</v>
      </c>
    </row>
    <row r="69" spans="3:18" ht="15" x14ac:dyDescent="0.25">
      <c r="C69" s="256"/>
      <c r="D69" s="257"/>
      <c r="E69" s="51" t="s">
        <v>23</v>
      </c>
      <c r="F69" s="53">
        <v>15</v>
      </c>
      <c r="G69" s="53">
        <v>13</v>
      </c>
      <c r="H69" s="53">
        <v>13</v>
      </c>
      <c r="I69" s="53">
        <v>13</v>
      </c>
      <c r="J69" s="53">
        <v>16</v>
      </c>
      <c r="K69" s="53">
        <v>15</v>
      </c>
      <c r="L69" s="53">
        <v>19</v>
      </c>
      <c r="M69" s="53">
        <v>22</v>
      </c>
      <c r="N69" s="53">
        <v>22</v>
      </c>
      <c r="O69" s="53">
        <v>29</v>
      </c>
      <c r="P69" s="62">
        <f t="shared" si="24"/>
        <v>1.3254113345521023E-2</v>
      </c>
      <c r="Q69" s="48">
        <f t="shared" si="25"/>
        <v>0.31818181818181812</v>
      </c>
      <c r="R69" s="48">
        <f t="shared" si="26"/>
        <v>0.93333333333333335</v>
      </c>
    </row>
    <row r="70" spans="3:18" ht="15" x14ac:dyDescent="0.25">
      <c r="C70" s="256"/>
      <c r="D70" s="257"/>
      <c r="E70" s="51" t="s">
        <v>24</v>
      </c>
      <c r="F70" s="53">
        <v>0</v>
      </c>
      <c r="G70" s="53">
        <v>0</v>
      </c>
      <c r="H70" s="53">
        <v>0</v>
      </c>
      <c r="I70" s="53">
        <v>0</v>
      </c>
      <c r="J70" s="53">
        <v>35</v>
      </c>
      <c r="K70" s="53">
        <v>35</v>
      </c>
      <c r="L70" s="53">
        <v>33</v>
      </c>
      <c r="M70" s="53">
        <v>33</v>
      </c>
      <c r="N70" s="53">
        <v>32</v>
      </c>
      <c r="O70" s="228">
        <v>32</v>
      </c>
      <c r="P70" s="62">
        <f t="shared" si="24"/>
        <v>1.4625228519195612E-2</v>
      </c>
      <c r="Q70" s="48">
        <f t="shared" si="25"/>
        <v>0</v>
      </c>
      <c r="R70" s="48" t="str">
        <f t="shared" si="26"/>
        <v>-</v>
      </c>
    </row>
    <row r="71" spans="3:18" ht="15" x14ac:dyDescent="0.25">
      <c r="C71" s="256"/>
      <c r="D71" s="257"/>
      <c r="E71" s="51" t="s">
        <v>25</v>
      </c>
      <c r="F71" s="53">
        <v>0</v>
      </c>
      <c r="G71" s="53">
        <v>26</v>
      </c>
      <c r="H71" s="53">
        <v>29</v>
      </c>
      <c r="I71" s="53">
        <v>32</v>
      </c>
      <c r="J71" s="53">
        <v>32</v>
      </c>
      <c r="K71" s="53">
        <v>30</v>
      </c>
      <c r="L71" s="53">
        <v>30</v>
      </c>
      <c r="M71" s="53">
        <v>29</v>
      </c>
      <c r="N71" s="53">
        <v>27</v>
      </c>
      <c r="O71" s="53">
        <v>28</v>
      </c>
      <c r="P71" s="62">
        <f t="shared" si="24"/>
        <v>1.2797074954296161E-2</v>
      </c>
      <c r="Q71" s="48">
        <f t="shared" si="25"/>
        <v>3.7037037037036979E-2</v>
      </c>
      <c r="R71" s="48" t="str">
        <f t="shared" si="26"/>
        <v>-</v>
      </c>
    </row>
    <row r="72" spans="3:18" ht="15" x14ac:dyDescent="0.25">
      <c r="C72" s="256"/>
      <c r="D72" s="257"/>
      <c r="E72" s="51" t="s">
        <v>26</v>
      </c>
      <c r="F72" s="53">
        <v>0</v>
      </c>
      <c r="G72" s="53">
        <v>0</v>
      </c>
      <c r="H72" s="53">
        <v>0</v>
      </c>
      <c r="I72" s="53">
        <v>0</v>
      </c>
      <c r="J72" s="53">
        <v>33</v>
      </c>
      <c r="K72" s="53">
        <v>32</v>
      </c>
      <c r="L72" s="53">
        <v>0</v>
      </c>
      <c r="M72" s="53">
        <v>30</v>
      </c>
      <c r="N72" s="53">
        <v>30</v>
      </c>
      <c r="O72" s="228">
        <v>30</v>
      </c>
      <c r="P72" s="62">
        <f t="shared" si="24"/>
        <v>1.3711151736745886E-2</v>
      </c>
      <c r="Q72" s="48">
        <f t="shared" si="25"/>
        <v>0</v>
      </c>
      <c r="R72" s="48" t="str">
        <f t="shared" si="26"/>
        <v>-</v>
      </c>
    </row>
    <row r="73" spans="3:18" ht="15" x14ac:dyDescent="0.25">
      <c r="C73" s="256"/>
      <c r="D73" s="257"/>
      <c r="E73" s="51" t="s">
        <v>27</v>
      </c>
      <c r="F73" s="53">
        <v>384</v>
      </c>
      <c r="G73" s="53">
        <v>344</v>
      </c>
      <c r="H73" s="53">
        <v>316</v>
      </c>
      <c r="I73" s="53">
        <v>336</v>
      </c>
      <c r="J73" s="53">
        <v>310</v>
      </c>
      <c r="K73" s="53">
        <v>320</v>
      </c>
      <c r="L73" s="53">
        <v>306</v>
      </c>
      <c r="M73" s="53">
        <v>281</v>
      </c>
      <c r="N73" s="53">
        <v>281</v>
      </c>
      <c r="O73" s="53">
        <v>247</v>
      </c>
      <c r="P73" s="62">
        <f t="shared" si="24"/>
        <v>0.11288848263254113</v>
      </c>
      <c r="Q73" s="48">
        <f t="shared" si="25"/>
        <v>-0.12099644128113884</v>
      </c>
      <c r="R73" s="48">
        <f t="shared" si="26"/>
        <v>-0.35677083333333337</v>
      </c>
    </row>
    <row r="74" spans="3:18" ht="15" x14ac:dyDescent="0.25">
      <c r="C74" s="256"/>
      <c r="D74" s="257"/>
      <c r="E74" s="51" t="s">
        <v>28</v>
      </c>
      <c r="F74" s="53">
        <v>13</v>
      </c>
      <c r="G74" s="53">
        <v>12</v>
      </c>
      <c r="H74" s="53">
        <v>13</v>
      </c>
      <c r="I74" s="53">
        <v>13</v>
      </c>
      <c r="J74" s="53">
        <v>11</v>
      </c>
      <c r="K74" s="53">
        <v>11</v>
      </c>
      <c r="L74" s="53">
        <v>11</v>
      </c>
      <c r="M74" s="53">
        <v>11</v>
      </c>
      <c r="N74" s="53">
        <v>10</v>
      </c>
      <c r="O74" s="53">
        <v>11</v>
      </c>
      <c r="P74" s="62">
        <f t="shared" si="24"/>
        <v>5.0274223034734921E-3</v>
      </c>
      <c r="Q74" s="48">
        <f t="shared" si="25"/>
        <v>0.10000000000000009</v>
      </c>
      <c r="R74" s="48">
        <f t="shared" si="26"/>
        <v>-0.15384615384615385</v>
      </c>
    </row>
    <row r="75" spans="3:18" ht="15" x14ac:dyDescent="0.25">
      <c r="C75" s="256"/>
      <c r="D75" s="257"/>
      <c r="E75" s="51" t="s">
        <v>29</v>
      </c>
      <c r="F75" s="53">
        <v>0</v>
      </c>
      <c r="G75" s="53">
        <v>0</v>
      </c>
      <c r="H75" s="53">
        <v>0</v>
      </c>
      <c r="I75" s="53">
        <v>0</v>
      </c>
      <c r="J75" s="53">
        <v>0</v>
      </c>
      <c r="K75" s="53">
        <v>0</v>
      </c>
      <c r="L75" s="53">
        <v>0</v>
      </c>
      <c r="M75" s="53">
        <v>0</v>
      </c>
      <c r="N75" s="53">
        <v>0</v>
      </c>
      <c r="O75" s="53">
        <v>0</v>
      </c>
      <c r="P75" s="62">
        <f t="shared" si="24"/>
        <v>0</v>
      </c>
      <c r="Q75" s="48" t="str">
        <f t="shared" si="25"/>
        <v>-</v>
      </c>
      <c r="R75" s="48" t="str">
        <f t="shared" si="26"/>
        <v>-</v>
      </c>
    </row>
    <row r="76" spans="3:18" ht="15" x14ac:dyDescent="0.25">
      <c r="C76" s="256"/>
      <c r="D76" s="257"/>
      <c r="E76" s="51" t="s">
        <v>30</v>
      </c>
      <c r="F76" s="53">
        <v>46</v>
      </c>
      <c r="G76" s="53">
        <v>47</v>
      </c>
      <c r="H76" s="53">
        <v>46</v>
      </c>
      <c r="I76" s="53">
        <v>48</v>
      </c>
      <c r="J76" s="53">
        <v>53</v>
      </c>
      <c r="K76" s="53">
        <v>49</v>
      </c>
      <c r="L76" s="53">
        <v>56</v>
      </c>
      <c r="M76" s="53">
        <v>58</v>
      </c>
      <c r="N76" s="53">
        <v>57</v>
      </c>
      <c r="O76" s="53">
        <v>60</v>
      </c>
      <c r="P76" s="62">
        <f t="shared" si="24"/>
        <v>2.7422303473491772E-2</v>
      </c>
      <c r="Q76" s="48">
        <f t="shared" si="25"/>
        <v>5.2631578947368363E-2</v>
      </c>
      <c r="R76" s="48">
        <f t="shared" si="26"/>
        <v>0.30434782608695654</v>
      </c>
    </row>
    <row r="77" spans="3:18" ht="15.75" thickBot="1" x14ac:dyDescent="0.3">
      <c r="C77" s="256"/>
      <c r="D77" s="257"/>
      <c r="E77" s="54" t="s">
        <v>41</v>
      </c>
      <c r="F77" s="53">
        <v>0</v>
      </c>
      <c r="G77" s="53">
        <v>0</v>
      </c>
      <c r="H77" s="53">
        <v>0</v>
      </c>
      <c r="I77" s="53">
        <v>0</v>
      </c>
      <c r="J77" s="53">
        <v>0</v>
      </c>
      <c r="K77" s="53">
        <v>0</v>
      </c>
      <c r="L77" s="53">
        <v>0</v>
      </c>
      <c r="M77" s="53">
        <v>0</v>
      </c>
      <c r="N77" s="53">
        <v>0</v>
      </c>
      <c r="O77" s="53">
        <v>340</v>
      </c>
      <c r="P77" s="62">
        <f t="shared" si="24"/>
        <v>0.15539305301645337</v>
      </c>
      <c r="Q77" s="48" t="str">
        <f t="shared" si="25"/>
        <v>-</v>
      </c>
      <c r="R77" s="48" t="str">
        <f t="shared" si="26"/>
        <v>-</v>
      </c>
    </row>
    <row r="78" spans="3:18" ht="16.5" thickTop="1" thickBot="1" x14ac:dyDescent="0.3">
      <c r="C78" s="260"/>
      <c r="D78" s="261"/>
      <c r="E78" s="56" t="s">
        <v>85</v>
      </c>
      <c r="F78" s="56">
        <f t="shared" ref="F78:N78" si="27">SUM(F46:F77)</f>
        <v>1687</v>
      </c>
      <c r="G78" s="56">
        <f t="shared" si="27"/>
        <v>1681</v>
      </c>
      <c r="H78" s="56">
        <f t="shared" si="27"/>
        <v>1620</v>
      </c>
      <c r="I78" s="56">
        <f t="shared" si="27"/>
        <v>1708</v>
      </c>
      <c r="J78" s="56">
        <f t="shared" si="27"/>
        <v>1756</v>
      </c>
      <c r="K78" s="56">
        <f t="shared" si="27"/>
        <v>1741</v>
      </c>
      <c r="L78" s="56">
        <f t="shared" si="27"/>
        <v>1722</v>
      </c>
      <c r="M78" s="56">
        <f t="shared" si="27"/>
        <v>1790</v>
      </c>
      <c r="N78" s="56">
        <f t="shared" si="27"/>
        <v>1743</v>
      </c>
      <c r="O78" s="56">
        <f>SUM(O46:O77)</f>
        <v>2188</v>
      </c>
      <c r="P78" s="62">
        <f>O78/$O$78</f>
        <v>1</v>
      </c>
      <c r="Q78" s="48"/>
      <c r="R78" s="48"/>
    </row>
    <row r="79" spans="3:18" ht="16.5" thickTop="1" thickBot="1" x14ac:dyDescent="0.3">
      <c r="C79" s="260"/>
      <c r="D79" s="261"/>
      <c r="E79" s="56" t="s">
        <v>86</v>
      </c>
      <c r="F79" s="56">
        <v>1687</v>
      </c>
      <c r="G79" s="56">
        <v>1655</v>
      </c>
      <c r="H79" s="56">
        <v>1591</v>
      </c>
      <c r="I79" s="56">
        <v>1606</v>
      </c>
      <c r="J79" s="56">
        <v>1586</v>
      </c>
      <c r="K79" s="56">
        <v>1573</v>
      </c>
      <c r="L79" s="56">
        <v>1539</v>
      </c>
      <c r="M79" s="56">
        <v>1503</v>
      </c>
      <c r="N79" s="56">
        <v>1470</v>
      </c>
      <c r="O79" s="56">
        <v>1431</v>
      </c>
      <c r="P79" s="62">
        <f>O79/$O$78</f>
        <v>0.65402193784277884</v>
      </c>
      <c r="Q79" s="48">
        <f t="shared" si="25"/>
        <v>-2.6530612244897944E-2</v>
      </c>
      <c r="R79" s="48">
        <f>IF(OR(O79=0, F79=0),"-",O79/F79-1)</f>
        <v>-0.15174866627148786</v>
      </c>
    </row>
    <row r="80" spans="3:18" ht="20.25" customHeight="1" thickTop="1" x14ac:dyDescent="0.25">
      <c r="E80" s="57" t="s">
        <v>87</v>
      </c>
      <c r="F80" s="88"/>
      <c r="G80" s="88">
        <f t="shared" ref="G80:O80" si="28">G79/F79-1</f>
        <v>-1.8968583283936025E-2</v>
      </c>
      <c r="H80" s="88">
        <f t="shared" si="28"/>
        <v>-3.8670694864048394E-2</v>
      </c>
      <c r="I80" s="88">
        <f t="shared" si="28"/>
        <v>9.4280326838467321E-3</v>
      </c>
      <c r="J80" s="88">
        <f t="shared" si="28"/>
        <v>-1.2453300124533051E-2</v>
      </c>
      <c r="K80" s="88">
        <f t="shared" si="28"/>
        <v>-8.1967213114754189E-3</v>
      </c>
      <c r="L80" s="88">
        <f t="shared" si="28"/>
        <v>-2.1614748887476165E-2</v>
      </c>
      <c r="M80" s="88">
        <f t="shared" si="28"/>
        <v>-2.3391812865497075E-2</v>
      </c>
      <c r="N80" s="88">
        <f t="shared" si="28"/>
        <v>-2.1956087824351322E-2</v>
      </c>
      <c r="O80" s="89">
        <f t="shared" si="28"/>
        <v>-2.6530612244897944E-2</v>
      </c>
      <c r="Q80" s="60"/>
      <c r="R80" s="60"/>
    </row>
    <row r="83" spans="3:18" ht="18.75" x14ac:dyDescent="0.25">
      <c r="C83" s="264" t="s">
        <v>216</v>
      </c>
      <c r="D83" s="265"/>
      <c r="E83" s="269" t="s">
        <v>340</v>
      </c>
      <c r="F83" s="270"/>
      <c r="G83" s="270"/>
      <c r="H83" s="270"/>
      <c r="I83" s="270"/>
      <c r="J83" s="270"/>
      <c r="K83" s="270"/>
      <c r="L83" s="270"/>
      <c r="M83" s="270"/>
      <c r="N83" s="270"/>
      <c r="O83" s="271" t="s">
        <v>42</v>
      </c>
      <c r="P83" s="49"/>
      <c r="Q83" s="49"/>
      <c r="R83" s="49"/>
    </row>
    <row r="84" spans="3:18" ht="15" x14ac:dyDescent="0.15">
      <c r="C84" s="262" t="s">
        <v>93</v>
      </c>
      <c r="D84" s="263"/>
      <c r="E84" s="43">
        <v>3</v>
      </c>
      <c r="F84" s="44">
        <v>2004</v>
      </c>
      <c r="G84" s="44">
        <f t="shared" ref="G84:O84" si="29">F84+1</f>
        <v>2005</v>
      </c>
      <c r="H84" s="44">
        <f t="shared" si="29"/>
        <v>2006</v>
      </c>
      <c r="I84" s="44">
        <f t="shared" si="29"/>
        <v>2007</v>
      </c>
      <c r="J84" s="44">
        <f t="shared" si="29"/>
        <v>2008</v>
      </c>
      <c r="K84" s="44">
        <f t="shared" si="29"/>
        <v>2009</v>
      </c>
      <c r="L84" s="44">
        <f t="shared" si="29"/>
        <v>2010</v>
      </c>
      <c r="M84" s="44">
        <f t="shared" si="29"/>
        <v>2011</v>
      </c>
      <c r="N84" s="44">
        <f t="shared" si="29"/>
        <v>2012</v>
      </c>
      <c r="O84" s="44">
        <f t="shared" si="29"/>
        <v>2013</v>
      </c>
      <c r="P84" s="46" t="s">
        <v>91</v>
      </c>
      <c r="Q84" s="47" t="s">
        <v>88</v>
      </c>
      <c r="R84" s="47" t="s">
        <v>89</v>
      </c>
    </row>
    <row r="85" spans="3:18" ht="15" x14ac:dyDescent="0.25">
      <c r="C85" s="256"/>
      <c r="D85" s="257"/>
      <c r="E85" s="51" t="s">
        <v>0</v>
      </c>
      <c r="F85" s="52">
        <v>0</v>
      </c>
      <c r="G85" s="52">
        <v>0</v>
      </c>
      <c r="H85" s="52">
        <v>0</v>
      </c>
      <c r="I85" s="52">
        <v>0</v>
      </c>
      <c r="J85" s="52">
        <v>0</v>
      </c>
      <c r="K85" s="52">
        <v>0</v>
      </c>
      <c r="L85" s="52">
        <v>0</v>
      </c>
      <c r="M85" s="52">
        <v>0</v>
      </c>
      <c r="N85" s="52">
        <v>0</v>
      </c>
      <c r="O85" s="52">
        <v>0</v>
      </c>
      <c r="P85" s="62">
        <f>O85/$O$117</f>
        <v>0</v>
      </c>
      <c r="Q85" s="48" t="str">
        <f>IF(OR(O85=0, N85=0),"-",O85/N85-1)</f>
        <v>-</v>
      </c>
      <c r="R85" s="48" t="str">
        <f>IF(OR(O85=0, F85=0),"-",O85/F85-1)</f>
        <v>-</v>
      </c>
    </row>
    <row r="86" spans="3:18" ht="15" x14ac:dyDescent="0.25">
      <c r="C86" s="256"/>
      <c r="D86" s="257"/>
      <c r="E86" s="51" t="s">
        <v>1</v>
      </c>
      <c r="F86" s="53">
        <v>0</v>
      </c>
      <c r="G86" s="53">
        <v>0</v>
      </c>
      <c r="H86" s="53">
        <v>0</v>
      </c>
      <c r="I86" s="53">
        <v>0</v>
      </c>
      <c r="J86" s="53">
        <v>0</v>
      </c>
      <c r="K86" s="53">
        <v>0</v>
      </c>
      <c r="L86" s="53">
        <v>0</v>
      </c>
      <c r="M86" s="53">
        <v>0</v>
      </c>
      <c r="N86" s="53">
        <v>0</v>
      </c>
      <c r="O86" s="53">
        <v>0</v>
      </c>
      <c r="P86" s="62">
        <f t="shared" ref="P86:P117" si="30">O86/$O$117</f>
        <v>0</v>
      </c>
      <c r="Q86" s="48" t="str">
        <f t="shared" ref="Q86:Q116" si="31">IF(OR(O86=0, N86=0),"-",O86/N86-1)</f>
        <v>-</v>
      </c>
      <c r="R86" s="48" t="str">
        <f t="shared" ref="R86:R116" si="32">IF(OR(O86=0, F86=0),"-",O86/F86-1)</f>
        <v>-</v>
      </c>
    </row>
    <row r="87" spans="3:18" ht="15" x14ac:dyDescent="0.25">
      <c r="C87" s="256"/>
      <c r="D87" s="257"/>
      <c r="E87" s="51" t="s">
        <v>2</v>
      </c>
      <c r="F87" s="53">
        <v>0</v>
      </c>
      <c r="G87" s="53">
        <v>0</v>
      </c>
      <c r="H87" s="53">
        <v>0</v>
      </c>
      <c r="I87" s="53">
        <v>0</v>
      </c>
      <c r="J87" s="53">
        <v>0</v>
      </c>
      <c r="K87" s="53">
        <v>0</v>
      </c>
      <c r="L87" s="53">
        <v>0</v>
      </c>
      <c r="M87" s="53">
        <v>0</v>
      </c>
      <c r="N87" s="53">
        <v>0</v>
      </c>
      <c r="O87" s="53">
        <v>0</v>
      </c>
      <c r="P87" s="62">
        <f t="shared" si="30"/>
        <v>0</v>
      </c>
      <c r="Q87" s="48" t="str">
        <f t="shared" si="31"/>
        <v>-</v>
      </c>
      <c r="R87" s="48" t="str">
        <f t="shared" si="32"/>
        <v>-</v>
      </c>
    </row>
    <row r="88" spans="3:18" ht="15" x14ac:dyDescent="0.25">
      <c r="C88" s="256"/>
      <c r="D88" s="257"/>
      <c r="E88" s="51" t="s">
        <v>3</v>
      </c>
      <c r="F88" s="53">
        <v>41</v>
      </c>
      <c r="G88" s="53">
        <v>42</v>
      </c>
      <c r="H88" s="53">
        <v>48</v>
      </c>
      <c r="I88" s="53">
        <v>49</v>
      </c>
      <c r="J88" s="53">
        <v>50</v>
      </c>
      <c r="K88" s="53">
        <v>50</v>
      </c>
      <c r="L88" s="53">
        <v>47</v>
      </c>
      <c r="M88" s="53">
        <v>48</v>
      </c>
      <c r="N88" s="53">
        <v>51</v>
      </c>
      <c r="O88" s="53">
        <v>49</v>
      </c>
      <c r="P88" s="62">
        <f t="shared" si="30"/>
        <v>0.14583333333333334</v>
      </c>
      <c r="Q88" s="48">
        <f t="shared" si="31"/>
        <v>-3.9215686274509776E-2</v>
      </c>
      <c r="R88" s="48">
        <f t="shared" si="32"/>
        <v>0.19512195121951215</v>
      </c>
    </row>
    <row r="89" spans="3:18" ht="15" x14ac:dyDescent="0.25">
      <c r="C89" s="256"/>
      <c r="D89" s="257"/>
      <c r="E89" s="51" t="s">
        <v>4</v>
      </c>
      <c r="F89" s="53">
        <v>0</v>
      </c>
      <c r="G89" s="53">
        <v>0</v>
      </c>
      <c r="H89" s="53">
        <v>0</v>
      </c>
      <c r="I89" s="53">
        <v>0</v>
      </c>
      <c r="J89" s="53">
        <v>0</v>
      </c>
      <c r="K89" s="53">
        <v>0</v>
      </c>
      <c r="L89" s="53">
        <v>0</v>
      </c>
      <c r="M89" s="53">
        <v>0</v>
      </c>
      <c r="N89" s="53">
        <v>0</v>
      </c>
      <c r="O89" s="53">
        <v>0</v>
      </c>
      <c r="P89" s="62">
        <f t="shared" si="30"/>
        <v>0</v>
      </c>
      <c r="Q89" s="48" t="str">
        <f t="shared" si="31"/>
        <v>-</v>
      </c>
      <c r="R89" s="48" t="str">
        <f t="shared" si="32"/>
        <v>-</v>
      </c>
    </row>
    <row r="90" spans="3:18" ht="15" x14ac:dyDescent="0.25">
      <c r="C90" s="256"/>
      <c r="D90" s="257"/>
      <c r="E90" s="51" t="s">
        <v>5</v>
      </c>
      <c r="F90" s="53">
        <v>0</v>
      </c>
      <c r="G90" s="53">
        <v>0</v>
      </c>
      <c r="H90" s="53">
        <v>0</v>
      </c>
      <c r="I90" s="53">
        <v>0</v>
      </c>
      <c r="J90" s="53">
        <v>0</v>
      </c>
      <c r="K90" s="53">
        <v>0</v>
      </c>
      <c r="L90" s="53">
        <v>0</v>
      </c>
      <c r="M90" s="53">
        <v>0</v>
      </c>
      <c r="N90" s="53">
        <v>0</v>
      </c>
      <c r="O90" s="53">
        <v>0</v>
      </c>
      <c r="P90" s="62">
        <f t="shared" si="30"/>
        <v>0</v>
      </c>
      <c r="Q90" s="48" t="str">
        <f t="shared" si="31"/>
        <v>-</v>
      </c>
      <c r="R90" s="48" t="str">
        <f t="shared" si="32"/>
        <v>-</v>
      </c>
    </row>
    <row r="91" spans="3:18" ht="15" x14ac:dyDescent="0.25">
      <c r="C91" s="256"/>
      <c r="D91" s="257"/>
      <c r="E91" s="51" t="s">
        <v>6</v>
      </c>
      <c r="F91" s="53">
        <v>0</v>
      </c>
      <c r="G91" s="53">
        <v>0</v>
      </c>
      <c r="H91" s="53">
        <v>0</v>
      </c>
      <c r="I91" s="53">
        <v>0</v>
      </c>
      <c r="J91" s="53">
        <v>0</v>
      </c>
      <c r="K91" s="53">
        <v>18</v>
      </c>
      <c r="L91" s="53">
        <v>19</v>
      </c>
      <c r="M91" s="53">
        <v>19</v>
      </c>
      <c r="N91" s="53">
        <v>19</v>
      </c>
      <c r="O91" s="53">
        <v>18</v>
      </c>
      <c r="P91" s="62">
        <f t="shared" si="30"/>
        <v>5.3571428571428568E-2</v>
      </c>
      <c r="Q91" s="48">
        <f t="shared" si="31"/>
        <v>-5.2631578947368474E-2</v>
      </c>
      <c r="R91" s="48" t="str">
        <f t="shared" si="32"/>
        <v>-</v>
      </c>
    </row>
    <row r="92" spans="3:18" ht="15" x14ac:dyDescent="0.25">
      <c r="C92" s="256"/>
      <c r="D92" s="257"/>
      <c r="E92" s="51" t="s">
        <v>7</v>
      </c>
      <c r="F92" s="53">
        <v>0</v>
      </c>
      <c r="G92" s="53">
        <v>0</v>
      </c>
      <c r="H92" s="53">
        <v>0</v>
      </c>
      <c r="I92" s="53">
        <v>0</v>
      </c>
      <c r="J92" s="53">
        <v>0</v>
      </c>
      <c r="K92" s="53">
        <v>0</v>
      </c>
      <c r="L92" s="53">
        <v>0</v>
      </c>
      <c r="M92" s="53">
        <v>0</v>
      </c>
      <c r="N92" s="53">
        <v>0</v>
      </c>
      <c r="O92" s="53">
        <v>0</v>
      </c>
      <c r="P92" s="62">
        <f t="shared" si="30"/>
        <v>0</v>
      </c>
      <c r="Q92" s="48" t="str">
        <f t="shared" si="31"/>
        <v>-</v>
      </c>
      <c r="R92" s="48" t="str">
        <f t="shared" si="32"/>
        <v>-</v>
      </c>
    </row>
    <row r="93" spans="3:18" ht="15" x14ac:dyDescent="0.25">
      <c r="C93" s="256"/>
      <c r="D93" s="257"/>
      <c r="E93" s="51" t="s">
        <v>8</v>
      </c>
      <c r="F93" s="53">
        <v>0</v>
      </c>
      <c r="G93" s="53">
        <v>0</v>
      </c>
      <c r="H93" s="53">
        <v>0</v>
      </c>
      <c r="I93" s="53">
        <v>0</v>
      </c>
      <c r="J93" s="53">
        <v>0</v>
      </c>
      <c r="K93" s="53">
        <v>0</v>
      </c>
      <c r="L93" s="53">
        <v>7</v>
      </c>
      <c r="M93" s="53">
        <v>7</v>
      </c>
      <c r="N93" s="53">
        <v>7</v>
      </c>
      <c r="O93" s="53">
        <v>7</v>
      </c>
      <c r="P93" s="62">
        <f t="shared" si="30"/>
        <v>2.0833333333333332E-2</v>
      </c>
      <c r="Q93" s="48">
        <f t="shared" si="31"/>
        <v>0</v>
      </c>
      <c r="R93" s="48" t="str">
        <f t="shared" si="32"/>
        <v>-</v>
      </c>
    </row>
    <row r="94" spans="3:18" ht="15" x14ac:dyDescent="0.25">
      <c r="C94" s="256"/>
      <c r="D94" s="257"/>
      <c r="E94" s="51" t="s">
        <v>9</v>
      </c>
      <c r="F94" s="53">
        <v>0</v>
      </c>
      <c r="G94" s="53">
        <v>0</v>
      </c>
      <c r="H94" s="53">
        <v>0</v>
      </c>
      <c r="I94" s="53">
        <v>0</v>
      </c>
      <c r="J94" s="53">
        <v>0</v>
      </c>
      <c r="K94" s="53">
        <v>0</v>
      </c>
      <c r="L94" s="53">
        <v>0</v>
      </c>
      <c r="M94" s="53">
        <v>0</v>
      </c>
      <c r="N94" s="53">
        <v>0</v>
      </c>
      <c r="O94" s="53">
        <v>0</v>
      </c>
      <c r="P94" s="62">
        <f t="shared" si="30"/>
        <v>0</v>
      </c>
      <c r="Q94" s="48" t="str">
        <f t="shared" si="31"/>
        <v>-</v>
      </c>
      <c r="R94" s="48" t="str">
        <f t="shared" si="32"/>
        <v>-</v>
      </c>
    </row>
    <row r="95" spans="3:18" ht="15" x14ac:dyDescent="0.25">
      <c r="C95" s="256"/>
      <c r="D95" s="257"/>
      <c r="E95" s="51" t="s">
        <v>10</v>
      </c>
      <c r="F95" s="53">
        <v>0</v>
      </c>
      <c r="G95" s="53">
        <v>0</v>
      </c>
      <c r="H95" s="53">
        <v>0</v>
      </c>
      <c r="I95" s="53">
        <v>0</v>
      </c>
      <c r="J95" s="53">
        <v>0</v>
      </c>
      <c r="K95" s="53">
        <v>0</v>
      </c>
      <c r="L95" s="53">
        <v>0</v>
      </c>
      <c r="M95" s="53">
        <v>0</v>
      </c>
      <c r="N95" s="53">
        <v>0</v>
      </c>
      <c r="O95" s="53">
        <v>0</v>
      </c>
      <c r="P95" s="62">
        <f t="shared" si="30"/>
        <v>0</v>
      </c>
      <c r="Q95" s="48" t="str">
        <f t="shared" si="31"/>
        <v>-</v>
      </c>
      <c r="R95" s="48" t="str">
        <f t="shared" si="32"/>
        <v>-</v>
      </c>
    </row>
    <row r="96" spans="3:18" ht="15" x14ac:dyDescent="0.25">
      <c r="C96" s="256"/>
      <c r="D96" s="257"/>
      <c r="E96" s="51" t="s">
        <v>11</v>
      </c>
      <c r="F96" s="53">
        <v>235</v>
      </c>
      <c r="G96" s="53">
        <v>248</v>
      </c>
      <c r="H96" s="53">
        <v>243</v>
      </c>
      <c r="I96" s="53">
        <v>235</v>
      </c>
      <c r="J96" s="53">
        <v>236</v>
      </c>
      <c r="K96" s="53">
        <v>233</v>
      </c>
      <c r="L96" s="53">
        <v>225</v>
      </c>
      <c r="M96" s="53">
        <v>220</v>
      </c>
      <c r="N96" s="53">
        <v>213</v>
      </c>
      <c r="O96" s="53">
        <v>209</v>
      </c>
      <c r="P96" s="62">
        <f t="shared" si="30"/>
        <v>0.62202380952380953</v>
      </c>
      <c r="Q96" s="48">
        <f t="shared" si="31"/>
        <v>-1.8779342723004744E-2</v>
      </c>
      <c r="R96" s="48">
        <f t="shared" si="32"/>
        <v>-0.11063829787234047</v>
      </c>
    </row>
    <row r="97" spans="3:18" ht="15" x14ac:dyDescent="0.25">
      <c r="C97" s="256"/>
      <c r="D97" s="257"/>
      <c r="E97" s="51" t="s">
        <v>12</v>
      </c>
      <c r="F97" s="53">
        <v>0</v>
      </c>
      <c r="G97" s="53">
        <v>0</v>
      </c>
      <c r="H97" s="53">
        <v>0</v>
      </c>
      <c r="I97" s="53">
        <v>0</v>
      </c>
      <c r="J97" s="53">
        <v>0</v>
      </c>
      <c r="K97" s="53">
        <v>0</v>
      </c>
      <c r="L97" s="53">
        <v>0</v>
      </c>
      <c r="M97" s="53">
        <v>0</v>
      </c>
      <c r="N97" s="53">
        <v>10</v>
      </c>
      <c r="O97" s="53">
        <v>12</v>
      </c>
      <c r="P97" s="62">
        <f t="shared" si="30"/>
        <v>3.5714285714285712E-2</v>
      </c>
      <c r="Q97" s="48">
        <f t="shared" si="31"/>
        <v>0.19999999999999996</v>
      </c>
      <c r="R97" s="48" t="str">
        <f t="shared" si="32"/>
        <v>-</v>
      </c>
    </row>
    <row r="98" spans="3:18" ht="15" x14ac:dyDescent="0.25">
      <c r="C98" s="256"/>
      <c r="D98" s="257"/>
      <c r="E98" s="51" t="s">
        <v>13</v>
      </c>
      <c r="F98" s="53">
        <v>0</v>
      </c>
      <c r="G98" s="53">
        <v>0</v>
      </c>
      <c r="H98" s="53">
        <v>0</v>
      </c>
      <c r="I98" s="53">
        <v>0</v>
      </c>
      <c r="J98" s="53">
        <v>0</v>
      </c>
      <c r="K98" s="53">
        <v>0</v>
      </c>
      <c r="L98" s="53">
        <v>0</v>
      </c>
      <c r="M98" s="53">
        <v>0</v>
      </c>
      <c r="N98" s="53">
        <v>0</v>
      </c>
      <c r="O98" s="53">
        <v>0</v>
      </c>
      <c r="P98" s="62">
        <f t="shared" si="30"/>
        <v>0</v>
      </c>
      <c r="Q98" s="48" t="str">
        <f t="shared" si="31"/>
        <v>-</v>
      </c>
      <c r="R98" s="48" t="str">
        <f t="shared" si="32"/>
        <v>-</v>
      </c>
    </row>
    <row r="99" spans="3:18" ht="15" x14ac:dyDescent="0.25">
      <c r="C99" s="256"/>
      <c r="D99" s="257"/>
      <c r="E99" s="51" t="s">
        <v>14</v>
      </c>
      <c r="F99" s="53">
        <v>0</v>
      </c>
      <c r="G99" s="53">
        <v>0</v>
      </c>
      <c r="H99" s="53">
        <v>0</v>
      </c>
      <c r="I99" s="53">
        <v>0</v>
      </c>
      <c r="J99" s="53">
        <v>0</v>
      </c>
      <c r="K99" s="53">
        <v>0</v>
      </c>
      <c r="L99" s="53">
        <v>0</v>
      </c>
      <c r="M99" s="53">
        <v>0</v>
      </c>
      <c r="N99" s="53">
        <v>0</v>
      </c>
      <c r="O99" s="53">
        <v>0</v>
      </c>
      <c r="P99" s="62">
        <f t="shared" si="30"/>
        <v>0</v>
      </c>
      <c r="Q99" s="48" t="str">
        <f t="shared" si="31"/>
        <v>-</v>
      </c>
      <c r="R99" s="48" t="str">
        <f t="shared" si="32"/>
        <v>-</v>
      </c>
    </row>
    <row r="100" spans="3:18" ht="15" x14ac:dyDescent="0.25">
      <c r="C100" s="256"/>
      <c r="D100" s="257"/>
      <c r="E100" s="51" t="s">
        <v>15</v>
      </c>
      <c r="F100" s="53">
        <v>0</v>
      </c>
      <c r="G100" s="53">
        <v>0</v>
      </c>
      <c r="H100" s="53">
        <v>0</v>
      </c>
      <c r="I100" s="53">
        <v>0</v>
      </c>
      <c r="J100" s="53">
        <v>0</v>
      </c>
      <c r="K100" s="53">
        <v>0</v>
      </c>
      <c r="L100" s="53">
        <v>0</v>
      </c>
      <c r="M100" s="53">
        <v>0</v>
      </c>
      <c r="N100" s="53">
        <v>0</v>
      </c>
      <c r="O100" s="53">
        <v>0</v>
      </c>
      <c r="P100" s="62">
        <f t="shared" si="30"/>
        <v>0</v>
      </c>
      <c r="Q100" s="48" t="str">
        <f t="shared" si="31"/>
        <v>-</v>
      </c>
      <c r="R100" s="48" t="str">
        <f t="shared" si="32"/>
        <v>-</v>
      </c>
    </row>
    <row r="101" spans="3:18" ht="15" x14ac:dyDescent="0.25">
      <c r="C101" s="256"/>
      <c r="D101" s="257"/>
      <c r="E101" s="51" t="s">
        <v>16</v>
      </c>
      <c r="F101" s="53">
        <v>0</v>
      </c>
      <c r="G101" s="53">
        <v>0</v>
      </c>
      <c r="H101" s="53">
        <v>0</v>
      </c>
      <c r="I101" s="53">
        <v>0</v>
      </c>
      <c r="J101" s="53">
        <v>0</v>
      </c>
      <c r="K101" s="53">
        <v>0</v>
      </c>
      <c r="L101" s="53">
        <v>0</v>
      </c>
      <c r="M101" s="53">
        <v>0</v>
      </c>
      <c r="N101" s="53">
        <v>0</v>
      </c>
      <c r="O101" s="53">
        <v>0</v>
      </c>
      <c r="P101" s="62">
        <f t="shared" si="30"/>
        <v>0</v>
      </c>
      <c r="Q101" s="48" t="str">
        <f t="shared" si="31"/>
        <v>-</v>
      </c>
      <c r="R101" s="48" t="str">
        <f t="shared" si="32"/>
        <v>-</v>
      </c>
    </row>
    <row r="102" spans="3:18" ht="15" x14ac:dyDescent="0.25">
      <c r="C102" s="256"/>
      <c r="D102" s="257"/>
      <c r="E102" s="51" t="s">
        <v>17</v>
      </c>
      <c r="F102" s="53">
        <v>0</v>
      </c>
      <c r="G102" s="53">
        <v>0</v>
      </c>
      <c r="H102" s="53">
        <v>0</v>
      </c>
      <c r="I102" s="53">
        <v>0</v>
      </c>
      <c r="J102" s="53">
        <v>0</v>
      </c>
      <c r="K102" s="53">
        <v>0</v>
      </c>
      <c r="L102" s="53">
        <v>0</v>
      </c>
      <c r="M102" s="53">
        <v>0</v>
      </c>
      <c r="N102" s="53">
        <v>0</v>
      </c>
      <c r="O102" s="53">
        <v>0</v>
      </c>
      <c r="P102" s="62">
        <f t="shared" si="30"/>
        <v>0</v>
      </c>
      <c r="Q102" s="48" t="str">
        <f t="shared" si="31"/>
        <v>-</v>
      </c>
      <c r="R102" s="48" t="str">
        <f t="shared" si="32"/>
        <v>-</v>
      </c>
    </row>
    <row r="103" spans="3:18" ht="15" x14ac:dyDescent="0.25">
      <c r="C103" s="256"/>
      <c r="D103" s="257"/>
      <c r="E103" s="51" t="s">
        <v>18</v>
      </c>
      <c r="F103" s="53">
        <v>0</v>
      </c>
      <c r="G103" s="53">
        <v>0</v>
      </c>
      <c r="H103" s="53">
        <v>0</v>
      </c>
      <c r="I103" s="53">
        <v>0</v>
      </c>
      <c r="J103" s="53">
        <v>0</v>
      </c>
      <c r="K103" s="53">
        <v>0</v>
      </c>
      <c r="L103" s="53">
        <v>0</v>
      </c>
      <c r="M103" s="53">
        <v>0</v>
      </c>
      <c r="N103" s="53">
        <v>0</v>
      </c>
      <c r="O103" s="53">
        <v>0</v>
      </c>
      <c r="P103" s="62">
        <f t="shared" si="30"/>
        <v>0</v>
      </c>
      <c r="Q103" s="48" t="str">
        <f t="shared" si="31"/>
        <v>-</v>
      </c>
      <c r="R103" s="48" t="str">
        <f t="shared" si="32"/>
        <v>-</v>
      </c>
    </row>
    <row r="104" spans="3:18" ht="15" x14ac:dyDescent="0.25">
      <c r="C104" s="256"/>
      <c r="D104" s="257"/>
      <c r="E104" s="51" t="s">
        <v>19</v>
      </c>
      <c r="F104" s="53">
        <v>0</v>
      </c>
      <c r="G104" s="53">
        <v>0</v>
      </c>
      <c r="H104" s="53">
        <v>0</v>
      </c>
      <c r="I104" s="53">
        <v>0</v>
      </c>
      <c r="J104" s="53">
        <v>0</v>
      </c>
      <c r="K104" s="53">
        <v>0</v>
      </c>
      <c r="L104" s="53">
        <v>0</v>
      </c>
      <c r="M104" s="53">
        <v>0</v>
      </c>
      <c r="N104" s="53">
        <v>0</v>
      </c>
      <c r="O104" s="53">
        <v>0</v>
      </c>
      <c r="P104" s="62">
        <f t="shared" si="30"/>
        <v>0</v>
      </c>
      <c r="Q104" s="48" t="str">
        <f t="shared" si="31"/>
        <v>-</v>
      </c>
      <c r="R104" s="48" t="str">
        <f t="shared" si="32"/>
        <v>-</v>
      </c>
    </row>
    <row r="105" spans="3:18" ht="15" x14ac:dyDescent="0.25">
      <c r="C105" s="256"/>
      <c r="D105" s="257"/>
      <c r="E105" s="51" t="s">
        <v>20</v>
      </c>
      <c r="F105" s="53">
        <v>4</v>
      </c>
      <c r="G105" s="53">
        <v>4</v>
      </c>
      <c r="H105" s="53">
        <v>5</v>
      </c>
      <c r="I105" s="53">
        <v>5</v>
      </c>
      <c r="J105" s="53">
        <v>5</v>
      </c>
      <c r="K105" s="53">
        <v>4</v>
      </c>
      <c r="L105" s="53">
        <v>5</v>
      </c>
      <c r="M105" s="53">
        <v>5</v>
      </c>
      <c r="N105" s="53">
        <v>4</v>
      </c>
      <c r="O105" s="53">
        <v>3</v>
      </c>
      <c r="P105" s="62">
        <f t="shared" si="30"/>
        <v>8.9285714285714281E-3</v>
      </c>
      <c r="Q105" s="48">
        <f t="shared" si="31"/>
        <v>-0.25</v>
      </c>
      <c r="R105" s="48">
        <f t="shared" si="32"/>
        <v>-0.25</v>
      </c>
    </row>
    <row r="106" spans="3:18" ht="15" x14ac:dyDescent="0.25">
      <c r="C106" s="256"/>
      <c r="D106" s="257"/>
      <c r="E106" s="51" t="s">
        <v>21</v>
      </c>
      <c r="F106" s="53">
        <v>0</v>
      </c>
      <c r="G106" s="53">
        <v>0</v>
      </c>
      <c r="H106" s="53">
        <v>0</v>
      </c>
      <c r="I106" s="53">
        <v>0</v>
      </c>
      <c r="J106" s="53">
        <v>0</v>
      </c>
      <c r="K106" s="53">
        <v>0</v>
      </c>
      <c r="L106" s="53">
        <v>0</v>
      </c>
      <c r="M106" s="53">
        <v>0</v>
      </c>
      <c r="N106" s="53">
        <v>0</v>
      </c>
      <c r="O106" s="53">
        <v>0</v>
      </c>
      <c r="P106" s="62">
        <f t="shared" si="30"/>
        <v>0</v>
      </c>
      <c r="Q106" s="48" t="str">
        <f t="shared" si="31"/>
        <v>-</v>
      </c>
      <c r="R106" s="48" t="str">
        <f t="shared" si="32"/>
        <v>-</v>
      </c>
    </row>
    <row r="107" spans="3:18" ht="15" x14ac:dyDescent="0.25">
      <c r="C107" s="256"/>
      <c r="D107" s="257"/>
      <c r="E107" s="51" t="s">
        <v>22</v>
      </c>
      <c r="F107" s="53">
        <v>0</v>
      </c>
      <c r="G107" s="53">
        <v>0</v>
      </c>
      <c r="H107" s="53">
        <v>0</v>
      </c>
      <c r="I107" s="53">
        <v>0</v>
      </c>
      <c r="J107" s="53">
        <v>0</v>
      </c>
      <c r="K107" s="53">
        <v>0</v>
      </c>
      <c r="L107" s="53">
        <v>0</v>
      </c>
      <c r="M107" s="53">
        <v>0</v>
      </c>
      <c r="N107" s="53">
        <v>0</v>
      </c>
      <c r="O107" s="53">
        <v>0</v>
      </c>
      <c r="P107" s="62">
        <f>O107/$O$117</f>
        <v>0</v>
      </c>
      <c r="Q107" s="48" t="str">
        <f t="shared" si="31"/>
        <v>-</v>
      </c>
      <c r="R107" s="48" t="str">
        <f t="shared" si="32"/>
        <v>-</v>
      </c>
    </row>
    <row r="108" spans="3:18" ht="15" x14ac:dyDescent="0.25">
      <c r="C108" s="256"/>
      <c r="D108" s="257"/>
      <c r="E108" s="51" t="s">
        <v>23</v>
      </c>
      <c r="F108" s="53">
        <v>0</v>
      </c>
      <c r="G108" s="53">
        <v>0</v>
      </c>
      <c r="H108" s="53">
        <v>0</v>
      </c>
      <c r="I108" s="53">
        <v>0</v>
      </c>
      <c r="J108" s="53">
        <v>0</v>
      </c>
      <c r="K108" s="53">
        <v>0</v>
      </c>
      <c r="L108" s="53">
        <v>0</v>
      </c>
      <c r="M108" s="53">
        <v>0</v>
      </c>
      <c r="N108" s="53">
        <v>0</v>
      </c>
      <c r="O108" s="53">
        <v>0</v>
      </c>
      <c r="P108" s="62">
        <f t="shared" si="30"/>
        <v>0</v>
      </c>
      <c r="Q108" s="48" t="str">
        <f t="shared" si="31"/>
        <v>-</v>
      </c>
      <c r="R108" s="48" t="str">
        <f t="shared" si="32"/>
        <v>-</v>
      </c>
    </row>
    <row r="109" spans="3:18" ht="15" x14ac:dyDescent="0.25">
      <c r="C109" s="256"/>
      <c r="D109" s="257"/>
      <c r="E109" s="51" t="s">
        <v>24</v>
      </c>
      <c r="F109" s="53">
        <v>0</v>
      </c>
      <c r="G109" s="53">
        <v>0</v>
      </c>
      <c r="H109" s="53">
        <v>0</v>
      </c>
      <c r="I109" s="53">
        <v>0</v>
      </c>
      <c r="J109" s="53">
        <v>0</v>
      </c>
      <c r="K109" s="53">
        <v>0</v>
      </c>
      <c r="L109" s="53">
        <v>0</v>
      </c>
      <c r="M109" s="53">
        <v>0</v>
      </c>
      <c r="N109" s="53">
        <v>0</v>
      </c>
      <c r="O109" s="53">
        <v>0</v>
      </c>
      <c r="P109" s="62">
        <f t="shared" si="30"/>
        <v>0</v>
      </c>
      <c r="Q109" s="48" t="str">
        <f t="shared" si="31"/>
        <v>-</v>
      </c>
      <c r="R109" s="48" t="str">
        <f t="shared" si="32"/>
        <v>-</v>
      </c>
    </row>
    <row r="110" spans="3:18" ht="15" x14ac:dyDescent="0.25">
      <c r="C110" s="256"/>
      <c r="D110" s="257"/>
      <c r="E110" s="51" t="s">
        <v>25</v>
      </c>
      <c r="F110" s="53">
        <v>0</v>
      </c>
      <c r="G110" s="53">
        <v>8</v>
      </c>
      <c r="H110" s="53">
        <v>8</v>
      </c>
      <c r="I110" s="53">
        <v>8</v>
      </c>
      <c r="J110" s="53">
        <v>8</v>
      </c>
      <c r="K110" s="53">
        <v>8</v>
      </c>
      <c r="L110" s="53">
        <v>7</v>
      </c>
      <c r="M110" s="53">
        <v>7</v>
      </c>
      <c r="N110" s="53">
        <v>7</v>
      </c>
      <c r="O110" s="53">
        <v>7</v>
      </c>
      <c r="P110" s="62">
        <f t="shared" si="30"/>
        <v>2.0833333333333332E-2</v>
      </c>
      <c r="Q110" s="48">
        <f t="shared" si="31"/>
        <v>0</v>
      </c>
      <c r="R110" s="48" t="str">
        <f t="shared" si="32"/>
        <v>-</v>
      </c>
    </row>
    <row r="111" spans="3:18" ht="15" x14ac:dyDescent="0.25">
      <c r="C111" s="256"/>
      <c r="D111" s="257"/>
      <c r="E111" s="51" t="s">
        <v>26</v>
      </c>
      <c r="F111" s="53">
        <v>0</v>
      </c>
      <c r="G111" s="53">
        <v>0</v>
      </c>
      <c r="H111" s="53">
        <v>0</v>
      </c>
      <c r="I111" s="53">
        <v>0</v>
      </c>
      <c r="J111" s="53">
        <v>0</v>
      </c>
      <c r="K111" s="53">
        <v>0</v>
      </c>
      <c r="L111" s="53">
        <v>0</v>
      </c>
      <c r="M111" s="53">
        <v>0</v>
      </c>
      <c r="N111" s="53">
        <v>0</v>
      </c>
      <c r="O111" s="53">
        <v>0</v>
      </c>
      <c r="P111" s="62">
        <f t="shared" si="30"/>
        <v>0</v>
      </c>
      <c r="Q111" s="48" t="str">
        <f t="shared" si="31"/>
        <v>-</v>
      </c>
      <c r="R111" s="48" t="str">
        <f t="shared" si="32"/>
        <v>-</v>
      </c>
    </row>
    <row r="112" spans="3:18" ht="15" x14ac:dyDescent="0.25">
      <c r="C112" s="256"/>
      <c r="D112" s="257"/>
      <c r="E112" s="51" t="s">
        <v>27</v>
      </c>
      <c r="F112" s="53">
        <v>0</v>
      </c>
      <c r="G112" s="53">
        <v>0</v>
      </c>
      <c r="H112" s="53">
        <v>0</v>
      </c>
      <c r="I112" s="53">
        <v>0</v>
      </c>
      <c r="J112" s="53">
        <v>0</v>
      </c>
      <c r="K112" s="53">
        <v>0</v>
      </c>
      <c r="L112" s="53">
        <v>0</v>
      </c>
      <c r="M112" s="53">
        <v>0</v>
      </c>
      <c r="N112" s="53">
        <v>0</v>
      </c>
      <c r="O112" s="53">
        <v>0</v>
      </c>
      <c r="P112" s="62">
        <f t="shared" si="30"/>
        <v>0</v>
      </c>
      <c r="Q112" s="48" t="str">
        <f t="shared" si="31"/>
        <v>-</v>
      </c>
      <c r="R112" s="48" t="str">
        <f t="shared" si="32"/>
        <v>-</v>
      </c>
    </row>
    <row r="113" spans="3:18" ht="15" x14ac:dyDescent="0.25">
      <c r="C113" s="256"/>
      <c r="D113" s="257"/>
      <c r="E113" s="51" t="s">
        <v>28</v>
      </c>
      <c r="F113" s="53">
        <v>0</v>
      </c>
      <c r="G113" s="53">
        <v>0</v>
      </c>
      <c r="H113" s="53">
        <v>0</v>
      </c>
      <c r="I113" s="53">
        <v>0</v>
      </c>
      <c r="J113" s="53">
        <v>0</v>
      </c>
      <c r="K113" s="53">
        <v>0</v>
      </c>
      <c r="L113" s="53">
        <v>0</v>
      </c>
      <c r="M113" s="53">
        <v>0</v>
      </c>
      <c r="N113" s="53">
        <v>0</v>
      </c>
      <c r="O113" s="53">
        <v>3</v>
      </c>
      <c r="P113" s="62">
        <f t="shared" si="30"/>
        <v>8.9285714285714281E-3</v>
      </c>
      <c r="Q113" s="48" t="str">
        <f t="shared" si="31"/>
        <v>-</v>
      </c>
      <c r="R113" s="48" t="str">
        <f t="shared" si="32"/>
        <v>-</v>
      </c>
    </row>
    <row r="114" spans="3:18" ht="15" x14ac:dyDescent="0.25">
      <c r="C114" s="256"/>
      <c r="D114" s="257"/>
      <c r="E114" s="51" t="s">
        <v>29</v>
      </c>
      <c r="F114" s="53">
        <v>0</v>
      </c>
      <c r="G114" s="53">
        <v>0</v>
      </c>
      <c r="H114" s="53">
        <v>0</v>
      </c>
      <c r="I114" s="53">
        <v>0</v>
      </c>
      <c r="J114" s="53">
        <v>0</v>
      </c>
      <c r="K114" s="53">
        <v>0</v>
      </c>
      <c r="L114" s="53">
        <v>0</v>
      </c>
      <c r="M114" s="53">
        <v>0</v>
      </c>
      <c r="N114" s="53">
        <v>0</v>
      </c>
      <c r="O114" s="53">
        <v>0</v>
      </c>
      <c r="P114" s="62">
        <f t="shared" si="30"/>
        <v>0</v>
      </c>
      <c r="Q114" s="48" t="str">
        <f t="shared" si="31"/>
        <v>-</v>
      </c>
      <c r="R114" s="48" t="str">
        <f t="shared" si="32"/>
        <v>-</v>
      </c>
    </row>
    <row r="115" spans="3:18" ht="15" x14ac:dyDescent="0.25">
      <c r="C115" s="256"/>
      <c r="D115" s="257"/>
      <c r="E115" s="51" t="s">
        <v>30</v>
      </c>
      <c r="F115" s="53">
        <v>12</v>
      </c>
      <c r="G115" s="53">
        <v>14</v>
      </c>
      <c r="H115" s="53">
        <v>15</v>
      </c>
      <c r="I115" s="53">
        <v>19</v>
      </c>
      <c r="J115" s="53">
        <v>25</v>
      </c>
      <c r="K115" s="53">
        <v>24</v>
      </c>
      <c r="L115" s="53">
        <v>28</v>
      </c>
      <c r="M115" s="53">
        <v>29</v>
      </c>
      <c r="N115" s="53">
        <v>28</v>
      </c>
      <c r="O115" s="53">
        <v>28</v>
      </c>
      <c r="P115" s="62">
        <f t="shared" si="30"/>
        <v>8.3333333333333329E-2</v>
      </c>
      <c r="Q115" s="48">
        <f t="shared" si="31"/>
        <v>0</v>
      </c>
      <c r="R115" s="48">
        <f t="shared" si="32"/>
        <v>1.3333333333333335</v>
      </c>
    </row>
    <row r="116" spans="3:18" ht="15" x14ac:dyDescent="0.25">
      <c r="C116" s="256"/>
      <c r="D116" s="257"/>
      <c r="E116" s="54" t="s">
        <v>41</v>
      </c>
      <c r="F116" s="53">
        <v>0</v>
      </c>
      <c r="G116" s="53">
        <v>0</v>
      </c>
      <c r="H116" s="53">
        <v>0</v>
      </c>
      <c r="I116" s="53">
        <v>0</v>
      </c>
      <c r="J116" s="53">
        <v>0</v>
      </c>
      <c r="K116" s="53">
        <v>0</v>
      </c>
      <c r="L116" s="53">
        <v>0</v>
      </c>
      <c r="M116" s="53">
        <v>0</v>
      </c>
      <c r="N116" s="53">
        <v>0</v>
      </c>
      <c r="O116" s="53">
        <v>0</v>
      </c>
      <c r="P116" s="62">
        <f t="shared" si="30"/>
        <v>0</v>
      </c>
      <c r="Q116" s="48" t="str">
        <f t="shared" si="31"/>
        <v>-</v>
      </c>
      <c r="R116" s="48" t="str">
        <f t="shared" si="32"/>
        <v>-</v>
      </c>
    </row>
    <row r="117" spans="3:18" ht="15.75" thickBot="1" x14ac:dyDescent="0.3">
      <c r="C117" s="258"/>
      <c r="D117" s="259"/>
      <c r="E117" s="55" t="s">
        <v>85</v>
      </c>
      <c r="F117" s="56">
        <f>SUM(F85:F116)</f>
        <v>292</v>
      </c>
      <c r="G117" s="56">
        <f t="shared" ref="G117:N117" si="33">SUM(G85:G116)</f>
        <v>316</v>
      </c>
      <c r="H117" s="56">
        <f t="shared" si="33"/>
        <v>319</v>
      </c>
      <c r="I117" s="56">
        <f t="shared" si="33"/>
        <v>316</v>
      </c>
      <c r="J117" s="56">
        <f t="shared" si="33"/>
        <v>324</v>
      </c>
      <c r="K117" s="56">
        <f t="shared" si="33"/>
        <v>337</v>
      </c>
      <c r="L117" s="56">
        <f t="shared" si="33"/>
        <v>338</v>
      </c>
      <c r="M117" s="56">
        <f t="shared" si="33"/>
        <v>335</v>
      </c>
      <c r="N117" s="56">
        <f t="shared" si="33"/>
        <v>339</v>
      </c>
      <c r="O117" s="56">
        <f>SUM(O85:O116)</f>
        <v>336</v>
      </c>
      <c r="P117" s="62">
        <f t="shared" si="30"/>
        <v>1</v>
      </c>
      <c r="Q117" s="93"/>
      <c r="R117" s="93"/>
    </row>
    <row r="118" spans="3:18" ht="16.5" thickTop="1" thickBot="1" x14ac:dyDescent="0.3">
      <c r="C118" s="260"/>
      <c r="D118" s="261"/>
      <c r="E118" s="56" t="s">
        <v>86</v>
      </c>
      <c r="F118" s="56">
        <v>292</v>
      </c>
      <c r="G118" s="56">
        <v>308</v>
      </c>
      <c r="H118" s="56">
        <v>311</v>
      </c>
      <c r="I118" s="56">
        <v>308</v>
      </c>
      <c r="J118" s="56">
        <v>316</v>
      </c>
      <c r="K118" s="56">
        <v>311</v>
      </c>
      <c r="L118" s="56">
        <v>305</v>
      </c>
      <c r="M118" s="56">
        <v>302</v>
      </c>
      <c r="N118" s="56">
        <v>296</v>
      </c>
      <c r="O118" s="56">
        <v>289</v>
      </c>
      <c r="P118" s="62">
        <f>O118/$O$117</f>
        <v>0.86011904761904767</v>
      </c>
      <c r="Q118" s="48">
        <f>IF(OR(O118=0, N118=0),"-",O118/N118-1)</f>
        <v>-2.3648648648648685E-2</v>
      </c>
      <c r="R118" s="48">
        <f>IF(OR(O118=0, F118=0),"-",O118/F118-1)</f>
        <v>-1.0273972602739767E-2</v>
      </c>
    </row>
    <row r="119" spans="3:18" ht="15.75" thickTop="1" x14ac:dyDescent="0.25">
      <c r="E119" s="57" t="s">
        <v>87</v>
      </c>
      <c r="F119" s="88"/>
      <c r="G119" s="88">
        <f>G118/F118-1</f>
        <v>5.4794520547945202E-2</v>
      </c>
      <c r="H119" s="88">
        <f t="shared" ref="H119:O119" si="34">H118/G118-1</f>
        <v>9.7402597402598268E-3</v>
      </c>
      <c r="I119" s="88">
        <f t="shared" si="34"/>
        <v>-9.6463022508038732E-3</v>
      </c>
      <c r="J119" s="88">
        <f t="shared" si="34"/>
        <v>2.5974025974025983E-2</v>
      </c>
      <c r="K119" s="88">
        <f t="shared" si="34"/>
        <v>-1.5822784810126556E-2</v>
      </c>
      <c r="L119" s="88">
        <f t="shared" si="34"/>
        <v>-1.9292604501607746E-2</v>
      </c>
      <c r="M119" s="88">
        <f t="shared" si="34"/>
        <v>-9.8360655737704805E-3</v>
      </c>
      <c r="N119" s="88">
        <f t="shared" si="34"/>
        <v>-1.9867549668874163E-2</v>
      </c>
      <c r="O119" s="89">
        <f t="shared" si="34"/>
        <v>-2.3648648648648685E-2</v>
      </c>
      <c r="Q119" s="60"/>
      <c r="R119" s="60"/>
    </row>
    <row r="120" spans="3:18" x14ac:dyDescent="0.15">
      <c r="G120" s="22"/>
      <c r="H120" s="22"/>
      <c r="I120" s="22"/>
      <c r="J120" s="22"/>
      <c r="K120" s="22"/>
      <c r="L120" s="22"/>
      <c r="M120" s="22"/>
      <c r="N120" s="22"/>
      <c r="O120" s="22"/>
    </row>
    <row r="122" spans="3:18" ht="18.75" x14ac:dyDescent="0.25">
      <c r="C122" s="264" t="s">
        <v>224</v>
      </c>
      <c r="D122" s="265"/>
      <c r="E122" s="269" t="s">
        <v>341</v>
      </c>
      <c r="F122" s="270"/>
      <c r="G122" s="270"/>
      <c r="H122" s="270"/>
      <c r="I122" s="270"/>
      <c r="J122" s="270"/>
      <c r="K122" s="270"/>
      <c r="L122" s="270"/>
      <c r="M122" s="270"/>
      <c r="N122" s="270"/>
      <c r="O122" s="271"/>
      <c r="P122" s="49"/>
      <c r="Q122" s="49"/>
      <c r="R122" s="49"/>
    </row>
    <row r="123" spans="3:18" ht="15" x14ac:dyDescent="0.15">
      <c r="C123" s="262" t="s">
        <v>93</v>
      </c>
      <c r="D123" s="263"/>
      <c r="E123" s="43">
        <v>4</v>
      </c>
      <c r="F123" s="44">
        <v>2004</v>
      </c>
      <c r="G123" s="44">
        <f t="shared" ref="G123:O123" si="35">F123+1</f>
        <v>2005</v>
      </c>
      <c r="H123" s="44">
        <f t="shared" si="35"/>
        <v>2006</v>
      </c>
      <c r="I123" s="44">
        <f t="shared" si="35"/>
        <v>2007</v>
      </c>
      <c r="J123" s="44">
        <f t="shared" si="35"/>
        <v>2008</v>
      </c>
      <c r="K123" s="44">
        <f t="shared" si="35"/>
        <v>2009</v>
      </c>
      <c r="L123" s="44">
        <f t="shared" si="35"/>
        <v>2010</v>
      </c>
      <c r="M123" s="44">
        <f t="shared" si="35"/>
        <v>2011</v>
      </c>
      <c r="N123" s="44">
        <f t="shared" si="35"/>
        <v>2012</v>
      </c>
      <c r="O123" s="44">
        <f t="shared" si="35"/>
        <v>2013</v>
      </c>
      <c r="P123" s="46" t="s">
        <v>91</v>
      </c>
      <c r="Q123" s="47" t="s">
        <v>88</v>
      </c>
      <c r="R123" s="47" t="s">
        <v>89</v>
      </c>
    </row>
    <row r="124" spans="3:18" ht="15" x14ac:dyDescent="0.25">
      <c r="C124" s="256"/>
      <c r="D124" s="257"/>
      <c r="E124" s="51" t="s">
        <v>0</v>
      </c>
      <c r="F124" s="52">
        <v>0</v>
      </c>
      <c r="G124" s="52">
        <v>0</v>
      </c>
      <c r="H124" s="52">
        <v>0</v>
      </c>
      <c r="I124" s="52">
        <v>0</v>
      </c>
      <c r="J124" s="52">
        <v>0</v>
      </c>
      <c r="K124" s="52">
        <v>0</v>
      </c>
      <c r="L124" s="52">
        <v>0</v>
      </c>
      <c r="M124" s="52">
        <v>0</v>
      </c>
      <c r="N124" s="52">
        <v>0</v>
      </c>
      <c r="O124" s="52">
        <v>0</v>
      </c>
      <c r="P124" s="62">
        <f>O124/$O$156</f>
        <v>0</v>
      </c>
      <c r="Q124" s="48" t="str">
        <f>IF(OR(O124=0, N124=0),"-",O124/N124-1)</f>
        <v>-</v>
      </c>
      <c r="R124" s="48" t="str">
        <f>IF(OR(O124=0, F124=0),"-",O124/F124-1)</f>
        <v>-</v>
      </c>
    </row>
    <row r="125" spans="3:18" ht="15" x14ac:dyDescent="0.25">
      <c r="C125" s="256"/>
      <c r="D125" s="257"/>
      <c r="E125" s="51" t="s">
        <v>1</v>
      </c>
      <c r="F125" s="53">
        <v>0</v>
      </c>
      <c r="G125" s="53">
        <v>0</v>
      </c>
      <c r="H125" s="53">
        <v>0</v>
      </c>
      <c r="I125" s="53">
        <v>0</v>
      </c>
      <c r="J125" s="53">
        <v>0</v>
      </c>
      <c r="K125" s="53">
        <v>0</v>
      </c>
      <c r="L125" s="53">
        <v>0</v>
      </c>
      <c r="M125" s="53">
        <v>13</v>
      </c>
      <c r="N125" s="53">
        <v>16</v>
      </c>
      <c r="O125" s="53">
        <v>15</v>
      </c>
      <c r="P125" s="62">
        <f t="shared" ref="P125:P155" si="36">O125/$O$156</f>
        <v>1.8270401948842874E-2</v>
      </c>
      <c r="Q125" s="48">
        <f t="shared" ref="Q125:Q155" si="37">IF(OR(O125=0, N125=0),"-",O125/N125-1)</f>
        <v>-6.25E-2</v>
      </c>
      <c r="R125" s="48" t="str">
        <f t="shared" ref="R125:R155" si="38">IF(OR(O125=0, F125=0),"-",O125/F125-1)</f>
        <v>-</v>
      </c>
    </row>
    <row r="126" spans="3:18" ht="15" x14ac:dyDescent="0.25">
      <c r="C126" s="256"/>
      <c r="D126" s="257"/>
      <c r="E126" s="51" t="s">
        <v>2</v>
      </c>
      <c r="F126" s="53">
        <v>0</v>
      </c>
      <c r="G126" s="53">
        <v>0</v>
      </c>
      <c r="H126" s="53">
        <v>0</v>
      </c>
      <c r="I126" s="53">
        <v>0</v>
      </c>
      <c r="J126" s="53">
        <v>0</v>
      </c>
      <c r="K126" s="53">
        <v>0</v>
      </c>
      <c r="L126" s="53">
        <v>0</v>
      </c>
      <c r="M126" s="53">
        <v>0</v>
      </c>
      <c r="N126" s="53">
        <v>0</v>
      </c>
      <c r="O126" s="53">
        <v>0</v>
      </c>
      <c r="P126" s="62">
        <f t="shared" si="36"/>
        <v>0</v>
      </c>
      <c r="Q126" s="48" t="str">
        <f t="shared" si="37"/>
        <v>-</v>
      </c>
      <c r="R126" s="48" t="str">
        <f t="shared" si="38"/>
        <v>-</v>
      </c>
    </row>
    <row r="127" spans="3:18" ht="15" x14ac:dyDescent="0.25">
      <c r="C127" s="256"/>
      <c r="D127" s="257"/>
      <c r="E127" s="51" t="s">
        <v>3</v>
      </c>
      <c r="F127" s="53">
        <v>0</v>
      </c>
      <c r="G127" s="53">
        <v>0</v>
      </c>
      <c r="H127" s="53">
        <v>0</v>
      </c>
      <c r="I127" s="53">
        <v>0</v>
      </c>
      <c r="J127" s="53">
        <v>0</v>
      </c>
      <c r="K127" s="53">
        <v>0</v>
      </c>
      <c r="L127" s="53">
        <v>0</v>
      </c>
      <c r="M127" s="53">
        <v>0</v>
      </c>
      <c r="N127" s="53">
        <v>0</v>
      </c>
      <c r="O127" s="53">
        <v>0</v>
      </c>
      <c r="P127" s="62">
        <f t="shared" si="36"/>
        <v>0</v>
      </c>
      <c r="Q127" s="48" t="str">
        <f t="shared" si="37"/>
        <v>-</v>
      </c>
      <c r="R127" s="48" t="str">
        <f t="shared" si="38"/>
        <v>-</v>
      </c>
    </row>
    <row r="128" spans="3:18" ht="15" x14ac:dyDescent="0.25">
      <c r="C128" s="256"/>
      <c r="D128" s="257"/>
      <c r="E128" s="51" t="s">
        <v>4</v>
      </c>
      <c r="F128" s="53">
        <v>0</v>
      </c>
      <c r="G128" s="53">
        <v>0</v>
      </c>
      <c r="H128" s="53">
        <v>0</v>
      </c>
      <c r="I128" s="53">
        <v>0</v>
      </c>
      <c r="J128" s="53">
        <v>0</v>
      </c>
      <c r="K128" s="53">
        <v>0</v>
      </c>
      <c r="L128" s="53">
        <v>0</v>
      </c>
      <c r="M128" s="53">
        <v>0</v>
      </c>
      <c r="N128" s="53">
        <v>0</v>
      </c>
      <c r="O128" s="53">
        <v>0</v>
      </c>
      <c r="P128" s="62">
        <f t="shared" si="36"/>
        <v>0</v>
      </c>
      <c r="Q128" s="48" t="str">
        <f t="shared" si="37"/>
        <v>-</v>
      </c>
      <c r="R128" s="48" t="str">
        <f t="shared" si="38"/>
        <v>-</v>
      </c>
    </row>
    <row r="129" spans="3:18" ht="15" x14ac:dyDescent="0.25">
      <c r="C129" s="256"/>
      <c r="D129" s="257"/>
      <c r="E129" s="51" t="s">
        <v>5</v>
      </c>
      <c r="F129" s="53">
        <v>0</v>
      </c>
      <c r="G129" s="53">
        <v>0</v>
      </c>
      <c r="H129" s="53">
        <v>0</v>
      </c>
      <c r="I129" s="53">
        <v>0</v>
      </c>
      <c r="J129" s="53">
        <v>0</v>
      </c>
      <c r="K129" s="53">
        <v>0</v>
      </c>
      <c r="L129" s="53">
        <v>0</v>
      </c>
      <c r="M129" s="53">
        <v>0</v>
      </c>
      <c r="N129" s="53">
        <v>0</v>
      </c>
      <c r="O129" s="53">
        <v>0</v>
      </c>
      <c r="P129" s="62">
        <f t="shared" si="36"/>
        <v>0</v>
      </c>
      <c r="Q129" s="48" t="str">
        <f t="shared" si="37"/>
        <v>-</v>
      </c>
      <c r="R129" s="48" t="str">
        <f t="shared" si="38"/>
        <v>-</v>
      </c>
    </row>
    <row r="130" spans="3:18" ht="15" x14ac:dyDescent="0.25">
      <c r="C130" s="256"/>
      <c r="D130" s="257"/>
      <c r="E130" s="51" t="s">
        <v>6</v>
      </c>
      <c r="F130" s="53">
        <v>68</v>
      </c>
      <c r="G130" s="53">
        <v>69</v>
      </c>
      <c r="H130" s="53">
        <v>58</v>
      </c>
      <c r="I130" s="53">
        <v>61</v>
      </c>
      <c r="J130" s="53">
        <v>62</v>
      </c>
      <c r="K130" s="53">
        <v>57</v>
      </c>
      <c r="L130" s="53">
        <v>60</v>
      </c>
      <c r="M130" s="53">
        <v>60</v>
      </c>
      <c r="N130" s="53">
        <v>60</v>
      </c>
      <c r="O130" s="53">
        <v>59</v>
      </c>
      <c r="P130" s="62">
        <f>O130/$O$156</f>
        <v>7.186358099878197E-2</v>
      </c>
      <c r="Q130" s="48">
        <f t="shared" si="37"/>
        <v>-1.6666666666666718E-2</v>
      </c>
      <c r="R130" s="48">
        <f t="shared" si="38"/>
        <v>-0.13235294117647056</v>
      </c>
    </row>
    <row r="131" spans="3:18" ht="15" x14ac:dyDescent="0.25">
      <c r="C131" s="256"/>
      <c r="D131" s="257"/>
      <c r="E131" s="51" t="s">
        <v>7</v>
      </c>
      <c r="F131" s="53">
        <v>0</v>
      </c>
      <c r="G131" s="53">
        <v>0</v>
      </c>
      <c r="H131" s="53">
        <v>0</v>
      </c>
      <c r="I131" s="53">
        <v>0</v>
      </c>
      <c r="J131" s="53">
        <v>0</v>
      </c>
      <c r="K131" s="53">
        <v>0</v>
      </c>
      <c r="L131" s="53">
        <v>0</v>
      </c>
      <c r="M131" s="53">
        <v>0</v>
      </c>
      <c r="N131" s="53">
        <v>0</v>
      </c>
      <c r="O131" s="53">
        <v>0</v>
      </c>
      <c r="P131" s="62">
        <f t="shared" si="36"/>
        <v>0</v>
      </c>
      <c r="Q131" s="48" t="str">
        <f t="shared" si="37"/>
        <v>-</v>
      </c>
      <c r="R131" s="48" t="str">
        <f t="shared" si="38"/>
        <v>-</v>
      </c>
    </row>
    <row r="132" spans="3:18" ht="15" x14ac:dyDescent="0.25">
      <c r="C132" s="256"/>
      <c r="D132" s="257"/>
      <c r="E132" s="51" t="s">
        <v>8</v>
      </c>
      <c r="F132" s="53">
        <v>0</v>
      </c>
      <c r="G132" s="53">
        <v>0</v>
      </c>
      <c r="H132" s="53">
        <v>0</v>
      </c>
      <c r="I132" s="53">
        <v>0</v>
      </c>
      <c r="J132" s="53">
        <v>0</v>
      </c>
      <c r="K132" s="53">
        <v>0</v>
      </c>
      <c r="L132" s="53">
        <v>4</v>
      </c>
      <c r="M132" s="53">
        <v>4</v>
      </c>
      <c r="N132" s="53">
        <v>5</v>
      </c>
      <c r="O132" s="53">
        <v>4</v>
      </c>
      <c r="P132" s="62">
        <f t="shared" si="36"/>
        <v>4.8721071863580996E-3</v>
      </c>
      <c r="Q132" s="48">
        <f t="shared" si="37"/>
        <v>-0.19999999999999996</v>
      </c>
      <c r="R132" s="48" t="str">
        <f t="shared" si="38"/>
        <v>-</v>
      </c>
    </row>
    <row r="133" spans="3:18" ht="15" x14ac:dyDescent="0.25">
      <c r="C133" s="256"/>
      <c r="D133" s="257"/>
      <c r="E133" s="51" t="s">
        <v>9</v>
      </c>
      <c r="F133" s="53">
        <v>0</v>
      </c>
      <c r="G133" s="53">
        <v>0</v>
      </c>
      <c r="H133" s="53">
        <v>0</v>
      </c>
      <c r="I133" s="53">
        <v>0</v>
      </c>
      <c r="J133" s="53">
        <v>0</v>
      </c>
      <c r="K133" s="53">
        <v>0</v>
      </c>
      <c r="L133" s="53">
        <v>0</v>
      </c>
      <c r="M133" s="53">
        <v>0</v>
      </c>
      <c r="N133" s="53">
        <v>0</v>
      </c>
      <c r="O133" s="53">
        <v>0</v>
      </c>
      <c r="P133" s="62">
        <f t="shared" si="36"/>
        <v>0</v>
      </c>
      <c r="Q133" s="48" t="str">
        <f t="shared" si="37"/>
        <v>-</v>
      </c>
      <c r="R133" s="48" t="str">
        <f t="shared" si="38"/>
        <v>-</v>
      </c>
    </row>
    <row r="134" spans="3:18" ht="15" x14ac:dyDescent="0.25">
      <c r="C134" s="256"/>
      <c r="D134" s="257"/>
      <c r="E134" s="51" t="s">
        <v>10</v>
      </c>
      <c r="F134" s="53">
        <v>0</v>
      </c>
      <c r="G134" s="53">
        <v>0</v>
      </c>
      <c r="H134" s="53">
        <v>0</v>
      </c>
      <c r="I134" s="53">
        <v>0</v>
      </c>
      <c r="J134" s="53">
        <v>0</v>
      </c>
      <c r="K134" s="53">
        <v>0</v>
      </c>
      <c r="L134" s="53">
        <v>0</v>
      </c>
      <c r="M134" s="53">
        <v>0</v>
      </c>
      <c r="N134" s="53">
        <v>0</v>
      </c>
      <c r="O134" s="53">
        <v>0</v>
      </c>
      <c r="P134" s="62">
        <f t="shared" si="36"/>
        <v>0</v>
      </c>
      <c r="Q134" s="48" t="str">
        <f t="shared" si="37"/>
        <v>-</v>
      </c>
      <c r="R134" s="48" t="str">
        <f t="shared" si="38"/>
        <v>-</v>
      </c>
    </row>
    <row r="135" spans="3:18" ht="15" x14ac:dyDescent="0.25">
      <c r="C135" s="256"/>
      <c r="D135" s="257"/>
      <c r="E135" s="51" t="s">
        <v>11</v>
      </c>
      <c r="F135" s="53">
        <v>89</v>
      </c>
      <c r="G135" s="53">
        <v>87</v>
      </c>
      <c r="H135" s="53">
        <v>87</v>
      </c>
      <c r="I135" s="53">
        <v>87</v>
      </c>
      <c r="J135" s="53">
        <v>88</v>
      </c>
      <c r="K135" s="53">
        <v>82</v>
      </c>
      <c r="L135" s="53">
        <v>84</v>
      </c>
      <c r="M135" s="53">
        <v>81</v>
      </c>
      <c r="N135" s="53">
        <v>62</v>
      </c>
      <c r="O135" s="53">
        <v>64</v>
      </c>
      <c r="P135" s="62">
        <f t="shared" si="36"/>
        <v>7.7953714981729594E-2</v>
      </c>
      <c r="Q135" s="48">
        <f t="shared" si="37"/>
        <v>3.2258064516129004E-2</v>
      </c>
      <c r="R135" s="48">
        <f t="shared" si="38"/>
        <v>-0.2808988764044944</v>
      </c>
    </row>
    <row r="136" spans="3:18" ht="15" x14ac:dyDescent="0.25">
      <c r="C136" s="256"/>
      <c r="D136" s="257"/>
      <c r="E136" s="51" t="s">
        <v>12</v>
      </c>
      <c r="F136" s="53">
        <v>0</v>
      </c>
      <c r="G136" s="53">
        <v>0</v>
      </c>
      <c r="H136" s="53">
        <v>0</v>
      </c>
      <c r="I136" s="53">
        <v>0</v>
      </c>
      <c r="J136" s="53">
        <v>0</v>
      </c>
      <c r="K136" s="53">
        <v>0</v>
      </c>
      <c r="L136" s="53">
        <v>0</v>
      </c>
      <c r="M136" s="53">
        <v>0</v>
      </c>
      <c r="N136" s="53">
        <v>15</v>
      </c>
      <c r="O136" s="53">
        <v>16</v>
      </c>
      <c r="P136" s="62">
        <f t="shared" si="36"/>
        <v>1.9488428745432398E-2</v>
      </c>
      <c r="Q136" s="48">
        <f t="shared" si="37"/>
        <v>6.6666666666666652E-2</v>
      </c>
      <c r="R136" s="48" t="str">
        <f t="shared" si="38"/>
        <v>-</v>
      </c>
    </row>
    <row r="137" spans="3:18" ht="15" x14ac:dyDescent="0.25">
      <c r="C137" s="256"/>
      <c r="D137" s="257"/>
      <c r="E137" s="51" t="s">
        <v>13</v>
      </c>
      <c r="F137" s="53">
        <v>0</v>
      </c>
      <c r="G137" s="53">
        <v>0</v>
      </c>
      <c r="H137" s="53">
        <v>0</v>
      </c>
      <c r="I137" s="53">
        <v>0</v>
      </c>
      <c r="J137" s="53">
        <v>0</v>
      </c>
      <c r="K137" s="53">
        <v>0</v>
      </c>
      <c r="L137" s="53">
        <v>0</v>
      </c>
      <c r="M137" s="53">
        <v>0</v>
      </c>
      <c r="N137" s="53">
        <v>0</v>
      </c>
      <c r="O137" s="53">
        <v>0</v>
      </c>
      <c r="P137" s="62">
        <f t="shared" si="36"/>
        <v>0</v>
      </c>
      <c r="Q137" s="48" t="str">
        <f t="shared" si="37"/>
        <v>-</v>
      </c>
      <c r="R137" s="48" t="str">
        <f t="shared" si="38"/>
        <v>-</v>
      </c>
    </row>
    <row r="138" spans="3:18" ht="15" x14ac:dyDescent="0.25">
      <c r="C138" s="256"/>
      <c r="D138" s="257"/>
      <c r="E138" s="51" t="s">
        <v>14</v>
      </c>
      <c r="F138" s="53">
        <v>2</v>
      </c>
      <c r="G138" s="53">
        <v>2</v>
      </c>
      <c r="H138" s="53">
        <v>2</v>
      </c>
      <c r="I138" s="53">
        <v>1</v>
      </c>
      <c r="J138" s="53">
        <v>3</v>
      </c>
      <c r="K138" s="53">
        <v>4</v>
      </c>
      <c r="L138" s="53">
        <v>4</v>
      </c>
      <c r="M138" s="53">
        <v>5</v>
      </c>
      <c r="N138" s="53">
        <v>7</v>
      </c>
      <c r="O138" s="53">
        <v>6</v>
      </c>
      <c r="P138" s="62">
        <f t="shared" si="36"/>
        <v>7.3081607795371494E-3</v>
      </c>
      <c r="Q138" s="48">
        <f t="shared" si="37"/>
        <v>-0.1428571428571429</v>
      </c>
      <c r="R138" s="48">
        <f t="shared" si="38"/>
        <v>2</v>
      </c>
    </row>
    <row r="139" spans="3:18" ht="15" x14ac:dyDescent="0.25">
      <c r="C139" s="256"/>
      <c r="D139" s="257"/>
      <c r="E139" s="51" t="s">
        <v>15</v>
      </c>
      <c r="F139" s="53">
        <v>0</v>
      </c>
      <c r="G139" s="53">
        <v>0</v>
      </c>
      <c r="H139" s="53">
        <v>0</v>
      </c>
      <c r="I139" s="53">
        <v>0</v>
      </c>
      <c r="J139" s="53">
        <v>0</v>
      </c>
      <c r="K139" s="53">
        <v>0</v>
      </c>
      <c r="L139" s="53">
        <v>0</v>
      </c>
      <c r="M139" s="53">
        <v>0</v>
      </c>
      <c r="N139" s="53">
        <v>0</v>
      </c>
      <c r="O139" s="53">
        <v>0</v>
      </c>
      <c r="P139" s="62">
        <f t="shared" si="36"/>
        <v>0</v>
      </c>
      <c r="Q139" s="48" t="str">
        <f t="shared" si="37"/>
        <v>-</v>
      </c>
      <c r="R139" s="48" t="str">
        <f t="shared" si="38"/>
        <v>-</v>
      </c>
    </row>
    <row r="140" spans="3:18" ht="15" x14ac:dyDescent="0.25">
      <c r="C140" s="256"/>
      <c r="D140" s="257"/>
      <c r="E140" s="51" t="s">
        <v>16</v>
      </c>
      <c r="F140" s="53">
        <v>0</v>
      </c>
      <c r="G140" s="53">
        <v>0</v>
      </c>
      <c r="H140" s="53">
        <v>0</v>
      </c>
      <c r="I140" s="53">
        <v>0</v>
      </c>
      <c r="J140" s="53">
        <v>0</v>
      </c>
      <c r="K140" s="53">
        <v>0</v>
      </c>
      <c r="L140" s="53">
        <v>0</v>
      </c>
      <c r="M140" s="53">
        <v>0</v>
      </c>
      <c r="N140" s="53">
        <v>0</v>
      </c>
      <c r="O140" s="53">
        <v>0</v>
      </c>
      <c r="P140" s="62">
        <f t="shared" si="36"/>
        <v>0</v>
      </c>
      <c r="Q140" s="48" t="str">
        <f t="shared" si="37"/>
        <v>-</v>
      </c>
      <c r="R140" s="48" t="str">
        <f t="shared" si="38"/>
        <v>-</v>
      </c>
    </row>
    <row r="141" spans="3:18" ht="15" x14ac:dyDescent="0.25">
      <c r="C141" s="256"/>
      <c r="D141" s="257"/>
      <c r="E141" s="51" t="s">
        <v>17</v>
      </c>
      <c r="F141" s="53">
        <v>40</v>
      </c>
      <c r="G141" s="53">
        <v>45</v>
      </c>
      <c r="H141" s="53">
        <v>54</v>
      </c>
      <c r="I141" s="53">
        <v>56</v>
      </c>
      <c r="J141" s="53">
        <v>60</v>
      </c>
      <c r="K141" s="53">
        <v>59</v>
      </c>
      <c r="L141" s="53">
        <v>66</v>
      </c>
      <c r="M141" s="53">
        <v>69</v>
      </c>
      <c r="N141" s="53">
        <v>73</v>
      </c>
      <c r="O141" s="53">
        <v>84</v>
      </c>
      <c r="P141" s="62">
        <f t="shared" si="36"/>
        <v>0.1023142509135201</v>
      </c>
      <c r="Q141" s="48">
        <f t="shared" si="37"/>
        <v>0.15068493150684925</v>
      </c>
      <c r="R141" s="48">
        <f t="shared" si="38"/>
        <v>1.1000000000000001</v>
      </c>
    </row>
    <row r="142" spans="3:18" ht="15" x14ac:dyDescent="0.25">
      <c r="C142" s="256"/>
      <c r="D142" s="257"/>
      <c r="E142" s="51" t="s">
        <v>18</v>
      </c>
      <c r="F142" s="53">
        <v>0</v>
      </c>
      <c r="G142" s="53">
        <v>0</v>
      </c>
      <c r="H142" s="53">
        <v>0</v>
      </c>
      <c r="I142" s="53">
        <v>0</v>
      </c>
      <c r="J142" s="53">
        <v>0</v>
      </c>
      <c r="K142" s="53">
        <v>0</v>
      </c>
      <c r="L142" s="53">
        <v>0</v>
      </c>
      <c r="M142" s="53">
        <v>0</v>
      </c>
      <c r="N142" s="53">
        <v>0</v>
      </c>
      <c r="O142" s="53">
        <v>0</v>
      </c>
      <c r="P142" s="62">
        <f t="shared" si="36"/>
        <v>0</v>
      </c>
      <c r="Q142" s="48" t="str">
        <f t="shared" si="37"/>
        <v>-</v>
      </c>
      <c r="R142" s="48" t="str">
        <f t="shared" si="38"/>
        <v>-</v>
      </c>
    </row>
    <row r="143" spans="3:18" ht="15" x14ac:dyDescent="0.25">
      <c r="C143" s="256"/>
      <c r="D143" s="257"/>
      <c r="E143" s="51" t="s">
        <v>19</v>
      </c>
      <c r="F143" s="53">
        <v>0</v>
      </c>
      <c r="G143" s="53">
        <v>0</v>
      </c>
      <c r="H143" s="53">
        <v>0</v>
      </c>
      <c r="I143" s="53">
        <v>0</v>
      </c>
      <c r="J143" s="53">
        <v>0</v>
      </c>
      <c r="K143" s="53">
        <v>0</v>
      </c>
      <c r="L143" s="53">
        <v>0</v>
      </c>
      <c r="M143" s="53">
        <v>0</v>
      </c>
      <c r="N143" s="53">
        <v>0</v>
      </c>
      <c r="O143" s="53">
        <v>0</v>
      </c>
      <c r="P143" s="62">
        <f t="shared" si="36"/>
        <v>0</v>
      </c>
      <c r="Q143" s="48" t="str">
        <f t="shared" si="37"/>
        <v>-</v>
      </c>
      <c r="R143" s="48" t="str">
        <f t="shared" si="38"/>
        <v>-</v>
      </c>
    </row>
    <row r="144" spans="3:18" ht="15" x14ac:dyDescent="0.25">
      <c r="C144" s="256"/>
      <c r="D144" s="257"/>
      <c r="E144" s="51" t="s">
        <v>20</v>
      </c>
      <c r="F144" s="53">
        <v>1</v>
      </c>
      <c r="G144" s="53">
        <v>1</v>
      </c>
      <c r="H144" s="53">
        <v>1</v>
      </c>
      <c r="I144" s="53">
        <v>1</v>
      </c>
      <c r="J144" s="53">
        <v>7</v>
      </c>
      <c r="K144" s="53">
        <v>6</v>
      </c>
      <c r="L144" s="53">
        <v>7</v>
      </c>
      <c r="M144" s="53">
        <v>5</v>
      </c>
      <c r="N144" s="53">
        <v>8</v>
      </c>
      <c r="O144" s="53">
        <v>8</v>
      </c>
      <c r="P144" s="62">
        <f t="shared" si="36"/>
        <v>9.7442143727161992E-3</v>
      </c>
      <c r="Q144" s="48">
        <f t="shared" si="37"/>
        <v>0</v>
      </c>
      <c r="R144" s="48">
        <f t="shared" si="38"/>
        <v>7</v>
      </c>
    </row>
    <row r="145" spans="3:18" ht="15" x14ac:dyDescent="0.25">
      <c r="C145" s="256"/>
      <c r="D145" s="257"/>
      <c r="E145" s="51" t="s">
        <v>21</v>
      </c>
      <c r="F145" s="53">
        <v>0</v>
      </c>
      <c r="G145" s="53">
        <v>0</v>
      </c>
      <c r="H145" s="53">
        <v>0</v>
      </c>
      <c r="I145" s="53">
        <v>0</v>
      </c>
      <c r="J145" s="53">
        <v>0</v>
      </c>
      <c r="K145" s="53">
        <v>0</v>
      </c>
      <c r="L145" s="53">
        <v>0</v>
      </c>
      <c r="M145" s="53">
        <v>0</v>
      </c>
      <c r="N145" s="53">
        <v>0</v>
      </c>
      <c r="O145" s="53">
        <v>6</v>
      </c>
      <c r="P145" s="62">
        <f t="shared" si="36"/>
        <v>7.3081607795371494E-3</v>
      </c>
      <c r="Q145" s="48" t="str">
        <f t="shared" si="37"/>
        <v>-</v>
      </c>
      <c r="R145" s="48" t="str">
        <f t="shared" si="38"/>
        <v>-</v>
      </c>
    </row>
    <row r="146" spans="3:18" ht="15" x14ac:dyDescent="0.25">
      <c r="C146" s="256"/>
      <c r="D146" s="257"/>
      <c r="E146" s="51" t="s">
        <v>22</v>
      </c>
      <c r="F146" s="53">
        <v>0</v>
      </c>
      <c r="G146" s="53">
        <v>0</v>
      </c>
      <c r="H146" s="53">
        <v>0</v>
      </c>
      <c r="I146" s="53">
        <v>0</v>
      </c>
      <c r="J146" s="53">
        <v>0</v>
      </c>
      <c r="K146" s="53">
        <v>0</v>
      </c>
      <c r="L146" s="53">
        <v>0</v>
      </c>
      <c r="M146" s="53">
        <v>0</v>
      </c>
      <c r="N146" s="53">
        <v>0</v>
      </c>
      <c r="O146" s="53">
        <v>0</v>
      </c>
      <c r="P146" s="62">
        <f t="shared" si="36"/>
        <v>0</v>
      </c>
      <c r="Q146" s="48" t="str">
        <f t="shared" si="37"/>
        <v>-</v>
      </c>
      <c r="R146" s="48" t="str">
        <f t="shared" si="38"/>
        <v>-</v>
      </c>
    </row>
    <row r="147" spans="3:18" ht="15" x14ac:dyDescent="0.25">
      <c r="C147" s="256"/>
      <c r="D147" s="257"/>
      <c r="E147" s="51" t="s">
        <v>23</v>
      </c>
      <c r="F147" s="53">
        <v>0</v>
      </c>
      <c r="G147" s="53">
        <v>0</v>
      </c>
      <c r="H147" s="53">
        <v>0</v>
      </c>
      <c r="I147" s="53">
        <v>0</v>
      </c>
      <c r="J147" s="53">
        <v>0</v>
      </c>
      <c r="K147" s="53">
        <v>0</v>
      </c>
      <c r="L147" s="53">
        <v>0</v>
      </c>
      <c r="M147" s="53">
        <v>0</v>
      </c>
      <c r="N147" s="53">
        <v>0</v>
      </c>
      <c r="O147" s="53">
        <v>0</v>
      </c>
      <c r="P147" s="62">
        <f t="shared" si="36"/>
        <v>0</v>
      </c>
      <c r="Q147" s="48" t="str">
        <f t="shared" si="37"/>
        <v>-</v>
      </c>
      <c r="R147" s="48" t="str">
        <f t="shared" si="38"/>
        <v>-</v>
      </c>
    </row>
    <row r="148" spans="3:18" ht="15" x14ac:dyDescent="0.25">
      <c r="C148" s="256"/>
      <c r="D148" s="257"/>
      <c r="E148" s="51" t="s">
        <v>24</v>
      </c>
      <c r="F148" s="53">
        <v>0</v>
      </c>
      <c r="G148" s="53">
        <v>0</v>
      </c>
      <c r="H148" s="53">
        <v>0</v>
      </c>
      <c r="I148" s="53">
        <v>0</v>
      </c>
      <c r="J148" s="53">
        <v>0</v>
      </c>
      <c r="K148" s="53">
        <v>0</v>
      </c>
      <c r="L148" s="53">
        <v>0</v>
      </c>
      <c r="M148" s="53">
        <v>0</v>
      </c>
      <c r="N148" s="53">
        <v>0</v>
      </c>
      <c r="O148" s="53">
        <v>0</v>
      </c>
      <c r="P148" s="62">
        <f t="shared" si="36"/>
        <v>0</v>
      </c>
      <c r="Q148" s="48" t="str">
        <f t="shared" si="37"/>
        <v>-</v>
      </c>
      <c r="R148" s="48" t="str">
        <f t="shared" si="38"/>
        <v>-</v>
      </c>
    </row>
    <row r="149" spans="3:18" ht="15" x14ac:dyDescent="0.25">
      <c r="C149" s="256"/>
      <c r="D149" s="257"/>
      <c r="E149" s="51" t="s">
        <v>25</v>
      </c>
      <c r="F149" s="53">
        <v>19</v>
      </c>
      <c r="G149" s="53">
        <v>19</v>
      </c>
      <c r="H149" s="53">
        <v>21</v>
      </c>
      <c r="I149" s="53">
        <v>27</v>
      </c>
      <c r="J149" s="53">
        <v>28</v>
      </c>
      <c r="K149" s="53">
        <v>32</v>
      </c>
      <c r="L149" s="53">
        <v>30</v>
      </c>
      <c r="M149" s="53">
        <v>30</v>
      </c>
      <c r="N149" s="53">
        <v>30</v>
      </c>
      <c r="O149" s="53">
        <v>30</v>
      </c>
      <c r="P149" s="62">
        <f t="shared" si="36"/>
        <v>3.6540803897685749E-2</v>
      </c>
      <c r="Q149" s="48">
        <f t="shared" si="37"/>
        <v>0</v>
      </c>
      <c r="R149" s="48">
        <f t="shared" si="38"/>
        <v>0.57894736842105265</v>
      </c>
    </row>
    <row r="150" spans="3:18" ht="15" x14ac:dyDescent="0.25">
      <c r="C150" s="256"/>
      <c r="D150" s="257"/>
      <c r="E150" s="51" t="s">
        <v>26</v>
      </c>
      <c r="F150" s="53">
        <v>0</v>
      </c>
      <c r="G150" s="53">
        <v>0</v>
      </c>
      <c r="H150" s="53">
        <v>0</v>
      </c>
      <c r="I150" s="53">
        <v>0</v>
      </c>
      <c r="J150" s="53">
        <v>0</v>
      </c>
      <c r="K150" s="53">
        <v>0</v>
      </c>
      <c r="L150" s="53">
        <v>0</v>
      </c>
      <c r="M150" s="53">
        <v>0</v>
      </c>
      <c r="N150" s="53">
        <v>0</v>
      </c>
      <c r="O150" s="53">
        <v>0</v>
      </c>
      <c r="P150" s="62">
        <f t="shared" si="36"/>
        <v>0</v>
      </c>
      <c r="Q150" s="48" t="str">
        <f t="shared" si="37"/>
        <v>-</v>
      </c>
      <c r="R150" s="48" t="str">
        <f t="shared" si="38"/>
        <v>-</v>
      </c>
    </row>
    <row r="151" spans="3:18" ht="15" x14ac:dyDescent="0.25">
      <c r="C151" s="256"/>
      <c r="D151" s="257"/>
      <c r="E151" s="51" t="s">
        <v>27</v>
      </c>
      <c r="F151" s="53">
        <v>0</v>
      </c>
      <c r="G151" s="53">
        <v>0</v>
      </c>
      <c r="H151" s="53">
        <v>0</v>
      </c>
      <c r="I151" s="53">
        <v>0</v>
      </c>
      <c r="J151" s="53">
        <v>0</v>
      </c>
      <c r="K151" s="53">
        <v>0</v>
      </c>
      <c r="L151" s="53">
        <v>0</v>
      </c>
      <c r="M151" s="53">
        <v>0</v>
      </c>
      <c r="N151" s="53">
        <v>0</v>
      </c>
      <c r="O151" s="53">
        <v>0</v>
      </c>
      <c r="P151" s="62">
        <f t="shared" si="36"/>
        <v>0</v>
      </c>
      <c r="Q151" s="48" t="str">
        <f t="shared" si="37"/>
        <v>-</v>
      </c>
      <c r="R151" s="48" t="str">
        <f t="shared" si="38"/>
        <v>-</v>
      </c>
    </row>
    <row r="152" spans="3:18" ht="15" x14ac:dyDescent="0.25">
      <c r="C152" s="256"/>
      <c r="D152" s="257"/>
      <c r="E152" s="51" t="s">
        <v>28</v>
      </c>
      <c r="F152" s="53">
        <v>0</v>
      </c>
      <c r="G152" s="53">
        <v>0</v>
      </c>
      <c r="H152" s="53">
        <v>0</v>
      </c>
      <c r="I152" s="53">
        <v>0</v>
      </c>
      <c r="J152" s="53">
        <v>0</v>
      </c>
      <c r="K152" s="53">
        <v>0</v>
      </c>
      <c r="L152" s="53">
        <v>0</v>
      </c>
      <c r="M152" s="53">
        <v>0</v>
      </c>
      <c r="N152" s="53">
        <v>0</v>
      </c>
      <c r="O152" s="53">
        <v>4</v>
      </c>
      <c r="P152" s="62">
        <f t="shared" si="36"/>
        <v>4.8721071863580996E-3</v>
      </c>
      <c r="Q152" s="48" t="str">
        <f t="shared" si="37"/>
        <v>-</v>
      </c>
      <c r="R152" s="48" t="str">
        <f t="shared" si="38"/>
        <v>-</v>
      </c>
    </row>
    <row r="153" spans="3:18" ht="15" x14ac:dyDescent="0.25">
      <c r="C153" s="256"/>
      <c r="D153" s="257"/>
      <c r="E153" s="51" t="s">
        <v>29</v>
      </c>
      <c r="F153" s="53">
        <v>0</v>
      </c>
      <c r="G153" s="53">
        <v>0</v>
      </c>
      <c r="H153" s="53">
        <v>0</v>
      </c>
      <c r="I153" s="53">
        <v>0</v>
      </c>
      <c r="J153" s="53">
        <v>0</v>
      </c>
      <c r="K153" s="53">
        <v>0</v>
      </c>
      <c r="L153" s="53">
        <v>0</v>
      </c>
      <c r="M153" s="53">
        <v>0</v>
      </c>
      <c r="N153" s="53">
        <v>0</v>
      </c>
      <c r="O153" s="53">
        <v>0</v>
      </c>
      <c r="P153" s="62">
        <f t="shared" si="36"/>
        <v>0</v>
      </c>
      <c r="Q153" s="48" t="str">
        <f t="shared" si="37"/>
        <v>-</v>
      </c>
      <c r="R153" s="48" t="str">
        <f t="shared" si="38"/>
        <v>-</v>
      </c>
    </row>
    <row r="154" spans="3:18" ht="15" x14ac:dyDescent="0.25">
      <c r="C154" s="256"/>
      <c r="D154" s="257"/>
      <c r="E154" s="51" t="s">
        <v>30</v>
      </c>
      <c r="F154" s="53">
        <v>0</v>
      </c>
      <c r="G154" s="53">
        <v>0</v>
      </c>
      <c r="H154" s="53">
        <v>0</v>
      </c>
      <c r="I154" s="53">
        <v>1</v>
      </c>
      <c r="J154" s="53">
        <v>1</v>
      </c>
      <c r="K154" s="53">
        <v>1</v>
      </c>
      <c r="L154" s="53">
        <v>1</v>
      </c>
      <c r="M154" s="53">
        <v>1</v>
      </c>
      <c r="N154" s="53">
        <v>1</v>
      </c>
      <c r="O154" s="53">
        <v>1</v>
      </c>
      <c r="P154" s="62">
        <f t="shared" si="36"/>
        <v>1.2180267965895249E-3</v>
      </c>
      <c r="Q154" s="48">
        <f t="shared" si="37"/>
        <v>0</v>
      </c>
      <c r="R154" s="48" t="str">
        <f t="shared" si="38"/>
        <v>-</v>
      </c>
    </row>
    <row r="155" spans="3:18" ht="15" x14ac:dyDescent="0.25">
      <c r="C155" s="256"/>
      <c r="D155" s="257"/>
      <c r="E155" s="54" t="s">
        <v>41</v>
      </c>
      <c r="F155" s="53">
        <v>0</v>
      </c>
      <c r="G155" s="53">
        <v>0</v>
      </c>
      <c r="H155" s="53">
        <v>0</v>
      </c>
      <c r="I155" s="53">
        <v>0</v>
      </c>
      <c r="J155" s="53">
        <v>0</v>
      </c>
      <c r="K155" s="53">
        <v>0</v>
      </c>
      <c r="L155" s="53">
        <v>0</v>
      </c>
      <c r="M155" s="53">
        <v>0</v>
      </c>
      <c r="N155" s="53">
        <v>0</v>
      </c>
      <c r="O155" s="53">
        <v>524</v>
      </c>
      <c r="P155" s="62">
        <f t="shared" si="36"/>
        <v>0.63824604141291108</v>
      </c>
      <c r="Q155" s="48" t="str">
        <f t="shared" si="37"/>
        <v>-</v>
      </c>
      <c r="R155" s="48" t="str">
        <f t="shared" si="38"/>
        <v>-</v>
      </c>
    </row>
    <row r="156" spans="3:18" ht="15.75" thickBot="1" x14ac:dyDescent="0.3">
      <c r="C156" s="258"/>
      <c r="D156" s="259"/>
      <c r="E156" s="55" t="s">
        <v>85</v>
      </c>
      <c r="F156" s="56">
        <f>SUM(F124:F155)</f>
        <v>219</v>
      </c>
      <c r="G156" s="56">
        <f t="shared" ref="G156:N156" si="39">SUM(G124:G155)</f>
        <v>223</v>
      </c>
      <c r="H156" s="56">
        <f t="shared" si="39"/>
        <v>223</v>
      </c>
      <c r="I156" s="56">
        <f t="shared" si="39"/>
        <v>234</v>
      </c>
      <c r="J156" s="56">
        <f t="shared" si="39"/>
        <v>249</v>
      </c>
      <c r="K156" s="56">
        <f t="shared" si="39"/>
        <v>241</v>
      </c>
      <c r="L156" s="56">
        <f t="shared" si="39"/>
        <v>256</v>
      </c>
      <c r="M156" s="56">
        <f t="shared" si="39"/>
        <v>268</v>
      </c>
      <c r="N156" s="56">
        <f t="shared" si="39"/>
        <v>277</v>
      </c>
      <c r="O156" s="56">
        <f>SUM(O124:O155)</f>
        <v>821</v>
      </c>
      <c r="P156" s="62">
        <f>O156/$O$156</f>
        <v>1</v>
      </c>
      <c r="Q156" s="93"/>
      <c r="R156" s="93"/>
    </row>
    <row r="157" spans="3:18" ht="16.5" thickTop="1" thickBot="1" x14ac:dyDescent="0.3">
      <c r="C157" s="260"/>
      <c r="D157" s="261"/>
      <c r="E157" s="56" t="s">
        <v>86</v>
      </c>
      <c r="F157" s="56">
        <v>219</v>
      </c>
      <c r="G157" s="56">
        <v>223</v>
      </c>
      <c r="H157" s="56">
        <v>223</v>
      </c>
      <c r="I157" s="56">
        <v>233</v>
      </c>
      <c r="J157" s="56">
        <v>248</v>
      </c>
      <c r="K157" s="56">
        <v>240</v>
      </c>
      <c r="L157" s="56">
        <f>L130+L135+L138+L141+L144+L149</f>
        <v>251</v>
      </c>
      <c r="M157" s="56">
        <f t="shared" ref="M157:O157" si="40">M130+M135+M138+M141+M144+M149</f>
        <v>250</v>
      </c>
      <c r="N157" s="56">
        <f t="shared" si="40"/>
        <v>240</v>
      </c>
      <c r="O157" s="56">
        <f t="shared" si="40"/>
        <v>251</v>
      </c>
      <c r="P157" s="62">
        <f>O157/$O$156</f>
        <v>0.30572472594397077</v>
      </c>
      <c r="Q157" s="48">
        <f>IF(OR(O157=0, N157=0),"-",O157/N157-1)</f>
        <v>4.5833333333333393E-2</v>
      </c>
      <c r="R157" s="48">
        <f>IF(OR(O157=0, F157=0),"-",O157/F157-1)</f>
        <v>0.14611872146118721</v>
      </c>
    </row>
    <row r="158" spans="3:18" ht="15.75" thickTop="1" x14ac:dyDescent="0.25">
      <c r="E158" s="57" t="s">
        <v>87</v>
      </c>
      <c r="F158" s="88"/>
      <c r="G158" s="88">
        <f>G157/F157-1</f>
        <v>1.8264840182648401E-2</v>
      </c>
      <c r="H158" s="88">
        <f t="shared" ref="H158:O158" si="41">H157/G157-1</f>
        <v>0</v>
      </c>
      <c r="I158" s="88">
        <f t="shared" si="41"/>
        <v>4.4843049327354167E-2</v>
      </c>
      <c r="J158" s="88">
        <f t="shared" si="41"/>
        <v>6.4377682403433445E-2</v>
      </c>
      <c r="K158" s="88">
        <f t="shared" si="41"/>
        <v>-3.2258064516129004E-2</v>
      </c>
      <c r="L158" s="88">
        <f t="shared" si="41"/>
        <v>4.5833333333333393E-2</v>
      </c>
      <c r="M158" s="88">
        <f t="shared" si="41"/>
        <v>-3.9840637450199168E-3</v>
      </c>
      <c r="N158" s="88">
        <f t="shared" si="41"/>
        <v>-4.0000000000000036E-2</v>
      </c>
      <c r="O158" s="89">
        <f t="shared" si="41"/>
        <v>4.5833333333333393E-2</v>
      </c>
      <c r="Q158" s="60"/>
      <c r="R158" s="60"/>
    </row>
  </sheetData>
  <mergeCells count="149">
    <mergeCell ref="C40:D40"/>
    <mergeCell ref="C31:D31"/>
    <mergeCell ref="C32:D32"/>
    <mergeCell ref="C33:D33"/>
    <mergeCell ref="C34:D34"/>
    <mergeCell ref="C35:D35"/>
    <mergeCell ref="C36:D36"/>
    <mergeCell ref="C37:D37"/>
    <mergeCell ref="C38:D38"/>
    <mergeCell ref="C39:D39"/>
    <mergeCell ref="C22:D22"/>
    <mergeCell ref="C23:D23"/>
    <mergeCell ref="C24:D24"/>
    <mergeCell ref="C25:D25"/>
    <mergeCell ref="C26:D26"/>
    <mergeCell ref="C27:D27"/>
    <mergeCell ref="C28:D28"/>
    <mergeCell ref="C29:D29"/>
    <mergeCell ref="C30:D30"/>
    <mergeCell ref="C13:D13"/>
    <mergeCell ref="C14:D14"/>
    <mergeCell ref="C15:D15"/>
    <mergeCell ref="C16:D16"/>
    <mergeCell ref="C17:D17"/>
    <mergeCell ref="C18:D18"/>
    <mergeCell ref="C19:D19"/>
    <mergeCell ref="C20:D20"/>
    <mergeCell ref="C21:D21"/>
    <mergeCell ref="C5:D5"/>
    <mergeCell ref="E5:O5"/>
    <mergeCell ref="C6:D6"/>
    <mergeCell ref="C7:D7"/>
    <mergeCell ref="C8:D8"/>
    <mergeCell ref="C9:D9"/>
    <mergeCell ref="C10:D10"/>
    <mergeCell ref="C11:D11"/>
    <mergeCell ref="C12:D12"/>
    <mergeCell ref="C44:D44"/>
    <mergeCell ref="C83:D83"/>
    <mergeCell ref="C122:D122"/>
    <mergeCell ref="C155:D155"/>
    <mergeCell ref="C150:D150"/>
    <mergeCell ref="C151:D151"/>
    <mergeCell ref="C152:D152"/>
    <mergeCell ref="C153:D153"/>
    <mergeCell ref="C154:D154"/>
    <mergeCell ref="C145:D145"/>
    <mergeCell ref="C146:D146"/>
    <mergeCell ref="C147:D147"/>
    <mergeCell ref="C148:D148"/>
    <mergeCell ref="C149:D149"/>
    <mergeCell ref="C140:D140"/>
    <mergeCell ref="C141:D141"/>
    <mergeCell ref="C142:D142"/>
    <mergeCell ref="C143:D143"/>
    <mergeCell ref="C144:D144"/>
    <mergeCell ref="C135:D135"/>
    <mergeCell ref="C136:D136"/>
    <mergeCell ref="C137:D137"/>
    <mergeCell ref="C138:D138"/>
    <mergeCell ref="C139:D139"/>
    <mergeCell ref="C130:D130"/>
    <mergeCell ref="C131:D131"/>
    <mergeCell ref="C132:D132"/>
    <mergeCell ref="C133:D133"/>
    <mergeCell ref="C134:D134"/>
    <mergeCell ref="C125:D125"/>
    <mergeCell ref="C126:D126"/>
    <mergeCell ref="C127:D127"/>
    <mergeCell ref="C128:D128"/>
    <mergeCell ref="C129:D129"/>
    <mergeCell ref="C156:D156"/>
    <mergeCell ref="C157:D157"/>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114:D114"/>
    <mergeCell ref="C115:D115"/>
    <mergeCell ref="C116:D116"/>
    <mergeCell ref="C123:D123"/>
    <mergeCell ref="C124:D124"/>
    <mergeCell ref="C109:D109"/>
    <mergeCell ref="C110:D110"/>
    <mergeCell ref="C111:D111"/>
    <mergeCell ref="C77:D77"/>
    <mergeCell ref="C78:D78"/>
    <mergeCell ref="C79:D79"/>
    <mergeCell ref="C117:D117"/>
    <mergeCell ref="C118:D118"/>
    <mergeCell ref="C98:D98"/>
    <mergeCell ref="C99:D99"/>
    <mergeCell ref="C100:D100"/>
    <mergeCell ref="C101:D101"/>
    <mergeCell ref="C102:D102"/>
    <mergeCell ref="C103:D103"/>
    <mergeCell ref="C104:D104"/>
    <mergeCell ref="C105:D105"/>
    <mergeCell ref="C106:D106"/>
    <mergeCell ref="C107:D107"/>
    <mergeCell ref="C108:D108"/>
    <mergeCell ref="C112:D112"/>
    <mergeCell ref="C113:D113"/>
    <mergeCell ref="C60:D60"/>
    <mergeCell ref="C61:D61"/>
    <mergeCell ref="C72:D72"/>
    <mergeCell ref="C73:D73"/>
    <mergeCell ref="C74:D74"/>
    <mergeCell ref="C75:D75"/>
    <mergeCell ref="C76:D76"/>
    <mergeCell ref="C67:D67"/>
    <mergeCell ref="C68:D68"/>
    <mergeCell ref="C69:D69"/>
    <mergeCell ref="C70:D70"/>
    <mergeCell ref="C71:D71"/>
    <mergeCell ref="E44:O44"/>
    <mergeCell ref="E2:O2"/>
    <mergeCell ref="E83:O83"/>
    <mergeCell ref="E122:O122"/>
    <mergeCell ref="C45:D45"/>
    <mergeCell ref="C46:D46"/>
    <mergeCell ref="C47:D47"/>
    <mergeCell ref="C48:D48"/>
    <mergeCell ref="C49:D49"/>
    <mergeCell ref="C50:D50"/>
    <mergeCell ref="C51:D51"/>
    <mergeCell ref="C52:D52"/>
    <mergeCell ref="C53:D53"/>
    <mergeCell ref="C54:D54"/>
    <mergeCell ref="C55:D55"/>
    <mergeCell ref="C56:D56"/>
    <mergeCell ref="C62:D62"/>
    <mergeCell ref="C63:D63"/>
    <mergeCell ref="C64:D64"/>
    <mergeCell ref="C65:D65"/>
    <mergeCell ref="C66:D66"/>
    <mergeCell ref="C57:D57"/>
    <mergeCell ref="C58:D58"/>
    <mergeCell ref="C59:D59"/>
  </mergeCells>
  <conditionalFormatting sqref="E123 E45:O45 E84:O84 F80:O80 F119:O119 F158:O158 F85:O116 F47:O77 F123:O155">
    <cfRule type="cellIs" dxfId="1803" priority="111" operator="equal">
      <formula>0</formula>
    </cfRule>
  </conditionalFormatting>
  <conditionalFormatting sqref="E47:E77">
    <cfRule type="cellIs" dxfId="1802" priority="142" operator="equal">
      <formula>0</formula>
    </cfRule>
  </conditionalFormatting>
  <conditionalFormatting sqref="Q45:R45 Q47:R77">
    <cfRule type="cellIs" dxfId="1801" priority="137" operator="equal">
      <formula>0</formula>
    </cfRule>
  </conditionalFormatting>
  <conditionalFormatting sqref="Q47:R77">
    <cfRule type="dataBar" priority="139">
      <dataBar>
        <cfvo type="min"/>
        <cfvo type="max"/>
        <color rgb="FF008AEF"/>
      </dataBar>
      <extLst>
        <ext xmlns:x14="http://schemas.microsoft.com/office/spreadsheetml/2009/9/main" uri="{B025F937-C7B1-47D3-B67F-A62EFF666E3E}">
          <x14:id>{A48BDA59-DBAB-485A-B2BA-BF3E12F39E9C}</x14:id>
        </ext>
      </extLst>
    </cfRule>
  </conditionalFormatting>
  <conditionalFormatting sqref="P47:P77">
    <cfRule type="cellIs" dxfId="1800" priority="133" operator="equal">
      <formula>0</formula>
    </cfRule>
  </conditionalFormatting>
  <conditionalFormatting sqref="Q84:R84">
    <cfRule type="cellIs" dxfId="1799" priority="121" operator="equal">
      <formula>0</formula>
    </cfRule>
  </conditionalFormatting>
  <conditionalFormatting sqref="P47:P77">
    <cfRule type="dataBar" priority="134">
      <dataBar>
        <cfvo type="min"/>
        <cfvo type="max"/>
        <color rgb="FF008AEF"/>
      </dataBar>
      <extLst>
        <ext xmlns:x14="http://schemas.microsoft.com/office/spreadsheetml/2009/9/main" uri="{B025F937-C7B1-47D3-B67F-A62EFF666E3E}">
          <x14:id>{72315BBE-4151-4080-AA4C-47D7E5E8E514}</x14:id>
        </ext>
      </extLst>
    </cfRule>
  </conditionalFormatting>
  <conditionalFormatting sqref="P45">
    <cfRule type="cellIs" dxfId="1798" priority="130" operator="equal">
      <formula>0</formula>
    </cfRule>
  </conditionalFormatting>
  <conditionalFormatting sqref="E85:E116">
    <cfRule type="cellIs" dxfId="1797" priority="126" operator="equal">
      <formula>0</formula>
    </cfRule>
  </conditionalFormatting>
  <conditionalFormatting sqref="Q123:R123">
    <cfRule type="cellIs" dxfId="1796" priority="105" operator="equal">
      <formula>0</formula>
    </cfRule>
  </conditionalFormatting>
  <conditionalFormatting sqref="P84">
    <cfRule type="cellIs" dxfId="1795" priority="114" operator="equal">
      <formula>0</formula>
    </cfRule>
  </conditionalFormatting>
  <conditionalFormatting sqref="E124:E156">
    <cfRule type="cellIs" dxfId="1794" priority="110" operator="equal">
      <formula>0</formula>
    </cfRule>
  </conditionalFormatting>
  <conditionalFormatting sqref="P123">
    <cfRule type="cellIs" dxfId="1793" priority="100" operator="equal">
      <formula>0</formula>
    </cfRule>
  </conditionalFormatting>
  <conditionalFormatting sqref="Q85:R116 Q118:R118">
    <cfRule type="cellIs" dxfId="1792" priority="98" operator="equal">
      <formula>0</formula>
    </cfRule>
  </conditionalFormatting>
  <conditionalFormatting sqref="Q85:R116 Q118:R118">
    <cfRule type="dataBar" priority="99">
      <dataBar>
        <cfvo type="min"/>
        <cfvo type="max"/>
        <color rgb="FF008AEF"/>
      </dataBar>
      <extLst>
        <ext xmlns:x14="http://schemas.microsoft.com/office/spreadsheetml/2009/9/main" uri="{B025F937-C7B1-47D3-B67F-A62EFF666E3E}">
          <x14:id>{522AB135-9A72-4B9B-9965-A637C65D42D2}</x14:id>
        </ext>
      </extLst>
    </cfRule>
  </conditionalFormatting>
  <conditionalFormatting sqref="P85:P118">
    <cfRule type="cellIs" dxfId="1791" priority="96" operator="equal">
      <formula>0</formula>
    </cfRule>
  </conditionalFormatting>
  <conditionalFormatting sqref="P85:P118">
    <cfRule type="dataBar" priority="97">
      <dataBar>
        <cfvo type="min"/>
        <cfvo type="max"/>
        <color rgb="FF008AEF"/>
      </dataBar>
      <extLst>
        <ext xmlns:x14="http://schemas.microsoft.com/office/spreadsheetml/2009/9/main" uri="{B025F937-C7B1-47D3-B67F-A62EFF666E3E}">
          <x14:id>{6F963B53-0D0A-4580-88E4-425A3A1F1802}</x14:id>
        </ext>
      </extLst>
    </cfRule>
  </conditionalFormatting>
  <conditionalFormatting sqref="Q124:R155 Q157:R157">
    <cfRule type="cellIs" dxfId="1790" priority="92" operator="equal">
      <formula>0</formula>
    </cfRule>
  </conditionalFormatting>
  <conditionalFormatting sqref="Q124:R155 Q157:R157">
    <cfRule type="dataBar" priority="93">
      <dataBar>
        <cfvo type="min"/>
        <cfvo type="max"/>
        <color rgb="FF008AEF"/>
      </dataBar>
      <extLst>
        <ext xmlns:x14="http://schemas.microsoft.com/office/spreadsheetml/2009/9/main" uri="{B025F937-C7B1-47D3-B67F-A62EFF666E3E}">
          <x14:id>{0252E3A1-ED5C-491D-A8E3-794CB01A093A}</x14:id>
        </ext>
      </extLst>
    </cfRule>
  </conditionalFormatting>
  <conditionalFormatting sqref="P124:P157">
    <cfRule type="cellIs" dxfId="1789" priority="90" operator="equal">
      <formula>0</formula>
    </cfRule>
  </conditionalFormatting>
  <conditionalFormatting sqref="P124:P157">
    <cfRule type="dataBar" priority="91">
      <dataBar>
        <cfvo type="min"/>
        <cfvo type="max"/>
        <color rgb="FF008AEF"/>
      </dataBar>
      <extLst>
        <ext xmlns:x14="http://schemas.microsoft.com/office/spreadsheetml/2009/9/main" uri="{B025F937-C7B1-47D3-B67F-A62EFF666E3E}">
          <x14:id>{B523BD31-6402-46CA-A520-3BB0984421D8}</x14:id>
        </ext>
      </extLst>
    </cfRule>
  </conditionalFormatting>
  <conditionalFormatting sqref="E158">
    <cfRule type="cellIs" dxfId="1788" priority="81" operator="equal">
      <formula>0</formula>
    </cfRule>
  </conditionalFormatting>
  <conditionalFormatting sqref="E117">
    <cfRule type="cellIs" dxfId="1787" priority="78" operator="equal">
      <formula>0</formula>
    </cfRule>
  </conditionalFormatting>
  <conditionalFormatting sqref="E119">
    <cfRule type="cellIs" dxfId="1786" priority="77" operator="equal">
      <formula>0</formula>
    </cfRule>
  </conditionalFormatting>
  <conditionalFormatting sqref="E80">
    <cfRule type="cellIs" dxfId="1785" priority="75" operator="equal">
      <formula>0</formula>
    </cfRule>
  </conditionalFormatting>
  <conditionalFormatting sqref="C45">
    <cfRule type="cellIs" dxfId="1784" priority="74" operator="equal">
      <formula>0</formula>
    </cfRule>
  </conditionalFormatting>
  <conditionalFormatting sqref="C47:C77">
    <cfRule type="cellIs" dxfId="1783" priority="73" operator="equal">
      <formula>0</formula>
    </cfRule>
  </conditionalFormatting>
  <conditionalFormatting sqref="C123">
    <cfRule type="cellIs" dxfId="1782" priority="63" operator="equal">
      <formula>0</formula>
    </cfRule>
  </conditionalFormatting>
  <conditionalFormatting sqref="F80:O80">
    <cfRule type="dataBar" priority="1329">
      <dataBar>
        <cfvo type="min"/>
        <cfvo type="max"/>
        <color rgb="FF008AEF"/>
      </dataBar>
      <extLst>
        <ext xmlns:x14="http://schemas.microsoft.com/office/spreadsheetml/2009/9/main" uri="{B025F937-C7B1-47D3-B67F-A62EFF666E3E}">
          <x14:id>{003EE82F-BD87-42EB-A6FC-0E9F59BCFEEC}</x14:id>
        </ext>
      </extLst>
    </cfRule>
  </conditionalFormatting>
  <conditionalFormatting sqref="F119:O119">
    <cfRule type="dataBar" priority="1331">
      <dataBar>
        <cfvo type="min"/>
        <cfvo type="max"/>
        <color rgb="FF008AEF"/>
      </dataBar>
      <extLst>
        <ext xmlns:x14="http://schemas.microsoft.com/office/spreadsheetml/2009/9/main" uri="{B025F937-C7B1-47D3-B67F-A62EFF666E3E}">
          <x14:id>{9488BEE6-4BBC-45EB-9E98-EA904D00C10A}</x14:id>
        </ext>
      </extLst>
    </cfRule>
  </conditionalFormatting>
  <conditionalFormatting sqref="F158:O158">
    <cfRule type="dataBar" priority="1333">
      <dataBar>
        <cfvo type="min"/>
        <cfvo type="max"/>
        <color rgb="FF008AEF"/>
      </dataBar>
      <extLst>
        <ext xmlns:x14="http://schemas.microsoft.com/office/spreadsheetml/2009/9/main" uri="{B025F937-C7B1-47D3-B67F-A62EFF666E3E}">
          <x14:id>{A508D131-9D2D-4779-939D-C2B7E5A34598}</x14:id>
        </ext>
      </extLst>
    </cfRule>
  </conditionalFormatting>
  <conditionalFormatting sqref="C44">
    <cfRule type="cellIs" dxfId="1781" priority="58" operator="equal">
      <formula>0</formula>
    </cfRule>
  </conditionalFormatting>
  <conditionalFormatting sqref="C122">
    <cfRule type="cellIs" dxfId="1780" priority="56" operator="equal">
      <formula>0</formula>
    </cfRule>
  </conditionalFormatting>
  <conditionalFormatting sqref="C84">
    <cfRule type="cellIs" dxfId="1779" priority="55" operator="equal">
      <formula>0</formula>
    </cfRule>
  </conditionalFormatting>
  <conditionalFormatting sqref="C83">
    <cfRule type="cellIs" dxfId="1778" priority="52" operator="equal">
      <formula>0</formula>
    </cfRule>
  </conditionalFormatting>
  <conditionalFormatting sqref="C85:C116">
    <cfRule type="cellIs" dxfId="1777" priority="51" operator="equal">
      <formula>0</formula>
    </cfRule>
  </conditionalFormatting>
  <conditionalFormatting sqref="C117:C118">
    <cfRule type="cellIs" dxfId="1776" priority="50" operator="equal">
      <formula>0</formula>
    </cfRule>
  </conditionalFormatting>
  <conditionalFormatting sqref="C124:C155">
    <cfRule type="cellIs" dxfId="1775" priority="49" operator="equal">
      <formula>0</formula>
    </cfRule>
  </conditionalFormatting>
  <conditionalFormatting sqref="C156:C157">
    <cfRule type="cellIs" dxfId="1774" priority="48" operator="equal">
      <formula>0</formula>
    </cfRule>
  </conditionalFormatting>
  <conditionalFormatting sqref="F46:O46">
    <cfRule type="cellIs" dxfId="1773" priority="42" operator="equal">
      <formula>0</formula>
    </cfRule>
  </conditionalFormatting>
  <conditionalFormatting sqref="E46">
    <cfRule type="cellIs" dxfId="1772" priority="47" operator="equal">
      <formula>0</formula>
    </cfRule>
  </conditionalFormatting>
  <conditionalFormatting sqref="Q46:R46">
    <cfRule type="cellIs" dxfId="1771" priority="45" operator="equal">
      <formula>0</formula>
    </cfRule>
  </conditionalFormatting>
  <conditionalFormatting sqref="Q46:R46">
    <cfRule type="dataBar" priority="46">
      <dataBar>
        <cfvo type="min"/>
        <cfvo type="max"/>
        <color rgb="FF008AEF"/>
      </dataBar>
      <extLst>
        <ext xmlns:x14="http://schemas.microsoft.com/office/spreadsheetml/2009/9/main" uri="{B025F937-C7B1-47D3-B67F-A62EFF666E3E}">
          <x14:id>{7C4F93C4-C745-450D-82B7-27D00AF07E91}</x14:id>
        </ext>
      </extLst>
    </cfRule>
  </conditionalFormatting>
  <conditionalFormatting sqref="P46">
    <cfRule type="cellIs" dxfId="1770" priority="43" operator="equal">
      <formula>0</formula>
    </cfRule>
  </conditionalFormatting>
  <conditionalFormatting sqref="P46">
    <cfRule type="dataBar" priority="44">
      <dataBar>
        <cfvo type="min"/>
        <cfvo type="max"/>
        <color rgb="FF008AEF"/>
      </dataBar>
      <extLst>
        <ext xmlns:x14="http://schemas.microsoft.com/office/spreadsheetml/2009/9/main" uri="{B025F937-C7B1-47D3-B67F-A62EFF666E3E}">
          <x14:id>{76BD852E-6F8E-4F46-B4FB-8EE2831B41C6}</x14:id>
        </ext>
      </extLst>
    </cfRule>
  </conditionalFormatting>
  <conditionalFormatting sqref="C46">
    <cfRule type="cellIs" dxfId="1769" priority="41" operator="equal">
      <formula>0</formula>
    </cfRule>
  </conditionalFormatting>
  <conditionalFormatting sqref="E6:O6 F41:O41">
    <cfRule type="cellIs" dxfId="1768" priority="31" operator="equal">
      <formula>0</formula>
    </cfRule>
  </conditionalFormatting>
  <conditionalFormatting sqref="E8:E38">
    <cfRule type="cellIs" dxfId="1767" priority="39" operator="equal">
      <formula>0</formula>
    </cfRule>
  </conditionalFormatting>
  <conditionalFormatting sqref="Q6:R6 Q40:R40 Q8:R38">
    <cfRule type="cellIs" dxfId="1766" priority="37" operator="equal">
      <formula>0</formula>
    </cfRule>
  </conditionalFormatting>
  <conditionalFormatting sqref="Q8:R38 Q40:R40">
    <cfRule type="dataBar" priority="38">
      <dataBar>
        <cfvo type="min"/>
        <cfvo type="max"/>
        <color rgb="FF008AEF"/>
      </dataBar>
      <extLst>
        <ext xmlns:x14="http://schemas.microsoft.com/office/spreadsheetml/2009/9/main" uri="{B025F937-C7B1-47D3-B67F-A62EFF666E3E}">
          <x14:id>{7EEEDA6E-47E8-4A39-A45A-A42E6A8ADB46}</x14:id>
        </ext>
      </extLst>
    </cfRule>
  </conditionalFormatting>
  <conditionalFormatting sqref="P6">
    <cfRule type="cellIs" dxfId="1765" priority="32" operator="equal">
      <formula>0</formula>
    </cfRule>
  </conditionalFormatting>
  <conditionalFormatting sqref="E39">
    <cfRule type="cellIs" dxfId="1764" priority="30" operator="equal">
      <formula>0</formula>
    </cfRule>
  </conditionalFormatting>
  <conditionalFormatting sqref="E41">
    <cfRule type="cellIs" dxfId="1763" priority="29" operator="equal">
      <formula>0</formula>
    </cfRule>
  </conditionalFormatting>
  <conditionalFormatting sqref="C6">
    <cfRule type="cellIs" dxfId="1762" priority="28" operator="equal">
      <formula>0</formula>
    </cfRule>
  </conditionalFormatting>
  <conditionalFormatting sqref="C8:C38">
    <cfRule type="cellIs" dxfId="1761" priority="27" operator="equal">
      <formula>0</formula>
    </cfRule>
  </conditionalFormatting>
  <conditionalFormatting sqref="C39:C40">
    <cfRule type="cellIs" dxfId="1760" priority="26" operator="equal">
      <formula>0</formula>
    </cfRule>
  </conditionalFormatting>
  <conditionalFormatting sqref="F41:O41">
    <cfRule type="dataBar" priority="40">
      <dataBar>
        <cfvo type="min"/>
        <cfvo type="max"/>
        <color rgb="FF008AEF"/>
      </dataBar>
      <extLst>
        <ext xmlns:x14="http://schemas.microsoft.com/office/spreadsheetml/2009/9/main" uri="{B025F937-C7B1-47D3-B67F-A62EFF666E3E}">
          <x14:id>{88C3BA51-858A-4C8D-BAF3-D1D73B51BB77}</x14:id>
        </ext>
      </extLst>
    </cfRule>
  </conditionalFormatting>
  <conditionalFormatting sqref="C5">
    <cfRule type="cellIs" dxfId="1759" priority="25" operator="equal">
      <formula>0</formula>
    </cfRule>
  </conditionalFormatting>
  <conditionalFormatting sqref="E7">
    <cfRule type="cellIs" dxfId="1758" priority="24" operator="equal">
      <formula>0</formula>
    </cfRule>
  </conditionalFormatting>
  <conditionalFormatting sqref="Q7:R7">
    <cfRule type="cellIs" dxfId="1757" priority="22" operator="equal">
      <formula>0</formula>
    </cfRule>
  </conditionalFormatting>
  <conditionalFormatting sqref="Q7:R7">
    <cfRule type="dataBar" priority="23">
      <dataBar>
        <cfvo type="min"/>
        <cfvo type="max"/>
        <color rgb="FF008AEF"/>
      </dataBar>
      <extLst>
        <ext xmlns:x14="http://schemas.microsoft.com/office/spreadsheetml/2009/9/main" uri="{B025F937-C7B1-47D3-B67F-A62EFF666E3E}">
          <x14:id>{C90FED47-0E26-460B-A576-B4C7118A1120}</x14:id>
        </ext>
      </extLst>
    </cfRule>
  </conditionalFormatting>
  <conditionalFormatting sqref="P7:P40">
    <cfRule type="cellIs" dxfId="1756" priority="20" operator="equal">
      <formula>0</formula>
    </cfRule>
  </conditionalFormatting>
  <conditionalFormatting sqref="P7:P40">
    <cfRule type="dataBar" priority="21">
      <dataBar>
        <cfvo type="min"/>
        <cfvo type="max"/>
        <color rgb="FF008AEF"/>
      </dataBar>
      <extLst>
        <ext xmlns:x14="http://schemas.microsoft.com/office/spreadsheetml/2009/9/main" uri="{B025F937-C7B1-47D3-B67F-A62EFF666E3E}">
          <x14:id>{02ADDAF7-A287-4DF7-893D-409114C2F037}</x14:id>
        </ext>
      </extLst>
    </cfRule>
  </conditionalFormatting>
  <conditionalFormatting sqref="C7">
    <cfRule type="cellIs" dxfId="1755" priority="18" operator="equal">
      <formula>0</formula>
    </cfRule>
  </conditionalFormatting>
  <conditionalFormatting sqref="F8:O38">
    <cfRule type="cellIs" dxfId="1754" priority="17" operator="equal">
      <formula>0</formula>
    </cfRule>
  </conditionalFormatting>
  <conditionalFormatting sqref="F7:O7">
    <cfRule type="cellIs" dxfId="1753" priority="16" operator="equal">
      <formula>0</formula>
    </cfRule>
  </conditionalFormatting>
  <conditionalFormatting sqref="Q78:R78">
    <cfRule type="cellIs" dxfId="1752" priority="9" operator="equal">
      <formula>0</formula>
    </cfRule>
  </conditionalFormatting>
  <conditionalFormatting sqref="P78">
    <cfRule type="cellIs" dxfId="1751" priority="7" operator="equal">
      <formula>0</formula>
    </cfRule>
  </conditionalFormatting>
  <conditionalFormatting sqref="C78">
    <cfRule type="cellIs" dxfId="1750" priority="6" operator="equal">
      <formula>0</formula>
    </cfRule>
  </conditionalFormatting>
  <conditionalFormatting sqref="Q78:R78">
    <cfRule type="dataBar" priority="10">
      <dataBar>
        <cfvo type="min"/>
        <cfvo type="max"/>
        <color rgb="FF008AEF"/>
      </dataBar>
      <extLst>
        <ext xmlns:x14="http://schemas.microsoft.com/office/spreadsheetml/2009/9/main" uri="{B025F937-C7B1-47D3-B67F-A62EFF666E3E}">
          <x14:id>{8F7ADA12-7A71-4CA7-965C-BCE90D8B6952}</x14:id>
        </ext>
      </extLst>
    </cfRule>
  </conditionalFormatting>
  <conditionalFormatting sqref="P78">
    <cfRule type="dataBar" priority="8">
      <dataBar>
        <cfvo type="min"/>
        <cfvo type="max"/>
        <color rgb="FF008AEF"/>
      </dataBar>
      <extLst>
        <ext xmlns:x14="http://schemas.microsoft.com/office/spreadsheetml/2009/9/main" uri="{B025F937-C7B1-47D3-B67F-A62EFF666E3E}">
          <x14:id>{D715A688-E3B4-489A-93F2-2EFFF6DD7B82}</x14:id>
        </ext>
      </extLst>
    </cfRule>
  </conditionalFormatting>
  <conditionalFormatting sqref="Q79:R79">
    <cfRule type="cellIs" dxfId="1749" priority="4" operator="equal">
      <formula>0</formula>
    </cfRule>
  </conditionalFormatting>
  <conditionalFormatting sqref="Q79:R79">
    <cfRule type="dataBar" priority="5">
      <dataBar>
        <cfvo type="min"/>
        <cfvo type="max"/>
        <color rgb="FF008AEF"/>
      </dataBar>
      <extLst>
        <ext xmlns:x14="http://schemas.microsoft.com/office/spreadsheetml/2009/9/main" uri="{B025F937-C7B1-47D3-B67F-A62EFF666E3E}">
          <x14:id>{585EE70E-B6FA-418E-B8F7-F53EAE5E1771}</x14:id>
        </ext>
      </extLst>
    </cfRule>
  </conditionalFormatting>
  <conditionalFormatting sqref="P79">
    <cfRule type="cellIs" dxfId="1748" priority="2" operator="equal">
      <formula>0</formula>
    </cfRule>
  </conditionalFormatting>
  <conditionalFormatting sqref="P79">
    <cfRule type="dataBar" priority="3">
      <dataBar>
        <cfvo type="min"/>
        <cfvo type="max"/>
        <color rgb="FF008AEF"/>
      </dataBar>
      <extLst>
        <ext xmlns:x14="http://schemas.microsoft.com/office/spreadsheetml/2009/9/main" uri="{B025F937-C7B1-47D3-B67F-A62EFF666E3E}">
          <x14:id>{567E76CD-4A14-43C4-A40B-97474A3FB99A}</x14:id>
        </ext>
      </extLst>
    </cfRule>
  </conditionalFormatting>
  <conditionalFormatting sqref="C79">
    <cfRule type="cellIs" dxfId="1747" priority="1" operator="equal">
      <formula>0</formula>
    </cfRule>
  </conditionalFormatting>
  <pageMargins left="0.70866141732283472" right="0.70866141732283472" top="0.55118110236220474" bottom="0.35433070866141736" header="0.31496062992125984" footer="0.31496062992125984"/>
  <pageSetup paperSize="9" scale="56" fitToHeight="6" orientation="landscape" r:id="rId1"/>
  <headerFooter>
    <oddHeader>&amp;L&amp;F&amp;R&amp;A</oddHeader>
    <oddFooter>&amp;R&amp;P</oddFooter>
  </headerFooter>
  <extLst>
    <ext xmlns:x14="http://schemas.microsoft.com/office/spreadsheetml/2009/9/main" uri="{78C0D931-6437-407d-A8EE-F0AAD7539E65}">
      <x14:conditionalFormattings>
        <x14:conditionalFormatting xmlns:xm="http://schemas.microsoft.com/office/excel/2006/main">
          <x14:cfRule type="dataBar" id="{A48BDA59-DBAB-485A-B2BA-BF3E12F39E9C}">
            <x14:dataBar minLength="0" maxLength="100" border="1" negativeBarBorderColorSameAsPositive="0">
              <x14:cfvo type="autoMin"/>
              <x14:cfvo type="autoMax"/>
              <x14:borderColor rgb="FF008AEF"/>
              <x14:negativeFillColor rgb="FFFF0000"/>
              <x14:negativeBorderColor rgb="FFFF0000"/>
              <x14:axisColor rgb="FF000000"/>
            </x14:dataBar>
          </x14:cfRule>
          <xm:sqref>Q47:R77</xm:sqref>
        </x14:conditionalFormatting>
        <x14:conditionalFormatting xmlns:xm="http://schemas.microsoft.com/office/excel/2006/main">
          <x14:cfRule type="dataBar" id="{72315BBE-4151-4080-AA4C-47D7E5E8E514}">
            <x14:dataBar minLength="0" maxLength="100" border="1" negativeBarBorderColorSameAsPositive="0">
              <x14:cfvo type="autoMin"/>
              <x14:cfvo type="autoMax"/>
              <x14:borderColor rgb="FF008AEF"/>
              <x14:negativeFillColor rgb="FFFF0000"/>
              <x14:negativeBorderColor rgb="FFFF0000"/>
              <x14:axisColor rgb="FF000000"/>
            </x14:dataBar>
          </x14:cfRule>
          <xm:sqref>P47:P77</xm:sqref>
        </x14:conditionalFormatting>
        <x14:conditionalFormatting xmlns:xm="http://schemas.microsoft.com/office/excel/2006/main">
          <x14:cfRule type="dataBar" id="{522AB135-9A72-4B9B-9965-A637C65D42D2}">
            <x14:dataBar minLength="0" maxLength="100" border="1" negativeBarBorderColorSameAsPositive="0">
              <x14:cfvo type="autoMin"/>
              <x14:cfvo type="autoMax"/>
              <x14:borderColor rgb="FF008AEF"/>
              <x14:negativeFillColor rgb="FFFF0000"/>
              <x14:negativeBorderColor rgb="FFFF0000"/>
              <x14:axisColor rgb="FF000000"/>
            </x14:dataBar>
          </x14:cfRule>
          <xm:sqref>Q85:R116 Q118:R118</xm:sqref>
        </x14:conditionalFormatting>
        <x14:conditionalFormatting xmlns:xm="http://schemas.microsoft.com/office/excel/2006/main">
          <x14:cfRule type="dataBar" id="{6F963B53-0D0A-4580-88E4-425A3A1F1802}">
            <x14:dataBar minLength="0" maxLength="100" border="1" negativeBarBorderColorSameAsPositive="0">
              <x14:cfvo type="autoMin"/>
              <x14:cfvo type="autoMax"/>
              <x14:borderColor rgb="FF008AEF"/>
              <x14:negativeFillColor rgb="FFFF0000"/>
              <x14:negativeBorderColor rgb="FFFF0000"/>
              <x14:axisColor rgb="FF000000"/>
            </x14:dataBar>
          </x14:cfRule>
          <xm:sqref>P85:P118</xm:sqref>
        </x14:conditionalFormatting>
        <x14:conditionalFormatting xmlns:xm="http://schemas.microsoft.com/office/excel/2006/main">
          <x14:cfRule type="dataBar" id="{0252E3A1-ED5C-491D-A8E3-794CB01A093A}">
            <x14:dataBar minLength="0" maxLength="100" border="1" negativeBarBorderColorSameAsPositive="0">
              <x14:cfvo type="autoMin"/>
              <x14:cfvo type="autoMax"/>
              <x14:borderColor rgb="FF008AEF"/>
              <x14:negativeFillColor rgb="FFFF0000"/>
              <x14:negativeBorderColor rgb="FFFF0000"/>
              <x14:axisColor rgb="FF000000"/>
            </x14:dataBar>
          </x14:cfRule>
          <xm:sqref>Q124:R155 Q157:R157</xm:sqref>
        </x14:conditionalFormatting>
        <x14:conditionalFormatting xmlns:xm="http://schemas.microsoft.com/office/excel/2006/main">
          <x14:cfRule type="dataBar" id="{B523BD31-6402-46CA-A520-3BB0984421D8}">
            <x14:dataBar minLength="0" maxLength="100" border="1" negativeBarBorderColorSameAsPositive="0">
              <x14:cfvo type="autoMin"/>
              <x14:cfvo type="autoMax"/>
              <x14:borderColor rgb="FF008AEF"/>
              <x14:negativeFillColor rgb="FFFF0000"/>
              <x14:negativeBorderColor rgb="FFFF0000"/>
              <x14:axisColor rgb="FF000000"/>
            </x14:dataBar>
          </x14:cfRule>
          <xm:sqref>P124:P157</xm:sqref>
        </x14:conditionalFormatting>
        <x14:conditionalFormatting xmlns:xm="http://schemas.microsoft.com/office/excel/2006/main">
          <x14:cfRule type="dataBar" id="{003EE82F-BD87-42EB-A6FC-0E9F59BCFEEC}">
            <x14:dataBar minLength="0" maxLength="100" border="1" negativeBarBorderColorSameAsPositive="0">
              <x14:cfvo type="autoMin"/>
              <x14:cfvo type="autoMax"/>
              <x14:borderColor rgb="FF008AEF"/>
              <x14:negativeFillColor rgb="FFFF0000"/>
              <x14:negativeBorderColor rgb="FFFF0000"/>
              <x14:axisColor rgb="FF000000"/>
            </x14:dataBar>
          </x14:cfRule>
          <xm:sqref>F80:O80</xm:sqref>
        </x14:conditionalFormatting>
        <x14:conditionalFormatting xmlns:xm="http://schemas.microsoft.com/office/excel/2006/main">
          <x14:cfRule type="dataBar" id="{9488BEE6-4BBC-45EB-9E98-EA904D00C10A}">
            <x14:dataBar minLength="0" maxLength="100" border="1" negativeBarBorderColorSameAsPositive="0">
              <x14:cfvo type="autoMin"/>
              <x14:cfvo type="autoMax"/>
              <x14:borderColor rgb="FF008AEF"/>
              <x14:negativeFillColor rgb="FFFF0000"/>
              <x14:negativeBorderColor rgb="FFFF0000"/>
              <x14:axisColor rgb="FF000000"/>
            </x14:dataBar>
          </x14:cfRule>
          <xm:sqref>F119:O119</xm:sqref>
        </x14:conditionalFormatting>
        <x14:conditionalFormatting xmlns:xm="http://schemas.microsoft.com/office/excel/2006/main">
          <x14:cfRule type="dataBar" id="{A508D131-9D2D-4779-939D-C2B7E5A34598}">
            <x14:dataBar minLength="0" maxLength="100" border="1" negativeBarBorderColorSameAsPositive="0">
              <x14:cfvo type="autoMin"/>
              <x14:cfvo type="autoMax"/>
              <x14:borderColor rgb="FF008AEF"/>
              <x14:negativeFillColor rgb="FFFF0000"/>
              <x14:negativeBorderColor rgb="FFFF0000"/>
              <x14:axisColor rgb="FF000000"/>
            </x14:dataBar>
          </x14:cfRule>
          <xm:sqref>F158:O158</xm:sqref>
        </x14:conditionalFormatting>
        <x14:conditionalFormatting xmlns:xm="http://schemas.microsoft.com/office/excel/2006/main">
          <x14:cfRule type="dataBar" id="{7C4F93C4-C745-450D-82B7-27D00AF07E91}">
            <x14:dataBar minLength="0" maxLength="100" border="1" negativeBarBorderColorSameAsPositive="0">
              <x14:cfvo type="autoMin"/>
              <x14:cfvo type="autoMax"/>
              <x14:borderColor rgb="FF008AEF"/>
              <x14:negativeFillColor rgb="FFFF0000"/>
              <x14:negativeBorderColor rgb="FFFF0000"/>
              <x14:axisColor rgb="FF000000"/>
            </x14:dataBar>
          </x14:cfRule>
          <xm:sqref>Q46:R46</xm:sqref>
        </x14:conditionalFormatting>
        <x14:conditionalFormatting xmlns:xm="http://schemas.microsoft.com/office/excel/2006/main">
          <x14:cfRule type="dataBar" id="{76BD852E-6F8E-4F46-B4FB-8EE2831B41C6}">
            <x14:dataBar minLength="0" maxLength="100" border="1" negativeBarBorderColorSameAsPositive="0">
              <x14:cfvo type="autoMin"/>
              <x14:cfvo type="autoMax"/>
              <x14:borderColor rgb="FF008AEF"/>
              <x14:negativeFillColor rgb="FFFF0000"/>
              <x14:negativeBorderColor rgb="FFFF0000"/>
              <x14:axisColor rgb="FF000000"/>
            </x14:dataBar>
          </x14:cfRule>
          <xm:sqref>P46</xm:sqref>
        </x14:conditionalFormatting>
        <x14:conditionalFormatting xmlns:xm="http://schemas.microsoft.com/office/excel/2006/main">
          <x14:cfRule type="dataBar" id="{7EEEDA6E-47E8-4A39-A45A-A42E6A8ADB46}">
            <x14:dataBar minLength="0" maxLength="100" border="1" negativeBarBorderColorSameAsPositive="0">
              <x14:cfvo type="autoMin"/>
              <x14:cfvo type="autoMax"/>
              <x14:borderColor rgb="FF008AEF"/>
              <x14:negativeFillColor rgb="FFFF0000"/>
              <x14:negativeBorderColor rgb="FFFF0000"/>
              <x14:axisColor rgb="FF000000"/>
            </x14:dataBar>
          </x14:cfRule>
          <xm:sqref>Q8:R38 Q40:R40</xm:sqref>
        </x14:conditionalFormatting>
        <x14:conditionalFormatting xmlns:xm="http://schemas.microsoft.com/office/excel/2006/main">
          <x14:cfRule type="dataBar" id="{88C3BA51-858A-4C8D-BAF3-D1D73B51BB77}">
            <x14:dataBar minLength="0" maxLength="100" border="1" negativeBarBorderColorSameAsPositive="0">
              <x14:cfvo type="autoMin"/>
              <x14:cfvo type="autoMax"/>
              <x14:borderColor rgb="FF008AEF"/>
              <x14:negativeFillColor rgb="FFFF0000"/>
              <x14:negativeBorderColor rgb="FFFF0000"/>
              <x14:axisColor rgb="FF000000"/>
            </x14:dataBar>
          </x14:cfRule>
          <xm:sqref>F41:O41</xm:sqref>
        </x14:conditionalFormatting>
        <x14:conditionalFormatting xmlns:xm="http://schemas.microsoft.com/office/excel/2006/main">
          <x14:cfRule type="dataBar" id="{C90FED47-0E26-460B-A576-B4C7118A1120}">
            <x14:dataBar minLength="0" maxLength="100" border="1" negativeBarBorderColorSameAsPositive="0">
              <x14:cfvo type="autoMin"/>
              <x14:cfvo type="autoMax"/>
              <x14:borderColor rgb="FF008AEF"/>
              <x14:negativeFillColor rgb="FFFF0000"/>
              <x14:negativeBorderColor rgb="FFFF0000"/>
              <x14:axisColor rgb="FF000000"/>
            </x14:dataBar>
          </x14:cfRule>
          <xm:sqref>Q7:R7</xm:sqref>
        </x14:conditionalFormatting>
        <x14:conditionalFormatting xmlns:xm="http://schemas.microsoft.com/office/excel/2006/main">
          <x14:cfRule type="dataBar" id="{02ADDAF7-A287-4DF7-893D-409114C2F037}">
            <x14:dataBar minLength="0" maxLength="100" border="1" negativeBarBorderColorSameAsPositive="0">
              <x14:cfvo type="autoMin"/>
              <x14:cfvo type="autoMax"/>
              <x14:borderColor rgb="FF008AEF"/>
              <x14:negativeFillColor rgb="FFFF0000"/>
              <x14:negativeBorderColor rgb="FFFF0000"/>
              <x14:axisColor rgb="FF000000"/>
            </x14:dataBar>
          </x14:cfRule>
          <xm:sqref>P7:P40</xm:sqref>
        </x14:conditionalFormatting>
        <x14:conditionalFormatting xmlns:xm="http://schemas.microsoft.com/office/excel/2006/main">
          <x14:cfRule type="dataBar" id="{8F7ADA12-7A71-4CA7-965C-BCE90D8B6952}">
            <x14:dataBar minLength="0" maxLength="100" border="1" negativeBarBorderColorSameAsPositive="0">
              <x14:cfvo type="autoMin"/>
              <x14:cfvo type="autoMax"/>
              <x14:borderColor rgb="FF008AEF"/>
              <x14:negativeFillColor rgb="FFFF0000"/>
              <x14:negativeBorderColor rgb="FFFF0000"/>
              <x14:axisColor rgb="FF000000"/>
            </x14:dataBar>
          </x14:cfRule>
          <xm:sqref>Q78:R78</xm:sqref>
        </x14:conditionalFormatting>
        <x14:conditionalFormatting xmlns:xm="http://schemas.microsoft.com/office/excel/2006/main">
          <x14:cfRule type="dataBar" id="{D715A688-E3B4-489A-93F2-2EFFF6DD7B82}">
            <x14:dataBar minLength="0" maxLength="100" border="1" negativeBarBorderColorSameAsPositive="0">
              <x14:cfvo type="autoMin"/>
              <x14:cfvo type="autoMax"/>
              <x14:borderColor rgb="FF008AEF"/>
              <x14:negativeFillColor rgb="FFFF0000"/>
              <x14:negativeBorderColor rgb="FFFF0000"/>
              <x14:axisColor rgb="FF000000"/>
            </x14:dataBar>
          </x14:cfRule>
          <xm:sqref>P78</xm:sqref>
        </x14:conditionalFormatting>
        <x14:conditionalFormatting xmlns:xm="http://schemas.microsoft.com/office/excel/2006/main">
          <x14:cfRule type="dataBar" id="{585EE70E-B6FA-418E-B8F7-F53EAE5E1771}">
            <x14:dataBar minLength="0" maxLength="100" border="1" negativeBarBorderColorSameAsPositive="0">
              <x14:cfvo type="autoMin"/>
              <x14:cfvo type="autoMax"/>
              <x14:borderColor rgb="FF008AEF"/>
              <x14:negativeFillColor rgb="FFFF0000"/>
              <x14:negativeBorderColor rgb="FFFF0000"/>
              <x14:axisColor rgb="FF000000"/>
            </x14:dataBar>
          </x14:cfRule>
          <xm:sqref>Q79:R79</xm:sqref>
        </x14:conditionalFormatting>
        <x14:conditionalFormatting xmlns:xm="http://schemas.microsoft.com/office/excel/2006/main">
          <x14:cfRule type="dataBar" id="{567E76CD-4A14-43C4-A40B-97474A3FB99A}">
            <x14:dataBar minLength="0" maxLength="100" border="1" negativeBarBorderColorSameAsPositive="0">
              <x14:cfvo type="autoMin"/>
              <x14:cfvo type="autoMax"/>
              <x14:borderColor rgb="FF008AEF"/>
              <x14:negativeFillColor rgb="FFFF0000"/>
              <x14:negativeBorderColor rgb="FFFF0000"/>
              <x14:axisColor rgb="FF000000"/>
            </x14:dataBar>
          </x14:cfRule>
          <xm:sqref>P79</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Companies_Non_Life!F7:O7</xm:f>
              <xm:sqref>C7</xm:sqref>
            </x14:sparkline>
            <x14:sparkline>
              <xm:f>Companies_Non_Life!F8:O8</xm:f>
              <xm:sqref>C8</xm:sqref>
            </x14:sparkline>
            <x14:sparkline>
              <xm:f>Companies_Non_Life!F9:O9</xm:f>
              <xm:sqref>C9</xm:sqref>
            </x14:sparkline>
            <x14:sparkline>
              <xm:f>Companies_Non_Life!F10:O10</xm:f>
              <xm:sqref>C10</xm:sqref>
            </x14:sparkline>
            <x14:sparkline>
              <xm:f>Companies_Non_Life!F11:O11</xm:f>
              <xm:sqref>C11</xm:sqref>
            </x14:sparkline>
            <x14:sparkline>
              <xm:f>Companies_Non_Life!F12:O12</xm:f>
              <xm:sqref>C12</xm:sqref>
            </x14:sparkline>
            <x14:sparkline>
              <xm:f>Companies_Non_Life!F13:O13</xm:f>
              <xm:sqref>C13</xm:sqref>
            </x14:sparkline>
            <x14:sparkline>
              <xm:f>Companies_Non_Life!F14:O14</xm:f>
              <xm:sqref>C14</xm:sqref>
            </x14:sparkline>
            <x14:sparkline>
              <xm:f>Companies_Non_Life!F15:O15</xm:f>
              <xm:sqref>C15</xm:sqref>
            </x14:sparkline>
            <x14:sparkline>
              <xm:f>Companies_Non_Life!F16:O16</xm:f>
              <xm:sqref>C16</xm:sqref>
            </x14:sparkline>
            <x14:sparkline>
              <xm:f>Companies_Non_Life!F17:O17</xm:f>
              <xm:sqref>C17</xm:sqref>
            </x14:sparkline>
            <x14:sparkline>
              <xm:f>Companies_Non_Life!F18:O18</xm:f>
              <xm:sqref>C18</xm:sqref>
            </x14:sparkline>
            <x14:sparkline>
              <xm:f>Companies_Non_Life!F19:O19</xm:f>
              <xm:sqref>C19</xm:sqref>
            </x14:sparkline>
            <x14:sparkline>
              <xm:f>Companies_Non_Life!F20:O20</xm:f>
              <xm:sqref>C20</xm:sqref>
            </x14:sparkline>
            <x14:sparkline>
              <xm:f>Companies_Non_Life!F21:O21</xm:f>
              <xm:sqref>C21</xm:sqref>
            </x14:sparkline>
            <x14:sparkline>
              <xm:f>Companies_Non_Life!F22:O22</xm:f>
              <xm:sqref>C22</xm:sqref>
            </x14:sparkline>
            <x14:sparkline>
              <xm:f>Companies_Non_Life!F23:O23</xm:f>
              <xm:sqref>C23</xm:sqref>
            </x14:sparkline>
            <x14:sparkline>
              <xm:f>Companies_Non_Life!F24:O24</xm:f>
              <xm:sqref>C24</xm:sqref>
            </x14:sparkline>
            <x14:sparkline>
              <xm:f>Companies_Non_Life!F25:O25</xm:f>
              <xm:sqref>C25</xm:sqref>
            </x14:sparkline>
            <x14:sparkline>
              <xm:f>Companies_Non_Life!F26:O26</xm:f>
              <xm:sqref>C26</xm:sqref>
            </x14:sparkline>
            <x14:sparkline>
              <xm:f>Companies_Non_Life!F27:O27</xm:f>
              <xm:sqref>C27</xm:sqref>
            </x14:sparkline>
            <x14:sparkline>
              <xm:f>Companies_Non_Life!F28:O28</xm:f>
              <xm:sqref>C28</xm:sqref>
            </x14:sparkline>
            <x14:sparkline>
              <xm:f>Companies_Non_Life!F29:O29</xm:f>
              <xm:sqref>C29</xm:sqref>
            </x14:sparkline>
            <x14:sparkline>
              <xm:f>Companies_Non_Life!F30:O30</xm:f>
              <xm:sqref>C30</xm:sqref>
            </x14:sparkline>
            <x14:sparkline>
              <xm:f>Companies_Non_Life!F31:O31</xm:f>
              <xm:sqref>C31</xm:sqref>
            </x14:sparkline>
            <x14:sparkline>
              <xm:f>Companies_Non_Life!F32:O32</xm:f>
              <xm:sqref>C32</xm:sqref>
            </x14:sparkline>
            <x14:sparkline>
              <xm:f>Companies_Non_Life!F33:O33</xm:f>
              <xm:sqref>C33</xm:sqref>
            </x14:sparkline>
            <x14:sparkline>
              <xm:f>Companies_Non_Life!F34:O34</xm:f>
              <xm:sqref>C34</xm:sqref>
            </x14:sparkline>
            <x14:sparkline>
              <xm:f>Companies_Non_Life!F35:O35</xm:f>
              <xm:sqref>C35</xm:sqref>
            </x14:sparkline>
            <x14:sparkline>
              <xm:f>Companies_Non_Life!F36:O36</xm:f>
              <xm:sqref>C36</xm:sqref>
            </x14:sparkline>
            <x14:sparkline>
              <xm:f>Companies_Non_Life!F37:O37</xm:f>
              <xm:sqref>C37</xm:sqref>
            </x14:sparkline>
            <x14:sparkline>
              <xm:f>Companies_Non_Life!F38:O38</xm:f>
              <xm:sqref>C38</xm:sqref>
            </x14:sparkline>
            <x14:sparkline>
              <xm:f>Companies_Non_Life!F39:O39</xm:f>
              <xm:sqref>C39</xm:sqref>
            </x14:sparkline>
            <x14:sparkline>
              <xm:f>Companies_Non_Life!F40:O40</xm:f>
              <xm:sqref>C40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Companies_Non_Life!F46:O46</xm:f>
              <xm:sqref>C46</xm:sqref>
            </x14:sparkline>
            <x14:sparkline>
              <xm:f>Companies_Non_Life!F47:O47</xm:f>
              <xm:sqref>C47</xm:sqref>
            </x14:sparkline>
            <x14:sparkline>
              <xm:f>Companies_Non_Life!F48:O48</xm:f>
              <xm:sqref>C48</xm:sqref>
            </x14:sparkline>
            <x14:sparkline>
              <xm:f>Companies_Non_Life!F49:O49</xm:f>
              <xm:sqref>C49</xm:sqref>
            </x14:sparkline>
            <x14:sparkline>
              <xm:f>Companies_Non_Life!F50:O50</xm:f>
              <xm:sqref>C50</xm:sqref>
            </x14:sparkline>
            <x14:sparkline>
              <xm:f>Companies_Non_Life!F51:O51</xm:f>
              <xm:sqref>C51</xm:sqref>
            </x14:sparkline>
            <x14:sparkline>
              <xm:f>Companies_Non_Life!F52:O52</xm:f>
              <xm:sqref>C52</xm:sqref>
            </x14:sparkline>
            <x14:sparkline>
              <xm:f>Companies_Non_Life!F53:O53</xm:f>
              <xm:sqref>C53</xm:sqref>
            </x14:sparkline>
            <x14:sparkline>
              <xm:f>Companies_Non_Life!F54:O54</xm:f>
              <xm:sqref>C54</xm:sqref>
            </x14:sparkline>
            <x14:sparkline>
              <xm:f>Companies_Non_Life!F55:O55</xm:f>
              <xm:sqref>C55</xm:sqref>
            </x14:sparkline>
            <x14:sparkline>
              <xm:f>Companies_Non_Life!F56:O56</xm:f>
              <xm:sqref>C56</xm:sqref>
            </x14:sparkline>
            <x14:sparkline>
              <xm:f>Companies_Non_Life!F57:O57</xm:f>
              <xm:sqref>C57</xm:sqref>
            </x14:sparkline>
            <x14:sparkline>
              <xm:f>Companies_Non_Life!F58:O58</xm:f>
              <xm:sqref>C58</xm:sqref>
            </x14:sparkline>
            <x14:sparkline>
              <xm:f>Companies_Non_Life!F59:O59</xm:f>
              <xm:sqref>C59</xm:sqref>
            </x14:sparkline>
            <x14:sparkline>
              <xm:f>Companies_Non_Life!F60:O60</xm:f>
              <xm:sqref>C60</xm:sqref>
            </x14:sparkline>
            <x14:sparkline>
              <xm:f>Companies_Non_Life!F61:O61</xm:f>
              <xm:sqref>C61</xm:sqref>
            </x14:sparkline>
            <x14:sparkline>
              <xm:f>Companies_Non_Life!F62:O62</xm:f>
              <xm:sqref>C62</xm:sqref>
            </x14:sparkline>
            <x14:sparkline>
              <xm:f>Companies_Non_Life!F63:O63</xm:f>
              <xm:sqref>C63</xm:sqref>
            </x14:sparkline>
            <x14:sparkline>
              <xm:f>Companies_Non_Life!F64:O64</xm:f>
              <xm:sqref>C64</xm:sqref>
            </x14:sparkline>
            <x14:sparkline>
              <xm:f>Companies_Non_Life!F65:O65</xm:f>
              <xm:sqref>C65</xm:sqref>
            </x14:sparkline>
            <x14:sparkline>
              <xm:f>Companies_Non_Life!F66:O66</xm:f>
              <xm:sqref>C66</xm:sqref>
            </x14:sparkline>
            <x14:sparkline>
              <xm:f>Companies_Non_Life!F67:O67</xm:f>
              <xm:sqref>C67</xm:sqref>
            </x14:sparkline>
            <x14:sparkline>
              <xm:f>Companies_Non_Life!F68:O68</xm:f>
              <xm:sqref>C68</xm:sqref>
            </x14:sparkline>
            <x14:sparkline>
              <xm:f>Companies_Non_Life!F69:O69</xm:f>
              <xm:sqref>C69</xm:sqref>
            </x14:sparkline>
            <x14:sparkline>
              <xm:f>Companies_Non_Life!F70:O70</xm:f>
              <xm:sqref>C70</xm:sqref>
            </x14:sparkline>
            <x14:sparkline>
              <xm:f>Companies_Non_Life!F71:O71</xm:f>
              <xm:sqref>C71</xm:sqref>
            </x14:sparkline>
            <x14:sparkline>
              <xm:f>Companies_Non_Life!F72:O72</xm:f>
              <xm:sqref>C72</xm:sqref>
            </x14:sparkline>
            <x14:sparkline>
              <xm:f>Companies_Non_Life!F73:O73</xm:f>
              <xm:sqref>C73</xm:sqref>
            </x14:sparkline>
            <x14:sparkline>
              <xm:f>Companies_Non_Life!F74:O74</xm:f>
              <xm:sqref>C74</xm:sqref>
            </x14:sparkline>
            <x14:sparkline>
              <xm:f>Companies_Non_Life!F75:O75</xm:f>
              <xm:sqref>C75</xm:sqref>
            </x14:sparkline>
            <x14:sparkline>
              <xm:f>Companies_Non_Life!F76:O76</xm:f>
              <xm:sqref>C76</xm:sqref>
            </x14:sparkline>
            <x14:sparkline>
              <xm:f>Companies_Non_Life!F77:O77</xm:f>
              <xm:sqref>C77</xm:sqref>
            </x14:sparkline>
            <x14:sparkline>
              <xm:f>Companies_Non_Life!F78:O78</xm:f>
              <xm:sqref>C78</xm:sqref>
            </x14:sparkline>
            <x14:sparkline>
              <xm:f>Companies_Non_Life!F79:O79</xm:f>
              <xm:sqref>C79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Companies_Non_Life!F85:O85</xm:f>
              <xm:sqref>C85</xm:sqref>
            </x14:sparkline>
            <x14:sparkline>
              <xm:f>Companies_Non_Life!F86:O86</xm:f>
              <xm:sqref>C86</xm:sqref>
            </x14:sparkline>
            <x14:sparkline>
              <xm:f>Companies_Non_Life!F87:O87</xm:f>
              <xm:sqref>C87</xm:sqref>
            </x14:sparkline>
            <x14:sparkline>
              <xm:f>Companies_Non_Life!F88:O88</xm:f>
              <xm:sqref>C88</xm:sqref>
            </x14:sparkline>
            <x14:sparkline>
              <xm:f>Companies_Non_Life!F89:O89</xm:f>
              <xm:sqref>C89</xm:sqref>
            </x14:sparkline>
            <x14:sparkline>
              <xm:f>Companies_Non_Life!F90:O90</xm:f>
              <xm:sqref>C90</xm:sqref>
            </x14:sparkline>
            <x14:sparkline>
              <xm:f>Companies_Non_Life!F91:O91</xm:f>
              <xm:sqref>C91</xm:sqref>
            </x14:sparkline>
            <x14:sparkline>
              <xm:f>Companies_Non_Life!F92:O92</xm:f>
              <xm:sqref>C92</xm:sqref>
            </x14:sparkline>
            <x14:sparkline>
              <xm:f>Companies_Non_Life!F93:O93</xm:f>
              <xm:sqref>C93</xm:sqref>
            </x14:sparkline>
            <x14:sparkline>
              <xm:f>Companies_Non_Life!F94:O94</xm:f>
              <xm:sqref>C94</xm:sqref>
            </x14:sparkline>
            <x14:sparkline>
              <xm:f>Companies_Non_Life!F95:O95</xm:f>
              <xm:sqref>C95</xm:sqref>
            </x14:sparkline>
            <x14:sparkline>
              <xm:f>Companies_Non_Life!F96:O96</xm:f>
              <xm:sqref>C96</xm:sqref>
            </x14:sparkline>
            <x14:sparkline>
              <xm:f>Companies_Non_Life!F97:O97</xm:f>
              <xm:sqref>C97</xm:sqref>
            </x14:sparkline>
            <x14:sparkline>
              <xm:f>Companies_Non_Life!F98:O98</xm:f>
              <xm:sqref>C98</xm:sqref>
            </x14:sparkline>
            <x14:sparkline>
              <xm:f>Companies_Non_Life!F99:O99</xm:f>
              <xm:sqref>C99</xm:sqref>
            </x14:sparkline>
            <x14:sparkline>
              <xm:f>Companies_Non_Life!F100:O100</xm:f>
              <xm:sqref>C100</xm:sqref>
            </x14:sparkline>
            <x14:sparkline>
              <xm:f>Companies_Non_Life!F101:O101</xm:f>
              <xm:sqref>C101</xm:sqref>
            </x14:sparkline>
            <x14:sparkline>
              <xm:f>Companies_Non_Life!F102:O102</xm:f>
              <xm:sqref>C102</xm:sqref>
            </x14:sparkline>
            <x14:sparkline>
              <xm:f>Companies_Non_Life!F103:O103</xm:f>
              <xm:sqref>C103</xm:sqref>
            </x14:sparkline>
            <x14:sparkline>
              <xm:f>Companies_Non_Life!F104:O104</xm:f>
              <xm:sqref>C104</xm:sqref>
            </x14:sparkline>
            <x14:sparkline>
              <xm:f>Companies_Non_Life!F105:O105</xm:f>
              <xm:sqref>C105</xm:sqref>
            </x14:sparkline>
            <x14:sparkline>
              <xm:f>Companies_Non_Life!F106:O106</xm:f>
              <xm:sqref>C106</xm:sqref>
            </x14:sparkline>
            <x14:sparkline>
              <xm:f>Companies_Non_Life!F107:O107</xm:f>
              <xm:sqref>C107</xm:sqref>
            </x14:sparkline>
            <x14:sparkline>
              <xm:f>Companies_Non_Life!F108:O108</xm:f>
              <xm:sqref>C108</xm:sqref>
            </x14:sparkline>
            <x14:sparkline>
              <xm:f>Companies_Non_Life!F109:O109</xm:f>
              <xm:sqref>C109</xm:sqref>
            </x14:sparkline>
            <x14:sparkline>
              <xm:f>Companies_Non_Life!F110:O110</xm:f>
              <xm:sqref>C110</xm:sqref>
            </x14:sparkline>
            <x14:sparkline>
              <xm:f>Companies_Non_Life!F111:O111</xm:f>
              <xm:sqref>C111</xm:sqref>
            </x14:sparkline>
            <x14:sparkline>
              <xm:f>Companies_Non_Life!F112:O112</xm:f>
              <xm:sqref>C112</xm:sqref>
            </x14:sparkline>
            <x14:sparkline>
              <xm:f>Companies_Non_Life!F113:O113</xm:f>
              <xm:sqref>C113</xm:sqref>
            </x14:sparkline>
            <x14:sparkline>
              <xm:f>Companies_Non_Life!F114:O114</xm:f>
              <xm:sqref>C114</xm:sqref>
            </x14:sparkline>
            <x14:sparkline>
              <xm:f>Companies_Non_Life!F115:O115</xm:f>
              <xm:sqref>C115</xm:sqref>
            </x14:sparkline>
            <x14:sparkline>
              <xm:f>Companies_Non_Life!F116:O116</xm:f>
              <xm:sqref>C116</xm:sqref>
            </x14:sparkline>
            <x14:sparkline>
              <xm:f>Companies_Non_Life!F117:O117</xm:f>
              <xm:sqref>C117</xm:sqref>
            </x14:sparkline>
            <x14:sparkline>
              <xm:f>Companies_Non_Life!F118:O118</xm:f>
              <xm:sqref>C118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Companies_Non_Life!F124:O124</xm:f>
              <xm:sqref>C124</xm:sqref>
            </x14:sparkline>
            <x14:sparkline>
              <xm:f>Companies_Non_Life!F125:O125</xm:f>
              <xm:sqref>C125</xm:sqref>
            </x14:sparkline>
            <x14:sparkline>
              <xm:f>Companies_Non_Life!F126:O126</xm:f>
              <xm:sqref>C126</xm:sqref>
            </x14:sparkline>
            <x14:sparkline>
              <xm:f>Companies_Non_Life!F127:O127</xm:f>
              <xm:sqref>C127</xm:sqref>
            </x14:sparkline>
            <x14:sparkline>
              <xm:f>Companies_Non_Life!F128:O128</xm:f>
              <xm:sqref>C128</xm:sqref>
            </x14:sparkline>
            <x14:sparkline>
              <xm:f>Companies_Non_Life!F129:O129</xm:f>
              <xm:sqref>C129</xm:sqref>
            </x14:sparkline>
            <x14:sparkline>
              <xm:f>Companies_Non_Life!F130:O130</xm:f>
              <xm:sqref>C130</xm:sqref>
            </x14:sparkline>
            <x14:sparkline>
              <xm:f>Companies_Non_Life!F131:O131</xm:f>
              <xm:sqref>C131</xm:sqref>
            </x14:sparkline>
            <x14:sparkline>
              <xm:f>Companies_Non_Life!F132:O132</xm:f>
              <xm:sqref>C132</xm:sqref>
            </x14:sparkline>
            <x14:sparkline>
              <xm:f>Companies_Non_Life!F133:O133</xm:f>
              <xm:sqref>C133</xm:sqref>
            </x14:sparkline>
            <x14:sparkline>
              <xm:f>Companies_Non_Life!F134:O134</xm:f>
              <xm:sqref>C134</xm:sqref>
            </x14:sparkline>
            <x14:sparkline>
              <xm:f>Companies_Non_Life!F135:O135</xm:f>
              <xm:sqref>C135</xm:sqref>
            </x14:sparkline>
            <x14:sparkline>
              <xm:f>Companies_Non_Life!F136:O136</xm:f>
              <xm:sqref>C136</xm:sqref>
            </x14:sparkline>
            <x14:sparkline>
              <xm:f>Companies_Non_Life!F137:O137</xm:f>
              <xm:sqref>C137</xm:sqref>
            </x14:sparkline>
            <x14:sparkline>
              <xm:f>Companies_Non_Life!F138:O138</xm:f>
              <xm:sqref>C138</xm:sqref>
            </x14:sparkline>
            <x14:sparkline>
              <xm:f>Companies_Non_Life!F139:O139</xm:f>
              <xm:sqref>C139</xm:sqref>
            </x14:sparkline>
            <x14:sparkline>
              <xm:f>Companies_Non_Life!F140:O140</xm:f>
              <xm:sqref>C140</xm:sqref>
            </x14:sparkline>
            <x14:sparkline>
              <xm:f>Companies_Non_Life!F141:O141</xm:f>
              <xm:sqref>C141</xm:sqref>
            </x14:sparkline>
            <x14:sparkline>
              <xm:f>Companies_Non_Life!F142:O142</xm:f>
              <xm:sqref>C142</xm:sqref>
            </x14:sparkline>
            <x14:sparkline>
              <xm:f>Companies_Non_Life!F143:O143</xm:f>
              <xm:sqref>C143</xm:sqref>
            </x14:sparkline>
            <x14:sparkline>
              <xm:f>Companies_Non_Life!F144:O144</xm:f>
              <xm:sqref>C144</xm:sqref>
            </x14:sparkline>
            <x14:sparkline>
              <xm:f>Companies_Non_Life!F145:O145</xm:f>
              <xm:sqref>C145</xm:sqref>
            </x14:sparkline>
            <x14:sparkline>
              <xm:f>Companies_Non_Life!F146:O146</xm:f>
              <xm:sqref>C146</xm:sqref>
            </x14:sparkline>
            <x14:sparkline>
              <xm:f>Companies_Non_Life!F147:O147</xm:f>
              <xm:sqref>C147</xm:sqref>
            </x14:sparkline>
            <x14:sparkline>
              <xm:f>Companies_Non_Life!F148:O148</xm:f>
              <xm:sqref>C148</xm:sqref>
            </x14:sparkline>
            <x14:sparkline>
              <xm:f>Companies_Non_Life!F149:O149</xm:f>
              <xm:sqref>C149</xm:sqref>
            </x14:sparkline>
            <x14:sparkline>
              <xm:f>Companies_Non_Life!F150:O150</xm:f>
              <xm:sqref>C150</xm:sqref>
            </x14:sparkline>
            <x14:sparkline>
              <xm:f>Companies_Non_Life!F151:O151</xm:f>
              <xm:sqref>C151</xm:sqref>
            </x14:sparkline>
            <x14:sparkline>
              <xm:f>Companies_Non_Life!F152:O152</xm:f>
              <xm:sqref>C152</xm:sqref>
            </x14:sparkline>
            <x14:sparkline>
              <xm:f>Companies_Non_Life!F153:O153</xm:f>
              <xm:sqref>C153</xm:sqref>
            </x14:sparkline>
            <x14:sparkline>
              <xm:f>Companies_Non_Life!F154:O154</xm:f>
              <xm:sqref>C154</xm:sqref>
            </x14:sparkline>
            <x14:sparkline>
              <xm:f>Companies_Non_Life!F155:O155</xm:f>
              <xm:sqref>C155</xm:sqref>
            </x14:sparkline>
            <x14:sparkline>
              <xm:f>Companies_Non_Life!F156:O156</xm:f>
              <xm:sqref>C156</xm:sqref>
            </x14:sparkline>
            <x14:sparkline>
              <xm:f>Companies_Non_Life!F157:O157</xm:f>
              <xm:sqref>C157</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499984740745262"/>
  </sheetPr>
  <dimension ref="A2:AM309"/>
  <sheetViews>
    <sheetView showGridLines="0" workbookViewId="0">
      <pane ySplit="5" topLeftCell="A225" activePane="bottomLeft" state="frozen"/>
      <selection pane="bottomLeft" activeCell="W18" sqref="W18"/>
    </sheetView>
  </sheetViews>
  <sheetFormatPr defaultRowHeight="15.75" x14ac:dyDescent="0.25"/>
  <cols>
    <col min="1" max="39" width="9.140625" style="148"/>
  </cols>
  <sheetData>
    <row r="2" spans="1:21" x14ac:dyDescent="0.25">
      <c r="B2" s="145" t="s">
        <v>223</v>
      </c>
    </row>
    <row r="3" spans="1:21" x14ac:dyDescent="0.25">
      <c r="B3" s="147" t="s">
        <v>430</v>
      </c>
    </row>
    <row r="4" spans="1:21" x14ac:dyDescent="0.25">
      <c r="B4" s="147" t="s">
        <v>423</v>
      </c>
    </row>
    <row r="5" spans="1:21" x14ac:dyDescent="0.25">
      <c r="B5" s="147" t="s">
        <v>422</v>
      </c>
    </row>
    <row r="6" spans="1:21" x14ac:dyDescent="0.25">
      <c r="A6" s="153"/>
    </row>
    <row r="8" spans="1:21" x14ac:dyDescent="0.25">
      <c r="B8" s="165" t="s">
        <v>184</v>
      </c>
    </row>
    <row r="9" spans="1:21" x14ac:dyDescent="0.25">
      <c r="B9" s="145" t="s">
        <v>160</v>
      </c>
      <c r="C9" s="145"/>
      <c r="E9" s="145" t="s">
        <v>357</v>
      </c>
      <c r="F9" s="153"/>
      <c r="G9" s="146"/>
      <c r="H9" s="146"/>
      <c r="I9" s="146"/>
      <c r="J9" s="146"/>
      <c r="K9" s="146"/>
      <c r="L9" s="146"/>
      <c r="M9" s="146"/>
      <c r="N9" s="146"/>
      <c r="O9" s="146"/>
      <c r="P9" s="146"/>
      <c r="Q9" s="146"/>
      <c r="R9" s="146"/>
      <c r="S9" s="146"/>
      <c r="T9" s="146"/>
      <c r="U9" s="146"/>
    </row>
    <row r="10" spans="1:21" x14ac:dyDescent="0.25">
      <c r="B10" s="145"/>
      <c r="C10" s="145"/>
      <c r="E10" s="147" t="s">
        <v>358</v>
      </c>
      <c r="F10" s="153"/>
      <c r="G10" s="146"/>
      <c r="H10" s="146"/>
      <c r="I10" s="146"/>
      <c r="J10" s="146"/>
      <c r="K10" s="146"/>
      <c r="L10" s="146"/>
      <c r="M10" s="146"/>
      <c r="N10" s="146"/>
      <c r="O10" s="146"/>
      <c r="P10" s="146"/>
      <c r="Q10" s="146"/>
      <c r="R10" s="146"/>
      <c r="S10" s="146"/>
      <c r="T10" s="146"/>
      <c r="U10" s="146"/>
    </row>
    <row r="11" spans="1:21" x14ac:dyDescent="0.25">
      <c r="B11" s="145"/>
      <c r="C11" s="145"/>
      <c r="E11" s="147" t="s">
        <v>359</v>
      </c>
    </row>
    <row r="12" spans="1:21" x14ac:dyDescent="0.25">
      <c r="B12" s="145"/>
      <c r="C12" s="145"/>
      <c r="E12" s="147" t="s">
        <v>239</v>
      </c>
    </row>
    <row r="13" spans="1:21" x14ac:dyDescent="0.25">
      <c r="B13" s="145"/>
      <c r="C13" s="145"/>
      <c r="E13" s="147"/>
    </row>
    <row r="14" spans="1:21" x14ac:dyDescent="0.25">
      <c r="B14" s="165" t="s">
        <v>360</v>
      </c>
      <c r="C14" s="145"/>
      <c r="E14" s="147"/>
    </row>
    <row r="15" spans="1:21" x14ac:dyDescent="0.25">
      <c r="B15" s="165"/>
      <c r="C15" s="145"/>
      <c r="E15" s="147"/>
    </row>
    <row r="16" spans="1:21" x14ac:dyDescent="0.25">
      <c r="B16" s="145" t="s">
        <v>361</v>
      </c>
      <c r="C16" s="145"/>
      <c r="E16" s="145" t="s">
        <v>362</v>
      </c>
    </row>
    <row r="17" spans="2:21" x14ac:dyDescent="0.25">
      <c r="B17" s="145"/>
      <c r="C17" s="145"/>
      <c r="E17" s="147" t="s">
        <v>363</v>
      </c>
    </row>
    <row r="18" spans="2:21" x14ac:dyDescent="0.25">
      <c r="B18" s="165"/>
      <c r="C18" s="145"/>
      <c r="E18" s="147" t="s">
        <v>364</v>
      </c>
    </row>
    <row r="19" spans="2:21" x14ac:dyDescent="0.25">
      <c r="B19" s="165"/>
      <c r="C19" s="145"/>
      <c r="E19" s="147"/>
    </row>
    <row r="20" spans="2:21" x14ac:dyDescent="0.25">
      <c r="B20" s="145" t="s">
        <v>160</v>
      </c>
      <c r="C20" s="145"/>
      <c r="E20" s="145" t="s">
        <v>365</v>
      </c>
    </row>
    <row r="21" spans="2:21" x14ac:dyDescent="0.25">
      <c r="B21" s="145"/>
      <c r="C21" s="145"/>
      <c r="E21" s="147" t="s">
        <v>363</v>
      </c>
    </row>
    <row r="22" spans="2:21" x14ac:dyDescent="0.25">
      <c r="B22" s="145"/>
      <c r="C22" s="145"/>
      <c r="E22" s="147" t="s">
        <v>366</v>
      </c>
    </row>
    <row r="23" spans="2:21" x14ac:dyDescent="0.25">
      <c r="B23" s="145"/>
      <c r="C23" s="145"/>
      <c r="E23" s="147"/>
    </row>
    <row r="24" spans="2:21" x14ac:dyDescent="0.25">
      <c r="B24" s="145" t="s">
        <v>156</v>
      </c>
      <c r="C24" s="145"/>
      <c r="E24" s="145" t="s">
        <v>367</v>
      </c>
    </row>
    <row r="25" spans="2:21" x14ac:dyDescent="0.25">
      <c r="B25" s="145"/>
      <c r="C25" s="145"/>
      <c r="E25" s="147" t="s">
        <v>363</v>
      </c>
    </row>
    <row r="26" spans="2:21" x14ac:dyDescent="0.25">
      <c r="B26" s="145"/>
      <c r="C26" s="145"/>
      <c r="E26" s="147" t="s">
        <v>368</v>
      </c>
    </row>
    <row r="27" spans="2:21" x14ac:dyDescent="0.25">
      <c r="B27" s="145"/>
      <c r="C27" s="145"/>
      <c r="E27" s="147"/>
    </row>
    <row r="28" spans="2:21" x14ac:dyDescent="0.25">
      <c r="B28" s="145" t="s">
        <v>165</v>
      </c>
      <c r="C28" s="145"/>
      <c r="E28" s="145" t="s">
        <v>369</v>
      </c>
    </row>
    <row r="29" spans="2:21" x14ac:dyDescent="0.25">
      <c r="B29" s="145"/>
      <c r="C29" s="145"/>
      <c r="E29" s="147" t="s">
        <v>363</v>
      </c>
    </row>
    <row r="30" spans="2:21" x14ac:dyDescent="0.25">
      <c r="B30" s="145"/>
      <c r="C30" s="145"/>
      <c r="E30" s="147" t="s">
        <v>364</v>
      </c>
    </row>
    <row r="31" spans="2:21" ht="12" customHeight="1" x14ac:dyDescent="0.25">
      <c r="B31" s="145"/>
      <c r="C31" s="145"/>
      <c r="G31" s="146"/>
      <c r="H31" s="146"/>
      <c r="I31" s="146"/>
      <c r="J31" s="146"/>
      <c r="K31" s="146"/>
      <c r="L31" s="146"/>
      <c r="M31" s="146"/>
      <c r="N31" s="146"/>
      <c r="O31" s="146"/>
      <c r="P31" s="146"/>
      <c r="Q31" s="146"/>
      <c r="R31" s="146"/>
      <c r="S31" s="146"/>
      <c r="T31" s="146"/>
      <c r="U31" s="146"/>
    </row>
    <row r="32" spans="2:21" ht="12" customHeight="1" x14ac:dyDescent="0.25">
      <c r="B32" s="145"/>
      <c r="C32" s="145"/>
      <c r="G32" s="146"/>
      <c r="H32" s="146"/>
      <c r="I32" s="146"/>
      <c r="J32" s="146"/>
      <c r="K32" s="146"/>
      <c r="L32" s="146"/>
      <c r="M32" s="146"/>
      <c r="N32" s="146"/>
      <c r="O32" s="146"/>
      <c r="P32" s="146"/>
      <c r="Q32" s="146"/>
      <c r="R32" s="146"/>
      <c r="S32" s="146"/>
      <c r="T32" s="146"/>
      <c r="U32" s="146"/>
    </row>
    <row r="33" spans="2:21" x14ac:dyDescent="0.25">
      <c r="B33" s="165" t="s">
        <v>185</v>
      </c>
      <c r="C33" s="145"/>
    </row>
    <row r="34" spans="2:21" x14ac:dyDescent="0.25">
      <c r="B34" s="145" t="s">
        <v>160</v>
      </c>
      <c r="C34" s="145"/>
      <c r="E34" s="145" t="s">
        <v>370</v>
      </c>
    </row>
    <row r="35" spans="2:21" x14ac:dyDescent="0.25">
      <c r="B35" s="145"/>
      <c r="C35" s="145"/>
      <c r="E35" s="147" t="s">
        <v>371</v>
      </c>
    </row>
    <row r="36" spans="2:21" x14ac:dyDescent="0.25">
      <c r="B36" s="145"/>
      <c r="C36" s="145"/>
      <c r="E36" s="147" t="s">
        <v>372</v>
      </c>
      <c r="H36" s="146"/>
      <c r="I36" s="146"/>
      <c r="J36" s="146"/>
      <c r="K36" s="146"/>
      <c r="L36" s="146"/>
      <c r="M36" s="146"/>
      <c r="N36" s="146"/>
      <c r="O36" s="146"/>
      <c r="P36" s="146"/>
      <c r="Q36" s="146"/>
      <c r="R36" s="146"/>
      <c r="S36" s="146"/>
      <c r="T36" s="146"/>
      <c r="U36" s="146"/>
    </row>
    <row r="37" spans="2:21" x14ac:dyDescent="0.25">
      <c r="B37" s="145"/>
      <c r="C37" s="145"/>
    </row>
    <row r="38" spans="2:21" x14ac:dyDescent="0.25">
      <c r="B38" s="145" t="s">
        <v>156</v>
      </c>
      <c r="C38" s="145"/>
      <c r="E38" s="146" t="s">
        <v>186</v>
      </c>
    </row>
    <row r="39" spans="2:21" x14ac:dyDescent="0.25">
      <c r="B39" s="145"/>
      <c r="C39" s="145"/>
      <c r="E39" s="147" t="s">
        <v>240</v>
      </c>
    </row>
    <row r="40" spans="2:21" x14ac:dyDescent="0.25">
      <c r="B40" s="145"/>
      <c r="C40" s="145"/>
      <c r="E40" s="147" t="s">
        <v>270</v>
      </c>
    </row>
    <row r="41" spans="2:21" x14ac:dyDescent="0.25">
      <c r="B41" s="145"/>
      <c r="C41" s="145"/>
      <c r="E41" s="147" t="s">
        <v>373</v>
      </c>
    </row>
    <row r="42" spans="2:21" x14ac:dyDescent="0.25">
      <c r="B42" s="145"/>
      <c r="C42" s="145"/>
      <c r="E42" s="147" t="s">
        <v>374</v>
      </c>
    </row>
    <row r="43" spans="2:21" x14ac:dyDescent="0.25">
      <c r="B43" s="145"/>
      <c r="C43" s="145"/>
      <c r="E43" s="147"/>
    </row>
    <row r="44" spans="2:21" x14ac:dyDescent="0.25">
      <c r="B44" s="145" t="s">
        <v>165</v>
      </c>
      <c r="C44" s="145"/>
      <c r="E44" s="146" t="s">
        <v>252</v>
      </c>
    </row>
    <row r="45" spans="2:21" x14ac:dyDescent="0.25">
      <c r="B45" s="145"/>
      <c r="C45" s="145"/>
      <c r="E45" s="147" t="s">
        <v>270</v>
      </c>
    </row>
    <row r="46" spans="2:21" x14ac:dyDescent="0.25">
      <c r="B46" s="145"/>
      <c r="C46" s="145"/>
      <c r="E46" s="147"/>
    </row>
    <row r="47" spans="2:21" x14ac:dyDescent="0.25">
      <c r="B47" s="145" t="s">
        <v>190</v>
      </c>
      <c r="C47" s="145"/>
      <c r="E47" s="146" t="s">
        <v>253</v>
      </c>
    </row>
    <row r="48" spans="2:21" x14ac:dyDescent="0.25">
      <c r="B48" s="145"/>
      <c r="C48" s="145"/>
      <c r="E48" s="147" t="s">
        <v>371</v>
      </c>
    </row>
    <row r="49" spans="2:5" x14ac:dyDescent="0.25">
      <c r="B49" s="145"/>
      <c r="C49" s="145"/>
      <c r="E49" s="147" t="s">
        <v>375</v>
      </c>
    </row>
    <row r="50" spans="2:5" x14ac:dyDescent="0.25">
      <c r="B50" s="145"/>
      <c r="C50" s="145"/>
    </row>
    <row r="51" spans="2:5" x14ac:dyDescent="0.25">
      <c r="B51" s="145" t="s">
        <v>254</v>
      </c>
      <c r="C51" s="145"/>
      <c r="E51" s="146" t="s">
        <v>255</v>
      </c>
    </row>
    <row r="52" spans="2:5" x14ac:dyDescent="0.25">
      <c r="B52" s="145"/>
      <c r="C52" s="145"/>
      <c r="E52" s="147" t="s">
        <v>371</v>
      </c>
    </row>
    <row r="53" spans="2:5" x14ac:dyDescent="0.25">
      <c r="B53" s="145"/>
      <c r="C53" s="145"/>
      <c r="E53" s="147" t="s">
        <v>376</v>
      </c>
    </row>
    <row r="54" spans="2:5" x14ac:dyDescent="0.25">
      <c r="B54" s="145"/>
      <c r="C54" s="145"/>
      <c r="E54" s="147"/>
    </row>
    <row r="55" spans="2:5" x14ac:dyDescent="0.25">
      <c r="B55" s="145" t="s">
        <v>164</v>
      </c>
      <c r="C55" s="145"/>
      <c r="E55" s="146" t="s">
        <v>256</v>
      </c>
    </row>
    <row r="56" spans="2:5" x14ac:dyDescent="0.25">
      <c r="B56" s="145"/>
      <c r="C56" s="145"/>
      <c r="E56" s="147" t="s">
        <v>371</v>
      </c>
    </row>
    <row r="57" spans="2:5" x14ac:dyDescent="0.25">
      <c r="B57" s="145"/>
      <c r="C57" s="145"/>
      <c r="E57" s="147"/>
    </row>
    <row r="58" spans="2:5" x14ac:dyDescent="0.25">
      <c r="B58" s="165" t="s">
        <v>248</v>
      </c>
      <c r="C58" s="145"/>
      <c r="E58" s="147"/>
    </row>
    <row r="59" spans="2:5" x14ac:dyDescent="0.25">
      <c r="B59" s="165"/>
      <c r="C59" s="145"/>
      <c r="E59" s="147"/>
    </row>
    <row r="60" spans="2:5" x14ac:dyDescent="0.25">
      <c r="B60" s="145" t="s">
        <v>160</v>
      </c>
      <c r="C60" s="145"/>
      <c r="E60" s="146" t="s">
        <v>377</v>
      </c>
    </row>
    <row r="61" spans="2:5" x14ac:dyDescent="0.25">
      <c r="B61" s="165"/>
      <c r="C61" s="145"/>
      <c r="E61" s="147" t="s">
        <v>371</v>
      </c>
    </row>
    <row r="62" spans="2:5" x14ac:dyDescent="0.25">
      <c r="B62" s="165"/>
      <c r="C62" s="145"/>
      <c r="E62" s="147"/>
    </row>
    <row r="63" spans="2:5" x14ac:dyDescent="0.25">
      <c r="B63" s="145" t="s">
        <v>156</v>
      </c>
      <c r="C63" s="145"/>
      <c r="E63" s="146" t="s">
        <v>249</v>
      </c>
    </row>
    <row r="64" spans="2:5" x14ac:dyDescent="0.25">
      <c r="B64" s="145"/>
      <c r="C64" s="145"/>
      <c r="E64" s="147" t="s">
        <v>270</v>
      </c>
    </row>
    <row r="65" spans="2:5" x14ac:dyDescent="0.25">
      <c r="B65" s="145"/>
      <c r="C65" s="145"/>
      <c r="E65" s="147" t="s">
        <v>250</v>
      </c>
    </row>
    <row r="66" spans="2:5" x14ac:dyDescent="0.25">
      <c r="B66" s="145"/>
      <c r="C66" s="145"/>
      <c r="E66" s="147"/>
    </row>
    <row r="67" spans="2:5" x14ac:dyDescent="0.25">
      <c r="B67" s="145" t="s">
        <v>165</v>
      </c>
      <c r="C67" s="145"/>
      <c r="E67" s="146" t="s">
        <v>257</v>
      </c>
    </row>
    <row r="68" spans="2:5" x14ac:dyDescent="0.25">
      <c r="B68" s="145"/>
      <c r="C68" s="145"/>
      <c r="E68" s="147" t="s">
        <v>371</v>
      </c>
    </row>
    <row r="69" spans="2:5" x14ac:dyDescent="0.25">
      <c r="B69" s="145"/>
      <c r="C69" s="145"/>
      <c r="E69" s="147" t="s">
        <v>270</v>
      </c>
    </row>
    <row r="70" spans="2:5" x14ac:dyDescent="0.25">
      <c r="B70" s="145"/>
      <c r="C70" s="145"/>
      <c r="E70" s="147" t="s">
        <v>375</v>
      </c>
    </row>
    <row r="71" spans="2:5" x14ac:dyDescent="0.25">
      <c r="B71" s="145"/>
      <c r="C71" s="145"/>
      <c r="E71" s="147"/>
    </row>
    <row r="72" spans="2:5" x14ac:dyDescent="0.25">
      <c r="B72" s="145" t="s">
        <v>190</v>
      </c>
      <c r="C72" s="145"/>
      <c r="E72" s="146" t="s">
        <v>258</v>
      </c>
    </row>
    <row r="73" spans="2:5" x14ac:dyDescent="0.25">
      <c r="B73" s="145"/>
      <c r="C73" s="145"/>
      <c r="E73" s="147" t="s">
        <v>371</v>
      </c>
    </row>
    <row r="74" spans="2:5" x14ac:dyDescent="0.25">
      <c r="B74" s="145"/>
      <c r="C74" s="145"/>
      <c r="E74" s="147" t="s">
        <v>270</v>
      </c>
    </row>
    <row r="75" spans="2:5" x14ac:dyDescent="0.25">
      <c r="B75" s="145"/>
      <c r="C75" s="145"/>
      <c r="E75" s="147" t="s">
        <v>376</v>
      </c>
    </row>
    <row r="76" spans="2:5" x14ac:dyDescent="0.25">
      <c r="B76" s="145"/>
      <c r="C76" s="145"/>
      <c r="E76" s="147"/>
    </row>
    <row r="77" spans="2:5" x14ac:dyDescent="0.25">
      <c r="B77" s="145" t="s">
        <v>254</v>
      </c>
      <c r="C77" s="145"/>
      <c r="E77" s="146" t="s">
        <v>259</v>
      </c>
    </row>
    <row r="78" spans="2:5" x14ac:dyDescent="0.25">
      <c r="B78" s="145"/>
      <c r="C78" s="145"/>
      <c r="E78" s="147" t="s">
        <v>371</v>
      </c>
    </row>
    <row r="79" spans="2:5" x14ac:dyDescent="0.25">
      <c r="B79" s="145"/>
      <c r="C79" s="145"/>
      <c r="E79" s="147" t="s">
        <v>270</v>
      </c>
    </row>
    <row r="80" spans="2:5" x14ac:dyDescent="0.25">
      <c r="B80" s="145"/>
      <c r="C80" s="145"/>
      <c r="E80" s="147"/>
    </row>
    <row r="81" spans="2:21" x14ac:dyDescent="0.25">
      <c r="B81" s="165" t="s">
        <v>187</v>
      </c>
      <c r="C81" s="145"/>
    </row>
    <row r="82" spans="2:21" x14ac:dyDescent="0.25">
      <c r="B82" s="145" t="s">
        <v>160</v>
      </c>
      <c r="C82" s="145"/>
      <c r="E82" s="145" t="s">
        <v>378</v>
      </c>
      <c r="F82" s="153"/>
      <c r="G82" s="146"/>
      <c r="H82" s="146"/>
      <c r="I82" s="146"/>
      <c r="J82" s="146"/>
      <c r="K82" s="146"/>
      <c r="L82" s="146"/>
      <c r="M82" s="146"/>
      <c r="N82" s="146"/>
      <c r="O82" s="146"/>
      <c r="P82" s="146"/>
      <c r="Q82" s="146"/>
      <c r="R82" s="146"/>
      <c r="S82" s="146"/>
      <c r="T82" s="146"/>
      <c r="U82" s="146"/>
    </row>
    <row r="83" spans="2:21" x14ac:dyDescent="0.25">
      <c r="B83" s="145"/>
      <c r="C83" s="145"/>
      <c r="E83" s="147" t="s">
        <v>379</v>
      </c>
      <c r="F83" s="153"/>
      <c r="G83" s="146"/>
      <c r="H83" s="146"/>
      <c r="I83" s="146"/>
      <c r="J83" s="146"/>
      <c r="K83" s="146"/>
      <c r="L83" s="146"/>
      <c r="M83" s="146"/>
      <c r="N83" s="146"/>
      <c r="O83" s="146"/>
      <c r="P83" s="146"/>
      <c r="Q83" s="146"/>
      <c r="R83" s="146"/>
      <c r="S83" s="146"/>
      <c r="T83" s="146"/>
      <c r="U83" s="146"/>
    </row>
    <row r="84" spans="2:21" x14ac:dyDescent="0.25">
      <c r="B84" s="145"/>
      <c r="C84" s="145"/>
      <c r="E84" s="147" t="s">
        <v>159</v>
      </c>
      <c r="F84" s="153"/>
      <c r="G84" s="146"/>
      <c r="H84" s="146"/>
      <c r="I84" s="146"/>
      <c r="J84" s="146"/>
      <c r="K84" s="146"/>
      <c r="L84" s="146"/>
      <c r="M84" s="146"/>
      <c r="N84" s="146"/>
      <c r="O84" s="146"/>
      <c r="P84" s="146"/>
      <c r="Q84" s="146"/>
      <c r="R84" s="146"/>
      <c r="S84" s="146"/>
      <c r="T84" s="146"/>
      <c r="U84" s="146"/>
    </row>
    <row r="85" spans="2:21" x14ac:dyDescent="0.25">
      <c r="B85" s="145"/>
      <c r="C85" s="145"/>
      <c r="E85" s="147" t="s">
        <v>157</v>
      </c>
      <c r="F85" s="153"/>
      <c r="G85" s="146"/>
      <c r="H85" s="146"/>
      <c r="I85" s="146"/>
      <c r="J85" s="146"/>
      <c r="K85" s="146"/>
      <c r="L85" s="146"/>
      <c r="M85" s="146"/>
      <c r="N85" s="146"/>
      <c r="O85" s="146"/>
      <c r="P85" s="146"/>
      <c r="Q85" s="146"/>
      <c r="R85" s="146"/>
      <c r="S85" s="146"/>
      <c r="T85" s="146"/>
      <c r="U85" s="146"/>
    </row>
    <row r="86" spans="2:21" x14ac:dyDescent="0.25">
      <c r="B86" s="145"/>
      <c r="C86" s="145"/>
      <c r="E86" s="147" t="s">
        <v>158</v>
      </c>
    </row>
    <row r="87" spans="2:21" x14ac:dyDescent="0.25">
      <c r="B87" s="145"/>
      <c r="C87" s="145"/>
      <c r="E87" s="147" t="s">
        <v>152</v>
      </c>
    </row>
    <row r="88" spans="2:21" x14ac:dyDescent="0.25">
      <c r="B88" s="145"/>
      <c r="C88" s="145"/>
      <c r="E88" s="147" t="s">
        <v>380</v>
      </c>
    </row>
    <row r="89" spans="2:21" x14ac:dyDescent="0.25">
      <c r="B89" s="145"/>
      <c r="C89" s="145"/>
      <c r="E89" s="147"/>
    </row>
    <row r="90" spans="2:21" x14ac:dyDescent="0.25">
      <c r="B90" s="145" t="s">
        <v>268</v>
      </c>
      <c r="C90" s="145"/>
      <c r="E90" s="145" t="s">
        <v>271</v>
      </c>
    </row>
    <row r="91" spans="2:21" x14ac:dyDescent="0.25">
      <c r="B91" s="145"/>
      <c r="C91" s="145"/>
      <c r="E91" s="147" t="s">
        <v>270</v>
      </c>
    </row>
    <row r="92" spans="2:21" x14ac:dyDescent="0.25">
      <c r="B92" s="145"/>
      <c r="C92" s="145"/>
    </row>
    <row r="93" spans="2:21" x14ac:dyDescent="0.25">
      <c r="B93" s="165" t="s">
        <v>188</v>
      </c>
      <c r="C93" s="145"/>
      <c r="E93" s="149"/>
    </row>
    <row r="94" spans="2:21" x14ac:dyDescent="0.25">
      <c r="B94" s="145" t="s">
        <v>161</v>
      </c>
      <c r="C94" s="145"/>
      <c r="E94" s="145" t="s">
        <v>162</v>
      </c>
      <c r="G94" s="146"/>
      <c r="H94" s="146"/>
      <c r="I94" s="146"/>
      <c r="J94" s="146"/>
      <c r="K94" s="146"/>
      <c r="L94" s="146"/>
      <c r="M94" s="146"/>
      <c r="N94" s="146"/>
      <c r="O94" s="146"/>
      <c r="P94" s="146"/>
      <c r="Q94" s="146"/>
      <c r="R94" s="146"/>
      <c r="S94" s="146"/>
      <c r="T94" s="146"/>
      <c r="U94" s="146"/>
    </row>
    <row r="95" spans="2:21" x14ac:dyDescent="0.25">
      <c r="B95" s="145"/>
      <c r="C95" s="145"/>
      <c r="E95" s="147" t="s">
        <v>381</v>
      </c>
      <c r="G95" s="146"/>
      <c r="H95" s="146"/>
      <c r="I95" s="146"/>
      <c r="J95" s="146"/>
      <c r="K95" s="146"/>
      <c r="L95" s="146"/>
      <c r="M95" s="146"/>
      <c r="N95" s="146"/>
      <c r="O95" s="146"/>
      <c r="P95" s="146"/>
      <c r="Q95" s="146"/>
      <c r="R95" s="146"/>
      <c r="S95" s="146"/>
      <c r="T95" s="146"/>
      <c r="U95" s="146"/>
    </row>
    <row r="96" spans="2:21" x14ac:dyDescent="0.25">
      <c r="B96" s="145"/>
      <c r="C96" s="145"/>
      <c r="E96" s="147" t="s">
        <v>152</v>
      </c>
    </row>
    <row r="97" spans="2:22" x14ac:dyDescent="0.25">
      <c r="B97" s="145"/>
      <c r="C97" s="145"/>
      <c r="E97" s="147" t="s">
        <v>382</v>
      </c>
    </row>
    <row r="98" spans="2:22" x14ac:dyDescent="0.25">
      <c r="B98" s="145"/>
      <c r="C98" s="145"/>
      <c r="E98" s="147"/>
    </row>
    <row r="99" spans="2:22" x14ac:dyDescent="0.25">
      <c r="B99" s="145" t="s">
        <v>160</v>
      </c>
      <c r="C99" s="145"/>
      <c r="E99" s="145" t="s">
        <v>260</v>
      </c>
    </row>
    <row r="100" spans="2:22" x14ac:dyDescent="0.25">
      <c r="B100" s="145"/>
      <c r="C100" s="145"/>
      <c r="E100" s="147" t="s">
        <v>383</v>
      </c>
    </row>
    <row r="101" spans="2:22" x14ac:dyDescent="0.25">
      <c r="B101" s="145"/>
      <c r="C101" s="145"/>
      <c r="E101" s="147" t="s">
        <v>159</v>
      </c>
    </row>
    <row r="102" spans="2:22" x14ac:dyDescent="0.25">
      <c r="B102" s="145"/>
      <c r="C102" s="145"/>
      <c r="E102" s="147" t="s">
        <v>375</v>
      </c>
    </row>
    <row r="103" spans="2:22" x14ac:dyDescent="0.25">
      <c r="B103" s="145"/>
      <c r="E103" s="147" t="s">
        <v>382</v>
      </c>
      <c r="H103" s="146"/>
      <c r="I103" s="146"/>
      <c r="J103" s="146"/>
      <c r="K103" s="146"/>
      <c r="L103" s="146"/>
      <c r="M103" s="146"/>
      <c r="N103" s="146"/>
      <c r="O103" s="146"/>
      <c r="P103" s="146"/>
      <c r="Q103" s="146"/>
      <c r="R103" s="146"/>
      <c r="S103" s="146"/>
      <c r="T103" s="146"/>
      <c r="U103" s="146"/>
      <c r="V103" s="146"/>
    </row>
    <row r="104" spans="2:22" x14ac:dyDescent="0.25">
      <c r="B104" s="145"/>
      <c r="H104" s="146"/>
      <c r="I104" s="146"/>
      <c r="J104" s="146"/>
      <c r="K104" s="146"/>
      <c r="L104" s="146"/>
      <c r="M104" s="146"/>
      <c r="N104" s="146"/>
      <c r="O104" s="146"/>
      <c r="P104" s="146"/>
      <c r="Q104" s="146"/>
      <c r="R104" s="146"/>
      <c r="S104" s="146"/>
      <c r="T104" s="146"/>
      <c r="U104" s="146"/>
      <c r="V104" s="146"/>
    </row>
    <row r="105" spans="2:22" x14ac:dyDescent="0.25">
      <c r="B105" s="145" t="s">
        <v>156</v>
      </c>
      <c r="C105" s="145"/>
      <c r="E105" s="145" t="s">
        <v>163</v>
      </c>
    </row>
    <row r="106" spans="2:22" x14ac:dyDescent="0.25">
      <c r="B106" s="145"/>
      <c r="C106" s="145"/>
      <c r="E106" s="147" t="s">
        <v>159</v>
      </c>
    </row>
    <row r="107" spans="2:22" x14ac:dyDescent="0.25">
      <c r="B107" s="145"/>
      <c r="E107" s="147" t="s">
        <v>247</v>
      </c>
    </row>
    <row r="108" spans="2:22" x14ac:dyDescent="0.25">
      <c r="B108" s="145"/>
      <c r="E108" s="147" t="s">
        <v>384</v>
      </c>
    </row>
    <row r="109" spans="2:22" x14ac:dyDescent="0.25">
      <c r="B109" s="145"/>
      <c r="E109" s="147" t="s">
        <v>385</v>
      </c>
    </row>
    <row r="110" spans="2:22" x14ac:dyDescent="0.25">
      <c r="B110" s="145"/>
      <c r="E110" s="147" t="s">
        <v>386</v>
      </c>
    </row>
    <row r="111" spans="2:22" x14ac:dyDescent="0.25">
      <c r="B111" s="145"/>
      <c r="C111" s="145"/>
      <c r="E111" s="147" t="s">
        <v>382</v>
      </c>
    </row>
    <row r="112" spans="2:22" x14ac:dyDescent="0.25">
      <c r="B112" s="145"/>
      <c r="C112" s="145"/>
      <c r="E112" s="147"/>
    </row>
    <row r="113" spans="2:5" x14ac:dyDescent="0.25">
      <c r="B113" s="145" t="s">
        <v>165</v>
      </c>
      <c r="C113" s="145"/>
      <c r="E113" s="145" t="s">
        <v>191</v>
      </c>
    </row>
    <row r="114" spans="2:5" x14ac:dyDescent="0.25">
      <c r="B114" s="145"/>
      <c r="C114" s="145"/>
      <c r="E114" s="147" t="s">
        <v>159</v>
      </c>
    </row>
    <row r="115" spans="2:5" x14ac:dyDescent="0.25">
      <c r="B115" s="145"/>
      <c r="C115" s="145"/>
      <c r="E115" s="147" t="s">
        <v>199</v>
      </c>
    </row>
    <row r="116" spans="2:5" x14ac:dyDescent="0.25">
      <c r="B116" s="145"/>
      <c r="C116" s="145"/>
      <c r="E116" s="147" t="s">
        <v>382</v>
      </c>
    </row>
    <row r="117" spans="2:5" x14ac:dyDescent="0.25">
      <c r="B117" s="145"/>
      <c r="C117" s="145"/>
      <c r="E117" s="147"/>
    </row>
    <row r="118" spans="2:5" x14ac:dyDescent="0.25">
      <c r="B118" s="145" t="s">
        <v>190</v>
      </c>
      <c r="C118" s="145"/>
      <c r="E118" s="145" t="s">
        <v>387</v>
      </c>
    </row>
    <row r="119" spans="2:5" x14ac:dyDescent="0.25">
      <c r="B119" s="145"/>
      <c r="C119" s="145"/>
      <c r="E119" s="147" t="s">
        <v>159</v>
      </c>
    </row>
    <row r="120" spans="2:5" x14ac:dyDescent="0.25">
      <c r="B120" s="145"/>
      <c r="C120" s="145"/>
      <c r="E120" s="147" t="s">
        <v>388</v>
      </c>
    </row>
    <row r="121" spans="2:5" x14ac:dyDescent="0.25">
      <c r="B121" s="145"/>
      <c r="C121" s="145"/>
      <c r="E121" s="147" t="s">
        <v>382</v>
      </c>
    </row>
    <row r="122" spans="2:5" x14ac:dyDescent="0.25">
      <c r="B122" s="145"/>
      <c r="C122" s="145"/>
      <c r="E122" s="147"/>
    </row>
    <row r="123" spans="2:5" x14ac:dyDescent="0.25">
      <c r="B123" s="145" t="s">
        <v>268</v>
      </c>
      <c r="C123" s="145"/>
      <c r="E123" s="145" t="s">
        <v>275</v>
      </c>
    </row>
    <row r="124" spans="2:5" x14ac:dyDescent="0.25">
      <c r="B124" s="145"/>
      <c r="C124" s="145"/>
      <c r="E124" s="147" t="s">
        <v>389</v>
      </c>
    </row>
    <row r="125" spans="2:5" x14ac:dyDescent="0.25">
      <c r="B125" s="145"/>
      <c r="C125" s="145"/>
      <c r="E125" s="147" t="s">
        <v>390</v>
      </c>
    </row>
    <row r="126" spans="2:5" x14ac:dyDescent="0.25">
      <c r="B126" s="145"/>
      <c r="C126" s="145"/>
      <c r="E126" s="147" t="s">
        <v>382</v>
      </c>
    </row>
    <row r="127" spans="2:5" x14ac:dyDescent="0.25">
      <c r="B127" s="145"/>
      <c r="C127" s="145"/>
      <c r="E127" s="147"/>
    </row>
    <row r="128" spans="2:5" x14ac:dyDescent="0.25">
      <c r="B128" s="145" t="s">
        <v>164</v>
      </c>
      <c r="C128" s="145"/>
      <c r="E128" s="145" t="s">
        <v>391</v>
      </c>
    </row>
    <row r="129" spans="2:22" x14ac:dyDescent="0.25">
      <c r="B129" s="145"/>
      <c r="C129" s="145"/>
      <c r="E129" s="147" t="s">
        <v>382</v>
      </c>
    </row>
    <row r="130" spans="2:22" x14ac:dyDescent="0.25">
      <c r="B130" s="145"/>
      <c r="C130" s="145"/>
      <c r="E130" s="147"/>
    </row>
    <row r="131" spans="2:22" x14ac:dyDescent="0.25">
      <c r="B131" s="165" t="s">
        <v>194</v>
      </c>
      <c r="C131" s="145"/>
      <c r="H131" s="146"/>
      <c r="I131" s="146"/>
      <c r="J131" s="146"/>
      <c r="K131" s="146"/>
      <c r="L131" s="146"/>
      <c r="M131" s="146"/>
      <c r="N131" s="146"/>
      <c r="O131" s="146"/>
      <c r="P131" s="146"/>
      <c r="Q131" s="146"/>
      <c r="R131" s="146"/>
      <c r="S131" s="146"/>
      <c r="T131" s="146"/>
      <c r="U131" s="146"/>
      <c r="V131" s="146"/>
    </row>
    <row r="132" spans="2:22" x14ac:dyDescent="0.25">
      <c r="B132" s="145" t="s">
        <v>160</v>
      </c>
      <c r="C132" s="145"/>
      <c r="E132" s="145" t="s">
        <v>392</v>
      </c>
      <c r="H132" s="146"/>
      <c r="I132" s="150"/>
      <c r="J132" s="150"/>
      <c r="K132" s="150"/>
      <c r="L132" s="150"/>
      <c r="M132" s="150"/>
      <c r="N132" s="150"/>
      <c r="O132" s="150"/>
      <c r="P132" s="150"/>
      <c r="Q132" s="150"/>
      <c r="R132" s="150"/>
      <c r="S132" s="150"/>
      <c r="T132" s="150"/>
      <c r="U132" s="146"/>
      <c r="V132" s="146"/>
    </row>
    <row r="133" spans="2:22" x14ac:dyDescent="0.25">
      <c r="B133" s="145"/>
      <c r="C133" s="145"/>
      <c r="E133" s="147" t="s">
        <v>393</v>
      </c>
      <c r="H133" s="146"/>
      <c r="I133" s="150"/>
      <c r="J133" s="150"/>
      <c r="K133" s="150"/>
      <c r="L133" s="150"/>
      <c r="M133" s="150"/>
      <c r="N133" s="150"/>
      <c r="O133" s="150"/>
      <c r="P133" s="150"/>
      <c r="Q133" s="150"/>
      <c r="R133" s="150"/>
      <c r="S133" s="150"/>
      <c r="T133" s="150"/>
      <c r="U133" s="146"/>
      <c r="V133" s="146"/>
    </row>
    <row r="134" spans="2:22" x14ac:dyDescent="0.25">
      <c r="B134" s="145"/>
      <c r="C134" s="145"/>
      <c r="E134" s="147" t="s">
        <v>193</v>
      </c>
      <c r="H134" s="146"/>
      <c r="I134" s="150"/>
      <c r="J134" s="150"/>
      <c r="K134" s="150"/>
      <c r="L134" s="150"/>
      <c r="M134" s="150"/>
      <c r="N134" s="150"/>
      <c r="O134" s="150"/>
      <c r="P134" s="150"/>
      <c r="Q134" s="150"/>
      <c r="R134" s="150"/>
      <c r="S134" s="150"/>
      <c r="T134" s="150"/>
      <c r="U134" s="146"/>
      <c r="V134" s="146"/>
    </row>
    <row r="135" spans="2:22" x14ac:dyDescent="0.25">
      <c r="B135" s="145"/>
      <c r="C135" s="145"/>
      <c r="E135" s="147" t="s">
        <v>394</v>
      </c>
      <c r="H135" s="146"/>
      <c r="I135" s="150"/>
      <c r="J135" s="150"/>
      <c r="K135" s="150"/>
      <c r="L135" s="150"/>
      <c r="M135" s="150"/>
      <c r="N135" s="150"/>
      <c r="O135" s="150"/>
      <c r="P135" s="150"/>
      <c r="Q135" s="150"/>
      <c r="R135" s="150"/>
      <c r="S135" s="150"/>
      <c r="T135" s="150"/>
      <c r="U135" s="146"/>
      <c r="V135" s="146"/>
    </row>
    <row r="136" spans="2:22" x14ac:dyDescent="0.25">
      <c r="B136" s="145"/>
      <c r="C136" s="145"/>
      <c r="E136" s="147"/>
      <c r="H136" s="151"/>
      <c r="I136" s="151"/>
      <c r="J136" s="151"/>
      <c r="K136" s="151"/>
      <c r="L136" s="151"/>
      <c r="M136" s="151"/>
      <c r="N136" s="151"/>
      <c r="O136" s="151"/>
      <c r="P136" s="151"/>
      <c r="Q136" s="151"/>
      <c r="R136" s="151"/>
      <c r="S136" s="151"/>
      <c r="T136" s="151"/>
      <c r="U136" s="151"/>
      <c r="V136" s="151"/>
    </row>
    <row r="137" spans="2:22" x14ac:dyDescent="0.25">
      <c r="B137" s="145" t="s">
        <v>156</v>
      </c>
      <c r="C137" s="145"/>
      <c r="E137" s="152" t="s">
        <v>166</v>
      </c>
      <c r="H137" s="146"/>
      <c r="I137" s="146"/>
      <c r="J137" s="146"/>
      <c r="K137" s="146"/>
      <c r="L137" s="146"/>
      <c r="M137" s="146"/>
      <c r="N137" s="146"/>
      <c r="O137" s="146"/>
      <c r="P137" s="146"/>
      <c r="Q137" s="146"/>
      <c r="R137" s="146"/>
      <c r="S137" s="146"/>
      <c r="T137" s="146"/>
      <c r="U137" s="146"/>
      <c r="V137" s="146"/>
    </row>
    <row r="138" spans="2:22" x14ac:dyDescent="0.25">
      <c r="B138" s="145"/>
      <c r="C138" s="145"/>
      <c r="E138" s="147" t="s">
        <v>393</v>
      </c>
      <c r="H138" s="146"/>
      <c r="I138" s="146"/>
      <c r="J138" s="146"/>
      <c r="K138" s="146"/>
      <c r="L138" s="146"/>
      <c r="M138" s="146"/>
      <c r="N138" s="146"/>
      <c r="O138" s="146"/>
      <c r="P138" s="146"/>
      <c r="Q138" s="146"/>
      <c r="R138" s="146"/>
      <c r="S138" s="146"/>
      <c r="T138" s="146"/>
      <c r="U138" s="146"/>
      <c r="V138" s="146"/>
    </row>
    <row r="139" spans="2:22" x14ac:dyDescent="0.25">
      <c r="B139" s="145"/>
      <c r="C139" s="145"/>
      <c r="E139" s="147" t="s">
        <v>395</v>
      </c>
      <c r="H139" s="151"/>
      <c r="I139" s="151"/>
      <c r="J139" s="151"/>
      <c r="K139" s="151"/>
      <c r="L139" s="151"/>
      <c r="M139" s="151"/>
      <c r="N139" s="151"/>
      <c r="O139" s="151"/>
      <c r="P139" s="151"/>
      <c r="Q139" s="151"/>
      <c r="R139" s="151"/>
      <c r="S139" s="151"/>
      <c r="T139" s="151"/>
      <c r="U139" s="151"/>
      <c r="V139" s="151"/>
    </row>
    <row r="140" spans="2:22" x14ac:dyDescent="0.25">
      <c r="B140" s="145"/>
      <c r="C140" s="145"/>
      <c r="E140" s="147" t="s">
        <v>394</v>
      </c>
      <c r="H140" s="151"/>
      <c r="I140" s="151"/>
      <c r="J140" s="151"/>
      <c r="K140" s="151"/>
      <c r="L140" s="151"/>
      <c r="M140" s="151"/>
      <c r="N140" s="151"/>
      <c r="O140" s="151"/>
      <c r="P140" s="151"/>
      <c r="Q140" s="151"/>
      <c r="R140" s="151"/>
      <c r="S140" s="151"/>
      <c r="T140" s="151"/>
      <c r="U140" s="151"/>
      <c r="V140" s="151"/>
    </row>
    <row r="141" spans="2:22" x14ac:dyDescent="0.25">
      <c r="B141" s="145"/>
      <c r="C141" s="145"/>
      <c r="E141" s="145"/>
      <c r="H141" s="151"/>
      <c r="I141" s="151"/>
      <c r="J141" s="151"/>
      <c r="K141" s="151"/>
      <c r="L141" s="151"/>
      <c r="M141" s="151"/>
      <c r="N141" s="151"/>
      <c r="O141" s="151"/>
      <c r="P141" s="151"/>
      <c r="Q141" s="151"/>
      <c r="R141" s="151"/>
      <c r="S141" s="151"/>
      <c r="T141" s="151"/>
      <c r="U141" s="151"/>
      <c r="V141" s="151"/>
    </row>
    <row r="142" spans="2:22" x14ac:dyDescent="0.25">
      <c r="B142" s="145" t="s">
        <v>261</v>
      </c>
      <c r="C142" s="145"/>
      <c r="E142" s="145" t="s">
        <v>262</v>
      </c>
      <c r="H142" s="151"/>
      <c r="I142" s="151"/>
      <c r="J142" s="151"/>
      <c r="K142" s="151"/>
      <c r="L142" s="151"/>
      <c r="M142" s="151"/>
      <c r="N142" s="151"/>
      <c r="O142" s="151"/>
      <c r="P142" s="151"/>
      <c r="Q142" s="151"/>
      <c r="R142" s="151"/>
      <c r="S142" s="151"/>
      <c r="T142" s="151"/>
      <c r="U142" s="151"/>
      <c r="V142" s="151"/>
    </row>
    <row r="143" spans="2:22" x14ac:dyDescent="0.25">
      <c r="B143" s="145"/>
      <c r="C143" s="145"/>
      <c r="E143" s="147" t="s">
        <v>383</v>
      </c>
      <c r="H143" s="151"/>
      <c r="I143" s="151"/>
      <c r="J143" s="151"/>
      <c r="K143" s="151"/>
      <c r="L143" s="151"/>
      <c r="M143" s="151"/>
      <c r="N143" s="151"/>
      <c r="O143" s="151"/>
      <c r="P143" s="151"/>
      <c r="Q143" s="151"/>
      <c r="R143" s="151"/>
      <c r="S143" s="151"/>
      <c r="T143" s="151"/>
      <c r="U143" s="151"/>
      <c r="V143" s="151"/>
    </row>
    <row r="144" spans="2:22" x14ac:dyDescent="0.25">
      <c r="B144" s="145"/>
      <c r="C144" s="145"/>
      <c r="E144" s="147" t="s">
        <v>396</v>
      </c>
      <c r="H144" s="151"/>
      <c r="I144" s="151"/>
      <c r="J144" s="151"/>
      <c r="K144" s="151"/>
      <c r="L144" s="151"/>
      <c r="M144" s="151"/>
      <c r="N144" s="151"/>
      <c r="O144" s="151"/>
      <c r="P144" s="151"/>
      <c r="Q144" s="151"/>
      <c r="R144" s="151"/>
      <c r="S144" s="151"/>
      <c r="T144" s="151"/>
      <c r="U144" s="151"/>
      <c r="V144" s="151"/>
    </row>
    <row r="145" spans="2:22" x14ac:dyDescent="0.25">
      <c r="B145" s="145"/>
      <c r="C145" s="145"/>
      <c r="E145" s="147" t="s">
        <v>270</v>
      </c>
      <c r="H145" s="151"/>
      <c r="I145" s="151"/>
      <c r="J145" s="151"/>
      <c r="K145" s="151"/>
      <c r="L145" s="151"/>
      <c r="M145" s="151"/>
      <c r="N145" s="151"/>
      <c r="O145" s="151"/>
      <c r="P145" s="151"/>
      <c r="Q145" s="151"/>
      <c r="R145" s="151"/>
      <c r="S145" s="151"/>
      <c r="T145" s="151"/>
      <c r="U145" s="151"/>
      <c r="V145" s="151"/>
    </row>
    <row r="146" spans="2:22" x14ac:dyDescent="0.25">
      <c r="B146" s="145"/>
      <c r="C146" s="145"/>
      <c r="E146" s="147" t="s">
        <v>375</v>
      </c>
      <c r="H146" s="151"/>
      <c r="I146" s="151"/>
      <c r="J146" s="151"/>
      <c r="K146" s="151"/>
      <c r="L146" s="151"/>
      <c r="M146" s="151"/>
      <c r="N146" s="151"/>
      <c r="O146" s="151"/>
      <c r="P146" s="151"/>
      <c r="Q146" s="151"/>
      <c r="R146" s="151"/>
      <c r="S146" s="151"/>
      <c r="T146" s="151"/>
      <c r="U146" s="151"/>
      <c r="V146" s="151"/>
    </row>
    <row r="147" spans="2:22" x14ac:dyDescent="0.25">
      <c r="B147" s="145"/>
      <c r="C147" s="145"/>
      <c r="E147" s="147" t="s">
        <v>394</v>
      </c>
      <c r="H147" s="151"/>
      <c r="I147" s="151"/>
      <c r="J147" s="151"/>
      <c r="K147" s="151"/>
      <c r="L147" s="151"/>
      <c r="M147" s="151"/>
      <c r="N147" s="151"/>
      <c r="O147" s="151"/>
      <c r="P147" s="151"/>
      <c r="Q147" s="151"/>
      <c r="R147" s="151"/>
      <c r="S147" s="151"/>
      <c r="T147" s="151"/>
      <c r="U147" s="151"/>
      <c r="V147" s="151"/>
    </row>
    <row r="148" spans="2:22" x14ac:dyDescent="0.25">
      <c r="B148" s="145"/>
      <c r="C148" s="145"/>
      <c r="H148" s="151"/>
      <c r="I148" s="151"/>
      <c r="J148" s="151"/>
      <c r="K148" s="151"/>
      <c r="L148" s="151"/>
      <c r="M148" s="151"/>
      <c r="N148" s="151"/>
      <c r="O148" s="151"/>
      <c r="P148" s="151"/>
      <c r="Q148" s="151"/>
      <c r="R148" s="151"/>
      <c r="S148" s="151"/>
      <c r="T148" s="151"/>
      <c r="U148" s="151"/>
      <c r="V148" s="151"/>
    </row>
    <row r="149" spans="2:22" x14ac:dyDescent="0.25">
      <c r="B149" s="145" t="s">
        <v>195</v>
      </c>
      <c r="C149" s="145"/>
      <c r="E149" s="145" t="s">
        <v>196</v>
      </c>
    </row>
    <row r="150" spans="2:22" x14ac:dyDescent="0.25">
      <c r="B150" s="145"/>
      <c r="C150" s="145"/>
      <c r="E150" s="147" t="s">
        <v>396</v>
      </c>
    </row>
    <row r="151" spans="2:22" x14ac:dyDescent="0.25">
      <c r="B151" s="145"/>
      <c r="C151" s="145"/>
      <c r="E151" s="147" t="s">
        <v>385</v>
      </c>
    </row>
    <row r="152" spans="2:22" x14ac:dyDescent="0.25">
      <c r="B152" s="145"/>
      <c r="C152" s="145"/>
      <c r="E152" s="147" t="s">
        <v>376</v>
      </c>
    </row>
    <row r="153" spans="2:22" x14ac:dyDescent="0.25">
      <c r="B153" s="145"/>
      <c r="C153" s="145"/>
      <c r="E153" s="147" t="s">
        <v>394</v>
      </c>
    </row>
    <row r="154" spans="2:22" x14ac:dyDescent="0.25">
      <c r="B154" s="145"/>
      <c r="C154" s="145"/>
      <c r="E154" s="147"/>
    </row>
    <row r="155" spans="2:22" x14ac:dyDescent="0.25">
      <c r="B155" s="145" t="s">
        <v>254</v>
      </c>
      <c r="C155" s="145"/>
      <c r="E155" s="145" t="s">
        <v>263</v>
      </c>
    </row>
    <row r="156" spans="2:22" x14ac:dyDescent="0.25">
      <c r="B156" s="145"/>
      <c r="C156" s="145"/>
      <c r="E156" s="147" t="s">
        <v>396</v>
      </c>
    </row>
    <row r="157" spans="2:22" x14ac:dyDescent="0.25">
      <c r="B157" s="145"/>
      <c r="C157" s="145"/>
      <c r="E157" s="147" t="s">
        <v>398</v>
      </c>
    </row>
    <row r="158" spans="2:22" x14ac:dyDescent="0.25">
      <c r="B158" s="145"/>
      <c r="C158" s="145"/>
      <c r="E158" s="147" t="s">
        <v>394</v>
      </c>
    </row>
    <row r="159" spans="2:22" x14ac:dyDescent="0.25">
      <c r="B159" s="145"/>
      <c r="C159" s="145"/>
      <c r="E159" s="147"/>
    </row>
    <row r="160" spans="2:22" x14ac:dyDescent="0.25">
      <c r="B160" s="145" t="s">
        <v>168</v>
      </c>
      <c r="C160" s="145"/>
      <c r="E160" s="145" t="s">
        <v>399</v>
      </c>
      <c r="H160" s="146"/>
      <c r="I160" s="146"/>
      <c r="J160" s="146"/>
      <c r="K160" s="146"/>
      <c r="L160" s="146"/>
      <c r="M160" s="146"/>
      <c r="N160" s="146"/>
      <c r="O160" s="146"/>
      <c r="P160" s="146"/>
      <c r="Q160" s="146"/>
      <c r="R160" s="146"/>
      <c r="S160" s="146"/>
      <c r="T160" s="146"/>
      <c r="U160" s="146"/>
      <c r="V160" s="146"/>
    </row>
    <row r="161" spans="2:22" x14ac:dyDescent="0.25">
      <c r="B161" s="145"/>
      <c r="C161" s="145"/>
      <c r="E161" s="147" t="s">
        <v>393</v>
      </c>
      <c r="H161" s="146"/>
      <c r="I161" s="146"/>
      <c r="J161" s="146"/>
      <c r="K161" s="146"/>
      <c r="L161" s="146"/>
      <c r="M161" s="146"/>
      <c r="N161" s="146"/>
      <c r="O161" s="146"/>
      <c r="P161" s="146"/>
      <c r="Q161" s="146"/>
      <c r="R161" s="146"/>
      <c r="S161" s="146"/>
      <c r="T161" s="146"/>
      <c r="U161" s="146"/>
      <c r="V161" s="146"/>
    </row>
    <row r="162" spans="2:22" x14ac:dyDescent="0.25">
      <c r="B162" s="145"/>
      <c r="C162" s="145"/>
      <c r="E162" s="147" t="s">
        <v>274</v>
      </c>
      <c r="H162" s="146"/>
      <c r="I162" s="146"/>
      <c r="J162" s="146"/>
      <c r="K162" s="146"/>
      <c r="L162" s="146"/>
      <c r="M162" s="146"/>
      <c r="N162" s="146"/>
      <c r="O162" s="146"/>
      <c r="P162" s="146"/>
      <c r="Q162" s="146"/>
      <c r="R162" s="146"/>
      <c r="S162" s="146"/>
      <c r="T162" s="146"/>
      <c r="U162" s="146"/>
      <c r="V162" s="146"/>
    </row>
    <row r="163" spans="2:22" x14ac:dyDescent="0.25">
      <c r="B163" s="145"/>
      <c r="C163" s="145"/>
      <c r="E163" s="147" t="s">
        <v>400</v>
      </c>
    </row>
    <row r="164" spans="2:22" x14ac:dyDescent="0.25">
      <c r="B164" s="145"/>
      <c r="E164" s="147" t="s">
        <v>401</v>
      </c>
    </row>
    <row r="165" spans="2:22" x14ac:dyDescent="0.25">
      <c r="B165" s="145"/>
      <c r="E165" s="147"/>
    </row>
    <row r="166" spans="2:22" x14ac:dyDescent="0.25">
      <c r="B166" s="145" t="s">
        <v>169</v>
      </c>
      <c r="C166" s="145"/>
      <c r="E166" s="145" t="s">
        <v>167</v>
      </c>
      <c r="H166" s="146"/>
      <c r="I166" s="146"/>
      <c r="J166" s="146"/>
      <c r="K166" s="146"/>
      <c r="L166" s="146"/>
      <c r="M166" s="146"/>
      <c r="N166" s="146"/>
      <c r="O166" s="146"/>
      <c r="P166" s="146"/>
      <c r="Q166" s="146"/>
      <c r="R166" s="146"/>
      <c r="S166" s="146"/>
      <c r="T166" s="146"/>
      <c r="U166" s="146"/>
      <c r="V166" s="146"/>
    </row>
    <row r="167" spans="2:22" x14ac:dyDescent="0.25">
      <c r="B167" s="145"/>
      <c r="C167" s="145"/>
      <c r="E167" s="147" t="s">
        <v>424</v>
      </c>
    </row>
    <row r="168" spans="2:22" x14ac:dyDescent="0.25">
      <c r="B168" s="145"/>
      <c r="C168" s="145"/>
      <c r="E168" s="147" t="s">
        <v>402</v>
      </c>
    </row>
    <row r="169" spans="2:22" x14ac:dyDescent="0.25">
      <c r="B169" s="145"/>
      <c r="C169" s="145"/>
      <c r="E169" s="147" t="s">
        <v>153</v>
      </c>
    </row>
    <row r="170" spans="2:22" x14ac:dyDescent="0.25">
      <c r="B170" s="145"/>
      <c r="C170" s="145"/>
      <c r="E170" s="147" t="s">
        <v>394</v>
      </c>
    </row>
    <row r="171" spans="2:22" x14ac:dyDescent="0.25">
      <c r="B171" s="145"/>
      <c r="C171" s="145"/>
      <c r="E171" s="153"/>
    </row>
    <row r="172" spans="2:22" x14ac:dyDescent="0.25">
      <c r="B172" s="145" t="s">
        <v>241</v>
      </c>
      <c r="C172" s="145"/>
      <c r="E172" s="145" t="s">
        <v>242</v>
      </c>
    </row>
    <row r="173" spans="2:22" x14ac:dyDescent="0.25">
      <c r="B173" s="145"/>
      <c r="C173" s="145"/>
      <c r="E173" s="147" t="s">
        <v>425</v>
      </c>
    </row>
    <row r="174" spans="2:22" x14ac:dyDescent="0.25">
      <c r="B174" s="145"/>
      <c r="C174" s="145"/>
      <c r="E174" s="147" t="s">
        <v>243</v>
      </c>
    </row>
    <row r="175" spans="2:22" x14ac:dyDescent="0.25">
      <c r="B175" s="145"/>
      <c r="C175" s="145"/>
      <c r="E175" s="147" t="s">
        <v>403</v>
      </c>
    </row>
    <row r="176" spans="2:22" x14ac:dyDescent="0.25">
      <c r="B176" s="145"/>
      <c r="E176" s="147" t="s">
        <v>426</v>
      </c>
    </row>
    <row r="177" spans="2:22" x14ac:dyDescent="0.25">
      <c r="B177" s="145"/>
      <c r="E177" s="147" t="s">
        <v>394</v>
      </c>
    </row>
    <row r="178" spans="2:22" x14ac:dyDescent="0.25">
      <c r="B178" s="145"/>
      <c r="E178" s="147"/>
    </row>
    <row r="179" spans="2:22" x14ac:dyDescent="0.25">
      <c r="B179" s="145" t="s">
        <v>170</v>
      </c>
      <c r="C179" s="145"/>
      <c r="E179" s="145" t="s">
        <v>246</v>
      </c>
      <c r="H179" s="146"/>
      <c r="I179" s="146"/>
      <c r="J179" s="146"/>
      <c r="K179" s="146"/>
      <c r="L179" s="146"/>
      <c r="M179" s="146"/>
      <c r="N179" s="146"/>
      <c r="O179" s="146"/>
      <c r="P179" s="146"/>
      <c r="Q179" s="146"/>
      <c r="R179" s="146"/>
      <c r="S179" s="146"/>
      <c r="T179" s="146"/>
      <c r="U179" s="146"/>
      <c r="V179" s="146"/>
    </row>
    <row r="180" spans="2:22" x14ac:dyDescent="0.25">
      <c r="B180" s="145"/>
      <c r="E180" s="147" t="s">
        <v>404</v>
      </c>
    </row>
    <row r="181" spans="2:22" x14ac:dyDescent="0.25">
      <c r="B181" s="145"/>
      <c r="C181" s="145"/>
      <c r="E181" s="147" t="s">
        <v>413</v>
      </c>
    </row>
    <row r="182" spans="2:22" x14ac:dyDescent="0.25">
      <c r="B182" s="145"/>
      <c r="C182" s="145"/>
      <c r="E182" s="147" t="s">
        <v>394</v>
      </c>
    </row>
    <row r="183" spans="2:22" x14ac:dyDescent="0.25">
      <c r="B183" s="145"/>
      <c r="C183" s="145"/>
      <c r="E183" s="147"/>
    </row>
    <row r="184" spans="2:22" x14ac:dyDescent="0.25">
      <c r="B184" s="145" t="s">
        <v>244</v>
      </c>
      <c r="C184" s="145"/>
      <c r="E184" s="145" t="s">
        <v>245</v>
      </c>
    </row>
    <row r="185" spans="2:22" x14ac:dyDescent="0.25">
      <c r="B185" s="145"/>
      <c r="C185" s="145"/>
      <c r="E185" s="147" t="s">
        <v>379</v>
      </c>
    </row>
    <row r="186" spans="2:22" x14ac:dyDescent="0.25">
      <c r="B186" s="145"/>
      <c r="C186" s="145"/>
      <c r="E186" s="147" t="s">
        <v>243</v>
      </c>
    </row>
    <row r="187" spans="2:22" x14ac:dyDescent="0.25">
      <c r="B187" s="145"/>
      <c r="C187" s="145"/>
      <c r="E187" s="147" t="s">
        <v>398</v>
      </c>
    </row>
    <row r="188" spans="2:22" x14ac:dyDescent="0.25">
      <c r="B188" s="145"/>
      <c r="C188" s="145"/>
      <c r="E188" s="147" t="s">
        <v>394</v>
      </c>
    </row>
    <row r="189" spans="2:22" x14ac:dyDescent="0.25">
      <c r="B189" s="145"/>
      <c r="C189" s="145"/>
      <c r="E189" s="147"/>
    </row>
    <row r="190" spans="2:22" x14ac:dyDescent="0.25">
      <c r="B190" s="145" t="s">
        <v>264</v>
      </c>
      <c r="C190" s="145"/>
      <c r="E190" s="145" t="s">
        <v>405</v>
      </c>
    </row>
    <row r="191" spans="2:22" x14ac:dyDescent="0.25">
      <c r="B191" s="145"/>
      <c r="C191" s="145"/>
      <c r="E191" s="147" t="s">
        <v>393</v>
      </c>
    </row>
    <row r="192" spans="2:22" x14ac:dyDescent="0.25">
      <c r="B192" s="145"/>
      <c r="C192" s="145"/>
      <c r="E192" s="147" t="s">
        <v>394</v>
      </c>
    </row>
    <row r="193" spans="2:22" x14ac:dyDescent="0.25">
      <c r="B193" s="145"/>
      <c r="C193" s="145"/>
      <c r="E193" s="147"/>
    </row>
    <row r="194" spans="2:22" x14ac:dyDescent="0.25">
      <c r="B194" s="145" t="s">
        <v>189</v>
      </c>
      <c r="C194" s="145"/>
      <c r="E194" s="145" t="s">
        <v>155</v>
      </c>
      <c r="H194" s="146"/>
      <c r="I194" s="146"/>
      <c r="J194" s="146"/>
      <c r="K194" s="146"/>
      <c r="L194" s="146"/>
      <c r="M194" s="146"/>
      <c r="N194" s="146"/>
      <c r="O194" s="146"/>
      <c r="P194" s="146"/>
      <c r="Q194" s="146"/>
      <c r="R194" s="146"/>
      <c r="S194" s="146"/>
      <c r="T194" s="146"/>
      <c r="U194" s="146"/>
      <c r="V194" s="146"/>
    </row>
    <row r="195" spans="2:22" x14ac:dyDescent="0.25">
      <c r="B195" s="145"/>
      <c r="C195" s="145"/>
      <c r="E195" s="147" t="s">
        <v>237</v>
      </c>
    </row>
    <row r="196" spans="2:22" x14ac:dyDescent="0.25">
      <c r="B196" s="145"/>
      <c r="C196" s="145"/>
      <c r="E196" s="147" t="s">
        <v>394</v>
      </c>
    </row>
    <row r="197" spans="2:22" x14ac:dyDescent="0.25">
      <c r="B197" s="145"/>
      <c r="C197" s="145"/>
    </row>
    <row r="198" spans="2:22" x14ac:dyDescent="0.25">
      <c r="B198" s="165" t="s">
        <v>192</v>
      </c>
    </row>
    <row r="199" spans="2:22" x14ac:dyDescent="0.25">
      <c r="B199" s="145" t="s">
        <v>161</v>
      </c>
      <c r="E199" s="145" t="s">
        <v>406</v>
      </c>
    </row>
    <row r="200" spans="2:22" x14ac:dyDescent="0.25">
      <c r="B200" s="145"/>
      <c r="E200" s="147" t="s">
        <v>393</v>
      </c>
    </row>
    <row r="201" spans="2:22" x14ac:dyDescent="0.25">
      <c r="B201" s="145"/>
      <c r="E201" s="147" t="s">
        <v>197</v>
      </c>
    </row>
    <row r="202" spans="2:22" x14ac:dyDescent="0.25">
      <c r="B202" s="145"/>
      <c r="E202" s="147" t="s">
        <v>427</v>
      </c>
    </row>
    <row r="203" spans="2:22" x14ac:dyDescent="0.25">
      <c r="B203" s="145"/>
      <c r="E203" s="147" t="s">
        <v>394</v>
      </c>
    </row>
    <row r="204" spans="2:22" x14ac:dyDescent="0.25">
      <c r="B204" s="145"/>
      <c r="E204" s="147"/>
    </row>
    <row r="205" spans="2:22" x14ac:dyDescent="0.25">
      <c r="B205" s="145" t="s">
        <v>337</v>
      </c>
      <c r="E205" s="145" t="s">
        <v>265</v>
      </c>
    </row>
    <row r="206" spans="2:22" x14ac:dyDescent="0.25">
      <c r="B206" s="145"/>
      <c r="E206" s="147" t="s">
        <v>379</v>
      </c>
    </row>
    <row r="207" spans="2:22" x14ac:dyDescent="0.25">
      <c r="B207" s="145"/>
      <c r="E207" s="147" t="s">
        <v>393</v>
      </c>
    </row>
    <row r="208" spans="2:22" x14ac:dyDescent="0.25">
      <c r="B208" s="145"/>
      <c r="E208" s="147" t="s">
        <v>427</v>
      </c>
    </row>
    <row r="209" spans="2:5" x14ac:dyDescent="0.25">
      <c r="B209" s="145"/>
      <c r="E209" s="147"/>
    </row>
    <row r="210" spans="2:5" x14ac:dyDescent="0.25">
      <c r="B210" s="145" t="s">
        <v>261</v>
      </c>
      <c r="E210" s="145" t="s">
        <v>266</v>
      </c>
    </row>
    <row r="211" spans="2:5" x14ac:dyDescent="0.25">
      <c r="B211" s="145"/>
      <c r="E211" s="147" t="s">
        <v>383</v>
      </c>
    </row>
    <row r="212" spans="2:5" x14ac:dyDescent="0.25">
      <c r="B212" s="145"/>
      <c r="E212" s="147" t="s">
        <v>393</v>
      </c>
    </row>
    <row r="213" spans="2:5" x14ac:dyDescent="0.25">
      <c r="B213" s="145"/>
      <c r="E213" s="147" t="s">
        <v>272</v>
      </c>
    </row>
    <row r="214" spans="2:5" x14ac:dyDescent="0.25">
      <c r="B214" s="145"/>
      <c r="E214" s="147" t="s">
        <v>428</v>
      </c>
    </row>
    <row r="215" spans="2:5" x14ac:dyDescent="0.25">
      <c r="B215" s="145"/>
      <c r="E215" s="147"/>
    </row>
    <row r="216" spans="2:5" x14ac:dyDescent="0.25">
      <c r="B216" s="145" t="s">
        <v>190</v>
      </c>
      <c r="E216" s="145" t="s">
        <v>267</v>
      </c>
    </row>
    <row r="217" spans="2:5" x14ac:dyDescent="0.25">
      <c r="B217" s="145"/>
      <c r="E217" s="147" t="s">
        <v>379</v>
      </c>
    </row>
    <row r="218" spans="2:5" x14ac:dyDescent="0.25">
      <c r="B218" s="145"/>
      <c r="E218" s="147" t="s">
        <v>393</v>
      </c>
    </row>
    <row r="219" spans="2:5" x14ac:dyDescent="0.25">
      <c r="B219" s="145"/>
      <c r="E219" s="147" t="s">
        <v>429</v>
      </c>
    </row>
    <row r="220" spans="2:5" x14ac:dyDescent="0.25">
      <c r="B220" s="145"/>
      <c r="E220" s="147"/>
    </row>
    <row r="221" spans="2:5" x14ac:dyDescent="0.25">
      <c r="B221" s="145" t="s">
        <v>268</v>
      </c>
      <c r="E221" s="145" t="s">
        <v>269</v>
      </c>
    </row>
    <row r="222" spans="2:5" x14ac:dyDescent="0.25">
      <c r="B222" s="145"/>
      <c r="E222" s="147" t="s">
        <v>379</v>
      </c>
    </row>
    <row r="223" spans="2:5" x14ac:dyDescent="0.25">
      <c r="B223" s="145"/>
      <c r="E223" s="147" t="s">
        <v>393</v>
      </c>
    </row>
    <row r="224" spans="2:5" x14ac:dyDescent="0.25">
      <c r="B224" s="145"/>
      <c r="E224" s="147" t="s">
        <v>398</v>
      </c>
    </row>
    <row r="225" spans="2:6" x14ac:dyDescent="0.25">
      <c r="B225" s="145"/>
      <c r="E225" s="147" t="s">
        <v>427</v>
      </c>
    </row>
    <row r="226" spans="2:6" x14ac:dyDescent="0.25">
      <c r="B226" s="145"/>
      <c r="E226" s="147"/>
    </row>
    <row r="227" spans="2:6" x14ac:dyDescent="0.25">
      <c r="B227" s="145" t="s">
        <v>407</v>
      </c>
      <c r="C227" s="145"/>
      <c r="E227" s="145" t="s">
        <v>408</v>
      </c>
    </row>
    <row r="228" spans="2:6" x14ac:dyDescent="0.25">
      <c r="B228" s="145"/>
      <c r="C228" s="145"/>
      <c r="E228" s="147" t="s">
        <v>393</v>
      </c>
    </row>
    <row r="229" spans="2:6" x14ac:dyDescent="0.25">
      <c r="B229" s="145"/>
      <c r="C229" s="145"/>
      <c r="E229" s="147" t="s">
        <v>409</v>
      </c>
    </row>
    <row r="230" spans="2:6" x14ac:dyDescent="0.25">
      <c r="B230" s="145"/>
      <c r="E230" s="147" t="s">
        <v>394</v>
      </c>
      <c r="F230" s="153"/>
    </row>
    <row r="231" spans="2:6" x14ac:dyDescent="0.25">
      <c r="B231" s="145"/>
      <c r="E231" s="147"/>
      <c r="F231" s="153"/>
    </row>
    <row r="232" spans="2:6" x14ac:dyDescent="0.25">
      <c r="B232" s="145" t="s">
        <v>169</v>
      </c>
      <c r="E232" s="145" t="s">
        <v>410</v>
      </c>
      <c r="F232" s="153"/>
    </row>
    <row r="233" spans="2:6" x14ac:dyDescent="0.25">
      <c r="B233" s="145"/>
      <c r="E233" s="147" t="s">
        <v>411</v>
      </c>
      <c r="F233" s="153"/>
    </row>
    <row r="234" spans="2:6" x14ac:dyDescent="0.25">
      <c r="B234" s="145"/>
      <c r="E234" s="147" t="s">
        <v>394</v>
      </c>
      <c r="F234" s="153"/>
    </row>
    <row r="235" spans="2:6" x14ac:dyDescent="0.25">
      <c r="B235" s="145"/>
      <c r="E235" s="147"/>
      <c r="F235" s="153"/>
    </row>
    <row r="236" spans="2:6" x14ac:dyDescent="0.25">
      <c r="B236" s="145" t="s">
        <v>241</v>
      </c>
      <c r="E236" s="145" t="s">
        <v>273</v>
      </c>
      <c r="F236" s="153"/>
    </row>
    <row r="237" spans="2:6" x14ac:dyDescent="0.25">
      <c r="B237" s="145"/>
      <c r="E237" s="147" t="s">
        <v>411</v>
      </c>
      <c r="F237" s="153"/>
    </row>
    <row r="238" spans="2:6" x14ac:dyDescent="0.25">
      <c r="B238" s="145"/>
      <c r="E238" s="147" t="s">
        <v>270</v>
      </c>
      <c r="F238" s="153"/>
    </row>
    <row r="239" spans="2:6" x14ac:dyDescent="0.25">
      <c r="B239" s="145"/>
      <c r="E239" s="147" t="s">
        <v>397</v>
      </c>
      <c r="F239" s="153"/>
    </row>
    <row r="240" spans="2:6" x14ac:dyDescent="0.25">
      <c r="B240" s="145"/>
      <c r="E240" s="147" t="s">
        <v>394</v>
      </c>
      <c r="F240" s="153"/>
    </row>
    <row r="241" spans="1:39" x14ac:dyDescent="0.25">
      <c r="B241" s="145"/>
      <c r="E241" s="147"/>
      <c r="F241" s="153"/>
    </row>
    <row r="242" spans="1:39" x14ac:dyDescent="0.25">
      <c r="B242" s="145" t="s">
        <v>170</v>
      </c>
      <c r="E242" s="145" t="s">
        <v>412</v>
      </c>
      <c r="F242" s="153"/>
    </row>
    <row r="243" spans="1:39" x14ac:dyDescent="0.25">
      <c r="B243" s="145"/>
      <c r="E243" s="147" t="s">
        <v>411</v>
      </c>
      <c r="F243" s="153"/>
    </row>
    <row r="244" spans="1:39" s="227" customFormat="1" x14ac:dyDescent="0.25">
      <c r="A244" s="225"/>
      <c r="B244" s="226"/>
      <c r="C244" s="225"/>
      <c r="D244" s="225"/>
      <c r="E244" s="147" t="s">
        <v>413</v>
      </c>
      <c r="F244" s="226"/>
      <c r="G244" s="225"/>
      <c r="H244" s="225"/>
      <c r="I244" s="225"/>
      <c r="J244" s="225"/>
      <c r="K244" s="225"/>
      <c r="L244" s="225"/>
      <c r="M244" s="225"/>
      <c r="N244" s="225"/>
      <c r="O244" s="225"/>
      <c r="P244" s="225"/>
      <c r="Q244" s="225"/>
      <c r="R244" s="225"/>
      <c r="S244" s="225"/>
      <c r="T244" s="225"/>
      <c r="U244" s="225"/>
      <c r="V244" s="225"/>
      <c r="W244" s="225"/>
      <c r="X244" s="225"/>
      <c r="Y244" s="225"/>
      <c r="Z244" s="225"/>
      <c r="AA244" s="225"/>
      <c r="AB244" s="225"/>
      <c r="AC244" s="225"/>
      <c r="AD244" s="225"/>
      <c r="AE244" s="225"/>
      <c r="AF244" s="225"/>
      <c r="AG244" s="225"/>
      <c r="AH244" s="225"/>
      <c r="AI244" s="225"/>
      <c r="AJ244" s="225"/>
      <c r="AK244" s="225"/>
      <c r="AL244" s="225"/>
      <c r="AM244" s="225"/>
    </row>
    <row r="245" spans="1:39" x14ac:dyDescent="0.25">
      <c r="B245" s="145"/>
      <c r="E245" s="147" t="s">
        <v>394</v>
      </c>
      <c r="F245" s="153"/>
    </row>
    <row r="246" spans="1:39" x14ac:dyDescent="0.25">
      <c r="B246" s="145"/>
      <c r="E246" s="147"/>
      <c r="F246" s="153"/>
    </row>
    <row r="247" spans="1:39" x14ac:dyDescent="0.25">
      <c r="B247" s="145" t="s">
        <v>244</v>
      </c>
      <c r="E247" s="145" t="s">
        <v>414</v>
      </c>
      <c r="F247" s="153"/>
    </row>
    <row r="248" spans="1:39" x14ac:dyDescent="0.25">
      <c r="B248" s="145"/>
      <c r="E248" s="147" t="s">
        <v>411</v>
      </c>
      <c r="F248" s="153"/>
    </row>
    <row r="249" spans="1:39" x14ac:dyDescent="0.25">
      <c r="B249" s="145"/>
      <c r="E249" s="147" t="s">
        <v>398</v>
      </c>
      <c r="F249" s="153"/>
    </row>
    <row r="250" spans="1:39" x14ac:dyDescent="0.25">
      <c r="B250" s="145"/>
      <c r="E250" s="147" t="s">
        <v>394</v>
      </c>
      <c r="F250" s="153"/>
    </row>
    <row r="251" spans="1:39" x14ac:dyDescent="0.25">
      <c r="B251" s="145"/>
      <c r="E251" s="147"/>
      <c r="F251" s="153"/>
    </row>
    <row r="252" spans="1:39" x14ac:dyDescent="0.25">
      <c r="B252" s="145" t="s">
        <v>415</v>
      </c>
      <c r="E252" s="145" t="s">
        <v>416</v>
      </c>
      <c r="F252" s="153"/>
    </row>
    <row r="253" spans="1:39" x14ac:dyDescent="0.25">
      <c r="B253" s="145"/>
      <c r="E253" s="147" t="s">
        <v>411</v>
      </c>
      <c r="F253" s="153"/>
    </row>
    <row r="254" spans="1:39" x14ac:dyDescent="0.25">
      <c r="B254" s="145"/>
      <c r="E254" s="147" t="s">
        <v>417</v>
      </c>
      <c r="F254" s="153"/>
    </row>
    <row r="255" spans="1:39" x14ac:dyDescent="0.25">
      <c r="B255" s="145"/>
      <c r="E255" s="147"/>
      <c r="F255" s="153"/>
    </row>
    <row r="256" spans="1:39" x14ac:dyDescent="0.25">
      <c r="B256" s="145" t="s">
        <v>351</v>
      </c>
      <c r="E256" s="145" t="s">
        <v>352</v>
      </c>
      <c r="F256" s="153"/>
    </row>
    <row r="257" spans="2:6" x14ac:dyDescent="0.25">
      <c r="B257" s="145"/>
      <c r="E257" s="147" t="s">
        <v>237</v>
      </c>
      <c r="F257" s="153"/>
    </row>
    <row r="258" spans="2:6" x14ac:dyDescent="0.25">
      <c r="B258" s="145"/>
      <c r="E258" s="147"/>
      <c r="F258" s="153"/>
    </row>
    <row r="259" spans="2:6" x14ac:dyDescent="0.25">
      <c r="B259" s="145" t="s">
        <v>353</v>
      </c>
      <c r="E259" s="145" t="s">
        <v>354</v>
      </c>
      <c r="F259" s="153"/>
    </row>
    <row r="260" spans="2:6" x14ac:dyDescent="0.25">
      <c r="B260" s="145"/>
      <c r="E260" s="147" t="s">
        <v>237</v>
      </c>
      <c r="F260" s="153"/>
    </row>
    <row r="261" spans="2:6" x14ac:dyDescent="0.25">
      <c r="B261" s="145"/>
      <c r="E261" s="147"/>
      <c r="F261" s="153"/>
    </row>
    <row r="262" spans="2:6" x14ac:dyDescent="0.25">
      <c r="B262" s="165" t="s">
        <v>198</v>
      </c>
      <c r="E262" s="145"/>
    </row>
    <row r="263" spans="2:6" x14ac:dyDescent="0.25">
      <c r="B263" s="165"/>
      <c r="E263" s="147" t="s">
        <v>418</v>
      </c>
    </row>
    <row r="264" spans="2:6" x14ac:dyDescent="0.25">
      <c r="E264" s="147" t="s">
        <v>238</v>
      </c>
    </row>
    <row r="265" spans="2:6" x14ac:dyDescent="0.25">
      <c r="B265" s="145"/>
      <c r="C265" s="145"/>
    </row>
    <row r="266" spans="2:6" x14ac:dyDescent="0.25">
      <c r="B266" s="145"/>
      <c r="C266" s="145"/>
      <c r="E266" s="154"/>
    </row>
    <row r="269" spans="2:6" x14ac:dyDescent="0.25">
      <c r="B269" s="145"/>
      <c r="C269" s="145"/>
    </row>
    <row r="270" spans="2:6" x14ac:dyDescent="0.25">
      <c r="B270" s="145"/>
      <c r="C270" s="145"/>
    </row>
    <row r="271" spans="2:6" x14ac:dyDescent="0.25">
      <c r="F271" s="153"/>
    </row>
    <row r="275" spans="2:7" x14ac:dyDescent="0.25">
      <c r="B275" s="145"/>
      <c r="C275" s="145"/>
    </row>
    <row r="278" spans="2:7" x14ac:dyDescent="0.25">
      <c r="B278" s="145"/>
      <c r="C278" s="145"/>
    </row>
    <row r="279" spans="2:7" x14ac:dyDescent="0.25">
      <c r="B279" s="145"/>
      <c r="C279" s="145"/>
    </row>
    <row r="280" spans="2:7" x14ac:dyDescent="0.25">
      <c r="F280" s="153"/>
      <c r="G280" s="153"/>
    </row>
    <row r="289" spans="6:14" x14ac:dyDescent="0.25">
      <c r="F289" s="154"/>
      <c r="G289" s="154"/>
      <c r="H289" s="154"/>
      <c r="I289" s="154"/>
      <c r="J289" s="154"/>
      <c r="K289" s="154"/>
      <c r="L289" s="154"/>
      <c r="M289" s="154"/>
      <c r="N289" s="154"/>
    </row>
    <row r="309" spans="5:5" x14ac:dyDescent="0.25">
      <c r="E309" s="15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3:Y397"/>
  <sheetViews>
    <sheetView workbookViewId="0">
      <selection activeCell="J34" sqref="J34"/>
    </sheetView>
  </sheetViews>
  <sheetFormatPr defaultRowHeight="10.5" x14ac:dyDescent="0.15"/>
  <sheetData>
    <row r="3" spans="2:25" ht="15" x14ac:dyDescent="0.25">
      <c r="B3" s="30" t="s">
        <v>50</v>
      </c>
      <c r="C3" s="31"/>
      <c r="D3" s="31"/>
      <c r="E3" s="31"/>
      <c r="F3" s="31"/>
      <c r="G3" s="31"/>
      <c r="H3" s="32" t="s">
        <v>51</v>
      </c>
      <c r="I3" s="31"/>
      <c r="J3" s="31"/>
      <c r="K3" s="31"/>
      <c r="L3" s="33" t="s">
        <v>52</v>
      </c>
      <c r="M3" s="34"/>
      <c r="N3" s="34"/>
      <c r="O3" s="34"/>
      <c r="P3" s="34"/>
      <c r="Q3" s="34"/>
      <c r="R3" s="34"/>
      <c r="S3" s="35" t="s">
        <v>53</v>
      </c>
      <c r="T3" s="31"/>
      <c r="U3" s="31"/>
      <c r="V3" s="31"/>
      <c r="W3" s="31"/>
      <c r="X3" s="31"/>
      <c r="Y3" s="31"/>
    </row>
    <row r="4" spans="2:25" ht="15" x14ac:dyDescent="0.25">
      <c r="B4" s="36" t="s">
        <v>54</v>
      </c>
      <c r="C4" s="31"/>
      <c r="D4" s="31"/>
      <c r="E4" s="31"/>
      <c r="F4" s="31"/>
      <c r="G4" s="31"/>
      <c r="H4" s="32" t="s">
        <v>55</v>
      </c>
      <c r="I4" s="31"/>
      <c r="J4" s="31"/>
      <c r="K4" s="31"/>
      <c r="L4" s="31"/>
      <c r="M4" s="31"/>
      <c r="N4" s="31"/>
      <c r="O4" s="31"/>
      <c r="P4" s="31"/>
      <c r="Q4" s="31"/>
      <c r="R4" s="31"/>
      <c r="S4" s="31"/>
      <c r="T4" s="31"/>
      <c r="U4" s="31"/>
      <c r="V4" s="31"/>
      <c r="W4" s="31"/>
      <c r="X4" s="31"/>
      <c r="Y4" s="31"/>
    </row>
    <row r="5" spans="2:25" ht="15" x14ac:dyDescent="0.25">
      <c r="B5" s="37" t="s">
        <v>56</v>
      </c>
      <c r="C5" s="38"/>
      <c r="D5" s="38"/>
      <c r="E5" s="38"/>
      <c r="F5" s="38"/>
      <c r="G5" s="38"/>
      <c r="H5" s="38"/>
      <c r="I5" s="38"/>
      <c r="J5" s="38"/>
      <c r="K5" s="38"/>
      <c r="L5" s="38"/>
      <c r="M5" s="38"/>
      <c r="N5" s="38"/>
      <c r="O5" s="38"/>
      <c r="P5" s="38"/>
      <c r="Q5" s="38"/>
      <c r="R5" s="38"/>
      <c r="S5" s="38"/>
      <c r="T5" s="38"/>
      <c r="U5" s="38"/>
      <c r="V5" s="38"/>
      <c r="W5" s="38"/>
      <c r="X5" s="38"/>
      <c r="Y5" s="38"/>
    </row>
    <row r="6" spans="2:25" ht="12.75" x14ac:dyDescent="0.2">
      <c r="B6" s="39" t="s">
        <v>57</v>
      </c>
      <c r="C6" s="40">
        <v>2</v>
      </c>
      <c r="D6" s="40">
        <v>3</v>
      </c>
      <c r="E6" s="40">
        <v>4</v>
      </c>
      <c r="F6" s="40">
        <v>5</v>
      </c>
      <c r="G6" s="40">
        <v>6</v>
      </c>
      <c r="H6" s="40">
        <v>7</v>
      </c>
      <c r="I6" s="40">
        <v>8</v>
      </c>
      <c r="J6" s="40">
        <v>9</v>
      </c>
      <c r="K6" s="40">
        <v>10</v>
      </c>
      <c r="L6" s="40">
        <v>11</v>
      </c>
      <c r="M6" s="40">
        <v>12</v>
      </c>
      <c r="N6" s="40">
        <v>13</v>
      </c>
      <c r="O6" s="40">
        <v>14</v>
      </c>
      <c r="P6" s="40">
        <v>15</v>
      </c>
      <c r="Q6" s="40">
        <v>16</v>
      </c>
      <c r="R6" s="40">
        <v>17</v>
      </c>
      <c r="S6" s="40">
        <v>18</v>
      </c>
      <c r="T6" s="40">
        <v>19</v>
      </c>
      <c r="U6" s="40">
        <v>20</v>
      </c>
      <c r="V6" s="40">
        <v>21</v>
      </c>
      <c r="W6" s="40">
        <v>22</v>
      </c>
      <c r="X6" s="40">
        <v>23</v>
      </c>
      <c r="Y6" s="40">
        <v>24</v>
      </c>
    </row>
    <row r="8" spans="2:25" x14ac:dyDescent="0.15">
      <c r="B8" t="s">
        <v>103</v>
      </c>
    </row>
    <row r="9" spans="2:25" ht="12.75" x14ac:dyDescent="0.2">
      <c r="B9" s="41"/>
      <c r="C9" s="41" t="s">
        <v>58</v>
      </c>
      <c r="D9" s="41" t="s">
        <v>59</v>
      </c>
      <c r="E9" s="41" t="s">
        <v>60</v>
      </c>
      <c r="F9" s="41" t="s">
        <v>61</v>
      </c>
      <c r="G9" s="41" t="s">
        <v>62</v>
      </c>
      <c r="H9" s="41" t="s">
        <v>63</v>
      </c>
      <c r="I9" s="41" t="s">
        <v>64</v>
      </c>
      <c r="J9" s="41" t="s">
        <v>65</v>
      </c>
      <c r="K9" s="41" t="s">
        <v>66</v>
      </c>
      <c r="L9" s="41" t="s">
        <v>67</v>
      </c>
      <c r="M9" s="41" t="s">
        <v>68</v>
      </c>
      <c r="N9" s="41" t="s">
        <v>69</v>
      </c>
      <c r="O9" s="41" t="s">
        <v>70</v>
      </c>
      <c r="P9" s="41" t="s">
        <v>71</v>
      </c>
      <c r="Q9" s="41" t="s">
        <v>72</v>
      </c>
      <c r="R9" s="41" t="s">
        <v>73</v>
      </c>
      <c r="S9" s="41" t="s">
        <v>74</v>
      </c>
      <c r="T9" s="41" t="s">
        <v>75</v>
      </c>
      <c r="U9" s="41" t="s">
        <v>76</v>
      </c>
      <c r="V9" s="41" t="s">
        <v>77</v>
      </c>
      <c r="W9" s="41" t="s">
        <v>78</v>
      </c>
      <c r="X9" s="41" t="s">
        <v>79</v>
      </c>
      <c r="Y9" s="41" t="s">
        <v>80</v>
      </c>
    </row>
    <row r="10" spans="2:25" ht="12.75" x14ac:dyDescent="0.2">
      <c r="B10" s="41" t="s">
        <v>0</v>
      </c>
      <c r="C10" s="42">
        <v>13.7583</v>
      </c>
      <c r="D10" s="42">
        <v>13.610099999999999</v>
      </c>
      <c r="E10" s="42">
        <v>13.407400000000001</v>
      </c>
      <c r="F10" s="42">
        <v>13.2554</v>
      </c>
      <c r="G10" s="42">
        <v>13.6965</v>
      </c>
      <c r="H10" s="42">
        <v>13.901999999999999</v>
      </c>
      <c r="I10" s="42">
        <v>13.760300000000001</v>
      </c>
      <c r="J10" s="42">
        <v>13.760300000000001</v>
      </c>
      <c r="K10" s="42">
        <v>1</v>
      </c>
      <c r="L10" s="42">
        <v>1</v>
      </c>
      <c r="M10" s="42">
        <v>1</v>
      </c>
      <c r="N10" s="42">
        <v>1</v>
      </c>
      <c r="O10" s="42">
        <v>1</v>
      </c>
      <c r="P10" s="42">
        <v>1</v>
      </c>
      <c r="Q10" s="42">
        <v>1</v>
      </c>
      <c r="R10" s="42">
        <v>1</v>
      </c>
      <c r="S10" s="42">
        <v>1</v>
      </c>
      <c r="T10" s="42">
        <v>1</v>
      </c>
      <c r="U10" s="42">
        <v>1</v>
      </c>
      <c r="V10" s="42">
        <v>1</v>
      </c>
      <c r="W10" s="42">
        <v>1</v>
      </c>
      <c r="X10" s="42">
        <v>1</v>
      </c>
      <c r="Y10" s="42">
        <v>1</v>
      </c>
    </row>
    <row r="11" spans="2:25" ht="12.75" x14ac:dyDescent="0.2">
      <c r="B11" s="41" t="s">
        <v>1</v>
      </c>
      <c r="C11" s="42">
        <v>40.177700000000002</v>
      </c>
      <c r="D11" s="42">
        <v>40.286900000000003</v>
      </c>
      <c r="E11" s="42">
        <v>39.1614</v>
      </c>
      <c r="F11" s="42">
        <v>38.697899999999997</v>
      </c>
      <c r="G11" s="42">
        <v>40.1021</v>
      </c>
      <c r="H11" s="42">
        <v>40.767499999999998</v>
      </c>
      <c r="I11" s="42">
        <v>40.3399</v>
      </c>
      <c r="J11" s="42">
        <v>40.3399</v>
      </c>
      <c r="K11" s="42">
        <v>1</v>
      </c>
      <c r="L11" s="42">
        <v>1</v>
      </c>
      <c r="M11" s="42">
        <v>1</v>
      </c>
      <c r="N11" s="42">
        <v>1</v>
      </c>
      <c r="O11" s="42">
        <v>1</v>
      </c>
      <c r="P11" s="42">
        <v>1</v>
      </c>
      <c r="Q11" s="42">
        <v>1</v>
      </c>
      <c r="R11" s="42">
        <v>1</v>
      </c>
      <c r="S11" s="42">
        <v>1</v>
      </c>
      <c r="T11" s="42">
        <v>1</v>
      </c>
      <c r="U11" s="42">
        <v>1</v>
      </c>
      <c r="V11" s="42">
        <v>1</v>
      </c>
      <c r="W11" s="42">
        <v>1</v>
      </c>
      <c r="X11" s="42">
        <v>1</v>
      </c>
      <c r="Y11" s="42">
        <v>1</v>
      </c>
    </row>
    <row r="12" spans="2:25" ht="12.75" x14ac:dyDescent="0.2">
      <c r="B12" s="41" t="s">
        <v>2</v>
      </c>
      <c r="C12" s="42">
        <v>2.9654900000000001E-2</v>
      </c>
      <c r="D12" s="42">
        <v>3.6493999999999999E-2</v>
      </c>
      <c r="E12" s="42">
        <v>8.1207000000000001E-2</v>
      </c>
      <c r="F12" s="42">
        <v>9.2917E-2</v>
      </c>
      <c r="G12" s="42">
        <v>0.61064499999999999</v>
      </c>
      <c r="H12" s="42">
        <v>1.9762999999999999</v>
      </c>
      <c r="I12" s="42">
        <v>1.95583</v>
      </c>
      <c r="J12" s="42">
        <v>1.9558</v>
      </c>
      <c r="K12" s="42">
        <v>1.9542999999999999</v>
      </c>
      <c r="L12" s="42">
        <v>1.9462999999999999</v>
      </c>
      <c r="M12" s="42">
        <v>1.9545999999999999</v>
      </c>
      <c r="N12" s="42">
        <v>1.9557</v>
      </c>
      <c r="O12" s="42">
        <v>1.9559</v>
      </c>
      <c r="P12" s="42">
        <v>1.9562999999999999</v>
      </c>
      <c r="Q12" s="42">
        <v>1.9558</v>
      </c>
      <c r="R12" s="42">
        <v>1.9558</v>
      </c>
      <c r="S12" s="42">
        <v>1.9558</v>
      </c>
      <c r="T12" s="42">
        <v>1.9558</v>
      </c>
      <c r="U12" s="42">
        <v>1.9558</v>
      </c>
      <c r="V12" s="42">
        <v>1.9558</v>
      </c>
      <c r="W12" s="42">
        <v>1.9558</v>
      </c>
      <c r="X12" s="42">
        <v>1.9558</v>
      </c>
      <c r="Y12" s="42">
        <v>1.9558</v>
      </c>
    </row>
    <row r="13" spans="2:25" ht="12.75" x14ac:dyDescent="0.2">
      <c r="B13" s="41" t="s">
        <v>3</v>
      </c>
      <c r="C13" s="42">
        <v>1.7630699999999999</v>
      </c>
      <c r="D13" s="42">
        <v>1.6523099999999999</v>
      </c>
      <c r="E13" s="42">
        <v>1.6132</v>
      </c>
      <c r="F13" s="42">
        <v>1.5128200000000001</v>
      </c>
      <c r="G13" s="42">
        <v>1.69129</v>
      </c>
      <c r="H13" s="42">
        <v>1.6055299999999999</v>
      </c>
      <c r="I13" s="42">
        <v>1.60778</v>
      </c>
      <c r="J13" s="42">
        <v>1.6051</v>
      </c>
      <c r="K13" s="42">
        <v>1.5232000000000001</v>
      </c>
      <c r="L13" s="42">
        <v>1.4829000000000001</v>
      </c>
      <c r="M13" s="42">
        <v>1.4523999999999999</v>
      </c>
      <c r="N13" s="42">
        <v>1.5579000000000001</v>
      </c>
      <c r="O13" s="42">
        <v>1.5428999999999999</v>
      </c>
      <c r="P13" s="42">
        <v>1.5550999999999999</v>
      </c>
      <c r="Q13" s="42">
        <v>1.6069</v>
      </c>
      <c r="R13" s="42">
        <v>1.6547000000000001</v>
      </c>
      <c r="S13" s="42">
        <v>1.4850000000000001</v>
      </c>
      <c r="T13" s="42">
        <v>1.4836</v>
      </c>
      <c r="U13" s="42">
        <v>1.2504</v>
      </c>
      <c r="V13" s="42">
        <v>1.2156</v>
      </c>
      <c r="W13" s="42">
        <v>1.2072000000000001</v>
      </c>
      <c r="X13" s="42">
        <v>1.2276</v>
      </c>
      <c r="Y13" s="42">
        <v>1.2023999999999999</v>
      </c>
    </row>
    <row r="14" spans="2:25" ht="12.75" x14ac:dyDescent="0.2">
      <c r="B14" s="41" t="s">
        <v>4</v>
      </c>
      <c r="C14" s="42">
        <v>0.58477800000000002</v>
      </c>
      <c r="D14" s="42">
        <v>0.58050500000000005</v>
      </c>
      <c r="E14" s="42">
        <v>0.58502200000000004</v>
      </c>
      <c r="F14" s="42">
        <v>0.59904400000000002</v>
      </c>
      <c r="G14" s="42">
        <v>0.58897900000000003</v>
      </c>
      <c r="H14" s="42">
        <v>0.58030899999999996</v>
      </c>
      <c r="I14" s="42">
        <v>0.58177599999999996</v>
      </c>
      <c r="J14" s="42">
        <v>0.57667000000000002</v>
      </c>
      <c r="K14" s="42">
        <v>0.57369000000000003</v>
      </c>
      <c r="L14" s="42">
        <v>0.57504</v>
      </c>
      <c r="M14" s="42">
        <v>0.57316</v>
      </c>
      <c r="N14" s="42">
        <v>0.58636999999999995</v>
      </c>
      <c r="O14" s="42">
        <v>0.57999999999999996</v>
      </c>
      <c r="P14" s="42">
        <v>0.57350000000000001</v>
      </c>
      <c r="Q14" s="42">
        <v>0.57820000000000005</v>
      </c>
      <c r="R14" s="42">
        <v>0.58526999999999996</v>
      </c>
      <c r="S14" s="42">
        <v>1</v>
      </c>
      <c r="T14" s="42">
        <v>1</v>
      </c>
      <c r="U14" s="42">
        <v>1</v>
      </c>
      <c r="V14" s="42">
        <v>1</v>
      </c>
      <c r="W14" s="42">
        <v>1</v>
      </c>
      <c r="X14" s="42">
        <v>1</v>
      </c>
      <c r="Y14" s="42">
        <v>1</v>
      </c>
    </row>
    <row r="15" spans="2:25" ht="12.75" x14ac:dyDescent="0.2">
      <c r="B15" s="41" t="s">
        <v>44</v>
      </c>
      <c r="C15" s="42" t="s">
        <v>81</v>
      </c>
      <c r="D15" s="42">
        <v>33.5687</v>
      </c>
      <c r="E15" s="42">
        <v>34.290199999999999</v>
      </c>
      <c r="F15" s="42">
        <v>34.944400000000002</v>
      </c>
      <c r="G15" s="42">
        <v>34.246899999999997</v>
      </c>
      <c r="H15" s="42">
        <v>38.026899999999998</v>
      </c>
      <c r="I15" s="42">
        <v>35.193899999999999</v>
      </c>
      <c r="J15" s="42">
        <v>36.103000000000002</v>
      </c>
      <c r="K15" s="42">
        <v>35.046999999999997</v>
      </c>
      <c r="L15" s="42">
        <v>31.962</v>
      </c>
      <c r="M15" s="42">
        <v>31.577000000000002</v>
      </c>
      <c r="N15" s="42">
        <v>32.409999999999997</v>
      </c>
      <c r="O15" s="42">
        <v>30.463999999999999</v>
      </c>
      <c r="P15" s="42">
        <v>29</v>
      </c>
      <c r="Q15" s="42">
        <v>27.484999999999999</v>
      </c>
      <c r="R15" s="42">
        <v>26.628</v>
      </c>
      <c r="S15" s="42">
        <v>26.875</v>
      </c>
      <c r="T15" s="42">
        <v>26.472999999999999</v>
      </c>
      <c r="U15" s="42">
        <v>25.061</v>
      </c>
      <c r="V15" s="42">
        <v>25.786999999999999</v>
      </c>
      <c r="W15" s="42">
        <v>25.151</v>
      </c>
      <c r="X15" s="42">
        <v>27.427</v>
      </c>
      <c r="Y15" s="42">
        <v>27.734999999999999</v>
      </c>
    </row>
    <row r="16" spans="2:25" ht="12.75" x14ac:dyDescent="0.2">
      <c r="B16" s="41" t="s">
        <v>6</v>
      </c>
      <c r="C16" s="42">
        <v>1.9556100000000001</v>
      </c>
      <c r="D16" s="42">
        <v>1.9356899999999999</v>
      </c>
      <c r="E16" s="42">
        <v>1.90533</v>
      </c>
      <c r="F16" s="42">
        <v>1.8839699999999999</v>
      </c>
      <c r="G16" s="42">
        <v>1.9465300000000001</v>
      </c>
      <c r="H16" s="42">
        <v>1.9763200000000001</v>
      </c>
      <c r="I16" s="42">
        <v>1.95583</v>
      </c>
      <c r="J16" s="42">
        <v>1.95583</v>
      </c>
      <c r="K16" s="42">
        <v>1.95583</v>
      </c>
      <c r="L16" s="42">
        <v>1.95583</v>
      </c>
      <c r="M16" s="42">
        <v>1</v>
      </c>
      <c r="N16" s="42">
        <v>1</v>
      </c>
      <c r="O16" s="42">
        <v>1</v>
      </c>
      <c r="P16" s="42">
        <v>1</v>
      </c>
      <c r="Q16" s="42">
        <v>1</v>
      </c>
      <c r="R16" s="42">
        <v>1</v>
      </c>
      <c r="S16" s="42">
        <v>1</v>
      </c>
      <c r="T16" s="42">
        <v>1</v>
      </c>
      <c r="U16" s="42">
        <v>1</v>
      </c>
      <c r="V16" s="42">
        <v>1</v>
      </c>
      <c r="W16" s="42">
        <v>1</v>
      </c>
      <c r="X16" s="42">
        <v>1</v>
      </c>
      <c r="Y16" s="42">
        <v>1</v>
      </c>
    </row>
    <row r="17" spans="2:25" ht="12.75" x14ac:dyDescent="0.2">
      <c r="B17" s="41" t="s">
        <v>7</v>
      </c>
      <c r="C17" s="42">
        <v>7.5747900000000001</v>
      </c>
      <c r="D17" s="42">
        <v>7.5530999999999997</v>
      </c>
      <c r="E17" s="42">
        <v>7.4823300000000001</v>
      </c>
      <c r="F17" s="42">
        <v>7.2953599999999996</v>
      </c>
      <c r="G17" s="42">
        <v>7.4465500000000002</v>
      </c>
      <c r="H17" s="42">
        <v>7.5279699999999998</v>
      </c>
      <c r="I17" s="42">
        <v>7.4487800000000002</v>
      </c>
      <c r="J17" s="42">
        <v>7.4432999999999998</v>
      </c>
      <c r="K17" s="42">
        <v>7.4630999999999998</v>
      </c>
      <c r="L17" s="42">
        <v>7.4364999999999997</v>
      </c>
      <c r="M17" s="42">
        <v>7.4287999999999998</v>
      </c>
      <c r="N17" s="42">
        <v>7.4450000000000003</v>
      </c>
      <c r="O17" s="42">
        <v>7.4387999999999996</v>
      </c>
      <c r="P17" s="42">
        <v>7.4604999999999997</v>
      </c>
      <c r="Q17" s="42">
        <v>7.4560000000000004</v>
      </c>
      <c r="R17" s="42">
        <v>7.4583000000000004</v>
      </c>
      <c r="S17" s="42">
        <v>7.4505999999999997</v>
      </c>
      <c r="T17" s="42">
        <v>7.4417999999999997</v>
      </c>
      <c r="U17" s="42">
        <v>7.4535</v>
      </c>
      <c r="V17" s="42">
        <v>7.4341999999999997</v>
      </c>
      <c r="W17" s="42">
        <v>7.4610000000000003</v>
      </c>
      <c r="X17" s="42">
        <v>7.4592999999999998</v>
      </c>
      <c r="Y17" s="42">
        <v>7.4452999999999996</v>
      </c>
    </row>
    <row r="18" spans="2:25" ht="12.75" x14ac:dyDescent="0.2">
      <c r="B18" s="41" t="s">
        <v>8</v>
      </c>
      <c r="C18" s="42">
        <v>15.646599999999999</v>
      </c>
      <c r="D18" s="42">
        <v>15.646599999999999</v>
      </c>
      <c r="E18" s="42">
        <v>15.646599999999999</v>
      </c>
      <c r="F18" s="42">
        <v>15.646599999999999</v>
      </c>
      <c r="G18" s="42">
        <v>15.646599999999999</v>
      </c>
      <c r="H18" s="42">
        <v>15.646599999999999</v>
      </c>
      <c r="I18" s="42">
        <v>15.646599999999999</v>
      </c>
      <c r="J18" s="42">
        <v>15.646599999999999</v>
      </c>
      <c r="K18" s="42">
        <v>15.646599999999999</v>
      </c>
      <c r="L18" s="42">
        <v>15.646599999999999</v>
      </c>
      <c r="M18" s="42">
        <v>15.646599999999999</v>
      </c>
      <c r="N18" s="42">
        <v>15.646599999999999</v>
      </c>
      <c r="O18" s="42">
        <v>15.646599999999999</v>
      </c>
      <c r="P18" s="42">
        <v>15.646599999999999</v>
      </c>
      <c r="Q18" s="42">
        <v>15.646599999999999</v>
      </c>
      <c r="R18" s="42">
        <v>15.646599999999999</v>
      </c>
      <c r="S18" s="42">
        <v>15.646599999999999</v>
      </c>
      <c r="T18" s="42">
        <v>15.646599999999999</v>
      </c>
      <c r="U18" s="42">
        <v>15.646599999999999</v>
      </c>
      <c r="V18" s="42">
        <v>1</v>
      </c>
      <c r="W18" s="42">
        <v>1</v>
      </c>
      <c r="X18" s="42">
        <v>1</v>
      </c>
      <c r="Y18" s="42">
        <v>1</v>
      </c>
    </row>
    <row r="19" spans="2:25" ht="12.75" x14ac:dyDescent="0.2">
      <c r="B19" s="41" t="s">
        <v>9</v>
      </c>
      <c r="C19" s="42">
        <v>138.648</v>
      </c>
      <c r="D19" s="42">
        <v>158.928</v>
      </c>
      <c r="E19" s="42">
        <v>162.07</v>
      </c>
      <c r="F19" s="42">
        <v>159.54900000000001</v>
      </c>
      <c r="G19" s="42">
        <v>164.167</v>
      </c>
      <c r="H19" s="42">
        <v>167.38800000000001</v>
      </c>
      <c r="I19" s="42">
        <v>166.386</v>
      </c>
      <c r="J19" s="42">
        <v>166.386</v>
      </c>
      <c r="K19" s="42">
        <v>166.386</v>
      </c>
      <c r="L19" s="42">
        <v>1</v>
      </c>
      <c r="M19" s="42">
        <v>1</v>
      </c>
      <c r="N19" s="42">
        <v>1</v>
      </c>
      <c r="O19" s="42">
        <v>1</v>
      </c>
      <c r="P19" s="42">
        <v>1</v>
      </c>
      <c r="Q19" s="42">
        <v>1</v>
      </c>
      <c r="R19" s="42">
        <v>1</v>
      </c>
      <c r="S19" s="42">
        <v>1</v>
      </c>
      <c r="T19" s="42">
        <v>1</v>
      </c>
      <c r="U19" s="42">
        <v>1</v>
      </c>
      <c r="V19" s="42">
        <v>1</v>
      </c>
      <c r="W19" s="42">
        <v>1</v>
      </c>
      <c r="X19" s="42">
        <v>1</v>
      </c>
      <c r="Y19" s="42">
        <v>1</v>
      </c>
    </row>
    <row r="20" spans="2:25" ht="12.75" x14ac:dyDescent="0.2">
      <c r="B20" s="41" t="s">
        <v>10</v>
      </c>
      <c r="C20" s="42">
        <v>6.3330099999999998</v>
      </c>
      <c r="D20" s="42">
        <v>6.4608600000000003</v>
      </c>
      <c r="E20" s="42">
        <v>5.8291500000000003</v>
      </c>
      <c r="F20" s="42">
        <v>5.7169499999999998</v>
      </c>
      <c r="G20" s="42">
        <v>5.8163999999999998</v>
      </c>
      <c r="H20" s="42">
        <v>5.98726</v>
      </c>
      <c r="I20" s="42">
        <v>5.9457300000000002</v>
      </c>
      <c r="J20" s="42">
        <v>5.9457300000000002</v>
      </c>
      <c r="K20" s="42">
        <v>5.9457300000000002</v>
      </c>
      <c r="L20" s="42">
        <v>1</v>
      </c>
      <c r="M20" s="42">
        <v>1</v>
      </c>
      <c r="N20" s="42">
        <v>1</v>
      </c>
      <c r="O20" s="42">
        <v>1</v>
      </c>
      <c r="P20" s="42">
        <v>1</v>
      </c>
      <c r="Q20" s="42">
        <v>1</v>
      </c>
      <c r="R20" s="42">
        <v>1</v>
      </c>
      <c r="S20" s="42">
        <v>1</v>
      </c>
      <c r="T20" s="42">
        <v>1</v>
      </c>
      <c r="U20" s="42">
        <v>1</v>
      </c>
      <c r="V20" s="42">
        <v>1</v>
      </c>
      <c r="W20" s="42">
        <v>1</v>
      </c>
      <c r="X20" s="42">
        <v>1</v>
      </c>
      <c r="Y20" s="42">
        <v>1</v>
      </c>
    </row>
    <row r="21" spans="2:25" ht="12.75" x14ac:dyDescent="0.2">
      <c r="B21" s="41" t="s">
        <v>11</v>
      </c>
      <c r="C21" s="42">
        <v>6.6678199999999999</v>
      </c>
      <c r="D21" s="42">
        <v>6.5774499999999998</v>
      </c>
      <c r="E21" s="42">
        <v>6.5757899999999996</v>
      </c>
      <c r="F21" s="42">
        <v>6.4397900000000003</v>
      </c>
      <c r="G21" s="42">
        <v>6.5619300000000003</v>
      </c>
      <c r="H21" s="42">
        <v>6.6121400000000001</v>
      </c>
      <c r="I21" s="42">
        <v>6.5595699999999999</v>
      </c>
      <c r="J21" s="42">
        <v>6.5595699999999999</v>
      </c>
      <c r="K21" s="42">
        <v>6.5595699999999999</v>
      </c>
      <c r="L21" s="42">
        <v>1</v>
      </c>
      <c r="M21" s="42">
        <v>1</v>
      </c>
      <c r="N21" s="42">
        <v>1</v>
      </c>
      <c r="O21" s="42">
        <v>1</v>
      </c>
      <c r="P21" s="42">
        <v>1</v>
      </c>
      <c r="Q21" s="42">
        <v>1</v>
      </c>
      <c r="R21" s="42">
        <v>1</v>
      </c>
      <c r="S21" s="42">
        <v>1</v>
      </c>
      <c r="T21" s="42">
        <v>1</v>
      </c>
      <c r="U21" s="42">
        <v>1</v>
      </c>
      <c r="V21" s="42">
        <v>1</v>
      </c>
      <c r="W21" s="42">
        <v>1</v>
      </c>
      <c r="X21" s="42">
        <v>1</v>
      </c>
      <c r="Y21" s="42">
        <v>1</v>
      </c>
    </row>
    <row r="22" spans="2:25" ht="12.75" x14ac:dyDescent="0.2">
      <c r="B22" s="41" t="s">
        <v>12</v>
      </c>
      <c r="C22" s="42">
        <v>260.19799999999998</v>
      </c>
      <c r="D22" s="42">
        <v>277.97000000000003</v>
      </c>
      <c r="E22" s="42">
        <v>295.48</v>
      </c>
      <c r="F22" s="42">
        <v>311.56700000000001</v>
      </c>
      <c r="G22" s="42">
        <v>309.50200000000001</v>
      </c>
      <c r="H22" s="42">
        <v>312.03899999999999</v>
      </c>
      <c r="I22" s="42">
        <v>329.68900000000002</v>
      </c>
      <c r="J22" s="42">
        <v>330.3</v>
      </c>
      <c r="K22" s="42">
        <v>340.75</v>
      </c>
      <c r="L22" s="42">
        <v>340.75</v>
      </c>
      <c r="M22" s="42">
        <v>1</v>
      </c>
      <c r="N22" s="42">
        <v>1</v>
      </c>
      <c r="O22" s="42">
        <v>1</v>
      </c>
      <c r="P22" s="42">
        <v>1</v>
      </c>
      <c r="Q22" s="42">
        <v>1</v>
      </c>
      <c r="R22" s="42">
        <v>1</v>
      </c>
      <c r="S22" s="42">
        <v>1</v>
      </c>
      <c r="T22" s="42">
        <v>1</v>
      </c>
      <c r="U22" s="42">
        <v>1</v>
      </c>
      <c r="V22" s="42">
        <v>1</v>
      </c>
      <c r="W22" s="42">
        <v>1</v>
      </c>
      <c r="X22" s="42">
        <v>1</v>
      </c>
      <c r="Y22" s="42">
        <v>1</v>
      </c>
    </row>
    <row r="23" spans="2:25" ht="12.75" x14ac:dyDescent="0.2">
      <c r="B23" s="41" t="s">
        <v>13</v>
      </c>
      <c r="C23" s="42">
        <v>0.96099999999999997</v>
      </c>
      <c r="D23" s="42">
        <v>7.3000999999999996</v>
      </c>
      <c r="E23" s="42">
        <v>6.9436999999999998</v>
      </c>
      <c r="F23" s="42">
        <v>6.9621899999999997</v>
      </c>
      <c r="G23" s="42">
        <v>6.9410999999999996</v>
      </c>
      <c r="H23" s="42">
        <v>6.9599000000000002</v>
      </c>
      <c r="I23" s="42">
        <v>7.2892999999999999</v>
      </c>
      <c r="J23" s="42">
        <v>7.6790000000000003</v>
      </c>
      <c r="K23" s="42">
        <v>7.58</v>
      </c>
      <c r="L23" s="42">
        <v>7.37</v>
      </c>
      <c r="M23" s="42">
        <v>7.4749999999999996</v>
      </c>
      <c r="N23" s="42">
        <v>7.6451000000000002</v>
      </c>
      <c r="O23" s="42">
        <v>7.665</v>
      </c>
      <c r="P23" s="42">
        <v>7.3715000000000002</v>
      </c>
      <c r="Q23" s="42">
        <v>7.3503999999999996</v>
      </c>
      <c r="R23" s="42">
        <v>7.3308</v>
      </c>
      <c r="S23" s="42">
        <v>7.3555000000000001</v>
      </c>
      <c r="T23" s="42">
        <v>7.3</v>
      </c>
      <c r="U23" s="42">
        <v>7.383</v>
      </c>
      <c r="V23" s="42">
        <v>7.5369999999999999</v>
      </c>
      <c r="W23" s="42">
        <v>7.5575000000000001</v>
      </c>
      <c r="X23" s="42">
        <v>7.6265000000000001</v>
      </c>
      <c r="Y23" s="42">
        <v>7.6580000000000004</v>
      </c>
    </row>
    <row r="24" spans="2:25" ht="12.75" x14ac:dyDescent="0.2">
      <c r="B24" s="41" t="s">
        <v>14</v>
      </c>
      <c r="C24" s="42">
        <v>101.679</v>
      </c>
      <c r="D24" s="42">
        <v>112.348</v>
      </c>
      <c r="E24" s="42">
        <v>136.73099999999999</v>
      </c>
      <c r="F24" s="42">
        <v>183.297</v>
      </c>
      <c r="G24" s="42">
        <v>206.90700000000001</v>
      </c>
      <c r="H24" s="42">
        <v>224.70699999999999</v>
      </c>
      <c r="I24" s="42">
        <v>252.392</v>
      </c>
      <c r="J24" s="42">
        <v>254.7</v>
      </c>
      <c r="K24" s="42">
        <v>265</v>
      </c>
      <c r="L24" s="42">
        <v>245.18</v>
      </c>
      <c r="M24" s="42">
        <v>236.29</v>
      </c>
      <c r="N24" s="42">
        <v>262.5</v>
      </c>
      <c r="O24" s="42">
        <v>245.97</v>
      </c>
      <c r="P24" s="42">
        <v>252.87</v>
      </c>
      <c r="Q24" s="42">
        <v>251.77</v>
      </c>
      <c r="R24" s="42">
        <v>253.73</v>
      </c>
      <c r="S24" s="42">
        <v>266.7</v>
      </c>
      <c r="T24" s="42">
        <v>270.42</v>
      </c>
      <c r="U24" s="42">
        <v>277.95</v>
      </c>
      <c r="V24" s="42">
        <v>314.58</v>
      </c>
      <c r="W24" s="42">
        <v>292.3</v>
      </c>
      <c r="X24" s="42">
        <v>297.04000000000002</v>
      </c>
      <c r="Y24" s="42">
        <v>315.54000000000002</v>
      </c>
    </row>
    <row r="25" spans="2:25" ht="12.75" x14ac:dyDescent="0.2">
      <c r="B25" s="41" t="s">
        <v>15</v>
      </c>
      <c r="C25" s="42">
        <v>0.74315699999999996</v>
      </c>
      <c r="D25" s="42">
        <v>0.79080899999999998</v>
      </c>
      <c r="E25" s="42">
        <v>0.79506100000000002</v>
      </c>
      <c r="F25" s="42">
        <v>0.82047800000000004</v>
      </c>
      <c r="G25" s="42">
        <v>0.74534199999999995</v>
      </c>
      <c r="H25" s="42">
        <v>0.77196100000000001</v>
      </c>
      <c r="I25" s="42">
        <v>0.78756400000000004</v>
      </c>
      <c r="J25" s="42">
        <v>0.78756400000000004</v>
      </c>
      <c r="K25" s="42">
        <v>0.78756400000000004</v>
      </c>
      <c r="L25" s="42">
        <v>1</v>
      </c>
      <c r="M25" s="42">
        <v>1</v>
      </c>
      <c r="N25" s="42">
        <v>1</v>
      </c>
      <c r="O25" s="42">
        <v>1</v>
      </c>
      <c r="P25" s="42">
        <v>1</v>
      </c>
      <c r="Q25" s="42">
        <v>1</v>
      </c>
      <c r="R25" s="42">
        <v>1</v>
      </c>
      <c r="S25" s="42">
        <v>1</v>
      </c>
      <c r="T25" s="42">
        <v>1</v>
      </c>
      <c r="U25" s="42">
        <v>1</v>
      </c>
      <c r="V25" s="42">
        <v>1</v>
      </c>
      <c r="W25" s="42">
        <v>1</v>
      </c>
      <c r="X25" s="42">
        <v>1</v>
      </c>
      <c r="Y25" s="42">
        <v>1</v>
      </c>
    </row>
    <row r="26" spans="2:25" ht="12.75" x14ac:dyDescent="0.2">
      <c r="B26" s="41" t="s">
        <v>16</v>
      </c>
      <c r="C26" s="42">
        <v>77.400800000000004</v>
      </c>
      <c r="D26" s="42">
        <v>80.942099999999996</v>
      </c>
      <c r="E26" s="42">
        <v>84.393000000000001</v>
      </c>
      <c r="F26" s="42">
        <v>85.727999999999994</v>
      </c>
      <c r="G26" s="42">
        <v>83.888000000000005</v>
      </c>
      <c r="H26" s="42">
        <v>79.702100000000002</v>
      </c>
      <c r="I26" s="42">
        <v>81.299300000000002</v>
      </c>
      <c r="J26" s="42">
        <v>72.83</v>
      </c>
      <c r="K26" s="42">
        <v>78.8</v>
      </c>
      <c r="L26" s="42">
        <v>91.48</v>
      </c>
      <c r="M26" s="42">
        <v>84.74</v>
      </c>
      <c r="N26" s="42">
        <v>89.46</v>
      </c>
      <c r="O26" s="42">
        <v>83.6</v>
      </c>
      <c r="P26" s="42">
        <v>74.569999999999993</v>
      </c>
      <c r="Q26" s="42">
        <v>93.13</v>
      </c>
      <c r="R26" s="42">
        <v>91.9</v>
      </c>
      <c r="S26" s="42">
        <v>143.83000000000001</v>
      </c>
      <c r="T26" s="42">
        <v>179.88</v>
      </c>
      <c r="U26" s="42">
        <v>153.80000000000001</v>
      </c>
      <c r="V26" s="42">
        <v>158.84</v>
      </c>
      <c r="W26" s="42">
        <v>169.8</v>
      </c>
      <c r="X26" s="42">
        <v>158.5</v>
      </c>
      <c r="Y26" s="42">
        <v>154.08000000000001</v>
      </c>
    </row>
    <row r="27" spans="2:25" ht="12.75" x14ac:dyDescent="0.2">
      <c r="B27" s="41" t="s">
        <v>17</v>
      </c>
      <c r="C27" s="42">
        <v>1787.42</v>
      </c>
      <c r="D27" s="42">
        <v>1909.98</v>
      </c>
      <c r="E27" s="42">
        <v>1997.45</v>
      </c>
      <c r="F27" s="42">
        <v>2082.71</v>
      </c>
      <c r="G27" s="42">
        <v>1913.72</v>
      </c>
      <c r="H27" s="42">
        <v>1942.03</v>
      </c>
      <c r="I27" s="42">
        <v>1</v>
      </c>
      <c r="J27" s="42">
        <v>1</v>
      </c>
      <c r="K27" s="42">
        <v>1</v>
      </c>
      <c r="L27" s="42">
        <v>1</v>
      </c>
      <c r="M27" s="42">
        <v>1</v>
      </c>
      <c r="N27" s="42">
        <v>1</v>
      </c>
      <c r="O27" s="42">
        <v>1</v>
      </c>
      <c r="P27" s="42">
        <v>1</v>
      </c>
      <c r="Q27" s="42">
        <v>1</v>
      </c>
      <c r="R27" s="42">
        <v>1</v>
      </c>
      <c r="S27" s="42">
        <v>1</v>
      </c>
      <c r="T27" s="42">
        <v>1</v>
      </c>
      <c r="U27" s="42">
        <v>1</v>
      </c>
      <c r="V27" s="42">
        <v>1</v>
      </c>
      <c r="W27" s="42">
        <v>1</v>
      </c>
      <c r="X27" s="42">
        <v>1</v>
      </c>
      <c r="Y27" s="42">
        <v>1</v>
      </c>
    </row>
    <row r="28" spans="2:25" ht="12.75" x14ac:dyDescent="0.2">
      <c r="B28" s="41" t="s">
        <v>18</v>
      </c>
      <c r="C28" s="42"/>
      <c r="D28" s="42"/>
      <c r="E28" s="42"/>
      <c r="F28" s="42"/>
      <c r="G28" s="42"/>
      <c r="H28" s="42"/>
      <c r="I28" s="42"/>
      <c r="J28" s="42"/>
      <c r="K28" s="42">
        <v>1.5232000000000001</v>
      </c>
      <c r="L28" s="42">
        <v>1.4829000000000001</v>
      </c>
      <c r="M28" s="42">
        <v>1.4523999999999999</v>
      </c>
      <c r="N28" s="42">
        <v>1.5579000000000001</v>
      </c>
      <c r="O28" s="42">
        <v>1.5428999999999999</v>
      </c>
      <c r="P28" s="42">
        <v>1.5550999999999999</v>
      </c>
      <c r="Q28" s="42">
        <v>1.6069</v>
      </c>
      <c r="R28" s="42">
        <v>1.6547000000000001</v>
      </c>
      <c r="S28" s="42">
        <v>1.4850000000000001</v>
      </c>
      <c r="T28" s="42">
        <v>1.4836</v>
      </c>
      <c r="U28" s="42">
        <v>1.2504</v>
      </c>
      <c r="V28" s="42">
        <v>1.2156</v>
      </c>
      <c r="W28" s="42">
        <v>1.2072000000000001</v>
      </c>
      <c r="X28" s="42">
        <v>1.2276</v>
      </c>
      <c r="Y28" s="42">
        <v>1.2023999999999999</v>
      </c>
    </row>
    <row r="29" spans="2:25" ht="12.75" x14ac:dyDescent="0.2">
      <c r="B29" s="41" t="s">
        <v>19</v>
      </c>
      <c r="C29" s="42">
        <v>40.177700000000002</v>
      </c>
      <c r="D29" s="42">
        <v>40.286900000000003</v>
      </c>
      <c r="E29" s="42">
        <v>39.1614</v>
      </c>
      <c r="F29" s="42">
        <v>38.697899999999997</v>
      </c>
      <c r="G29" s="42">
        <v>1</v>
      </c>
      <c r="H29" s="42">
        <v>1</v>
      </c>
      <c r="I29" s="42">
        <v>1</v>
      </c>
      <c r="J29" s="42">
        <v>1</v>
      </c>
      <c r="K29" s="42">
        <v>1</v>
      </c>
      <c r="L29" s="42">
        <v>1</v>
      </c>
      <c r="M29" s="42">
        <v>1</v>
      </c>
      <c r="N29" s="42">
        <v>1</v>
      </c>
      <c r="O29" s="42">
        <v>1</v>
      </c>
      <c r="P29" s="42">
        <v>1</v>
      </c>
      <c r="Q29" s="42">
        <v>1</v>
      </c>
      <c r="R29" s="42">
        <v>1</v>
      </c>
      <c r="S29" s="42">
        <v>1</v>
      </c>
      <c r="T29" s="42">
        <v>1</v>
      </c>
      <c r="U29" s="42">
        <v>1</v>
      </c>
      <c r="V29" s="42">
        <v>1</v>
      </c>
      <c r="W29" s="42">
        <v>1</v>
      </c>
      <c r="X29" s="42">
        <v>1</v>
      </c>
      <c r="Y29" s="42">
        <v>1</v>
      </c>
    </row>
    <row r="30" spans="2:25" ht="12.75" x14ac:dyDescent="0.2">
      <c r="B30" s="41" t="s">
        <v>20</v>
      </c>
      <c r="C30" s="42">
        <v>1.0171600000000001</v>
      </c>
      <c r="D30" s="42">
        <v>0.66940200000000005</v>
      </c>
      <c r="E30" s="42">
        <v>0.67652199999999996</v>
      </c>
      <c r="F30" s="42">
        <v>0.70969000000000004</v>
      </c>
      <c r="G30" s="42">
        <v>0.70167400000000002</v>
      </c>
      <c r="H30" s="42">
        <v>0.65148399999999995</v>
      </c>
      <c r="I30" s="42">
        <v>0.66504799999999997</v>
      </c>
      <c r="J30" s="42">
        <v>0.58809999999999996</v>
      </c>
      <c r="K30" s="42">
        <v>0.57640000000000002</v>
      </c>
      <c r="L30" s="42">
        <v>0.55630000000000002</v>
      </c>
      <c r="M30" s="42">
        <v>0.61399999999999999</v>
      </c>
      <c r="N30" s="42">
        <v>0.67249999999999999</v>
      </c>
      <c r="O30" s="42">
        <v>0.69789999999999996</v>
      </c>
      <c r="P30" s="42">
        <v>0.69620000000000004</v>
      </c>
      <c r="Q30" s="42">
        <v>0.69720000000000004</v>
      </c>
      <c r="R30" s="42">
        <v>0.69640000000000002</v>
      </c>
      <c r="S30" s="42">
        <v>0.70830000000000004</v>
      </c>
      <c r="T30" s="42">
        <v>0.70930000000000004</v>
      </c>
      <c r="U30" s="42">
        <v>0.70940000000000003</v>
      </c>
      <c r="V30" s="42">
        <v>0.69950000000000001</v>
      </c>
      <c r="W30" s="42">
        <v>0.69769999999999999</v>
      </c>
      <c r="X30" s="42">
        <v>0.70279999999999998</v>
      </c>
      <c r="Y30" s="42">
        <v>1</v>
      </c>
    </row>
    <row r="31" spans="2:25" ht="12.75" x14ac:dyDescent="0.2">
      <c r="B31" s="41" t="s">
        <v>21</v>
      </c>
      <c r="C31" s="42">
        <v>0.45008199999999998</v>
      </c>
      <c r="D31" s="42">
        <v>0.44082100000000002</v>
      </c>
      <c r="E31" s="42">
        <v>0.45278600000000002</v>
      </c>
      <c r="F31" s="42">
        <v>0.46321800000000002</v>
      </c>
      <c r="G31" s="42">
        <v>0.45073400000000002</v>
      </c>
      <c r="H31" s="42">
        <v>0.43304199999999998</v>
      </c>
      <c r="I31" s="42">
        <v>0.44159999999999999</v>
      </c>
      <c r="J31" s="42">
        <v>0.41510000000000002</v>
      </c>
      <c r="K31" s="42">
        <v>0.40749999999999997</v>
      </c>
      <c r="L31" s="42">
        <v>0.39939999999999998</v>
      </c>
      <c r="M31" s="42">
        <v>0.41820000000000002</v>
      </c>
      <c r="N31" s="42">
        <v>0.43169999999999997</v>
      </c>
      <c r="O31" s="42">
        <v>0.43430000000000002</v>
      </c>
      <c r="P31" s="42">
        <v>0.42930000000000001</v>
      </c>
      <c r="Q31" s="42">
        <v>0.42930000000000001</v>
      </c>
      <c r="R31" s="42">
        <v>0.42930000000000001</v>
      </c>
      <c r="S31" s="42">
        <v>1</v>
      </c>
      <c r="T31" s="42">
        <v>1</v>
      </c>
      <c r="U31" s="42">
        <v>1</v>
      </c>
      <c r="V31" s="42">
        <v>1</v>
      </c>
      <c r="W31" s="42">
        <v>1</v>
      </c>
      <c r="X31" s="42">
        <v>1</v>
      </c>
      <c r="Y31" s="42">
        <v>1</v>
      </c>
    </row>
    <row r="32" spans="2:25" ht="12.75" x14ac:dyDescent="0.2">
      <c r="B32" s="41" t="s">
        <v>22</v>
      </c>
      <c r="C32" s="42">
        <v>2.1966999999999999</v>
      </c>
      <c r="D32" s="42">
        <v>2.1654100000000001</v>
      </c>
      <c r="E32" s="42">
        <v>2.1342400000000001</v>
      </c>
      <c r="F32" s="42">
        <v>2.1085699999999998</v>
      </c>
      <c r="G32" s="42">
        <v>2.18472</v>
      </c>
      <c r="H32" s="42">
        <v>2.22742</v>
      </c>
      <c r="I32" s="42">
        <v>2.2037100000000001</v>
      </c>
      <c r="J32" s="42">
        <v>2.2037100000000001</v>
      </c>
      <c r="K32" s="42">
        <v>2.2037100000000001</v>
      </c>
      <c r="L32" s="42">
        <v>2.2037100000000001</v>
      </c>
      <c r="M32" s="42">
        <v>1</v>
      </c>
      <c r="N32" s="42">
        <v>1</v>
      </c>
      <c r="O32" s="42">
        <v>1</v>
      </c>
      <c r="P32" s="42">
        <v>1</v>
      </c>
      <c r="Q32" s="42">
        <v>1</v>
      </c>
      <c r="R32" s="42">
        <v>1</v>
      </c>
      <c r="S32" s="42">
        <v>1</v>
      </c>
      <c r="T32" s="42">
        <v>1</v>
      </c>
      <c r="U32" s="42">
        <v>1</v>
      </c>
      <c r="V32" s="42">
        <v>1</v>
      </c>
      <c r="W32" s="42">
        <v>1</v>
      </c>
      <c r="X32" s="42">
        <v>1</v>
      </c>
      <c r="Y32" s="42">
        <v>1</v>
      </c>
    </row>
    <row r="33" spans="2:25" ht="12.75" x14ac:dyDescent="0.2">
      <c r="B33" s="41" t="s">
        <v>23</v>
      </c>
      <c r="C33" s="42">
        <v>8.3848800000000008</v>
      </c>
      <c r="D33" s="42">
        <v>8.3876299999999997</v>
      </c>
      <c r="E33" s="42">
        <v>8.31752</v>
      </c>
      <c r="F33" s="42">
        <v>8.3119200000000006</v>
      </c>
      <c r="G33" s="42">
        <v>8.0605200000000004</v>
      </c>
      <c r="H33" s="42">
        <v>8.1137599999999992</v>
      </c>
      <c r="I33" s="42">
        <v>8.8713999999999995</v>
      </c>
      <c r="J33" s="42">
        <v>8.0764999999999993</v>
      </c>
      <c r="K33" s="42">
        <v>8.2334999999999994</v>
      </c>
      <c r="L33" s="42">
        <v>7.9515000000000002</v>
      </c>
      <c r="M33" s="42">
        <v>7.2755999999999998</v>
      </c>
      <c r="N33" s="42">
        <v>8.4140999999999995</v>
      </c>
      <c r="O33" s="42">
        <v>8.2364999999999995</v>
      </c>
      <c r="P33" s="42">
        <v>7.9850000000000003</v>
      </c>
      <c r="Q33" s="42">
        <v>8.2379999999999995</v>
      </c>
      <c r="R33" s="42">
        <v>7.9580000000000002</v>
      </c>
      <c r="S33" s="42">
        <v>9.75</v>
      </c>
      <c r="T33" s="42">
        <v>8.3000000000000007</v>
      </c>
      <c r="U33" s="42">
        <v>7.8</v>
      </c>
      <c r="V33" s="42">
        <v>7.7539999999999996</v>
      </c>
      <c r="W33" s="42">
        <v>7.3483000000000001</v>
      </c>
      <c r="X33" s="42">
        <v>8.3629999999999995</v>
      </c>
      <c r="Y33" s="42">
        <v>9.0419999999999998</v>
      </c>
    </row>
    <row r="34" spans="2:25" ht="12.75" x14ac:dyDescent="0.2">
      <c r="B34" s="41" t="s">
        <v>24</v>
      </c>
      <c r="C34" s="42">
        <v>1.9132199999999999</v>
      </c>
      <c r="D34" s="42">
        <v>2.3932899999999999</v>
      </c>
      <c r="E34" s="42">
        <v>2.9803199999999999</v>
      </c>
      <c r="F34" s="42">
        <v>3.24702</v>
      </c>
      <c r="G34" s="42">
        <v>3.6010800000000001</v>
      </c>
      <c r="H34" s="42">
        <v>3.8801999999999999</v>
      </c>
      <c r="I34" s="42">
        <v>4.0894700000000004</v>
      </c>
      <c r="J34" s="42">
        <v>4.1586999999999996</v>
      </c>
      <c r="K34" s="42">
        <v>3.8498000000000001</v>
      </c>
      <c r="L34" s="42">
        <v>3.4952999999999999</v>
      </c>
      <c r="M34" s="42">
        <v>4.0209999999999999</v>
      </c>
      <c r="N34" s="42">
        <v>4.7019000000000002</v>
      </c>
      <c r="O34" s="42">
        <v>4.0845000000000002</v>
      </c>
      <c r="P34" s="42">
        <v>3.86</v>
      </c>
      <c r="Q34" s="42">
        <v>3.831</v>
      </c>
      <c r="R34" s="42">
        <v>3.5935000000000001</v>
      </c>
      <c r="S34" s="42">
        <v>4.1535000000000002</v>
      </c>
      <c r="T34" s="42">
        <v>4.1044999999999998</v>
      </c>
      <c r="U34" s="42">
        <v>3.9750000000000001</v>
      </c>
      <c r="V34" s="42">
        <v>4.4580000000000002</v>
      </c>
      <c r="W34" s="42">
        <v>4.0739999999999998</v>
      </c>
      <c r="X34" s="42">
        <v>4.1543000000000001</v>
      </c>
      <c r="Y34" s="42">
        <v>4.2732000000000001</v>
      </c>
    </row>
    <row r="35" spans="2:25" ht="12.75" x14ac:dyDescent="0.2">
      <c r="B35" s="41" t="s">
        <v>25</v>
      </c>
      <c r="C35" s="42">
        <v>177.76</v>
      </c>
      <c r="D35" s="42">
        <v>197.05</v>
      </c>
      <c r="E35" s="42">
        <v>195.88399999999999</v>
      </c>
      <c r="F35" s="42">
        <v>196.505</v>
      </c>
      <c r="G35" s="42">
        <v>195.96799999999999</v>
      </c>
      <c r="H35" s="42">
        <v>202.137</v>
      </c>
      <c r="I35" s="42">
        <v>200.482</v>
      </c>
      <c r="J35" s="42">
        <v>200.482</v>
      </c>
      <c r="K35" s="42">
        <v>200.482</v>
      </c>
      <c r="L35" s="42">
        <v>200.482</v>
      </c>
      <c r="M35" s="42">
        <v>1</v>
      </c>
      <c r="N35" s="42">
        <v>1</v>
      </c>
      <c r="O35" s="42">
        <v>1</v>
      </c>
      <c r="P35" s="42">
        <v>1</v>
      </c>
      <c r="Q35" s="42">
        <v>1</v>
      </c>
      <c r="R35" s="42">
        <v>1</v>
      </c>
      <c r="S35" s="42">
        <v>1</v>
      </c>
      <c r="T35" s="42">
        <v>1</v>
      </c>
      <c r="U35" s="42">
        <v>1</v>
      </c>
      <c r="V35" s="42">
        <v>1</v>
      </c>
      <c r="W35" s="42">
        <v>1</v>
      </c>
      <c r="X35" s="42">
        <v>1</v>
      </c>
      <c r="Y35" s="42">
        <v>1</v>
      </c>
    </row>
    <row r="36" spans="2:25" ht="12.75" x14ac:dyDescent="0.2">
      <c r="B36" s="41" t="s">
        <v>26</v>
      </c>
      <c r="C36" s="42">
        <v>5.5701399999999998E-2</v>
      </c>
      <c r="D36" s="42">
        <v>0.14235900000000001</v>
      </c>
      <c r="E36" s="42">
        <v>0.21734800000000001</v>
      </c>
      <c r="F36" s="42">
        <v>0.21734800000000001</v>
      </c>
      <c r="G36" s="42">
        <v>0.51823900000000001</v>
      </c>
      <c r="H36" s="42">
        <v>0.88590999999999998</v>
      </c>
      <c r="I36" s="42">
        <v>1.28139</v>
      </c>
      <c r="J36" s="42">
        <v>1.8345</v>
      </c>
      <c r="K36" s="42">
        <v>2.4142000000000001</v>
      </c>
      <c r="L36" s="42">
        <v>2.7816999999999998</v>
      </c>
      <c r="M36" s="42">
        <v>3.5135000000000001</v>
      </c>
      <c r="N36" s="42">
        <v>4.1158000000000001</v>
      </c>
      <c r="O36" s="42">
        <v>3.9390000000000001</v>
      </c>
      <c r="P36" s="42">
        <v>3.6802000000000001</v>
      </c>
      <c r="Q36" s="42">
        <v>3.3835000000000002</v>
      </c>
      <c r="R36" s="42">
        <v>3.6076999999999999</v>
      </c>
      <c r="S36" s="42">
        <v>4.0225</v>
      </c>
      <c r="T36" s="42">
        <v>4.2363</v>
      </c>
      <c r="U36" s="42">
        <v>4.2619999999999996</v>
      </c>
      <c r="V36" s="42">
        <v>4.3232999999999997</v>
      </c>
      <c r="W36" s="42">
        <v>4.4444999999999997</v>
      </c>
      <c r="X36" s="42">
        <v>4.4710000000000001</v>
      </c>
      <c r="Y36" s="42">
        <v>4.4828000000000001</v>
      </c>
    </row>
    <row r="37" spans="2:25" ht="12.75" x14ac:dyDescent="0.2">
      <c r="B37" s="41" t="s">
        <v>27</v>
      </c>
      <c r="C37" s="42">
        <v>8.5489599999999992</v>
      </c>
      <c r="D37" s="42">
        <v>9.2963400000000007</v>
      </c>
      <c r="E37" s="42">
        <v>9.1779299999999999</v>
      </c>
      <c r="F37" s="42">
        <v>8.69726</v>
      </c>
      <c r="G37" s="42">
        <v>8.6280000000000001</v>
      </c>
      <c r="H37" s="42">
        <v>8.7323400000000007</v>
      </c>
      <c r="I37" s="42">
        <v>9.4880300000000002</v>
      </c>
      <c r="J37" s="42">
        <v>8.5625</v>
      </c>
      <c r="K37" s="42">
        <v>8.8313000000000006</v>
      </c>
      <c r="L37" s="42">
        <v>9.3011999999999997</v>
      </c>
      <c r="M37" s="42">
        <v>9.1527999999999992</v>
      </c>
      <c r="N37" s="42">
        <v>9.08</v>
      </c>
      <c r="O37" s="42">
        <v>9.0206</v>
      </c>
      <c r="P37" s="42">
        <v>9.3885000000000005</v>
      </c>
      <c r="Q37" s="42">
        <v>9.0404</v>
      </c>
      <c r="R37" s="42">
        <v>9.4414999999999996</v>
      </c>
      <c r="S37" s="42">
        <v>10.87</v>
      </c>
      <c r="T37" s="42">
        <v>10.252000000000001</v>
      </c>
      <c r="U37" s="42">
        <v>8.9655000000000005</v>
      </c>
      <c r="V37" s="42">
        <v>8.9120000000000008</v>
      </c>
      <c r="W37" s="42">
        <v>8.5820000000000007</v>
      </c>
      <c r="X37" s="42">
        <v>8.8590999999999998</v>
      </c>
      <c r="Y37" s="42">
        <v>9.3930000000000007</v>
      </c>
    </row>
    <row r="38" spans="2:25" ht="12.75" x14ac:dyDescent="0.2">
      <c r="B38" s="41" t="s">
        <v>28</v>
      </c>
      <c r="C38" s="42">
        <v>119.51600000000001</v>
      </c>
      <c r="D38" s="42">
        <v>147.834</v>
      </c>
      <c r="E38" s="42">
        <v>156.46600000000001</v>
      </c>
      <c r="F38" s="42">
        <v>165.58199999999999</v>
      </c>
      <c r="G38" s="42">
        <v>177.28200000000001</v>
      </c>
      <c r="H38" s="42">
        <v>186.81</v>
      </c>
      <c r="I38" s="42">
        <v>188.81</v>
      </c>
      <c r="J38" s="42">
        <v>198.90600000000001</v>
      </c>
      <c r="K38" s="42">
        <v>213.54</v>
      </c>
      <c r="L38" s="42">
        <v>218.83600000000001</v>
      </c>
      <c r="M38" s="42">
        <v>230.15799999999999</v>
      </c>
      <c r="N38" s="42">
        <v>236.7</v>
      </c>
      <c r="O38" s="42">
        <v>239.76</v>
      </c>
      <c r="P38" s="42">
        <v>239.5</v>
      </c>
      <c r="Q38" s="42">
        <v>239.64</v>
      </c>
      <c r="R38" s="42">
        <v>1</v>
      </c>
      <c r="S38" s="42">
        <v>1</v>
      </c>
      <c r="T38" s="42">
        <v>1</v>
      </c>
      <c r="U38" s="42">
        <v>1</v>
      </c>
      <c r="V38" s="42">
        <v>1</v>
      </c>
      <c r="W38" s="42">
        <v>1</v>
      </c>
      <c r="X38" s="42">
        <v>1</v>
      </c>
      <c r="Y38" s="42">
        <v>1</v>
      </c>
    </row>
    <row r="39" spans="2:25" ht="12.75" x14ac:dyDescent="0.2">
      <c r="B39" s="41" t="s">
        <v>43</v>
      </c>
      <c r="C39" s="42"/>
      <c r="D39" s="42">
        <v>37.042499999999997</v>
      </c>
      <c r="E39" s="42">
        <v>38.472000000000001</v>
      </c>
      <c r="F39" s="42">
        <v>38.978999999999999</v>
      </c>
      <c r="G39" s="42">
        <v>39.951700000000002</v>
      </c>
      <c r="H39" s="42">
        <v>38.4343</v>
      </c>
      <c r="I39" s="42">
        <v>43.2089</v>
      </c>
      <c r="J39" s="42">
        <v>42.402000000000001</v>
      </c>
      <c r="K39" s="42">
        <v>43.933</v>
      </c>
      <c r="L39" s="42">
        <v>42.78</v>
      </c>
      <c r="M39" s="42">
        <v>41.503</v>
      </c>
      <c r="N39" s="42">
        <v>41.17</v>
      </c>
      <c r="O39" s="42">
        <v>38.744999999999997</v>
      </c>
      <c r="P39" s="42">
        <v>37.880000000000003</v>
      </c>
      <c r="Q39" s="42">
        <v>34.435000000000002</v>
      </c>
      <c r="R39" s="42">
        <v>33.582999999999998</v>
      </c>
      <c r="S39" s="42">
        <v>30.126000000000001</v>
      </c>
      <c r="T39" s="42">
        <v>1</v>
      </c>
      <c r="U39" s="42">
        <v>1</v>
      </c>
      <c r="V39" s="42">
        <v>1</v>
      </c>
      <c r="W39" s="42">
        <v>1</v>
      </c>
      <c r="X39" s="42">
        <v>1</v>
      </c>
      <c r="Y39" s="42">
        <v>1</v>
      </c>
    </row>
    <row r="40" spans="2:25" ht="12.75" x14ac:dyDescent="0.2">
      <c r="B40" s="41" t="s">
        <v>30</v>
      </c>
      <c r="C40" s="42">
        <v>1.03707E-2</v>
      </c>
      <c r="D40" s="42">
        <v>1.6146600000000001E-2</v>
      </c>
      <c r="E40" s="42">
        <v>4.7302999999999998E-2</v>
      </c>
      <c r="F40" s="42">
        <v>8.0441499999999999E-2</v>
      </c>
      <c r="G40" s="42">
        <v>0.135042</v>
      </c>
      <c r="H40" s="42">
        <v>0.226634</v>
      </c>
      <c r="I40" s="42">
        <v>0.36574800000000002</v>
      </c>
      <c r="J40" s="42">
        <v>0.54459999999999997</v>
      </c>
      <c r="K40" s="42">
        <v>0.62429999999999997</v>
      </c>
      <c r="L40" s="42">
        <v>1.2695000000000001</v>
      </c>
      <c r="M40" s="42">
        <v>1.738</v>
      </c>
      <c r="N40" s="42">
        <v>1.7716000000000001</v>
      </c>
      <c r="O40" s="42">
        <v>1.8362000000000001</v>
      </c>
      <c r="P40" s="42">
        <v>1.5924</v>
      </c>
      <c r="Q40" s="42">
        <v>1.8640000000000001</v>
      </c>
      <c r="R40" s="42">
        <v>1.7170000000000001</v>
      </c>
      <c r="S40" s="42">
        <v>2.1488</v>
      </c>
      <c r="T40" s="42">
        <v>2.1547000000000001</v>
      </c>
      <c r="U40" s="42">
        <v>2.0693999999999999</v>
      </c>
      <c r="V40" s="42">
        <v>2.4432</v>
      </c>
      <c r="W40" s="42">
        <v>2.3551000000000002</v>
      </c>
      <c r="X40" s="42">
        <v>2.9605000000000001</v>
      </c>
      <c r="Y40" s="42">
        <v>2.8319999999999999</v>
      </c>
    </row>
    <row r="41" spans="2:25" ht="12.75" x14ac:dyDescent="0.2">
      <c r="B41" s="41" t="s">
        <v>41</v>
      </c>
      <c r="C41" s="42">
        <v>0.79822099999999996</v>
      </c>
      <c r="D41" s="42">
        <v>0.755108</v>
      </c>
      <c r="E41" s="42">
        <v>0.78707400000000005</v>
      </c>
      <c r="F41" s="42">
        <v>0.84724200000000005</v>
      </c>
      <c r="G41" s="42">
        <v>0.73727299999999996</v>
      </c>
      <c r="H41" s="42">
        <v>0.66675499999999999</v>
      </c>
      <c r="I41" s="42">
        <v>0.70545500000000005</v>
      </c>
      <c r="J41" s="42">
        <v>0.62170000000000003</v>
      </c>
      <c r="K41" s="42">
        <v>0.62409999999999999</v>
      </c>
      <c r="L41" s="42">
        <v>0.60850000000000004</v>
      </c>
      <c r="M41" s="42">
        <v>0.65049999999999997</v>
      </c>
      <c r="N41" s="42">
        <v>0.70479999999999998</v>
      </c>
      <c r="O41" s="42">
        <v>0.70504999999999995</v>
      </c>
      <c r="P41" s="42">
        <v>0.68530000000000002</v>
      </c>
      <c r="Q41" s="42">
        <v>0.67149999999999999</v>
      </c>
      <c r="R41" s="42">
        <v>0.73334999999999995</v>
      </c>
      <c r="S41" s="42">
        <v>0.95250000000000001</v>
      </c>
      <c r="T41" s="42">
        <v>0.8881</v>
      </c>
      <c r="U41" s="42">
        <v>0.86075000000000002</v>
      </c>
      <c r="V41" s="42">
        <v>0.83530000000000004</v>
      </c>
      <c r="W41" s="42">
        <v>0.81610000000000005</v>
      </c>
      <c r="X41" s="42">
        <v>0.8337</v>
      </c>
      <c r="Y41" s="42">
        <v>0.77890000000000004</v>
      </c>
    </row>
    <row r="43" spans="2:25" ht="12.75" x14ac:dyDescent="0.2">
      <c r="B43" s="80" t="s">
        <v>104</v>
      </c>
    </row>
    <row r="44" spans="2:25" ht="12.75" x14ac:dyDescent="0.2">
      <c r="B44" s="41"/>
      <c r="C44" s="41" t="s">
        <v>58</v>
      </c>
      <c r="D44" s="41" t="s">
        <v>59</v>
      </c>
      <c r="E44" s="41" t="s">
        <v>60</v>
      </c>
      <c r="F44" s="41" t="s">
        <v>61</v>
      </c>
      <c r="G44" s="41" t="s">
        <v>62</v>
      </c>
      <c r="H44" s="41" t="s">
        <v>63</v>
      </c>
      <c r="I44" s="41" t="s">
        <v>64</v>
      </c>
      <c r="J44" s="41" t="s">
        <v>65</v>
      </c>
      <c r="K44" s="41" t="s">
        <v>66</v>
      </c>
      <c r="L44" s="41" t="s">
        <v>67</v>
      </c>
      <c r="M44" s="41" t="s">
        <v>68</v>
      </c>
      <c r="N44" s="41" t="s">
        <v>69</v>
      </c>
      <c r="O44" s="41" t="s">
        <v>70</v>
      </c>
      <c r="P44" s="41" t="s">
        <v>71</v>
      </c>
      <c r="Q44" s="41" t="s">
        <v>72</v>
      </c>
      <c r="R44" s="41" t="s">
        <v>73</v>
      </c>
      <c r="S44" s="41" t="s">
        <v>74</v>
      </c>
      <c r="T44" s="41" t="s">
        <v>75</v>
      </c>
      <c r="U44" s="41" t="s">
        <v>76</v>
      </c>
      <c r="V44" s="41" t="s">
        <v>77</v>
      </c>
      <c r="W44" s="41" t="s">
        <v>78</v>
      </c>
      <c r="X44" s="41" t="s">
        <v>79</v>
      </c>
      <c r="Y44" s="41" t="s">
        <v>80</v>
      </c>
    </row>
    <row r="45" spans="2:25" ht="12.75" x14ac:dyDescent="0.2">
      <c r="B45" s="41" t="s">
        <v>0</v>
      </c>
      <c r="C45" s="42">
        <v>13.760300000000001</v>
      </c>
      <c r="D45" s="42">
        <v>13.760300000000001</v>
      </c>
      <c r="E45" s="42">
        <v>13.760300000000001</v>
      </c>
      <c r="F45" s="42">
        <v>13.760300000000001</v>
      </c>
      <c r="G45" s="42">
        <v>13.760300000000001</v>
      </c>
      <c r="H45" s="42">
        <v>13.760300000000001</v>
      </c>
      <c r="I45" s="42">
        <v>13.760300000000001</v>
      </c>
      <c r="J45" s="42">
        <v>13.760300000000001</v>
      </c>
      <c r="K45" s="42">
        <v>1</v>
      </c>
      <c r="L45" s="42">
        <v>1</v>
      </c>
      <c r="M45" s="42">
        <v>1</v>
      </c>
      <c r="N45" s="42">
        <v>1</v>
      </c>
      <c r="O45" s="42">
        <v>1</v>
      </c>
      <c r="P45" s="42">
        <v>1</v>
      </c>
      <c r="Q45" s="42">
        <v>1</v>
      </c>
      <c r="R45" s="42">
        <v>1</v>
      </c>
      <c r="S45" s="42">
        <v>1</v>
      </c>
      <c r="T45" s="42">
        <v>1</v>
      </c>
      <c r="U45" s="42">
        <v>1</v>
      </c>
      <c r="V45" s="42">
        <v>1</v>
      </c>
      <c r="W45" s="42">
        <v>1</v>
      </c>
      <c r="X45" s="42">
        <v>1</v>
      </c>
      <c r="Y45" s="42">
        <v>1</v>
      </c>
    </row>
    <row r="46" spans="2:25" ht="12.75" x14ac:dyDescent="0.2">
      <c r="B46" s="41" t="s">
        <v>1</v>
      </c>
      <c r="C46" s="42">
        <v>40.3399</v>
      </c>
      <c r="D46" s="42">
        <v>40.3399</v>
      </c>
      <c r="E46" s="42">
        <v>40.3399</v>
      </c>
      <c r="F46" s="42">
        <v>40.3399</v>
      </c>
      <c r="G46" s="42">
        <v>40.3399</v>
      </c>
      <c r="H46" s="42">
        <v>40.3399</v>
      </c>
      <c r="I46" s="42">
        <v>40.3399</v>
      </c>
      <c r="J46" s="42">
        <v>40.3399</v>
      </c>
      <c r="K46" s="42">
        <v>1</v>
      </c>
      <c r="L46" s="42">
        <v>1</v>
      </c>
      <c r="M46" s="42">
        <v>1</v>
      </c>
      <c r="N46" s="42">
        <v>1</v>
      </c>
      <c r="O46" s="42">
        <v>1</v>
      </c>
      <c r="P46" s="42">
        <v>1</v>
      </c>
      <c r="Q46" s="42">
        <v>1</v>
      </c>
      <c r="R46" s="42">
        <v>1</v>
      </c>
      <c r="S46" s="42">
        <v>1</v>
      </c>
      <c r="T46" s="42">
        <v>1</v>
      </c>
      <c r="U46" s="42">
        <v>1</v>
      </c>
      <c r="V46" s="42">
        <v>1</v>
      </c>
      <c r="W46" s="42">
        <v>1</v>
      </c>
      <c r="X46" s="42">
        <v>1</v>
      </c>
      <c r="Y46" s="42">
        <v>1</v>
      </c>
    </row>
    <row r="47" spans="2:25" ht="12.75" x14ac:dyDescent="0.2">
      <c r="B47" s="41" t="s">
        <v>2</v>
      </c>
      <c r="C47" s="42">
        <v>1.9558</v>
      </c>
      <c r="D47" s="42">
        <v>1.9558</v>
      </c>
      <c r="E47" s="42">
        <v>1.9558</v>
      </c>
      <c r="F47" s="42">
        <v>1.9558</v>
      </c>
      <c r="G47" s="42">
        <v>1.9558</v>
      </c>
      <c r="H47" s="42">
        <v>1.9558</v>
      </c>
      <c r="I47" s="42">
        <v>1.9558</v>
      </c>
      <c r="J47" s="42">
        <v>1.9558</v>
      </c>
      <c r="K47" s="42">
        <v>1.9558</v>
      </c>
      <c r="L47" s="42">
        <v>1.9558</v>
      </c>
      <c r="M47" s="42">
        <v>1.9558</v>
      </c>
      <c r="N47" s="42">
        <v>1.9558</v>
      </c>
      <c r="O47" s="42">
        <v>1.9558</v>
      </c>
      <c r="P47" s="42">
        <v>1.9558</v>
      </c>
      <c r="Q47" s="42">
        <v>1.9558</v>
      </c>
      <c r="R47" s="42">
        <v>1.9558</v>
      </c>
      <c r="S47" s="42">
        <v>1.9558</v>
      </c>
      <c r="T47" s="42">
        <v>1.9558</v>
      </c>
      <c r="U47" s="42">
        <v>1.9558</v>
      </c>
      <c r="V47" s="42">
        <v>1.9558</v>
      </c>
      <c r="W47" s="42">
        <v>1.9558</v>
      </c>
      <c r="X47" s="42">
        <v>1.9558</v>
      </c>
      <c r="Y47" s="42">
        <v>1.9558</v>
      </c>
    </row>
    <row r="48" spans="2:25" ht="12.75" x14ac:dyDescent="0.2">
      <c r="B48" s="41" t="s">
        <v>3</v>
      </c>
      <c r="C48" s="42">
        <v>1.2023999999999999</v>
      </c>
      <c r="D48" s="42">
        <v>1.2023999999999999</v>
      </c>
      <c r="E48" s="42">
        <v>1.2023999999999999</v>
      </c>
      <c r="F48" s="42">
        <v>1.2023999999999999</v>
      </c>
      <c r="G48" s="42">
        <v>1.2023999999999999</v>
      </c>
      <c r="H48" s="42">
        <v>1.2023999999999999</v>
      </c>
      <c r="I48" s="42">
        <v>1.2023999999999999</v>
      </c>
      <c r="J48" s="42">
        <v>1.2023999999999999</v>
      </c>
      <c r="K48" s="42">
        <v>1.2023999999999999</v>
      </c>
      <c r="L48" s="42">
        <v>1.2023999999999999</v>
      </c>
      <c r="M48" s="42">
        <v>1.2023999999999999</v>
      </c>
      <c r="N48" s="42">
        <v>1.2023999999999999</v>
      </c>
      <c r="O48" s="42">
        <v>1.2023999999999999</v>
      </c>
      <c r="P48" s="42">
        <v>1.2023999999999999</v>
      </c>
      <c r="Q48" s="42">
        <v>1.2023999999999999</v>
      </c>
      <c r="R48" s="42">
        <v>1.2023999999999999</v>
      </c>
      <c r="S48" s="42">
        <v>1.2023999999999999</v>
      </c>
      <c r="T48" s="42">
        <v>1.2023999999999999</v>
      </c>
      <c r="U48" s="42">
        <v>1.2023999999999999</v>
      </c>
      <c r="V48" s="42">
        <v>1.2023999999999999</v>
      </c>
      <c r="W48" s="42">
        <v>1.2023999999999999</v>
      </c>
      <c r="X48" s="42">
        <v>1.2023999999999999</v>
      </c>
      <c r="Y48" s="42">
        <v>1.2023999999999999</v>
      </c>
    </row>
    <row r="49" spans="2:25" ht="12.75" x14ac:dyDescent="0.2">
      <c r="B49" s="41" t="s">
        <v>4</v>
      </c>
      <c r="C49" s="42">
        <v>0.58526999999999996</v>
      </c>
      <c r="D49" s="42">
        <v>0.58526999999999996</v>
      </c>
      <c r="E49" s="42">
        <v>0.58526999999999996</v>
      </c>
      <c r="F49" s="42">
        <v>0.58526999999999996</v>
      </c>
      <c r="G49" s="42">
        <v>0.58526999999999996</v>
      </c>
      <c r="H49" s="42">
        <v>0.58526999999999996</v>
      </c>
      <c r="I49" s="42">
        <v>0.58526999999999996</v>
      </c>
      <c r="J49" s="42">
        <v>0.58526999999999996</v>
      </c>
      <c r="K49" s="42">
        <v>0.58526999999999996</v>
      </c>
      <c r="L49" s="42">
        <v>0.58526999999999996</v>
      </c>
      <c r="M49" s="42">
        <v>0.58526999999999996</v>
      </c>
      <c r="N49" s="42">
        <v>0.58526999999999996</v>
      </c>
      <c r="O49" s="42">
        <v>0.58526999999999996</v>
      </c>
      <c r="P49" s="42">
        <v>0.58526999999999996</v>
      </c>
      <c r="Q49" s="42">
        <v>0.58526999999999996</v>
      </c>
      <c r="R49" s="42">
        <v>0.58526999999999996</v>
      </c>
      <c r="S49" s="42">
        <v>1</v>
      </c>
      <c r="T49" s="42">
        <v>1</v>
      </c>
      <c r="U49" s="42">
        <v>1</v>
      </c>
      <c r="V49" s="42">
        <v>1</v>
      </c>
      <c r="W49" s="42">
        <v>1</v>
      </c>
      <c r="X49" s="42">
        <v>1</v>
      </c>
      <c r="Y49" s="42">
        <v>1</v>
      </c>
    </row>
    <row r="50" spans="2:25" ht="12.75" x14ac:dyDescent="0.2">
      <c r="B50" s="41" t="s">
        <v>44</v>
      </c>
      <c r="C50" s="42">
        <v>27.734999999999999</v>
      </c>
      <c r="D50" s="42">
        <v>27.734999999999999</v>
      </c>
      <c r="E50" s="42">
        <v>27.734999999999999</v>
      </c>
      <c r="F50" s="42">
        <v>27.734999999999999</v>
      </c>
      <c r="G50" s="42">
        <v>27.734999999999999</v>
      </c>
      <c r="H50" s="42">
        <v>27.734999999999999</v>
      </c>
      <c r="I50" s="42">
        <v>27.734999999999999</v>
      </c>
      <c r="J50" s="42">
        <v>27.734999999999999</v>
      </c>
      <c r="K50" s="42">
        <v>27.734999999999999</v>
      </c>
      <c r="L50" s="42">
        <v>27.734999999999999</v>
      </c>
      <c r="M50" s="42">
        <v>27.734999999999999</v>
      </c>
      <c r="N50" s="42">
        <v>27.734999999999999</v>
      </c>
      <c r="O50" s="42">
        <v>27.734999999999999</v>
      </c>
      <c r="P50" s="42">
        <v>27.734999999999999</v>
      </c>
      <c r="Q50" s="42">
        <v>27.734999999999999</v>
      </c>
      <c r="R50" s="42">
        <v>27.734999999999999</v>
      </c>
      <c r="S50" s="42">
        <v>27.734999999999999</v>
      </c>
      <c r="T50" s="42">
        <v>27.734999999999999</v>
      </c>
      <c r="U50" s="42">
        <v>27.734999999999999</v>
      </c>
      <c r="V50" s="42">
        <v>27.734999999999999</v>
      </c>
      <c r="W50" s="42">
        <v>27.734999999999999</v>
      </c>
      <c r="X50" s="42">
        <v>27.734999999999999</v>
      </c>
      <c r="Y50" s="42">
        <v>27.734999999999999</v>
      </c>
    </row>
    <row r="51" spans="2:25" ht="12.75" x14ac:dyDescent="0.2">
      <c r="B51" s="41" t="s">
        <v>6</v>
      </c>
      <c r="C51" s="42">
        <v>1.95583</v>
      </c>
      <c r="D51" s="42">
        <v>1.95583</v>
      </c>
      <c r="E51" s="42">
        <v>1.95583</v>
      </c>
      <c r="F51" s="42">
        <v>1.95583</v>
      </c>
      <c r="G51" s="42">
        <v>1.95583</v>
      </c>
      <c r="H51" s="42">
        <v>1.95583</v>
      </c>
      <c r="I51" s="42">
        <v>1.95583</v>
      </c>
      <c r="J51" s="42">
        <v>1.95583</v>
      </c>
      <c r="K51" s="42">
        <v>1.95583</v>
      </c>
      <c r="L51" s="42">
        <v>1.95583</v>
      </c>
      <c r="M51" s="42">
        <v>1</v>
      </c>
      <c r="N51" s="42">
        <v>1</v>
      </c>
      <c r="O51" s="42">
        <v>1</v>
      </c>
      <c r="P51" s="42">
        <v>1</v>
      </c>
      <c r="Q51" s="42">
        <v>1</v>
      </c>
      <c r="R51" s="42">
        <v>1</v>
      </c>
      <c r="S51" s="42">
        <v>1</v>
      </c>
      <c r="T51" s="42">
        <v>1</v>
      </c>
      <c r="U51" s="42">
        <v>1</v>
      </c>
      <c r="V51" s="42">
        <v>1</v>
      </c>
      <c r="W51" s="42">
        <v>1</v>
      </c>
      <c r="X51" s="42">
        <v>1</v>
      </c>
      <c r="Y51" s="42">
        <v>1</v>
      </c>
    </row>
    <row r="52" spans="2:25" ht="12.75" x14ac:dyDescent="0.2">
      <c r="B52" s="41" t="s">
        <v>7</v>
      </c>
      <c r="C52" s="42">
        <v>7.4452999999999996</v>
      </c>
      <c r="D52" s="42">
        <v>7.4452999999999996</v>
      </c>
      <c r="E52" s="42">
        <v>7.4452999999999996</v>
      </c>
      <c r="F52" s="42">
        <v>7.4452999999999996</v>
      </c>
      <c r="G52" s="42">
        <v>7.4452999999999996</v>
      </c>
      <c r="H52" s="42">
        <v>7.4452999999999996</v>
      </c>
      <c r="I52" s="42">
        <v>7.4452999999999996</v>
      </c>
      <c r="J52" s="42">
        <v>7.4452999999999996</v>
      </c>
      <c r="K52" s="42">
        <v>7.4452999999999996</v>
      </c>
      <c r="L52" s="42">
        <v>7.4452999999999996</v>
      </c>
      <c r="M52" s="42">
        <v>7.4452999999999996</v>
      </c>
      <c r="N52" s="42">
        <v>7.4452999999999996</v>
      </c>
      <c r="O52" s="42">
        <v>7.4452999999999996</v>
      </c>
      <c r="P52" s="42">
        <v>7.4452999999999996</v>
      </c>
      <c r="Q52" s="42">
        <v>7.4452999999999996</v>
      </c>
      <c r="R52" s="42">
        <v>7.4452999999999996</v>
      </c>
      <c r="S52" s="42">
        <v>7.4452999999999996</v>
      </c>
      <c r="T52" s="42">
        <v>7.4452999999999996</v>
      </c>
      <c r="U52" s="42">
        <v>7.4452999999999996</v>
      </c>
      <c r="V52" s="42">
        <v>7.4452999999999996</v>
      </c>
      <c r="W52" s="42">
        <v>7.4452999999999996</v>
      </c>
      <c r="X52" s="42">
        <v>7.4452999999999996</v>
      </c>
      <c r="Y52" s="42">
        <v>7.4452999999999996</v>
      </c>
    </row>
    <row r="53" spans="2:25" ht="12.75" x14ac:dyDescent="0.2">
      <c r="B53" s="41" t="s">
        <v>8</v>
      </c>
      <c r="C53" s="42">
        <v>15.646599999999999</v>
      </c>
      <c r="D53" s="42">
        <v>15.646599999999999</v>
      </c>
      <c r="E53" s="42">
        <v>15.646599999999999</v>
      </c>
      <c r="F53" s="42">
        <v>15.646599999999999</v>
      </c>
      <c r="G53" s="42">
        <v>15.646599999999999</v>
      </c>
      <c r="H53" s="42">
        <v>15.646599999999999</v>
      </c>
      <c r="I53" s="42">
        <v>15.646599999999999</v>
      </c>
      <c r="J53" s="42">
        <v>15.646599999999999</v>
      </c>
      <c r="K53" s="42">
        <v>15.646599999999999</v>
      </c>
      <c r="L53" s="42">
        <v>15.646599999999999</v>
      </c>
      <c r="M53" s="42">
        <v>15.646599999999999</v>
      </c>
      <c r="N53" s="42">
        <v>15.646599999999999</v>
      </c>
      <c r="O53" s="42">
        <v>15.646599999999999</v>
      </c>
      <c r="P53" s="42">
        <v>15.646599999999999</v>
      </c>
      <c r="Q53" s="42">
        <v>15.646599999999999</v>
      </c>
      <c r="R53" s="42">
        <v>15.646599999999999</v>
      </c>
      <c r="S53" s="42">
        <v>15.646599999999999</v>
      </c>
      <c r="T53" s="42">
        <v>15.646599999999999</v>
      </c>
      <c r="U53" s="42">
        <v>15.646599999999999</v>
      </c>
      <c r="V53" s="42">
        <v>1</v>
      </c>
      <c r="W53" s="42">
        <v>1</v>
      </c>
      <c r="X53" s="42">
        <v>1</v>
      </c>
      <c r="Y53" s="42">
        <v>1</v>
      </c>
    </row>
    <row r="54" spans="2:25" ht="12.75" x14ac:dyDescent="0.2">
      <c r="B54" s="41" t="s">
        <v>9</v>
      </c>
      <c r="C54" s="42">
        <v>166.386</v>
      </c>
      <c r="D54" s="42">
        <v>166.386</v>
      </c>
      <c r="E54" s="42">
        <v>166.386</v>
      </c>
      <c r="F54" s="42">
        <v>166.386</v>
      </c>
      <c r="G54" s="42">
        <v>166.386</v>
      </c>
      <c r="H54" s="42">
        <v>166.386</v>
      </c>
      <c r="I54" s="42">
        <v>166.386</v>
      </c>
      <c r="J54" s="42">
        <v>166.386</v>
      </c>
      <c r="K54" s="42">
        <v>166.386</v>
      </c>
      <c r="L54" s="42">
        <v>1</v>
      </c>
      <c r="M54" s="42">
        <v>1</v>
      </c>
      <c r="N54" s="42">
        <v>1</v>
      </c>
      <c r="O54" s="42">
        <v>1</v>
      </c>
      <c r="P54" s="42">
        <v>1</v>
      </c>
      <c r="Q54" s="42">
        <v>1</v>
      </c>
      <c r="R54" s="42">
        <v>1</v>
      </c>
      <c r="S54" s="42">
        <v>1</v>
      </c>
      <c r="T54" s="42">
        <v>1</v>
      </c>
      <c r="U54" s="42">
        <v>1</v>
      </c>
      <c r="V54" s="42">
        <v>1</v>
      </c>
      <c r="W54" s="42">
        <v>1</v>
      </c>
      <c r="X54" s="42">
        <v>1</v>
      </c>
      <c r="Y54" s="42">
        <v>1</v>
      </c>
    </row>
    <row r="55" spans="2:25" ht="12.75" x14ac:dyDescent="0.2">
      <c r="B55" s="41" t="s">
        <v>10</v>
      </c>
      <c r="C55" s="42">
        <v>5.9457300000000002</v>
      </c>
      <c r="D55" s="42">
        <v>5.9457300000000002</v>
      </c>
      <c r="E55" s="42">
        <v>5.9457300000000002</v>
      </c>
      <c r="F55" s="42">
        <v>5.9457300000000002</v>
      </c>
      <c r="G55" s="42">
        <v>5.9457300000000002</v>
      </c>
      <c r="H55" s="42">
        <v>5.9457300000000002</v>
      </c>
      <c r="I55" s="42">
        <v>5.9457300000000002</v>
      </c>
      <c r="J55" s="42">
        <v>5.9457300000000002</v>
      </c>
      <c r="K55" s="42">
        <v>5.9457300000000002</v>
      </c>
      <c r="L55" s="42">
        <v>1</v>
      </c>
      <c r="M55" s="42">
        <v>1</v>
      </c>
      <c r="N55" s="42">
        <v>1</v>
      </c>
      <c r="O55" s="42">
        <v>1</v>
      </c>
      <c r="P55" s="42">
        <v>1</v>
      </c>
      <c r="Q55" s="42">
        <v>1</v>
      </c>
      <c r="R55" s="42">
        <v>1</v>
      </c>
      <c r="S55" s="42">
        <v>1</v>
      </c>
      <c r="T55" s="42">
        <v>1</v>
      </c>
      <c r="U55" s="42">
        <v>1</v>
      </c>
      <c r="V55" s="42">
        <v>1</v>
      </c>
      <c r="W55" s="42">
        <v>1</v>
      </c>
      <c r="X55" s="42">
        <v>1</v>
      </c>
      <c r="Y55" s="42">
        <v>1</v>
      </c>
    </row>
    <row r="56" spans="2:25" ht="12.75" x14ac:dyDescent="0.2">
      <c r="B56" s="41" t="s">
        <v>11</v>
      </c>
      <c r="C56" s="42">
        <v>6.5774499999999998</v>
      </c>
      <c r="D56" s="42">
        <v>6.5774499999999998</v>
      </c>
      <c r="E56" s="42">
        <v>6.5757899999999996</v>
      </c>
      <c r="F56" s="42">
        <v>6.4397900000000003</v>
      </c>
      <c r="G56" s="42">
        <v>6.5619300000000003</v>
      </c>
      <c r="H56" s="42">
        <v>6.6121400000000001</v>
      </c>
      <c r="I56" s="42">
        <v>6.5595699999999999</v>
      </c>
      <c r="J56" s="42">
        <v>6.5595699999999999</v>
      </c>
      <c r="K56" s="42">
        <v>6.5595699999999999</v>
      </c>
      <c r="L56" s="42">
        <v>1</v>
      </c>
      <c r="M56" s="42">
        <v>1</v>
      </c>
      <c r="N56" s="42">
        <v>1</v>
      </c>
      <c r="O56" s="42">
        <v>1</v>
      </c>
      <c r="P56" s="42">
        <v>1</v>
      </c>
      <c r="Q56" s="42">
        <v>1</v>
      </c>
      <c r="R56" s="42">
        <v>1</v>
      </c>
      <c r="S56" s="42">
        <v>1</v>
      </c>
      <c r="T56" s="42">
        <v>1</v>
      </c>
      <c r="U56" s="42">
        <v>1</v>
      </c>
      <c r="V56" s="42">
        <v>1</v>
      </c>
      <c r="W56" s="42">
        <v>1</v>
      </c>
      <c r="X56" s="42">
        <v>1</v>
      </c>
      <c r="Y56" s="42">
        <v>1</v>
      </c>
    </row>
    <row r="57" spans="2:25" ht="12.75" x14ac:dyDescent="0.2">
      <c r="B57" s="41" t="s">
        <v>12</v>
      </c>
      <c r="C57" s="42">
        <v>340.75</v>
      </c>
      <c r="D57" s="42">
        <v>340.75</v>
      </c>
      <c r="E57" s="42">
        <v>340.75</v>
      </c>
      <c r="F57" s="42">
        <v>340.75</v>
      </c>
      <c r="G57" s="42">
        <v>340.75</v>
      </c>
      <c r="H57" s="42">
        <v>340.75</v>
      </c>
      <c r="I57" s="42">
        <v>340.75</v>
      </c>
      <c r="J57" s="42">
        <v>340.75</v>
      </c>
      <c r="K57" s="42">
        <v>340.75</v>
      </c>
      <c r="L57" s="42">
        <v>340.75</v>
      </c>
      <c r="M57" s="42">
        <v>1</v>
      </c>
      <c r="N57" s="42">
        <v>1</v>
      </c>
      <c r="O57" s="42">
        <v>1</v>
      </c>
      <c r="P57" s="42">
        <v>1</v>
      </c>
      <c r="Q57" s="42">
        <v>1</v>
      </c>
      <c r="R57" s="42">
        <v>1</v>
      </c>
      <c r="S57" s="42">
        <v>1</v>
      </c>
      <c r="T57" s="42">
        <v>1</v>
      </c>
      <c r="U57" s="42">
        <v>1</v>
      </c>
      <c r="V57" s="42">
        <v>1</v>
      </c>
      <c r="W57" s="42">
        <v>1</v>
      </c>
      <c r="X57" s="42">
        <v>1</v>
      </c>
      <c r="Y57" s="42">
        <v>1</v>
      </c>
    </row>
    <row r="58" spans="2:25" ht="12.75" x14ac:dyDescent="0.2">
      <c r="B58" s="41" t="s">
        <v>13</v>
      </c>
      <c r="C58" s="42">
        <v>7.6580000000000004</v>
      </c>
      <c r="D58" s="42">
        <v>7.6580000000000004</v>
      </c>
      <c r="E58" s="42">
        <v>7.6580000000000004</v>
      </c>
      <c r="F58" s="42">
        <v>7.6580000000000004</v>
      </c>
      <c r="G58" s="42">
        <v>7.6580000000000004</v>
      </c>
      <c r="H58" s="42">
        <v>7.6580000000000004</v>
      </c>
      <c r="I58" s="42">
        <v>7.6580000000000004</v>
      </c>
      <c r="J58" s="42">
        <v>7.6580000000000004</v>
      </c>
      <c r="K58" s="42">
        <v>7.6580000000000004</v>
      </c>
      <c r="L58" s="42">
        <v>7.6580000000000004</v>
      </c>
      <c r="M58" s="42">
        <v>7.6580000000000004</v>
      </c>
      <c r="N58" s="42">
        <v>7.6580000000000004</v>
      </c>
      <c r="O58" s="42">
        <v>7.6580000000000004</v>
      </c>
      <c r="P58" s="42">
        <v>7.6580000000000004</v>
      </c>
      <c r="Q58" s="42">
        <v>7.6580000000000004</v>
      </c>
      <c r="R58" s="42">
        <v>7.6580000000000004</v>
      </c>
      <c r="S58" s="42">
        <v>7.6580000000000004</v>
      </c>
      <c r="T58" s="42">
        <v>7.6580000000000004</v>
      </c>
      <c r="U58" s="42">
        <v>7.6580000000000004</v>
      </c>
      <c r="V58" s="42">
        <v>7.6580000000000004</v>
      </c>
      <c r="W58" s="42">
        <v>7.6580000000000004</v>
      </c>
      <c r="X58" s="42">
        <v>7.6580000000000004</v>
      </c>
      <c r="Y58" s="42">
        <v>7.6580000000000004</v>
      </c>
    </row>
    <row r="59" spans="2:25" ht="12.75" x14ac:dyDescent="0.2">
      <c r="B59" s="41" t="s">
        <v>14</v>
      </c>
      <c r="C59" s="42">
        <v>315.54000000000002</v>
      </c>
      <c r="D59" s="42">
        <v>315.54000000000002</v>
      </c>
      <c r="E59" s="42">
        <v>315.54000000000002</v>
      </c>
      <c r="F59" s="42">
        <v>315.54000000000002</v>
      </c>
      <c r="G59" s="42">
        <v>315.54000000000002</v>
      </c>
      <c r="H59" s="42">
        <v>315.54000000000002</v>
      </c>
      <c r="I59" s="42">
        <v>315.54000000000002</v>
      </c>
      <c r="J59" s="42">
        <v>315.54000000000002</v>
      </c>
      <c r="K59" s="42">
        <v>315.54000000000002</v>
      </c>
      <c r="L59" s="42">
        <v>315.54000000000002</v>
      </c>
      <c r="M59" s="42">
        <v>315.54000000000002</v>
      </c>
      <c r="N59" s="42">
        <v>315.54000000000002</v>
      </c>
      <c r="O59" s="42">
        <v>315.54000000000002</v>
      </c>
      <c r="P59" s="42">
        <v>315.54000000000002</v>
      </c>
      <c r="Q59" s="42">
        <v>315.54000000000002</v>
      </c>
      <c r="R59" s="42">
        <v>315.54000000000002</v>
      </c>
      <c r="S59" s="42">
        <v>315.54000000000002</v>
      </c>
      <c r="T59" s="42">
        <v>315.54000000000002</v>
      </c>
      <c r="U59" s="42">
        <v>315.54000000000002</v>
      </c>
      <c r="V59" s="42">
        <v>315.54000000000002</v>
      </c>
      <c r="W59" s="42">
        <v>315.54000000000002</v>
      </c>
      <c r="X59" s="42">
        <v>315.54000000000002</v>
      </c>
      <c r="Y59" s="42">
        <v>315.54000000000002</v>
      </c>
    </row>
    <row r="60" spans="2:25" ht="12.75" x14ac:dyDescent="0.2">
      <c r="B60" s="41" t="s">
        <v>15</v>
      </c>
      <c r="C60" s="42">
        <v>0.78756400000000004</v>
      </c>
      <c r="D60" s="42">
        <v>0.78756400000000004</v>
      </c>
      <c r="E60" s="42">
        <v>0.78756400000000004</v>
      </c>
      <c r="F60" s="42">
        <v>0.78756400000000004</v>
      </c>
      <c r="G60" s="42">
        <v>0.78756400000000004</v>
      </c>
      <c r="H60" s="42">
        <v>0.78756400000000004</v>
      </c>
      <c r="I60" s="42">
        <v>0.78756400000000004</v>
      </c>
      <c r="J60" s="42">
        <v>0.78756400000000004</v>
      </c>
      <c r="K60" s="42">
        <v>0.78756400000000004</v>
      </c>
      <c r="L60" s="42">
        <v>1</v>
      </c>
      <c r="M60" s="42">
        <v>1</v>
      </c>
      <c r="N60" s="42">
        <v>1</v>
      </c>
      <c r="O60" s="42">
        <v>1</v>
      </c>
      <c r="P60" s="42">
        <v>1</v>
      </c>
      <c r="Q60" s="42">
        <v>1</v>
      </c>
      <c r="R60" s="42">
        <v>1</v>
      </c>
      <c r="S60" s="42">
        <v>1</v>
      </c>
      <c r="T60" s="42">
        <v>1</v>
      </c>
      <c r="U60" s="42">
        <v>1</v>
      </c>
      <c r="V60" s="42">
        <v>1</v>
      </c>
      <c r="W60" s="42">
        <v>1</v>
      </c>
      <c r="X60" s="42">
        <v>1</v>
      </c>
      <c r="Y60" s="42">
        <v>1</v>
      </c>
    </row>
    <row r="61" spans="2:25" ht="12.75" x14ac:dyDescent="0.2">
      <c r="B61" s="41" t="s">
        <v>16</v>
      </c>
      <c r="C61" s="42">
        <v>154.08000000000001</v>
      </c>
      <c r="D61" s="42">
        <v>154.08000000000001</v>
      </c>
      <c r="E61" s="42">
        <v>154.08000000000001</v>
      </c>
      <c r="F61" s="42">
        <v>154.08000000000001</v>
      </c>
      <c r="G61" s="42">
        <v>154.08000000000001</v>
      </c>
      <c r="H61" s="42">
        <v>154.08000000000001</v>
      </c>
      <c r="I61" s="42">
        <v>154.08000000000001</v>
      </c>
      <c r="J61" s="42">
        <v>154.08000000000001</v>
      </c>
      <c r="K61" s="42">
        <v>154.08000000000001</v>
      </c>
      <c r="L61" s="42">
        <v>154.08000000000001</v>
      </c>
      <c r="M61" s="42">
        <v>154.08000000000001</v>
      </c>
      <c r="N61" s="42">
        <v>154.08000000000001</v>
      </c>
      <c r="O61" s="42">
        <v>154.08000000000001</v>
      </c>
      <c r="P61" s="42">
        <v>154.08000000000001</v>
      </c>
      <c r="Q61" s="42">
        <v>154.08000000000001</v>
      </c>
      <c r="R61" s="42">
        <v>154.08000000000001</v>
      </c>
      <c r="S61" s="42">
        <v>154.08000000000001</v>
      </c>
      <c r="T61" s="42">
        <v>154.08000000000001</v>
      </c>
      <c r="U61" s="42">
        <v>154.08000000000001</v>
      </c>
      <c r="V61" s="42">
        <v>154.08000000000001</v>
      </c>
      <c r="W61" s="42">
        <v>154.08000000000001</v>
      </c>
      <c r="X61" s="42">
        <v>154.08000000000001</v>
      </c>
      <c r="Y61" s="42">
        <v>154.08000000000001</v>
      </c>
    </row>
    <row r="62" spans="2:25" ht="12.75" x14ac:dyDescent="0.2">
      <c r="B62" s="41" t="s">
        <v>17</v>
      </c>
      <c r="C62" s="42">
        <v>1936.27</v>
      </c>
      <c r="D62" s="42">
        <v>1936.27</v>
      </c>
      <c r="E62" s="42">
        <v>1936.27</v>
      </c>
      <c r="F62" s="42">
        <v>1936.27</v>
      </c>
      <c r="G62" s="42">
        <v>1936.27</v>
      </c>
      <c r="H62" s="42">
        <v>1936.27</v>
      </c>
      <c r="I62" s="42">
        <v>1</v>
      </c>
      <c r="J62" s="42">
        <v>1</v>
      </c>
      <c r="K62" s="42">
        <v>1</v>
      </c>
      <c r="L62" s="42">
        <v>1</v>
      </c>
      <c r="M62" s="42">
        <v>1</v>
      </c>
      <c r="N62" s="42">
        <v>1</v>
      </c>
      <c r="O62" s="42">
        <v>1</v>
      </c>
      <c r="P62" s="42">
        <v>1</v>
      </c>
      <c r="Q62" s="42">
        <v>1</v>
      </c>
      <c r="R62" s="42">
        <v>1</v>
      </c>
      <c r="S62" s="42">
        <v>1</v>
      </c>
      <c r="T62" s="42">
        <v>1</v>
      </c>
      <c r="U62" s="42">
        <v>1</v>
      </c>
      <c r="V62" s="42">
        <v>1</v>
      </c>
      <c r="W62" s="42">
        <v>1</v>
      </c>
      <c r="X62" s="42">
        <v>1</v>
      </c>
      <c r="Y62" s="42">
        <v>1</v>
      </c>
    </row>
    <row r="63" spans="2:25" ht="12.75" x14ac:dyDescent="0.2">
      <c r="B63" s="41" t="s">
        <v>18</v>
      </c>
      <c r="C63" s="42">
        <v>1.2023999999999999</v>
      </c>
      <c r="D63" s="42">
        <v>1.2023999999999999</v>
      </c>
      <c r="E63" s="42">
        <v>1.2023999999999999</v>
      </c>
      <c r="F63" s="42">
        <v>1.2023999999999999</v>
      </c>
      <c r="G63" s="42">
        <v>1.2023999999999999</v>
      </c>
      <c r="H63" s="42">
        <v>1.2023999999999999</v>
      </c>
      <c r="I63" s="42">
        <v>1.2023999999999999</v>
      </c>
      <c r="J63" s="42">
        <v>1.2023999999999999</v>
      </c>
      <c r="K63" s="42">
        <v>1.2023999999999999</v>
      </c>
      <c r="L63" s="42">
        <v>1.2023999999999999</v>
      </c>
      <c r="M63" s="42">
        <v>1.2023999999999999</v>
      </c>
      <c r="N63" s="42">
        <v>1.2023999999999999</v>
      </c>
      <c r="O63" s="42">
        <v>1.2023999999999999</v>
      </c>
      <c r="P63" s="42">
        <v>1.2023999999999999</v>
      </c>
      <c r="Q63" s="42">
        <v>1.2023999999999999</v>
      </c>
      <c r="R63" s="42">
        <v>1.2023999999999999</v>
      </c>
      <c r="S63" s="42">
        <v>1.2023999999999999</v>
      </c>
      <c r="T63" s="42">
        <v>1.2023999999999999</v>
      </c>
      <c r="U63" s="42">
        <v>1.2023999999999999</v>
      </c>
      <c r="V63" s="42">
        <v>1.2023999999999999</v>
      </c>
      <c r="W63" s="42">
        <v>1.2023999999999999</v>
      </c>
      <c r="X63" s="42">
        <v>1.2023999999999999</v>
      </c>
      <c r="Y63" s="42">
        <v>1.2023999999999999</v>
      </c>
    </row>
    <row r="64" spans="2:25" ht="12.75" x14ac:dyDescent="0.2">
      <c r="B64" s="41" t="s">
        <v>19</v>
      </c>
      <c r="C64" s="42">
        <v>40.3399</v>
      </c>
      <c r="D64" s="42">
        <v>40.3399</v>
      </c>
      <c r="E64" s="42">
        <v>40.3399</v>
      </c>
      <c r="F64" s="42">
        <v>40.3399</v>
      </c>
      <c r="G64" s="42">
        <v>1</v>
      </c>
      <c r="H64" s="42">
        <v>1</v>
      </c>
      <c r="I64" s="42">
        <v>1</v>
      </c>
      <c r="J64" s="42">
        <v>1</v>
      </c>
      <c r="K64" s="42">
        <v>1</v>
      </c>
      <c r="L64" s="42">
        <v>1</v>
      </c>
      <c r="M64" s="42">
        <v>1</v>
      </c>
      <c r="N64" s="42">
        <v>1</v>
      </c>
      <c r="O64" s="42">
        <v>1</v>
      </c>
      <c r="P64" s="42">
        <v>1</v>
      </c>
      <c r="Q64" s="42">
        <v>1</v>
      </c>
      <c r="R64" s="42">
        <v>1</v>
      </c>
      <c r="S64" s="42">
        <v>1</v>
      </c>
      <c r="T64" s="42">
        <v>1</v>
      </c>
      <c r="U64" s="42">
        <v>1</v>
      </c>
      <c r="V64" s="42">
        <v>1</v>
      </c>
      <c r="W64" s="42">
        <v>1</v>
      </c>
      <c r="X64" s="42">
        <v>1</v>
      </c>
      <c r="Y64" s="42">
        <v>1</v>
      </c>
    </row>
    <row r="65" spans="2:25" ht="12.75" x14ac:dyDescent="0.2">
      <c r="B65" s="41" t="s">
        <v>20</v>
      </c>
      <c r="C65" s="42">
        <v>0.70279999999999998</v>
      </c>
      <c r="D65" s="42">
        <v>0.70279999999999998</v>
      </c>
      <c r="E65" s="42">
        <v>0.70279999999999998</v>
      </c>
      <c r="F65" s="42">
        <v>0.70279999999999998</v>
      </c>
      <c r="G65" s="42">
        <v>0.70279999999999998</v>
      </c>
      <c r="H65" s="42">
        <v>0.70279999999999998</v>
      </c>
      <c r="I65" s="42">
        <v>0.70279999999999998</v>
      </c>
      <c r="J65" s="42">
        <v>0.70279999999999998</v>
      </c>
      <c r="K65" s="42">
        <v>0.70279999999999998</v>
      </c>
      <c r="L65" s="42">
        <v>0.70279999999999998</v>
      </c>
      <c r="M65" s="42">
        <v>0.70279999999999998</v>
      </c>
      <c r="N65" s="42">
        <v>0.70279999999999998</v>
      </c>
      <c r="O65" s="42">
        <v>0.70279999999999998</v>
      </c>
      <c r="P65" s="42">
        <v>0.70279999999999998</v>
      </c>
      <c r="Q65" s="42">
        <v>0.70279999999999998</v>
      </c>
      <c r="R65" s="42">
        <v>0.70279999999999998</v>
      </c>
      <c r="S65" s="42">
        <v>0.70279999999999998</v>
      </c>
      <c r="T65" s="42">
        <v>0.70279999999999998</v>
      </c>
      <c r="U65" s="42">
        <v>0.70279999999999998</v>
      </c>
      <c r="V65" s="42">
        <v>0.70279999999999998</v>
      </c>
      <c r="W65" s="42">
        <v>0.70279999999999998</v>
      </c>
      <c r="X65" s="42">
        <v>0.70279999999999998</v>
      </c>
      <c r="Y65" s="42">
        <v>1</v>
      </c>
    </row>
    <row r="66" spans="2:25" ht="12.75" x14ac:dyDescent="0.2">
      <c r="B66" s="41" t="s">
        <v>21</v>
      </c>
      <c r="C66" s="42">
        <v>0.42930000000000001</v>
      </c>
      <c r="D66" s="42">
        <v>0.42930000000000001</v>
      </c>
      <c r="E66" s="42">
        <v>0.42930000000000001</v>
      </c>
      <c r="F66" s="42">
        <v>0.42930000000000001</v>
      </c>
      <c r="G66" s="42">
        <v>0.42930000000000001</v>
      </c>
      <c r="H66" s="42">
        <v>0.42930000000000001</v>
      </c>
      <c r="I66" s="42">
        <v>0.42930000000000001</v>
      </c>
      <c r="J66" s="42">
        <v>0.42930000000000001</v>
      </c>
      <c r="K66" s="42">
        <v>0.42930000000000001</v>
      </c>
      <c r="L66" s="42">
        <v>0.42930000000000001</v>
      </c>
      <c r="M66" s="42">
        <v>0.42930000000000001</v>
      </c>
      <c r="N66" s="42">
        <v>0.42930000000000001</v>
      </c>
      <c r="O66" s="42">
        <v>0.42930000000000001</v>
      </c>
      <c r="P66" s="42">
        <v>0.42930000000000001</v>
      </c>
      <c r="Q66" s="42">
        <v>0.42930000000000001</v>
      </c>
      <c r="R66" s="42">
        <v>0.42930000000000001</v>
      </c>
      <c r="S66" s="42">
        <v>1</v>
      </c>
      <c r="T66" s="42">
        <v>1</v>
      </c>
      <c r="U66" s="42">
        <v>1</v>
      </c>
      <c r="V66" s="42">
        <v>1</v>
      </c>
      <c r="W66" s="42">
        <v>1</v>
      </c>
      <c r="X66" s="42">
        <v>1</v>
      </c>
      <c r="Y66" s="42">
        <v>1</v>
      </c>
    </row>
    <row r="67" spans="2:25" ht="12.75" x14ac:dyDescent="0.2">
      <c r="B67" s="41" t="s">
        <v>22</v>
      </c>
      <c r="C67" s="42">
        <v>2.2037100000000001</v>
      </c>
      <c r="D67" s="42">
        <v>2.2037100000000001</v>
      </c>
      <c r="E67" s="42">
        <v>2.2037100000000001</v>
      </c>
      <c r="F67" s="42">
        <v>2.2037100000000001</v>
      </c>
      <c r="G67" s="42">
        <v>2.2037100000000001</v>
      </c>
      <c r="H67" s="42">
        <v>2.2037100000000001</v>
      </c>
      <c r="I67" s="42">
        <v>2.2037100000000001</v>
      </c>
      <c r="J67" s="42">
        <v>2.2037100000000001</v>
      </c>
      <c r="K67" s="42">
        <v>2.2037100000000001</v>
      </c>
      <c r="L67" s="42">
        <v>2.2037100000000001</v>
      </c>
      <c r="M67" s="42">
        <v>1</v>
      </c>
      <c r="N67" s="42">
        <v>1</v>
      </c>
      <c r="O67" s="42">
        <v>1</v>
      </c>
      <c r="P67" s="42">
        <v>1</v>
      </c>
      <c r="Q67" s="42">
        <v>1</v>
      </c>
      <c r="R67" s="42">
        <v>1</v>
      </c>
      <c r="S67" s="42">
        <v>1</v>
      </c>
      <c r="T67" s="42">
        <v>1</v>
      </c>
      <c r="U67" s="42">
        <v>1</v>
      </c>
      <c r="V67" s="42">
        <v>1</v>
      </c>
      <c r="W67" s="42">
        <v>1</v>
      </c>
      <c r="X67" s="42">
        <v>1</v>
      </c>
      <c r="Y67" s="42">
        <v>1</v>
      </c>
    </row>
    <row r="68" spans="2:25" ht="12.75" x14ac:dyDescent="0.2">
      <c r="B68" s="41" t="s">
        <v>23</v>
      </c>
      <c r="C68" s="42">
        <v>9.0419999999999998</v>
      </c>
      <c r="D68" s="42">
        <v>9.0419999999999998</v>
      </c>
      <c r="E68" s="42">
        <v>9.0419999999999998</v>
      </c>
      <c r="F68" s="42">
        <v>9.0419999999999998</v>
      </c>
      <c r="G68" s="42">
        <v>9.0419999999999998</v>
      </c>
      <c r="H68" s="42">
        <v>9.0419999999999998</v>
      </c>
      <c r="I68" s="42">
        <v>9.0419999999999998</v>
      </c>
      <c r="J68" s="42">
        <v>9.0419999999999998</v>
      </c>
      <c r="K68" s="42">
        <v>9.0419999999999998</v>
      </c>
      <c r="L68" s="42">
        <v>9.0419999999999998</v>
      </c>
      <c r="M68" s="42">
        <v>9.0419999999999998</v>
      </c>
      <c r="N68" s="42">
        <v>9.0419999999999998</v>
      </c>
      <c r="O68" s="42">
        <v>9.0419999999999998</v>
      </c>
      <c r="P68" s="42">
        <v>9.0419999999999998</v>
      </c>
      <c r="Q68" s="42">
        <v>9.0419999999999998</v>
      </c>
      <c r="R68" s="42">
        <v>9.0419999999999998</v>
      </c>
      <c r="S68" s="42">
        <v>9.0419999999999998</v>
      </c>
      <c r="T68" s="42">
        <v>9.0419999999999998</v>
      </c>
      <c r="U68" s="42">
        <v>9.0419999999999998</v>
      </c>
      <c r="V68" s="42">
        <v>9.0419999999999998</v>
      </c>
      <c r="W68" s="42">
        <v>9.0419999999999998</v>
      </c>
      <c r="X68" s="42">
        <v>9.0419999999999998</v>
      </c>
      <c r="Y68" s="42">
        <v>9.0419999999999998</v>
      </c>
    </row>
    <row r="69" spans="2:25" ht="12.75" x14ac:dyDescent="0.2">
      <c r="B69" s="41" t="s">
        <v>24</v>
      </c>
      <c r="C69" s="42">
        <v>4.2732000000000001</v>
      </c>
      <c r="D69" s="42">
        <v>4.2732000000000001</v>
      </c>
      <c r="E69" s="42">
        <v>4.2732000000000001</v>
      </c>
      <c r="F69" s="42">
        <v>4.2732000000000001</v>
      </c>
      <c r="G69" s="42">
        <v>4.2732000000000001</v>
      </c>
      <c r="H69" s="42">
        <v>4.2732000000000001</v>
      </c>
      <c r="I69" s="42">
        <v>4.2732000000000001</v>
      </c>
      <c r="J69" s="42">
        <v>4.2732000000000001</v>
      </c>
      <c r="K69" s="42">
        <v>4.2732000000000001</v>
      </c>
      <c r="L69" s="42">
        <v>4.2732000000000001</v>
      </c>
      <c r="M69" s="42">
        <v>4.2732000000000001</v>
      </c>
      <c r="N69" s="42">
        <v>4.2732000000000001</v>
      </c>
      <c r="O69" s="42">
        <v>4.2732000000000001</v>
      </c>
      <c r="P69" s="42">
        <v>4.2732000000000001</v>
      </c>
      <c r="Q69" s="42">
        <v>4.2732000000000001</v>
      </c>
      <c r="R69" s="42">
        <v>4.2732000000000001</v>
      </c>
      <c r="S69" s="42">
        <v>4.2732000000000001</v>
      </c>
      <c r="T69" s="42">
        <v>4.2732000000000001</v>
      </c>
      <c r="U69" s="42">
        <v>4.2732000000000001</v>
      </c>
      <c r="V69" s="42">
        <v>4.2732000000000001</v>
      </c>
      <c r="W69" s="42">
        <v>4.2732000000000001</v>
      </c>
      <c r="X69" s="42">
        <v>4.2732000000000001</v>
      </c>
      <c r="Y69" s="42">
        <v>4.2732000000000001</v>
      </c>
    </row>
    <row r="70" spans="2:25" ht="12.75" x14ac:dyDescent="0.2">
      <c r="B70" s="41" t="s">
        <v>25</v>
      </c>
      <c r="C70" s="42">
        <v>200.482</v>
      </c>
      <c r="D70" s="42">
        <v>200.482</v>
      </c>
      <c r="E70" s="42">
        <v>200.482</v>
      </c>
      <c r="F70" s="42">
        <v>200.482</v>
      </c>
      <c r="G70" s="42">
        <v>200.482</v>
      </c>
      <c r="H70" s="42">
        <v>200.482</v>
      </c>
      <c r="I70" s="42">
        <v>200.482</v>
      </c>
      <c r="J70" s="42">
        <v>200.482</v>
      </c>
      <c r="K70" s="42">
        <v>200.482</v>
      </c>
      <c r="L70" s="42">
        <v>200.482</v>
      </c>
      <c r="M70" s="42">
        <v>1</v>
      </c>
      <c r="N70" s="42">
        <v>1</v>
      </c>
      <c r="O70" s="42">
        <v>1</v>
      </c>
      <c r="P70" s="42">
        <v>1</v>
      </c>
      <c r="Q70" s="42">
        <v>1</v>
      </c>
      <c r="R70" s="42">
        <v>1</v>
      </c>
      <c r="S70" s="42">
        <v>1</v>
      </c>
      <c r="T70" s="42">
        <v>1</v>
      </c>
      <c r="U70" s="42">
        <v>1</v>
      </c>
      <c r="V70" s="42">
        <v>1</v>
      </c>
      <c r="W70" s="42">
        <v>1</v>
      </c>
      <c r="X70" s="42">
        <v>1</v>
      </c>
      <c r="Y70" s="42">
        <v>1</v>
      </c>
    </row>
    <row r="71" spans="2:25" ht="12.75" x14ac:dyDescent="0.2">
      <c r="B71" s="41" t="s">
        <v>26</v>
      </c>
      <c r="C71" s="42">
        <v>4.4828000000000001</v>
      </c>
      <c r="D71" s="42">
        <v>4.4828000000000001</v>
      </c>
      <c r="E71" s="42">
        <v>4.4828000000000001</v>
      </c>
      <c r="F71" s="42">
        <v>4.4828000000000001</v>
      </c>
      <c r="G71" s="42">
        <v>4.4828000000000001</v>
      </c>
      <c r="H71" s="42">
        <v>4.4828000000000001</v>
      </c>
      <c r="I71" s="42">
        <v>4.4828000000000001</v>
      </c>
      <c r="J71" s="42">
        <v>4.4828000000000001</v>
      </c>
      <c r="K71" s="42">
        <v>4.4828000000000001</v>
      </c>
      <c r="L71" s="42">
        <v>4.4828000000000001</v>
      </c>
      <c r="M71" s="42">
        <v>4.4828000000000001</v>
      </c>
      <c r="N71" s="42">
        <v>4.4828000000000001</v>
      </c>
      <c r="O71" s="42">
        <v>4.4828000000000001</v>
      </c>
      <c r="P71" s="42">
        <v>4.4828000000000001</v>
      </c>
      <c r="Q71" s="42">
        <v>4.4828000000000001</v>
      </c>
      <c r="R71" s="42">
        <v>4.4828000000000001</v>
      </c>
      <c r="S71" s="42">
        <v>4.4828000000000001</v>
      </c>
      <c r="T71" s="42">
        <v>4.4828000000000001</v>
      </c>
      <c r="U71" s="42">
        <v>4.4828000000000001</v>
      </c>
      <c r="V71" s="42">
        <v>4.4828000000000001</v>
      </c>
      <c r="W71" s="42">
        <v>4.4828000000000001</v>
      </c>
      <c r="X71" s="42">
        <v>4.4828000000000001</v>
      </c>
      <c r="Y71" s="42">
        <v>4.4828000000000001</v>
      </c>
    </row>
    <row r="72" spans="2:25" ht="12.75" x14ac:dyDescent="0.2">
      <c r="B72" s="41" t="s">
        <v>27</v>
      </c>
      <c r="C72" s="42">
        <v>9.3930000000000007</v>
      </c>
      <c r="D72" s="42">
        <v>9.3930000000000007</v>
      </c>
      <c r="E72" s="42">
        <v>9.3930000000000007</v>
      </c>
      <c r="F72" s="42">
        <v>9.3930000000000007</v>
      </c>
      <c r="G72" s="42">
        <v>9.3930000000000007</v>
      </c>
      <c r="H72" s="42">
        <v>9.3930000000000007</v>
      </c>
      <c r="I72" s="42">
        <v>9.3930000000000007</v>
      </c>
      <c r="J72" s="42">
        <v>9.3930000000000007</v>
      </c>
      <c r="K72" s="42">
        <v>9.3930000000000007</v>
      </c>
      <c r="L72" s="42">
        <v>9.3930000000000007</v>
      </c>
      <c r="M72" s="42">
        <v>9.3930000000000007</v>
      </c>
      <c r="N72" s="42">
        <v>9.3930000000000007</v>
      </c>
      <c r="O72" s="42">
        <v>9.3930000000000007</v>
      </c>
      <c r="P72" s="42">
        <v>9.3930000000000007</v>
      </c>
      <c r="Q72" s="42">
        <v>9.3930000000000007</v>
      </c>
      <c r="R72" s="42">
        <v>9.3930000000000007</v>
      </c>
      <c r="S72" s="42">
        <v>9.3930000000000007</v>
      </c>
      <c r="T72" s="42">
        <v>9.3930000000000007</v>
      </c>
      <c r="U72" s="42">
        <v>9.3930000000000007</v>
      </c>
      <c r="V72" s="42">
        <v>9.3930000000000007</v>
      </c>
      <c r="W72" s="42">
        <v>9.3930000000000007</v>
      </c>
      <c r="X72" s="42">
        <v>9.3930000000000007</v>
      </c>
      <c r="Y72" s="42">
        <v>9.3930000000000007</v>
      </c>
    </row>
    <row r="73" spans="2:25" ht="12.75" x14ac:dyDescent="0.2">
      <c r="B73" s="41" t="s">
        <v>28</v>
      </c>
      <c r="C73" s="42">
        <v>239.64</v>
      </c>
      <c r="D73" s="42">
        <v>239.64</v>
      </c>
      <c r="E73" s="42">
        <v>239.64</v>
      </c>
      <c r="F73" s="42">
        <v>239.64</v>
      </c>
      <c r="G73" s="42">
        <v>239.64</v>
      </c>
      <c r="H73" s="42">
        <v>239.64</v>
      </c>
      <c r="I73" s="42">
        <v>239.64</v>
      </c>
      <c r="J73" s="42">
        <v>239.64</v>
      </c>
      <c r="K73" s="42">
        <v>239.64</v>
      </c>
      <c r="L73" s="42">
        <v>239.64</v>
      </c>
      <c r="M73" s="42">
        <v>239.64</v>
      </c>
      <c r="N73" s="42">
        <v>239.64</v>
      </c>
      <c r="O73" s="42">
        <v>239.64</v>
      </c>
      <c r="P73" s="42">
        <v>239.64</v>
      </c>
      <c r="Q73" s="42">
        <v>239.64</v>
      </c>
      <c r="R73" s="42">
        <v>1</v>
      </c>
      <c r="S73" s="42">
        <v>1</v>
      </c>
      <c r="T73" s="42">
        <v>1</v>
      </c>
      <c r="U73" s="42">
        <v>1</v>
      </c>
      <c r="V73" s="42">
        <v>1</v>
      </c>
      <c r="W73" s="42">
        <v>1</v>
      </c>
      <c r="X73" s="42">
        <v>1</v>
      </c>
      <c r="Y73" s="42">
        <v>1</v>
      </c>
    </row>
    <row r="74" spans="2:25" ht="12.75" x14ac:dyDescent="0.2">
      <c r="B74" s="41" t="s">
        <v>43</v>
      </c>
      <c r="C74" s="42">
        <v>30.126000000000001</v>
      </c>
      <c r="D74" s="42">
        <v>30.126000000000001</v>
      </c>
      <c r="E74" s="42">
        <v>30.126000000000001</v>
      </c>
      <c r="F74" s="42">
        <v>30.126000000000001</v>
      </c>
      <c r="G74" s="42">
        <v>30.126000000000001</v>
      </c>
      <c r="H74" s="42">
        <v>30.126000000000001</v>
      </c>
      <c r="I74" s="42">
        <v>30.126000000000001</v>
      </c>
      <c r="J74" s="42">
        <v>30.126000000000001</v>
      </c>
      <c r="K74" s="42">
        <v>30.126000000000001</v>
      </c>
      <c r="L74" s="42">
        <v>30.126000000000001</v>
      </c>
      <c r="M74" s="42">
        <v>30.126000000000001</v>
      </c>
      <c r="N74" s="42">
        <v>30.126000000000001</v>
      </c>
      <c r="O74" s="42">
        <v>30.126000000000001</v>
      </c>
      <c r="P74" s="42">
        <v>30.126000000000001</v>
      </c>
      <c r="Q74" s="42">
        <v>30.126000000000001</v>
      </c>
      <c r="R74" s="42">
        <v>30.126000000000001</v>
      </c>
      <c r="S74" s="42">
        <v>30.126000000000001</v>
      </c>
      <c r="T74" s="42">
        <v>1</v>
      </c>
      <c r="U74" s="42">
        <v>1</v>
      </c>
      <c r="V74" s="42">
        <v>1</v>
      </c>
      <c r="W74" s="42">
        <v>1</v>
      </c>
      <c r="X74" s="42">
        <v>1</v>
      </c>
      <c r="Y74" s="42">
        <v>1</v>
      </c>
    </row>
    <row r="75" spans="2:25" ht="12.75" x14ac:dyDescent="0.2">
      <c r="B75" s="41" t="s">
        <v>30</v>
      </c>
      <c r="C75" s="42">
        <v>2.8319999999999999</v>
      </c>
      <c r="D75" s="42">
        <v>2.8319999999999999</v>
      </c>
      <c r="E75" s="42">
        <v>2.8319999999999999</v>
      </c>
      <c r="F75" s="42">
        <v>2.8319999999999999</v>
      </c>
      <c r="G75" s="42">
        <v>2.8319999999999999</v>
      </c>
      <c r="H75" s="42">
        <v>2.8319999999999999</v>
      </c>
      <c r="I75" s="42">
        <v>2.8319999999999999</v>
      </c>
      <c r="J75" s="42">
        <v>2.8319999999999999</v>
      </c>
      <c r="K75" s="42">
        <v>2.8319999999999999</v>
      </c>
      <c r="L75" s="42">
        <v>2.8319999999999999</v>
      </c>
      <c r="M75" s="42">
        <v>2.8319999999999999</v>
      </c>
      <c r="N75" s="42">
        <v>2.8319999999999999</v>
      </c>
      <c r="O75" s="42">
        <v>2.8319999999999999</v>
      </c>
      <c r="P75" s="42">
        <v>2.8319999999999999</v>
      </c>
      <c r="Q75" s="42">
        <v>2.8319999999999999</v>
      </c>
      <c r="R75" s="42">
        <v>2.8319999999999999</v>
      </c>
      <c r="S75" s="42">
        <v>2.8319999999999999</v>
      </c>
      <c r="T75" s="42">
        <v>2.8319999999999999</v>
      </c>
      <c r="U75" s="42">
        <v>2.8319999999999999</v>
      </c>
      <c r="V75" s="42">
        <v>2.8319999999999999</v>
      </c>
      <c r="W75" s="42">
        <v>2.8319999999999999</v>
      </c>
      <c r="X75" s="42">
        <v>2.8319999999999999</v>
      </c>
      <c r="Y75" s="42">
        <v>2.8319999999999999</v>
      </c>
    </row>
    <row r="76" spans="2:25" ht="12.75" x14ac:dyDescent="0.2">
      <c r="B76" s="41" t="s">
        <v>41</v>
      </c>
      <c r="C76" s="42">
        <v>0.77890000000000004</v>
      </c>
      <c r="D76" s="42">
        <v>0.77890000000000004</v>
      </c>
      <c r="E76" s="42">
        <v>0.77890000000000004</v>
      </c>
      <c r="F76" s="42">
        <v>0.77890000000000004</v>
      </c>
      <c r="G76" s="42">
        <v>0.77890000000000004</v>
      </c>
      <c r="H76" s="42">
        <v>0.77890000000000004</v>
      </c>
      <c r="I76" s="42">
        <v>0.77890000000000004</v>
      </c>
      <c r="J76" s="42">
        <v>0.77890000000000004</v>
      </c>
      <c r="K76" s="42">
        <v>0.77890000000000004</v>
      </c>
      <c r="L76" s="42">
        <v>0.77890000000000004</v>
      </c>
      <c r="M76" s="42">
        <v>0.77890000000000004</v>
      </c>
      <c r="N76" s="42">
        <v>0.77890000000000004</v>
      </c>
      <c r="O76" s="42">
        <v>0.77890000000000004</v>
      </c>
      <c r="P76" s="42">
        <v>0.77890000000000004</v>
      </c>
      <c r="Q76" s="42">
        <v>0.77890000000000004</v>
      </c>
      <c r="R76" s="42">
        <v>0.77890000000000004</v>
      </c>
      <c r="S76" s="42">
        <v>0.77890000000000004</v>
      </c>
      <c r="T76" s="42">
        <v>0.77890000000000004</v>
      </c>
      <c r="U76" s="42">
        <v>0.77890000000000004</v>
      </c>
      <c r="V76" s="42">
        <v>0.77890000000000004</v>
      </c>
      <c r="W76" s="42">
        <v>0.77890000000000004</v>
      </c>
      <c r="X76" s="42">
        <v>0.77890000000000004</v>
      </c>
      <c r="Y76" s="42">
        <v>0.77890000000000004</v>
      </c>
    </row>
    <row r="242" spans="11:11" x14ac:dyDescent="0.15">
      <c r="K242" t="b">
        <f>IF($B$3="National Currency",IF(D.Other_DATA!#REF!=0,0,D.Other_DATA!#REF!),IF($B$3="Current Exchange rate",IF(D.Other_DATA!#REF!=0,0,D.Other_DATA!#REF!/ECO!J11),IF($B$3="Constant Exchange rate",IF(D.Other_DATA!#REF!=0,0,D.Other_DATA!#REF!/ECO!K46))))</f>
        <v>0</v>
      </c>
    </row>
    <row r="397" spans="12:12" x14ac:dyDescent="0.15">
      <c r="L397" t="b">
        <f>IF($C$2="National Currency",IF(C.Claims_DATA!#REF!=0,0,C.Claims_DATA!#REF!),IF($C$2="Current Exchange rate",IF(C.Claims_DATA!#REF!=0,0,C.Claims_DATA!#REF!/ECO!J11),IF($C$2="Constant Exchange rate",IF(C.Claims_DATA!#REF!=0,0,C.Claims_DATA!#REF!/ECO!K46))))</f>
        <v>0</v>
      </c>
    </row>
  </sheetData>
  <conditionalFormatting sqref="C45:Y76">
    <cfRule type="cellIs" dxfId="1" priority="1" operator="equal">
      <formula>1</formula>
    </cfRule>
  </conditionalFormatting>
  <conditionalFormatting sqref="C10:Y41">
    <cfRule type="cellIs" dxfId="0" priority="2" operator="equal">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5" tint="0.59999389629810485"/>
    <pageSetUpPr fitToPage="1"/>
  </sheetPr>
  <dimension ref="C3:R198"/>
  <sheetViews>
    <sheetView showGridLines="0" zoomScale="80" zoomScaleNormal="80" workbookViewId="0">
      <pane xSplit="5" ySplit="4" topLeftCell="F183" activePane="bottomRight" state="frozen"/>
      <selection pane="topRight" activeCell="F1" sqref="F1"/>
      <selection pane="bottomLeft" activeCell="A5" sqref="A5"/>
      <selection pane="bottomRight" activeCell="M27" sqref="M27"/>
    </sheetView>
  </sheetViews>
  <sheetFormatPr defaultRowHeight="10.5" x14ac:dyDescent="0.15"/>
  <cols>
    <col min="2" max="2" width="6.5703125" customWidth="1"/>
    <col min="3" max="3" width="10.42578125" customWidth="1"/>
    <col min="4" max="4" width="12" customWidth="1"/>
    <col min="5" max="5" width="10.7109375" customWidth="1"/>
    <col min="6" max="15" width="19.7109375" customWidth="1"/>
    <col min="16" max="18" width="21.5703125" customWidth="1"/>
  </cols>
  <sheetData>
    <row r="3" spans="3:18" ht="18.75" x14ac:dyDescent="0.15">
      <c r="E3" s="269" t="s">
        <v>123</v>
      </c>
      <c r="F3" s="270"/>
      <c r="G3" s="270"/>
      <c r="H3" s="270"/>
      <c r="I3" s="270"/>
      <c r="J3" s="270"/>
      <c r="K3" s="270"/>
      <c r="L3" s="270"/>
      <c r="M3" s="270"/>
      <c r="N3" s="270"/>
      <c r="O3" s="271"/>
    </row>
    <row r="4" spans="3:18" ht="14.25" customHeight="1" x14ac:dyDescent="0.15"/>
    <row r="6" spans="3:18" ht="18.75" x14ac:dyDescent="0.25">
      <c r="C6" s="264" t="s">
        <v>214</v>
      </c>
      <c r="D6" s="265"/>
      <c r="E6" s="269" t="s">
        <v>118</v>
      </c>
      <c r="F6" s="270"/>
      <c r="G6" s="270"/>
      <c r="H6" s="270"/>
      <c r="I6" s="270"/>
      <c r="J6" s="270"/>
      <c r="K6" s="270"/>
      <c r="L6" s="270"/>
      <c r="M6" s="270"/>
      <c r="N6" s="270"/>
      <c r="O6" s="271"/>
      <c r="Q6" s="49"/>
      <c r="R6" s="49"/>
    </row>
    <row r="7" spans="3:18" ht="15" x14ac:dyDescent="0.15">
      <c r="C7" s="262" t="s">
        <v>93</v>
      </c>
      <c r="D7" s="263"/>
      <c r="E7" s="43">
        <v>1</v>
      </c>
      <c r="F7" s="44">
        <v>2004</v>
      </c>
      <c r="G7" s="44">
        <f t="shared" ref="G7:O7" si="0">F7+1</f>
        <v>2005</v>
      </c>
      <c r="H7" s="44">
        <f t="shared" si="0"/>
        <v>2006</v>
      </c>
      <c r="I7" s="44">
        <f t="shared" si="0"/>
        <v>2007</v>
      </c>
      <c r="J7" s="44">
        <f t="shared" si="0"/>
        <v>2008</v>
      </c>
      <c r="K7" s="44">
        <f t="shared" si="0"/>
        <v>2009</v>
      </c>
      <c r="L7" s="44">
        <f t="shared" si="0"/>
        <v>2010</v>
      </c>
      <c r="M7" s="44">
        <f t="shared" si="0"/>
        <v>2011</v>
      </c>
      <c r="N7" s="44">
        <f t="shared" si="0"/>
        <v>2012</v>
      </c>
      <c r="O7" s="44">
        <f t="shared" si="0"/>
        <v>2013</v>
      </c>
      <c r="P7" s="50" t="s">
        <v>91</v>
      </c>
      <c r="Q7" s="46" t="s">
        <v>88</v>
      </c>
      <c r="R7" s="47" t="s">
        <v>89</v>
      </c>
    </row>
    <row r="8" spans="3:18" ht="15" x14ac:dyDescent="0.25">
      <c r="C8" s="256"/>
      <c r="D8" s="257"/>
      <c r="E8" s="51" t="s">
        <v>0</v>
      </c>
      <c r="F8" s="53">
        <v>24</v>
      </c>
      <c r="G8" s="53">
        <v>25</v>
      </c>
      <c r="H8" s="53">
        <v>25</v>
      </c>
      <c r="I8" s="53">
        <v>25</v>
      </c>
      <c r="J8" s="53">
        <v>26</v>
      </c>
      <c r="K8" s="53">
        <v>27</v>
      </c>
      <c r="L8" s="53">
        <v>27</v>
      </c>
      <c r="M8" s="53">
        <v>26</v>
      </c>
      <c r="N8" s="53">
        <v>25</v>
      </c>
      <c r="O8" s="53">
        <v>25</v>
      </c>
      <c r="P8" s="62">
        <f>O8/$O$40</f>
        <v>2.4875621890547265E-2</v>
      </c>
      <c r="Q8" s="94">
        <f>IF(OR(O8=0, N8=0),"-",O8/N8-1)</f>
        <v>0</v>
      </c>
      <c r="R8" s="94">
        <f>IF(OR(O8=0, F8=0),"-",O8/F8-1)</f>
        <v>4.1666666666666741E-2</v>
      </c>
    </row>
    <row r="9" spans="3:18" ht="15" x14ac:dyDescent="0.25">
      <c r="C9" s="256"/>
      <c r="D9" s="257"/>
      <c r="E9" s="51" t="s">
        <v>1</v>
      </c>
      <c r="F9" s="169">
        <v>0</v>
      </c>
      <c r="G9" s="169">
        <v>0</v>
      </c>
      <c r="H9" s="169">
        <v>0</v>
      </c>
      <c r="I9" s="169">
        <v>0</v>
      </c>
      <c r="J9" s="169">
        <v>0</v>
      </c>
      <c r="K9" s="169">
        <v>0</v>
      </c>
      <c r="L9" s="169">
        <v>0</v>
      </c>
      <c r="M9" s="169">
        <v>0</v>
      </c>
      <c r="N9" s="169">
        <v>0</v>
      </c>
      <c r="O9" s="169">
        <v>0</v>
      </c>
      <c r="P9" s="62">
        <f t="shared" ref="P9:P40" si="1">O9/$O$40</f>
        <v>0</v>
      </c>
      <c r="Q9" s="94" t="str">
        <f t="shared" ref="Q9:Q39" si="2">IF(OR(O9=0, N9=0),"-",O9/N9-1)</f>
        <v>-</v>
      </c>
      <c r="R9" s="94" t="str">
        <f t="shared" ref="R9:R39" si="3">IF(OR(O9=0, F9=0),"-",O9/F9-1)</f>
        <v>-</v>
      </c>
    </row>
    <row r="10" spans="3:18" ht="15" x14ac:dyDescent="0.25">
      <c r="C10" s="256"/>
      <c r="D10" s="257"/>
      <c r="E10" s="51" t="s">
        <v>2</v>
      </c>
      <c r="F10" s="53">
        <v>0</v>
      </c>
      <c r="G10" s="53">
        <v>0</v>
      </c>
      <c r="H10" s="53">
        <v>0</v>
      </c>
      <c r="I10" s="53">
        <v>16</v>
      </c>
      <c r="J10" s="53">
        <v>16</v>
      </c>
      <c r="K10" s="53">
        <v>16</v>
      </c>
      <c r="L10" s="53">
        <v>16</v>
      </c>
      <c r="M10" s="53">
        <v>16</v>
      </c>
      <c r="N10" s="53">
        <v>16</v>
      </c>
      <c r="O10" s="228">
        <v>16</v>
      </c>
      <c r="P10" s="62">
        <f t="shared" si="1"/>
        <v>1.5920398009950248E-2</v>
      </c>
      <c r="Q10" s="94">
        <f t="shared" si="2"/>
        <v>0</v>
      </c>
      <c r="R10" s="94" t="str">
        <f t="shared" si="3"/>
        <v>-</v>
      </c>
    </row>
    <row r="11" spans="3:18" ht="15" x14ac:dyDescent="0.25">
      <c r="C11" s="256"/>
      <c r="D11" s="257"/>
      <c r="E11" s="51" t="s">
        <v>3</v>
      </c>
      <c r="F11" s="53">
        <v>24</v>
      </c>
      <c r="G11" s="53">
        <v>23</v>
      </c>
      <c r="H11" s="53">
        <v>23</v>
      </c>
      <c r="I11" s="53">
        <v>20</v>
      </c>
      <c r="J11" s="53">
        <v>19</v>
      </c>
      <c r="K11" s="53">
        <v>22</v>
      </c>
      <c r="L11" s="53">
        <v>24</v>
      </c>
      <c r="M11" s="53">
        <v>21</v>
      </c>
      <c r="N11" s="53">
        <v>19</v>
      </c>
      <c r="O11" s="53">
        <v>18</v>
      </c>
      <c r="P11" s="62">
        <f t="shared" si="1"/>
        <v>1.7910447761194031E-2</v>
      </c>
      <c r="Q11" s="94">
        <f t="shared" si="2"/>
        <v>-5.2631578947368474E-2</v>
      </c>
      <c r="R11" s="94">
        <f t="shared" si="3"/>
        <v>-0.25</v>
      </c>
    </row>
    <row r="12" spans="3:18" ht="15" x14ac:dyDescent="0.25">
      <c r="C12" s="256"/>
      <c r="D12" s="257"/>
      <c r="E12" s="51" t="s">
        <v>4</v>
      </c>
      <c r="F12" s="53">
        <v>22</v>
      </c>
      <c r="G12" s="53">
        <v>22</v>
      </c>
      <c r="H12" s="53">
        <v>21</v>
      </c>
      <c r="I12" s="53">
        <v>20</v>
      </c>
      <c r="J12" s="53">
        <v>22</v>
      </c>
      <c r="K12" s="53">
        <v>22</v>
      </c>
      <c r="L12" s="53">
        <v>22</v>
      </c>
      <c r="M12" s="53">
        <v>23</v>
      </c>
      <c r="N12" s="53">
        <v>0</v>
      </c>
      <c r="O12" s="53">
        <v>0</v>
      </c>
      <c r="P12" s="62">
        <f t="shared" si="1"/>
        <v>0</v>
      </c>
      <c r="Q12" s="94" t="str">
        <f t="shared" si="2"/>
        <v>-</v>
      </c>
      <c r="R12" s="94" t="str">
        <f t="shared" si="3"/>
        <v>-</v>
      </c>
    </row>
    <row r="13" spans="3:18" ht="15" x14ac:dyDescent="0.25">
      <c r="C13" s="256"/>
      <c r="D13" s="257"/>
      <c r="E13" s="51" t="s">
        <v>5</v>
      </c>
      <c r="F13" s="53">
        <v>7</v>
      </c>
      <c r="G13" s="53">
        <v>8</v>
      </c>
      <c r="H13" s="53">
        <v>9</v>
      </c>
      <c r="I13" s="53">
        <v>11</v>
      </c>
      <c r="J13" s="53">
        <v>16</v>
      </c>
      <c r="K13" s="53">
        <v>15</v>
      </c>
      <c r="L13" s="53">
        <v>15</v>
      </c>
      <c r="M13" s="53">
        <v>14</v>
      </c>
      <c r="N13" s="53">
        <v>14</v>
      </c>
      <c r="O13" s="53">
        <v>13</v>
      </c>
      <c r="P13" s="62">
        <f t="shared" si="1"/>
        <v>1.2935323383084577E-2</v>
      </c>
      <c r="Q13" s="94">
        <f t="shared" si="2"/>
        <v>-7.1428571428571397E-2</v>
      </c>
      <c r="R13" s="94">
        <f t="shared" si="3"/>
        <v>0.85714285714285721</v>
      </c>
    </row>
    <row r="14" spans="3:18" ht="15" x14ac:dyDescent="0.25">
      <c r="C14" s="256"/>
      <c r="D14" s="257"/>
      <c r="E14" s="51" t="s">
        <v>6</v>
      </c>
      <c r="F14" s="53">
        <v>109</v>
      </c>
      <c r="G14" s="53">
        <v>106</v>
      </c>
      <c r="H14" s="53">
        <v>103</v>
      </c>
      <c r="I14" s="53">
        <v>104</v>
      </c>
      <c r="J14" s="53">
        <v>106</v>
      </c>
      <c r="K14" s="53">
        <v>104</v>
      </c>
      <c r="L14" s="53">
        <v>100</v>
      </c>
      <c r="M14" s="53">
        <v>99</v>
      </c>
      <c r="N14" s="53">
        <v>97</v>
      </c>
      <c r="O14" s="53">
        <v>96</v>
      </c>
      <c r="P14" s="62">
        <f t="shared" si="1"/>
        <v>9.5522388059701493E-2</v>
      </c>
      <c r="Q14" s="94">
        <f t="shared" si="2"/>
        <v>-1.0309278350515427E-2</v>
      </c>
      <c r="R14" s="94">
        <f t="shared" si="3"/>
        <v>-0.11926605504587151</v>
      </c>
    </row>
    <row r="15" spans="3:18" ht="15" x14ac:dyDescent="0.25">
      <c r="C15" s="256"/>
      <c r="D15" s="257"/>
      <c r="E15" s="51" t="s">
        <v>7</v>
      </c>
      <c r="F15" s="53">
        <v>0</v>
      </c>
      <c r="G15" s="53">
        <v>0</v>
      </c>
      <c r="H15" s="53">
        <v>0</v>
      </c>
      <c r="I15" s="53">
        <v>0</v>
      </c>
      <c r="J15" s="53">
        <v>0</v>
      </c>
      <c r="K15" s="53">
        <v>0</v>
      </c>
      <c r="L15" s="53">
        <v>0</v>
      </c>
      <c r="M15" s="53">
        <v>0</v>
      </c>
      <c r="N15" s="53">
        <v>0</v>
      </c>
      <c r="O15" s="53">
        <v>0</v>
      </c>
      <c r="P15" s="62">
        <f t="shared" si="1"/>
        <v>0</v>
      </c>
      <c r="Q15" s="94" t="str">
        <f t="shared" si="2"/>
        <v>-</v>
      </c>
      <c r="R15" s="94" t="str">
        <f t="shared" si="3"/>
        <v>-</v>
      </c>
    </row>
    <row r="16" spans="3:18" ht="15" x14ac:dyDescent="0.25">
      <c r="C16" s="256"/>
      <c r="D16" s="257"/>
      <c r="E16" s="51" t="s">
        <v>8</v>
      </c>
      <c r="F16" s="53">
        <v>7</v>
      </c>
      <c r="G16" s="53">
        <v>7</v>
      </c>
      <c r="H16" s="53">
        <v>8</v>
      </c>
      <c r="I16" s="53">
        <v>8</v>
      </c>
      <c r="J16" s="53">
        <v>10</v>
      </c>
      <c r="K16" s="53">
        <v>10</v>
      </c>
      <c r="L16" s="53">
        <v>10</v>
      </c>
      <c r="M16" s="53">
        <v>10</v>
      </c>
      <c r="N16" s="53">
        <v>9</v>
      </c>
      <c r="O16" s="53">
        <v>9</v>
      </c>
      <c r="P16" s="62">
        <f t="shared" si="1"/>
        <v>8.9552238805970154E-3</v>
      </c>
      <c r="Q16" s="94">
        <f t="shared" si="2"/>
        <v>0</v>
      </c>
      <c r="R16" s="94">
        <f t="shared" si="3"/>
        <v>0.28571428571428581</v>
      </c>
    </row>
    <row r="17" spans="3:18" ht="15" x14ac:dyDescent="0.25">
      <c r="C17" s="256"/>
      <c r="D17" s="257"/>
      <c r="E17" s="51" t="s">
        <v>9</v>
      </c>
      <c r="F17" s="53">
        <v>63</v>
      </c>
      <c r="G17" s="53">
        <v>62</v>
      </c>
      <c r="H17" s="53">
        <v>57</v>
      </c>
      <c r="I17" s="53">
        <v>56</v>
      </c>
      <c r="J17" s="53">
        <v>54</v>
      </c>
      <c r="K17" s="53">
        <v>57</v>
      </c>
      <c r="L17" s="53">
        <v>58</v>
      </c>
      <c r="M17" s="53">
        <v>59</v>
      </c>
      <c r="N17" s="53">
        <v>60</v>
      </c>
      <c r="O17" s="53">
        <v>57</v>
      </c>
      <c r="P17" s="62">
        <f t="shared" si="1"/>
        <v>5.6716417910447764E-2</v>
      </c>
      <c r="Q17" s="94">
        <f t="shared" si="2"/>
        <v>-5.0000000000000044E-2</v>
      </c>
      <c r="R17" s="94">
        <f t="shared" si="3"/>
        <v>-9.5238095238095233E-2</v>
      </c>
    </row>
    <row r="18" spans="3:18" ht="15" x14ac:dyDescent="0.25">
      <c r="C18" s="256"/>
      <c r="D18" s="257"/>
      <c r="E18" s="51" t="s">
        <v>10</v>
      </c>
      <c r="F18" s="53">
        <v>12</v>
      </c>
      <c r="G18" s="53">
        <v>12</v>
      </c>
      <c r="H18" s="53">
        <v>11</v>
      </c>
      <c r="I18" s="53">
        <v>11</v>
      </c>
      <c r="J18" s="53">
        <v>11</v>
      </c>
      <c r="K18" s="53">
        <v>11</v>
      </c>
      <c r="L18" s="53">
        <v>11</v>
      </c>
      <c r="M18" s="53">
        <v>11</v>
      </c>
      <c r="N18" s="53">
        <v>11</v>
      </c>
      <c r="O18" s="53">
        <v>30</v>
      </c>
      <c r="P18" s="62">
        <f t="shared" si="1"/>
        <v>2.9850746268656716E-2</v>
      </c>
      <c r="Q18" s="94">
        <f>IF(OR(O18=0, N18=0),"-",O18/N18-1)</f>
        <v>1.7272727272727271</v>
      </c>
      <c r="R18" s="94">
        <f>IF(OR(O18=0, F18=0),"-",O18/F18-1)</f>
        <v>1.5</v>
      </c>
    </row>
    <row r="19" spans="3:18" ht="15" x14ac:dyDescent="0.25">
      <c r="C19" s="256"/>
      <c r="D19" s="257"/>
      <c r="E19" s="51" t="s">
        <v>11</v>
      </c>
      <c r="F19" s="53">
        <v>119</v>
      </c>
      <c r="G19" s="53">
        <v>116</v>
      </c>
      <c r="H19" s="53">
        <v>108</v>
      </c>
      <c r="I19" s="53">
        <v>105</v>
      </c>
      <c r="J19" s="53">
        <v>106</v>
      </c>
      <c r="K19" s="53">
        <v>105</v>
      </c>
      <c r="L19" s="53">
        <v>103</v>
      </c>
      <c r="M19" s="53">
        <v>103</v>
      </c>
      <c r="N19" s="53">
        <v>95</v>
      </c>
      <c r="O19" s="53">
        <v>93</v>
      </c>
      <c r="P19" s="62">
        <f t="shared" si="1"/>
        <v>9.2537313432835819E-2</v>
      </c>
      <c r="Q19" s="94">
        <f t="shared" si="2"/>
        <v>-2.1052631578947323E-2</v>
      </c>
      <c r="R19" s="94">
        <f t="shared" si="3"/>
        <v>-0.21848739495798319</v>
      </c>
    </row>
    <row r="20" spans="3:18" ht="15" x14ac:dyDescent="0.25">
      <c r="C20" s="256"/>
      <c r="D20" s="257"/>
      <c r="E20" s="51" t="s">
        <v>12</v>
      </c>
      <c r="F20" s="53">
        <v>49</v>
      </c>
      <c r="G20" s="53">
        <v>53</v>
      </c>
      <c r="H20" s="53">
        <v>47</v>
      </c>
      <c r="I20" s="53">
        <v>48</v>
      </c>
      <c r="J20" s="53">
        <v>48</v>
      </c>
      <c r="K20" s="53">
        <v>43</v>
      </c>
      <c r="L20" s="53">
        <v>37</v>
      </c>
      <c r="M20" s="53">
        <v>31</v>
      </c>
      <c r="N20" s="53">
        <v>31</v>
      </c>
      <c r="O20" s="53">
        <v>26</v>
      </c>
      <c r="P20" s="62">
        <f t="shared" si="1"/>
        <v>2.5870646766169153E-2</v>
      </c>
      <c r="Q20" s="94">
        <f t="shared" si="2"/>
        <v>-0.16129032258064513</v>
      </c>
      <c r="R20" s="94">
        <f t="shared" si="3"/>
        <v>-0.46938775510204078</v>
      </c>
    </row>
    <row r="21" spans="3:18" ht="15" x14ac:dyDescent="0.25">
      <c r="C21" s="256"/>
      <c r="D21" s="257"/>
      <c r="E21" s="51" t="s">
        <v>13</v>
      </c>
      <c r="F21" s="53">
        <v>15</v>
      </c>
      <c r="G21" s="53">
        <v>14</v>
      </c>
      <c r="H21" s="53">
        <v>12</v>
      </c>
      <c r="I21" s="53">
        <v>13</v>
      </c>
      <c r="J21" s="53">
        <v>14</v>
      </c>
      <c r="K21" s="53">
        <v>14</v>
      </c>
      <c r="L21" s="53">
        <v>14</v>
      </c>
      <c r="M21" s="53">
        <v>15</v>
      </c>
      <c r="N21" s="53">
        <v>15</v>
      </c>
      <c r="O21" s="53">
        <v>14</v>
      </c>
      <c r="P21" s="62">
        <f t="shared" si="1"/>
        <v>1.3930348258706468E-2</v>
      </c>
      <c r="Q21" s="94">
        <f t="shared" si="2"/>
        <v>-6.6666666666666652E-2</v>
      </c>
      <c r="R21" s="94">
        <f t="shared" si="3"/>
        <v>-6.6666666666666652E-2</v>
      </c>
    </row>
    <row r="22" spans="3:18" ht="15" x14ac:dyDescent="0.25">
      <c r="C22" s="256"/>
      <c r="D22" s="257"/>
      <c r="E22" s="51" t="s">
        <v>14</v>
      </c>
      <c r="F22" s="53">
        <v>12</v>
      </c>
      <c r="G22" s="53">
        <v>12</v>
      </c>
      <c r="H22" s="53">
        <v>12</v>
      </c>
      <c r="I22" s="53">
        <v>13</v>
      </c>
      <c r="J22" s="53">
        <v>15</v>
      </c>
      <c r="K22" s="53">
        <v>14</v>
      </c>
      <c r="L22" s="53">
        <v>14</v>
      </c>
      <c r="M22" s="53">
        <v>14</v>
      </c>
      <c r="N22" s="53">
        <v>14</v>
      </c>
      <c r="O22" s="53">
        <v>14</v>
      </c>
      <c r="P22" s="62">
        <f t="shared" si="1"/>
        <v>1.3930348258706468E-2</v>
      </c>
      <c r="Q22" s="94">
        <f t="shared" si="2"/>
        <v>0</v>
      </c>
      <c r="R22" s="94">
        <f t="shared" si="3"/>
        <v>0.16666666666666674</v>
      </c>
    </row>
    <row r="23" spans="3:18" ht="15" x14ac:dyDescent="0.25">
      <c r="C23" s="256"/>
      <c r="D23" s="257"/>
      <c r="E23" s="51" t="s">
        <v>15</v>
      </c>
      <c r="F23" s="53">
        <v>0</v>
      </c>
      <c r="G23" s="53">
        <v>0</v>
      </c>
      <c r="H23" s="53">
        <v>0</v>
      </c>
      <c r="I23" s="53">
        <v>0</v>
      </c>
      <c r="J23" s="53">
        <v>0</v>
      </c>
      <c r="K23" s="53">
        <v>0</v>
      </c>
      <c r="L23" s="53">
        <v>0</v>
      </c>
      <c r="M23" s="53">
        <v>0</v>
      </c>
      <c r="N23" s="53">
        <v>0</v>
      </c>
      <c r="O23" s="53">
        <v>0</v>
      </c>
      <c r="P23" s="62">
        <f t="shared" si="1"/>
        <v>0</v>
      </c>
      <c r="Q23" s="94" t="str">
        <f t="shared" si="2"/>
        <v>-</v>
      </c>
      <c r="R23" s="94" t="str">
        <f t="shared" si="3"/>
        <v>-</v>
      </c>
    </row>
    <row r="24" spans="3:18" ht="15" x14ac:dyDescent="0.25">
      <c r="C24" s="256"/>
      <c r="D24" s="257"/>
      <c r="E24" s="51" t="s">
        <v>16</v>
      </c>
      <c r="F24" s="53">
        <v>0</v>
      </c>
      <c r="G24" s="53">
        <v>0</v>
      </c>
      <c r="H24" s="53">
        <v>0</v>
      </c>
      <c r="I24" s="53">
        <v>0</v>
      </c>
      <c r="J24" s="53">
        <v>0</v>
      </c>
      <c r="K24" s="53">
        <v>4</v>
      </c>
      <c r="L24" s="53">
        <v>4</v>
      </c>
      <c r="M24" s="53">
        <v>4</v>
      </c>
      <c r="N24" s="53">
        <v>4</v>
      </c>
      <c r="O24" s="53">
        <v>4</v>
      </c>
      <c r="P24" s="62">
        <f t="shared" si="1"/>
        <v>3.9800995024875619E-3</v>
      </c>
      <c r="Q24" s="94">
        <f t="shared" si="2"/>
        <v>0</v>
      </c>
      <c r="R24" s="94" t="str">
        <f t="shared" si="3"/>
        <v>-</v>
      </c>
    </row>
    <row r="25" spans="3:18" ht="15" x14ac:dyDescent="0.25">
      <c r="C25" s="256"/>
      <c r="D25" s="257"/>
      <c r="E25" s="51" t="s">
        <v>17</v>
      </c>
      <c r="F25" s="53">
        <v>78</v>
      </c>
      <c r="G25" s="53">
        <v>75</v>
      </c>
      <c r="H25" s="53">
        <v>72</v>
      </c>
      <c r="I25" s="53">
        <v>67</v>
      </c>
      <c r="J25" s="53">
        <v>71</v>
      </c>
      <c r="K25" s="53">
        <v>69</v>
      </c>
      <c r="L25" s="53">
        <v>65</v>
      </c>
      <c r="M25" s="53">
        <v>62</v>
      </c>
      <c r="N25" s="53">
        <v>62</v>
      </c>
      <c r="O25" s="53">
        <v>58</v>
      </c>
      <c r="P25" s="62">
        <f t="shared" si="1"/>
        <v>5.7711442786069649E-2</v>
      </c>
      <c r="Q25" s="94">
        <f t="shared" si="2"/>
        <v>-6.4516129032258118E-2</v>
      </c>
      <c r="R25" s="94">
        <f t="shared" si="3"/>
        <v>-0.25641025641025639</v>
      </c>
    </row>
    <row r="26" spans="3:18" ht="15" x14ac:dyDescent="0.25">
      <c r="C26" s="256"/>
      <c r="D26" s="257"/>
      <c r="E26" s="51" t="s">
        <v>18</v>
      </c>
      <c r="F26" s="53">
        <v>0</v>
      </c>
      <c r="G26" s="53">
        <v>0</v>
      </c>
      <c r="H26" s="53">
        <v>0</v>
      </c>
      <c r="I26" s="53">
        <v>0</v>
      </c>
      <c r="J26" s="53">
        <v>0</v>
      </c>
      <c r="K26" s="53">
        <v>0</v>
      </c>
      <c r="L26" s="53">
        <v>0</v>
      </c>
      <c r="M26" s="53">
        <v>0</v>
      </c>
      <c r="N26" s="53">
        <v>0</v>
      </c>
      <c r="O26" s="53">
        <v>0</v>
      </c>
      <c r="P26" s="62">
        <f t="shared" si="1"/>
        <v>0</v>
      </c>
      <c r="Q26" s="94" t="str">
        <f t="shared" si="2"/>
        <v>-</v>
      </c>
      <c r="R26" s="94" t="str">
        <f t="shared" si="3"/>
        <v>-</v>
      </c>
    </row>
    <row r="27" spans="3:18" ht="15" x14ac:dyDescent="0.25">
      <c r="C27" s="256"/>
      <c r="D27" s="257"/>
      <c r="E27" s="51" t="s">
        <v>19</v>
      </c>
      <c r="F27" s="53">
        <v>10</v>
      </c>
      <c r="G27" s="53">
        <v>15</v>
      </c>
      <c r="H27" s="53">
        <v>13</v>
      </c>
      <c r="I27" s="53">
        <v>13</v>
      </c>
      <c r="J27" s="53">
        <v>14</v>
      </c>
      <c r="K27" s="53">
        <v>14</v>
      </c>
      <c r="L27" s="53">
        <v>14</v>
      </c>
      <c r="M27" s="53">
        <v>16</v>
      </c>
      <c r="N27" s="53">
        <v>20</v>
      </c>
      <c r="O27" s="228">
        <v>20</v>
      </c>
      <c r="P27" s="62">
        <f t="shared" si="1"/>
        <v>1.9900497512437811E-2</v>
      </c>
      <c r="Q27" s="94">
        <f t="shared" si="2"/>
        <v>0</v>
      </c>
      <c r="R27" s="94">
        <f t="shared" si="3"/>
        <v>1</v>
      </c>
    </row>
    <row r="28" spans="3:18" ht="15" x14ac:dyDescent="0.25">
      <c r="C28" s="256"/>
      <c r="D28" s="257"/>
      <c r="E28" s="51" t="s">
        <v>20</v>
      </c>
      <c r="F28" s="53">
        <v>10</v>
      </c>
      <c r="G28" s="53">
        <v>10</v>
      </c>
      <c r="H28" s="53">
        <v>9</v>
      </c>
      <c r="I28" s="53">
        <v>9</v>
      </c>
      <c r="J28" s="53">
        <v>9</v>
      </c>
      <c r="K28" s="53">
        <v>8</v>
      </c>
      <c r="L28" s="53">
        <v>8</v>
      </c>
      <c r="M28" s="53">
        <v>8</v>
      </c>
      <c r="N28" s="53">
        <v>7</v>
      </c>
      <c r="O28" s="53">
        <v>5</v>
      </c>
      <c r="P28" s="62">
        <f t="shared" si="1"/>
        <v>4.9751243781094526E-3</v>
      </c>
      <c r="Q28" s="94">
        <f t="shared" si="2"/>
        <v>-0.2857142857142857</v>
      </c>
      <c r="R28" s="94">
        <f t="shared" si="3"/>
        <v>-0.5</v>
      </c>
    </row>
    <row r="29" spans="3:18" ht="15" x14ac:dyDescent="0.25">
      <c r="C29" s="256"/>
      <c r="D29" s="257"/>
      <c r="E29" s="51" t="s">
        <v>21</v>
      </c>
      <c r="F29" s="53">
        <v>11</v>
      </c>
      <c r="G29" s="53">
        <v>11</v>
      </c>
      <c r="H29" s="53">
        <v>11</v>
      </c>
      <c r="I29" s="53">
        <v>11</v>
      </c>
      <c r="J29" s="53">
        <v>11</v>
      </c>
      <c r="K29" s="53">
        <v>14</v>
      </c>
      <c r="L29" s="53">
        <v>17</v>
      </c>
      <c r="M29" s="53">
        <v>19</v>
      </c>
      <c r="N29" s="53">
        <v>20</v>
      </c>
      <c r="O29" s="53">
        <v>7</v>
      </c>
      <c r="P29" s="62">
        <f t="shared" si="1"/>
        <v>6.965174129353234E-3</v>
      </c>
      <c r="Q29" s="94">
        <f t="shared" si="2"/>
        <v>-0.65</v>
      </c>
      <c r="R29" s="94">
        <f t="shared" si="3"/>
        <v>-0.36363636363636365</v>
      </c>
    </row>
    <row r="30" spans="3:18" ht="15" x14ac:dyDescent="0.25">
      <c r="C30" s="256"/>
      <c r="D30" s="257"/>
      <c r="E30" s="51" t="s">
        <v>22</v>
      </c>
      <c r="F30" s="92"/>
      <c r="G30" s="92"/>
      <c r="H30" s="92"/>
      <c r="I30" s="53">
        <v>52</v>
      </c>
      <c r="J30" s="53">
        <v>51</v>
      </c>
      <c r="K30" s="53">
        <v>47</v>
      </c>
      <c r="L30" s="53">
        <v>44</v>
      </c>
      <c r="M30" s="53">
        <v>38</v>
      </c>
      <c r="N30" s="53">
        <v>36</v>
      </c>
      <c r="O30" s="53">
        <v>36</v>
      </c>
      <c r="P30" s="62">
        <f t="shared" si="1"/>
        <v>3.5820895522388062E-2</v>
      </c>
      <c r="Q30" s="94">
        <f t="shared" si="2"/>
        <v>0</v>
      </c>
      <c r="R30" s="94" t="str">
        <f t="shared" si="3"/>
        <v>-</v>
      </c>
    </row>
    <row r="31" spans="3:18" ht="15" x14ac:dyDescent="0.25">
      <c r="C31" s="256"/>
      <c r="D31" s="257"/>
      <c r="E31" s="51" t="s">
        <v>23</v>
      </c>
      <c r="F31" s="53">
        <v>11</v>
      </c>
      <c r="G31" s="53">
        <v>10</v>
      </c>
      <c r="H31" s="53">
        <v>10</v>
      </c>
      <c r="I31" s="53">
        <v>12</v>
      </c>
      <c r="J31" s="53">
        <v>12</v>
      </c>
      <c r="K31" s="53">
        <v>12</v>
      </c>
      <c r="L31" s="53">
        <v>17</v>
      </c>
      <c r="M31" s="53">
        <v>17</v>
      </c>
      <c r="N31" s="53">
        <v>17</v>
      </c>
      <c r="O31" s="53">
        <v>23</v>
      </c>
      <c r="P31" s="62">
        <f t="shared" si="1"/>
        <v>2.2885572139303482E-2</v>
      </c>
      <c r="Q31" s="94">
        <f t="shared" si="2"/>
        <v>0.35294117647058831</v>
      </c>
      <c r="R31" s="94">
        <f t="shared" si="3"/>
        <v>1.0909090909090908</v>
      </c>
    </row>
    <row r="32" spans="3:18" ht="15" x14ac:dyDescent="0.25">
      <c r="C32" s="256"/>
      <c r="D32" s="257"/>
      <c r="E32" s="51" t="s">
        <v>24</v>
      </c>
      <c r="F32" s="53">
        <v>29</v>
      </c>
      <c r="G32" s="53">
        <v>27</v>
      </c>
      <c r="H32" s="53">
        <v>24</v>
      </c>
      <c r="I32" s="53">
        <v>27</v>
      </c>
      <c r="J32" s="53">
        <v>27</v>
      </c>
      <c r="K32" s="53">
        <v>26</v>
      </c>
      <c r="L32" s="53">
        <v>25</v>
      </c>
      <c r="M32" s="53">
        <v>26</v>
      </c>
      <c r="N32" s="53">
        <v>23</v>
      </c>
      <c r="O32" s="228">
        <v>23</v>
      </c>
      <c r="P32" s="62">
        <f t="shared" si="1"/>
        <v>2.2885572139303482E-2</v>
      </c>
      <c r="Q32" s="94">
        <f t="shared" si="2"/>
        <v>0</v>
      </c>
      <c r="R32" s="94">
        <f t="shared" si="3"/>
        <v>-0.2068965517241379</v>
      </c>
    </row>
    <row r="33" spans="3:18" ht="15" x14ac:dyDescent="0.25">
      <c r="C33" s="256"/>
      <c r="D33" s="257"/>
      <c r="E33" s="51" t="s">
        <v>25</v>
      </c>
      <c r="F33" s="53">
        <v>24</v>
      </c>
      <c r="G33" s="53">
        <v>21</v>
      </c>
      <c r="H33" s="53">
        <v>20</v>
      </c>
      <c r="I33" s="53">
        <v>20</v>
      </c>
      <c r="J33" s="53">
        <v>22</v>
      </c>
      <c r="K33" s="53">
        <v>21</v>
      </c>
      <c r="L33" s="53">
        <v>21</v>
      </c>
      <c r="M33" s="53">
        <v>20</v>
      </c>
      <c r="N33" s="53">
        <v>18</v>
      </c>
      <c r="O33" s="53">
        <v>18</v>
      </c>
      <c r="P33" s="62">
        <f t="shared" si="1"/>
        <v>1.7910447761194031E-2</v>
      </c>
      <c r="Q33" s="94">
        <f t="shared" si="2"/>
        <v>0</v>
      </c>
      <c r="R33" s="94">
        <f t="shared" si="3"/>
        <v>-0.25</v>
      </c>
    </row>
    <row r="34" spans="3:18" ht="15" x14ac:dyDescent="0.25">
      <c r="C34" s="256"/>
      <c r="D34" s="257"/>
      <c r="E34" s="51" t="s">
        <v>26</v>
      </c>
      <c r="F34" s="53">
        <v>0</v>
      </c>
      <c r="G34" s="53">
        <v>0</v>
      </c>
      <c r="H34" s="53">
        <v>0</v>
      </c>
      <c r="I34" s="53">
        <v>0</v>
      </c>
      <c r="J34" s="53">
        <v>0</v>
      </c>
      <c r="K34" s="53">
        <v>26</v>
      </c>
      <c r="L34" s="53">
        <v>23</v>
      </c>
      <c r="M34" s="53">
        <v>23</v>
      </c>
      <c r="N34" s="53">
        <v>21</v>
      </c>
      <c r="O34" s="228">
        <v>21</v>
      </c>
      <c r="P34" s="62">
        <f t="shared" si="1"/>
        <v>2.0895522388059702E-2</v>
      </c>
      <c r="Q34" s="94">
        <f t="shared" si="2"/>
        <v>0</v>
      </c>
      <c r="R34" s="94" t="str">
        <f t="shared" si="3"/>
        <v>-</v>
      </c>
    </row>
    <row r="35" spans="3:18" ht="15" x14ac:dyDescent="0.25">
      <c r="C35" s="256"/>
      <c r="D35" s="257"/>
      <c r="E35" s="51" t="s">
        <v>27</v>
      </c>
      <c r="F35" s="53">
        <v>39</v>
      </c>
      <c r="G35" s="53">
        <v>39</v>
      </c>
      <c r="H35" s="53">
        <v>39</v>
      </c>
      <c r="I35" s="53">
        <v>38</v>
      </c>
      <c r="J35" s="53">
        <v>42</v>
      </c>
      <c r="K35" s="53">
        <v>40</v>
      </c>
      <c r="L35" s="53">
        <v>42</v>
      </c>
      <c r="M35" s="53">
        <v>36</v>
      </c>
      <c r="N35" s="53">
        <v>48</v>
      </c>
      <c r="O35" s="53">
        <v>51</v>
      </c>
      <c r="P35" s="62">
        <f t="shared" si="1"/>
        <v>5.0746268656716415E-2</v>
      </c>
      <c r="Q35" s="94">
        <f t="shared" si="2"/>
        <v>6.25E-2</v>
      </c>
      <c r="R35" s="94">
        <f t="shared" si="3"/>
        <v>0.30769230769230771</v>
      </c>
    </row>
    <row r="36" spans="3:18" ht="15" x14ac:dyDescent="0.25">
      <c r="C36" s="256"/>
      <c r="D36" s="257"/>
      <c r="E36" s="51" t="s">
        <v>28</v>
      </c>
      <c r="F36" s="53">
        <v>6</v>
      </c>
      <c r="G36" s="53">
        <v>6</v>
      </c>
      <c r="H36" s="53">
        <v>6</v>
      </c>
      <c r="I36" s="53">
        <v>6</v>
      </c>
      <c r="J36" s="53">
        <v>6</v>
      </c>
      <c r="K36" s="53">
        <v>6</v>
      </c>
      <c r="L36" s="53">
        <v>6</v>
      </c>
      <c r="M36" s="53">
        <v>6</v>
      </c>
      <c r="N36" s="53">
        <v>6</v>
      </c>
      <c r="O36" s="53">
        <v>6</v>
      </c>
      <c r="P36" s="62">
        <f t="shared" si="1"/>
        <v>5.9701492537313433E-3</v>
      </c>
      <c r="Q36" s="94">
        <f t="shared" si="2"/>
        <v>0</v>
      </c>
      <c r="R36" s="94">
        <f t="shared" si="3"/>
        <v>0</v>
      </c>
    </row>
    <row r="37" spans="3:18" ht="15" x14ac:dyDescent="0.25">
      <c r="C37" s="256"/>
      <c r="D37" s="257"/>
      <c r="E37" s="51" t="s">
        <v>29</v>
      </c>
      <c r="F37" s="53">
        <v>11</v>
      </c>
      <c r="G37" s="53">
        <v>11</v>
      </c>
      <c r="H37" s="53">
        <v>11</v>
      </c>
      <c r="I37" s="53">
        <v>11</v>
      </c>
      <c r="J37" s="53">
        <v>10</v>
      </c>
      <c r="K37" s="53">
        <v>10</v>
      </c>
      <c r="L37" s="53">
        <v>10</v>
      </c>
      <c r="M37" s="53">
        <v>11</v>
      </c>
      <c r="N37" s="53">
        <v>11</v>
      </c>
      <c r="O37" s="228">
        <v>11</v>
      </c>
      <c r="P37" s="62">
        <f t="shared" si="1"/>
        <v>1.0945273631840797E-2</v>
      </c>
      <c r="Q37" s="94">
        <f t="shared" si="2"/>
        <v>0</v>
      </c>
      <c r="R37" s="94">
        <f t="shared" si="3"/>
        <v>0</v>
      </c>
    </row>
    <row r="38" spans="3:18" ht="15" x14ac:dyDescent="0.25">
      <c r="C38" s="256"/>
      <c r="D38" s="257"/>
      <c r="E38" s="51" t="s">
        <v>30</v>
      </c>
      <c r="F38" s="53">
        <v>31</v>
      </c>
      <c r="G38" s="53">
        <v>31</v>
      </c>
      <c r="H38" s="53">
        <v>24</v>
      </c>
      <c r="I38" s="53">
        <v>26</v>
      </c>
      <c r="J38" s="53">
        <v>30</v>
      </c>
      <c r="K38" s="53">
        <v>28</v>
      </c>
      <c r="L38" s="53">
        <v>29</v>
      </c>
      <c r="M38" s="53">
        <v>30</v>
      </c>
      <c r="N38" s="53">
        <v>31</v>
      </c>
      <c r="O38" s="53">
        <v>31</v>
      </c>
      <c r="P38" s="62">
        <f t="shared" si="1"/>
        <v>3.0845771144278607E-2</v>
      </c>
      <c r="Q38" s="94">
        <f t="shared" si="2"/>
        <v>0</v>
      </c>
      <c r="R38" s="94">
        <f t="shared" si="3"/>
        <v>0</v>
      </c>
    </row>
    <row r="39" spans="3:18" ht="15" x14ac:dyDescent="0.25">
      <c r="C39" s="256"/>
      <c r="D39" s="257"/>
      <c r="E39" s="54" t="s">
        <v>41</v>
      </c>
      <c r="F39" s="53">
        <v>350</v>
      </c>
      <c r="G39" s="53">
        <v>350</v>
      </c>
      <c r="H39" s="53">
        <v>350</v>
      </c>
      <c r="I39" s="53">
        <v>263</v>
      </c>
      <c r="J39" s="53">
        <v>263</v>
      </c>
      <c r="K39" s="53">
        <v>263</v>
      </c>
      <c r="L39" s="53">
        <v>263</v>
      </c>
      <c r="M39" s="53">
        <v>263</v>
      </c>
      <c r="N39" s="53">
        <v>263</v>
      </c>
      <c r="O39" s="53">
        <v>280</v>
      </c>
      <c r="P39" s="62">
        <f>O39/$O$40</f>
        <v>0.27860696517412936</v>
      </c>
      <c r="Q39" s="94">
        <f t="shared" si="2"/>
        <v>6.4638783269961975E-2</v>
      </c>
      <c r="R39" s="94">
        <f t="shared" si="3"/>
        <v>-0.19999999999999996</v>
      </c>
    </row>
    <row r="40" spans="3:18" ht="18" customHeight="1" thickBot="1" x14ac:dyDescent="0.3">
      <c r="C40" s="258"/>
      <c r="D40" s="259"/>
      <c r="E40" s="63" t="s">
        <v>85</v>
      </c>
      <c r="F40" s="64">
        <f t="shared" ref="F40:N40" si="4">SUM(F8:F39)</f>
        <v>1073</v>
      </c>
      <c r="G40" s="64">
        <f t="shared" si="4"/>
        <v>1066</v>
      </c>
      <c r="H40" s="64">
        <f t="shared" si="4"/>
        <v>1025</v>
      </c>
      <c r="I40" s="64">
        <f t="shared" si="4"/>
        <v>1005</v>
      </c>
      <c r="J40" s="64">
        <f t="shared" si="4"/>
        <v>1031</v>
      </c>
      <c r="K40" s="64">
        <f t="shared" si="4"/>
        <v>1048</v>
      </c>
      <c r="L40" s="64">
        <f t="shared" si="4"/>
        <v>1039</v>
      </c>
      <c r="M40" s="64">
        <f t="shared" si="4"/>
        <v>1021</v>
      </c>
      <c r="N40" s="64">
        <f t="shared" si="4"/>
        <v>993</v>
      </c>
      <c r="O40" s="64">
        <f>SUM(O8:O39)</f>
        <v>1005</v>
      </c>
      <c r="P40" s="62">
        <f t="shared" si="1"/>
        <v>1</v>
      </c>
      <c r="Q40" s="95"/>
      <c r="R40" s="95"/>
    </row>
    <row r="41" spans="3:18" ht="18" customHeight="1" thickTop="1" thickBot="1" x14ac:dyDescent="0.3">
      <c r="C41" s="260"/>
      <c r="D41" s="261"/>
      <c r="E41" s="64" t="s">
        <v>86</v>
      </c>
      <c r="F41" s="64">
        <v>1051</v>
      </c>
      <c r="G41" s="64">
        <v>1044</v>
      </c>
      <c r="H41" s="64">
        <v>1004</v>
      </c>
      <c r="I41" s="64">
        <v>917</v>
      </c>
      <c r="J41" s="64">
        <v>942</v>
      </c>
      <c r="K41" s="64">
        <v>933</v>
      </c>
      <c r="L41" s="64">
        <v>930</v>
      </c>
      <c r="M41" s="64">
        <v>917</v>
      </c>
      <c r="N41" s="64">
        <v>916</v>
      </c>
      <c r="O41" s="64">
        <v>928</v>
      </c>
      <c r="P41" s="62">
        <f>O41/$O$40</f>
        <v>0.92338308457711438</v>
      </c>
      <c r="Q41" s="48">
        <f>IF(OR(O41=0, N41=0),"-",O41/N41-1)</f>
        <v>1.3100436681222627E-2</v>
      </c>
      <c r="R41" s="48">
        <f>IF(OR(O41=0, F41=0),"-",O41/F41-1)</f>
        <v>-0.11703139866793533</v>
      </c>
    </row>
    <row r="42" spans="3:18" ht="18.75" customHeight="1" thickTop="1" x14ac:dyDescent="0.25">
      <c r="E42" s="57" t="s">
        <v>87</v>
      </c>
      <c r="F42" s="88"/>
      <c r="G42" s="88">
        <f t="shared" ref="G42:O42" si="5">G41/F41-1</f>
        <v>-6.6603235014272011E-3</v>
      </c>
      <c r="H42" s="88">
        <f t="shared" si="5"/>
        <v>-3.8314176245210718E-2</v>
      </c>
      <c r="I42" s="88">
        <f>I41/H41-1</f>
        <v>-8.6653386454183301E-2</v>
      </c>
      <c r="J42" s="88">
        <f t="shared" si="5"/>
        <v>2.72628135223556E-2</v>
      </c>
      <c r="K42" s="88">
        <f t="shared" si="5"/>
        <v>-9.5541401273885329E-3</v>
      </c>
      <c r="L42" s="88">
        <f t="shared" si="5"/>
        <v>-3.215434083601254E-3</v>
      </c>
      <c r="M42" s="88">
        <f t="shared" si="5"/>
        <v>-1.3978494623655968E-2</v>
      </c>
      <c r="N42" s="88">
        <f t="shared" si="5"/>
        <v>-1.0905125408942062E-3</v>
      </c>
      <c r="O42" s="89">
        <f t="shared" si="5"/>
        <v>1.3100436681222627E-2</v>
      </c>
    </row>
    <row r="43" spans="3:18" ht="18" customHeight="1" x14ac:dyDescent="0.25">
      <c r="F43" s="71"/>
      <c r="G43" s="71"/>
      <c r="H43" s="71"/>
      <c r="I43" s="71"/>
      <c r="J43" s="71"/>
      <c r="K43" s="71"/>
      <c r="L43" s="71"/>
      <c r="M43" s="71"/>
      <c r="N43" s="71"/>
      <c r="O43" s="71"/>
      <c r="P43" s="68"/>
      <c r="Q43" s="69"/>
      <c r="R43" s="60"/>
    </row>
    <row r="44" spans="3:18" ht="18" customHeight="1" x14ac:dyDescent="0.15"/>
    <row r="45" spans="3:18" ht="18.75" hidden="1" x14ac:dyDescent="0.25">
      <c r="C45" s="264" t="s">
        <v>215</v>
      </c>
      <c r="D45" s="265"/>
      <c r="E45" s="269" t="s">
        <v>119</v>
      </c>
      <c r="F45" s="270"/>
      <c r="G45" s="270"/>
      <c r="H45" s="270"/>
      <c r="I45" s="270" t="s">
        <v>33</v>
      </c>
      <c r="J45" s="270"/>
      <c r="K45" s="270"/>
      <c r="L45" s="270"/>
      <c r="M45" s="270"/>
      <c r="N45" s="270"/>
      <c r="O45" s="271"/>
      <c r="Q45" s="49"/>
      <c r="R45" s="49"/>
    </row>
    <row r="46" spans="3:18" ht="15" hidden="1" x14ac:dyDescent="0.15">
      <c r="C46" s="262" t="s">
        <v>93</v>
      </c>
      <c r="D46" s="263"/>
      <c r="E46" s="43"/>
      <c r="F46" s="44">
        <v>2004</v>
      </c>
      <c r="G46" s="44">
        <f t="shared" ref="G46:O46" si="6">F46+1</f>
        <v>2005</v>
      </c>
      <c r="H46" s="44">
        <f t="shared" si="6"/>
        <v>2006</v>
      </c>
      <c r="I46" s="44">
        <f t="shared" si="6"/>
        <v>2007</v>
      </c>
      <c r="J46" s="44">
        <f t="shared" si="6"/>
        <v>2008</v>
      </c>
      <c r="K46" s="44">
        <f t="shared" si="6"/>
        <v>2009</v>
      </c>
      <c r="L46" s="44">
        <f t="shared" si="6"/>
        <v>2010</v>
      </c>
      <c r="M46" s="44">
        <f t="shared" si="6"/>
        <v>2011</v>
      </c>
      <c r="N46" s="44">
        <f t="shared" si="6"/>
        <v>2012</v>
      </c>
      <c r="O46" s="44">
        <f t="shared" si="6"/>
        <v>2013</v>
      </c>
      <c r="P46" s="50" t="s">
        <v>91</v>
      </c>
      <c r="Q46" s="46" t="s">
        <v>88</v>
      </c>
      <c r="R46" s="47" t="s">
        <v>89</v>
      </c>
    </row>
    <row r="47" spans="3:18" ht="15" hidden="1" x14ac:dyDescent="0.25">
      <c r="C47" s="256"/>
      <c r="D47" s="257"/>
      <c r="E47" s="51" t="s">
        <v>0</v>
      </c>
      <c r="F47" s="53">
        <v>7</v>
      </c>
      <c r="G47" s="53">
        <v>8</v>
      </c>
      <c r="H47" s="53">
        <v>8</v>
      </c>
      <c r="I47" s="53">
        <v>8</v>
      </c>
      <c r="J47" s="53">
        <v>8</v>
      </c>
      <c r="K47" s="53">
        <v>8</v>
      </c>
      <c r="L47" s="53">
        <v>9</v>
      </c>
      <c r="M47" s="53">
        <v>9</v>
      </c>
      <c r="N47" s="53">
        <v>8</v>
      </c>
      <c r="O47" s="53">
        <v>9</v>
      </c>
      <c r="P47" s="62">
        <f>O47/$O$79</f>
        <v>1.0804321728691477E-2</v>
      </c>
      <c r="Q47" s="48">
        <f>IF(OR(O47=0, N47=0),"-",O47/N47-1)</f>
        <v>0.125</v>
      </c>
      <c r="R47" s="48">
        <f>IF(OR(O47=0, F47=0),"-",O47/F47-1)</f>
        <v>0.28571428571428581</v>
      </c>
    </row>
    <row r="48" spans="3:18" ht="15" hidden="1" x14ac:dyDescent="0.25">
      <c r="C48" s="256"/>
      <c r="D48" s="257"/>
      <c r="E48" s="51" t="s">
        <v>1</v>
      </c>
      <c r="F48" s="53">
        <v>0</v>
      </c>
      <c r="G48" s="53">
        <v>0</v>
      </c>
      <c r="H48" s="53">
        <v>0</v>
      </c>
      <c r="I48" s="53">
        <v>0</v>
      </c>
      <c r="J48" s="53">
        <v>0</v>
      </c>
      <c r="K48" s="53">
        <v>0</v>
      </c>
      <c r="L48" s="53">
        <v>0</v>
      </c>
      <c r="M48" s="53">
        <v>0</v>
      </c>
      <c r="N48" s="53">
        <v>0</v>
      </c>
      <c r="O48" s="53">
        <v>0</v>
      </c>
      <c r="P48" s="62">
        <f t="shared" ref="P48:P80" si="7">O48/$O$79</f>
        <v>0</v>
      </c>
      <c r="Q48" s="48" t="str">
        <f t="shared" ref="Q48:Q80" si="8">IF(OR(O48=0, N48=0),"-",O48/N48-1)</f>
        <v>-</v>
      </c>
      <c r="R48" s="48" t="str">
        <f t="shared" ref="R48:R78" si="9">IF(OR(O48=0, F48=0),"-",O48/F48-1)</f>
        <v>-</v>
      </c>
    </row>
    <row r="49" spans="3:18" ht="15" hidden="1" x14ac:dyDescent="0.25">
      <c r="C49" s="256"/>
      <c r="D49" s="257"/>
      <c r="E49" s="51" t="s">
        <v>2</v>
      </c>
      <c r="F49" s="53">
        <v>0</v>
      </c>
      <c r="G49" s="53">
        <v>0</v>
      </c>
      <c r="H49" s="53">
        <v>0</v>
      </c>
      <c r="I49" s="53">
        <v>15</v>
      </c>
      <c r="J49" s="53">
        <v>15</v>
      </c>
      <c r="K49" s="53">
        <v>15</v>
      </c>
      <c r="L49" s="53">
        <v>15</v>
      </c>
      <c r="M49" s="53">
        <v>15</v>
      </c>
      <c r="N49" s="53">
        <v>15</v>
      </c>
      <c r="O49" s="53">
        <v>15</v>
      </c>
      <c r="P49" s="62">
        <f t="shared" si="7"/>
        <v>1.800720288115246E-2</v>
      </c>
      <c r="Q49" s="48">
        <f t="shared" si="8"/>
        <v>0</v>
      </c>
      <c r="R49" s="48" t="str">
        <f t="shared" si="9"/>
        <v>-</v>
      </c>
    </row>
    <row r="50" spans="3:18" ht="15" hidden="1" x14ac:dyDescent="0.25">
      <c r="C50" s="256"/>
      <c r="D50" s="257"/>
      <c r="E50" s="51" t="s">
        <v>3</v>
      </c>
      <c r="F50" s="53">
        <v>53</v>
      </c>
      <c r="G50" s="53">
        <v>51</v>
      </c>
      <c r="H50" s="53">
        <v>51</v>
      </c>
      <c r="I50" s="53">
        <v>50</v>
      </c>
      <c r="J50" s="53">
        <v>76</v>
      </c>
      <c r="K50" s="53">
        <v>75</v>
      </c>
      <c r="L50" s="53">
        <v>73</v>
      </c>
      <c r="M50" s="53">
        <v>59</v>
      </c>
      <c r="N50" s="53">
        <v>57</v>
      </c>
      <c r="O50" s="53">
        <v>54</v>
      </c>
      <c r="P50" s="62">
        <f t="shared" si="7"/>
        <v>6.4825930372148857E-2</v>
      </c>
      <c r="Q50" s="48">
        <f t="shared" si="8"/>
        <v>-5.2631578947368474E-2</v>
      </c>
      <c r="R50" s="48">
        <f t="shared" si="9"/>
        <v>1.8867924528301883E-2</v>
      </c>
    </row>
    <row r="51" spans="3:18" ht="15" hidden="1" x14ac:dyDescent="0.25">
      <c r="C51" s="256"/>
      <c r="D51" s="257"/>
      <c r="E51" s="51" t="s">
        <v>4</v>
      </c>
      <c r="F51" s="53">
        <v>0</v>
      </c>
      <c r="G51" s="53">
        <v>0</v>
      </c>
      <c r="H51" s="53">
        <v>0</v>
      </c>
      <c r="I51" s="53">
        <v>0</v>
      </c>
      <c r="J51" s="53">
        <v>0</v>
      </c>
      <c r="K51" s="53">
        <v>0</v>
      </c>
      <c r="L51" s="53">
        <v>0</v>
      </c>
      <c r="M51" s="53">
        <v>30</v>
      </c>
      <c r="N51" s="53">
        <v>0</v>
      </c>
      <c r="O51" s="53">
        <v>0</v>
      </c>
      <c r="P51" s="62">
        <f t="shared" si="7"/>
        <v>0</v>
      </c>
      <c r="Q51" s="48" t="str">
        <f t="shared" si="8"/>
        <v>-</v>
      </c>
      <c r="R51" s="48" t="str">
        <f t="shared" si="9"/>
        <v>-</v>
      </c>
    </row>
    <row r="52" spans="3:18" ht="15" hidden="1" x14ac:dyDescent="0.25">
      <c r="C52" s="256"/>
      <c r="D52" s="257"/>
      <c r="E52" s="51" t="s">
        <v>5</v>
      </c>
      <c r="F52" s="53">
        <v>0</v>
      </c>
      <c r="G52" s="53">
        <v>0</v>
      </c>
      <c r="H52" s="53">
        <v>0</v>
      </c>
      <c r="I52" s="53">
        <v>0</v>
      </c>
      <c r="J52" s="53">
        <v>0</v>
      </c>
      <c r="K52" s="53">
        <v>0</v>
      </c>
      <c r="L52" s="53">
        <v>0</v>
      </c>
      <c r="M52" s="53">
        <v>0</v>
      </c>
      <c r="N52" s="53">
        <v>0</v>
      </c>
      <c r="O52" s="53">
        <v>0</v>
      </c>
      <c r="P52" s="62">
        <f t="shared" si="7"/>
        <v>0</v>
      </c>
      <c r="Q52" s="48" t="str">
        <f t="shared" si="8"/>
        <v>-</v>
      </c>
      <c r="R52" s="48" t="str">
        <f t="shared" si="9"/>
        <v>-</v>
      </c>
    </row>
    <row r="53" spans="3:18" ht="15" hidden="1" x14ac:dyDescent="0.25">
      <c r="C53" s="256"/>
      <c r="D53" s="257"/>
      <c r="E53" s="51" t="s">
        <v>6</v>
      </c>
      <c r="F53" s="53">
        <v>54</v>
      </c>
      <c r="G53" s="53">
        <v>53</v>
      </c>
      <c r="H53" s="53">
        <v>52</v>
      </c>
      <c r="I53" s="53">
        <v>51</v>
      </c>
      <c r="J53" s="53">
        <v>51</v>
      </c>
      <c r="K53" s="53">
        <v>51</v>
      </c>
      <c r="L53" s="53">
        <v>48</v>
      </c>
      <c r="M53" s="53">
        <v>48</v>
      </c>
      <c r="N53" s="53">
        <v>48</v>
      </c>
      <c r="O53" s="53">
        <v>48</v>
      </c>
      <c r="P53" s="62">
        <f t="shared" si="7"/>
        <v>5.7623049219687875E-2</v>
      </c>
      <c r="Q53" s="48">
        <f t="shared" si="8"/>
        <v>0</v>
      </c>
      <c r="R53" s="48">
        <f t="shared" si="9"/>
        <v>-0.11111111111111116</v>
      </c>
    </row>
    <row r="54" spans="3:18" ht="15" hidden="1" x14ac:dyDescent="0.25">
      <c r="C54" s="256"/>
      <c r="D54" s="257"/>
      <c r="E54" s="51" t="s">
        <v>7</v>
      </c>
      <c r="F54" s="53">
        <v>0</v>
      </c>
      <c r="G54" s="53">
        <v>0</v>
      </c>
      <c r="H54" s="53">
        <v>0</v>
      </c>
      <c r="I54" s="53">
        <v>0</v>
      </c>
      <c r="J54" s="53">
        <v>0</v>
      </c>
      <c r="K54" s="53">
        <v>0</v>
      </c>
      <c r="L54" s="53">
        <v>0</v>
      </c>
      <c r="M54" s="53">
        <v>0</v>
      </c>
      <c r="N54" s="53">
        <v>0</v>
      </c>
      <c r="O54" s="53">
        <v>0</v>
      </c>
      <c r="P54" s="62">
        <f t="shared" si="7"/>
        <v>0</v>
      </c>
      <c r="Q54" s="48" t="str">
        <f t="shared" si="8"/>
        <v>-</v>
      </c>
      <c r="R54" s="48" t="str">
        <f t="shared" si="9"/>
        <v>-</v>
      </c>
    </row>
    <row r="55" spans="3:18" ht="15" hidden="1" x14ac:dyDescent="0.25">
      <c r="C55" s="256"/>
      <c r="D55" s="257"/>
      <c r="E55" s="51" t="s">
        <v>8</v>
      </c>
      <c r="F55" s="53">
        <v>0</v>
      </c>
      <c r="G55" s="53">
        <v>0</v>
      </c>
      <c r="H55" s="53">
        <v>0</v>
      </c>
      <c r="I55" s="53">
        <v>0</v>
      </c>
      <c r="J55" s="53">
        <v>8</v>
      </c>
      <c r="K55" s="53">
        <v>8</v>
      </c>
      <c r="L55" s="53">
        <v>8</v>
      </c>
      <c r="M55" s="53">
        <v>9</v>
      </c>
      <c r="N55" s="53">
        <v>9</v>
      </c>
      <c r="O55" s="53">
        <v>9</v>
      </c>
      <c r="P55" s="62">
        <f t="shared" si="7"/>
        <v>1.0804321728691477E-2</v>
      </c>
      <c r="Q55" s="48">
        <f t="shared" si="8"/>
        <v>0</v>
      </c>
      <c r="R55" s="48" t="str">
        <f t="shared" si="9"/>
        <v>-</v>
      </c>
    </row>
    <row r="56" spans="3:18" ht="15" hidden="1" x14ac:dyDescent="0.25">
      <c r="C56" s="256"/>
      <c r="D56" s="257"/>
      <c r="E56" s="51" t="s">
        <v>9</v>
      </c>
      <c r="F56" s="53">
        <v>126</v>
      </c>
      <c r="G56" s="53">
        <v>121</v>
      </c>
      <c r="H56" s="53">
        <v>110</v>
      </c>
      <c r="I56" s="53">
        <v>110</v>
      </c>
      <c r="J56" s="53">
        <v>107</v>
      </c>
      <c r="K56" s="53">
        <v>107</v>
      </c>
      <c r="L56" s="53">
        <v>107</v>
      </c>
      <c r="M56" s="53">
        <v>109</v>
      </c>
      <c r="N56" s="53">
        <v>111</v>
      </c>
      <c r="O56" s="53">
        <v>111</v>
      </c>
      <c r="P56" s="62">
        <f t="shared" si="7"/>
        <v>0.13325330132052821</v>
      </c>
      <c r="Q56" s="48">
        <f t="shared" si="8"/>
        <v>0</v>
      </c>
      <c r="R56" s="48">
        <f t="shared" si="9"/>
        <v>-0.11904761904761907</v>
      </c>
    </row>
    <row r="57" spans="3:18" ht="15" hidden="1" x14ac:dyDescent="0.25">
      <c r="C57" s="256"/>
      <c r="D57" s="257"/>
      <c r="E57" s="51" t="s">
        <v>10</v>
      </c>
      <c r="F57" s="53">
        <v>11</v>
      </c>
      <c r="G57" s="53">
        <v>11</v>
      </c>
      <c r="H57" s="53">
        <v>11</v>
      </c>
      <c r="I57" s="53">
        <v>10</v>
      </c>
      <c r="J57" s="53">
        <v>10</v>
      </c>
      <c r="K57" s="53">
        <v>10</v>
      </c>
      <c r="L57" s="53">
        <v>10</v>
      </c>
      <c r="M57" s="53">
        <v>10</v>
      </c>
      <c r="N57" s="53">
        <v>9</v>
      </c>
      <c r="O57" s="53">
        <v>9</v>
      </c>
      <c r="P57" s="62">
        <f t="shared" si="7"/>
        <v>1.0804321728691477E-2</v>
      </c>
      <c r="Q57" s="48">
        <f t="shared" si="8"/>
        <v>0</v>
      </c>
      <c r="R57" s="48">
        <f t="shared" si="9"/>
        <v>-0.18181818181818177</v>
      </c>
    </row>
    <row r="58" spans="3:18" ht="15" hidden="1" x14ac:dyDescent="0.25">
      <c r="C58" s="256"/>
      <c r="D58" s="257"/>
      <c r="E58" s="51" t="s">
        <v>11</v>
      </c>
      <c r="F58" s="53">
        <v>0</v>
      </c>
      <c r="G58" s="53">
        <v>0</v>
      </c>
      <c r="H58" s="53">
        <v>0</v>
      </c>
      <c r="I58" s="53">
        <v>0</v>
      </c>
      <c r="J58" s="53">
        <v>0</v>
      </c>
      <c r="K58" s="53">
        <v>0</v>
      </c>
      <c r="L58" s="53">
        <v>0</v>
      </c>
      <c r="M58" s="53">
        <v>0</v>
      </c>
      <c r="N58" s="53">
        <v>0</v>
      </c>
      <c r="O58" s="53">
        <v>0</v>
      </c>
      <c r="P58" s="62">
        <f t="shared" si="7"/>
        <v>0</v>
      </c>
      <c r="Q58" s="48" t="str">
        <f t="shared" si="8"/>
        <v>-</v>
      </c>
      <c r="R58" s="48" t="str">
        <f t="shared" si="9"/>
        <v>-</v>
      </c>
    </row>
    <row r="59" spans="3:18" ht="15" hidden="1" x14ac:dyDescent="0.25">
      <c r="C59" s="256"/>
      <c r="D59" s="257"/>
      <c r="E59" s="51" t="s">
        <v>12</v>
      </c>
      <c r="F59" s="53">
        <v>17</v>
      </c>
      <c r="G59" s="53">
        <v>16</v>
      </c>
      <c r="H59" s="53">
        <v>15</v>
      </c>
      <c r="I59" s="53">
        <v>17</v>
      </c>
      <c r="J59" s="53">
        <v>17</v>
      </c>
      <c r="K59" s="53">
        <v>17</v>
      </c>
      <c r="L59" s="53">
        <v>18</v>
      </c>
      <c r="M59" s="53">
        <v>17</v>
      </c>
      <c r="N59" s="53">
        <v>19</v>
      </c>
      <c r="O59" s="53">
        <v>17</v>
      </c>
      <c r="P59" s="62">
        <f t="shared" si="7"/>
        <v>2.0408163265306121E-2</v>
      </c>
      <c r="Q59" s="48">
        <f t="shared" si="8"/>
        <v>-0.10526315789473684</v>
      </c>
      <c r="R59" s="48">
        <f t="shared" si="9"/>
        <v>0</v>
      </c>
    </row>
    <row r="60" spans="3:18" ht="15" hidden="1" x14ac:dyDescent="0.25">
      <c r="C60" s="256"/>
      <c r="D60" s="257"/>
      <c r="E60" s="51" t="s">
        <v>13</v>
      </c>
      <c r="F60" s="53">
        <v>19</v>
      </c>
      <c r="G60" s="53">
        <v>15</v>
      </c>
      <c r="H60" s="53">
        <v>13</v>
      </c>
      <c r="I60" s="53">
        <v>14</v>
      </c>
      <c r="J60" s="53">
        <v>12</v>
      </c>
      <c r="K60" s="53">
        <v>13</v>
      </c>
      <c r="L60" s="53">
        <v>13</v>
      </c>
      <c r="M60" s="53">
        <v>14</v>
      </c>
      <c r="N60" s="53">
        <v>14</v>
      </c>
      <c r="O60" s="53">
        <v>14</v>
      </c>
      <c r="P60" s="62">
        <f t="shared" si="7"/>
        <v>1.680672268907563E-2</v>
      </c>
      <c r="Q60" s="48">
        <f t="shared" si="8"/>
        <v>0</v>
      </c>
      <c r="R60" s="48">
        <f t="shared" si="9"/>
        <v>-0.26315789473684215</v>
      </c>
    </row>
    <row r="61" spans="3:18" ht="15" hidden="1" x14ac:dyDescent="0.25">
      <c r="C61" s="256"/>
      <c r="D61" s="257"/>
      <c r="E61" s="51" t="s">
        <v>14</v>
      </c>
      <c r="F61" s="53">
        <v>0</v>
      </c>
      <c r="G61" s="53">
        <v>0</v>
      </c>
      <c r="H61" s="53">
        <v>0</v>
      </c>
      <c r="I61" s="53">
        <v>0</v>
      </c>
      <c r="J61" s="53">
        <v>0</v>
      </c>
      <c r="K61" s="53">
        <v>0</v>
      </c>
      <c r="L61" s="53">
        <v>0</v>
      </c>
      <c r="M61" s="53">
        <v>0</v>
      </c>
      <c r="N61" s="53">
        <v>0</v>
      </c>
      <c r="O61" s="53">
        <v>0</v>
      </c>
      <c r="P61" s="62">
        <f t="shared" si="7"/>
        <v>0</v>
      </c>
      <c r="Q61" s="48" t="str">
        <f t="shared" si="8"/>
        <v>-</v>
      </c>
      <c r="R61" s="48" t="str">
        <f t="shared" si="9"/>
        <v>-</v>
      </c>
    </row>
    <row r="62" spans="3:18" ht="15" hidden="1" x14ac:dyDescent="0.25">
      <c r="C62" s="256"/>
      <c r="D62" s="257"/>
      <c r="E62" s="51" t="s">
        <v>15</v>
      </c>
      <c r="F62" s="53">
        <v>0</v>
      </c>
      <c r="G62" s="53">
        <v>0</v>
      </c>
      <c r="H62" s="53">
        <v>0</v>
      </c>
      <c r="I62" s="53">
        <v>0</v>
      </c>
      <c r="J62" s="53">
        <v>0</v>
      </c>
      <c r="K62" s="53">
        <v>0</v>
      </c>
      <c r="L62" s="53">
        <v>0</v>
      </c>
      <c r="M62" s="53">
        <v>0</v>
      </c>
      <c r="N62" s="53">
        <v>0</v>
      </c>
      <c r="O62" s="53">
        <v>0</v>
      </c>
      <c r="P62" s="62">
        <f t="shared" si="7"/>
        <v>0</v>
      </c>
      <c r="Q62" s="48" t="str">
        <f t="shared" si="8"/>
        <v>-</v>
      </c>
      <c r="R62" s="48" t="str">
        <f t="shared" si="9"/>
        <v>-</v>
      </c>
    </row>
    <row r="63" spans="3:18" ht="15" hidden="1" x14ac:dyDescent="0.25">
      <c r="C63" s="256"/>
      <c r="D63" s="257"/>
      <c r="E63" s="51" t="s">
        <v>16</v>
      </c>
      <c r="F63" s="53">
        <v>0</v>
      </c>
      <c r="G63" s="53">
        <v>0</v>
      </c>
      <c r="H63" s="53">
        <v>0</v>
      </c>
      <c r="I63" s="53">
        <v>0</v>
      </c>
      <c r="J63" s="53">
        <v>0</v>
      </c>
      <c r="K63" s="53">
        <v>0</v>
      </c>
      <c r="L63" s="53">
        <v>0</v>
      </c>
      <c r="M63" s="53">
        <v>0</v>
      </c>
      <c r="N63" s="53">
        <v>0</v>
      </c>
      <c r="O63" s="53">
        <v>0</v>
      </c>
      <c r="P63" s="62">
        <f t="shared" si="7"/>
        <v>0</v>
      </c>
      <c r="Q63" s="48" t="str">
        <f t="shared" si="8"/>
        <v>-</v>
      </c>
      <c r="R63" s="48" t="str">
        <f t="shared" si="9"/>
        <v>-</v>
      </c>
    </row>
    <row r="64" spans="3:18" ht="15" hidden="1" x14ac:dyDescent="0.25">
      <c r="C64" s="256"/>
      <c r="D64" s="257"/>
      <c r="E64" s="51" t="s">
        <v>17</v>
      </c>
      <c r="F64" s="53">
        <v>95</v>
      </c>
      <c r="G64" s="53">
        <v>93</v>
      </c>
      <c r="H64" s="53">
        <v>90</v>
      </c>
      <c r="I64" s="53">
        <v>87</v>
      </c>
      <c r="J64" s="53">
        <v>92</v>
      </c>
      <c r="K64" s="53">
        <v>90</v>
      </c>
      <c r="L64" s="53">
        <v>82</v>
      </c>
      <c r="M64" s="53">
        <v>80</v>
      </c>
      <c r="N64" s="53">
        <v>76</v>
      </c>
      <c r="O64" s="53">
        <v>72</v>
      </c>
      <c r="P64" s="62">
        <f t="shared" si="7"/>
        <v>8.6434573829531819E-2</v>
      </c>
      <c r="Q64" s="48">
        <f t="shared" si="8"/>
        <v>-5.2631578947368474E-2</v>
      </c>
      <c r="R64" s="48">
        <f t="shared" si="9"/>
        <v>-0.24210526315789471</v>
      </c>
    </row>
    <row r="65" spans="3:18" ht="15" hidden="1" x14ac:dyDescent="0.25">
      <c r="C65" s="256"/>
      <c r="D65" s="257"/>
      <c r="E65" s="51" t="s">
        <v>18</v>
      </c>
      <c r="F65" s="53">
        <v>0</v>
      </c>
      <c r="G65" s="53">
        <v>0</v>
      </c>
      <c r="H65" s="53">
        <v>0</v>
      </c>
      <c r="I65" s="53">
        <v>0</v>
      </c>
      <c r="J65" s="53">
        <v>0</v>
      </c>
      <c r="K65" s="53">
        <v>0</v>
      </c>
      <c r="L65" s="53">
        <v>0</v>
      </c>
      <c r="M65" s="53">
        <v>0</v>
      </c>
      <c r="N65" s="53">
        <v>0</v>
      </c>
      <c r="O65" s="53">
        <v>0</v>
      </c>
      <c r="P65" s="62">
        <f t="shared" si="7"/>
        <v>0</v>
      </c>
      <c r="Q65" s="48" t="str">
        <f t="shared" si="8"/>
        <v>-</v>
      </c>
      <c r="R65" s="48" t="str">
        <f t="shared" si="9"/>
        <v>-</v>
      </c>
    </row>
    <row r="66" spans="3:18" ht="15" hidden="1" x14ac:dyDescent="0.25">
      <c r="C66" s="256"/>
      <c r="D66" s="257"/>
      <c r="E66" s="51" t="s">
        <v>19</v>
      </c>
      <c r="F66" s="53">
        <v>11</v>
      </c>
      <c r="G66" s="53">
        <v>11</v>
      </c>
      <c r="H66" s="53">
        <v>9</v>
      </c>
      <c r="I66" s="53">
        <v>9</v>
      </c>
      <c r="J66" s="53">
        <v>12</v>
      </c>
      <c r="K66" s="53">
        <v>12</v>
      </c>
      <c r="L66" s="53">
        <v>11</v>
      </c>
      <c r="M66" s="53">
        <v>11</v>
      </c>
      <c r="N66" s="53">
        <v>12</v>
      </c>
      <c r="O66" s="53">
        <v>12</v>
      </c>
      <c r="P66" s="62">
        <f t="shared" si="7"/>
        <v>1.4405762304921969E-2</v>
      </c>
      <c r="Q66" s="48">
        <f t="shared" si="8"/>
        <v>0</v>
      </c>
      <c r="R66" s="48">
        <f t="shared" si="9"/>
        <v>9.0909090909090828E-2</v>
      </c>
    </row>
    <row r="67" spans="3:18" ht="15" hidden="1" x14ac:dyDescent="0.25">
      <c r="C67" s="256"/>
      <c r="D67" s="257"/>
      <c r="E67" s="51" t="s">
        <v>20</v>
      </c>
      <c r="F67" s="53">
        <v>10</v>
      </c>
      <c r="G67" s="53">
        <v>9</v>
      </c>
      <c r="H67" s="53">
        <v>8</v>
      </c>
      <c r="I67" s="53">
        <v>9</v>
      </c>
      <c r="J67" s="53">
        <v>9</v>
      </c>
      <c r="K67" s="53">
        <v>8</v>
      </c>
      <c r="L67" s="53">
        <v>7</v>
      </c>
      <c r="M67" s="53">
        <v>7</v>
      </c>
      <c r="N67" s="53">
        <v>6</v>
      </c>
      <c r="O67" s="53">
        <v>5</v>
      </c>
      <c r="P67" s="62">
        <f t="shared" si="7"/>
        <v>6.0024009603841539E-3</v>
      </c>
      <c r="Q67" s="48">
        <f t="shared" si="8"/>
        <v>-0.16666666666666663</v>
      </c>
      <c r="R67" s="48">
        <f t="shared" si="9"/>
        <v>-0.5</v>
      </c>
    </row>
    <row r="68" spans="3:18" ht="15" hidden="1" x14ac:dyDescent="0.25">
      <c r="C68" s="256"/>
      <c r="D68" s="257"/>
      <c r="E68" s="51" t="s">
        <v>21</v>
      </c>
      <c r="F68" s="53">
        <v>5</v>
      </c>
      <c r="G68" s="53">
        <v>5</v>
      </c>
      <c r="H68" s="53">
        <v>5</v>
      </c>
      <c r="I68" s="53">
        <v>5</v>
      </c>
      <c r="J68" s="53">
        <v>5</v>
      </c>
      <c r="K68" s="53">
        <v>17</v>
      </c>
      <c r="L68" s="53">
        <v>18</v>
      </c>
      <c r="M68" s="53">
        <v>20</v>
      </c>
      <c r="N68" s="53">
        <v>20</v>
      </c>
      <c r="O68" s="53">
        <v>5</v>
      </c>
      <c r="P68" s="62">
        <f t="shared" si="7"/>
        <v>6.0024009603841539E-3</v>
      </c>
      <c r="Q68" s="48">
        <f t="shared" si="8"/>
        <v>-0.75</v>
      </c>
      <c r="R68" s="48">
        <f>IF(OR(O68=0, F68=0),"-",O68/F68-1)</f>
        <v>0</v>
      </c>
    </row>
    <row r="69" spans="3:18" ht="15" hidden="1" x14ac:dyDescent="0.25">
      <c r="C69" s="256"/>
      <c r="D69" s="257"/>
      <c r="E69" s="51" t="s">
        <v>22</v>
      </c>
      <c r="F69" s="92"/>
      <c r="G69" s="92"/>
      <c r="H69" s="92"/>
      <c r="I69" s="53">
        <v>32</v>
      </c>
      <c r="J69" s="53">
        <v>31</v>
      </c>
      <c r="K69" s="53">
        <v>30</v>
      </c>
      <c r="L69" s="53">
        <v>29</v>
      </c>
      <c r="M69" s="53">
        <v>28</v>
      </c>
      <c r="N69" s="53">
        <v>29</v>
      </c>
      <c r="O69" s="53">
        <v>27</v>
      </c>
      <c r="P69" s="62">
        <f t="shared" si="7"/>
        <v>3.2412965186074429E-2</v>
      </c>
      <c r="Q69" s="48">
        <f t="shared" si="8"/>
        <v>-6.8965517241379337E-2</v>
      </c>
      <c r="R69" s="48" t="str">
        <f t="shared" si="9"/>
        <v>-</v>
      </c>
    </row>
    <row r="70" spans="3:18" ht="15" hidden="1" x14ac:dyDescent="0.25">
      <c r="C70" s="256"/>
      <c r="D70" s="257"/>
      <c r="E70" s="51" t="s">
        <v>23</v>
      </c>
      <c r="F70" s="53">
        <v>12</v>
      </c>
      <c r="G70" s="53">
        <v>10</v>
      </c>
      <c r="H70" s="53">
        <v>11</v>
      </c>
      <c r="I70" s="53">
        <v>12</v>
      </c>
      <c r="J70" s="53">
        <v>13</v>
      </c>
      <c r="K70" s="53">
        <v>13</v>
      </c>
      <c r="L70" s="53">
        <v>16</v>
      </c>
      <c r="M70" s="53">
        <v>18</v>
      </c>
      <c r="N70" s="53">
        <v>19</v>
      </c>
      <c r="O70" s="53">
        <v>23</v>
      </c>
      <c r="P70" s="62">
        <f t="shared" si="7"/>
        <v>2.7611044417767107E-2</v>
      </c>
      <c r="Q70" s="48">
        <f t="shared" si="8"/>
        <v>0.21052631578947367</v>
      </c>
      <c r="R70" s="48">
        <f t="shared" si="9"/>
        <v>0.91666666666666674</v>
      </c>
    </row>
    <row r="71" spans="3:18" ht="15" hidden="1" x14ac:dyDescent="0.25">
      <c r="C71" s="256"/>
      <c r="D71" s="257"/>
      <c r="E71" s="51" t="s">
        <v>24</v>
      </c>
      <c r="F71" s="53">
        <v>31</v>
      </c>
      <c r="G71" s="53">
        <v>29</v>
      </c>
      <c r="H71" s="53">
        <v>28</v>
      </c>
      <c r="I71" s="53">
        <v>30</v>
      </c>
      <c r="J71" s="53">
        <v>26</v>
      </c>
      <c r="K71" s="53">
        <v>26</v>
      </c>
      <c r="L71" s="53">
        <v>27</v>
      </c>
      <c r="M71" s="53">
        <v>30</v>
      </c>
      <c r="N71" s="53">
        <v>24</v>
      </c>
      <c r="O71" s="53">
        <v>24</v>
      </c>
      <c r="P71" s="62">
        <f t="shared" si="7"/>
        <v>2.8811524609843937E-2</v>
      </c>
      <c r="Q71" s="48">
        <f t="shared" si="8"/>
        <v>0</v>
      </c>
      <c r="R71" s="48">
        <f t="shared" si="9"/>
        <v>-0.22580645161290325</v>
      </c>
    </row>
    <row r="72" spans="3:18" ht="15" hidden="1" x14ac:dyDescent="0.25">
      <c r="C72" s="256"/>
      <c r="D72" s="257"/>
      <c r="E72" s="51" t="s">
        <v>25</v>
      </c>
      <c r="F72" s="53">
        <v>20</v>
      </c>
      <c r="G72" s="53">
        <v>21</v>
      </c>
      <c r="H72" s="53">
        <v>22</v>
      </c>
      <c r="I72" s="53">
        <v>25</v>
      </c>
      <c r="J72" s="53">
        <v>20</v>
      </c>
      <c r="K72" s="53">
        <v>19</v>
      </c>
      <c r="L72" s="53">
        <v>17</v>
      </c>
      <c r="M72" s="53">
        <v>19</v>
      </c>
      <c r="N72" s="53">
        <v>20</v>
      </c>
      <c r="O72" s="53">
        <v>21</v>
      </c>
      <c r="P72" s="62">
        <f t="shared" si="7"/>
        <v>2.5210084033613446E-2</v>
      </c>
      <c r="Q72" s="48">
        <f t="shared" si="8"/>
        <v>5.0000000000000044E-2</v>
      </c>
      <c r="R72" s="48">
        <f t="shared" si="9"/>
        <v>5.0000000000000044E-2</v>
      </c>
    </row>
    <row r="73" spans="3:18" ht="15" hidden="1" x14ac:dyDescent="0.25">
      <c r="C73" s="256"/>
      <c r="D73" s="257"/>
      <c r="E73" s="51" t="s">
        <v>26</v>
      </c>
      <c r="F73" s="53">
        <v>0</v>
      </c>
      <c r="G73" s="53">
        <v>0</v>
      </c>
      <c r="H73" s="53">
        <v>0</v>
      </c>
      <c r="I73" s="53">
        <v>0</v>
      </c>
      <c r="J73" s="53">
        <v>0</v>
      </c>
      <c r="K73" s="53">
        <v>12</v>
      </c>
      <c r="L73" s="53">
        <v>11</v>
      </c>
      <c r="M73" s="53">
        <v>13</v>
      </c>
      <c r="N73" s="53">
        <v>15</v>
      </c>
      <c r="O73" s="53">
        <v>15</v>
      </c>
      <c r="P73" s="62">
        <f t="shared" si="7"/>
        <v>1.800720288115246E-2</v>
      </c>
      <c r="Q73" s="48">
        <f t="shared" si="8"/>
        <v>0</v>
      </c>
      <c r="R73" s="48" t="str">
        <f t="shared" si="9"/>
        <v>-</v>
      </c>
    </row>
    <row r="74" spans="3:18" ht="15" hidden="1" x14ac:dyDescent="0.25">
      <c r="C74" s="256"/>
      <c r="D74" s="257"/>
      <c r="E74" s="51" t="s">
        <v>27</v>
      </c>
      <c r="F74" s="53">
        <v>0</v>
      </c>
      <c r="G74" s="53">
        <v>0</v>
      </c>
      <c r="H74" s="53">
        <v>0</v>
      </c>
      <c r="I74" s="53">
        <v>0</v>
      </c>
      <c r="J74" s="53">
        <v>0</v>
      </c>
      <c r="K74" s="53">
        <v>0</v>
      </c>
      <c r="L74" s="53">
        <v>0</v>
      </c>
      <c r="M74" s="53">
        <v>0</v>
      </c>
      <c r="N74" s="53">
        <v>0</v>
      </c>
      <c r="O74" s="53">
        <v>0</v>
      </c>
      <c r="P74" s="62">
        <f t="shared" si="7"/>
        <v>0</v>
      </c>
      <c r="Q74" s="48" t="str">
        <f t="shared" si="8"/>
        <v>-</v>
      </c>
      <c r="R74" s="48" t="str">
        <f t="shared" si="9"/>
        <v>-</v>
      </c>
    </row>
    <row r="75" spans="3:18" ht="15" hidden="1" x14ac:dyDescent="0.25">
      <c r="C75" s="256"/>
      <c r="D75" s="257"/>
      <c r="E75" s="51" t="s">
        <v>28</v>
      </c>
      <c r="F75" s="53">
        <v>6</v>
      </c>
      <c r="G75" s="53">
        <v>5</v>
      </c>
      <c r="H75" s="53">
        <v>5</v>
      </c>
      <c r="I75" s="53">
        <v>5</v>
      </c>
      <c r="J75" s="53">
        <v>5</v>
      </c>
      <c r="K75" s="53">
        <v>5</v>
      </c>
      <c r="L75" s="53">
        <v>5</v>
      </c>
      <c r="M75" s="53">
        <v>5</v>
      </c>
      <c r="N75" s="53">
        <v>5</v>
      </c>
      <c r="O75" s="53">
        <v>5</v>
      </c>
      <c r="P75" s="62">
        <f t="shared" si="7"/>
        <v>6.0024009603841539E-3</v>
      </c>
      <c r="Q75" s="48">
        <f t="shared" si="8"/>
        <v>0</v>
      </c>
      <c r="R75" s="48">
        <f t="shared" si="9"/>
        <v>-0.16666666666666663</v>
      </c>
    </row>
    <row r="76" spans="3:18" ht="15" hidden="1" x14ac:dyDescent="0.25">
      <c r="C76" s="256"/>
      <c r="D76" s="257"/>
      <c r="E76" s="51" t="s">
        <v>29</v>
      </c>
      <c r="F76" s="53">
        <v>0</v>
      </c>
      <c r="G76" s="53">
        <v>0</v>
      </c>
      <c r="H76" s="53">
        <v>0</v>
      </c>
      <c r="I76" s="53">
        <v>0</v>
      </c>
      <c r="J76" s="53">
        <v>0</v>
      </c>
      <c r="K76" s="53">
        <v>0</v>
      </c>
      <c r="L76" s="53">
        <v>0</v>
      </c>
      <c r="M76" s="53">
        <v>0</v>
      </c>
      <c r="N76" s="53">
        <v>0</v>
      </c>
      <c r="O76" s="53">
        <v>0</v>
      </c>
      <c r="P76" s="62">
        <f t="shared" si="7"/>
        <v>0</v>
      </c>
      <c r="Q76" s="48" t="str">
        <f t="shared" si="8"/>
        <v>-</v>
      </c>
      <c r="R76" s="48" t="str">
        <f t="shared" si="9"/>
        <v>-</v>
      </c>
    </row>
    <row r="77" spans="3:18" ht="15" hidden="1" x14ac:dyDescent="0.25">
      <c r="C77" s="256"/>
      <c r="D77" s="257"/>
      <c r="E77" s="51" t="s">
        <v>30</v>
      </c>
      <c r="F77" s="53">
        <v>33</v>
      </c>
      <c r="G77" s="53">
        <v>33</v>
      </c>
      <c r="H77" s="53">
        <v>28</v>
      </c>
      <c r="I77" s="53">
        <v>30</v>
      </c>
      <c r="J77" s="53">
        <v>33</v>
      </c>
      <c r="K77" s="53">
        <v>32</v>
      </c>
      <c r="L77" s="53">
        <v>33</v>
      </c>
      <c r="M77" s="53">
        <v>34</v>
      </c>
      <c r="N77" s="53">
        <v>36</v>
      </c>
      <c r="O77" s="53">
        <v>35</v>
      </c>
      <c r="P77" s="62">
        <f t="shared" si="7"/>
        <v>4.2016806722689079E-2</v>
      </c>
      <c r="Q77" s="48">
        <f t="shared" si="8"/>
        <v>-2.777777777777779E-2</v>
      </c>
      <c r="R77" s="48">
        <f t="shared" si="9"/>
        <v>6.0606060606060552E-2</v>
      </c>
    </row>
    <row r="78" spans="3:18" ht="15" hidden="1" x14ac:dyDescent="0.25">
      <c r="C78" s="256"/>
      <c r="D78" s="257"/>
      <c r="E78" s="54" t="s">
        <v>41</v>
      </c>
      <c r="F78" s="53">
        <v>0</v>
      </c>
      <c r="G78" s="53">
        <v>0</v>
      </c>
      <c r="H78" s="53">
        <v>0</v>
      </c>
      <c r="I78" s="53">
        <v>0</v>
      </c>
      <c r="J78" s="53">
        <v>0</v>
      </c>
      <c r="K78" s="53">
        <v>0</v>
      </c>
      <c r="L78" s="53">
        <v>0</v>
      </c>
      <c r="M78" s="53">
        <v>0</v>
      </c>
      <c r="N78" s="53">
        <v>0</v>
      </c>
      <c r="O78" s="53">
        <v>303</v>
      </c>
      <c r="P78" s="62">
        <f t="shared" si="7"/>
        <v>0.3637454981992797</v>
      </c>
      <c r="Q78" s="48" t="str">
        <f t="shared" si="8"/>
        <v>-</v>
      </c>
      <c r="R78" s="48" t="str">
        <f t="shared" si="9"/>
        <v>-</v>
      </c>
    </row>
    <row r="79" spans="3:18" ht="21.75" hidden="1" customHeight="1" thickBot="1" x14ac:dyDescent="0.3">
      <c r="C79" s="258"/>
      <c r="D79" s="259"/>
      <c r="E79" s="63" t="s">
        <v>85</v>
      </c>
      <c r="F79" s="64">
        <f t="shared" ref="F79:O79" si="10">SUM(F47:F78)</f>
        <v>510</v>
      </c>
      <c r="G79" s="64">
        <f t="shared" si="10"/>
        <v>491</v>
      </c>
      <c r="H79" s="64">
        <f t="shared" si="10"/>
        <v>466</v>
      </c>
      <c r="I79" s="64">
        <f t="shared" si="10"/>
        <v>519</v>
      </c>
      <c r="J79" s="64">
        <f t="shared" si="10"/>
        <v>550</v>
      </c>
      <c r="K79" s="64">
        <f t="shared" si="10"/>
        <v>568</v>
      </c>
      <c r="L79" s="64">
        <f t="shared" si="10"/>
        <v>557</v>
      </c>
      <c r="M79" s="64">
        <f t="shared" si="10"/>
        <v>585</v>
      </c>
      <c r="N79" s="64">
        <f t="shared" si="10"/>
        <v>552</v>
      </c>
      <c r="O79" s="64">
        <f t="shared" si="10"/>
        <v>833</v>
      </c>
      <c r="P79" s="62">
        <f t="shared" si="7"/>
        <v>1</v>
      </c>
    </row>
    <row r="80" spans="3:18" ht="21.75" hidden="1" customHeight="1" thickTop="1" thickBot="1" x14ac:dyDescent="0.3">
      <c r="C80" s="260"/>
      <c r="D80" s="261"/>
      <c r="E80" s="64" t="s">
        <v>86</v>
      </c>
      <c r="F80" s="64">
        <v>510</v>
      </c>
      <c r="G80" s="64">
        <v>491</v>
      </c>
      <c r="H80" s="64">
        <v>466</v>
      </c>
      <c r="I80" s="64">
        <v>472</v>
      </c>
      <c r="J80" s="64">
        <v>496</v>
      </c>
      <c r="K80" s="64">
        <v>503</v>
      </c>
      <c r="L80" s="64">
        <v>494</v>
      </c>
      <c r="M80" s="64">
        <v>490</v>
      </c>
      <c r="N80" s="64">
        <v>484</v>
      </c>
      <c r="O80" s="64">
        <v>464</v>
      </c>
      <c r="P80" s="62">
        <f t="shared" si="7"/>
        <v>0.55702280912364943</v>
      </c>
      <c r="Q80" s="48">
        <f t="shared" si="8"/>
        <v>-4.132231404958675E-2</v>
      </c>
      <c r="R80" s="48">
        <f>IF(OR(O80=0, F80=0),"-",O80/F80-1)</f>
        <v>-9.0196078431372562E-2</v>
      </c>
    </row>
    <row r="81" spans="3:18" ht="18.75" hidden="1" customHeight="1" thickTop="1" x14ac:dyDescent="0.25">
      <c r="E81" s="57" t="s">
        <v>87</v>
      </c>
      <c r="F81" s="88"/>
      <c r="G81" s="88">
        <f t="shared" ref="G81:N81" si="11">G80/F80-1</f>
        <v>-3.7254901960784292E-2</v>
      </c>
      <c r="H81" s="88">
        <f t="shared" si="11"/>
        <v>-5.0916496945010215E-2</v>
      </c>
      <c r="I81" s="88">
        <f t="shared" si="11"/>
        <v>1.2875536480686733E-2</v>
      </c>
      <c r="J81" s="88">
        <f t="shared" si="11"/>
        <v>5.0847457627118731E-2</v>
      </c>
      <c r="K81" s="88">
        <f t="shared" si="11"/>
        <v>1.4112903225806495E-2</v>
      </c>
      <c r="L81" s="88">
        <f t="shared" si="11"/>
        <v>-1.7892644135188873E-2</v>
      </c>
      <c r="M81" s="88">
        <f t="shared" si="11"/>
        <v>-8.0971659919027994E-3</v>
      </c>
      <c r="N81" s="88">
        <f t="shared" si="11"/>
        <v>-1.2244897959183709E-2</v>
      </c>
      <c r="O81" s="89">
        <f>O80/N80-1</f>
        <v>-4.132231404958675E-2</v>
      </c>
      <c r="R81" s="60"/>
    </row>
    <row r="82" spans="3:18" ht="15" hidden="1" x14ac:dyDescent="0.25">
      <c r="F82" s="67"/>
      <c r="G82" s="67"/>
      <c r="H82" s="67"/>
      <c r="I82" s="67"/>
      <c r="J82" s="67"/>
      <c r="K82" s="67"/>
      <c r="L82" s="67"/>
      <c r="M82" s="67"/>
      <c r="N82" s="67"/>
      <c r="O82" s="67"/>
      <c r="P82" s="68"/>
      <c r="Q82" s="69"/>
      <c r="R82" s="60"/>
    </row>
    <row r="83" spans="3:18" hidden="1" x14ac:dyDescent="0.15"/>
    <row r="84" spans="3:18" ht="18.75" x14ac:dyDescent="0.25">
      <c r="C84" s="264" t="s">
        <v>215</v>
      </c>
      <c r="D84" s="265"/>
      <c r="E84" s="269" t="s">
        <v>120</v>
      </c>
      <c r="F84" s="270"/>
      <c r="G84" s="270"/>
      <c r="H84" s="270"/>
      <c r="I84" s="270"/>
      <c r="J84" s="270"/>
      <c r="K84" s="270"/>
      <c r="L84" s="270"/>
      <c r="M84" s="270"/>
      <c r="N84" s="270"/>
      <c r="O84" s="271"/>
      <c r="Q84" s="49"/>
      <c r="R84" s="49"/>
    </row>
    <row r="85" spans="3:18" ht="15" x14ac:dyDescent="0.15">
      <c r="C85" s="262" t="s">
        <v>93</v>
      </c>
      <c r="D85" s="263"/>
      <c r="E85" s="43">
        <v>2</v>
      </c>
      <c r="F85" s="44">
        <v>2004</v>
      </c>
      <c r="G85" s="44">
        <f t="shared" ref="G85:O85" si="12">F85+1</f>
        <v>2005</v>
      </c>
      <c r="H85" s="44">
        <f t="shared" si="12"/>
        <v>2006</v>
      </c>
      <c r="I85" s="44">
        <f t="shared" si="12"/>
        <v>2007</v>
      </c>
      <c r="J85" s="44">
        <f t="shared" si="12"/>
        <v>2008</v>
      </c>
      <c r="K85" s="44">
        <f t="shared" si="12"/>
        <v>2009</v>
      </c>
      <c r="L85" s="44">
        <f t="shared" si="12"/>
        <v>2010</v>
      </c>
      <c r="M85" s="44">
        <f t="shared" si="12"/>
        <v>2011</v>
      </c>
      <c r="N85" s="44">
        <f t="shared" si="12"/>
        <v>2012</v>
      </c>
      <c r="O85" s="44">
        <f t="shared" si="12"/>
        <v>2013</v>
      </c>
      <c r="P85" s="50" t="s">
        <v>91</v>
      </c>
      <c r="Q85" s="46" t="s">
        <v>88</v>
      </c>
      <c r="R85" s="47" t="s">
        <v>89</v>
      </c>
    </row>
    <row r="86" spans="3:18" ht="15" x14ac:dyDescent="0.25">
      <c r="C86" s="256"/>
      <c r="D86" s="257"/>
      <c r="E86" s="51" t="s">
        <v>0</v>
      </c>
      <c r="F86" s="53">
        <v>36</v>
      </c>
      <c r="G86" s="53">
        <v>38</v>
      </c>
      <c r="H86" s="53">
        <v>38</v>
      </c>
      <c r="I86" s="53">
        <v>36</v>
      </c>
      <c r="J86" s="53">
        <v>34</v>
      </c>
      <c r="K86" s="53">
        <v>33</v>
      </c>
      <c r="L86" s="53">
        <v>33</v>
      </c>
      <c r="M86" s="53">
        <v>33</v>
      </c>
      <c r="N86" s="53">
        <v>31</v>
      </c>
      <c r="O86" s="53">
        <v>30</v>
      </c>
      <c r="P86" s="62">
        <f>O86/$O$118</f>
        <v>3.9630118890356669E-2</v>
      </c>
      <c r="Q86" s="94">
        <f>IF(OR(O86=0, N86=0),"-",O86/N86-1)</f>
        <v>-3.2258064516129004E-2</v>
      </c>
      <c r="R86" s="94">
        <f>IF(OR(O86=0, F86=0),"-",O86/F86-1)</f>
        <v>-0.16666666666666663</v>
      </c>
    </row>
    <row r="87" spans="3:18" ht="15" x14ac:dyDescent="0.25">
      <c r="C87" s="256"/>
      <c r="D87" s="257"/>
      <c r="E87" s="51" t="s">
        <v>1</v>
      </c>
      <c r="F87" s="53">
        <v>0</v>
      </c>
      <c r="G87" s="53">
        <v>0</v>
      </c>
      <c r="H87" s="53">
        <v>0</v>
      </c>
      <c r="I87" s="53">
        <v>0</v>
      </c>
      <c r="J87" s="53">
        <v>0</v>
      </c>
      <c r="K87" s="53">
        <v>0</v>
      </c>
      <c r="L87" s="53">
        <v>0</v>
      </c>
      <c r="M87" s="53">
        <v>0</v>
      </c>
      <c r="N87" s="53">
        <v>0</v>
      </c>
      <c r="O87" s="169">
        <v>0</v>
      </c>
      <c r="P87" s="62">
        <f t="shared" ref="P87:P118" si="13">O87/$O$118</f>
        <v>0</v>
      </c>
      <c r="Q87" s="94" t="str">
        <f t="shared" ref="Q87:Q117" si="14">IF(OR(O87=0, N87=0),"-",O87/N87-1)</f>
        <v>-</v>
      </c>
      <c r="R87" s="94" t="str">
        <f t="shared" ref="R87:R117" si="15">IF(OR(O87=0, F87=0),"-",O87/F87-1)</f>
        <v>-</v>
      </c>
    </row>
    <row r="88" spans="3:18" ht="15" x14ac:dyDescent="0.25">
      <c r="C88" s="256"/>
      <c r="D88" s="257"/>
      <c r="E88" s="51" t="s">
        <v>2</v>
      </c>
      <c r="F88" s="53">
        <v>0</v>
      </c>
      <c r="G88" s="53">
        <v>0</v>
      </c>
      <c r="H88" s="53">
        <v>0</v>
      </c>
      <c r="I88" s="53">
        <v>31</v>
      </c>
      <c r="J88" s="53">
        <v>31</v>
      </c>
      <c r="K88" s="53">
        <v>30</v>
      </c>
      <c r="L88" s="53">
        <v>30</v>
      </c>
      <c r="M88" s="53">
        <v>30</v>
      </c>
      <c r="N88" s="53">
        <v>30</v>
      </c>
      <c r="O88" s="228">
        <v>30</v>
      </c>
      <c r="P88" s="62">
        <f t="shared" si="13"/>
        <v>3.9630118890356669E-2</v>
      </c>
      <c r="Q88" s="94">
        <f t="shared" si="14"/>
        <v>0</v>
      </c>
      <c r="R88" s="94" t="str">
        <f t="shared" si="15"/>
        <v>-</v>
      </c>
    </row>
    <row r="89" spans="3:18" ht="15" x14ac:dyDescent="0.25">
      <c r="C89" s="256"/>
      <c r="D89" s="257"/>
      <c r="E89" s="51" t="s">
        <v>3</v>
      </c>
      <c r="F89" s="53">
        <v>51</v>
      </c>
      <c r="G89" s="53">
        <v>47</v>
      </c>
      <c r="H89" s="53">
        <v>47</v>
      </c>
      <c r="I89" s="53">
        <v>45</v>
      </c>
      <c r="J89" s="53">
        <v>61</v>
      </c>
      <c r="K89" s="53">
        <v>65</v>
      </c>
      <c r="L89" s="53">
        <v>65</v>
      </c>
      <c r="M89" s="53">
        <v>51</v>
      </c>
      <c r="N89" s="53">
        <v>48</v>
      </c>
      <c r="O89" s="53">
        <v>44</v>
      </c>
      <c r="P89" s="62">
        <f t="shared" si="13"/>
        <v>5.8124174372523117E-2</v>
      </c>
      <c r="Q89" s="94">
        <f t="shared" si="14"/>
        <v>-8.333333333333337E-2</v>
      </c>
      <c r="R89" s="94">
        <f t="shared" si="15"/>
        <v>-0.13725490196078427</v>
      </c>
    </row>
    <row r="90" spans="3:18" ht="15" x14ac:dyDescent="0.25">
      <c r="C90" s="256"/>
      <c r="D90" s="257"/>
      <c r="E90" s="51" t="s">
        <v>4</v>
      </c>
      <c r="F90" s="53">
        <v>0</v>
      </c>
      <c r="G90" s="53">
        <v>0</v>
      </c>
      <c r="H90" s="53">
        <v>0</v>
      </c>
      <c r="I90" s="53">
        <v>0</v>
      </c>
      <c r="J90" s="53">
        <v>0</v>
      </c>
      <c r="K90" s="53">
        <v>0</v>
      </c>
      <c r="L90" s="53">
        <v>0</v>
      </c>
      <c r="M90" s="53">
        <v>0</v>
      </c>
      <c r="N90" s="53">
        <v>0</v>
      </c>
      <c r="O90" s="53">
        <v>0</v>
      </c>
      <c r="P90" s="62">
        <f t="shared" si="13"/>
        <v>0</v>
      </c>
      <c r="Q90" s="94" t="str">
        <f t="shared" si="14"/>
        <v>-</v>
      </c>
      <c r="R90" s="94" t="str">
        <f t="shared" si="15"/>
        <v>-</v>
      </c>
    </row>
    <row r="91" spans="3:18" ht="15" x14ac:dyDescent="0.25">
      <c r="C91" s="256"/>
      <c r="D91" s="257"/>
      <c r="E91" s="51" t="s">
        <v>5</v>
      </c>
      <c r="F91" s="53">
        <v>0</v>
      </c>
      <c r="G91" s="53">
        <v>0</v>
      </c>
      <c r="H91" s="53">
        <v>0</v>
      </c>
      <c r="I91" s="53">
        <v>0</v>
      </c>
      <c r="J91" s="53">
        <v>0</v>
      </c>
      <c r="K91" s="53">
        <v>0</v>
      </c>
      <c r="L91" s="53">
        <v>0</v>
      </c>
      <c r="M91" s="53">
        <v>0</v>
      </c>
      <c r="N91" s="53">
        <v>0</v>
      </c>
      <c r="O91" s="53">
        <v>0</v>
      </c>
      <c r="P91" s="62">
        <f t="shared" si="13"/>
        <v>0</v>
      </c>
      <c r="Q91" s="94" t="str">
        <f t="shared" si="14"/>
        <v>-</v>
      </c>
      <c r="R91" s="94" t="str">
        <f t="shared" si="15"/>
        <v>-</v>
      </c>
    </row>
    <row r="92" spans="3:18" ht="15" x14ac:dyDescent="0.25">
      <c r="C92" s="256"/>
      <c r="D92" s="257"/>
      <c r="E92" s="51" t="s">
        <v>6</v>
      </c>
      <c r="F92" s="53">
        <v>148</v>
      </c>
      <c r="G92" s="53">
        <v>145</v>
      </c>
      <c r="H92" s="53">
        <v>142</v>
      </c>
      <c r="I92" s="53">
        <v>142</v>
      </c>
      <c r="J92" s="53">
        <v>142</v>
      </c>
      <c r="K92" s="53">
        <v>135</v>
      </c>
      <c r="L92" s="53">
        <v>134</v>
      </c>
      <c r="M92" s="53">
        <v>135</v>
      </c>
      <c r="N92" s="53">
        <v>130</v>
      </c>
      <c r="O92" s="53">
        <v>129</v>
      </c>
      <c r="P92" s="62">
        <f t="shared" si="13"/>
        <v>0.17040951122853368</v>
      </c>
      <c r="Q92" s="94">
        <f t="shared" si="14"/>
        <v>-7.692307692307665E-3</v>
      </c>
      <c r="R92" s="94">
        <f t="shared" si="15"/>
        <v>-0.1283783783783784</v>
      </c>
    </row>
    <row r="93" spans="3:18" ht="15" x14ac:dyDescent="0.25">
      <c r="C93" s="256"/>
      <c r="D93" s="257"/>
      <c r="E93" s="51" t="s">
        <v>7</v>
      </c>
      <c r="F93" s="53">
        <v>0</v>
      </c>
      <c r="G93" s="53">
        <v>0</v>
      </c>
      <c r="H93" s="53">
        <v>0</v>
      </c>
      <c r="I93" s="53">
        <v>0</v>
      </c>
      <c r="J93" s="53">
        <v>0</v>
      </c>
      <c r="K93" s="53">
        <v>0</v>
      </c>
      <c r="L93" s="53">
        <v>0</v>
      </c>
      <c r="M93" s="53">
        <v>0</v>
      </c>
      <c r="N93" s="53">
        <v>0</v>
      </c>
      <c r="O93" s="53">
        <v>0</v>
      </c>
      <c r="P93" s="62">
        <f t="shared" si="13"/>
        <v>0</v>
      </c>
      <c r="Q93" s="94" t="str">
        <f t="shared" si="14"/>
        <v>-</v>
      </c>
      <c r="R93" s="94" t="str">
        <f t="shared" si="15"/>
        <v>-</v>
      </c>
    </row>
    <row r="94" spans="3:18" ht="15" x14ac:dyDescent="0.25">
      <c r="C94" s="256"/>
      <c r="D94" s="257"/>
      <c r="E94" s="51" t="s">
        <v>8</v>
      </c>
      <c r="F94" s="53">
        <v>8</v>
      </c>
      <c r="G94" s="53">
        <v>8</v>
      </c>
      <c r="H94" s="53">
        <v>8</v>
      </c>
      <c r="I94" s="53">
        <v>8</v>
      </c>
      <c r="J94" s="53">
        <v>8</v>
      </c>
      <c r="K94" s="53">
        <v>7</v>
      </c>
      <c r="L94" s="53">
        <v>7</v>
      </c>
      <c r="M94" s="53">
        <v>7</v>
      </c>
      <c r="N94" s="53">
        <v>7</v>
      </c>
      <c r="O94" s="53">
        <v>7</v>
      </c>
      <c r="P94" s="62">
        <f t="shared" si="13"/>
        <v>9.247027741083224E-3</v>
      </c>
      <c r="Q94" s="94">
        <f t="shared" si="14"/>
        <v>0</v>
      </c>
      <c r="R94" s="94">
        <f t="shared" si="15"/>
        <v>-0.125</v>
      </c>
    </row>
    <row r="95" spans="3:18" ht="15" x14ac:dyDescent="0.25">
      <c r="C95" s="256"/>
      <c r="D95" s="257"/>
      <c r="E95" s="51" t="s">
        <v>9</v>
      </c>
      <c r="F95" s="53">
        <v>129</v>
      </c>
      <c r="G95" s="53">
        <v>123</v>
      </c>
      <c r="H95" s="53">
        <v>116</v>
      </c>
      <c r="I95" s="53">
        <v>118</v>
      </c>
      <c r="J95" s="53">
        <v>120</v>
      </c>
      <c r="K95" s="53">
        <v>120</v>
      </c>
      <c r="L95" s="53">
        <v>120</v>
      </c>
      <c r="M95" s="53">
        <v>127</v>
      </c>
      <c r="N95" s="53">
        <v>139</v>
      </c>
      <c r="O95" s="228">
        <v>139</v>
      </c>
      <c r="P95" s="62">
        <f>O95/$O$118</f>
        <v>0.18361955085865259</v>
      </c>
      <c r="Q95" s="94">
        <f t="shared" si="14"/>
        <v>0</v>
      </c>
      <c r="R95" s="94">
        <f t="shared" si="15"/>
        <v>7.7519379844961156E-2</v>
      </c>
    </row>
    <row r="96" spans="3:18" ht="15" x14ac:dyDescent="0.25">
      <c r="C96" s="256"/>
      <c r="D96" s="257"/>
      <c r="E96" s="51" t="s">
        <v>10</v>
      </c>
      <c r="F96" s="53">
        <v>16</v>
      </c>
      <c r="G96" s="53">
        <v>16</v>
      </c>
      <c r="H96" s="53">
        <v>16</v>
      </c>
      <c r="I96" s="53">
        <v>16</v>
      </c>
      <c r="J96" s="53">
        <v>16</v>
      </c>
      <c r="K96" s="53">
        <v>16</v>
      </c>
      <c r="L96" s="53">
        <v>16</v>
      </c>
      <c r="M96" s="53">
        <v>16</v>
      </c>
      <c r="N96" s="53">
        <v>16</v>
      </c>
      <c r="O96" s="53">
        <v>16</v>
      </c>
      <c r="P96" s="62">
        <f t="shared" si="13"/>
        <v>2.1136063408190225E-2</v>
      </c>
      <c r="Q96" s="94">
        <f t="shared" si="14"/>
        <v>0</v>
      </c>
      <c r="R96" s="94">
        <f t="shared" si="15"/>
        <v>0</v>
      </c>
    </row>
    <row r="97" spans="3:18" ht="15" x14ac:dyDescent="0.25">
      <c r="C97" s="256"/>
      <c r="D97" s="257"/>
      <c r="E97" s="51" t="s">
        <v>11</v>
      </c>
      <c r="F97" s="53">
        <v>0</v>
      </c>
      <c r="G97" s="53">
        <v>0</v>
      </c>
      <c r="H97" s="53">
        <v>0</v>
      </c>
      <c r="I97" s="53">
        <v>0</v>
      </c>
      <c r="J97" s="53">
        <v>0</v>
      </c>
      <c r="K97" s="53">
        <v>0</v>
      </c>
      <c r="L97" s="53">
        <v>0</v>
      </c>
      <c r="M97" s="53">
        <v>0</v>
      </c>
      <c r="N97" s="53">
        <v>0</v>
      </c>
      <c r="O97" s="53">
        <v>0</v>
      </c>
      <c r="P97" s="62">
        <f t="shared" si="13"/>
        <v>0</v>
      </c>
      <c r="Q97" s="94" t="str">
        <f t="shared" si="14"/>
        <v>-</v>
      </c>
      <c r="R97" s="94" t="str">
        <f t="shared" si="15"/>
        <v>-</v>
      </c>
    </row>
    <row r="98" spans="3:18" ht="15" x14ac:dyDescent="0.25">
      <c r="C98" s="256"/>
      <c r="D98" s="257"/>
      <c r="E98" s="51" t="s">
        <v>12</v>
      </c>
      <c r="F98" s="53">
        <v>53</v>
      </c>
      <c r="G98" s="53">
        <v>53</v>
      </c>
      <c r="H98" s="53">
        <v>48</v>
      </c>
      <c r="I98" s="53">
        <v>41</v>
      </c>
      <c r="J98" s="53">
        <v>42</v>
      </c>
      <c r="K98" s="53">
        <v>44</v>
      </c>
      <c r="L98" s="53">
        <v>37</v>
      </c>
      <c r="M98" s="53">
        <v>35</v>
      </c>
      <c r="N98" s="53">
        <v>35</v>
      </c>
      <c r="O98" s="53">
        <v>30</v>
      </c>
      <c r="P98" s="62">
        <f t="shared" si="13"/>
        <v>3.9630118890356669E-2</v>
      </c>
      <c r="Q98" s="94">
        <f t="shared" si="14"/>
        <v>-0.1428571428571429</v>
      </c>
      <c r="R98" s="94">
        <f t="shared" si="15"/>
        <v>-0.43396226415094341</v>
      </c>
    </row>
    <row r="99" spans="3:18" ht="15" x14ac:dyDescent="0.25">
      <c r="C99" s="256"/>
      <c r="D99" s="257"/>
      <c r="E99" s="51" t="s">
        <v>13</v>
      </c>
      <c r="F99" s="53">
        <v>21</v>
      </c>
      <c r="G99" s="53">
        <v>15</v>
      </c>
      <c r="H99" s="53">
        <v>16</v>
      </c>
      <c r="I99" s="53">
        <v>15</v>
      </c>
      <c r="J99" s="53">
        <v>16</v>
      </c>
      <c r="K99" s="53">
        <v>17</v>
      </c>
      <c r="L99" s="53">
        <v>16</v>
      </c>
      <c r="M99" s="53">
        <v>17</v>
      </c>
      <c r="N99" s="53">
        <v>17</v>
      </c>
      <c r="O99" s="53">
        <v>16</v>
      </c>
      <c r="P99" s="62">
        <f t="shared" si="13"/>
        <v>2.1136063408190225E-2</v>
      </c>
      <c r="Q99" s="94">
        <f t="shared" si="14"/>
        <v>-5.8823529411764719E-2</v>
      </c>
      <c r="R99" s="94">
        <f t="shared" si="15"/>
        <v>-0.23809523809523814</v>
      </c>
    </row>
    <row r="100" spans="3:18" ht="15" x14ac:dyDescent="0.25">
      <c r="C100" s="256"/>
      <c r="D100" s="257"/>
      <c r="E100" s="51" t="s">
        <v>14</v>
      </c>
      <c r="F100" s="53">
        <v>0</v>
      </c>
      <c r="G100" s="53">
        <v>0</v>
      </c>
      <c r="H100" s="53">
        <v>0</v>
      </c>
      <c r="I100" s="53">
        <v>0</v>
      </c>
      <c r="J100" s="53">
        <v>0</v>
      </c>
      <c r="K100" s="53">
        <v>0</v>
      </c>
      <c r="L100" s="53">
        <v>0</v>
      </c>
      <c r="M100" s="53">
        <v>0</v>
      </c>
      <c r="N100" s="53">
        <v>0</v>
      </c>
      <c r="O100" s="53">
        <v>0</v>
      </c>
      <c r="P100" s="62">
        <f t="shared" si="13"/>
        <v>0</v>
      </c>
      <c r="Q100" s="94" t="str">
        <f t="shared" si="14"/>
        <v>-</v>
      </c>
      <c r="R100" s="94" t="str">
        <f t="shared" si="15"/>
        <v>-</v>
      </c>
    </row>
    <row r="101" spans="3:18" ht="15" x14ac:dyDescent="0.25">
      <c r="C101" s="256"/>
      <c r="D101" s="257"/>
      <c r="E101" s="51" t="s">
        <v>15</v>
      </c>
      <c r="F101" s="53">
        <v>0</v>
      </c>
      <c r="G101" s="53">
        <v>0</v>
      </c>
      <c r="H101" s="53">
        <v>0</v>
      </c>
      <c r="I101" s="53">
        <v>0</v>
      </c>
      <c r="J101" s="53">
        <v>0</v>
      </c>
      <c r="K101" s="53">
        <v>0</v>
      </c>
      <c r="L101" s="53">
        <v>0</v>
      </c>
      <c r="M101" s="53">
        <v>0</v>
      </c>
      <c r="N101" s="53">
        <v>0</v>
      </c>
      <c r="O101" s="53">
        <v>0</v>
      </c>
      <c r="P101" s="62">
        <f t="shared" si="13"/>
        <v>0</v>
      </c>
      <c r="Q101" s="94" t="str">
        <f t="shared" si="14"/>
        <v>-</v>
      </c>
      <c r="R101" s="94" t="str">
        <f t="shared" si="15"/>
        <v>-</v>
      </c>
    </row>
    <row r="102" spans="3:18" ht="15" x14ac:dyDescent="0.25">
      <c r="C102" s="256"/>
      <c r="D102" s="257"/>
      <c r="E102" s="51" t="s">
        <v>16</v>
      </c>
      <c r="F102" s="53">
        <v>0</v>
      </c>
      <c r="G102" s="53">
        <v>0</v>
      </c>
      <c r="H102" s="53">
        <v>0</v>
      </c>
      <c r="I102" s="53">
        <v>0</v>
      </c>
      <c r="J102" s="53">
        <v>0</v>
      </c>
      <c r="K102" s="53">
        <v>4</v>
      </c>
      <c r="L102" s="53">
        <v>4</v>
      </c>
      <c r="M102" s="53">
        <v>4</v>
      </c>
      <c r="N102" s="53">
        <v>4</v>
      </c>
      <c r="O102" s="53">
        <v>4</v>
      </c>
      <c r="P102" s="62">
        <f t="shared" si="13"/>
        <v>5.2840158520475562E-3</v>
      </c>
      <c r="Q102" s="94">
        <f t="shared" si="14"/>
        <v>0</v>
      </c>
      <c r="R102" s="94" t="str">
        <f t="shared" si="15"/>
        <v>-</v>
      </c>
    </row>
    <row r="103" spans="3:18" ht="15" x14ac:dyDescent="0.25">
      <c r="C103" s="256"/>
      <c r="D103" s="257"/>
      <c r="E103" s="51" t="s">
        <v>17</v>
      </c>
      <c r="F103" s="53">
        <v>99</v>
      </c>
      <c r="G103" s="53">
        <v>97</v>
      </c>
      <c r="H103" s="53">
        <v>93</v>
      </c>
      <c r="I103" s="53">
        <v>92</v>
      </c>
      <c r="J103" s="53">
        <v>101</v>
      </c>
      <c r="K103" s="53">
        <v>94</v>
      </c>
      <c r="L103" s="53">
        <v>87</v>
      </c>
      <c r="M103" s="53">
        <v>86</v>
      </c>
      <c r="N103" s="53">
        <v>84</v>
      </c>
      <c r="O103" s="53">
        <v>79</v>
      </c>
      <c r="P103" s="62">
        <f t="shared" si="13"/>
        <v>0.10435931307793923</v>
      </c>
      <c r="Q103" s="94">
        <f t="shared" si="14"/>
        <v>-5.9523809523809534E-2</v>
      </c>
      <c r="R103" s="94">
        <f t="shared" si="15"/>
        <v>-0.20202020202020199</v>
      </c>
    </row>
    <row r="104" spans="3:18" ht="15" x14ac:dyDescent="0.25">
      <c r="C104" s="256"/>
      <c r="D104" s="257"/>
      <c r="E104" s="51" t="s">
        <v>18</v>
      </c>
      <c r="F104" s="53">
        <v>0</v>
      </c>
      <c r="G104" s="53">
        <v>0</v>
      </c>
      <c r="H104" s="53">
        <v>0</v>
      </c>
      <c r="I104" s="53">
        <v>0</v>
      </c>
      <c r="J104" s="53">
        <v>0</v>
      </c>
      <c r="K104" s="53">
        <v>0</v>
      </c>
      <c r="L104" s="53">
        <v>0</v>
      </c>
      <c r="M104" s="53">
        <v>0</v>
      </c>
      <c r="N104" s="53">
        <v>0</v>
      </c>
      <c r="O104" s="53">
        <v>0</v>
      </c>
      <c r="P104" s="62">
        <f t="shared" si="13"/>
        <v>0</v>
      </c>
      <c r="Q104" s="94" t="str">
        <f t="shared" si="14"/>
        <v>-</v>
      </c>
      <c r="R104" s="94" t="str">
        <f t="shared" si="15"/>
        <v>-</v>
      </c>
    </row>
    <row r="105" spans="3:18" ht="15" x14ac:dyDescent="0.25">
      <c r="C105" s="256"/>
      <c r="D105" s="257"/>
      <c r="E105" s="51" t="s">
        <v>19</v>
      </c>
      <c r="F105" s="53">
        <v>11</v>
      </c>
      <c r="G105" s="53">
        <v>11</v>
      </c>
      <c r="H105" s="53">
        <v>10</v>
      </c>
      <c r="I105" s="53">
        <v>10</v>
      </c>
      <c r="J105" s="53">
        <v>12</v>
      </c>
      <c r="K105" s="53">
        <v>12</v>
      </c>
      <c r="L105" s="53">
        <v>11</v>
      </c>
      <c r="M105" s="53">
        <v>11</v>
      </c>
      <c r="N105" s="53">
        <v>14</v>
      </c>
      <c r="O105" s="228">
        <v>14</v>
      </c>
      <c r="P105" s="62">
        <f t="shared" si="13"/>
        <v>1.8494055482166448E-2</v>
      </c>
      <c r="Q105" s="94">
        <f t="shared" si="14"/>
        <v>0</v>
      </c>
      <c r="R105" s="94">
        <f t="shared" si="15"/>
        <v>0.27272727272727271</v>
      </c>
    </row>
    <row r="106" spans="3:18" ht="15" x14ac:dyDescent="0.25">
      <c r="C106" s="256"/>
      <c r="D106" s="257"/>
      <c r="E106" s="51" t="s">
        <v>20</v>
      </c>
      <c r="F106" s="53">
        <v>11</v>
      </c>
      <c r="G106" s="53">
        <v>11</v>
      </c>
      <c r="H106" s="53">
        <v>10</v>
      </c>
      <c r="I106" s="53">
        <v>10</v>
      </c>
      <c r="J106" s="53">
        <v>10</v>
      </c>
      <c r="K106" s="53">
        <v>9</v>
      </c>
      <c r="L106" s="53">
        <v>8</v>
      </c>
      <c r="M106" s="53">
        <v>8</v>
      </c>
      <c r="N106" s="53">
        <v>7</v>
      </c>
      <c r="O106" s="53">
        <v>5</v>
      </c>
      <c r="P106" s="62">
        <f t="shared" si="13"/>
        <v>6.6050198150594455E-3</v>
      </c>
      <c r="Q106" s="94">
        <f t="shared" si="14"/>
        <v>-0.2857142857142857</v>
      </c>
      <c r="R106" s="94">
        <f t="shared" si="15"/>
        <v>-0.54545454545454541</v>
      </c>
    </row>
    <row r="107" spans="3:18" ht="15" x14ac:dyDescent="0.25">
      <c r="C107" s="256"/>
      <c r="D107" s="257"/>
      <c r="E107" s="51" t="s">
        <v>21</v>
      </c>
      <c r="F107" s="53">
        <v>12</v>
      </c>
      <c r="G107" s="53">
        <v>12</v>
      </c>
      <c r="H107" s="53">
        <v>12</v>
      </c>
      <c r="I107" s="53">
        <v>9</v>
      </c>
      <c r="J107" s="53">
        <v>5</v>
      </c>
      <c r="K107" s="53">
        <v>22</v>
      </c>
      <c r="L107" s="53">
        <v>24</v>
      </c>
      <c r="M107" s="53">
        <v>27</v>
      </c>
      <c r="N107" s="53">
        <v>27</v>
      </c>
      <c r="O107" s="53">
        <v>7</v>
      </c>
      <c r="P107" s="62">
        <f t="shared" si="13"/>
        <v>9.247027741083224E-3</v>
      </c>
      <c r="Q107" s="94">
        <f t="shared" si="14"/>
        <v>-0.7407407407407407</v>
      </c>
      <c r="R107" s="94">
        <f t="shared" si="15"/>
        <v>-0.41666666666666663</v>
      </c>
    </row>
    <row r="108" spans="3:18" ht="15" x14ac:dyDescent="0.25">
      <c r="C108" s="256"/>
      <c r="D108" s="257"/>
      <c r="E108" s="51" t="s">
        <v>22</v>
      </c>
      <c r="F108" s="92">
        <v>0</v>
      </c>
      <c r="G108" s="92">
        <v>0</v>
      </c>
      <c r="H108" s="92">
        <v>0</v>
      </c>
      <c r="I108" s="53">
        <v>0</v>
      </c>
      <c r="J108" s="53">
        <v>0</v>
      </c>
      <c r="K108" s="53">
        <v>0</v>
      </c>
      <c r="L108" s="53">
        <v>0</v>
      </c>
      <c r="M108" s="53">
        <v>0</v>
      </c>
      <c r="N108" s="53">
        <v>0</v>
      </c>
      <c r="O108" s="53">
        <v>47</v>
      </c>
      <c r="P108" s="62">
        <f t="shared" si="13"/>
        <v>6.2087186261558784E-2</v>
      </c>
      <c r="Q108" s="94" t="str">
        <f t="shared" si="14"/>
        <v>-</v>
      </c>
      <c r="R108" s="94" t="str">
        <f t="shared" si="15"/>
        <v>-</v>
      </c>
    </row>
    <row r="109" spans="3:18" ht="15" x14ac:dyDescent="0.25">
      <c r="C109" s="256"/>
      <c r="D109" s="257"/>
      <c r="E109" s="51" t="s">
        <v>23</v>
      </c>
      <c r="F109" s="53">
        <v>13</v>
      </c>
      <c r="G109" s="53">
        <v>11</v>
      </c>
      <c r="H109" s="53">
        <v>11</v>
      </c>
      <c r="I109" s="53">
        <v>12</v>
      </c>
      <c r="J109" s="53">
        <v>13</v>
      </c>
      <c r="K109" s="53">
        <v>13</v>
      </c>
      <c r="L109" s="53">
        <v>16</v>
      </c>
      <c r="M109" s="53">
        <v>16</v>
      </c>
      <c r="N109" s="53">
        <v>17</v>
      </c>
      <c r="O109" s="53">
        <v>21</v>
      </c>
      <c r="P109" s="62">
        <f t="shared" si="13"/>
        <v>2.7741083223249668E-2</v>
      </c>
      <c r="Q109" s="94">
        <f t="shared" si="14"/>
        <v>0.23529411764705888</v>
      </c>
      <c r="R109" s="94">
        <f t="shared" si="15"/>
        <v>0.61538461538461542</v>
      </c>
    </row>
    <row r="110" spans="3:18" ht="15" x14ac:dyDescent="0.25">
      <c r="C110" s="256"/>
      <c r="D110" s="257"/>
      <c r="E110" s="51" t="s">
        <v>24</v>
      </c>
      <c r="F110" s="53">
        <v>32</v>
      </c>
      <c r="G110" s="53">
        <v>31</v>
      </c>
      <c r="H110" s="53">
        <v>28</v>
      </c>
      <c r="I110" s="53">
        <v>30</v>
      </c>
      <c r="J110" s="53">
        <v>29</v>
      </c>
      <c r="K110" s="53">
        <v>29</v>
      </c>
      <c r="L110" s="53">
        <v>28</v>
      </c>
      <c r="M110" s="53">
        <v>29</v>
      </c>
      <c r="N110" s="53">
        <v>26</v>
      </c>
      <c r="O110" s="228">
        <v>26</v>
      </c>
      <c r="P110" s="62">
        <f t="shared" si="13"/>
        <v>3.4346103038309116E-2</v>
      </c>
      <c r="Q110" s="94">
        <f t="shared" si="14"/>
        <v>0</v>
      </c>
      <c r="R110" s="94">
        <f t="shared" si="15"/>
        <v>-0.1875</v>
      </c>
    </row>
    <row r="111" spans="3:18" ht="15" x14ac:dyDescent="0.25">
      <c r="C111" s="256"/>
      <c r="D111" s="257"/>
      <c r="E111" s="51" t="s">
        <v>25</v>
      </c>
      <c r="F111" s="53">
        <v>34.25</v>
      </c>
      <c r="G111" s="53">
        <v>32.625</v>
      </c>
      <c r="H111" s="53">
        <v>31</v>
      </c>
      <c r="I111" s="53">
        <v>30</v>
      </c>
      <c r="J111" s="53">
        <v>26</v>
      </c>
      <c r="K111" s="53">
        <v>24</v>
      </c>
      <c r="L111" s="53">
        <v>23</v>
      </c>
      <c r="M111" s="53">
        <v>23</v>
      </c>
      <c r="N111" s="53">
        <v>25</v>
      </c>
      <c r="O111" s="53">
        <v>15</v>
      </c>
      <c r="P111" s="62">
        <f t="shared" si="13"/>
        <v>1.9815059445178335E-2</v>
      </c>
      <c r="Q111" s="94">
        <f t="shared" si="14"/>
        <v>-0.4</v>
      </c>
      <c r="R111" s="94">
        <f t="shared" si="15"/>
        <v>-0.56204379562043794</v>
      </c>
    </row>
    <row r="112" spans="3:18" ht="15" x14ac:dyDescent="0.25">
      <c r="C112" s="256"/>
      <c r="D112" s="257"/>
      <c r="E112" s="51" t="s">
        <v>26</v>
      </c>
      <c r="F112" s="53">
        <v>0</v>
      </c>
      <c r="G112" s="53">
        <v>0</v>
      </c>
      <c r="H112" s="53">
        <v>0</v>
      </c>
      <c r="I112" s="53">
        <v>0</v>
      </c>
      <c r="J112" s="53">
        <v>0</v>
      </c>
      <c r="K112" s="53">
        <v>31</v>
      </c>
      <c r="L112" s="53">
        <v>27</v>
      </c>
      <c r="M112" s="53">
        <v>28</v>
      </c>
      <c r="N112" s="53">
        <v>28</v>
      </c>
      <c r="O112" s="228">
        <v>28</v>
      </c>
      <c r="P112" s="62">
        <f t="shared" si="13"/>
        <v>3.6988110964332896E-2</v>
      </c>
      <c r="Q112" s="94">
        <f t="shared" si="14"/>
        <v>0</v>
      </c>
      <c r="R112" s="94" t="str">
        <f t="shared" si="15"/>
        <v>-</v>
      </c>
    </row>
    <row r="113" spans="3:18" ht="15" x14ac:dyDescent="0.25">
      <c r="C113" s="256"/>
      <c r="D113" s="257"/>
      <c r="E113" s="51" t="s">
        <v>27</v>
      </c>
      <c r="F113" s="53">
        <v>0</v>
      </c>
      <c r="G113" s="53">
        <v>0</v>
      </c>
      <c r="H113" s="53">
        <v>0</v>
      </c>
      <c r="I113" s="53">
        <v>0</v>
      </c>
      <c r="J113" s="53">
        <v>0</v>
      </c>
      <c r="K113" s="53">
        <v>0</v>
      </c>
      <c r="L113" s="53">
        <v>0</v>
      </c>
      <c r="M113" s="53">
        <v>0</v>
      </c>
      <c r="N113" s="53">
        <v>0</v>
      </c>
      <c r="O113" s="53">
        <v>0</v>
      </c>
      <c r="P113" s="62">
        <f t="shared" si="13"/>
        <v>0</v>
      </c>
      <c r="Q113" s="94" t="str">
        <f t="shared" si="14"/>
        <v>-</v>
      </c>
      <c r="R113" s="94" t="str">
        <f t="shared" si="15"/>
        <v>-</v>
      </c>
    </row>
    <row r="114" spans="3:18" ht="15" x14ac:dyDescent="0.25">
      <c r="C114" s="256"/>
      <c r="D114" s="257"/>
      <c r="E114" s="51" t="s">
        <v>28</v>
      </c>
      <c r="F114" s="53">
        <v>10</v>
      </c>
      <c r="G114" s="53">
        <v>10</v>
      </c>
      <c r="H114" s="53">
        <v>10</v>
      </c>
      <c r="I114" s="53">
        <v>10</v>
      </c>
      <c r="J114" s="53">
        <v>10</v>
      </c>
      <c r="K114" s="53">
        <v>10</v>
      </c>
      <c r="L114" s="53">
        <v>10</v>
      </c>
      <c r="M114" s="53">
        <v>10</v>
      </c>
      <c r="N114" s="53">
        <v>11</v>
      </c>
      <c r="O114" s="53">
        <v>11</v>
      </c>
      <c r="P114" s="62">
        <f t="shared" si="13"/>
        <v>1.4531043593130779E-2</v>
      </c>
      <c r="Q114" s="94">
        <f t="shared" si="14"/>
        <v>0</v>
      </c>
      <c r="R114" s="94">
        <f t="shared" si="15"/>
        <v>0.10000000000000009</v>
      </c>
    </row>
    <row r="115" spans="3:18" ht="15" x14ac:dyDescent="0.25">
      <c r="C115" s="256"/>
      <c r="D115" s="257"/>
      <c r="E115" s="51" t="s">
        <v>29</v>
      </c>
      <c r="F115" s="53">
        <v>17</v>
      </c>
      <c r="G115" s="53">
        <v>18</v>
      </c>
      <c r="H115" s="53">
        <f>AVERAGE(G115,I115)</f>
        <v>18</v>
      </c>
      <c r="I115" s="53">
        <v>18</v>
      </c>
      <c r="J115" s="53">
        <v>17</v>
      </c>
      <c r="K115" s="53">
        <v>0</v>
      </c>
      <c r="L115" s="53">
        <v>0</v>
      </c>
      <c r="M115" s="53">
        <v>0</v>
      </c>
      <c r="N115" s="53">
        <v>0</v>
      </c>
      <c r="O115" s="228">
        <v>0</v>
      </c>
      <c r="P115" s="62">
        <f t="shared" si="13"/>
        <v>0</v>
      </c>
      <c r="Q115" s="94" t="str">
        <f t="shared" si="14"/>
        <v>-</v>
      </c>
      <c r="R115" s="94" t="str">
        <f t="shared" si="15"/>
        <v>-</v>
      </c>
    </row>
    <row r="116" spans="3:18" ht="15" x14ac:dyDescent="0.25">
      <c r="C116" s="256"/>
      <c r="D116" s="257"/>
      <c r="E116" s="51" t="s">
        <v>30</v>
      </c>
      <c r="F116" s="53">
        <v>49</v>
      </c>
      <c r="G116" s="53">
        <v>45</v>
      </c>
      <c r="H116" s="53">
        <v>46</v>
      </c>
      <c r="I116" s="53">
        <v>47</v>
      </c>
      <c r="J116" s="53">
        <v>50</v>
      </c>
      <c r="K116" s="53">
        <v>51</v>
      </c>
      <c r="L116" s="53">
        <v>56</v>
      </c>
      <c r="M116" s="53">
        <v>57</v>
      </c>
      <c r="N116" s="53">
        <v>56</v>
      </c>
      <c r="O116" s="53">
        <v>59</v>
      </c>
      <c r="P116" s="62">
        <f t="shared" si="13"/>
        <v>7.7939233817701459E-2</v>
      </c>
      <c r="Q116" s="94">
        <f t="shared" si="14"/>
        <v>5.3571428571428603E-2</v>
      </c>
      <c r="R116" s="94">
        <f t="shared" si="15"/>
        <v>0.20408163265306123</v>
      </c>
    </row>
    <row r="117" spans="3:18" ht="15" x14ac:dyDescent="0.25">
      <c r="C117" s="256"/>
      <c r="D117" s="257"/>
      <c r="E117" s="54" t="s">
        <v>41</v>
      </c>
      <c r="F117" s="53">
        <v>0</v>
      </c>
      <c r="G117" s="53">
        <v>0</v>
      </c>
      <c r="H117" s="53">
        <v>0</v>
      </c>
      <c r="I117" s="53">
        <v>0</v>
      </c>
      <c r="J117" s="53">
        <v>0</v>
      </c>
      <c r="K117" s="53">
        <v>0</v>
      </c>
      <c r="L117" s="53">
        <v>0</v>
      </c>
      <c r="M117" s="53">
        <v>0</v>
      </c>
      <c r="N117" s="53">
        <v>0</v>
      </c>
      <c r="O117" s="53">
        <v>0</v>
      </c>
      <c r="P117" s="62">
        <f t="shared" si="13"/>
        <v>0</v>
      </c>
      <c r="Q117" s="94" t="str">
        <f t="shared" si="14"/>
        <v>-</v>
      </c>
      <c r="R117" s="94" t="str">
        <f t="shared" si="15"/>
        <v>-</v>
      </c>
    </row>
    <row r="118" spans="3:18" ht="18.75" customHeight="1" thickBot="1" x14ac:dyDescent="0.3">
      <c r="C118" s="258"/>
      <c r="D118" s="259"/>
      <c r="E118" s="63" t="s">
        <v>85</v>
      </c>
      <c r="F118" s="64">
        <f t="shared" ref="F118:O118" si="16">SUM(F86:F117)</f>
        <v>750.25</v>
      </c>
      <c r="G118" s="64">
        <f t="shared" si="16"/>
        <v>723.625</v>
      </c>
      <c r="H118" s="64">
        <f t="shared" si="16"/>
        <v>700</v>
      </c>
      <c r="I118" s="64">
        <f t="shared" si="16"/>
        <v>720</v>
      </c>
      <c r="J118" s="64">
        <f t="shared" si="16"/>
        <v>743</v>
      </c>
      <c r="K118" s="64">
        <f t="shared" si="16"/>
        <v>766</v>
      </c>
      <c r="L118" s="64">
        <f t="shared" si="16"/>
        <v>752</v>
      </c>
      <c r="M118" s="64">
        <f t="shared" si="16"/>
        <v>750</v>
      </c>
      <c r="N118" s="64">
        <f t="shared" si="16"/>
        <v>752</v>
      </c>
      <c r="O118" s="64">
        <f t="shared" si="16"/>
        <v>757</v>
      </c>
      <c r="P118" s="62">
        <f t="shared" si="13"/>
        <v>1</v>
      </c>
      <c r="Q118" s="95"/>
      <c r="R118" s="95"/>
    </row>
    <row r="119" spans="3:18" ht="18.75" customHeight="1" thickTop="1" thickBot="1" x14ac:dyDescent="0.3">
      <c r="C119" s="260"/>
      <c r="D119" s="261"/>
      <c r="E119" s="64" t="s">
        <v>86</v>
      </c>
      <c r="F119" s="64">
        <v>733.25</v>
      </c>
      <c r="G119" s="64">
        <v>705.625</v>
      </c>
      <c r="H119" s="64">
        <v>682</v>
      </c>
      <c r="I119" s="64">
        <v>671</v>
      </c>
      <c r="J119" s="64">
        <v>695</v>
      </c>
      <c r="K119" s="64">
        <v>701</v>
      </c>
      <c r="L119" s="64">
        <v>691</v>
      </c>
      <c r="M119" s="64">
        <v>688</v>
      </c>
      <c r="N119" s="64">
        <v>690</v>
      </c>
      <c r="O119" s="64">
        <v>648</v>
      </c>
      <c r="P119" s="62">
        <f>O119/$O$118</f>
        <v>0.85601056803170406</v>
      </c>
      <c r="Q119" s="94">
        <f>IF(OR(O119=0, N119=0),"-",O119/N119-1)</f>
        <v>-6.0869565217391286E-2</v>
      </c>
      <c r="R119" s="94">
        <f>IF(OR(O119=0, F119=0),"-",O119/F119-1)</f>
        <v>-0.11626321172860554</v>
      </c>
    </row>
    <row r="120" spans="3:18" ht="18.75" customHeight="1" thickTop="1" x14ac:dyDescent="0.25">
      <c r="E120" s="57" t="s">
        <v>87</v>
      </c>
      <c r="F120" s="88"/>
      <c r="G120" s="88">
        <f t="shared" ref="G120:O120" si="17">G119/F119-1</f>
        <v>-3.7674735765427902E-2</v>
      </c>
      <c r="H120" s="88">
        <f t="shared" si="17"/>
        <v>-3.3480956598759937E-2</v>
      </c>
      <c r="I120" s="88">
        <f t="shared" si="17"/>
        <v>-1.6129032258064502E-2</v>
      </c>
      <c r="J120" s="88">
        <f t="shared" si="17"/>
        <v>3.5767511177347222E-2</v>
      </c>
      <c r="K120" s="88">
        <f t="shared" si="17"/>
        <v>8.6330935251799357E-3</v>
      </c>
      <c r="L120" s="88">
        <f t="shared" si="17"/>
        <v>-1.4265335235377985E-2</v>
      </c>
      <c r="M120" s="88">
        <f t="shared" si="17"/>
        <v>-4.34153400868309E-3</v>
      </c>
      <c r="N120" s="88">
        <f t="shared" si="17"/>
        <v>2.9069767441860517E-3</v>
      </c>
      <c r="O120" s="89">
        <f t="shared" si="17"/>
        <v>-6.0869565217391286E-2</v>
      </c>
    </row>
    <row r="121" spans="3:18" ht="15.75" customHeight="1" x14ac:dyDescent="0.15"/>
    <row r="122" spans="3:18" ht="15" customHeight="1" x14ac:dyDescent="0.15">
      <c r="I122" s="16"/>
      <c r="J122" s="16"/>
      <c r="L122" s="84"/>
    </row>
    <row r="123" spans="3:18" ht="18.75" x14ac:dyDescent="0.25">
      <c r="C123" s="264" t="s">
        <v>216</v>
      </c>
      <c r="D123" s="265"/>
      <c r="E123" s="269" t="s">
        <v>121</v>
      </c>
      <c r="F123" s="270"/>
      <c r="G123" s="270"/>
      <c r="H123" s="270"/>
      <c r="I123" s="270" t="s">
        <v>33</v>
      </c>
      <c r="J123" s="270"/>
      <c r="K123" s="270"/>
      <c r="L123" s="270"/>
      <c r="M123" s="270"/>
      <c r="N123" s="270"/>
      <c r="O123" s="271"/>
      <c r="Q123" s="49"/>
      <c r="R123" s="49"/>
    </row>
    <row r="124" spans="3:18" ht="15" x14ac:dyDescent="0.15">
      <c r="C124" s="262" t="s">
        <v>93</v>
      </c>
      <c r="D124" s="263"/>
      <c r="E124" s="43">
        <v>3</v>
      </c>
      <c r="F124" s="44">
        <v>2004</v>
      </c>
      <c r="G124" s="44">
        <f t="shared" ref="G124:O124" si="18">F124+1</f>
        <v>2005</v>
      </c>
      <c r="H124" s="44">
        <f t="shared" si="18"/>
        <v>2006</v>
      </c>
      <c r="I124" s="44">
        <f t="shared" si="18"/>
        <v>2007</v>
      </c>
      <c r="J124" s="44">
        <f t="shared" si="18"/>
        <v>2008</v>
      </c>
      <c r="K124" s="44">
        <f t="shared" si="18"/>
        <v>2009</v>
      </c>
      <c r="L124" s="44">
        <f t="shared" si="18"/>
        <v>2010</v>
      </c>
      <c r="M124" s="44">
        <f t="shared" si="18"/>
        <v>2011</v>
      </c>
      <c r="N124" s="44">
        <f t="shared" si="18"/>
        <v>2012</v>
      </c>
      <c r="O124" s="44">
        <f t="shared" si="18"/>
        <v>2013</v>
      </c>
      <c r="P124" s="50" t="s">
        <v>91</v>
      </c>
      <c r="Q124" s="46" t="s">
        <v>88</v>
      </c>
      <c r="R124" s="47" t="s">
        <v>89</v>
      </c>
    </row>
    <row r="125" spans="3:18" ht="15" x14ac:dyDescent="0.25">
      <c r="C125" s="256"/>
      <c r="D125" s="257"/>
      <c r="E125" s="51" t="s">
        <v>0</v>
      </c>
      <c r="F125" s="53">
        <v>24</v>
      </c>
      <c r="G125" s="53">
        <v>24</v>
      </c>
      <c r="H125" s="53">
        <v>23</v>
      </c>
      <c r="I125" s="53">
        <v>24</v>
      </c>
      <c r="J125" s="53">
        <v>23</v>
      </c>
      <c r="K125" s="53">
        <v>23</v>
      </c>
      <c r="L125" s="53">
        <v>23</v>
      </c>
      <c r="M125" s="53">
        <v>23</v>
      </c>
      <c r="N125" s="53">
        <v>22</v>
      </c>
      <c r="O125" s="53">
        <v>39</v>
      </c>
      <c r="P125" s="62">
        <f>O125/$O$157</f>
        <v>3.0540328895849646E-2</v>
      </c>
      <c r="Q125" s="94">
        <f>IF(OR(O125=0, N125=0),"-",O125/N125-1)</f>
        <v>0.77272727272727271</v>
      </c>
      <c r="R125" s="94">
        <f>IF(OR(O125=0, F125=0),"-",O125/F125-1)</f>
        <v>0.625</v>
      </c>
    </row>
    <row r="126" spans="3:18" ht="15" x14ac:dyDescent="0.25">
      <c r="C126" s="256"/>
      <c r="D126" s="257"/>
      <c r="E126" s="51" t="s">
        <v>1</v>
      </c>
      <c r="F126" s="53">
        <v>0</v>
      </c>
      <c r="G126" s="53">
        <v>0</v>
      </c>
      <c r="H126" s="53">
        <v>0</v>
      </c>
      <c r="I126" s="53">
        <v>0</v>
      </c>
      <c r="J126" s="53">
        <v>0</v>
      </c>
      <c r="K126" s="53">
        <v>0</v>
      </c>
      <c r="L126" s="53">
        <v>0</v>
      </c>
      <c r="M126" s="53">
        <v>0</v>
      </c>
      <c r="N126" s="53">
        <v>0</v>
      </c>
      <c r="O126" s="169">
        <v>0</v>
      </c>
      <c r="P126" s="62">
        <f t="shared" ref="P126:P157" si="19">O126/$O$157</f>
        <v>0</v>
      </c>
      <c r="Q126" s="94" t="str">
        <f t="shared" ref="Q126:Q158" si="20">IF(OR(O126=0, N126=0),"-",O126/N126-1)</f>
        <v>-</v>
      </c>
      <c r="R126" s="94" t="str">
        <f t="shared" ref="R126:R156" si="21">IF(OR(O126=0, F126=0),"-",O126/F126-1)</f>
        <v>-</v>
      </c>
    </row>
    <row r="127" spans="3:18" ht="15" x14ac:dyDescent="0.25">
      <c r="C127" s="256"/>
      <c r="D127" s="257"/>
      <c r="E127" s="51" t="s">
        <v>2</v>
      </c>
      <c r="F127" s="53">
        <v>0</v>
      </c>
      <c r="G127" s="53">
        <v>0</v>
      </c>
      <c r="H127" s="53">
        <v>0</v>
      </c>
      <c r="I127" s="53">
        <v>20</v>
      </c>
      <c r="J127" s="53">
        <v>20</v>
      </c>
      <c r="K127" s="53">
        <v>19</v>
      </c>
      <c r="L127" s="53">
        <v>19</v>
      </c>
      <c r="M127" s="53">
        <v>19</v>
      </c>
      <c r="N127" s="53">
        <v>19</v>
      </c>
      <c r="O127" s="228">
        <v>19</v>
      </c>
      <c r="P127" s="62">
        <f t="shared" si="19"/>
        <v>1.4878621769772905E-2</v>
      </c>
      <c r="Q127" s="94">
        <f t="shared" si="20"/>
        <v>0</v>
      </c>
      <c r="R127" s="94" t="str">
        <f t="shared" si="21"/>
        <v>-</v>
      </c>
    </row>
    <row r="128" spans="3:18" ht="15" x14ac:dyDescent="0.25">
      <c r="C128" s="256"/>
      <c r="D128" s="257"/>
      <c r="E128" s="51" t="s">
        <v>3</v>
      </c>
      <c r="F128" s="53">
        <v>42</v>
      </c>
      <c r="G128" s="53">
        <v>39</v>
      </c>
      <c r="H128" s="53">
        <v>37</v>
      </c>
      <c r="I128" s="53">
        <v>34</v>
      </c>
      <c r="J128" s="53">
        <v>38</v>
      </c>
      <c r="K128" s="53">
        <v>43</v>
      </c>
      <c r="L128" s="53">
        <v>47</v>
      </c>
      <c r="M128" s="53">
        <v>47</v>
      </c>
      <c r="N128" s="53">
        <v>47</v>
      </c>
      <c r="O128" s="53">
        <v>46</v>
      </c>
      <c r="P128" s="62">
        <f t="shared" si="19"/>
        <v>3.6021926389976505E-2</v>
      </c>
      <c r="Q128" s="94">
        <f t="shared" si="20"/>
        <v>-2.1276595744680882E-2</v>
      </c>
      <c r="R128" s="94">
        <f t="shared" si="21"/>
        <v>9.5238095238095344E-2</v>
      </c>
    </row>
    <row r="129" spans="3:18" ht="15" x14ac:dyDescent="0.25">
      <c r="C129" s="256"/>
      <c r="D129" s="257"/>
      <c r="E129" s="51" t="s">
        <v>4</v>
      </c>
      <c r="F129" s="53">
        <v>22</v>
      </c>
      <c r="G129" s="53">
        <v>22</v>
      </c>
      <c r="H129" s="53">
        <v>21</v>
      </c>
      <c r="I129" s="53">
        <v>21</v>
      </c>
      <c r="J129" s="53">
        <v>23</v>
      </c>
      <c r="K129" s="53">
        <v>23</v>
      </c>
      <c r="L129" s="53">
        <v>0</v>
      </c>
      <c r="M129" s="53">
        <v>0</v>
      </c>
      <c r="N129" s="53">
        <v>0</v>
      </c>
      <c r="O129" s="53">
        <v>0</v>
      </c>
      <c r="P129" s="62">
        <f t="shared" si="19"/>
        <v>0</v>
      </c>
      <c r="Q129" s="94" t="str">
        <f t="shared" si="20"/>
        <v>-</v>
      </c>
      <c r="R129" s="94" t="str">
        <f t="shared" si="21"/>
        <v>-</v>
      </c>
    </row>
    <row r="130" spans="3:18" ht="15" x14ac:dyDescent="0.25">
      <c r="C130" s="256"/>
      <c r="D130" s="257"/>
      <c r="E130" s="51" t="s">
        <v>5</v>
      </c>
      <c r="F130" s="53">
        <v>0</v>
      </c>
      <c r="G130" s="53">
        <v>0</v>
      </c>
      <c r="H130" s="53">
        <v>0</v>
      </c>
      <c r="I130" s="53">
        <v>0</v>
      </c>
      <c r="J130" s="53">
        <v>0</v>
      </c>
      <c r="K130" s="53">
        <v>0</v>
      </c>
      <c r="L130" s="53">
        <v>0</v>
      </c>
      <c r="M130" s="53">
        <v>0</v>
      </c>
      <c r="N130" s="53">
        <v>0</v>
      </c>
      <c r="O130" s="53">
        <v>0</v>
      </c>
      <c r="P130" s="62">
        <f t="shared" si="19"/>
        <v>0</v>
      </c>
      <c r="Q130" s="94" t="str">
        <f t="shared" si="20"/>
        <v>-</v>
      </c>
      <c r="R130" s="94" t="str">
        <f t="shared" si="21"/>
        <v>-</v>
      </c>
    </row>
    <row r="131" spans="3:18" ht="15" x14ac:dyDescent="0.25">
      <c r="C131" s="256"/>
      <c r="D131" s="257"/>
      <c r="E131" s="51" t="s">
        <v>6</v>
      </c>
      <c r="F131" s="53">
        <v>163</v>
      </c>
      <c r="G131" s="53">
        <v>160</v>
      </c>
      <c r="H131" s="53">
        <v>156</v>
      </c>
      <c r="I131" s="53">
        <v>156</v>
      </c>
      <c r="J131" s="53">
        <v>159</v>
      </c>
      <c r="K131" s="53">
        <v>161</v>
      </c>
      <c r="L131" s="53">
        <v>162</v>
      </c>
      <c r="M131" s="53">
        <v>162</v>
      </c>
      <c r="N131" s="53">
        <v>163</v>
      </c>
      <c r="O131" s="53">
        <v>164</v>
      </c>
      <c r="P131" s="62">
        <f t="shared" si="19"/>
        <v>0.12842599843382929</v>
      </c>
      <c r="Q131" s="94">
        <f t="shared" si="20"/>
        <v>6.1349693251533388E-3</v>
      </c>
      <c r="R131" s="94">
        <f t="shared" si="21"/>
        <v>6.1349693251533388E-3</v>
      </c>
    </row>
    <row r="132" spans="3:18" ht="15" x14ac:dyDescent="0.25">
      <c r="C132" s="256"/>
      <c r="D132" s="257"/>
      <c r="E132" s="51" t="s">
        <v>7</v>
      </c>
      <c r="F132" s="53">
        <v>0</v>
      </c>
      <c r="G132" s="53">
        <v>0</v>
      </c>
      <c r="H132" s="53">
        <v>0</v>
      </c>
      <c r="I132" s="53">
        <v>0</v>
      </c>
      <c r="J132" s="53">
        <v>0</v>
      </c>
      <c r="K132" s="53">
        <v>0</v>
      </c>
      <c r="L132" s="53">
        <v>0</v>
      </c>
      <c r="M132" s="53">
        <v>0</v>
      </c>
      <c r="N132" s="53">
        <v>0</v>
      </c>
      <c r="O132" s="53">
        <v>0</v>
      </c>
      <c r="P132" s="62">
        <f t="shared" si="19"/>
        <v>0</v>
      </c>
      <c r="Q132" s="94" t="str">
        <f t="shared" si="20"/>
        <v>-</v>
      </c>
      <c r="R132" s="94" t="str">
        <f t="shared" si="21"/>
        <v>-</v>
      </c>
    </row>
    <row r="133" spans="3:18" ht="15" x14ac:dyDescent="0.25">
      <c r="C133" s="256"/>
      <c r="D133" s="257"/>
      <c r="E133" s="51" t="s">
        <v>8</v>
      </c>
      <c r="F133" s="53"/>
      <c r="G133" s="53"/>
      <c r="H133" s="53"/>
      <c r="I133" s="53"/>
      <c r="J133" s="53">
        <v>9</v>
      </c>
      <c r="K133" s="53">
        <v>10</v>
      </c>
      <c r="L133" s="53">
        <v>10</v>
      </c>
      <c r="M133" s="53">
        <v>10</v>
      </c>
      <c r="N133" s="53">
        <v>9</v>
      </c>
      <c r="O133" s="53">
        <v>9</v>
      </c>
      <c r="P133" s="62">
        <f t="shared" si="19"/>
        <v>7.0477682067345343E-3</v>
      </c>
      <c r="Q133" s="94">
        <f t="shared" si="20"/>
        <v>0</v>
      </c>
      <c r="R133" s="94" t="str">
        <f t="shared" si="21"/>
        <v>-</v>
      </c>
    </row>
    <row r="134" spans="3:18" ht="15" x14ac:dyDescent="0.25">
      <c r="C134" s="256"/>
      <c r="D134" s="257"/>
      <c r="E134" s="51" t="s">
        <v>9</v>
      </c>
      <c r="F134" s="53">
        <v>0</v>
      </c>
      <c r="G134" s="53">
        <v>0</v>
      </c>
      <c r="H134" s="53">
        <v>0</v>
      </c>
      <c r="I134" s="53">
        <v>0</v>
      </c>
      <c r="J134" s="53">
        <v>0</v>
      </c>
      <c r="K134" s="53">
        <v>0</v>
      </c>
      <c r="L134" s="53">
        <v>0</v>
      </c>
      <c r="M134" s="53">
        <v>88</v>
      </c>
      <c r="N134" s="53">
        <v>88</v>
      </c>
      <c r="O134" s="228">
        <v>88</v>
      </c>
      <c r="P134" s="62">
        <f t="shared" si="19"/>
        <v>6.8911511354737665E-2</v>
      </c>
      <c r="Q134" s="94">
        <f t="shared" si="20"/>
        <v>0</v>
      </c>
      <c r="R134" s="94" t="str">
        <f t="shared" si="21"/>
        <v>-</v>
      </c>
    </row>
    <row r="135" spans="3:18" ht="15" x14ac:dyDescent="0.25">
      <c r="C135" s="256"/>
      <c r="D135" s="257"/>
      <c r="E135" s="51" t="s">
        <v>10</v>
      </c>
      <c r="F135" s="53">
        <v>16</v>
      </c>
      <c r="G135" s="53">
        <v>16</v>
      </c>
      <c r="H135" s="53">
        <v>16</v>
      </c>
      <c r="I135" s="53">
        <v>14</v>
      </c>
      <c r="J135" s="53">
        <v>14</v>
      </c>
      <c r="K135" s="53">
        <v>14</v>
      </c>
      <c r="L135" s="53">
        <v>14</v>
      </c>
      <c r="M135" s="53">
        <v>14</v>
      </c>
      <c r="N135" s="53">
        <v>13</v>
      </c>
      <c r="O135" s="53">
        <v>32</v>
      </c>
      <c r="P135" s="62">
        <f t="shared" si="19"/>
        <v>2.5058731401722788E-2</v>
      </c>
      <c r="Q135" s="94">
        <f t="shared" si="20"/>
        <v>1.4615384615384617</v>
      </c>
      <c r="R135" s="94">
        <f t="shared" si="21"/>
        <v>1</v>
      </c>
    </row>
    <row r="136" spans="3:18" ht="15" x14ac:dyDescent="0.25">
      <c r="C136" s="256"/>
      <c r="D136" s="257"/>
      <c r="E136" s="51" t="s">
        <v>11</v>
      </c>
      <c r="F136" s="53">
        <v>0</v>
      </c>
      <c r="G136" s="53">
        <v>0</v>
      </c>
      <c r="H136" s="53">
        <v>0</v>
      </c>
      <c r="I136" s="53">
        <v>0</v>
      </c>
      <c r="J136" s="53">
        <v>0</v>
      </c>
      <c r="K136" s="53">
        <v>0</v>
      </c>
      <c r="L136" s="53">
        <v>0</v>
      </c>
      <c r="M136" s="53">
        <v>0</v>
      </c>
      <c r="N136" s="53">
        <v>0</v>
      </c>
      <c r="O136" s="53">
        <v>0</v>
      </c>
      <c r="P136" s="62">
        <f t="shared" si="19"/>
        <v>0</v>
      </c>
      <c r="Q136" s="94" t="str">
        <f t="shared" si="20"/>
        <v>-</v>
      </c>
      <c r="R136" s="94" t="str">
        <f t="shared" si="21"/>
        <v>-</v>
      </c>
    </row>
    <row r="137" spans="3:18" ht="15" x14ac:dyDescent="0.25">
      <c r="C137" s="256"/>
      <c r="D137" s="257"/>
      <c r="E137" s="51" t="s">
        <v>12</v>
      </c>
      <c r="F137" s="53">
        <v>56</v>
      </c>
      <c r="G137" s="53">
        <v>55</v>
      </c>
      <c r="H137" s="53">
        <v>48</v>
      </c>
      <c r="I137" s="53">
        <v>39</v>
      </c>
      <c r="J137" s="53">
        <v>41</v>
      </c>
      <c r="K137" s="53">
        <v>40</v>
      </c>
      <c r="L137" s="53">
        <v>33</v>
      </c>
      <c r="M137" s="53">
        <v>31</v>
      </c>
      <c r="N137" s="53">
        <v>31</v>
      </c>
      <c r="O137" s="53">
        <v>30</v>
      </c>
      <c r="P137" s="62">
        <f t="shared" si="19"/>
        <v>2.3492560689115115E-2</v>
      </c>
      <c r="Q137" s="94">
        <f t="shared" si="20"/>
        <v>-3.2258064516129004E-2</v>
      </c>
      <c r="R137" s="94">
        <f t="shared" si="21"/>
        <v>-0.4642857142857143</v>
      </c>
    </row>
    <row r="138" spans="3:18" ht="15" x14ac:dyDescent="0.25">
      <c r="C138" s="256"/>
      <c r="D138" s="257"/>
      <c r="E138" s="51" t="s">
        <v>13</v>
      </c>
      <c r="F138" s="53">
        <v>18</v>
      </c>
      <c r="G138" s="53">
        <f>AVERAGE(F138,H138)</f>
        <v>16</v>
      </c>
      <c r="H138" s="53">
        <v>14</v>
      </c>
      <c r="I138" s="53">
        <v>15</v>
      </c>
      <c r="J138" s="53">
        <v>16</v>
      </c>
      <c r="K138" s="53">
        <v>17</v>
      </c>
      <c r="L138" s="53">
        <v>16</v>
      </c>
      <c r="M138" s="53">
        <v>17</v>
      </c>
      <c r="N138" s="53">
        <v>17</v>
      </c>
      <c r="O138" s="53">
        <v>17</v>
      </c>
      <c r="P138" s="62">
        <f t="shared" si="19"/>
        <v>1.331245105716523E-2</v>
      </c>
      <c r="Q138" s="94">
        <f t="shared" si="20"/>
        <v>0</v>
      </c>
      <c r="R138" s="94">
        <f t="shared" si="21"/>
        <v>-5.555555555555558E-2</v>
      </c>
    </row>
    <row r="139" spans="3:18" ht="15" x14ac:dyDescent="0.25">
      <c r="C139" s="256"/>
      <c r="D139" s="257"/>
      <c r="E139" s="51" t="s">
        <v>14</v>
      </c>
      <c r="F139" s="53">
        <v>0</v>
      </c>
      <c r="G139" s="53">
        <v>0</v>
      </c>
      <c r="H139" s="53">
        <v>0</v>
      </c>
      <c r="I139" s="53">
        <v>0</v>
      </c>
      <c r="J139" s="53">
        <v>0</v>
      </c>
      <c r="K139" s="53">
        <v>0</v>
      </c>
      <c r="L139" s="53">
        <v>0</v>
      </c>
      <c r="M139" s="53">
        <v>0</v>
      </c>
      <c r="N139" s="53">
        <v>0</v>
      </c>
      <c r="O139" s="53">
        <v>0</v>
      </c>
      <c r="P139" s="62">
        <f t="shared" si="19"/>
        <v>0</v>
      </c>
      <c r="Q139" s="94" t="str">
        <f t="shared" si="20"/>
        <v>-</v>
      </c>
      <c r="R139" s="94" t="str">
        <f t="shared" si="21"/>
        <v>-</v>
      </c>
    </row>
    <row r="140" spans="3:18" ht="15" x14ac:dyDescent="0.25">
      <c r="C140" s="256"/>
      <c r="D140" s="257"/>
      <c r="E140" s="51" t="s">
        <v>15</v>
      </c>
      <c r="F140" s="53">
        <v>0</v>
      </c>
      <c r="G140" s="53">
        <v>0</v>
      </c>
      <c r="H140" s="53">
        <v>0</v>
      </c>
      <c r="I140" s="53">
        <v>0</v>
      </c>
      <c r="J140" s="53">
        <v>0</v>
      </c>
      <c r="K140" s="53">
        <v>0</v>
      </c>
      <c r="L140" s="53">
        <v>0</v>
      </c>
      <c r="M140" s="53">
        <v>0</v>
      </c>
      <c r="N140" s="53">
        <v>0</v>
      </c>
      <c r="O140" s="53">
        <v>0</v>
      </c>
      <c r="P140" s="62">
        <f t="shared" si="19"/>
        <v>0</v>
      </c>
      <c r="Q140" s="94" t="str">
        <f t="shared" si="20"/>
        <v>-</v>
      </c>
      <c r="R140" s="94" t="str">
        <f t="shared" si="21"/>
        <v>-</v>
      </c>
    </row>
    <row r="141" spans="3:18" ht="15" x14ac:dyDescent="0.25">
      <c r="C141" s="256"/>
      <c r="D141" s="257"/>
      <c r="E141" s="51" t="s">
        <v>16</v>
      </c>
      <c r="F141" s="53">
        <v>0</v>
      </c>
      <c r="G141" s="53">
        <v>0</v>
      </c>
      <c r="H141" s="53">
        <v>0</v>
      </c>
      <c r="I141" s="53">
        <v>0</v>
      </c>
      <c r="J141" s="53">
        <v>0</v>
      </c>
      <c r="K141" s="53">
        <v>5</v>
      </c>
      <c r="L141" s="53">
        <v>5</v>
      </c>
      <c r="M141" s="53">
        <v>5</v>
      </c>
      <c r="N141" s="53">
        <v>5</v>
      </c>
      <c r="O141" s="53">
        <v>5</v>
      </c>
      <c r="P141" s="62">
        <f t="shared" si="19"/>
        <v>3.9154267815191858E-3</v>
      </c>
      <c r="Q141" s="94">
        <f t="shared" si="20"/>
        <v>0</v>
      </c>
      <c r="R141" s="94" t="str">
        <f t="shared" si="21"/>
        <v>-</v>
      </c>
    </row>
    <row r="142" spans="3:18" ht="15" x14ac:dyDescent="0.25">
      <c r="C142" s="256"/>
      <c r="D142" s="257"/>
      <c r="E142" s="51" t="s">
        <v>17</v>
      </c>
      <c r="F142" s="53">
        <v>84</v>
      </c>
      <c r="G142" s="53">
        <v>84</v>
      </c>
      <c r="H142" s="53">
        <v>80</v>
      </c>
      <c r="I142" s="53">
        <v>77</v>
      </c>
      <c r="J142" s="53">
        <v>82</v>
      </c>
      <c r="K142" s="53">
        <v>82</v>
      </c>
      <c r="L142" s="53">
        <v>75</v>
      </c>
      <c r="M142" s="53">
        <v>75</v>
      </c>
      <c r="N142" s="53">
        <v>72</v>
      </c>
      <c r="O142" s="53">
        <v>70</v>
      </c>
      <c r="P142" s="62">
        <f t="shared" si="19"/>
        <v>5.4815974941268601E-2</v>
      </c>
      <c r="Q142" s="94">
        <f t="shared" si="20"/>
        <v>-2.777777777777779E-2</v>
      </c>
      <c r="R142" s="94">
        <f t="shared" si="21"/>
        <v>-0.16666666666666663</v>
      </c>
    </row>
    <row r="143" spans="3:18" ht="15" x14ac:dyDescent="0.25">
      <c r="C143" s="256"/>
      <c r="D143" s="257"/>
      <c r="E143" s="51" t="s">
        <v>18</v>
      </c>
      <c r="F143" s="53">
        <v>0</v>
      </c>
      <c r="G143" s="53">
        <v>0</v>
      </c>
      <c r="H143" s="53">
        <v>0</v>
      </c>
      <c r="I143" s="53">
        <v>0</v>
      </c>
      <c r="J143" s="53">
        <v>0</v>
      </c>
      <c r="K143" s="53">
        <v>0</v>
      </c>
      <c r="L143" s="53">
        <v>0</v>
      </c>
      <c r="M143" s="53">
        <v>0</v>
      </c>
      <c r="N143" s="53">
        <v>0</v>
      </c>
      <c r="O143" s="53">
        <v>0</v>
      </c>
      <c r="P143" s="62">
        <f t="shared" si="19"/>
        <v>0</v>
      </c>
      <c r="Q143" s="94" t="str">
        <f t="shared" si="20"/>
        <v>-</v>
      </c>
      <c r="R143" s="94" t="str">
        <f t="shared" si="21"/>
        <v>-</v>
      </c>
    </row>
    <row r="144" spans="3:18" ht="15" x14ac:dyDescent="0.25">
      <c r="C144" s="256"/>
      <c r="D144" s="257"/>
      <c r="E144" s="51" t="s">
        <v>19</v>
      </c>
      <c r="F144" s="53">
        <v>12</v>
      </c>
      <c r="G144" s="53">
        <v>14</v>
      </c>
      <c r="H144" s="53">
        <v>14</v>
      </c>
      <c r="I144" s="53">
        <v>14</v>
      </c>
      <c r="J144" s="53">
        <v>16</v>
      </c>
      <c r="K144" s="53">
        <v>15</v>
      </c>
      <c r="L144" s="53">
        <v>15</v>
      </c>
      <c r="M144" s="53">
        <v>15</v>
      </c>
      <c r="N144" s="53">
        <v>17</v>
      </c>
      <c r="O144" s="228">
        <v>17</v>
      </c>
      <c r="P144" s="62">
        <f t="shared" si="19"/>
        <v>1.331245105716523E-2</v>
      </c>
      <c r="Q144" s="94">
        <f t="shared" si="20"/>
        <v>0</v>
      </c>
      <c r="R144" s="94">
        <f t="shared" si="21"/>
        <v>0.41666666666666674</v>
      </c>
    </row>
    <row r="145" spans="3:18" ht="15" x14ac:dyDescent="0.25">
      <c r="C145" s="256"/>
      <c r="D145" s="257"/>
      <c r="E145" s="51" t="s">
        <v>20</v>
      </c>
      <c r="F145" s="53">
        <v>11</v>
      </c>
      <c r="G145" s="53">
        <v>11</v>
      </c>
      <c r="H145" s="53">
        <v>10</v>
      </c>
      <c r="I145" s="53">
        <v>10</v>
      </c>
      <c r="J145" s="53">
        <v>10</v>
      </c>
      <c r="K145" s="53">
        <v>9</v>
      </c>
      <c r="L145" s="53">
        <v>8</v>
      </c>
      <c r="M145" s="53">
        <v>8</v>
      </c>
      <c r="N145" s="53">
        <v>7</v>
      </c>
      <c r="O145" s="53">
        <v>5</v>
      </c>
      <c r="P145" s="62">
        <f t="shared" si="19"/>
        <v>3.9154267815191858E-3</v>
      </c>
      <c r="Q145" s="94">
        <f t="shared" si="20"/>
        <v>-0.2857142857142857</v>
      </c>
      <c r="R145" s="94">
        <f t="shared" si="21"/>
        <v>-0.54545454545454541</v>
      </c>
    </row>
    <row r="146" spans="3:18" ht="15" x14ac:dyDescent="0.25">
      <c r="C146" s="256"/>
      <c r="D146" s="257"/>
      <c r="E146" s="51" t="s">
        <v>21</v>
      </c>
      <c r="F146" s="53">
        <v>0</v>
      </c>
      <c r="G146" s="53">
        <v>0</v>
      </c>
      <c r="H146" s="53">
        <v>0</v>
      </c>
      <c r="I146" s="53">
        <v>0</v>
      </c>
      <c r="J146" s="53">
        <v>5</v>
      </c>
      <c r="K146" s="53">
        <v>21</v>
      </c>
      <c r="L146" s="53">
        <v>21</v>
      </c>
      <c r="M146" s="53">
        <v>25</v>
      </c>
      <c r="N146" s="53">
        <v>28</v>
      </c>
      <c r="O146" s="53">
        <v>7</v>
      </c>
      <c r="P146" s="62">
        <f t="shared" si="19"/>
        <v>5.4815974941268596E-3</v>
      </c>
      <c r="Q146" s="94">
        <f t="shared" si="20"/>
        <v>-0.75</v>
      </c>
      <c r="R146" s="94" t="str">
        <f t="shared" si="21"/>
        <v>-</v>
      </c>
    </row>
    <row r="147" spans="3:18" ht="15" x14ac:dyDescent="0.25">
      <c r="C147" s="256"/>
      <c r="D147" s="257"/>
      <c r="E147" s="51" t="s">
        <v>22</v>
      </c>
      <c r="F147" s="92">
        <v>0</v>
      </c>
      <c r="G147" s="92">
        <v>0</v>
      </c>
      <c r="H147" s="92">
        <v>0</v>
      </c>
      <c r="I147" s="53">
        <v>0</v>
      </c>
      <c r="J147" s="53">
        <v>0</v>
      </c>
      <c r="K147" s="53">
        <v>0</v>
      </c>
      <c r="L147" s="53">
        <v>0</v>
      </c>
      <c r="M147" s="53">
        <v>0</v>
      </c>
      <c r="N147" s="53">
        <v>0</v>
      </c>
      <c r="O147" s="53">
        <v>78</v>
      </c>
      <c r="P147" s="62">
        <f t="shared" si="19"/>
        <v>6.1080657791699293E-2</v>
      </c>
      <c r="Q147" s="94" t="str">
        <f t="shared" si="20"/>
        <v>-</v>
      </c>
      <c r="R147" s="94" t="str">
        <f t="shared" si="21"/>
        <v>-</v>
      </c>
    </row>
    <row r="148" spans="3:18" ht="15" x14ac:dyDescent="0.25">
      <c r="C148" s="256"/>
      <c r="D148" s="257"/>
      <c r="E148" s="51" t="s">
        <v>23</v>
      </c>
      <c r="F148" s="53">
        <v>11</v>
      </c>
      <c r="G148" s="53">
        <v>10</v>
      </c>
      <c r="H148" s="53">
        <v>10</v>
      </c>
      <c r="I148" s="53">
        <v>12</v>
      </c>
      <c r="J148" s="53">
        <v>13</v>
      </c>
      <c r="K148" s="53">
        <v>12</v>
      </c>
      <c r="L148" s="53">
        <v>18</v>
      </c>
      <c r="M148" s="53">
        <v>18</v>
      </c>
      <c r="N148" s="53">
        <v>18</v>
      </c>
      <c r="O148" s="53">
        <v>23</v>
      </c>
      <c r="P148" s="62">
        <f t="shared" si="19"/>
        <v>1.8010963194988253E-2</v>
      </c>
      <c r="Q148" s="94">
        <f t="shared" si="20"/>
        <v>0.27777777777777768</v>
      </c>
      <c r="R148" s="94">
        <f t="shared" si="21"/>
        <v>1.0909090909090908</v>
      </c>
    </row>
    <row r="149" spans="3:18" ht="15" x14ac:dyDescent="0.25">
      <c r="C149" s="256"/>
      <c r="D149" s="257"/>
      <c r="E149" s="51" t="s">
        <v>24</v>
      </c>
      <c r="F149" s="53">
        <v>31</v>
      </c>
      <c r="G149" s="53">
        <v>25</v>
      </c>
      <c r="H149" s="53">
        <v>26</v>
      </c>
      <c r="I149" s="53">
        <v>29</v>
      </c>
      <c r="J149" s="53">
        <v>28</v>
      </c>
      <c r="K149" s="53">
        <v>28</v>
      </c>
      <c r="L149" s="53">
        <v>28</v>
      </c>
      <c r="M149" s="53">
        <v>30</v>
      </c>
      <c r="N149" s="53">
        <v>27</v>
      </c>
      <c r="O149" s="228">
        <v>27</v>
      </c>
      <c r="P149" s="62">
        <f t="shared" si="19"/>
        <v>2.1143304620203602E-2</v>
      </c>
      <c r="Q149" s="94">
        <f t="shared" si="20"/>
        <v>0</v>
      </c>
      <c r="R149" s="94">
        <f t="shared" si="21"/>
        <v>-0.12903225806451613</v>
      </c>
    </row>
    <row r="150" spans="3:18" ht="15" x14ac:dyDescent="0.25">
      <c r="C150" s="256"/>
      <c r="D150" s="257"/>
      <c r="E150" s="51" t="s">
        <v>25</v>
      </c>
      <c r="F150" s="53"/>
      <c r="G150" s="53">
        <v>21</v>
      </c>
      <c r="H150" s="53">
        <v>21</v>
      </c>
      <c r="I150" s="53">
        <v>21</v>
      </c>
      <c r="J150" s="53">
        <v>22</v>
      </c>
      <c r="K150" s="53">
        <v>21</v>
      </c>
      <c r="L150" s="53">
        <v>20</v>
      </c>
      <c r="M150" s="53">
        <v>19</v>
      </c>
      <c r="N150" s="53">
        <v>18</v>
      </c>
      <c r="O150" s="53">
        <v>17</v>
      </c>
      <c r="P150" s="62">
        <f t="shared" si="19"/>
        <v>1.331245105716523E-2</v>
      </c>
      <c r="Q150" s="94">
        <f t="shared" si="20"/>
        <v>-5.555555555555558E-2</v>
      </c>
      <c r="R150" s="94" t="str">
        <f t="shared" si="21"/>
        <v>-</v>
      </c>
    </row>
    <row r="151" spans="3:18" ht="15" x14ac:dyDescent="0.25">
      <c r="C151" s="256"/>
      <c r="D151" s="257"/>
      <c r="E151" s="51" t="s">
        <v>26</v>
      </c>
      <c r="F151" s="53">
        <v>0</v>
      </c>
      <c r="G151" s="53">
        <v>0</v>
      </c>
      <c r="H151" s="53">
        <v>0</v>
      </c>
      <c r="I151" s="53">
        <v>0</v>
      </c>
      <c r="J151" s="53">
        <v>0</v>
      </c>
      <c r="K151" s="53">
        <v>30</v>
      </c>
      <c r="L151" s="53">
        <v>27</v>
      </c>
      <c r="M151" s="53">
        <v>27</v>
      </c>
      <c r="N151" s="53">
        <v>27</v>
      </c>
      <c r="O151" s="228">
        <v>27</v>
      </c>
      <c r="P151" s="62">
        <f t="shared" si="19"/>
        <v>2.1143304620203602E-2</v>
      </c>
      <c r="Q151" s="94">
        <f t="shared" si="20"/>
        <v>0</v>
      </c>
      <c r="R151" s="94" t="str">
        <f t="shared" si="21"/>
        <v>-</v>
      </c>
    </row>
    <row r="152" spans="3:18" ht="15" x14ac:dyDescent="0.25">
      <c r="C152" s="256"/>
      <c r="D152" s="257"/>
      <c r="E152" s="51" t="s">
        <v>27</v>
      </c>
      <c r="F152" s="53">
        <v>384</v>
      </c>
      <c r="G152" s="53">
        <v>344</v>
      </c>
      <c r="H152" s="53">
        <v>316</v>
      </c>
      <c r="I152" s="53">
        <v>336</v>
      </c>
      <c r="J152" s="53">
        <v>310</v>
      </c>
      <c r="K152" s="53">
        <v>320</v>
      </c>
      <c r="L152" s="53">
        <v>306</v>
      </c>
      <c r="M152" s="53">
        <v>281</v>
      </c>
      <c r="N152" s="53">
        <v>281</v>
      </c>
      <c r="O152" s="53">
        <v>247</v>
      </c>
      <c r="P152" s="62">
        <f>O152/$O$157</f>
        <v>0.19342208300704777</v>
      </c>
      <c r="Q152" s="94">
        <f t="shared" si="20"/>
        <v>-0.12099644128113884</v>
      </c>
      <c r="R152" s="94">
        <f t="shared" si="21"/>
        <v>-0.35677083333333337</v>
      </c>
    </row>
    <row r="153" spans="3:18" ht="15" x14ac:dyDescent="0.25">
      <c r="C153" s="256"/>
      <c r="D153" s="257"/>
      <c r="E153" s="51" t="s">
        <v>28</v>
      </c>
      <c r="F153" s="53">
        <v>7</v>
      </c>
      <c r="G153" s="53">
        <v>7</v>
      </c>
      <c r="H153" s="53">
        <v>7</v>
      </c>
      <c r="I153" s="53">
        <v>7</v>
      </c>
      <c r="J153" s="53">
        <v>7</v>
      </c>
      <c r="K153" s="53">
        <v>7</v>
      </c>
      <c r="L153" s="53">
        <v>7</v>
      </c>
      <c r="M153" s="53">
        <v>7</v>
      </c>
      <c r="N153" s="53">
        <v>7</v>
      </c>
      <c r="O153" s="53">
        <v>7</v>
      </c>
      <c r="P153" s="62">
        <f t="shared" si="19"/>
        <v>5.4815974941268596E-3</v>
      </c>
      <c r="Q153" s="94">
        <f t="shared" si="20"/>
        <v>0</v>
      </c>
      <c r="R153" s="94">
        <f t="shared" si="21"/>
        <v>0</v>
      </c>
    </row>
    <row r="154" spans="3:18" ht="15" x14ac:dyDescent="0.25">
      <c r="C154" s="256"/>
      <c r="D154" s="257"/>
      <c r="E154" s="51" t="s">
        <v>29</v>
      </c>
      <c r="F154" s="53">
        <v>0</v>
      </c>
      <c r="G154" s="53">
        <v>0</v>
      </c>
      <c r="H154" s="53">
        <v>0</v>
      </c>
      <c r="I154" s="53">
        <v>0</v>
      </c>
      <c r="J154" s="53">
        <v>0</v>
      </c>
      <c r="K154" s="53">
        <v>0</v>
      </c>
      <c r="L154" s="53">
        <v>0</v>
      </c>
      <c r="M154" s="53">
        <v>0</v>
      </c>
      <c r="N154" s="53">
        <v>0</v>
      </c>
      <c r="O154" s="228">
        <v>0</v>
      </c>
      <c r="P154" s="62">
        <f t="shared" si="19"/>
        <v>0</v>
      </c>
      <c r="Q154" s="94" t="str">
        <f t="shared" si="20"/>
        <v>-</v>
      </c>
      <c r="R154" s="94" t="str">
        <f t="shared" si="21"/>
        <v>-</v>
      </c>
    </row>
    <row r="155" spans="3:18" ht="15" x14ac:dyDescent="0.25">
      <c r="C155" s="256"/>
      <c r="D155" s="257"/>
      <c r="E155" s="51" t="s">
        <v>30</v>
      </c>
      <c r="F155" s="53">
        <v>31</v>
      </c>
      <c r="G155" s="53">
        <v>31</v>
      </c>
      <c r="H155" s="53">
        <v>27</v>
      </c>
      <c r="I155" s="53">
        <v>27</v>
      </c>
      <c r="J155" s="53">
        <v>29</v>
      </c>
      <c r="K155" s="53">
        <v>29</v>
      </c>
      <c r="L155" s="53">
        <v>31</v>
      </c>
      <c r="M155" s="53">
        <v>31</v>
      </c>
      <c r="N155" s="53">
        <v>32</v>
      </c>
      <c r="O155" s="53">
        <v>34</v>
      </c>
      <c r="P155" s="62">
        <f t="shared" si="19"/>
        <v>2.6624902114330461E-2</v>
      </c>
      <c r="Q155" s="94">
        <f t="shared" si="20"/>
        <v>6.25E-2</v>
      </c>
      <c r="R155" s="94">
        <f t="shared" si="21"/>
        <v>9.6774193548387011E-2</v>
      </c>
    </row>
    <row r="156" spans="3:18" ht="15.75" thickBot="1" x14ac:dyDescent="0.3">
      <c r="C156" s="256"/>
      <c r="D156" s="257"/>
      <c r="E156" s="54" t="s">
        <v>41</v>
      </c>
      <c r="F156" s="53"/>
      <c r="G156" s="53"/>
      <c r="H156" s="53"/>
      <c r="I156" s="53">
        <v>327</v>
      </c>
      <c r="J156" s="53">
        <f>I156+($I$156*(($O$156/$I$156-1)/6))</f>
        <v>317.33333333333331</v>
      </c>
      <c r="K156" s="53">
        <f>J156+($I$156*(($O$156/$I$156-1)/6))</f>
        <v>307.66666666666663</v>
      </c>
      <c r="L156" s="53">
        <f>K156+($I$156*(($O$156/$I$156-1)/6))</f>
        <v>297.99999999999994</v>
      </c>
      <c r="M156" s="53">
        <f>L156+($I$156*(($O$156/$I$156-1)/6))</f>
        <v>288.33333333333326</v>
      </c>
      <c r="N156" s="53">
        <f>M156+($I$156*(($O$156/$I$156-1)/6))</f>
        <v>278.66666666666657</v>
      </c>
      <c r="O156" s="53">
        <v>269</v>
      </c>
      <c r="P156" s="62">
        <f t="shared" si="19"/>
        <v>0.21064996084573218</v>
      </c>
      <c r="Q156" s="94">
        <f t="shared" si="20"/>
        <v>-3.4688995215310658E-2</v>
      </c>
      <c r="R156" s="94" t="str">
        <f t="shared" si="21"/>
        <v>-</v>
      </c>
    </row>
    <row r="157" spans="3:18" ht="16.5" thickTop="1" thickBot="1" x14ac:dyDescent="0.3">
      <c r="C157" s="260"/>
      <c r="D157" s="261"/>
      <c r="E157" s="56" t="s">
        <v>85</v>
      </c>
      <c r="F157" s="64">
        <f t="shared" ref="F157:O157" si="22">SUM(F125:F156)</f>
        <v>912</v>
      </c>
      <c r="G157" s="64">
        <f t="shared" si="22"/>
        <v>879</v>
      </c>
      <c r="H157" s="64">
        <f t="shared" si="22"/>
        <v>826</v>
      </c>
      <c r="I157" s="64">
        <f t="shared" si="22"/>
        <v>1183</v>
      </c>
      <c r="J157" s="64">
        <f t="shared" si="22"/>
        <v>1182.3333333333333</v>
      </c>
      <c r="K157" s="64">
        <f t="shared" si="22"/>
        <v>1236.6666666666665</v>
      </c>
      <c r="L157" s="64">
        <f t="shared" si="22"/>
        <v>1183</v>
      </c>
      <c r="M157" s="64">
        <f>SUM(M125:M156)</f>
        <v>1240.3333333333333</v>
      </c>
      <c r="N157" s="64">
        <f t="shared" si="22"/>
        <v>1226.6666666666665</v>
      </c>
      <c r="O157" s="64">
        <f t="shared" si="22"/>
        <v>1277</v>
      </c>
      <c r="P157" s="62">
        <f t="shared" si="19"/>
        <v>1</v>
      </c>
      <c r="Q157" s="48"/>
      <c r="R157" s="48"/>
    </row>
    <row r="158" spans="3:18" ht="16.5" thickTop="1" thickBot="1" x14ac:dyDescent="0.3">
      <c r="C158" s="260"/>
      <c r="D158" s="261"/>
      <c r="E158" s="56" t="s">
        <v>86</v>
      </c>
      <c r="F158" s="64">
        <v>890</v>
      </c>
      <c r="G158" s="64">
        <v>836</v>
      </c>
      <c r="H158" s="64">
        <v>784</v>
      </c>
      <c r="I158" s="64">
        <v>794</v>
      </c>
      <c r="J158" s="64">
        <v>786</v>
      </c>
      <c r="K158" s="64">
        <v>800</v>
      </c>
      <c r="L158" s="64">
        <v>783</v>
      </c>
      <c r="M158" s="64">
        <v>759</v>
      </c>
      <c r="N158" s="64">
        <v>754</v>
      </c>
      <c r="O158" s="64">
        <v>758</v>
      </c>
      <c r="P158" s="62">
        <f>O158/$O$157</f>
        <v>0.59357870007830849</v>
      </c>
      <c r="Q158" s="48">
        <f t="shared" si="20"/>
        <v>5.3050397877985045E-3</v>
      </c>
      <c r="R158" s="48">
        <f>IF(OR(O158=0, F158=0),"-",O158/F158-1)</f>
        <v>-0.14831460674157304</v>
      </c>
    </row>
    <row r="159" spans="3:18" ht="18.75" customHeight="1" thickTop="1" x14ac:dyDescent="0.25">
      <c r="E159" s="57" t="s">
        <v>87</v>
      </c>
      <c r="F159" s="88"/>
      <c r="G159" s="88">
        <f t="shared" ref="G159:N159" si="23">G158/F158-1</f>
        <v>-6.0674157303370779E-2</v>
      </c>
      <c r="H159" s="88">
        <f t="shared" si="23"/>
        <v>-6.2200956937799035E-2</v>
      </c>
      <c r="I159" s="88">
        <f t="shared" si="23"/>
        <v>1.2755102040816313E-2</v>
      </c>
      <c r="J159" s="88">
        <f t="shared" si="23"/>
        <v>-1.0075566750629705E-2</v>
      </c>
      <c r="K159" s="88">
        <f t="shared" si="23"/>
        <v>1.7811704834605591E-2</v>
      </c>
      <c r="L159" s="88">
        <f t="shared" si="23"/>
        <v>-2.1249999999999991E-2</v>
      </c>
      <c r="M159" s="88">
        <f t="shared" si="23"/>
        <v>-3.0651340996168619E-2</v>
      </c>
      <c r="N159" s="88">
        <f t="shared" si="23"/>
        <v>-6.5876152832674562E-3</v>
      </c>
      <c r="O159" s="89">
        <f>O158/N158-1</f>
        <v>5.3050397877985045E-3</v>
      </c>
    </row>
    <row r="160" spans="3:18" ht="15" x14ac:dyDescent="0.25">
      <c r="E160" s="66"/>
      <c r="F160" s="67"/>
      <c r="G160" s="67"/>
      <c r="H160" s="67"/>
      <c r="I160" s="67"/>
      <c r="J160" s="67"/>
      <c r="K160" s="67"/>
      <c r="L160" s="67"/>
      <c r="M160" s="67"/>
      <c r="N160" s="67"/>
      <c r="O160" s="67"/>
    </row>
    <row r="161" spans="3:18" ht="13.5" customHeight="1" x14ac:dyDescent="0.15">
      <c r="I161" s="16"/>
      <c r="J161" s="16"/>
    </row>
    <row r="162" spans="3:18" ht="18.75" x14ac:dyDescent="0.25">
      <c r="C162" s="264" t="s">
        <v>224</v>
      </c>
      <c r="D162" s="265"/>
      <c r="E162" s="269" t="s">
        <v>122</v>
      </c>
      <c r="F162" s="270"/>
      <c r="G162" s="270"/>
      <c r="H162" s="270"/>
      <c r="I162" s="270" t="s">
        <v>33</v>
      </c>
      <c r="J162" s="270"/>
      <c r="K162" s="270"/>
      <c r="L162" s="270"/>
      <c r="M162" s="270"/>
      <c r="N162" s="270"/>
      <c r="O162" s="271"/>
      <c r="Q162" s="49"/>
      <c r="R162" s="49"/>
    </row>
    <row r="163" spans="3:18" ht="15" x14ac:dyDescent="0.15">
      <c r="C163" s="262" t="s">
        <v>93</v>
      </c>
      <c r="D163" s="263"/>
      <c r="E163" s="43">
        <v>4</v>
      </c>
      <c r="F163" s="44">
        <v>2004</v>
      </c>
      <c r="G163" s="44">
        <f t="shared" ref="G163:O163" si="24">F163+1</f>
        <v>2005</v>
      </c>
      <c r="H163" s="44">
        <f t="shared" si="24"/>
        <v>2006</v>
      </c>
      <c r="I163" s="44">
        <f t="shared" si="24"/>
        <v>2007</v>
      </c>
      <c r="J163" s="44">
        <f t="shared" si="24"/>
        <v>2008</v>
      </c>
      <c r="K163" s="44">
        <f t="shared" si="24"/>
        <v>2009</v>
      </c>
      <c r="L163" s="44">
        <f t="shared" si="24"/>
        <v>2010</v>
      </c>
      <c r="M163" s="44">
        <f t="shared" si="24"/>
        <v>2011</v>
      </c>
      <c r="N163" s="44">
        <f t="shared" si="24"/>
        <v>2012</v>
      </c>
      <c r="O163" s="44">
        <f t="shared" si="24"/>
        <v>2013</v>
      </c>
      <c r="P163" s="50" t="s">
        <v>91</v>
      </c>
      <c r="Q163" s="46" t="s">
        <v>88</v>
      </c>
      <c r="R163" s="47" t="s">
        <v>89</v>
      </c>
    </row>
    <row r="164" spans="3:18" ht="15" x14ac:dyDescent="0.25">
      <c r="C164" s="256"/>
      <c r="D164" s="257"/>
      <c r="E164" s="51" t="s">
        <v>0</v>
      </c>
      <c r="F164" s="53">
        <v>24</v>
      </c>
      <c r="G164" s="53">
        <v>26</v>
      </c>
      <c r="H164" s="53">
        <v>26</v>
      </c>
      <c r="I164" s="53">
        <v>26</v>
      </c>
      <c r="J164" s="53">
        <v>25</v>
      </c>
      <c r="K164" s="53">
        <v>25</v>
      </c>
      <c r="L164" s="53">
        <v>28</v>
      </c>
      <c r="M164" s="53">
        <v>29</v>
      </c>
      <c r="N164" s="53">
        <v>28</v>
      </c>
      <c r="O164" s="53">
        <v>28</v>
      </c>
      <c r="P164" s="62">
        <f>O164/$O$196</f>
        <v>2.3255813953488372E-2</v>
      </c>
      <c r="Q164" s="94">
        <f>IF(OR(O164=0, N164=0),"-",O164/N164-1)</f>
        <v>0</v>
      </c>
      <c r="R164" s="94">
        <f>IF(OR(O164=0, F164=0),"-",O164/F164-1)</f>
        <v>0.16666666666666674</v>
      </c>
    </row>
    <row r="165" spans="3:18" ht="15" x14ac:dyDescent="0.25">
      <c r="C165" s="256"/>
      <c r="D165" s="257"/>
      <c r="E165" s="51" t="s">
        <v>1</v>
      </c>
      <c r="F165" s="53"/>
      <c r="G165" s="53"/>
      <c r="H165" s="53"/>
      <c r="I165" s="53"/>
      <c r="J165" s="53"/>
      <c r="K165" s="53"/>
      <c r="L165" s="53"/>
      <c r="M165" s="53"/>
      <c r="N165" s="53"/>
      <c r="O165" s="169"/>
      <c r="P165" s="62">
        <f t="shared" ref="P165:P196" si="25">O165/$O$196</f>
        <v>0</v>
      </c>
      <c r="Q165" s="94" t="str">
        <f t="shared" ref="Q165:Q195" si="26">IF(OR(O165=0, N165=0),"-",O165/N165-1)</f>
        <v>-</v>
      </c>
      <c r="R165" s="94" t="str">
        <f t="shared" ref="R165:R195" si="27">IF(OR(O165=0, F165=0),"-",O165/F165-1)</f>
        <v>-</v>
      </c>
    </row>
    <row r="166" spans="3:18" ht="15" x14ac:dyDescent="0.25">
      <c r="C166" s="256"/>
      <c r="D166" s="257"/>
      <c r="E166" s="51" t="s">
        <v>2</v>
      </c>
      <c r="F166" s="53">
        <v>0</v>
      </c>
      <c r="G166" s="53">
        <v>0</v>
      </c>
      <c r="H166" s="53">
        <v>0</v>
      </c>
      <c r="I166" s="53">
        <v>17</v>
      </c>
      <c r="J166" s="53">
        <v>17</v>
      </c>
      <c r="K166" s="53">
        <v>16</v>
      </c>
      <c r="L166" s="53">
        <v>16</v>
      </c>
      <c r="M166" s="53">
        <v>16</v>
      </c>
      <c r="N166" s="53">
        <v>16</v>
      </c>
      <c r="O166" s="228">
        <v>16</v>
      </c>
      <c r="P166" s="62">
        <f t="shared" si="25"/>
        <v>1.3289036544850499E-2</v>
      </c>
      <c r="Q166" s="94">
        <f t="shared" si="26"/>
        <v>0</v>
      </c>
      <c r="R166" s="94" t="str">
        <f t="shared" si="27"/>
        <v>-</v>
      </c>
    </row>
    <row r="167" spans="3:18" ht="15" x14ac:dyDescent="0.25">
      <c r="C167" s="256"/>
      <c r="D167" s="257"/>
      <c r="E167" s="51" t="s">
        <v>3</v>
      </c>
      <c r="F167" s="53">
        <v>41</v>
      </c>
      <c r="G167" s="53">
        <v>40</v>
      </c>
      <c r="H167" s="53">
        <v>40</v>
      </c>
      <c r="I167" s="53">
        <v>38</v>
      </c>
      <c r="J167" s="53">
        <v>40</v>
      </c>
      <c r="K167" s="53">
        <v>42</v>
      </c>
      <c r="L167" s="53">
        <v>43</v>
      </c>
      <c r="M167" s="53">
        <v>43</v>
      </c>
      <c r="N167" s="53">
        <v>40</v>
      </c>
      <c r="O167" s="53">
        <v>39</v>
      </c>
      <c r="P167" s="62">
        <f t="shared" si="25"/>
        <v>3.2392026578073087E-2</v>
      </c>
      <c r="Q167" s="94">
        <f t="shared" si="26"/>
        <v>-2.5000000000000022E-2</v>
      </c>
      <c r="R167" s="94">
        <f t="shared" si="27"/>
        <v>-4.8780487804878092E-2</v>
      </c>
    </row>
    <row r="168" spans="3:18" ht="15" x14ac:dyDescent="0.25">
      <c r="C168" s="256"/>
      <c r="D168" s="257"/>
      <c r="E168" s="51" t="s">
        <v>4</v>
      </c>
      <c r="F168" s="53">
        <v>22</v>
      </c>
      <c r="G168" s="53">
        <v>22</v>
      </c>
      <c r="H168" s="53">
        <v>21</v>
      </c>
      <c r="I168" s="53">
        <v>21</v>
      </c>
      <c r="J168" s="53">
        <v>23</v>
      </c>
      <c r="K168" s="53">
        <v>23</v>
      </c>
      <c r="L168" s="53">
        <v>0</v>
      </c>
      <c r="M168" s="53">
        <v>0</v>
      </c>
      <c r="N168" s="53">
        <v>0</v>
      </c>
      <c r="O168" s="53">
        <v>0</v>
      </c>
      <c r="P168" s="62">
        <f t="shared" si="25"/>
        <v>0</v>
      </c>
      <c r="Q168" s="94" t="str">
        <f t="shared" si="26"/>
        <v>-</v>
      </c>
      <c r="R168" s="94" t="str">
        <f t="shared" si="27"/>
        <v>-</v>
      </c>
    </row>
    <row r="169" spans="3:18" ht="15" x14ac:dyDescent="0.25">
      <c r="C169" s="256"/>
      <c r="D169" s="257"/>
      <c r="E169" s="51" t="s">
        <v>5</v>
      </c>
      <c r="F169" s="53">
        <v>0</v>
      </c>
      <c r="G169" s="53">
        <v>0</v>
      </c>
      <c r="H169" s="53">
        <v>0</v>
      </c>
      <c r="I169" s="53">
        <v>0</v>
      </c>
      <c r="J169" s="53">
        <v>0</v>
      </c>
      <c r="K169" s="53">
        <v>0</v>
      </c>
      <c r="L169" s="53">
        <v>0</v>
      </c>
      <c r="M169" s="53">
        <v>0</v>
      </c>
      <c r="N169" s="53">
        <v>0</v>
      </c>
      <c r="O169" s="53">
        <v>0</v>
      </c>
      <c r="P169" s="62">
        <f t="shared" si="25"/>
        <v>0</v>
      </c>
      <c r="Q169" s="94" t="str">
        <f t="shared" si="26"/>
        <v>-</v>
      </c>
      <c r="R169" s="94" t="str">
        <f t="shared" si="27"/>
        <v>-</v>
      </c>
    </row>
    <row r="170" spans="3:18" ht="15" x14ac:dyDescent="0.25">
      <c r="C170" s="256"/>
      <c r="D170" s="257"/>
      <c r="E170" s="51" t="s">
        <v>6</v>
      </c>
      <c r="F170" s="53">
        <v>147</v>
      </c>
      <c r="G170" s="53">
        <v>146</v>
      </c>
      <c r="H170" s="53">
        <v>144</v>
      </c>
      <c r="I170" s="53">
        <v>143</v>
      </c>
      <c r="J170" s="53">
        <v>144</v>
      </c>
      <c r="K170" s="53">
        <v>139</v>
      </c>
      <c r="L170" s="53">
        <v>138</v>
      </c>
      <c r="M170" s="53">
        <v>139</v>
      </c>
      <c r="N170" s="53">
        <v>138</v>
      </c>
      <c r="O170" s="53">
        <v>135</v>
      </c>
      <c r="P170" s="62">
        <f t="shared" si="25"/>
        <v>0.11212624584717608</v>
      </c>
      <c r="Q170" s="94">
        <f t="shared" si="26"/>
        <v>-2.1739130434782594E-2</v>
      </c>
      <c r="R170" s="94">
        <f t="shared" si="27"/>
        <v>-8.1632653061224469E-2</v>
      </c>
    </row>
    <row r="171" spans="3:18" ht="15" x14ac:dyDescent="0.25">
      <c r="C171" s="256"/>
      <c r="D171" s="257"/>
      <c r="E171" s="51" t="s">
        <v>7</v>
      </c>
      <c r="F171" s="53">
        <v>0</v>
      </c>
      <c r="G171" s="53">
        <v>0</v>
      </c>
      <c r="H171" s="53">
        <v>0</v>
      </c>
      <c r="I171" s="53">
        <v>0</v>
      </c>
      <c r="J171" s="53">
        <v>0</v>
      </c>
      <c r="K171" s="53">
        <v>0</v>
      </c>
      <c r="L171" s="53">
        <v>0</v>
      </c>
      <c r="M171" s="53">
        <v>0</v>
      </c>
      <c r="N171" s="53">
        <v>0</v>
      </c>
      <c r="O171" s="53">
        <v>0</v>
      </c>
      <c r="P171" s="62">
        <f t="shared" si="25"/>
        <v>0</v>
      </c>
      <c r="Q171" s="94" t="str">
        <f t="shared" si="26"/>
        <v>-</v>
      </c>
      <c r="R171" s="94" t="str">
        <f t="shared" si="27"/>
        <v>-</v>
      </c>
    </row>
    <row r="172" spans="3:18" ht="15.75" customHeight="1" x14ac:dyDescent="0.25">
      <c r="C172" s="256"/>
      <c r="D172" s="257"/>
      <c r="E172" s="51" t="s">
        <v>8</v>
      </c>
      <c r="F172" s="53">
        <v>6</v>
      </c>
      <c r="G172" s="53">
        <v>6</v>
      </c>
      <c r="H172" s="53">
        <v>7</v>
      </c>
      <c r="I172" s="53">
        <v>9</v>
      </c>
      <c r="J172" s="53">
        <v>7</v>
      </c>
      <c r="K172" s="53">
        <v>7</v>
      </c>
      <c r="L172" s="53">
        <v>7</v>
      </c>
      <c r="M172" s="53">
        <v>8</v>
      </c>
      <c r="N172" s="53">
        <v>8</v>
      </c>
      <c r="O172" s="53">
        <v>9</v>
      </c>
      <c r="P172" s="62">
        <f t="shared" si="25"/>
        <v>7.4750830564784057E-3</v>
      </c>
      <c r="Q172" s="94">
        <f t="shared" si="26"/>
        <v>0.125</v>
      </c>
      <c r="R172" s="94">
        <f t="shared" si="27"/>
        <v>0.5</v>
      </c>
    </row>
    <row r="173" spans="3:18" ht="15" x14ac:dyDescent="0.25">
      <c r="C173" s="256"/>
      <c r="D173" s="257"/>
      <c r="E173" s="51" t="s">
        <v>9</v>
      </c>
      <c r="F173" s="53">
        <v>76</v>
      </c>
      <c r="G173" s="53">
        <v>75</v>
      </c>
      <c r="H173" s="53">
        <v>110</v>
      </c>
      <c r="I173" s="53">
        <f>AVERAGE(H173,J173)</f>
        <v>93.5</v>
      </c>
      <c r="J173" s="53">
        <v>77</v>
      </c>
      <c r="K173" s="53">
        <f>AVERAGE(J173,L173)</f>
        <v>66.5</v>
      </c>
      <c r="L173" s="53">
        <v>56</v>
      </c>
      <c r="M173" s="53">
        <v>64</v>
      </c>
      <c r="N173" s="53">
        <v>0</v>
      </c>
      <c r="O173" s="228">
        <v>0</v>
      </c>
      <c r="P173" s="62">
        <f t="shared" si="25"/>
        <v>0</v>
      </c>
      <c r="Q173" s="94" t="str">
        <f t="shared" si="26"/>
        <v>-</v>
      </c>
      <c r="R173" s="94" t="str">
        <f t="shared" si="27"/>
        <v>-</v>
      </c>
    </row>
    <row r="174" spans="3:18" ht="15" x14ac:dyDescent="0.25">
      <c r="C174" s="256"/>
      <c r="D174" s="257"/>
      <c r="E174" s="51" t="s">
        <v>10</v>
      </c>
      <c r="F174" s="53">
        <v>16</v>
      </c>
      <c r="G174" s="53">
        <v>16</v>
      </c>
      <c r="H174" s="53">
        <v>15</v>
      </c>
      <c r="I174" s="53">
        <v>15</v>
      </c>
      <c r="J174" s="53">
        <v>14</v>
      </c>
      <c r="K174" s="53">
        <v>14</v>
      </c>
      <c r="L174" s="53">
        <v>14</v>
      </c>
      <c r="M174" s="53">
        <v>13</v>
      </c>
      <c r="N174" s="53">
        <v>14</v>
      </c>
      <c r="O174" s="53">
        <v>32</v>
      </c>
      <c r="P174" s="62">
        <f t="shared" si="25"/>
        <v>2.6578073089700997E-2</v>
      </c>
      <c r="Q174" s="94">
        <f t="shared" si="26"/>
        <v>1.2857142857142856</v>
      </c>
      <c r="R174" s="94">
        <f t="shared" si="27"/>
        <v>1</v>
      </c>
    </row>
    <row r="175" spans="3:18" ht="15" x14ac:dyDescent="0.25">
      <c r="C175" s="256"/>
      <c r="D175" s="257"/>
      <c r="E175" s="51" t="s">
        <v>11</v>
      </c>
      <c r="F175" s="53">
        <v>121</v>
      </c>
      <c r="G175" s="53">
        <v>121</v>
      </c>
      <c r="H175" s="53">
        <v>116</v>
      </c>
      <c r="I175" s="53">
        <v>113</v>
      </c>
      <c r="J175" s="53">
        <v>112</v>
      </c>
      <c r="K175" s="53">
        <v>115</v>
      </c>
      <c r="L175" s="53">
        <v>111</v>
      </c>
      <c r="M175" s="53">
        <v>110</v>
      </c>
      <c r="N175" s="53">
        <v>94</v>
      </c>
      <c r="O175" s="53">
        <v>93</v>
      </c>
      <c r="P175" s="62">
        <f t="shared" si="25"/>
        <v>7.7242524916943528E-2</v>
      </c>
      <c r="Q175" s="94">
        <f t="shared" si="26"/>
        <v>-1.0638297872340385E-2</v>
      </c>
      <c r="R175" s="94">
        <f t="shared" si="27"/>
        <v>-0.23140495867768596</v>
      </c>
    </row>
    <row r="176" spans="3:18" ht="15" x14ac:dyDescent="0.25">
      <c r="C176" s="256"/>
      <c r="D176" s="257"/>
      <c r="E176" s="51" t="s">
        <v>12</v>
      </c>
      <c r="F176" s="53">
        <v>51</v>
      </c>
      <c r="G176" s="53">
        <v>51</v>
      </c>
      <c r="H176" s="53">
        <v>47</v>
      </c>
      <c r="I176" s="53">
        <v>38</v>
      </c>
      <c r="J176" s="53">
        <v>38</v>
      </c>
      <c r="K176" s="53">
        <v>38</v>
      </c>
      <c r="L176" s="53">
        <v>30</v>
      </c>
      <c r="M176" s="53">
        <v>31</v>
      </c>
      <c r="N176" s="53">
        <v>32</v>
      </c>
      <c r="O176" s="53">
        <v>29</v>
      </c>
      <c r="P176" s="62">
        <f t="shared" si="25"/>
        <v>2.408637873754153E-2</v>
      </c>
      <c r="Q176" s="94">
        <f t="shared" si="26"/>
        <v>-9.375E-2</v>
      </c>
      <c r="R176" s="94">
        <f t="shared" si="27"/>
        <v>-0.43137254901960786</v>
      </c>
    </row>
    <row r="177" spans="3:18" ht="15" x14ac:dyDescent="0.25">
      <c r="C177" s="256"/>
      <c r="D177" s="257"/>
      <c r="E177" s="51" t="s">
        <v>13</v>
      </c>
      <c r="F177" s="53">
        <v>19</v>
      </c>
      <c r="G177" s="53">
        <f>AVERAGE(F177,H177)</f>
        <v>17</v>
      </c>
      <c r="H177" s="53">
        <v>15</v>
      </c>
      <c r="I177" s="53">
        <v>15</v>
      </c>
      <c r="J177" s="53">
        <v>16</v>
      </c>
      <c r="K177" s="53">
        <v>16</v>
      </c>
      <c r="L177" s="53">
        <v>15</v>
      </c>
      <c r="M177" s="53">
        <v>16</v>
      </c>
      <c r="N177" s="53">
        <v>16</v>
      </c>
      <c r="O177" s="53">
        <v>15</v>
      </c>
      <c r="P177" s="62">
        <f t="shared" si="25"/>
        <v>1.2458471760797342E-2</v>
      </c>
      <c r="Q177" s="94">
        <f t="shared" si="26"/>
        <v>-6.25E-2</v>
      </c>
      <c r="R177" s="94">
        <f t="shared" si="27"/>
        <v>-0.21052631578947367</v>
      </c>
    </row>
    <row r="178" spans="3:18" ht="15" x14ac:dyDescent="0.25">
      <c r="C178" s="256"/>
      <c r="D178" s="257"/>
      <c r="E178" s="51" t="s">
        <v>14</v>
      </c>
      <c r="F178" s="53">
        <v>14</v>
      </c>
      <c r="G178" s="53">
        <v>14</v>
      </c>
      <c r="H178" s="53">
        <v>16</v>
      </c>
      <c r="I178" s="53">
        <v>16</v>
      </c>
      <c r="J178" s="53">
        <v>16</v>
      </c>
      <c r="K178" s="53">
        <v>14</v>
      </c>
      <c r="L178" s="53">
        <v>15</v>
      </c>
      <c r="M178" s="53">
        <v>15</v>
      </c>
      <c r="N178" s="53">
        <v>16</v>
      </c>
      <c r="O178" s="53">
        <v>16</v>
      </c>
      <c r="P178" s="62">
        <f t="shared" si="25"/>
        <v>1.3289036544850499E-2</v>
      </c>
      <c r="Q178" s="94">
        <f t="shared" si="26"/>
        <v>0</v>
      </c>
      <c r="R178" s="94">
        <f t="shared" si="27"/>
        <v>0.14285714285714279</v>
      </c>
    </row>
    <row r="179" spans="3:18" ht="15" x14ac:dyDescent="0.25">
      <c r="C179" s="256"/>
      <c r="D179" s="257"/>
      <c r="E179" s="51" t="s">
        <v>15</v>
      </c>
      <c r="F179" s="53">
        <v>0</v>
      </c>
      <c r="G179" s="53">
        <v>0</v>
      </c>
      <c r="H179" s="53">
        <v>0</v>
      </c>
      <c r="I179" s="53">
        <v>0</v>
      </c>
      <c r="J179" s="53">
        <v>0</v>
      </c>
      <c r="K179" s="53">
        <v>0</v>
      </c>
      <c r="L179" s="53">
        <v>0</v>
      </c>
      <c r="M179" s="53">
        <v>0</v>
      </c>
      <c r="N179" s="53">
        <v>0</v>
      </c>
      <c r="O179" s="53">
        <v>0</v>
      </c>
      <c r="P179" s="62">
        <f t="shared" si="25"/>
        <v>0</v>
      </c>
      <c r="Q179" s="94" t="str">
        <f t="shared" si="26"/>
        <v>-</v>
      </c>
      <c r="R179" s="94" t="str">
        <f t="shared" si="27"/>
        <v>-</v>
      </c>
    </row>
    <row r="180" spans="3:18" ht="15" x14ac:dyDescent="0.25">
      <c r="C180" s="256"/>
      <c r="D180" s="257"/>
      <c r="E180" s="51" t="s">
        <v>16</v>
      </c>
      <c r="F180" s="53">
        <v>0</v>
      </c>
      <c r="G180" s="53">
        <v>0</v>
      </c>
      <c r="H180" s="53">
        <v>0</v>
      </c>
      <c r="I180" s="53">
        <v>0</v>
      </c>
      <c r="J180" s="53">
        <v>0</v>
      </c>
      <c r="K180" s="53">
        <v>5</v>
      </c>
      <c r="L180" s="53">
        <v>5</v>
      </c>
      <c r="M180" s="53">
        <v>5</v>
      </c>
      <c r="N180" s="53">
        <v>5</v>
      </c>
      <c r="O180" s="53">
        <v>5</v>
      </c>
      <c r="P180" s="62">
        <f t="shared" si="25"/>
        <v>4.152823920265781E-3</v>
      </c>
      <c r="Q180" s="94">
        <f t="shared" si="26"/>
        <v>0</v>
      </c>
      <c r="R180" s="94" t="str">
        <f t="shared" si="27"/>
        <v>-</v>
      </c>
    </row>
    <row r="181" spans="3:18" ht="15" x14ac:dyDescent="0.25">
      <c r="C181" s="256"/>
      <c r="D181" s="257"/>
      <c r="E181" s="51" t="s">
        <v>17</v>
      </c>
      <c r="F181" s="53">
        <v>80</v>
      </c>
      <c r="G181" s="53">
        <v>78</v>
      </c>
      <c r="H181" s="53">
        <v>73</v>
      </c>
      <c r="I181" s="53">
        <v>70</v>
      </c>
      <c r="J181" s="53">
        <v>74</v>
      </c>
      <c r="K181" s="53">
        <v>73</v>
      </c>
      <c r="L181" s="53">
        <v>69</v>
      </c>
      <c r="M181" s="53">
        <v>68</v>
      </c>
      <c r="N181" s="53">
        <v>68</v>
      </c>
      <c r="O181" s="53">
        <v>68</v>
      </c>
      <c r="P181" s="62">
        <f t="shared" si="25"/>
        <v>5.647840531561462E-2</v>
      </c>
      <c r="Q181" s="94">
        <f t="shared" si="26"/>
        <v>0</v>
      </c>
      <c r="R181" s="94">
        <f t="shared" si="27"/>
        <v>-0.15000000000000002</v>
      </c>
    </row>
    <row r="182" spans="3:18" ht="15" x14ac:dyDescent="0.25">
      <c r="C182" s="256"/>
      <c r="D182" s="257"/>
      <c r="E182" s="51" t="s">
        <v>18</v>
      </c>
      <c r="F182" s="53">
        <v>0</v>
      </c>
      <c r="G182" s="53">
        <v>0</v>
      </c>
      <c r="H182" s="53">
        <v>0</v>
      </c>
      <c r="I182" s="53">
        <v>0</v>
      </c>
      <c r="J182" s="53">
        <v>0</v>
      </c>
      <c r="K182" s="53">
        <v>0</v>
      </c>
      <c r="L182" s="53">
        <v>0</v>
      </c>
      <c r="M182" s="53">
        <v>0</v>
      </c>
      <c r="N182" s="53">
        <v>0</v>
      </c>
      <c r="O182" s="53">
        <v>0</v>
      </c>
      <c r="P182" s="62">
        <f t="shared" si="25"/>
        <v>0</v>
      </c>
      <c r="Q182" s="94" t="str">
        <f t="shared" si="26"/>
        <v>-</v>
      </c>
      <c r="R182" s="94" t="str">
        <f t="shared" si="27"/>
        <v>-</v>
      </c>
    </row>
    <row r="183" spans="3:18" ht="15" x14ac:dyDescent="0.25">
      <c r="C183" s="256"/>
      <c r="D183" s="257"/>
      <c r="E183" s="51" t="s">
        <v>19</v>
      </c>
      <c r="F183" s="53">
        <v>11</v>
      </c>
      <c r="G183" s="53">
        <v>13</v>
      </c>
      <c r="H183" s="53">
        <v>14</v>
      </c>
      <c r="I183" s="53">
        <v>14</v>
      </c>
      <c r="J183" s="53">
        <v>16</v>
      </c>
      <c r="K183" s="53">
        <v>17</v>
      </c>
      <c r="L183" s="53">
        <v>15</v>
      </c>
      <c r="M183" s="53">
        <v>15</v>
      </c>
      <c r="N183" s="53">
        <v>18</v>
      </c>
      <c r="O183" s="228">
        <v>18</v>
      </c>
      <c r="P183" s="62">
        <f t="shared" si="25"/>
        <v>1.4950166112956811E-2</v>
      </c>
      <c r="Q183" s="94">
        <f t="shared" si="26"/>
        <v>0</v>
      </c>
      <c r="R183" s="94">
        <f t="shared" si="27"/>
        <v>0.63636363636363646</v>
      </c>
    </row>
    <row r="184" spans="3:18" ht="15" x14ac:dyDescent="0.25">
      <c r="C184" s="256"/>
      <c r="D184" s="257"/>
      <c r="E184" s="51" t="s">
        <v>20</v>
      </c>
      <c r="F184" s="53">
        <v>11</v>
      </c>
      <c r="G184" s="53">
        <v>11</v>
      </c>
      <c r="H184" s="53">
        <v>10</v>
      </c>
      <c r="I184" s="53">
        <v>10</v>
      </c>
      <c r="J184" s="53">
        <v>10</v>
      </c>
      <c r="K184" s="53">
        <v>9</v>
      </c>
      <c r="L184" s="53">
        <v>8</v>
      </c>
      <c r="M184" s="53">
        <v>8</v>
      </c>
      <c r="N184" s="53">
        <v>7</v>
      </c>
      <c r="O184" s="53">
        <v>5</v>
      </c>
      <c r="P184" s="62">
        <f>O184/$O$196</f>
        <v>4.152823920265781E-3</v>
      </c>
      <c r="Q184" s="94">
        <f t="shared" si="26"/>
        <v>-0.2857142857142857</v>
      </c>
      <c r="R184" s="94">
        <f t="shared" si="27"/>
        <v>-0.54545454545454541</v>
      </c>
    </row>
    <row r="185" spans="3:18" ht="15" x14ac:dyDescent="0.25">
      <c r="C185" s="256"/>
      <c r="D185" s="257"/>
      <c r="E185" s="51" t="s">
        <v>21</v>
      </c>
      <c r="F185" s="53">
        <v>10</v>
      </c>
      <c r="G185" s="53">
        <v>10</v>
      </c>
      <c r="H185" s="53">
        <v>10</v>
      </c>
      <c r="I185" s="53">
        <v>9</v>
      </c>
      <c r="J185" s="53">
        <v>5</v>
      </c>
      <c r="K185" s="53">
        <v>19</v>
      </c>
      <c r="L185" s="53">
        <v>21</v>
      </c>
      <c r="M185" s="53">
        <v>23</v>
      </c>
      <c r="N185" s="53">
        <v>25</v>
      </c>
      <c r="O185" s="53">
        <v>7</v>
      </c>
      <c r="P185" s="62">
        <f t="shared" si="25"/>
        <v>5.8139534883720929E-3</v>
      </c>
      <c r="Q185" s="94">
        <f t="shared" si="26"/>
        <v>-0.72</v>
      </c>
      <c r="R185" s="94">
        <f t="shared" si="27"/>
        <v>-0.30000000000000004</v>
      </c>
    </row>
    <row r="186" spans="3:18" ht="15" x14ac:dyDescent="0.25">
      <c r="C186" s="256"/>
      <c r="D186" s="257"/>
      <c r="E186" s="51" t="s">
        <v>22</v>
      </c>
      <c r="F186" s="92">
        <v>0</v>
      </c>
      <c r="G186" s="92">
        <v>0</v>
      </c>
      <c r="H186" s="92">
        <v>0</v>
      </c>
      <c r="I186" s="53">
        <v>0</v>
      </c>
      <c r="J186" s="53">
        <v>0</v>
      </c>
      <c r="K186" s="53">
        <v>0</v>
      </c>
      <c r="L186" s="53">
        <v>0</v>
      </c>
      <c r="M186" s="53">
        <v>0</v>
      </c>
      <c r="N186" s="53">
        <v>0</v>
      </c>
      <c r="O186" s="53">
        <v>41</v>
      </c>
      <c r="P186" s="62">
        <f t="shared" si="25"/>
        <v>3.4053156146179403E-2</v>
      </c>
      <c r="Q186" s="94" t="str">
        <f t="shared" si="26"/>
        <v>-</v>
      </c>
      <c r="R186" s="94" t="str">
        <f t="shared" si="27"/>
        <v>-</v>
      </c>
    </row>
    <row r="187" spans="3:18" ht="15" x14ac:dyDescent="0.25">
      <c r="C187" s="256"/>
      <c r="D187" s="257"/>
      <c r="E187" s="51" t="s">
        <v>23</v>
      </c>
      <c r="F187" s="53">
        <v>8</v>
      </c>
      <c r="G187" s="53">
        <v>8</v>
      </c>
      <c r="H187" s="53">
        <v>7</v>
      </c>
      <c r="I187" s="53">
        <v>9</v>
      </c>
      <c r="J187" s="53">
        <v>9</v>
      </c>
      <c r="K187" s="53">
        <v>11</v>
      </c>
      <c r="L187" s="53">
        <v>15</v>
      </c>
      <c r="M187" s="53">
        <v>15</v>
      </c>
      <c r="N187" s="53">
        <v>15</v>
      </c>
      <c r="O187" s="53">
        <v>18</v>
      </c>
      <c r="P187" s="62">
        <f t="shared" si="25"/>
        <v>1.4950166112956811E-2</v>
      </c>
      <c r="Q187" s="94">
        <f t="shared" si="26"/>
        <v>0.19999999999999996</v>
      </c>
      <c r="R187" s="94">
        <f t="shared" si="27"/>
        <v>1.25</v>
      </c>
    </row>
    <row r="188" spans="3:18" ht="15" x14ac:dyDescent="0.25">
      <c r="C188" s="256"/>
      <c r="D188" s="257"/>
      <c r="E188" s="51" t="s">
        <v>24</v>
      </c>
      <c r="F188" s="53">
        <v>33</v>
      </c>
      <c r="G188" s="53">
        <v>25</v>
      </c>
      <c r="H188" s="53">
        <v>29</v>
      </c>
      <c r="I188" s="53">
        <v>31</v>
      </c>
      <c r="J188" s="53">
        <v>26</v>
      </c>
      <c r="K188" s="53">
        <v>30</v>
      </c>
      <c r="L188" s="53">
        <v>29</v>
      </c>
      <c r="M188" s="53">
        <v>30</v>
      </c>
      <c r="N188" s="53">
        <v>26</v>
      </c>
      <c r="O188" s="228">
        <v>26</v>
      </c>
      <c r="P188" s="62">
        <f t="shared" si="25"/>
        <v>2.1594684385382059E-2</v>
      </c>
      <c r="Q188" s="94">
        <f t="shared" si="26"/>
        <v>0</v>
      </c>
      <c r="R188" s="94">
        <f t="shared" si="27"/>
        <v>-0.21212121212121215</v>
      </c>
    </row>
    <row r="189" spans="3:18" ht="15" x14ac:dyDescent="0.25">
      <c r="C189" s="256"/>
      <c r="D189" s="257"/>
      <c r="E189" s="51" t="s">
        <v>25</v>
      </c>
      <c r="F189" s="53"/>
      <c r="G189" s="53">
        <v>19</v>
      </c>
      <c r="H189" s="53">
        <v>17</v>
      </c>
      <c r="I189" s="53">
        <v>17</v>
      </c>
      <c r="J189" s="53">
        <v>17</v>
      </c>
      <c r="K189" s="53">
        <v>16</v>
      </c>
      <c r="L189" s="53">
        <v>17</v>
      </c>
      <c r="M189" s="53">
        <v>16</v>
      </c>
      <c r="N189" s="53">
        <v>15</v>
      </c>
      <c r="O189" s="53">
        <v>15</v>
      </c>
      <c r="P189" s="62">
        <f t="shared" si="25"/>
        <v>1.2458471760797342E-2</v>
      </c>
      <c r="Q189" s="94">
        <f t="shared" si="26"/>
        <v>0</v>
      </c>
      <c r="R189" s="94" t="str">
        <f t="shared" si="27"/>
        <v>-</v>
      </c>
    </row>
    <row r="190" spans="3:18" ht="15" x14ac:dyDescent="0.25">
      <c r="C190" s="256"/>
      <c r="D190" s="257"/>
      <c r="E190" s="51" t="s">
        <v>26</v>
      </c>
      <c r="F190" s="53">
        <v>0</v>
      </c>
      <c r="G190" s="53">
        <v>0</v>
      </c>
      <c r="H190" s="53">
        <v>0</v>
      </c>
      <c r="I190" s="53">
        <v>0</v>
      </c>
      <c r="J190" s="53">
        <v>0</v>
      </c>
      <c r="K190" s="53">
        <v>30</v>
      </c>
      <c r="L190" s="53">
        <v>24</v>
      </c>
      <c r="M190" s="53">
        <v>28</v>
      </c>
      <c r="N190" s="53">
        <v>26</v>
      </c>
      <c r="O190" s="228">
        <v>26</v>
      </c>
      <c r="P190" s="62">
        <f t="shared" si="25"/>
        <v>2.1594684385382059E-2</v>
      </c>
      <c r="Q190" s="94">
        <f t="shared" si="26"/>
        <v>0</v>
      </c>
      <c r="R190" s="94" t="str">
        <f t="shared" si="27"/>
        <v>-</v>
      </c>
    </row>
    <row r="191" spans="3:18" ht="15" x14ac:dyDescent="0.25">
      <c r="C191" s="256"/>
      <c r="D191" s="257"/>
      <c r="E191" s="51" t="s">
        <v>27</v>
      </c>
      <c r="F191" s="53">
        <v>384</v>
      </c>
      <c r="G191" s="53">
        <v>344</v>
      </c>
      <c r="H191" s="53">
        <v>316</v>
      </c>
      <c r="I191" s="53">
        <v>336</v>
      </c>
      <c r="J191" s="53">
        <v>310</v>
      </c>
      <c r="K191" s="53">
        <v>320</v>
      </c>
      <c r="L191" s="53">
        <v>306</v>
      </c>
      <c r="M191" s="53">
        <v>281</v>
      </c>
      <c r="N191" s="53">
        <v>281</v>
      </c>
      <c r="O191" s="53">
        <v>247</v>
      </c>
      <c r="P191" s="62">
        <f t="shared" si="25"/>
        <v>0.20514950166112958</v>
      </c>
      <c r="Q191" s="94">
        <f t="shared" si="26"/>
        <v>-0.12099644128113884</v>
      </c>
      <c r="R191" s="94">
        <f t="shared" si="27"/>
        <v>-0.35677083333333337</v>
      </c>
    </row>
    <row r="192" spans="3:18" ht="15" x14ac:dyDescent="0.25">
      <c r="C192" s="256"/>
      <c r="D192" s="257"/>
      <c r="E192" s="51" t="s">
        <v>28</v>
      </c>
      <c r="F192" s="53">
        <v>7</v>
      </c>
      <c r="G192" s="53">
        <v>7</v>
      </c>
      <c r="H192" s="53">
        <v>7</v>
      </c>
      <c r="I192" s="53">
        <v>7</v>
      </c>
      <c r="J192" s="53">
        <v>7</v>
      </c>
      <c r="K192" s="53">
        <v>7</v>
      </c>
      <c r="L192" s="53">
        <v>7</v>
      </c>
      <c r="M192" s="53">
        <v>7</v>
      </c>
      <c r="N192" s="53">
        <v>7</v>
      </c>
      <c r="O192" s="53">
        <v>7</v>
      </c>
      <c r="P192" s="62">
        <f t="shared" si="25"/>
        <v>5.8139534883720929E-3</v>
      </c>
      <c r="Q192" s="94">
        <f t="shared" si="26"/>
        <v>0</v>
      </c>
      <c r="R192" s="94">
        <f t="shared" si="27"/>
        <v>0</v>
      </c>
    </row>
    <row r="193" spans="3:18" ht="15" x14ac:dyDescent="0.25">
      <c r="C193" s="256"/>
      <c r="D193" s="257"/>
      <c r="E193" s="51" t="s">
        <v>29</v>
      </c>
      <c r="F193" s="53">
        <v>13</v>
      </c>
      <c r="G193" s="53">
        <v>0</v>
      </c>
      <c r="H193" s="53">
        <v>0</v>
      </c>
      <c r="I193" s="53">
        <v>0</v>
      </c>
      <c r="J193" s="53">
        <v>0</v>
      </c>
      <c r="K193" s="53">
        <v>0</v>
      </c>
      <c r="L193" s="53">
        <v>0</v>
      </c>
      <c r="M193" s="53">
        <v>0</v>
      </c>
      <c r="N193" s="53">
        <v>0</v>
      </c>
      <c r="O193" s="228">
        <v>0</v>
      </c>
      <c r="P193" s="62">
        <f t="shared" si="25"/>
        <v>0</v>
      </c>
      <c r="Q193" s="94" t="str">
        <f t="shared" si="26"/>
        <v>-</v>
      </c>
      <c r="R193" s="94" t="str">
        <f t="shared" si="27"/>
        <v>-</v>
      </c>
    </row>
    <row r="194" spans="3:18" ht="15" x14ac:dyDescent="0.25">
      <c r="C194" s="256"/>
      <c r="D194" s="257"/>
      <c r="E194" s="51" t="s">
        <v>30</v>
      </c>
      <c r="F194" s="53">
        <v>31</v>
      </c>
      <c r="G194" s="53">
        <v>31</v>
      </c>
      <c r="H194" s="53">
        <v>27</v>
      </c>
      <c r="I194" s="53">
        <v>27</v>
      </c>
      <c r="J194" s="53">
        <v>29</v>
      </c>
      <c r="K194" s="53">
        <v>29</v>
      </c>
      <c r="L194" s="53">
        <v>31</v>
      </c>
      <c r="M194" s="53">
        <v>32</v>
      </c>
      <c r="N194" s="53">
        <v>32</v>
      </c>
      <c r="O194" s="53">
        <v>33</v>
      </c>
      <c r="P194" s="62">
        <f t="shared" si="25"/>
        <v>2.7408637873754152E-2</v>
      </c>
      <c r="Q194" s="94">
        <f t="shared" si="26"/>
        <v>3.125E-2</v>
      </c>
      <c r="R194" s="94">
        <f t="shared" si="27"/>
        <v>6.4516129032258007E-2</v>
      </c>
    </row>
    <row r="195" spans="3:18" ht="15.75" thickBot="1" x14ac:dyDescent="0.3">
      <c r="C195" s="256"/>
      <c r="D195" s="257"/>
      <c r="E195" s="54" t="s">
        <v>41</v>
      </c>
      <c r="F195" s="53"/>
      <c r="G195" s="53"/>
      <c r="H195" s="53"/>
      <c r="I195" s="53">
        <v>333</v>
      </c>
      <c r="J195" s="53">
        <f>(I195+($I$195*($O$195/$I$195-1)/6))</f>
        <v>323.5</v>
      </c>
      <c r="K195" s="53">
        <f>(J195+($I$195*($O$195/$I$195-1)/6))</f>
        <v>314</v>
      </c>
      <c r="L195" s="53">
        <f>(K195+($I$195*($O$195/$I$195-1)/6))</f>
        <v>304.5</v>
      </c>
      <c r="M195" s="53">
        <f>(L195+($I$195*($O$195/$I$195-1)/6))</f>
        <v>295</v>
      </c>
      <c r="N195" s="53">
        <f>(M195+($I$195*($O$195/$I$195-1)/6))</f>
        <v>285.5</v>
      </c>
      <c r="O195" s="53">
        <v>276</v>
      </c>
      <c r="P195" s="62">
        <f t="shared" si="25"/>
        <v>0.2292358803986711</v>
      </c>
      <c r="Q195" s="94">
        <f t="shared" si="26"/>
        <v>-3.3274956217162921E-2</v>
      </c>
      <c r="R195" s="94" t="str">
        <f t="shared" si="27"/>
        <v>-</v>
      </c>
    </row>
    <row r="196" spans="3:18" ht="16.5" thickTop="1" thickBot="1" x14ac:dyDescent="0.3">
      <c r="C196" s="260"/>
      <c r="D196" s="261"/>
      <c r="E196" s="56" t="s">
        <v>85</v>
      </c>
      <c r="F196" s="64">
        <f t="shared" ref="F196:O196" si="28">SUM(F164:F195)</f>
        <v>1125</v>
      </c>
      <c r="G196" s="64">
        <f t="shared" si="28"/>
        <v>1080</v>
      </c>
      <c r="H196" s="64">
        <f t="shared" si="28"/>
        <v>1067</v>
      </c>
      <c r="I196" s="64">
        <f t="shared" si="28"/>
        <v>1407.5</v>
      </c>
      <c r="J196" s="64">
        <f t="shared" si="28"/>
        <v>1355.5</v>
      </c>
      <c r="K196" s="64">
        <f t="shared" si="28"/>
        <v>1395.5</v>
      </c>
      <c r="L196" s="64">
        <f t="shared" si="28"/>
        <v>1324.5</v>
      </c>
      <c r="M196" s="64">
        <f t="shared" si="28"/>
        <v>1307</v>
      </c>
      <c r="N196" s="64">
        <f t="shared" si="28"/>
        <v>1212.5</v>
      </c>
      <c r="O196" s="64">
        <f t="shared" si="28"/>
        <v>1204</v>
      </c>
      <c r="P196" s="62">
        <f t="shared" si="25"/>
        <v>1</v>
      </c>
      <c r="Q196" s="48"/>
      <c r="R196" s="48"/>
    </row>
    <row r="197" spans="3:18" ht="16.5" thickTop="1" thickBot="1" x14ac:dyDescent="0.3">
      <c r="C197" s="260"/>
      <c r="D197" s="261"/>
      <c r="E197" s="56" t="s">
        <v>86</v>
      </c>
      <c r="F197" s="64">
        <v>1014</v>
      </c>
      <c r="G197" s="64">
        <v>964</v>
      </c>
      <c r="H197" s="64">
        <v>919</v>
      </c>
      <c r="I197" s="64">
        <v>926</v>
      </c>
      <c r="J197" s="64">
        <v>898</v>
      </c>
      <c r="K197" s="64">
        <v>925</v>
      </c>
      <c r="L197" s="64">
        <v>902</v>
      </c>
      <c r="M197" s="64">
        <v>883</v>
      </c>
      <c r="N197" s="64">
        <v>865</v>
      </c>
      <c r="O197" s="64">
        <v>825</v>
      </c>
      <c r="P197" s="62">
        <f>O197/$O$196</f>
        <v>0.68521594684385378</v>
      </c>
      <c r="Q197" s="48">
        <f>IF(OR(O197=0, N197=0),"-",O197/N197-1)</f>
        <v>-4.6242774566473965E-2</v>
      </c>
      <c r="R197" s="48">
        <f>IF(OR(O197=0, F197=0),"-",O197/F197-1)</f>
        <v>-0.18639053254437865</v>
      </c>
    </row>
    <row r="198" spans="3:18" ht="18.75" customHeight="1" thickTop="1" x14ac:dyDescent="0.25">
      <c r="E198" s="57" t="s">
        <v>87</v>
      </c>
      <c r="F198" s="88"/>
      <c r="G198" s="88">
        <f t="shared" ref="G198:O198" si="29">G197/F197-1</f>
        <v>-4.9309664694280109E-2</v>
      </c>
      <c r="H198" s="88">
        <f t="shared" si="29"/>
        <v>-4.6680497925311148E-2</v>
      </c>
      <c r="I198" s="88">
        <f t="shared" si="29"/>
        <v>7.6169749727965641E-3</v>
      </c>
      <c r="J198" s="88">
        <f t="shared" si="29"/>
        <v>-3.0237580993520474E-2</v>
      </c>
      <c r="K198" s="88">
        <f t="shared" si="29"/>
        <v>3.0066815144766057E-2</v>
      </c>
      <c r="L198" s="88">
        <f t="shared" si="29"/>
        <v>-2.4864864864864833E-2</v>
      </c>
      <c r="M198" s="88">
        <f t="shared" si="29"/>
        <v>-2.1064301552106479E-2</v>
      </c>
      <c r="N198" s="88">
        <f t="shared" si="29"/>
        <v>-2.0385050962627438E-2</v>
      </c>
      <c r="O198" s="89">
        <f t="shared" si="29"/>
        <v>-4.6242774566473965E-2</v>
      </c>
    </row>
  </sheetData>
  <dataConsolidate link="1"/>
  <mergeCells count="186">
    <mergeCell ref="E3:O3"/>
    <mergeCell ref="C13:D13"/>
    <mergeCell ref="C14:D14"/>
    <mergeCell ref="C15:D15"/>
    <mergeCell ref="C16:D16"/>
    <mergeCell ref="C17:D17"/>
    <mergeCell ref="C18:D18"/>
    <mergeCell ref="E6:O6"/>
    <mergeCell ref="C8:D8"/>
    <mergeCell ref="C9:D9"/>
    <mergeCell ref="C10:D10"/>
    <mergeCell ref="C11:D11"/>
    <mergeCell ref="C12:D12"/>
    <mergeCell ref="C6:D6"/>
    <mergeCell ref="C49:D49"/>
    <mergeCell ref="C50:D50"/>
    <mergeCell ref="C51:D51"/>
    <mergeCell ref="C52:D52"/>
    <mergeCell ref="C53:D53"/>
    <mergeCell ref="C54:D54"/>
    <mergeCell ref="E45:O45"/>
    <mergeCell ref="C46:D46"/>
    <mergeCell ref="C47:D47"/>
    <mergeCell ref="C48:D48"/>
    <mergeCell ref="C45:D45"/>
    <mergeCell ref="C37:D37"/>
    <mergeCell ref="C38:D38"/>
    <mergeCell ref="C39:D39"/>
    <mergeCell ref="C40:D40"/>
    <mergeCell ref="C41:D41"/>
    <mergeCell ref="C7:D7"/>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61:D61"/>
    <mergeCell ref="C62:D62"/>
    <mergeCell ref="C63:D63"/>
    <mergeCell ref="C64:D64"/>
    <mergeCell ref="C65:D65"/>
    <mergeCell ref="C66:D66"/>
    <mergeCell ref="C55:D55"/>
    <mergeCell ref="C56:D56"/>
    <mergeCell ref="C57:D57"/>
    <mergeCell ref="C58:D58"/>
    <mergeCell ref="C59:D59"/>
    <mergeCell ref="C60:D60"/>
    <mergeCell ref="C73:D73"/>
    <mergeCell ref="C74:D74"/>
    <mergeCell ref="C75:D75"/>
    <mergeCell ref="C76:D76"/>
    <mergeCell ref="C77:D77"/>
    <mergeCell ref="C78:D78"/>
    <mergeCell ref="C67:D67"/>
    <mergeCell ref="C68:D68"/>
    <mergeCell ref="C69:D69"/>
    <mergeCell ref="C70:D70"/>
    <mergeCell ref="C71:D71"/>
    <mergeCell ref="C72:D72"/>
    <mergeCell ref="C88:D88"/>
    <mergeCell ref="C89:D89"/>
    <mergeCell ref="C90:D90"/>
    <mergeCell ref="C91:D91"/>
    <mergeCell ref="C92:D92"/>
    <mergeCell ref="C93:D93"/>
    <mergeCell ref="C79:D79"/>
    <mergeCell ref="C80:D80"/>
    <mergeCell ref="E84:O84"/>
    <mergeCell ref="C85:D85"/>
    <mergeCell ref="C86:D86"/>
    <mergeCell ref="C87:D87"/>
    <mergeCell ref="C84:D84"/>
    <mergeCell ref="C100:D100"/>
    <mergeCell ref="C101:D101"/>
    <mergeCell ref="C102:D102"/>
    <mergeCell ref="C103:D103"/>
    <mergeCell ref="C104:D104"/>
    <mergeCell ref="C105:D105"/>
    <mergeCell ref="C94:D94"/>
    <mergeCell ref="C95:D95"/>
    <mergeCell ref="C96:D96"/>
    <mergeCell ref="C97:D97"/>
    <mergeCell ref="C98:D98"/>
    <mergeCell ref="C99:D99"/>
    <mergeCell ref="C112:D112"/>
    <mergeCell ref="C113:D113"/>
    <mergeCell ref="C114:D114"/>
    <mergeCell ref="C115:D115"/>
    <mergeCell ref="C116:D116"/>
    <mergeCell ref="C117:D117"/>
    <mergeCell ref="C106:D106"/>
    <mergeCell ref="C107:D107"/>
    <mergeCell ref="C108:D108"/>
    <mergeCell ref="C109:D109"/>
    <mergeCell ref="C110:D110"/>
    <mergeCell ref="C111:D111"/>
    <mergeCell ref="C127:D127"/>
    <mergeCell ref="C128:D128"/>
    <mergeCell ref="C129:D129"/>
    <mergeCell ref="C130:D130"/>
    <mergeCell ref="C131:D131"/>
    <mergeCell ref="C132:D132"/>
    <mergeCell ref="C118:D118"/>
    <mergeCell ref="C119:D119"/>
    <mergeCell ref="E123:O123"/>
    <mergeCell ref="C124:D124"/>
    <mergeCell ref="C125:D125"/>
    <mergeCell ref="C126:D126"/>
    <mergeCell ref="C123:D123"/>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6:D166"/>
    <mergeCell ref="C167:D167"/>
    <mergeCell ref="C168:D168"/>
    <mergeCell ref="C169:D169"/>
    <mergeCell ref="C170:D170"/>
    <mergeCell ref="C171:D171"/>
    <mergeCell ref="C157:D157"/>
    <mergeCell ref="C158:D158"/>
    <mergeCell ref="E162:O162"/>
    <mergeCell ref="C163:D163"/>
    <mergeCell ref="C164:D164"/>
    <mergeCell ref="C165:D165"/>
    <mergeCell ref="C162:D162"/>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96:D196"/>
    <mergeCell ref="C197:D197"/>
    <mergeCell ref="C190:D190"/>
    <mergeCell ref="C191:D191"/>
    <mergeCell ref="C192:D192"/>
    <mergeCell ref="C193:D193"/>
    <mergeCell ref="C194:D194"/>
    <mergeCell ref="C195:D195"/>
    <mergeCell ref="C184:D184"/>
    <mergeCell ref="C185:D185"/>
    <mergeCell ref="C186:D186"/>
    <mergeCell ref="C187:D187"/>
    <mergeCell ref="C188:D188"/>
    <mergeCell ref="C189:D189"/>
  </mergeCells>
  <conditionalFormatting sqref="E7:P7 F43:P43 E46:P46 F82:P82 E85:P85 E124:P124 E160 E163:P163 F159:O160 F81:O81 F8:O39 F47:O78">
    <cfRule type="cellIs" dxfId="1746" priority="252" operator="equal">
      <formula>0</formula>
    </cfRule>
  </conditionalFormatting>
  <conditionalFormatting sqref="Q47:R78">
    <cfRule type="cellIs" dxfId="1745" priority="185" operator="equal">
      <formula>0</formula>
    </cfRule>
  </conditionalFormatting>
  <conditionalFormatting sqref="E8:E40">
    <cfRule type="cellIs" dxfId="1744" priority="241" operator="equal">
      <formula>0</formula>
    </cfRule>
  </conditionalFormatting>
  <conditionalFormatting sqref="Q43 R7">
    <cfRule type="cellIs" dxfId="1743" priority="237" operator="equal">
      <formula>0</formula>
    </cfRule>
  </conditionalFormatting>
  <conditionalFormatting sqref="Q43">
    <cfRule type="dataBar" priority="238">
      <dataBar>
        <cfvo type="min"/>
        <cfvo type="max"/>
        <color rgb="FFFF555A"/>
      </dataBar>
      <extLst>
        <ext xmlns:x14="http://schemas.microsoft.com/office/spreadsheetml/2009/9/main" uri="{B025F937-C7B1-47D3-B67F-A62EFF666E3E}">
          <x14:id>{43E0D5E1-862F-46A6-9E6D-27D94FDE44C2}</x14:id>
        </ext>
      </extLst>
    </cfRule>
  </conditionalFormatting>
  <conditionalFormatting sqref="Q43">
    <cfRule type="dataBar" priority="239">
      <dataBar>
        <cfvo type="min"/>
        <cfvo type="max"/>
        <color rgb="FF008AEF"/>
      </dataBar>
      <extLst>
        <ext xmlns:x14="http://schemas.microsoft.com/office/spreadsheetml/2009/9/main" uri="{B025F937-C7B1-47D3-B67F-A62EFF666E3E}">
          <x14:id>{31321E95-1360-4EBB-B2DA-A5AFC0E004CE}</x14:id>
        </ext>
      </extLst>
    </cfRule>
  </conditionalFormatting>
  <conditionalFormatting sqref="Q7">
    <cfRule type="cellIs" dxfId="1742" priority="236" operator="equal">
      <formula>0</formula>
    </cfRule>
  </conditionalFormatting>
  <conditionalFormatting sqref="E47:E79">
    <cfRule type="cellIs" dxfId="1741" priority="206" operator="equal">
      <formula>0</formula>
    </cfRule>
  </conditionalFormatting>
  <conditionalFormatting sqref="Q8:R39">
    <cfRule type="cellIs" dxfId="1740" priority="218" operator="equal">
      <formula>0</formula>
    </cfRule>
  </conditionalFormatting>
  <conditionalFormatting sqref="Q8:R39">
    <cfRule type="dataBar" priority="219">
      <dataBar>
        <cfvo type="min"/>
        <cfvo type="max"/>
        <color rgb="FF008AEF"/>
      </dataBar>
      <extLst>
        <ext xmlns:x14="http://schemas.microsoft.com/office/spreadsheetml/2009/9/main" uri="{B025F937-C7B1-47D3-B67F-A62EFF666E3E}">
          <x14:id>{7ADF8AD1-B926-4746-99EE-1B4FE59B0E75}</x14:id>
        </ext>
      </extLst>
    </cfRule>
  </conditionalFormatting>
  <conditionalFormatting sqref="P8:P39">
    <cfRule type="cellIs" dxfId="1739" priority="216" operator="equal">
      <formula>0</formula>
    </cfRule>
  </conditionalFormatting>
  <conditionalFormatting sqref="P40:P41">
    <cfRule type="cellIs" dxfId="1738" priority="210" operator="equal">
      <formula>0</formula>
    </cfRule>
  </conditionalFormatting>
  <conditionalFormatting sqref="P8:P39">
    <cfRule type="dataBar" priority="217">
      <dataBar>
        <cfvo type="min"/>
        <cfvo type="max"/>
        <color rgb="FF008AEF"/>
      </dataBar>
      <extLst>
        <ext xmlns:x14="http://schemas.microsoft.com/office/spreadsheetml/2009/9/main" uri="{B025F937-C7B1-47D3-B67F-A62EFF666E3E}">
          <x14:id>{4404298B-34EE-4E9C-B9E0-854953D6898C}</x14:id>
        </ext>
      </extLst>
    </cfRule>
  </conditionalFormatting>
  <conditionalFormatting sqref="Q41:R41">
    <cfRule type="cellIs" dxfId="1737" priority="212" operator="equal">
      <formula>0</formula>
    </cfRule>
  </conditionalFormatting>
  <conditionalFormatting sqref="Q41:R41">
    <cfRule type="dataBar" priority="213">
      <dataBar>
        <cfvo type="min"/>
        <cfvo type="max"/>
        <color rgb="FF008AEF"/>
      </dataBar>
      <extLst>
        <ext xmlns:x14="http://schemas.microsoft.com/office/spreadsheetml/2009/9/main" uri="{B025F937-C7B1-47D3-B67F-A62EFF666E3E}">
          <x14:id>{53FF94BE-6525-4E07-B042-664E107C506C}</x14:id>
        </ext>
      </extLst>
    </cfRule>
  </conditionalFormatting>
  <conditionalFormatting sqref="P40:P41">
    <cfRule type="dataBar" priority="211">
      <dataBar>
        <cfvo type="min"/>
        <cfvo type="max"/>
        <color rgb="FF008AEF"/>
      </dataBar>
      <extLst>
        <ext xmlns:x14="http://schemas.microsoft.com/office/spreadsheetml/2009/9/main" uri="{B025F937-C7B1-47D3-B67F-A62EFF666E3E}">
          <x14:id>{F386746F-7763-4A01-929D-25E86A39E41F}</x14:id>
        </ext>
      </extLst>
    </cfRule>
  </conditionalFormatting>
  <conditionalFormatting sqref="Q82 R46">
    <cfRule type="cellIs" dxfId="1736" priority="203" operator="equal">
      <formula>0</formula>
    </cfRule>
  </conditionalFormatting>
  <conditionalFormatting sqref="Q82">
    <cfRule type="dataBar" priority="204">
      <dataBar>
        <cfvo type="min"/>
        <cfvo type="max"/>
        <color rgb="FFFF555A"/>
      </dataBar>
      <extLst>
        <ext xmlns:x14="http://schemas.microsoft.com/office/spreadsheetml/2009/9/main" uri="{B025F937-C7B1-47D3-B67F-A62EFF666E3E}">
          <x14:id>{3D47C9F9-6233-48FC-97F0-7B49EC5C4ABA}</x14:id>
        </ext>
      </extLst>
    </cfRule>
  </conditionalFormatting>
  <conditionalFormatting sqref="Q82">
    <cfRule type="dataBar" priority="205">
      <dataBar>
        <cfvo type="min"/>
        <cfvo type="max"/>
        <color rgb="FF008AEF"/>
      </dataBar>
      <extLst>
        <ext xmlns:x14="http://schemas.microsoft.com/office/spreadsheetml/2009/9/main" uri="{B025F937-C7B1-47D3-B67F-A62EFF666E3E}">
          <x14:id>{87DB3870-9EFD-4B95-B7F5-947E7EEB434F}</x14:id>
        </ext>
      </extLst>
    </cfRule>
  </conditionalFormatting>
  <conditionalFormatting sqref="Q46">
    <cfRule type="cellIs" dxfId="1735" priority="202" operator="equal">
      <formula>0</formula>
    </cfRule>
  </conditionalFormatting>
  <conditionalFormatting sqref="Q85">
    <cfRule type="cellIs" dxfId="1734" priority="175" operator="equal">
      <formula>0</formula>
    </cfRule>
  </conditionalFormatting>
  <conditionalFormatting sqref="P47:P80">
    <cfRule type="cellIs" dxfId="1733" priority="183" operator="equal">
      <formula>0</formula>
    </cfRule>
  </conditionalFormatting>
  <conditionalFormatting sqref="Q47:R78">
    <cfRule type="dataBar" priority="186">
      <dataBar>
        <cfvo type="min"/>
        <cfvo type="max"/>
        <color rgb="FF008AEF"/>
      </dataBar>
      <extLst>
        <ext xmlns:x14="http://schemas.microsoft.com/office/spreadsheetml/2009/9/main" uri="{B025F937-C7B1-47D3-B67F-A62EFF666E3E}">
          <x14:id>{3BDC521C-5D37-4E39-9FAA-C045BBCC771F}</x14:id>
        </ext>
      </extLst>
    </cfRule>
  </conditionalFormatting>
  <conditionalFormatting sqref="P47:P80">
    <cfRule type="dataBar" priority="184">
      <dataBar>
        <cfvo type="min"/>
        <cfvo type="max"/>
        <color rgb="FF008AEF"/>
      </dataBar>
      <extLst>
        <ext xmlns:x14="http://schemas.microsoft.com/office/spreadsheetml/2009/9/main" uri="{B025F937-C7B1-47D3-B67F-A62EFF666E3E}">
          <x14:id>{1A9557FC-1BC6-4B68-B569-01228C136C8A}</x14:id>
        </ext>
      </extLst>
    </cfRule>
  </conditionalFormatting>
  <conditionalFormatting sqref="Q80:R80">
    <cfRule type="cellIs" dxfId="1732" priority="181" operator="equal">
      <formula>0</formula>
    </cfRule>
  </conditionalFormatting>
  <conditionalFormatting sqref="Q80:R80">
    <cfRule type="dataBar" priority="182">
      <dataBar>
        <cfvo type="min"/>
        <cfvo type="max"/>
        <color rgb="FF008AEF"/>
      </dataBar>
      <extLst>
        <ext xmlns:x14="http://schemas.microsoft.com/office/spreadsheetml/2009/9/main" uri="{B025F937-C7B1-47D3-B67F-A62EFF666E3E}">
          <x14:id>{BFCDE384-1D07-420E-A4EC-AE7678786300}</x14:id>
        </ext>
      </extLst>
    </cfRule>
  </conditionalFormatting>
  <conditionalFormatting sqref="E86:E118">
    <cfRule type="cellIs" dxfId="1731" priority="177" operator="equal">
      <formula>0</formula>
    </cfRule>
  </conditionalFormatting>
  <conditionalFormatting sqref="R85">
    <cfRule type="cellIs" dxfId="1730" priority="176" operator="equal">
      <formula>0</formula>
    </cfRule>
  </conditionalFormatting>
  <conditionalFormatting sqref="R124">
    <cfRule type="cellIs" dxfId="1729" priority="146" operator="equal">
      <formula>0</formula>
    </cfRule>
  </conditionalFormatting>
  <conditionalFormatting sqref="E164:E195">
    <cfRule type="cellIs" dxfId="1728" priority="115" operator="equal">
      <formula>0</formula>
    </cfRule>
  </conditionalFormatting>
  <conditionalFormatting sqref="P86:P119">
    <cfRule type="cellIs" dxfId="1727" priority="153" operator="equal">
      <formula>0</formula>
    </cfRule>
  </conditionalFormatting>
  <conditionalFormatting sqref="Q86:R117">
    <cfRule type="cellIs" dxfId="1726" priority="155" operator="equal">
      <formula>0</formula>
    </cfRule>
  </conditionalFormatting>
  <conditionalFormatting sqref="Q86:R117">
    <cfRule type="dataBar" priority="156">
      <dataBar>
        <cfvo type="min"/>
        <cfvo type="max"/>
        <color rgb="FF008AEF"/>
      </dataBar>
      <extLst>
        <ext xmlns:x14="http://schemas.microsoft.com/office/spreadsheetml/2009/9/main" uri="{B025F937-C7B1-47D3-B67F-A62EFF666E3E}">
          <x14:id>{93CF5F4D-C474-453B-BD93-0F2B3CDBD7F9}</x14:id>
        </ext>
      </extLst>
    </cfRule>
  </conditionalFormatting>
  <conditionalFormatting sqref="P86:P119">
    <cfRule type="dataBar" priority="154">
      <dataBar>
        <cfvo type="min"/>
        <cfvo type="max"/>
        <color rgb="FF008AEF"/>
      </dataBar>
      <extLst>
        <ext xmlns:x14="http://schemas.microsoft.com/office/spreadsheetml/2009/9/main" uri="{B025F937-C7B1-47D3-B67F-A62EFF666E3E}">
          <x14:id>{F25BC750-2A25-4013-B488-653B267A834F}</x14:id>
        </ext>
      </extLst>
    </cfRule>
  </conditionalFormatting>
  <conditionalFormatting sqref="Q119:R119">
    <cfRule type="cellIs" dxfId="1725" priority="151" operator="equal">
      <formula>0</formula>
    </cfRule>
  </conditionalFormatting>
  <conditionalFormatting sqref="Q119:R119">
    <cfRule type="dataBar" priority="152">
      <dataBar>
        <cfvo type="min"/>
        <cfvo type="max"/>
        <color rgb="FF008AEF"/>
      </dataBar>
      <extLst>
        <ext xmlns:x14="http://schemas.microsoft.com/office/spreadsheetml/2009/9/main" uri="{B025F937-C7B1-47D3-B67F-A62EFF666E3E}">
          <x14:id>{67106F83-6AFE-4BD8-B524-89A182CA524B}</x14:id>
        </ext>
      </extLst>
    </cfRule>
  </conditionalFormatting>
  <conditionalFormatting sqref="E125:E156">
    <cfRule type="cellIs" dxfId="1724" priority="147" operator="equal">
      <formula>0</formula>
    </cfRule>
  </conditionalFormatting>
  <conditionalFormatting sqref="Q124">
    <cfRule type="cellIs" dxfId="1723" priority="145" operator="equal">
      <formula>0</formula>
    </cfRule>
  </conditionalFormatting>
  <conditionalFormatting sqref="C124">
    <cfRule type="cellIs" dxfId="1722" priority="144" operator="equal">
      <formula>0</formula>
    </cfRule>
  </conditionalFormatting>
  <conditionalFormatting sqref="Q163">
    <cfRule type="cellIs" dxfId="1721" priority="113" operator="equal">
      <formula>0</formula>
    </cfRule>
  </conditionalFormatting>
  <conditionalFormatting sqref="C163">
    <cfRule type="cellIs" dxfId="1720" priority="112" operator="equal">
      <formula>0</formula>
    </cfRule>
  </conditionalFormatting>
  <conditionalFormatting sqref="R163">
    <cfRule type="cellIs" dxfId="1719" priority="114" operator="equal">
      <formula>0</formula>
    </cfRule>
  </conditionalFormatting>
  <conditionalFormatting sqref="P125:P156">
    <cfRule type="cellIs" dxfId="1718" priority="121" operator="equal">
      <formula>0</formula>
    </cfRule>
  </conditionalFormatting>
  <conditionalFormatting sqref="Q125:R156">
    <cfRule type="cellIs" dxfId="1717" priority="123" operator="equal">
      <formula>0</formula>
    </cfRule>
  </conditionalFormatting>
  <conditionalFormatting sqref="Q125:R156">
    <cfRule type="dataBar" priority="124">
      <dataBar>
        <cfvo type="min"/>
        <cfvo type="max"/>
        <color rgb="FF008AEF"/>
      </dataBar>
      <extLst>
        <ext xmlns:x14="http://schemas.microsoft.com/office/spreadsheetml/2009/9/main" uri="{B025F937-C7B1-47D3-B67F-A62EFF666E3E}">
          <x14:id>{4449F6AD-6DD6-4D2C-9F0F-48ABC01863F2}</x14:id>
        </ext>
      </extLst>
    </cfRule>
  </conditionalFormatting>
  <conditionalFormatting sqref="P125:P156">
    <cfRule type="dataBar" priority="122">
      <dataBar>
        <cfvo type="min"/>
        <cfvo type="max"/>
        <color rgb="FF008AEF"/>
      </dataBar>
      <extLst>
        <ext xmlns:x14="http://schemas.microsoft.com/office/spreadsheetml/2009/9/main" uri="{B025F937-C7B1-47D3-B67F-A62EFF666E3E}">
          <x14:id>{CCD0E78F-34F4-4653-9064-CD9EBB967FFC}</x14:id>
        </ext>
      </extLst>
    </cfRule>
  </conditionalFormatting>
  <conditionalFormatting sqref="P164:P195">
    <cfRule type="cellIs" dxfId="1716" priority="84" operator="equal">
      <formula>0</formula>
    </cfRule>
  </conditionalFormatting>
  <conditionalFormatting sqref="Q164:R195">
    <cfRule type="cellIs" dxfId="1715" priority="86" operator="equal">
      <formula>0</formula>
    </cfRule>
  </conditionalFormatting>
  <conditionalFormatting sqref="Q164:R195">
    <cfRule type="dataBar" priority="87">
      <dataBar>
        <cfvo type="min"/>
        <cfvo type="max"/>
        <color rgb="FF008AEF"/>
      </dataBar>
      <extLst>
        <ext xmlns:x14="http://schemas.microsoft.com/office/spreadsheetml/2009/9/main" uri="{B025F937-C7B1-47D3-B67F-A62EFF666E3E}">
          <x14:id>{9A69EDFC-FF10-4220-A0F5-E743F6E6C673}</x14:id>
        </ext>
      </extLst>
    </cfRule>
  </conditionalFormatting>
  <conditionalFormatting sqref="P164:P195">
    <cfRule type="dataBar" priority="85">
      <dataBar>
        <cfvo type="min"/>
        <cfvo type="max"/>
        <color rgb="FF008AEF"/>
      </dataBar>
      <extLst>
        <ext xmlns:x14="http://schemas.microsoft.com/office/spreadsheetml/2009/9/main" uri="{B025F937-C7B1-47D3-B67F-A62EFF666E3E}">
          <x14:id>{58737E06-887E-4596-93C9-28AB87B24BE6}</x14:id>
        </ext>
      </extLst>
    </cfRule>
  </conditionalFormatting>
  <conditionalFormatting sqref="E81">
    <cfRule type="cellIs" dxfId="1714" priority="65" operator="equal">
      <formula>0</formula>
    </cfRule>
  </conditionalFormatting>
  <conditionalFormatting sqref="E159">
    <cfRule type="cellIs" dxfId="1713" priority="71" operator="equal">
      <formula>0</formula>
    </cfRule>
  </conditionalFormatting>
  <conditionalFormatting sqref="C7">
    <cfRule type="cellIs" dxfId="1712" priority="59" operator="equal">
      <formula>0</formula>
    </cfRule>
  </conditionalFormatting>
  <conditionalFormatting sqref="C85">
    <cfRule type="cellIs" dxfId="1711" priority="56" operator="equal">
      <formula>0</formula>
    </cfRule>
  </conditionalFormatting>
  <conditionalFormatting sqref="C6">
    <cfRule type="cellIs" dxfId="1710" priority="55" operator="equal">
      <formula>0</formula>
    </cfRule>
  </conditionalFormatting>
  <conditionalFormatting sqref="C84">
    <cfRule type="cellIs" dxfId="1709" priority="54" operator="equal">
      <formula>0</formula>
    </cfRule>
  </conditionalFormatting>
  <conditionalFormatting sqref="C46">
    <cfRule type="cellIs" dxfId="1708" priority="53" operator="equal">
      <formula>0</formula>
    </cfRule>
  </conditionalFormatting>
  <conditionalFormatting sqref="C45">
    <cfRule type="cellIs" dxfId="1707" priority="52" operator="equal">
      <formula>0</formula>
    </cfRule>
  </conditionalFormatting>
  <conditionalFormatting sqref="C123">
    <cfRule type="cellIs" dxfId="1706" priority="47" operator="equal">
      <formula>0</formula>
    </cfRule>
  </conditionalFormatting>
  <conditionalFormatting sqref="C162">
    <cfRule type="cellIs" dxfId="1705" priority="46" operator="equal">
      <formula>0</formula>
    </cfRule>
  </conditionalFormatting>
  <conditionalFormatting sqref="F43:P43">
    <cfRule type="dataBar" priority="1651">
      <dataBar>
        <cfvo type="min"/>
        <cfvo type="max"/>
        <color rgb="FF008AEF"/>
      </dataBar>
      <extLst>
        <ext xmlns:x14="http://schemas.microsoft.com/office/spreadsheetml/2009/9/main" uri="{B025F937-C7B1-47D3-B67F-A62EFF666E3E}">
          <x14:id>{AA30E29B-D100-44B6-BF8E-D3DD99D34F68}</x14:id>
        </ext>
      </extLst>
    </cfRule>
  </conditionalFormatting>
  <conditionalFormatting sqref="F82:P82">
    <cfRule type="dataBar" priority="1656">
      <dataBar>
        <cfvo type="min"/>
        <cfvo type="max"/>
        <color rgb="FF008AEF"/>
      </dataBar>
      <extLst>
        <ext xmlns:x14="http://schemas.microsoft.com/office/spreadsheetml/2009/9/main" uri="{B025F937-C7B1-47D3-B67F-A62EFF666E3E}">
          <x14:id>{89624AE9-D323-4974-9621-536E3753FE9F}</x14:id>
        </ext>
      </extLst>
    </cfRule>
  </conditionalFormatting>
  <conditionalFormatting sqref="E160:O160">
    <cfRule type="dataBar" priority="1665">
      <dataBar>
        <cfvo type="min"/>
        <cfvo type="max"/>
        <color rgb="FF008AEF"/>
      </dataBar>
      <extLst>
        <ext xmlns:x14="http://schemas.microsoft.com/office/spreadsheetml/2009/9/main" uri="{B025F937-C7B1-47D3-B67F-A62EFF666E3E}">
          <x14:id>{97ED6D99-3E56-4AFD-A7C0-47BD4C53A331}</x14:id>
        </ext>
      </extLst>
    </cfRule>
  </conditionalFormatting>
  <conditionalFormatting sqref="F159:O159">
    <cfRule type="dataBar" priority="1674">
      <dataBar>
        <cfvo type="min"/>
        <cfvo type="max"/>
        <color rgb="FF008AEF"/>
      </dataBar>
      <extLst>
        <ext xmlns:x14="http://schemas.microsoft.com/office/spreadsheetml/2009/9/main" uri="{B025F937-C7B1-47D3-B67F-A62EFF666E3E}">
          <x14:id>{3A5C3AD6-9996-4037-9D50-C34861DF73E5}</x14:id>
        </ext>
      </extLst>
    </cfRule>
  </conditionalFormatting>
  <conditionalFormatting sqref="F81:O81">
    <cfRule type="dataBar" priority="1678">
      <dataBar>
        <cfvo type="min"/>
        <cfvo type="max"/>
        <color rgb="FF008AEF"/>
      </dataBar>
      <extLst>
        <ext xmlns:x14="http://schemas.microsoft.com/office/spreadsheetml/2009/9/main" uri="{B025F937-C7B1-47D3-B67F-A62EFF666E3E}">
          <x14:id>{EE863AE2-DCE1-4CB7-893E-D95B9AAD7584}</x14:id>
        </ext>
      </extLst>
    </cfRule>
  </conditionalFormatting>
  <conditionalFormatting sqref="C8:C39">
    <cfRule type="cellIs" dxfId="1704" priority="45" operator="equal">
      <formula>0</formula>
    </cfRule>
  </conditionalFormatting>
  <conditionalFormatting sqref="C40:C41">
    <cfRule type="cellIs" dxfId="1703" priority="44" operator="equal">
      <formula>0</formula>
    </cfRule>
  </conditionalFormatting>
  <conditionalFormatting sqref="C47:C78">
    <cfRule type="cellIs" dxfId="1702" priority="43" operator="equal">
      <formula>0</formula>
    </cfRule>
  </conditionalFormatting>
  <conditionalFormatting sqref="C79:C80">
    <cfRule type="cellIs" dxfId="1701" priority="42" operator="equal">
      <formula>0</formula>
    </cfRule>
  </conditionalFormatting>
  <conditionalFormatting sqref="C86:C117">
    <cfRule type="cellIs" dxfId="1700" priority="41" operator="equal">
      <formula>0</formula>
    </cfRule>
  </conditionalFormatting>
  <conditionalFormatting sqref="C118:C119">
    <cfRule type="cellIs" dxfId="1699" priority="40" operator="equal">
      <formula>0</formula>
    </cfRule>
  </conditionalFormatting>
  <conditionalFormatting sqref="C125:C156">
    <cfRule type="cellIs" dxfId="1698" priority="39" operator="equal">
      <formula>0</formula>
    </cfRule>
  </conditionalFormatting>
  <conditionalFormatting sqref="P197">
    <cfRule type="cellIs" dxfId="1697" priority="14" operator="equal">
      <formula>0</formula>
    </cfRule>
  </conditionalFormatting>
  <conditionalFormatting sqref="C164:C195">
    <cfRule type="cellIs" dxfId="1696" priority="37" operator="equal">
      <formula>0</formula>
    </cfRule>
  </conditionalFormatting>
  <conditionalFormatting sqref="F86:N117">
    <cfRule type="cellIs" dxfId="1695" priority="35" operator="equal">
      <formula>0</formula>
    </cfRule>
  </conditionalFormatting>
  <conditionalFormatting sqref="F125:N156">
    <cfRule type="cellIs" dxfId="1694" priority="34" operator="equal">
      <formula>0</formula>
    </cfRule>
  </conditionalFormatting>
  <conditionalFormatting sqref="F164:N195">
    <cfRule type="cellIs" dxfId="1693" priority="33" operator="equal">
      <formula>0</formula>
    </cfRule>
  </conditionalFormatting>
  <conditionalFormatting sqref="Q158:R158">
    <cfRule type="cellIs" dxfId="1692" priority="31" operator="equal">
      <formula>0</formula>
    </cfRule>
  </conditionalFormatting>
  <conditionalFormatting sqref="Q158:R158">
    <cfRule type="dataBar" priority="32">
      <dataBar>
        <cfvo type="min"/>
        <cfvo type="max"/>
        <color rgb="FF008AEF"/>
      </dataBar>
      <extLst>
        <ext xmlns:x14="http://schemas.microsoft.com/office/spreadsheetml/2009/9/main" uri="{B025F937-C7B1-47D3-B67F-A62EFF666E3E}">
          <x14:id>{EC4F04F7-7BEB-4A47-B69B-70CFEB4D89FA}</x14:id>
        </ext>
      </extLst>
    </cfRule>
  </conditionalFormatting>
  <conditionalFormatting sqref="P158">
    <cfRule type="cellIs" dxfId="1691" priority="29" operator="equal">
      <formula>0</formula>
    </cfRule>
  </conditionalFormatting>
  <conditionalFormatting sqref="P158">
    <cfRule type="dataBar" priority="30">
      <dataBar>
        <cfvo type="min"/>
        <cfvo type="max"/>
        <color rgb="FF008AEF"/>
      </dataBar>
      <extLst>
        <ext xmlns:x14="http://schemas.microsoft.com/office/spreadsheetml/2009/9/main" uri="{B025F937-C7B1-47D3-B67F-A62EFF666E3E}">
          <x14:id>{0C38AD7B-64F8-48CA-AE08-56687B0F33D1}</x14:id>
        </ext>
      </extLst>
    </cfRule>
  </conditionalFormatting>
  <conditionalFormatting sqref="C158">
    <cfRule type="cellIs" dxfId="1690" priority="28" operator="equal">
      <formula>0</formula>
    </cfRule>
  </conditionalFormatting>
  <conditionalFormatting sqref="Q157:R157">
    <cfRule type="cellIs" dxfId="1689" priority="26" operator="equal">
      <formula>0</formula>
    </cfRule>
  </conditionalFormatting>
  <conditionalFormatting sqref="Q157:R157">
    <cfRule type="dataBar" priority="27">
      <dataBar>
        <cfvo type="min"/>
        <cfvo type="max"/>
        <color rgb="FF008AEF"/>
      </dataBar>
      <extLst>
        <ext xmlns:x14="http://schemas.microsoft.com/office/spreadsheetml/2009/9/main" uri="{B025F937-C7B1-47D3-B67F-A62EFF666E3E}">
          <x14:id>{41D051DF-ACB3-4D8C-9E4C-DB12C7A4B6A0}</x14:id>
        </ext>
      </extLst>
    </cfRule>
  </conditionalFormatting>
  <conditionalFormatting sqref="P157">
    <cfRule type="cellIs" dxfId="1688" priority="24" operator="equal">
      <formula>0</formula>
    </cfRule>
  </conditionalFormatting>
  <conditionalFormatting sqref="P157">
    <cfRule type="dataBar" priority="25">
      <dataBar>
        <cfvo type="min"/>
        <cfvo type="max"/>
        <color rgb="FF008AEF"/>
      </dataBar>
      <extLst>
        <ext xmlns:x14="http://schemas.microsoft.com/office/spreadsheetml/2009/9/main" uri="{B025F937-C7B1-47D3-B67F-A62EFF666E3E}">
          <x14:id>{EC5F7C87-D0F0-4FA9-8DA0-FDB04BA69C90}</x14:id>
        </ext>
      </extLst>
    </cfRule>
  </conditionalFormatting>
  <conditionalFormatting sqref="C157">
    <cfRule type="cellIs" dxfId="1687" priority="23" operator="equal">
      <formula>0</formula>
    </cfRule>
  </conditionalFormatting>
  <conditionalFormatting sqref="Q196:R196">
    <cfRule type="cellIs" dxfId="1686" priority="21" operator="equal">
      <formula>0</formula>
    </cfRule>
  </conditionalFormatting>
  <conditionalFormatting sqref="Q196:R196">
    <cfRule type="dataBar" priority="22">
      <dataBar>
        <cfvo type="min"/>
        <cfvo type="max"/>
        <color rgb="FF008AEF"/>
      </dataBar>
      <extLst>
        <ext xmlns:x14="http://schemas.microsoft.com/office/spreadsheetml/2009/9/main" uri="{B025F937-C7B1-47D3-B67F-A62EFF666E3E}">
          <x14:id>{BB32CA41-BD58-4815-A1DC-48474A9A5489}</x14:id>
        </ext>
      </extLst>
    </cfRule>
  </conditionalFormatting>
  <conditionalFormatting sqref="P196">
    <cfRule type="cellIs" dxfId="1685" priority="19" operator="equal">
      <formula>0</formula>
    </cfRule>
  </conditionalFormatting>
  <conditionalFormatting sqref="P196">
    <cfRule type="dataBar" priority="20">
      <dataBar>
        <cfvo type="min"/>
        <cfvo type="max"/>
        <color rgb="FF008AEF"/>
      </dataBar>
      <extLst>
        <ext xmlns:x14="http://schemas.microsoft.com/office/spreadsheetml/2009/9/main" uri="{B025F937-C7B1-47D3-B67F-A62EFF666E3E}">
          <x14:id>{086840AE-1186-43CD-A579-D0C39C8BA0B9}</x14:id>
        </ext>
      </extLst>
    </cfRule>
  </conditionalFormatting>
  <conditionalFormatting sqref="C196">
    <cfRule type="cellIs" dxfId="1684" priority="18" operator="equal">
      <formula>0</formula>
    </cfRule>
  </conditionalFormatting>
  <conditionalFormatting sqref="Q197:R197">
    <cfRule type="cellIs" dxfId="1683" priority="16" operator="equal">
      <formula>0</formula>
    </cfRule>
  </conditionalFormatting>
  <conditionalFormatting sqref="Q197:R197">
    <cfRule type="dataBar" priority="17">
      <dataBar>
        <cfvo type="min"/>
        <cfvo type="max"/>
        <color rgb="FF008AEF"/>
      </dataBar>
      <extLst>
        <ext xmlns:x14="http://schemas.microsoft.com/office/spreadsheetml/2009/9/main" uri="{B025F937-C7B1-47D3-B67F-A62EFF666E3E}">
          <x14:id>{2B438B78-6714-4E3F-85C0-F1A0488D9431}</x14:id>
        </ext>
      </extLst>
    </cfRule>
  </conditionalFormatting>
  <conditionalFormatting sqref="P197">
    <cfRule type="dataBar" priority="15">
      <dataBar>
        <cfvo type="min"/>
        <cfvo type="max"/>
        <color rgb="FF008AEF"/>
      </dataBar>
      <extLst>
        <ext xmlns:x14="http://schemas.microsoft.com/office/spreadsheetml/2009/9/main" uri="{B025F937-C7B1-47D3-B67F-A62EFF666E3E}">
          <x14:id>{B4C38655-0058-442A-A265-5A4F87914491}</x14:id>
        </ext>
      </extLst>
    </cfRule>
  </conditionalFormatting>
  <conditionalFormatting sqref="C197">
    <cfRule type="cellIs" dxfId="1682" priority="13" operator="equal">
      <formula>0</formula>
    </cfRule>
  </conditionalFormatting>
  <conditionalFormatting sqref="E42">
    <cfRule type="cellIs" dxfId="1681" priority="4" operator="equal">
      <formula>0</formula>
    </cfRule>
  </conditionalFormatting>
  <conditionalFormatting sqref="F198:O198">
    <cfRule type="cellIs" dxfId="1680" priority="11" operator="equal">
      <formula>0</formula>
    </cfRule>
  </conditionalFormatting>
  <conditionalFormatting sqref="E198">
    <cfRule type="cellIs" dxfId="1679" priority="10" operator="equal">
      <formula>0</formula>
    </cfRule>
  </conditionalFormatting>
  <conditionalFormatting sqref="F198:O198">
    <cfRule type="dataBar" priority="12">
      <dataBar>
        <cfvo type="min"/>
        <cfvo type="max"/>
        <color rgb="FF008AEF"/>
      </dataBar>
      <extLst>
        <ext xmlns:x14="http://schemas.microsoft.com/office/spreadsheetml/2009/9/main" uri="{B025F937-C7B1-47D3-B67F-A62EFF666E3E}">
          <x14:id>{2FA9A8C5-70FD-4EFB-8307-1E40237C9B34}</x14:id>
        </ext>
      </extLst>
    </cfRule>
  </conditionalFormatting>
  <conditionalFormatting sqref="F120:O120">
    <cfRule type="cellIs" dxfId="1678" priority="8" operator="equal">
      <formula>0</formula>
    </cfRule>
  </conditionalFormatting>
  <conditionalFormatting sqref="E120">
    <cfRule type="cellIs" dxfId="1677" priority="7" operator="equal">
      <formula>0</formula>
    </cfRule>
  </conditionalFormatting>
  <conditionalFormatting sqref="F120:O120">
    <cfRule type="dataBar" priority="9">
      <dataBar>
        <cfvo type="min"/>
        <cfvo type="max"/>
        <color rgb="FF008AEF"/>
      </dataBar>
      <extLst>
        <ext xmlns:x14="http://schemas.microsoft.com/office/spreadsheetml/2009/9/main" uri="{B025F937-C7B1-47D3-B67F-A62EFF666E3E}">
          <x14:id>{A72E2703-232F-4BBE-A448-5EBD0EB185C9}</x14:id>
        </ext>
      </extLst>
    </cfRule>
  </conditionalFormatting>
  <conditionalFormatting sqref="F42:O42">
    <cfRule type="cellIs" dxfId="1676" priority="5" operator="equal">
      <formula>0</formula>
    </cfRule>
  </conditionalFormatting>
  <conditionalFormatting sqref="F42:O42">
    <cfRule type="dataBar" priority="6">
      <dataBar>
        <cfvo type="min"/>
        <cfvo type="max"/>
        <color rgb="FF008AEF"/>
      </dataBar>
      <extLst>
        <ext xmlns:x14="http://schemas.microsoft.com/office/spreadsheetml/2009/9/main" uri="{B025F937-C7B1-47D3-B67F-A62EFF666E3E}">
          <x14:id>{199EE626-979A-428C-8C9F-C73E95C303A7}</x14:id>
        </ext>
      </extLst>
    </cfRule>
  </conditionalFormatting>
  <conditionalFormatting sqref="O86:O117">
    <cfRule type="cellIs" dxfId="1675" priority="3" operator="equal">
      <formula>0</formula>
    </cfRule>
  </conditionalFormatting>
  <conditionalFormatting sqref="O125:O156">
    <cfRule type="cellIs" dxfId="1674" priority="2" operator="equal">
      <formula>0</formula>
    </cfRule>
  </conditionalFormatting>
  <conditionalFormatting sqref="O164:O195">
    <cfRule type="cellIs" dxfId="1673" priority="1" operator="equal">
      <formula>0</formula>
    </cfRule>
  </conditionalFormatting>
  <pageMargins left="0.70866141732283472" right="0.70866141732283472" top="0.55118110236220474" bottom="0.35433070866141736" header="0.31496062992125984" footer="0.31496062992125984"/>
  <pageSetup paperSize="9" scale="66" fitToHeight="4" orientation="landscape" r:id="rId1"/>
  <headerFooter>
    <oddHeader>&amp;L&amp;F&amp;R&amp;A</oddHeader>
    <oddFooter>&amp;R&amp;P</oddFooter>
  </headerFooter>
  <legacyDrawing r:id="rId2"/>
  <extLst>
    <ext xmlns:x14="http://schemas.microsoft.com/office/spreadsheetml/2009/9/main" uri="{78C0D931-6437-407d-A8EE-F0AAD7539E65}">
      <x14:conditionalFormattings>
        <x14:conditionalFormatting xmlns:xm="http://schemas.microsoft.com/office/excel/2006/main">
          <x14:cfRule type="dataBar" id="{43E0D5E1-862F-46A6-9E6D-27D94FDE44C2}">
            <x14:dataBar minLength="0" maxLength="100" border="1" negativeBarBorderColorSameAsPositive="0">
              <x14:cfvo type="autoMin"/>
              <x14:cfvo type="autoMax"/>
              <x14:borderColor rgb="FFFF555A"/>
              <x14:negativeFillColor rgb="FFFF0000"/>
              <x14:negativeBorderColor rgb="FFFF0000"/>
              <x14:axisColor rgb="FF000000"/>
            </x14:dataBar>
          </x14:cfRule>
          <xm:sqref>Q43</xm:sqref>
        </x14:conditionalFormatting>
        <x14:conditionalFormatting xmlns:xm="http://schemas.microsoft.com/office/excel/2006/main">
          <x14:cfRule type="dataBar" id="{31321E95-1360-4EBB-B2DA-A5AFC0E004CE}">
            <x14:dataBar minLength="0" maxLength="100" border="1" negativeBarBorderColorSameAsPositive="0">
              <x14:cfvo type="autoMin"/>
              <x14:cfvo type="autoMax"/>
              <x14:borderColor rgb="FF008AEF"/>
              <x14:negativeFillColor rgb="FFFF0000"/>
              <x14:negativeBorderColor rgb="FFFF0000"/>
              <x14:axisColor rgb="FF000000"/>
            </x14:dataBar>
          </x14:cfRule>
          <xm:sqref>Q43</xm:sqref>
        </x14:conditionalFormatting>
        <x14:conditionalFormatting xmlns:xm="http://schemas.microsoft.com/office/excel/2006/main">
          <x14:cfRule type="dataBar" id="{7ADF8AD1-B926-4746-99EE-1B4FE59B0E75}">
            <x14:dataBar minLength="0" maxLength="100" border="1" negativeBarBorderColorSameAsPositive="0">
              <x14:cfvo type="autoMin"/>
              <x14:cfvo type="autoMax"/>
              <x14:borderColor rgb="FF008AEF"/>
              <x14:negativeFillColor rgb="FFFF0000"/>
              <x14:negativeBorderColor rgb="FFFF0000"/>
              <x14:axisColor rgb="FF000000"/>
            </x14:dataBar>
          </x14:cfRule>
          <xm:sqref>Q8:R39</xm:sqref>
        </x14:conditionalFormatting>
        <x14:conditionalFormatting xmlns:xm="http://schemas.microsoft.com/office/excel/2006/main">
          <x14:cfRule type="dataBar" id="{4404298B-34EE-4E9C-B9E0-854953D6898C}">
            <x14:dataBar minLength="0" maxLength="100" border="1" negativeBarBorderColorSameAsPositive="0">
              <x14:cfvo type="autoMin"/>
              <x14:cfvo type="autoMax"/>
              <x14:borderColor rgb="FF008AEF"/>
              <x14:negativeFillColor rgb="FFFF0000"/>
              <x14:negativeBorderColor rgb="FFFF0000"/>
              <x14:axisColor rgb="FF000000"/>
            </x14:dataBar>
          </x14:cfRule>
          <xm:sqref>P8:P39</xm:sqref>
        </x14:conditionalFormatting>
        <x14:conditionalFormatting xmlns:xm="http://schemas.microsoft.com/office/excel/2006/main">
          <x14:cfRule type="dataBar" id="{53FF94BE-6525-4E07-B042-664E107C506C}">
            <x14:dataBar minLength="0" maxLength="100" border="1" negativeBarBorderColorSameAsPositive="0">
              <x14:cfvo type="autoMin"/>
              <x14:cfvo type="autoMax"/>
              <x14:borderColor rgb="FF008AEF"/>
              <x14:negativeFillColor rgb="FFFF0000"/>
              <x14:negativeBorderColor rgb="FFFF0000"/>
              <x14:axisColor rgb="FF000000"/>
            </x14:dataBar>
          </x14:cfRule>
          <xm:sqref>Q41:R41</xm:sqref>
        </x14:conditionalFormatting>
        <x14:conditionalFormatting xmlns:xm="http://schemas.microsoft.com/office/excel/2006/main">
          <x14:cfRule type="dataBar" id="{F386746F-7763-4A01-929D-25E86A39E41F}">
            <x14:dataBar minLength="0" maxLength="100" border="1" negativeBarBorderColorSameAsPositive="0">
              <x14:cfvo type="autoMin"/>
              <x14:cfvo type="autoMax"/>
              <x14:borderColor rgb="FF008AEF"/>
              <x14:negativeFillColor rgb="FFFF0000"/>
              <x14:negativeBorderColor rgb="FFFF0000"/>
              <x14:axisColor rgb="FF000000"/>
            </x14:dataBar>
          </x14:cfRule>
          <xm:sqref>P40:P41</xm:sqref>
        </x14:conditionalFormatting>
        <x14:conditionalFormatting xmlns:xm="http://schemas.microsoft.com/office/excel/2006/main">
          <x14:cfRule type="dataBar" id="{3D47C9F9-6233-48FC-97F0-7B49EC5C4ABA}">
            <x14:dataBar minLength="0" maxLength="100" border="1" negativeBarBorderColorSameAsPositive="0">
              <x14:cfvo type="autoMin"/>
              <x14:cfvo type="autoMax"/>
              <x14:borderColor rgb="FFFF555A"/>
              <x14:negativeFillColor rgb="FFFF0000"/>
              <x14:negativeBorderColor rgb="FFFF0000"/>
              <x14:axisColor rgb="FF000000"/>
            </x14:dataBar>
          </x14:cfRule>
          <xm:sqref>Q82</xm:sqref>
        </x14:conditionalFormatting>
        <x14:conditionalFormatting xmlns:xm="http://schemas.microsoft.com/office/excel/2006/main">
          <x14:cfRule type="dataBar" id="{87DB3870-9EFD-4B95-B7F5-947E7EEB434F}">
            <x14:dataBar minLength="0" maxLength="100" border="1" negativeBarBorderColorSameAsPositive="0">
              <x14:cfvo type="autoMin"/>
              <x14:cfvo type="autoMax"/>
              <x14:borderColor rgb="FF008AEF"/>
              <x14:negativeFillColor rgb="FFFF0000"/>
              <x14:negativeBorderColor rgb="FFFF0000"/>
              <x14:axisColor rgb="FF000000"/>
            </x14:dataBar>
          </x14:cfRule>
          <xm:sqref>Q82</xm:sqref>
        </x14:conditionalFormatting>
        <x14:conditionalFormatting xmlns:xm="http://schemas.microsoft.com/office/excel/2006/main">
          <x14:cfRule type="dataBar" id="{3BDC521C-5D37-4E39-9FAA-C045BBCC771F}">
            <x14:dataBar minLength="0" maxLength="100" border="1" negativeBarBorderColorSameAsPositive="0">
              <x14:cfvo type="autoMin"/>
              <x14:cfvo type="autoMax"/>
              <x14:borderColor rgb="FF008AEF"/>
              <x14:negativeFillColor rgb="FFFF0000"/>
              <x14:negativeBorderColor rgb="FFFF0000"/>
              <x14:axisColor rgb="FF000000"/>
            </x14:dataBar>
          </x14:cfRule>
          <xm:sqref>Q47:R78</xm:sqref>
        </x14:conditionalFormatting>
        <x14:conditionalFormatting xmlns:xm="http://schemas.microsoft.com/office/excel/2006/main">
          <x14:cfRule type="dataBar" id="{1A9557FC-1BC6-4B68-B569-01228C136C8A}">
            <x14:dataBar minLength="0" maxLength="100" border="1" negativeBarBorderColorSameAsPositive="0">
              <x14:cfvo type="autoMin"/>
              <x14:cfvo type="autoMax"/>
              <x14:borderColor rgb="FF008AEF"/>
              <x14:negativeFillColor rgb="FFFF0000"/>
              <x14:negativeBorderColor rgb="FFFF0000"/>
              <x14:axisColor rgb="FF000000"/>
            </x14:dataBar>
          </x14:cfRule>
          <xm:sqref>P47:P80</xm:sqref>
        </x14:conditionalFormatting>
        <x14:conditionalFormatting xmlns:xm="http://schemas.microsoft.com/office/excel/2006/main">
          <x14:cfRule type="dataBar" id="{BFCDE384-1D07-420E-A4EC-AE7678786300}">
            <x14:dataBar minLength="0" maxLength="100" border="1" negativeBarBorderColorSameAsPositive="0">
              <x14:cfvo type="autoMin"/>
              <x14:cfvo type="autoMax"/>
              <x14:borderColor rgb="FF008AEF"/>
              <x14:negativeFillColor rgb="FFFF0000"/>
              <x14:negativeBorderColor rgb="FFFF0000"/>
              <x14:axisColor rgb="FF000000"/>
            </x14:dataBar>
          </x14:cfRule>
          <xm:sqref>Q80:R80</xm:sqref>
        </x14:conditionalFormatting>
        <x14:conditionalFormatting xmlns:xm="http://schemas.microsoft.com/office/excel/2006/main">
          <x14:cfRule type="dataBar" id="{93CF5F4D-C474-453B-BD93-0F2B3CDBD7F9}">
            <x14:dataBar minLength="0" maxLength="100" border="1" negativeBarBorderColorSameAsPositive="0">
              <x14:cfvo type="autoMin"/>
              <x14:cfvo type="autoMax"/>
              <x14:borderColor rgb="FF008AEF"/>
              <x14:negativeFillColor rgb="FFFF0000"/>
              <x14:negativeBorderColor rgb="FFFF0000"/>
              <x14:axisColor rgb="FF000000"/>
            </x14:dataBar>
          </x14:cfRule>
          <xm:sqref>Q86:R117</xm:sqref>
        </x14:conditionalFormatting>
        <x14:conditionalFormatting xmlns:xm="http://schemas.microsoft.com/office/excel/2006/main">
          <x14:cfRule type="dataBar" id="{F25BC750-2A25-4013-B488-653B267A834F}">
            <x14:dataBar minLength="0" maxLength="100" border="1" negativeBarBorderColorSameAsPositive="0">
              <x14:cfvo type="autoMin"/>
              <x14:cfvo type="autoMax"/>
              <x14:borderColor rgb="FF008AEF"/>
              <x14:negativeFillColor rgb="FFFF0000"/>
              <x14:negativeBorderColor rgb="FFFF0000"/>
              <x14:axisColor rgb="FF000000"/>
            </x14:dataBar>
          </x14:cfRule>
          <xm:sqref>P86:P119</xm:sqref>
        </x14:conditionalFormatting>
        <x14:conditionalFormatting xmlns:xm="http://schemas.microsoft.com/office/excel/2006/main">
          <x14:cfRule type="dataBar" id="{67106F83-6AFE-4BD8-B524-89A182CA524B}">
            <x14:dataBar minLength="0" maxLength="100" border="1" negativeBarBorderColorSameAsPositive="0">
              <x14:cfvo type="autoMin"/>
              <x14:cfvo type="autoMax"/>
              <x14:borderColor rgb="FF008AEF"/>
              <x14:negativeFillColor rgb="FFFF0000"/>
              <x14:negativeBorderColor rgb="FFFF0000"/>
              <x14:axisColor rgb="FF000000"/>
            </x14:dataBar>
          </x14:cfRule>
          <xm:sqref>Q119:R119</xm:sqref>
        </x14:conditionalFormatting>
        <x14:conditionalFormatting xmlns:xm="http://schemas.microsoft.com/office/excel/2006/main">
          <x14:cfRule type="dataBar" id="{4449F6AD-6DD6-4D2C-9F0F-48ABC01863F2}">
            <x14:dataBar minLength="0" maxLength="100" border="1" negativeBarBorderColorSameAsPositive="0">
              <x14:cfvo type="autoMin"/>
              <x14:cfvo type="autoMax"/>
              <x14:borderColor rgb="FF008AEF"/>
              <x14:negativeFillColor rgb="FFFF0000"/>
              <x14:negativeBorderColor rgb="FFFF0000"/>
              <x14:axisColor rgb="FF000000"/>
            </x14:dataBar>
          </x14:cfRule>
          <xm:sqref>Q125:R156</xm:sqref>
        </x14:conditionalFormatting>
        <x14:conditionalFormatting xmlns:xm="http://schemas.microsoft.com/office/excel/2006/main">
          <x14:cfRule type="dataBar" id="{CCD0E78F-34F4-4653-9064-CD9EBB967FFC}">
            <x14:dataBar minLength="0" maxLength="100" border="1" negativeBarBorderColorSameAsPositive="0">
              <x14:cfvo type="autoMin"/>
              <x14:cfvo type="autoMax"/>
              <x14:borderColor rgb="FF008AEF"/>
              <x14:negativeFillColor rgb="FFFF0000"/>
              <x14:negativeBorderColor rgb="FFFF0000"/>
              <x14:axisColor rgb="FF000000"/>
            </x14:dataBar>
          </x14:cfRule>
          <xm:sqref>P125:P156</xm:sqref>
        </x14:conditionalFormatting>
        <x14:conditionalFormatting xmlns:xm="http://schemas.microsoft.com/office/excel/2006/main">
          <x14:cfRule type="dataBar" id="{9A69EDFC-FF10-4220-A0F5-E743F6E6C673}">
            <x14:dataBar minLength="0" maxLength="100" border="1" negativeBarBorderColorSameAsPositive="0">
              <x14:cfvo type="autoMin"/>
              <x14:cfvo type="autoMax"/>
              <x14:borderColor rgb="FF008AEF"/>
              <x14:negativeFillColor rgb="FFFF0000"/>
              <x14:negativeBorderColor rgb="FFFF0000"/>
              <x14:axisColor rgb="FF000000"/>
            </x14:dataBar>
          </x14:cfRule>
          <xm:sqref>Q164:R195</xm:sqref>
        </x14:conditionalFormatting>
        <x14:conditionalFormatting xmlns:xm="http://schemas.microsoft.com/office/excel/2006/main">
          <x14:cfRule type="dataBar" id="{58737E06-887E-4596-93C9-28AB87B24BE6}">
            <x14:dataBar minLength="0" maxLength="100" border="1" negativeBarBorderColorSameAsPositive="0">
              <x14:cfvo type="autoMin"/>
              <x14:cfvo type="autoMax"/>
              <x14:borderColor rgb="FF008AEF"/>
              <x14:negativeFillColor rgb="FFFF0000"/>
              <x14:negativeBorderColor rgb="FFFF0000"/>
              <x14:axisColor rgb="FF000000"/>
            </x14:dataBar>
          </x14:cfRule>
          <xm:sqref>P164:P195</xm:sqref>
        </x14:conditionalFormatting>
        <x14:conditionalFormatting xmlns:xm="http://schemas.microsoft.com/office/excel/2006/main">
          <x14:cfRule type="dataBar" id="{AA30E29B-D100-44B6-BF8E-D3DD99D34F68}">
            <x14:dataBar minLength="0" maxLength="100" border="1" negativeBarBorderColorSameAsPositive="0">
              <x14:cfvo type="autoMin"/>
              <x14:cfvo type="autoMax"/>
              <x14:borderColor rgb="FF008AEF"/>
              <x14:negativeFillColor rgb="FFFF0000"/>
              <x14:negativeBorderColor rgb="FFFF0000"/>
              <x14:axisColor rgb="FF000000"/>
            </x14:dataBar>
          </x14:cfRule>
          <xm:sqref>F43:P43</xm:sqref>
        </x14:conditionalFormatting>
        <x14:conditionalFormatting xmlns:xm="http://schemas.microsoft.com/office/excel/2006/main">
          <x14:cfRule type="dataBar" id="{89624AE9-D323-4974-9621-536E3753FE9F}">
            <x14:dataBar minLength="0" maxLength="100" border="1" negativeBarBorderColorSameAsPositive="0">
              <x14:cfvo type="autoMin"/>
              <x14:cfvo type="autoMax"/>
              <x14:borderColor rgb="FF008AEF"/>
              <x14:negativeFillColor rgb="FFFF0000"/>
              <x14:negativeBorderColor rgb="FFFF0000"/>
              <x14:axisColor rgb="FF000000"/>
            </x14:dataBar>
          </x14:cfRule>
          <xm:sqref>F82:P82</xm:sqref>
        </x14:conditionalFormatting>
        <x14:conditionalFormatting xmlns:xm="http://schemas.microsoft.com/office/excel/2006/main">
          <x14:cfRule type="dataBar" id="{97ED6D99-3E56-4AFD-A7C0-47BD4C53A331}">
            <x14:dataBar minLength="0" maxLength="100" border="1" negativeBarBorderColorSameAsPositive="0">
              <x14:cfvo type="autoMin"/>
              <x14:cfvo type="autoMax"/>
              <x14:borderColor rgb="FF008AEF"/>
              <x14:negativeFillColor rgb="FFFF0000"/>
              <x14:negativeBorderColor rgb="FFFF0000"/>
              <x14:axisColor rgb="FF000000"/>
            </x14:dataBar>
          </x14:cfRule>
          <xm:sqref>E160:O160</xm:sqref>
        </x14:conditionalFormatting>
        <x14:conditionalFormatting xmlns:xm="http://schemas.microsoft.com/office/excel/2006/main">
          <x14:cfRule type="dataBar" id="{3A5C3AD6-9996-4037-9D50-C34861DF73E5}">
            <x14:dataBar minLength="0" maxLength="100" border="1" negativeBarBorderColorSameAsPositive="0">
              <x14:cfvo type="autoMin"/>
              <x14:cfvo type="autoMax"/>
              <x14:borderColor rgb="FF008AEF"/>
              <x14:negativeFillColor rgb="FFFF0000"/>
              <x14:negativeBorderColor rgb="FFFF0000"/>
              <x14:axisColor rgb="FF000000"/>
            </x14:dataBar>
          </x14:cfRule>
          <xm:sqref>F159:O159</xm:sqref>
        </x14:conditionalFormatting>
        <x14:conditionalFormatting xmlns:xm="http://schemas.microsoft.com/office/excel/2006/main">
          <x14:cfRule type="dataBar" id="{EE863AE2-DCE1-4CB7-893E-D95B9AAD7584}">
            <x14:dataBar minLength="0" maxLength="100" border="1" negativeBarBorderColorSameAsPositive="0">
              <x14:cfvo type="autoMin"/>
              <x14:cfvo type="autoMax"/>
              <x14:borderColor rgb="FF008AEF"/>
              <x14:negativeFillColor rgb="FFFF0000"/>
              <x14:negativeBorderColor rgb="FFFF0000"/>
              <x14:axisColor rgb="FF000000"/>
            </x14:dataBar>
          </x14:cfRule>
          <xm:sqref>F81:O81</xm:sqref>
        </x14:conditionalFormatting>
        <x14:conditionalFormatting xmlns:xm="http://schemas.microsoft.com/office/excel/2006/main">
          <x14:cfRule type="dataBar" id="{EC4F04F7-7BEB-4A47-B69B-70CFEB4D89FA}">
            <x14:dataBar minLength="0" maxLength="100" border="1" negativeBarBorderColorSameAsPositive="0">
              <x14:cfvo type="autoMin"/>
              <x14:cfvo type="autoMax"/>
              <x14:borderColor rgb="FF008AEF"/>
              <x14:negativeFillColor rgb="FFFF0000"/>
              <x14:negativeBorderColor rgb="FFFF0000"/>
              <x14:axisColor rgb="FF000000"/>
            </x14:dataBar>
          </x14:cfRule>
          <xm:sqref>Q158:R158</xm:sqref>
        </x14:conditionalFormatting>
        <x14:conditionalFormatting xmlns:xm="http://schemas.microsoft.com/office/excel/2006/main">
          <x14:cfRule type="dataBar" id="{0C38AD7B-64F8-48CA-AE08-56687B0F33D1}">
            <x14:dataBar minLength="0" maxLength="100" border="1" negativeBarBorderColorSameAsPositive="0">
              <x14:cfvo type="autoMin"/>
              <x14:cfvo type="autoMax"/>
              <x14:borderColor rgb="FF008AEF"/>
              <x14:negativeFillColor rgb="FFFF0000"/>
              <x14:negativeBorderColor rgb="FFFF0000"/>
              <x14:axisColor rgb="FF000000"/>
            </x14:dataBar>
          </x14:cfRule>
          <xm:sqref>P158</xm:sqref>
        </x14:conditionalFormatting>
        <x14:conditionalFormatting xmlns:xm="http://schemas.microsoft.com/office/excel/2006/main">
          <x14:cfRule type="dataBar" id="{41D051DF-ACB3-4D8C-9E4C-DB12C7A4B6A0}">
            <x14:dataBar minLength="0" maxLength="100" border="1" negativeBarBorderColorSameAsPositive="0">
              <x14:cfvo type="autoMin"/>
              <x14:cfvo type="autoMax"/>
              <x14:borderColor rgb="FF008AEF"/>
              <x14:negativeFillColor rgb="FFFF0000"/>
              <x14:negativeBorderColor rgb="FFFF0000"/>
              <x14:axisColor rgb="FF000000"/>
            </x14:dataBar>
          </x14:cfRule>
          <xm:sqref>Q157:R157</xm:sqref>
        </x14:conditionalFormatting>
        <x14:conditionalFormatting xmlns:xm="http://schemas.microsoft.com/office/excel/2006/main">
          <x14:cfRule type="dataBar" id="{EC5F7C87-D0F0-4FA9-8DA0-FDB04BA69C90}">
            <x14:dataBar minLength="0" maxLength="100" border="1" negativeBarBorderColorSameAsPositive="0">
              <x14:cfvo type="autoMin"/>
              <x14:cfvo type="autoMax"/>
              <x14:borderColor rgb="FF008AEF"/>
              <x14:negativeFillColor rgb="FFFF0000"/>
              <x14:negativeBorderColor rgb="FFFF0000"/>
              <x14:axisColor rgb="FF000000"/>
            </x14:dataBar>
          </x14:cfRule>
          <xm:sqref>P157</xm:sqref>
        </x14:conditionalFormatting>
        <x14:conditionalFormatting xmlns:xm="http://schemas.microsoft.com/office/excel/2006/main">
          <x14:cfRule type="dataBar" id="{BB32CA41-BD58-4815-A1DC-48474A9A5489}">
            <x14:dataBar minLength="0" maxLength="100" border="1" negativeBarBorderColorSameAsPositive="0">
              <x14:cfvo type="autoMin"/>
              <x14:cfvo type="autoMax"/>
              <x14:borderColor rgb="FF008AEF"/>
              <x14:negativeFillColor rgb="FFFF0000"/>
              <x14:negativeBorderColor rgb="FFFF0000"/>
              <x14:axisColor rgb="FF000000"/>
            </x14:dataBar>
          </x14:cfRule>
          <xm:sqref>Q196:R196</xm:sqref>
        </x14:conditionalFormatting>
        <x14:conditionalFormatting xmlns:xm="http://schemas.microsoft.com/office/excel/2006/main">
          <x14:cfRule type="dataBar" id="{086840AE-1186-43CD-A579-D0C39C8BA0B9}">
            <x14:dataBar minLength="0" maxLength="100" border="1" negativeBarBorderColorSameAsPositive="0">
              <x14:cfvo type="autoMin"/>
              <x14:cfvo type="autoMax"/>
              <x14:borderColor rgb="FF008AEF"/>
              <x14:negativeFillColor rgb="FFFF0000"/>
              <x14:negativeBorderColor rgb="FFFF0000"/>
              <x14:axisColor rgb="FF000000"/>
            </x14:dataBar>
          </x14:cfRule>
          <xm:sqref>P196</xm:sqref>
        </x14:conditionalFormatting>
        <x14:conditionalFormatting xmlns:xm="http://schemas.microsoft.com/office/excel/2006/main">
          <x14:cfRule type="dataBar" id="{2B438B78-6714-4E3F-85C0-F1A0488D9431}">
            <x14:dataBar minLength="0" maxLength="100" border="1" negativeBarBorderColorSameAsPositive="0">
              <x14:cfvo type="autoMin"/>
              <x14:cfvo type="autoMax"/>
              <x14:borderColor rgb="FF008AEF"/>
              <x14:negativeFillColor rgb="FFFF0000"/>
              <x14:negativeBorderColor rgb="FFFF0000"/>
              <x14:axisColor rgb="FF000000"/>
            </x14:dataBar>
          </x14:cfRule>
          <xm:sqref>Q197:R197</xm:sqref>
        </x14:conditionalFormatting>
        <x14:conditionalFormatting xmlns:xm="http://schemas.microsoft.com/office/excel/2006/main">
          <x14:cfRule type="dataBar" id="{B4C38655-0058-442A-A265-5A4F87914491}">
            <x14:dataBar minLength="0" maxLength="100" border="1" negativeBarBorderColorSameAsPositive="0">
              <x14:cfvo type="autoMin"/>
              <x14:cfvo type="autoMax"/>
              <x14:borderColor rgb="FF008AEF"/>
              <x14:negativeFillColor rgb="FFFF0000"/>
              <x14:negativeBorderColor rgb="FFFF0000"/>
              <x14:axisColor rgb="FF000000"/>
            </x14:dataBar>
          </x14:cfRule>
          <xm:sqref>P197</xm:sqref>
        </x14:conditionalFormatting>
        <x14:conditionalFormatting xmlns:xm="http://schemas.microsoft.com/office/excel/2006/main">
          <x14:cfRule type="dataBar" id="{2FA9A8C5-70FD-4EFB-8307-1E40237C9B34}">
            <x14:dataBar minLength="0" maxLength="100" border="1" negativeBarBorderColorSameAsPositive="0">
              <x14:cfvo type="autoMin"/>
              <x14:cfvo type="autoMax"/>
              <x14:borderColor rgb="FF008AEF"/>
              <x14:negativeFillColor rgb="FFFF0000"/>
              <x14:negativeBorderColor rgb="FFFF0000"/>
              <x14:axisColor rgb="FF000000"/>
            </x14:dataBar>
          </x14:cfRule>
          <xm:sqref>F198:O198</xm:sqref>
        </x14:conditionalFormatting>
        <x14:conditionalFormatting xmlns:xm="http://schemas.microsoft.com/office/excel/2006/main">
          <x14:cfRule type="dataBar" id="{A72E2703-232F-4BBE-A448-5EBD0EB185C9}">
            <x14:dataBar minLength="0" maxLength="100" border="1" negativeBarBorderColorSameAsPositive="0">
              <x14:cfvo type="autoMin"/>
              <x14:cfvo type="autoMax"/>
              <x14:borderColor rgb="FF008AEF"/>
              <x14:negativeFillColor rgb="FFFF0000"/>
              <x14:negativeBorderColor rgb="FFFF0000"/>
              <x14:axisColor rgb="FF000000"/>
            </x14:dataBar>
          </x14:cfRule>
          <xm:sqref>F120:O120</xm:sqref>
        </x14:conditionalFormatting>
        <x14:conditionalFormatting xmlns:xm="http://schemas.microsoft.com/office/excel/2006/main">
          <x14:cfRule type="dataBar" id="{199EE626-979A-428C-8C9F-C73E95C303A7}">
            <x14:dataBar minLength="0" maxLength="100" border="1" negativeBarBorderColorSameAsPositive="0">
              <x14:cfvo type="autoMin"/>
              <x14:cfvo type="autoMax"/>
              <x14:borderColor rgb="FF008AEF"/>
              <x14:negativeFillColor rgb="FFFF0000"/>
              <x14:negativeBorderColor rgb="FFFF0000"/>
              <x14:axisColor rgb="FF000000"/>
            </x14:dataBar>
          </x14:cfRule>
          <xm:sqref>F42:O42</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Companies_Breakdown!F86:O86</xm:f>
              <xm:sqref>C86</xm:sqref>
            </x14:sparkline>
            <x14:sparkline>
              <xm:f>Companies_Breakdown!F87:O87</xm:f>
              <xm:sqref>C87</xm:sqref>
            </x14:sparkline>
            <x14:sparkline>
              <xm:f>Companies_Breakdown!F88:O88</xm:f>
              <xm:sqref>C88</xm:sqref>
            </x14:sparkline>
            <x14:sparkline>
              <xm:f>Companies_Breakdown!F89:O89</xm:f>
              <xm:sqref>C89</xm:sqref>
            </x14:sparkline>
            <x14:sparkline>
              <xm:f>Companies_Breakdown!F90:O90</xm:f>
              <xm:sqref>C90</xm:sqref>
            </x14:sparkline>
            <x14:sparkline>
              <xm:f>Companies_Breakdown!F91:O91</xm:f>
              <xm:sqref>C91</xm:sqref>
            </x14:sparkline>
            <x14:sparkline>
              <xm:f>Companies_Breakdown!F92:O92</xm:f>
              <xm:sqref>C92</xm:sqref>
            </x14:sparkline>
            <x14:sparkline>
              <xm:f>Companies_Breakdown!F93:O93</xm:f>
              <xm:sqref>C93</xm:sqref>
            </x14:sparkline>
            <x14:sparkline>
              <xm:f>Companies_Breakdown!F94:O94</xm:f>
              <xm:sqref>C94</xm:sqref>
            </x14:sparkline>
            <x14:sparkline>
              <xm:f>Companies_Breakdown!F95:O95</xm:f>
              <xm:sqref>C95</xm:sqref>
            </x14:sparkline>
            <x14:sparkline>
              <xm:f>Companies_Breakdown!F96:O96</xm:f>
              <xm:sqref>C96</xm:sqref>
            </x14:sparkline>
            <x14:sparkline>
              <xm:f>Companies_Breakdown!F97:O97</xm:f>
              <xm:sqref>C97</xm:sqref>
            </x14:sparkline>
            <x14:sparkline>
              <xm:f>Companies_Breakdown!F98:O98</xm:f>
              <xm:sqref>C98</xm:sqref>
            </x14:sparkline>
            <x14:sparkline>
              <xm:f>Companies_Breakdown!F99:O99</xm:f>
              <xm:sqref>C99</xm:sqref>
            </x14:sparkline>
            <x14:sparkline>
              <xm:f>Companies_Breakdown!F100:O100</xm:f>
              <xm:sqref>C100</xm:sqref>
            </x14:sparkline>
            <x14:sparkline>
              <xm:f>Companies_Breakdown!F101:O101</xm:f>
              <xm:sqref>C101</xm:sqref>
            </x14:sparkline>
            <x14:sparkline>
              <xm:f>Companies_Breakdown!F102:O102</xm:f>
              <xm:sqref>C102</xm:sqref>
            </x14:sparkline>
            <x14:sparkline>
              <xm:f>Companies_Breakdown!F103:O103</xm:f>
              <xm:sqref>C103</xm:sqref>
            </x14:sparkline>
            <x14:sparkline>
              <xm:f>Companies_Breakdown!F104:O104</xm:f>
              <xm:sqref>C104</xm:sqref>
            </x14:sparkline>
            <x14:sparkline>
              <xm:f>Companies_Breakdown!F105:O105</xm:f>
              <xm:sqref>C105</xm:sqref>
            </x14:sparkline>
            <x14:sparkline>
              <xm:f>Companies_Breakdown!F106:O106</xm:f>
              <xm:sqref>C106</xm:sqref>
            </x14:sparkline>
            <x14:sparkline>
              <xm:f>Companies_Breakdown!F107:O107</xm:f>
              <xm:sqref>C107</xm:sqref>
            </x14:sparkline>
            <x14:sparkline>
              <xm:f>Companies_Breakdown!F108:O108</xm:f>
              <xm:sqref>C108</xm:sqref>
            </x14:sparkline>
            <x14:sparkline>
              <xm:f>Companies_Breakdown!F109:O109</xm:f>
              <xm:sqref>C109</xm:sqref>
            </x14:sparkline>
            <x14:sparkline>
              <xm:f>Companies_Breakdown!F110:O110</xm:f>
              <xm:sqref>C110</xm:sqref>
            </x14:sparkline>
            <x14:sparkline>
              <xm:f>Companies_Breakdown!F111:O111</xm:f>
              <xm:sqref>C111</xm:sqref>
            </x14:sparkline>
            <x14:sparkline>
              <xm:f>Companies_Breakdown!F112:O112</xm:f>
              <xm:sqref>C112</xm:sqref>
            </x14:sparkline>
            <x14:sparkline>
              <xm:f>Companies_Breakdown!F113:O113</xm:f>
              <xm:sqref>C113</xm:sqref>
            </x14:sparkline>
            <x14:sparkline>
              <xm:f>Companies_Breakdown!F114:O114</xm:f>
              <xm:sqref>C114</xm:sqref>
            </x14:sparkline>
            <x14:sparkline>
              <xm:f>Companies_Breakdown!F115:O115</xm:f>
              <xm:sqref>C115</xm:sqref>
            </x14:sparkline>
            <x14:sparkline>
              <xm:f>Companies_Breakdown!F116:O116</xm:f>
              <xm:sqref>C116</xm:sqref>
            </x14:sparkline>
            <x14:sparkline>
              <xm:f>Companies_Breakdown!F117:O117</xm:f>
              <xm:sqref>C117</xm:sqref>
            </x14:sparkline>
            <x14:sparkline>
              <xm:f>Companies_Breakdown!F118:O118</xm:f>
              <xm:sqref>C118</xm:sqref>
            </x14:sparkline>
            <x14:sparkline>
              <xm:f>Companies_Breakdown!F119:O119</xm:f>
              <xm:sqref>C119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Companies_Breakdown!F47:O47</xm:f>
              <xm:sqref>C47</xm:sqref>
            </x14:sparkline>
            <x14:sparkline>
              <xm:f>Companies_Breakdown!F48:O48</xm:f>
              <xm:sqref>C48</xm:sqref>
            </x14:sparkline>
            <x14:sparkline>
              <xm:f>Companies_Breakdown!F49:O49</xm:f>
              <xm:sqref>C49</xm:sqref>
            </x14:sparkline>
            <x14:sparkline>
              <xm:f>Companies_Breakdown!F50:O50</xm:f>
              <xm:sqref>C50</xm:sqref>
            </x14:sparkline>
            <x14:sparkline>
              <xm:f>Companies_Breakdown!F51:O51</xm:f>
              <xm:sqref>C51</xm:sqref>
            </x14:sparkline>
            <x14:sparkline>
              <xm:f>Companies_Breakdown!F52:O52</xm:f>
              <xm:sqref>C52</xm:sqref>
            </x14:sparkline>
            <x14:sparkline>
              <xm:f>Companies_Breakdown!F53:O53</xm:f>
              <xm:sqref>C53</xm:sqref>
            </x14:sparkline>
            <x14:sparkline>
              <xm:f>Companies_Breakdown!F54:O54</xm:f>
              <xm:sqref>C54</xm:sqref>
            </x14:sparkline>
            <x14:sparkline>
              <xm:f>Companies_Breakdown!F55:O55</xm:f>
              <xm:sqref>C55</xm:sqref>
            </x14:sparkline>
            <x14:sparkline>
              <xm:f>Companies_Breakdown!F56:O56</xm:f>
              <xm:sqref>C56</xm:sqref>
            </x14:sparkline>
            <x14:sparkline>
              <xm:f>Companies_Breakdown!F57:O57</xm:f>
              <xm:sqref>C57</xm:sqref>
            </x14:sparkline>
            <x14:sparkline>
              <xm:f>Companies_Breakdown!F58:O58</xm:f>
              <xm:sqref>C58</xm:sqref>
            </x14:sparkline>
            <x14:sparkline>
              <xm:f>Companies_Breakdown!F59:O59</xm:f>
              <xm:sqref>C59</xm:sqref>
            </x14:sparkline>
            <x14:sparkline>
              <xm:f>Companies_Breakdown!F60:O60</xm:f>
              <xm:sqref>C60</xm:sqref>
            </x14:sparkline>
            <x14:sparkline>
              <xm:f>Companies_Breakdown!F61:O61</xm:f>
              <xm:sqref>C61</xm:sqref>
            </x14:sparkline>
            <x14:sparkline>
              <xm:f>Companies_Breakdown!F62:O62</xm:f>
              <xm:sqref>C62</xm:sqref>
            </x14:sparkline>
            <x14:sparkline>
              <xm:f>Companies_Breakdown!F63:O63</xm:f>
              <xm:sqref>C63</xm:sqref>
            </x14:sparkline>
            <x14:sparkline>
              <xm:f>Companies_Breakdown!F64:O64</xm:f>
              <xm:sqref>C64</xm:sqref>
            </x14:sparkline>
            <x14:sparkline>
              <xm:f>Companies_Breakdown!F65:O65</xm:f>
              <xm:sqref>C65</xm:sqref>
            </x14:sparkline>
            <x14:sparkline>
              <xm:f>Companies_Breakdown!F66:O66</xm:f>
              <xm:sqref>C66</xm:sqref>
            </x14:sparkline>
            <x14:sparkline>
              <xm:f>Companies_Breakdown!F67:O67</xm:f>
              <xm:sqref>C67</xm:sqref>
            </x14:sparkline>
            <x14:sparkline>
              <xm:f>Companies_Breakdown!F68:O68</xm:f>
              <xm:sqref>C68</xm:sqref>
            </x14:sparkline>
            <x14:sparkline>
              <xm:f>Companies_Breakdown!F69:O69</xm:f>
              <xm:sqref>C69</xm:sqref>
            </x14:sparkline>
            <x14:sparkline>
              <xm:f>Companies_Breakdown!F70:O70</xm:f>
              <xm:sqref>C70</xm:sqref>
            </x14:sparkline>
            <x14:sparkline>
              <xm:f>Companies_Breakdown!F71:O71</xm:f>
              <xm:sqref>C71</xm:sqref>
            </x14:sparkline>
            <x14:sparkline>
              <xm:f>Companies_Breakdown!F72:O72</xm:f>
              <xm:sqref>C72</xm:sqref>
            </x14:sparkline>
            <x14:sparkline>
              <xm:f>Companies_Breakdown!F73:O73</xm:f>
              <xm:sqref>C73</xm:sqref>
            </x14:sparkline>
            <x14:sparkline>
              <xm:f>Companies_Breakdown!F74:O74</xm:f>
              <xm:sqref>C74</xm:sqref>
            </x14:sparkline>
            <x14:sparkline>
              <xm:f>Companies_Breakdown!F75:O75</xm:f>
              <xm:sqref>C75</xm:sqref>
            </x14:sparkline>
            <x14:sparkline>
              <xm:f>Companies_Breakdown!F76:O76</xm:f>
              <xm:sqref>C76</xm:sqref>
            </x14:sparkline>
            <x14:sparkline>
              <xm:f>Companies_Breakdown!F77:O77</xm:f>
              <xm:sqref>C77</xm:sqref>
            </x14:sparkline>
            <x14:sparkline>
              <xm:f>Companies_Breakdown!F78:O78</xm:f>
              <xm:sqref>C78</xm:sqref>
            </x14:sparkline>
            <x14:sparkline>
              <xm:f>Companies_Breakdown!F79:O79</xm:f>
              <xm:sqref>C79</xm:sqref>
            </x14:sparkline>
            <x14:sparkline>
              <xm:f>Companies_Breakdown!F80:O80</xm:f>
              <xm:sqref>C80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Companies_Breakdown!F8:O8</xm:f>
              <xm:sqref>C8</xm:sqref>
            </x14:sparkline>
            <x14:sparkline>
              <xm:f>Companies_Breakdown!F9:O9</xm:f>
              <xm:sqref>C9</xm:sqref>
            </x14:sparkline>
            <x14:sparkline>
              <xm:f>Companies_Breakdown!F10:O10</xm:f>
              <xm:sqref>C10</xm:sqref>
            </x14:sparkline>
            <x14:sparkline>
              <xm:f>Companies_Breakdown!F11:O11</xm:f>
              <xm:sqref>C11</xm:sqref>
            </x14:sparkline>
            <x14:sparkline>
              <xm:f>Companies_Breakdown!F12:O12</xm:f>
              <xm:sqref>C12</xm:sqref>
            </x14:sparkline>
            <x14:sparkline>
              <xm:f>Companies_Breakdown!F13:O13</xm:f>
              <xm:sqref>C13</xm:sqref>
            </x14:sparkline>
            <x14:sparkline>
              <xm:f>Companies_Breakdown!F14:O14</xm:f>
              <xm:sqref>C14</xm:sqref>
            </x14:sparkline>
            <x14:sparkline>
              <xm:f>Companies_Breakdown!F15:O15</xm:f>
              <xm:sqref>C15</xm:sqref>
            </x14:sparkline>
            <x14:sparkline>
              <xm:f>Companies_Breakdown!F16:O16</xm:f>
              <xm:sqref>C16</xm:sqref>
            </x14:sparkline>
            <x14:sparkline>
              <xm:f>Companies_Breakdown!F17:O17</xm:f>
              <xm:sqref>C17</xm:sqref>
            </x14:sparkline>
            <x14:sparkline>
              <xm:f>Companies_Breakdown!F18:O18</xm:f>
              <xm:sqref>C18</xm:sqref>
            </x14:sparkline>
            <x14:sparkline>
              <xm:f>Companies_Breakdown!F19:O19</xm:f>
              <xm:sqref>C19</xm:sqref>
            </x14:sparkline>
            <x14:sparkline>
              <xm:f>Companies_Breakdown!F20:O20</xm:f>
              <xm:sqref>C20</xm:sqref>
            </x14:sparkline>
            <x14:sparkline>
              <xm:f>Companies_Breakdown!F21:O21</xm:f>
              <xm:sqref>C21</xm:sqref>
            </x14:sparkline>
            <x14:sparkline>
              <xm:f>Companies_Breakdown!F22:O22</xm:f>
              <xm:sqref>C22</xm:sqref>
            </x14:sparkline>
            <x14:sparkline>
              <xm:f>Companies_Breakdown!F23:O23</xm:f>
              <xm:sqref>C23</xm:sqref>
            </x14:sparkline>
            <x14:sparkline>
              <xm:f>Companies_Breakdown!F24:O24</xm:f>
              <xm:sqref>C24</xm:sqref>
            </x14:sparkline>
            <x14:sparkline>
              <xm:f>Companies_Breakdown!F25:O25</xm:f>
              <xm:sqref>C25</xm:sqref>
            </x14:sparkline>
            <x14:sparkline>
              <xm:f>Companies_Breakdown!F26:O26</xm:f>
              <xm:sqref>C26</xm:sqref>
            </x14:sparkline>
            <x14:sparkline>
              <xm:f>Companies_Breakdown!F27:O27</xm:f>
              <xm:sqref>C27</xm:sqref>
            </x14:sparkline>
            <x14:sparkline>
              <xm:f>Companies_Breakdown!F28:O28</xm:f>
              <xm:sqref>C28</xm:sqref>
            </x14:sparkline>
            <x14:sparkline>
              <xm:f>Companies_Breakdown!F29:O29</xm:f>
              <xm:sqref>C29</xm:sqref>
            </x14:sparkline>
            <x14:sparkline>
              <xm:f>Companies_Breakdown!F30:O30</xm:f>
              <xm:sqref>C30</xm:sqref>
            </x14:sparkline>
            <x14:sparkline>
              <xm:f>Companies_Breakdown!F31:O31</xm:f>
              <xm:sqref>C31</xm:sqref>
            </x14:sparkline>
            <x14:sparkline>
              <xm:f>Companies_Breakdown!F32:O32</xm:f>
              <xm:sqref>C32</xm:sqref>
            </x14:sparkline>
            <x14:sparkline>
              <xm:f>Companies_Breakdown!F33:O33</xm:f>
              <xm:sqref>C33</xm:sqref>
            </x14:sparkline>
            <x14:sparkline>
              <xm:f>Companies_Breakdown!F34:O34</xm:f>
              <xm:sqref>C34</xm:sqref>
            </x14:sparkline>
            <x14:sparkline>
              <xm:f>Companies_Breakdown!F35:O35</xm:f>
              <xm:sqref>C35</xm:sqref>
            </x14:sparkline>
            <x14:sparkline>
              <xm:f>Companies_Breakdown!F36:O36</xm:f>
              <xm:sqref>C36</xm:sqref>
            </x14:sparkline>
            <x14:sparkline>
              <xm:f>Companies_Breakdown!F37:O37</xm:f>
              <xm:sqref>C37</xm:sqref>
            </x14:sparkline>
            <x14:sparkline>
              <xm:f>Companies_Breakdown!F38:O38</xm:f>
              <xm:sqref>C38</xm:sqref>
            </x14:sparkline>
            <x14:sparkline>
              <xm:f>Companies_Breakdown!F39:O39</xm:f>
              <xm:sqref>C39</xm:sqref>
            </x14:sparkline>
            <x14:sparkline>
              <xm:f>Companies_Breakdown!F40:O40</xm:f>
              <xm:sqref>C40</xm:sqref>
            </x14:sparkline>
            <x14:sparkline>
              <xm:f>Companies_Breakdown!F41:O41</xm:f>
              <xm:sqref>C41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Companies_Breakdown!F125:O125</xm:f>
              <xm:sqref>C125</xm:sqref>
            </x14:sparkline>
            <x14:sparkline>
              <xm:f>Companies_Breakdown!F126:O126</xm:f>
              <xm:sqref>C126</xm:sqref>
            </x14:sparkline>
            <x14:sparkline>
              <xm:f>Companies_Breakdown!F127:O127</xm:f>
              <xm:sqref>C127</xm:sqref>
            </x14:sparkline>
            <x14:sparkline>
              <xm:f>Companies_Breakdown!F128:O128</xm:f>
              <xm:sqref>C128</xm:sqref>
            </x14:sparkline>
            <x14:sparkline>
              <xm:f>Companies_Breakdown!F129:O129</xm:f>
              <xm:sqref>C129</xm:sqref>
            </x14:sparkline>
            <x14:sparkline>
              <xm:f>Companies_Breakdown!F130:O130</xm:f>
              <xm:sqref>C130</xm:sqref>
            </x14:sparkline>
            <x14:sparkline>
              <xm:f>Companies_Breakdown!F131:O131</xm:f>
              <xm:sqref>C131</xm:sqref>
            </x14:sparkline>
            <x14:sparkline>
              <xm:f>Companies_Breakdown!F132:O132</xm:f>
              <xm:sqref>C132</xm:sqref>
            </x14:sparkline>
            <x14:sparkline>
              <xm:f>Companies_Breakdown!F133:O133</xm:f>
              <xm:sqref>C133</xm:sqref>
            </x14:sparkline>
            <x14:sparkline>
              <xm:f>Companies_Breakdown!F134:O134</xm:f>
              <xm:sqref>C134</xm:sqref>
            </x14:sparkline>
            <x14:sparkline>
              <xm:f>Companies_Breakdown!F135:O135</xm:f>
              <xm:sqref>C135</xm:sqref>
            </x14:sparkline>
            <x14:sparkline>
              <xm:f>Companies_Breakdown!F136:O136</xm:f>
              <xm:sqref>C136</xm:sqref>
            </x14:sparkline>
            <x14:sparkline>
              <xm:f>Companies_Breakdown!F137:O137</xm:f>
              <xm:sqref>C137</xm:sqref>
            </x14:sparkline>
            <x14:sparkline>
              <xm:f>Companies_Breakdown!F138:O138</xm:f>
              <xm:sqref>C138</xm:sqref>
            </x14:sparkline>
            <x14:sparkline>
              <xm:f>Companies_Breakdown!F139:O139</xm:f>
              <xm:sqref>C139</xm:sqref>
            </x14:sparkline>
            <x14:sparkline>
              <xm:f>Companies_Breakdown!F140:O140</xm:f>
              <xm:sqref>C140</xm:sqref>
            </x14:sparkline>
            <x14:sparkline>
              <xm:f>Companies_Breakdown!F141:O141</xm:f>
              <xm:sqref>C141</xm:sqref>
            </x14:sparkline>
            <x14:sparkline>
              <xm:f>Companies_Breakdown!F142:O142</xm:f>
              <xm:sqref>C142</xm:sqref>
            </x14:sparkline>
            <x14:sparkline>
              <xm:f>Companies_Breakdown!F143:O143</xm:f>
              <xm:sqref>C143</xm:sqref>
            </x14:sparkline>
            <x14:sparkline>
              <xm:f>Companies_Breakdown!F144:O144</xm:f>
              <xm:sqref>C144</xm:sqref>
            </x14:sparkline>
            <x14:sparkline>
              <xm:f>Companies_Breakdown!F145:O145</xm:f>
              <xm:sqref>C145</xm:sqref>
            </x14:sparkline>
            <x14:sparkline>
              <xm:f>Companies_Breakdown!F146:O146</xm:f>
              <xm:sqref>C146</xm:sqref>
            </x14:sparkline>
            <x14:sparkline>
              <xm:f>Companies_Breakdown!F147:O147</xm:f>
              <xm:sqref>C147</xm:sqref>
            </x14:sparkline>
            <x14:sparkline>
              <xm:f>Companies_Breakdown!F148:O148</xm:f>
              <xm:sqref>C148</xm:sqref>
            </x14:sparkline>
            <x14:sparkline>
              <xm:f>Companies_Breakdown!F149:O149</xm:f>
              <xm:sqref>C149</xm:sqref>
            </x14:sparkline>
            <x14:sparkline>
              <xm:f>Companies_Breakdown!F150:O150</xm:f>
              <xm:sqref>C150</xm:sqref>
            </x14:sparkline>
            <x14:sparkline>
              <xm:f>Companies_Breakdown!F151:O151</xm:f>
              <xm:sqref>C151</xm:sqref>
            </x14:sparkline>
            <x14:sparkline>
              <xm:f>Companies_Breakdown!F152:O152</xm:f>
              <xm:sqref>C152</xm:sqref>
            </x14:sparkline>
            <x14:sparkline>
              <xm:f>Companies_Breakdown!F153:O153</xm:f>
              <xm:sqref>C153</xm:sqref>
            </x14:sparkline>
            <x14:sparkline>
              <xm:f>Companies_Breakdown!F154:O154</xm:f>
              <xm:sqref>C154</xm:sqref>
            </x14:sparkline>
            <x14:sparkline>
              <xm:f>Companies_Breakdown!F155:O155</xm:f>
              <xm:sqref>C155</xm:sqref>
            </x14:sparkline>
            <x14:sparkline>
              <xm:f>Companies_Breakdown!F156:O156</xm:f>
              <xm:sqref>C156</xm:sqref>
            </x14:sparkline>
            <x14:sparkline>
              <xm:f>Companies_Breakdown!F157:O157</xm:f>
              <xm:sqref>C157</xm:sqref>
            </x14:sparkline>
            <x14:sparkline>
              <xm:f>Companies_Breakdown!F158:O158</xm:f>
              <xm:sqref>C158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Companies_Breakdown!F164:O164</xm:f>
              <xm:sqref>C164</xm:sqref>
            </x14:sparkline>
            <x14:sparkline>
              <xm:f>Companies_Breakdown!F165:O165</xm:f>
              <xm:sqref>C165</xm:sqref>
            </x14:sparkline>
            <x14:sparkline>
              <xm:f>Companies_Breakdown!F166:O166</xm:f>
              <xm:sqref>C166</xm:sqref>
            </x14:sparkline>
            <x14:sparkline>
              <xm:f>Companies_Breakdown!F167:O167</xm:f>
              <xm:sqref>C167</xm:sqref>
            </x14:sparkline>
            <x14:sparkline>
              <xm:f>Companies_Breakdown!F168:O168</xm:f>
              <xm:sqref>C168</xm:sqref>
            </x14:sparkline>
            <x14:sparkline>
              <xm:f>Companies_Breakdown!F169:O169</xm:f>
              <xm:sqref>C169</xm:sqref>
            </x14:sparkline>
            <x14:sparkline>
              <xm:f>Companies_Breakdown!F170:O170</xm:f>
              <xm:sqref>C170</xm:sqref>
            </x14:sparkline>
            <x14:sparkline>
              <xm:f>Companies_Breakdown!F171:O171</xm:f>
              <xm:sqref>C171</xm:sqref>
            </x14:sparkline>
            <x14:sparkline>
              <xm:f>Companies_Breakdown!F172:O172</xm:f>
              <xm:sqref>C172</xm:sqref>
            </x14:sparkline>
            <x14:sparkline>
              <xm:f>Companies_Breakdown!F173:O173</xm:f>
              <xm:sqref>C173</xm:sqref>
            </x14:sparkline>
            <x14:sparkline>
              <xm:f>Companies_Breakdown!F174:O174</xm:f>
              <xm:sqref>C174</xm:sqref>
            </x14:sparkline>
            <x14:sparkline>
              <xm:f>Companies_Breakdown!F175:O175</xm:f>
              <xm:sqref>C175</xm:sqref>
            </x14:sparkline>
            <x14:sparkline>
              <xm:f>Companies_Breakdown!F176:O176</xm:f>
              <xm:sqref>C176</xm:sqref>
            </x14:sparkline>
            <x14:sparkline>
              <xm:f>Companies_Breakdown!F177:O177</xm:f>
              <xm:sqref>C177</xm:sqref>
            </x14:sparkline>
            <x14:sparkline>
              <xm:f>Companies_Breakdown!F178:O178</xm:f>
              <xm:sqref>C178</xm:sqref>
            </x14:sparkline>
            <x14:sparkline>
              <xm:f>Companies_Breakdown!F179:O179</xm:f>
              <xm:sqref>C179</xm:sqref>
            </x14:sparkline>
            <x14:sparkline>
              <xm:f>Companies_Breakdown!F180:O180</xm:f>
              <xm:sqref>C180</xm:sqref>
            </x14:sparkline>
            <x14:sparkline>
              <xm:f>Companies_Breakdown!F181:O181</xm:f>
              <xm:sqref>C181</xm:sqref>
            </x14:sparkline>
            <x14:sparkline>
              <xm:f>Companies_Breakdown!F182:O182</xm:f>
              <xm:sqref>C182</xm:sqref>
            </x14:sparkline>
            <x14:sparkline>
              <xm:f>Companies_Breakdown!F183:O183</xm:f>
              <xm:sqref>C183</xm:sqref>
            </x14:sparkline>
            <x14:sparkline>
              <xm:f>Companies_Breakdown!F184:O184</xm:f>
              <xm:sqref>C184</xm:sqref>
            </x14:sparkline>
            <x14:sparkline>
              <xm:f>Companies_Breakdown!F185:O185</xm:f>
              <xm:sqref>C185</xm:sqref>
            </x14:sparkline>
            <x14:sparkline>
              <xm:f>Companies_Breakdown!F186:O186</xm:f>
              <xm:sqref>C186</xm:sqref>
            </x14:sparkline>
            <x14:sparkline>
              <xm:f>Companies_Breakdown!F187:O187</xm:f>
              <xm:sqref>C187</xm:sqref>
            </x14:sparkline>
            <x14:sparkline>
              <xm:f>Companies_Breakdown!F188:O188</xm:f>
              <xm:sqref>C188</xm:sqref>
            </x14:sparkline>
            <x14:sparkline>
              <xm:f>Companies_Breakdown!F189:O189</xm:f>
              <xm:sqref>C189</xm:sqref>
            </x14:sparkline>
            <x14:sparkline>
              <xm:f>Companies_Breakdown!F190:O190</xm:f>
              <xm:sqref>C190</xm:sqref>
            </x14:sparkline>
            <x14:sparkline>
              <xm:f>Companies_Breakdown!F191:O191</xm:f>
              <xm:sqref>C191</xm:sqref>
            </x14:sparkline>
            <x14:sparkline>
              <xm:f>Companies_Breakdown!F192:O192</xm:f>
              <xm:sqref>C192</xm:sqref>
            </x14:sparkline>
            <x14:sparkline>
              <xm:f>Companies_Breakdown!F193:O193</xm:f>
              <xm:sqref>C193</xm:sqref>
            </x14:sparkline>
            <x14:sparkline>
              <xm:f>Companies_Breakdown!F194:O194</xm:f>
              <xm:sqref>C194</xm:sqref>
            </x14:sparkline>
            <x14:sparkline>
              <xm:f>Companies_Breakdown!F195:O195</xm:f>
              <xm:sqref>C195</xm:sqref>
            </x14:sparkline>
            <x14:sparkline>
              <xm:f>Companies_Breakdown!F196:O196</xm:f>
              <xm:sqref>C196</xm:sqref>
            </x14:sparkline>
            <x14:sparkline>
              <xm:f>Companies_Breakdown!F197:O197</xm:f>
              <xm:sqref>C197</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39997558519241921"/>
    <pageSetUpPr fitToPage="1"/>
  </sheetPr>
  <dimension ref="C3:R315"/>
  <sheetViews>
    <sheetView showGridLines="0" zoomScale="80" zoomScaleNormal="80" workbookViewId="0">
      <pane xSplit="5" ySplit="4" topLeftCell="F294" activePane="bottomRight" state="frozen"/>
      <selection pane="topRight" activeCell="F1" sqref="F1"/>
      <selection pane="bottomLeft" activeCell="A5" sqref="A5"/>
      <selection pane="bottomRight" activeCell="L267" sqref="L267"/>
    </sheetView>
  </sheetViews>
  <sheetFormatPr defaultRowHeight="10.5" x14ac:dyDescent="0.15"/>
  <cols>
    <col min="3" max="3" width="13" customWidth="1"/>
    <col min="4" max="4" width="11.7109375" customWidth="1"/>
    <col min="5" max="5" width="12.5703125" customWidth="1"/>
    <col min="6" max="15" width="19.28515625" customWidth="1"/>
    <col min="16" max="18" width="18.140625" customWidth="1"/>
  </cols>
  <sheetData>
    <row r="3" spans="3:18" ht="18.75" x14ac:dyDescent="0.15">
      <c r="E3" s="269" t="s">
        <v>124</v>
      </c>
      <c r="F3" s="270"/>
      <c r="G3" s="270"/>
      <c r="H3" s="270"/>
      <c r="I3" s="270"/>
      <c r="J3" s="270"/>
      <c r="K3" s="270"/>
      <c r="L3" s="270"/>
      <c r="M3" s="270"/>
      <c r="N3" s="270"/>
      <c r="O3" s="271"/>
    </row>
    <row r="4" spans="3:18" x14ac:dyDescent="0.15">
      <c r="E4" s="91"/>
    </row>
    <row r="6" spans="3:18" ht="18.75" x14ac:dyDescent="0.25">
      <c r="C6" s="264" t="s">
        <v>214</v>
      </c>
      <c r="D6" s="265"/>
      <c r="E6" s="269" t="s">
        <v>343</v>
      </c>
      <c r="F6" s="270"/>
      <c r="G6" s="270"/>
      <c r="H6" s="270"/>
      <c r="I6" s="270"/>
      <c r="J6" s="270"/>
      <c r="K6" s="270"/>
      <c r="L6" s="270"/>
      <c r="M6" s="270"/>
      <c r="N6" s="270"/>
      <c r="O6" s="271" t="s">
        <v>42</v>
      </c>
      <c r="Q6" s="49"/>
      <c r="R6" s="49"/>
    </row>
    <row r="7" spans="3:18" ht="15" x14ac:dyDescent="0.15">
      <c r="C7" s="262" t="s">
        <v>93</v>
      </c>
      <c r="D7" s="263"/>
      <c r="E7" s="43">
        <v>1</v>
      </c>
      <c r="F7" s="44">
        <v>2004</v>
      </c>
      <c r="G7" s="44">
        <f t="shared" ref="G7:O7" si="0">F7+1</f>
        <v>2005</v>
      </c>
      <c r="H7" s="44">
        <f t="shared" si="0"/>
        <v>2006</v>
      </c>
      <c r="I7" s="44">
        <f t="shared" si="0"/>
        <v>2007</v>
      </c>
      <c r="J7" s="44">
        <f t="shared" si="0"/>
        <v>2008</v>
      </c>
      <c r="K7" s="44">
        <f t="shared" si="0"/>
        <v>2009</v>
      </c>
      <c r="L7" s="44">
        <f t="shared" si="0"/>
        <v>2010</v>
      </c>
      <c r="M7" s="44">
        <f t="shared" si="0"/>
        <v>2011</v>
      </c>
      <c r="N7" s="44">
        <f t="shared" si="0"/>
        <v>2012</v>
      </c>
      <c r="O7" s="44">
        <f t="shared" si="0"/>
        <v>2013</v>
      </c>
      <c r="P7" s="70" t="s">
        <v>91</v>
      </c>
      <c r="Q7" s="46" t="s">
        <v>88</v>
      </c>
      <c r="R7" s="47" t="s">
        <v>89</v>
      </c>
    </row>
    <row r="8" spans="3:18" ht="15" x14ac:dyDescent="0.25">
      <c r="C8" s="256"/>
      <c r="D8" s="257"/>
      <c r="E8" s="51" t="s">
        <v>0</v>
      </c>
      <c r="F8" s="52">
        <f>Companies_DATA!F46</f>
        <v>0</v>
      </c>
      <c r="G8" s="52">
        <f>Companies_DATA!G46</f>
        <v>0</v>
      </c>
      <c r="H8" s="52">
        <f>Companies_DATA!H46</f>
        <v>0</v>
      </c>
      <c r="I8" s="52">
        <f>Companies_DATA!I46</f>
        <v>0</v>
      </c>
      <c r="J8" s="52">
        <f>Companies_DATA!J46</f>
        <v>0</v>
      </c>
      <c r="K8" s="52">
        <f>Companies_DATA!K46</f>
        <v>0</v>
      </c>
      <c r="L8" s="52">
        <f>Companies_DATA!L46</f>
        <v>0</v>
      </c>
      <c r="M8" s="52">
        <f>Companies_DATA!M46</f>
        <v>0</v>
      </c>
      <c r="N8" s="52">
        <f>Companies_DATA!N46</f>
        <v>35147895</v>
      </c>
      <c r="O8" s="52">
        <f>Companies_DATA!O46</f>
        <v>35484809</v>
      </c>
      <c r="P8" s="62">
        <f t="shared" ref="P8:P40" si="1">O8/$O$40</f>
        <v>6.0872045494118544E-2</v>
      </c>
      <c r="Q8" s="48"/>
      <c r="R8" s="48"/>
    </row>
    <row r="9" spans="3:18" ht="15" x14ac:dyDescent="0.25">
      <c r="C9" s="256"/>
      <c r="D9" s="257"/>
      <c r="E9" s="51" t="s">
        <v>1</v>
      </c>
      <c r="F9" s="53">
        <f>Companies_DATA!F47</f>
        <v>0</v>
      </c>
      <c r="G9" s="53">
        <f>Companies_DATA!G47</f>
        <v>0</v>
      </c>
      <c r="H9" s="53">
        <f>Companies_DATA!H47</f>
        <v>0</v>
      </c>
      <c r="I9" s="53">
        <f>Companies_DATA!I47</f>
        <v>0</v>
      </c>
      <c r="J9" s="53">
        <f>Companies_DATA!J47</f>
        <v>0</v>
      </c>
      <c r="K9" s="53">
        <f>Companies_DATA!K47</f>
        <v>0</v>
      </c>
      <c r="L9" s="53">
        <f>Companies_DATA!L47</f>
        <v>0</v>
      </c>
      <c r="M9" s="53">
        <f>Companies_DATA!M47</f>
        <v>0</v>
      </c>
      <c r="N9" s="53">
        <f>Companies_DATA!N47</f>
        <v>0</v>
      </c>
      <c r="O9" s="53">
        <f>Companies_DATA!O47</f>
        <v>0</v>
      </c>
      <c r="P9" s="62">
        <f t="shared" si="1"/>
        <v>0</v>
      </c>
      <c r="Q9" s="48"/>
      <c r="R9" s="48"/>
    </row>
    <row r="10" spans="3:18" ht="15" x14ac:dyDescent="0.25">
      <c r="C10" s="256"/>
      <c r="D10" s="257"/>
      <c r="E10" s="51" t="s">
        <v>2</v>
      </c>
      <c r="F10" s="53">
        <f>Companies_DATA!F48</f>
        <v>0</v>
      </c>
      <c r="G10" s="53">
        <f>Companies_DATA!G48</f>
        <v>0</v>
      </c>
      <c r="H10" s="53">
        <f>Companies_DATA!H48</f>
        <v>0</v>
      </c>
      <c r="I10" s="53">
        <f>Companies_DATA!I48</f>
        <v>0</v>
      </c>
      <c r="J10" s="53">
        <f>Companies_DATA!J48</f>
        <v>0</v>
      </c>
      <c r="K10" s="53">
        <f>Companies_DATA!K48</f>
        <v>0</v>
      </c>
      <c r="L10" s="53">
        <f>Companies_DATA!L48</f>
        <v>0</v>
      </c>
      <c r="M10" s="53">
        <f>Companies_DATA!M48</f>
        <v>0</v>
      </c>
      <c r="N10" s="53">
        <f>Companies_DATA!N48</f>
        <v>0</v>
      </c>
      <c r="O10" s="53">
        <f>Companies_DATA!O48</f>
        <v>0</v>
      </c>
      <c r="P10" s="62">
        <f t="shared" si="1"/>
        <v>0</v>
      </c>
      <c r="Q10" s="48"/>
      <c r="R10" s="48"/>
    </row>
    <row r="11" spans="3:18" ht="15" x14ac:dyDescent="0.25">
      <c r="C11" s="256"/>
      <c r="D11" s="257"/>
      <c r="E11" s="51" t="s">
        <v>3</v>
      </c>
      <c r="F11" s="53">
        <f>Companies_DATA!F49</f>
        <v>0</v>
      </c>
      <c r="G11" s="53">
        <f>Companies_DATA!G49</f>
        <v>0</v>
      </c>
      <c r="H11" s="53">
        <f>Companies_DATA!H49</f>
        <v>0</v>
      </c>
      <c r="I11" s="53">
        <f>Companies_DATA!I49</f>
        <v>0</v>
      </c>
      <c r="J11" s="53">
        <f>Companies_DATA!J49</f>
        <v>0</v>
      </c>
      <c r="K11" s="53">
        <f>Companies_DATA!K49</f>
        <v>0</v>
      </c>
      <c r="L11" s="53">
        <f>Companies_DATA!L49</f>
        <v>0</v>
      </c>
      <c r="M11" s="53">
        <f>Companies_DATA!M49</f>
        <v>0</v>
      </c>
      <c r="N11" s="53">
        <f>Companies_DATA!N49</f>
        <v>0</v>
      </c>
      <c r="O11" s="53">
        <f>Companies_DATA!O49</f>
        <v>0</v>
      </c>
      <c r="P11" s="62">
        <f t="shared" si="1"/>
        <v>0</v>
      </c>
      <c r="Q11" s="48" t="str">
        <f>IF(OR(O11=0, N11=0),"-",O11/N11-1)</f>
        <v>-</v>
      </c>
      <c r="R11" s="48" t="str">
        <f>IF(OR(O11=0, F11=0),"-",O11/F11-1)</f>
        <v>-</v>
      </c>
    </row>
    <row r="12" spans="3:18" ht="15" x14ac:dyDescent="0.25">
      <c r="C12" s="256"/>
      <c r="D12" s="257"/>
      <c r="E12" s="51" t="s">
        <v>4</v>
      </c>
      <c r="F12" s="53">
        <f>Companies_DATA!F50</f>
        <v>0</v>
      </c>
      <c r="G12" s="53">
        <f>Companies_DATA!G50</f>
        <v>0</v>
      </c>
      <c r="H12" s="53">
        <f>Companies_DATA!H50</f>
        <v>0</v>
      </c>
      <c r="I12" s="53">
        <f>Companies_DATA!I50</f>
        <v>0</v>
      </c>
      <c r="J12" s="53">
        <f>Companies_DATA!J50</f>
        <v>0</v>
      </c>
      <c r="K12" s="53">
        <f>Companies_DATA!K50</f>
        <v>0</v>
      </c>
      <c r="L12" s="53">
        <f>Companies_DATA!L50</f>
        <v>0</v>
      </c>
      <c r="M12" s="53">
        <f>Companies_DATA!M50</f>
        <v>0</v>
      </c>
      <c r="N12" s="53">
        <f>Companies_DATA!N50</f>
        <v>0</v>
      </c>
      <c r="O12" s="53">
        <f>Companies_DATA!O50</f>
        <v>0</v>
      </c>
      <c r="P12" s="62">
        <f t="shared" si="1"/>
        <v>0</v>
      </c>
      <c r="Q12" s="48" t="str">
        <f t="shared" ref="Q12:Q39" si="2">IF(OR(O12=0, N12=0),"-",O12/N12-1)</f>
        <v>-</v>
      </c>
      <c r="R12" s="48" t="str">
        <f t="shared" ref="R12:R39" si="3">IF(OR(O12=0, F12=0),"-",O12/F12-1)</f>
        <v>-</v>
      </c>
    </row>
    <row r="13" spans="3:18" ht="15" x14ac:dyDescent="0.25">
      <c r="C13" s="256"/>
      <c r="D13" s="257"/>
      <c r="E13" s="51" t="s">
        <v>5</v>
      </c>
      <c r="F13" s="53">
        <f>Companies_DATA!F51</f>
        <v>0</v>
      </c>
      <c r="G13" s="53">
        <f>Companies_DATA!G51</f>
        <v>0</v>
      </c>
      <c r="H13" s="53">
        <f>Companies_DATA!H51</f>
        <v>0</v>
      </c>
      <c r="I13" s="53">
        <f>Companies_DATA!I51</f>
        <v>0</v>
      </c>
      <c r="J13" s="53">
        <f>Companies_DATA!J51</f>
        <v>17932606</v>
      </c>
      <c r="K13" s="53">
        <f>Companies_DATA!K51</f>
        <v>18032258</v>
      </c>
      <c r="L13" s="53">
        <f>Companies_DATA!L51</f>
        <v>18041940</v>
      </c>
      <c r="M13" s="53">
        <f>Companies_DATA!M51</f>
        <v>18855347</v>
      </c>
      <c r="N13" s="53">
        <f>Companies_DATA!N51</f>
        <v>17897643</v>
      </c>
      <c r="O13" s="53">
        <f>Companies_DATA!O51</f>
        <v>18884491</v>
      </c>
      <c r="P13" s="62">
        <f t="shared" si="1"/>
        <v>3.2395203121574422E-2</v>
      </c>
      <c r="Q13" s="48">
        <f t="shared" si="2"/>
        <v>5.5138433591507052E-2</v>
      </c>
      <c r="R13" s="48" t="str">
        <f t="shared" si="3"/>
        <v>-</v>
      </c>
    </row>
    <row r="14" spans="3:18" ht="15" x14ac:dyDescent="0.25">
      <c r="C14" s="256"/>
      <c r="D14" s="257"/>
      <c r="E14" s="51" t="s">
        <v>6</v>
      </c>
      <c r="F14" s="53">
        <v>273003000</v>
      </c>
      <c r="G14" s="53">
        <v>274650000</v>
      </c>
      <c r="H14" s="53">
        <v>277306000</v>
      </c>
      <c r="I14" s="53">
        <v>284238000</v>
      </c>
      <c r="J14" s="53">
        <v>286246000</v>
      </c>
      <c r="K14" s="53">
        <v>289369000</v>
      </c>
      <c r="L14" s="53">
        <v>293160000</v>
      </c>
      <c r="M14" s="53">
        <v>295966000</v>
      </c>
      <c r="N14" s="53">
        <v>298284000</v>
      </c>
      <c r="O14" s="53">
        <v>299686000</v>
      </c>
      <c r="P14" s="62">
        <f>O14/$O$40</f>
        <v>0.51409322298875582</v>
      </c>
      <c r="Q14" s="48">
        <f t="shared" si="2"/>
        <v>4.7002185836317878E-3</v>
      </c>
      <c r="R14" s="48">
        <f t="shared" si="3"/>
        <v>9.7738852686600541E-2</v>
      </c>
    </row>
    <row r="15" spans="3:18" ht="15" x14ac:dyDescent="0.25">
      <c r="C15" s="256"/>
      <c r="D15" s="257"/>
      <c r="E15" s="51" t="s">
        <v>7</v>
      </c>
      <c r="F15" s="53">
        <f>Companies_DATA!F53</f>
        <v>0</v>
      </c>
      <c r="G15" s="53">
        <f>Companies_DATA!G53</f>
        <v>0</v>
      </c>
      <c r="H15" s="53">
        <f>Companies_DATA!H53</f>
        <v>0</v>
      </c>
      <c r="I15" s="53">
        <f>Companies_DATA!I53</f>
        <v>0</v>
      </c>
      <c r="J15" s="53">
        <f>Companies_DATA!J53</f>
        <v>0</v>
      </c>
      <c r="K15" s="53">
        <f>Companies_DATA!K53</f>
        <v>0</v>
      </c>
      <c r="L15" s="53">
        <f>Companies_DATA!L53</f>
        <v>0</v>
      </c>
      <c r="M15" s="53">
        <f>Companies_DATA!M53</f>
        <v>0</v>
      </c>
      <c r="N15" s="53">
        <f>Companies_DATA!N53</f>
        <v>0</v>
      </c>
      <c r="O15" s="53">
        <f>Companies_DATA!O53</f>
        <v>0</v>
      </c>
      <c r="P15" s="62">
        <f t="shared" si="1"/>
        <v>0</v>
      </c>
      <c r="Q15" s="48" t="str">
        <f t="shared" si="2"/>
        <v>-</v>
      </c>
      <c r="R15" s="48" t="str">
        <f t="shared" si="3"/>
        <v>-</v>
      </c>
    </row>
    <row r="16" spans="3:18" ht="15" x14ac:dyDescent="0.25">
      <c r="C16" s="256"/>
      <c r="D16" s="257"/>
      <c r="E16" s="51" t="s">
        <v>8</v>
      </c>
      <c r="F16" s="53">
        <f>Companies_DATA!F54</f>
        <v>0</v>
      </c>
      <c r="G16" s="53">
        <f>Companies_DATA!G54</f>
        <v>0</v>
      </c>
      <c r="H16" s="53">
        <f>Companies_DATA!H54</f>
        <v>0</v>
      </c>
      <c r="I16" s="53">
        <f>Companies_DATA!I54</f>
        <v>0</v>
      </c>
      <c r="J16" s="53">
        <f>Companies_DATA!J54</f>
        <v>0</v>
      </c>
      <c r="K16" s="53">
        <f>Companies_DATA!K54</f>
        <v>0</v>
      </c>
      <c r="L16" s="53">
        <f>Companies_DATA!L54</f>
        <v>0</v>
      </c>
      <c r="M16" s="53">
        <f>Companies_DATA!M54</f>
        <v>0</v>
      </c>
      <c r="N16" s="53">
        <f>Companies_DATA!N54</f>
        <v>0</v>
      </c>
      <c r="O16" s="53">
        <f>Companies_DATA!O54</f>
        <v>0</v>
      </c>
      <c r="P16" s="62">
        <f t="shared" si="1"/>
        <v>0</v>
      </c>
      <c r="Q16" s="48" t="str">
        <f t="shared" si="2"/>
        <v>-</v>
      </c>
      <c r="R16" s="48" t="str">
        <f t="shared" si="3"/>
        <v>-</v>
      </c>
    </row>
    <row r="17" spans="3:18" ht="15" x14ac:dyDescent="0.25">
      <c r="C17" s="256"/>
      <c r="D17" s="257"/>
      <c r="E17" s="51" t="s">
        <v>9</v>
      </c>
      <c r="F17" s="53">
        <f>Companies_DATA!F55</f>
        <v>95953025</v>
      </c>
      <c r="G17" s="53">
        <f>Companies_DATA!G55</f>
        <v>100776851</v>
      </c>
      <c r="H17" s="53">
        <f>Companies_DATA!H55</f>
        <v>109026315</v>
      </c>
      <c r="I17" s="53">
        <f>Companies_DATA!I55</f>
        <v>116840926</v>
      </c>
      <c r="J17" s="53">
        <f>Companies_DATA!J55</f>
        <v>86788424</v>
      </c>
      <c r="K17" s="53">
        <f>Companies_DATA!K55</f>
        <v>89113954</v>
      </c>
      <c r="L17" s="53">
        <f>Companies_DATA!L55</f>
        <v>92652366</v>
      </c>
      <c r="M17" s="53">
        <f>Companies_DATA!M55</f>
        <v>92230493</v>
      </c>
      <c r="N17" s="53">
        <f>Companies_DATA!N55</f>
        <v>91740799</v>
      </c>
      <c r="O17" s="53">
        <f>Companies_DATA!O55</f>
        <v>101449195</v>
      </c>
      <c r="P17" s="62">
        <f t="shared" si="1"/>
        <v>0.17402996345229599</v>
      </c>
      <c r="Q17" s="48">
        <f t="shared" si="2"/>
        <v>0.10582419278907751</v>
      </c>
      <c r="R17" s="48">
        <f t="shared" si="3"/>
        <v>5.7279799151720434E-2</v>
      </c>
    </row>
    <row r="18" spans="3:18" ht="15" x14ac:dyDescent="0.25">
      <c r="C18" s="256"/>
      <c r="D18" s="257"/>
      <c r="E18" s="51" t="s">
        <v>10</v>
      </c>
      <c r="F18" s="53">
        <f>Companies_DATA!F56</f>
        <v>0</v>
      </c>
      <c r="G18" s="53">
        <f>Companies_DATA!G56</f>
        <v>0</v>
      </c>
      <c r="H18" s="53">
        <f>Companies_DATA!H56</f>
        <v>0</v>
      </c>
      <c r="I18" s="53">
        <f>Companies_DATA!I56</f>
        <v>0</v>
      </c>
      <c r="J18" s="53">
        <f>Companies_DATA!J56</f>
        <v>0</v>
      </c>
      <c r="K18" s="53">
        <f>Companies_DATA!K56</f>
        <v>0</v>
      </c>
      <c r="L18" s="53">
        <f>Companies_DATA!L56</f>
        <v>0</v>
      </c>
      <c r="M18" s="53">
        <f>Companies_DATA!M56</f>
        <v>0</v>
      </c>
      <c r="N18" s="53">
        <f>Companies_DATA!N56</f>
        <v>0</v>
      </c>
      <c r="O18" s="53">
        <f>Companies_DATA!O56</f>
        <v>0</v>
      </c>
      <c r="P18" s="62">
        <f t="shared" si="1"/>
        <v>0</v>
      </c>
      <c r="Q18" s="48" t="str">
        <f t="shared" si="2"/>
        <v>-</v>
      </c>
      <c r="R18" s="48" t="str">
        <f t="shared" si="3"/>
        <v>-</v>
      </c>
    </row>
    <row r="19" spans="3:18" ht="15" x14ac:dyDescent="0.25">
      <c r="C19" s="256"/>
      <c r="D19" s="257"/>
      <c r="E19" s="51" t="s">
        <v>11</v>
      </c>
      <c r="F19" s="53">
        <f>Companies_DATA!F57</f>
        <v>0</v>
      </c>
      <c r="G19" s="53">
        <f>Companies_DATA!G57</f>
        <v>0</v>
      </c>
      <c r="H19" s="53">
        <f>Companies_DATA!H57</f>
        <v>0</v>
      </c>
      <c r="I19" s="53">
        <f>Companies_DATA!I57</f>
        <v>0</v>
      </c>
      <c r="J19" s="53">
        <f>Companies_DATA!J57</f>
        <v>0</v>
      </c>
      <c r="K19" s="53">
        <f>Companies_DATA!K57</f>
        <v>0</v>
      </c>
      <c r="L19" s="53">
        <f>Companies_DATA!L57</f>
        <v>0</v>
      </c>
      <c r="M19" s="53">
        <f>Companies_DATA!M57</f>
        <v>0</v>
      </c>
      <c r="N19" s="53">
        <f>Companies_DATA!N57</f>
        <v>0</v>
      </c>
      <c r="O19" s="53">
        <f>Companies_DATA!O57</f>
        <v>0</v>
      </c>
      <c r="P19" s="62">
        <f t="shared" si="1"/>
        <v>0</v>
      </c>
      <c r="Q19" s="48" t="str">
        <f t="shared" si="2"/>
        <v>-</v>
      </c>
      <c r="R19" s="48" t="str">
        <f t="shared" si="3"/>
        <v>-</v>
      </c>
    </row>
    <row r="20" spans="3:18" ht="15" x14ac:dyDescent="0.25">
      <c r="C20" s="256"/>
      <c r="D20" s="257"/>
      <c r="E20" s="51" t="s">
        <v>12</v>
      </c>
      <c r="F20" s="53">
        <f>Companies_DATA!F58</f>
        <v>0</v>
      </c>
      <c r="G20" s="53">
        <f>Companies_DATA!G58</f>
        <v>0</v>
      </c>
      <c r="H20" s="53">
        <f>Companies_DATA!H58</f>
        <v>0</v>
      </c>
      <c r="I20" s="53">
        <f>Companies_DATA!I58</f>
        <v>0</v>
      </c>
      <c r="J20" s="53">
        <f>Companies_DATA!J58</f>
        <v>0</v>
      </c>
      <c r="K20" s="53">
        <f>Companies_DATA!K58</f>
        <v>0</v>
      </c>
      <c r="L20" s="53">
        <f>Companies_DATA!L58</f>
        <v>0</v>
      </c>
      <c r="M20" s="53">
        <f>Companies_DATA!M58</f>
        <v>0</v>
      </c>
      <c r="N20" s="53">
        <f>Companies_DATA!N58</f>
        <v>0</v>
      </c>
      <c r="O20" s="53">
        <f>Companies_DATA!O58</f>
        <v>0</v>
      </c>
      <c r="P20" s="62">
        <f t="shared" si="1"/>
        <v>0</v>
      </c>
      <c r="Q20" s="48" t="str">
        <f t="shared" si="2"/>
        <v>-</v>
      </c>
      <c r="R20" s="48" t="str">
        <f t="shared" si="3"/>
        <v>-</v>
      </c>
    </row>
    <row r="21" spans="3:18" ht="15" x14ac:dyDescent="0.25">
      <c r="C21" s="256"/>
      <c r="D21" s="257"/>
      <c r="E21" s="51" t="s">
        <v>13</v>
      </c>
      <c r="F21" s="53">
        <f>Companies_DATA!F59</f>
        <v>4995552</v>
      </c>
      <c r="G21" s="53">
        <f>Companies_DATA!G59</f>
        <v>5318577</v>
      </c>
      <c r="H21" s="53">
        <f>Companies_DATA!H59</f>
        <v>5815763</v>
      </c>
      <c r="I21" s="53">
        <f>Companies_DATA!I59</f>
        <v>6216626</v>
      </c>
      <c r="J21" s="53">
        <f>Companies_DATA!J59</f>
        <v>6563818</v>
      </c>
      <c r="K21" s="53">
        <f>Companies_DATA!K59</f>
        <v>6378850</v>
      </c>
      <c r="L21" s="53">
        <f>Companies_DATA!L59</f>
        <v>6373477</v>
      </c>
      <c r="M21" s="53">
        <f>Companies_DATA!M59</f>
        <v>6365877</v>
      </c>
      <c r="N21" s="53">
        <f>Companies_DATA!N59</f>
        <v>6343326</v>
      </c>
      <c r="O21" s="53">
        <f>Companies_DATA!O59</f>
        <v>6544205</v>
      </c>
      <c r="P21" s="62">
        <f t="shared" si="1"/>
        <v>1.1226188211491798E-2</v>
      </c>
      <c r="Q21" s="48">
        <f t="shared" si="2"/>
        <v>3.1667771765159225E-2</v>
      </c>
      <c r="R21" s="48">
        <f t="shared" si="3"/>
        <v>0.3100063816771399</v>
      </c>
    </row>
    <row r="22" spans="3:18" ht="15" x14ac:dyDescent="0.25">
      <c r="C22" s="256"/>
      <c r="D22" s="257"/>
      <c r="E22" s="51" t="s">
        <v>14</v>
      </c>
      <c r="F22" s="53">
        <f>Companies_DATA!F60</f>
        <v>10397012</v>
      </c>
      <c r="G22" s="53">
        <f>Companies_DATA!G60</f>
        <v>10426111</v>
      </c>
      <c r="H22" s="53">
        <f>Companies_DATA!H60</f>
        <v>10613928</v>
      </c>
      <c r="I22" s="53">
        <f>Companies_DATA!I60</f>
        <v>10682720</v>
      </c>
      <c r="J22" s="53">
        <f>Companies_DATA!J60</f>
        <v>10581058</v>
      </c>
      <c r="K22" s="53">
        <f>Companies_DATA!K60</f>
        <v>10251912</v>
      </c>
      <c r="L22" s="53">
        <f>Companies_DATA!L60</f>
        <v>9088873</v>
      </c>
      <c r="M22" s="53">
        <f>Companies_DATA!M60</f>
        <v>10100617</v>
      </c>
      <c r="N22" s="53">
        <f>Companies_DATA!N60</f>
        <v>10573803</v>
      </c>
      <c r="O22" s="53">
        <f>Companies_DATA!O60</f>
        <v>10414341</v>
      </c>
      <c r="P22" s="62">
        <f t="shared" si="1"/>
        <v>1.7865172647350703E-2</v>
      </c>
      <c r="Q22" s="48">
        <f t="shared" si="2"/>
        <v>-1.5080855960717288E-2</v>
      </c>
      <c r="R22" s="48">
        <f t="shared" si="3"/>
        <v>1.6667288640235256E-3</v>
      </c>
    </row>
    <row r="23" spans="3:18" ht="15" x14ac:dyDescent="0.25">
      <c r="C23" s="256"/>
      <c r="D23" s="257"/>
      <c r="E23" s="51" t="s">
        <v>15</v>
      </c>
      <c r="F23" s="53">
        <f>Companies_DATA!F61</f>
        <v>0</v>
      </c>
      <c r="G23" s="53">
        <f>Companies_DATA!G61</f>
        <v>0</v>
      </c>
      <c r="H23" s="53">
        <f>Companies_DATA!H61</f>
        <v>0</v>
      </c>
      <c r="I23" s="53">
        <f>Companies_DATA!I61</f>
        <v>0</v>
      </c>
      <c r="J23" s="53">
        <f>Companies_DATA!J61</f>
        <v>0</v>
      </c>
      <c r="K23" s="53">
        <f>Companies_DATA!K61</f>
        <v>0</v>
      </c>
      <c r="L23" s="53">
        <f>Companies_DATA!L61</f>
        <v>0</v>
      </c>
      <c r="M23" s="53">
        <f>Companies_DATA!M61</f>
        <v>0</v>
      </c>
      <c r="N23" s="53">
        <f>Companies_DATA!N61</f>
        <v>0</v>
      </c>
      <c r="O23" s="53">
        <f>Companies_DATA!O61</f>
        <v>0</v>
      </c>
      <c r="P23" s="62">
        <f t="shared" si="1"/>
        <v>0</v>
      </c>
      <c r="Q23" s="48" t="str">
        <f t="shared" si="2"/>
        <v>-</v>
      </c>
      <c r="R23" s="48" t="str">
        <f t="shared" si="3"/>
        <v>-</v>
      </c>
    </row>
    <row r="24" spans="3:18" ht="15" x14ac:dyDescent="0.25">
      <c r="C24" s="256"/>
      <c r="D24" s="257"/>
      <c r="E24" s="51" t="s">
        <v>16</v>
      </c>
      <c r="F24" s="53">
        <f>Companies_DATA!F62</f>
        <v>0</v>
      </c>
      <c r="G24" s="53">
        <f>Companies_DATA!G62</f>
        <v>0</v>
      </c>
      <c r="H24" s="53">
        <f>Companies_DATA!H62</f>
        <v>0</v>
      </c>
      <c r="I24" s="53">
        <f>Companies_DATA!I62</f>
        <v>0</v>
      </c>
      <c r="J24" s="53">
        <f>Companies_DATA!J62</f>
        <v>0</v>
      </c>
      <c r="K24" s="53">
        <f>Companies_DATA!K62</f>
        <v>0</v>
      </c>
      <c r="L24" s="53">
        <f>Companies_DATA!L62</f>
        <v>0</v>
      </c>
      <c r="M24" s="53">
        <f>Companies_DATA!M62</f>
        <v>0</v>
      </c>
      <c r="N24" s="53">
        <f>Companies_DATA!N62</f>
        <v>0</v>
      </c>
      <c r="O24" s="53">
        <f>Companies_DATA!O62</f>
        <v>0</v>
      </c>
      <c r="P24" s="62">
        <f t="shared" si="1"/>
        <v>0</v>
      </c>
      <c r="Q24" s="48" t="str">
        <f t="shared" si="2"/>
        <v>-</v>
      </c>
      <c r="R24" s="48" t="str">
        <f t="shared" si="3"/>
        <v>-</v>
      </c>
    </row>
    <row r="25" spans="3:18" ht="15" x14ac:dyDescent="0.25">
      <c r="C25" s="256"/>
      <c r="D25" s="257"/>
      <c r="E25" s="51" t="s">
        <v>17</v>
      </c>
      <c r="F25" s="53">
        <f>Companies_DATA!F63</f>
        <v>0</v>
      </c>
      <c r="G25" s="53">
        <f>Companies_DATA!G63</f>
        <v>0</v>
      </c>
      <c r="H25" s="53">
        <f>Companies_DATA!H63</f>
        <v>0</v>
      </c>
      <c r="I25" s="53">
        <f>Companies_DATA!I63</f>
        <v>0</v>
      </c>
      <c r="J25" s="53">
        <f>Companies_DATA!J63</f>
        <v>0</v>
      </c>
      <c r="K25" s="53">
        <f>Companies_DATA!K63</f>
        <v>0</v>
      </c>
      <c r="L25" s="53">
        <f>Companies_DATA!L63</f>
        <v>0</v>
      </c>
      <c r="M25" s="53">
        <f>Companies_DATA!M63</f>
        <v>0</v>
      </c>
      <c r="N25" s="53">
        <f>Companies_DATA!N63</f>
        <v>0</v>
      </c>
      <c r="O25" s="53">
        <f>Companies_DATA!O63</f>
        <v>0</v>
      </c>
      <c r="P25" s="62">
        <f t="shared" si="1"/>
        <v>0</v>
      </c>
      <c r="Q25" s="48" t="str">
        <f t="shared" si="2"/>
        <v>-</v>
      </c>
      <c r="R25" s="48" t="str">
        <f t="shared" si="3"/>
        <v>-</v>
      </c>
    </row>
    <row r="26" spans="3:18" ht="15" x14ac:dyDescent="0.25">
      <c r="C26" s="256"/>
      <c r="D26" s="257"/>
      <c r="E26" s="51" t="s">
        <v>18</v>
      </c>
      <c r="F26" s="53">
        <f>Companies_DATA!F64</f>
        <v>0</v>
      </c>
      <c r="G26" s="53">
        <f>Companies_DATA!G64</f>
        <v>0</v>
      </c>
      <c r="H26" s="53">
        <f>Companies_DATA!H64</f>
        <v>0</v>
      </c>
      <c r="I26" s="53">
        <f>Companies_DATA!I64</f>
        <v>0</v>
      </c>
      <c r="J26" s="53">
        <f>Companies_DATA!J64</f>
        <v>0</v>
      </c>
      <c r="K26" s="53">
        <f>Companies_DATA!K64</f>
        <v>0</v>
      </c>
      <c r="L26" s="53">
        <f>Companies_DATA!L64</f>
        <v>0</v>
      </c>
      <c r="M26" s="53">
        <f>Companies_DATA!M64</f>
        <v>0</v>
      </c>
      <c r="N26" s="53">
        <f>Companies_DATA!N64</f>
        <v>0</v>
      </c>
      <c r="O26" s="53">
        <f>Companies_DATA!O64</f>
        <v>0</v>
      </c>
      <c r="P26" s="62">
        <f t="shared" si="1"/>
        <v>0</v>
      </c>
      <c r="Q26" s="48" t="str">
        <f t="shared" si="2"/>
        <v>-</v>
      </c>
      <c r="R26" s="48" t="str">
        <f t="shared" si="3"/>
        <v>-</v>
      </c>
    </row>
    <row r="27" spans="3:18" ht="15" x14ac:dyDescent="0.25">
      <c r="C27" s="256"/>
      <c r="D27" s="257"/>
      <c r="E27" s="51" t="s">
        <v>19</v>
      </c>
      <c r="F27" s="53">
        <f>Companies_DATA!F65</f>
        <v>0</v>
      </c>
      <c r="G27" s="53">
        <f>Companies_DATA!G65</f>
        <v>0</v>
      </c>
      <c r="H27" s="53">
        <f>Companies_DATA!H65</f>
        <v>0</v>
      </c>
      <c r="I27" s="53">
        <f>Companies_DATA!I65</f>
        <v>0</v>
      </c>
      <c r="J27" s="53">
        <f>Companies_DATA!J65</f>
        <v>0</v>
      </c>
      <c r="K27" s="53">
        <f>Companies_DATA!K65</f>
        <v>0</v>
      </c>
      <c r="L27" s="53">
        <f>Companies_DATA!L65</f>
        <v>0</v>
      </c>
      <c r="M27" s="53">
        <f>Companies_DATA!M65</f>
        <v>0</v>
      </c>
      <c r="N27" s="53">
        <f>Companies_DATA!N65</f>
        <v>0</v>
      </c>
      <c r="O27" s="53">
        <f>Companies_DATA!O65</f>
        <v>0</v>
      </c>
      <c r="P27" s="62">
        <f t="shared" si="1"/>
        <v>0</v>
      </c>
      <c r="Q27" s="48" t="str">
        <f t="shared" si="2"/>
        <v>-</v>
      </c>
      <c r="R27" s="48" t="str">
        <f t="shared" si="3"/>
        <v>-</v>
      </c>
    </row>
    <row r="28" spans="3:18" ht="15" x14ac:dyDescent="0.25">
      <c r="C28" s="256"/>
      <c r="D28" s="257"/>
      <c r="E28" s="51" t="s">
        <v>20</v>
      </c>
      <c r="F28" s="53">
        <f>Companies_DATA!F66</f>
        <v>2006494</v>
      </c>
      <c r="G28" s="53">
        <f>Companies_DATA!G66</f>
        <v>2186607</v>
      </c>
      <c r="H28" s="53">
        <f>Companies_DATA!H66</f>
        <v>2380553</v>
      </c>
      <c r="I28" s="53">
        <f>Companies_DATA!I66</f>
        <v>2838658</v>
      </c>
      <c r="J28" s="53">
        <f>Companies_DATA!J66</f>
        <v>3004291</v>
      </c>
      <c r="K28" s="53">
        <f>Companies_DATA!K66</f>
        <v>2541859</v>
      </c>
      <c r="L28" s="53">
        <f>Companies_DATA!L66</f>
        <v>2736584</v>
      </c>
      <c r="M28" s="53">
        <f>Companies_DATA!M66</f>
        <v>3929965</v>
      </c>
      <c r="N28" s="53">
        <f>Companies_DATA!N66</f>
        <v>4358167</v>
      </c>
      <c r="O28" s="53">
        <f>Companies_DATA!O66</f>
        <v>4312368</v>
      </c>
      <c r="P28" s="62">
        <f t="shared" si="1"/>
        <v>7.397606707799413E-3</v>
      </c>
      <c r="Q28" s="48">
        <f t="shared" si="2"/>
        <v>-1.0508775822495986E-2</v>
      </c>
      <c r="R28" s="48">
        <f>IF(OR(O28=0, F28=0),"-",O28/F28-1)</f>
        <v>1.1492055296452417</v>
      </c>
    </row>
    <row r="29" spans="3:18" ht="15" x14ac:dyDescent="0.25">
      <c r="C29" s="256"/>
      <c r="D29" s="257"/>
      <c r="E29" s="51" t="s">
        <v>21</v>
      </c>
      <c r="F29" s="53">
        <f>Companies_DATA!F67</f>
        <v>0</v>
      </c>
      <c r="G29" s="53">
        <f>Companies_DATA!G67</f>
        <v>0</v>
      </c>
      <c r="H29" s="53">
        <f>Companies_DATA!H67</f>
        <v>0</v>
      </c>
      <c r="I29" s="53">
        <f>Companies_DATA!I67</f>
        <v>0</v>
      </c>
      <c r="J29" s="53">
        <f>Companies_DATA!J67</f>
        <v>0</v>
      </c>
      <c r="K29" s="53">
        <f>Companies_DATA!K67</f>
        <v>0</v>
      </c>
      <c r="L29" s="53">
        <f>Companies_DATA!L67</f>
        <v>0</v>
      </c>
      <c r="M29" s="53">
        <f>Companies_DATA!M67</f>
        <v>0</v>
      </c>
      <c r="N29" s="53">
        <f>Companies_DATA!N67</f>
        <v>0</v>
      </c>
      <c r="O29" s="53">
        <f>Companies_DATA!O67</f>
        <v>0</v>
      </c>
      <c r="P29" s="62">
        <f t="shared" si="1"/>
        <v>0</v>
      </c>
      <c r="Q29" s="48" t="str">
        <f t="shared" si="2"/>
        <v>-</v>
      </c>
      <c r="R29" s="48" t="str">
        <f t="shared" si="3"/>
        <v>-</v>
      </c>
    </row>
    <row r="30" spans="3:18" ht="15" x14ac:dyDescent="0.25">
      <c r="C30" s="256"/>
      <c r="D30" s="257"/>
      <c r="E30" s="51" t="s">
        <v>22</v>
      </c>
      <c r="F30" s="53">
        <f>Companies_DATA!F68</f>
        <v>0</v>
      </c>
      <c r="G30" s="53">
        <f>Companies_DATA!G68</f>
        <v>0</v>
      </c>
      <c r="H30" s="53">
        <f>Companies_DATA!H68</f>
        <v>0</v>
      </c>
      <c r="I30" s="53">
        <f>Companies_DATA!I68</f>
        <v>0</v>
      </c>
      <c r="J30" s="53">
        <f>Companies_DATA!J68</f>
        <v>0</v>
      </c>
      <c r="K30" s="53">
        <f>Companies_DATA!K68</f>
        <v>0</v>
      </c>
      <c r="L30" s="53">
        <f>Companies_DATA!L68</f>
        <v>0</v>
      </c>
      <c r="M30" s="53">
        <f>Companies_DATA!M68</f>
        <v>0</v>
      </c>
      <c r="N30" s="53">
        <f>Companies_DATA!N68</f>
        <v>0</v>
      </c>
      <c r="O30" s="53">
        <f>Companies_DATA!O68</f>
        <v>0</v>
      </c>
      <c r="P30" s="62">
        <f t="shared" si="1"/>
        <v>0</v>
      </c>
      <c r="Q30" s="48" t="str">
        <f t="shared" si="2"/>
        <v>-</v>
      </c>
      <c r="R30" s="48" t="str">
        <f t="shared" si="3"/>
        <v>-</v>
      </c>
    </row>
    <row r="31" spans="3:18" ht="15" x14ac:dyDescent="0.25">
      <c r="C31" s="256"/>
      <c r="D31" s="257"/>
      <c r="E31" s="51" t="s">
        <v>23</v>
      </c>
      <c r="F31" s="53">
        <f>Companies_DATA!F69</f>
        <v>0</v>
      </c>
      <c r="G31" s="53">
        <f>Companies_DATA!G69</f>
        <v>0</v>
      </c>
      <c r="H31" s="53">
        <f>Companies_DATA!H69</f>
        <v>0</v>
      </c>
      <c r="I31" s="53">
        <f>Companies_DATA!I69</f>
        <v>0</v>
      </c>
      <c r="J31" s="53">
        <f>Companies_DATA!J69</f>
        <v>0</v>
      </c>
      <c r="K31" s="53">
        <f>Companies_DATA!K69</f>
        <v>0</v>
      </c>
      <c r="L31" s="53">
        <f>Companies_DATA!L69</f>
        <v>0</v>
      </c>
      <c r="M31" s="53">
        <f>Companies_DATA!M69</f>
        <v>0</v>
      </c>
      <c r="N31" s="53">
        <f>Companies_DATA!N69</f>
        <v>0</v>
      </c>
      <c r="O31" s="53">
        <f>Companies_DATA!O69</f>
        <v>0</v>
      </c>
      <c r="P31" s="62">
        <f t="shared" si="1"/>
        <v>0</v>
      </c>
      <c r="Q31" s="48" t="str">
        <f t="shared" si="2"/>
        <v>-</v>
      </c>
      <c r="R31" s="48" t="str">
        <f t="shared" si="3"/>
        <v>-</v>
      </c>
    </row>
    <row r="32" spans="3:18" ht="15" x14ac:dyDescent="0.25">
      <c r="C32" s="256"/>
      <c r="D32" s="257"/>
      <c r="E32" s="51" t="s">
        <v>24</v>
      </c>
      <c r="F32" s="53">
        <f>Companies_DATA!F70</f>
        <v>0</v>
      </c>
      <c r="G32" s="53">
        <f>Companies_DATA!G70</f>
        <v>0</v>
      </c>
      <c r="H32" s="53">
        <f>Companies_DATA!H70</f>
        <v>0</v>
      </c>
      <c r="I32" s="53">
        <f>Companies_DATA!I70</f>
        <v>0</v>
      </c>
      <c r="J32" s="53">
        <f>Companies_DATA!J70</f>
        <v>0</v>
      </c>
      <c r="K32" s="53">
        <f>Companies_DATA!K70</f>
        <v>0</v>
      </c>
      <c r="L32" s="53">
        <f>Companies_DATA!L70</f>
        <v>0</v>
      </c>
      <c r="M32" s="53">
        <f>Companies_DATA!M70</f>
        <v>0</v>
      </c>
      <c r="N32" s="53">
        <f>Companies_DATA!N70</f>
        <v>0</v>
      </c>
      <c r="O32" s="53">
        <f>Companies_DATA!O70</f>
        <v>0</v>
      </c>
      <c r="P32" s="62">
        <f t="shared" si="1"/>
        <v>0</v>
      </c>
      <c r="Q32" s="48" t="str">
        <f t="shared" si="2"/>
        <v>-</v>
      </c>
      <c r="R32" s="48" t="str">
        <f t="shared" si="3"/>
        <v>-</v>
      </c>
    </row>
    <row r="33" spans="3:18" ht="15" x14ac:dyDescent="0.25">
      <c r="C33" s="256"/>
      <c r="D33" s="257"/>
      <c r="E33" s="51" t="s">
        <v>25</v>
      </c>
      <c r="F33" s="53">
        <f>Companies_DATA!F71</f>
        <v>0</v>
      </c>
      <c r="G33" s="53">
        <f>Companies_DATA!G71</f>
        <v>0</v>
      </c>
      <c r="H33" s="53">
        <f>Companies_DATA!H71</f>
        <v>0</v>
      </c>
      <c r="I33" s="53">
        <f>Companies_DATA!I71</f>
        <v>0</v>
      </c>
      <c r="J33" s="53">
        <f>Companies_DATA!J71</f>
        <v>0</v>
      </c>
      <c r="K33" s="53">
        <f>Companies_DATA!K71</f>
        <v>0</v>
      </c>
      <c r="L33" s="53">
        <f>Companies_DATA!L71</f>
        <v>0</v>
      </c>
      <c r="M33" s="53">
        <f>Companies_DATA!M71</f>
        <v>0</v>
      </c>
      <c r="N33" s="53">
        <f>Companies_DATA!N71</f>
        <v>0</v>
      </c>
      <c r="O33" s="53">
        <f>Companies_DATA!O71</f>
        <v>0</v>
      </c>
      <c r="P33" s="62">
        <f t="shared" si="1"/>
        <v>0</v>
      </c>
      <c r="Q33" s="48" t="str">
        <f t="shared" si="2"/>
        <v>-</v>
      </c>
      <c r="R33" s="48" t="str">
        <f t="shared" si="3"/>
        <v>-</v>
      </c>
    </row>
    <row r="34" spans="3:18" ht="15" x14ac:dyDescent="0.25">
      <c r="C34" s="256"/>
      <c r="D34" s="257"/>
      <c r="E34" s="51" t="s">
        <v>26</v>
      </c>
      <c r="F34" s="53">
        <f>Companies_DATA!F72</f>
        <v>0</v>
      </c>
      <c r="G34" s="53">
        <f>Companies_DATA!G72</f>
        <v>0</v>
      </c>
      <c r="H34" s="53">
        <f>Companies_DATA!H72</f>
        <v>0</v>
      </c>
      <c r="I34" s="53">
        <f>Companies_DATA!I72</f>
        <v>0</v>
      </c>
      <c r="J34" s="53">
        <f>Companies_DATA!J72</f>
        <v>0</v>
      </c>
      <c r="K34" s="53">
        <f>Companies_DATA!K72</f>
        <v>0</v>
      </c>
      <c r="L34" s="53">
        <f>Companies_DATA!L72</f>
        <v>0</v>
      </c>
      <c r="M34" s="53">
        <f>Companies_DATA!M72</f>
        <v>0</v>
      </c>
      <c r="N34" s="53">
        <f>Companies_DATA!N72</f>
        <v>0</v>
      </c>
      <c r="O34" s="53">
        <f>Companies_DATA!O72</f>
        <v>0</v>
      </c>
      <c r="P34" s="62">
        <f t="shared" si="1"/>
        <v>0</v>
      </c>
      <c r="Q34" s="48" t="str">
        <f t="shared" si="2"/>
        <v>-</v>
      </c>
      <c r="R34" s="48" t="str">
        <f t="shared" si="3"/>
        <v>-</v>
      </c>
    </row>
    <row r="35" spans="3:18" ht="15" x14ac:dyDescent="0.25">
      <c r="C35" s="256"/>
      <c r="D35" s="257"/>
      <c r="E35" s="51" t="s">
        <v>27</v>
      </c>
      <c r="F35" s="53">
        <f>Companies_DATA!F73</f>
        <v>0</v>
      </c>
      <c r="G35" s="53">
        <f>Companies_DATA!G73</f>
        <v>0</v>
      </c>
      <c r="H35" s="53">
        <f>Companies_DATA!H73</f>
        <v>0</v>
      </c>
      <c r="I35" s="53">
        <f>Companies_DATA!I73</f>
        <v>0</v>
      </c>
      <c r="J35" s="53">
        <f>Companies_DATA!J73</f>
        <v>0</v>
      </c>
      <c r="K35" s="53">
        <f>Companies_DATA!K73</f>
        <v>0</v>
      </c>
      <c r="L35" s="53">
        <f>Companies_DATA!L73</f>
        <v>0</v>
      </c>
      <c r="M35" s="53">
        <f>Companies_DATA!M73</f>
        <v>0</v>
      </c>
      <c r="N35" s="53">
        <f>Companies_DATA!N73</f>
        <v>0</v>
      </c>
      <c r="O35" s="53">
        <f>Companies_DATA!O73</f>
        <v>0</v>
      </c>
      <c r="P35" s="62">
        <f t="shared" si="1"/>
        <v>0</v>
      </c>
      <c r="Q35" s="48" t="str">
        <f t="shared" si="2"/>
        <v>-</v>
      </c>
      <c r="R35" s="48" t="str">
        <f t="shared" si="3"/>
        <v>-</v>
      </c>
    </row>
    <row r="36" spans="3:18" ht="15" x14ac:dyDescent="0.25">
      <c r="C36" s="256"/>
      <c r="D36" s="257"/>
      <c r="E36" s="51" t="s">
        <v>28</v>
      </c>
      <c r="F36" s="53">
        <f>Companies_DATA!F74</f>
        <v>0</v>
      </c>
      <c r="G36" s="53">
        <f>Companies_DATA!G74</f>
        <v>0</v>
      </c>
      <c r="H36" s="53">
        <f>Companies_DATA!H74</f>
        <v>0</v>
      </c>
      <c r="I36" s="53">
        <f>Companies_DATA!I74</f>
        <v>0</v>
      </c>
      <c r="J36" s="53">
        <f>Companies_DATA!J74</f>
        <v>0</v>
      </c>
      <c r="K36" s="53">
        <f>Companies_DATA!K74</f>
        <v>0</v>
      </c>
      <c r="L36" s="53">
        <f>Companies_DATA!L74</f>
        <v>0</v>
      </c>
      <c r="M36" s="53">
        <f>Companies_DATA!M74</f>
        <v>0</v>
      </c>
      <c r="N36" s="53">
        <f>Companies_DATA!N74</f>
        <v>0</v>
      </c>
      <c r="O36" s="53">
        <f>Companies_DATA!O74</f>
        <v>10457853</v>
      </c>
      <c r="P36" s="62">
        <f t="shared" si="1"/>
        <v>1.7939814853922535E-2</v>
      </c>
      <c r="Q36" s="48" t="str">
        <f t="shared" si="2"/>
        <v>-</v>
      </c>
      <c r="R36" s="48" t="str">
        <f t="shared" si="3"/>
        <v>-</v>
      </c>
    </row>
    <row r="37" spans="3:18" ht="15" x14ac:dyDescent="0.25">
      <c r="C37" s="256"/>
      <c r="D37" s="257"/>
      <c r="E37" s="51" t="s">
        <v>29</v>
      </c>
      <c r="F37" s="53">
        <f>Companies_DATA!F75</f>
        <v>0</v>
      </c>
      <c r="G37" s="53">
        <f>Companies_DATA!G75</f>
        <v>0</v>
      </c>
      <c r="H37" s="53">
        <f>Companies_DATA!H75</f>
        <v>0</v>
      </c>
      <c r="I37" s="53">
        <f>Companies_DATA!I75</f>
        <v>0</v>
      </c>
      <c r="J37" s="53">
        <f>Companies_DATA!J75</f>
        <v>0</v>
      </c>
      <c r="K37" s="53">
        <f>Companies_DATA!K75</f>
        <v>0</v>
      </c>
      <c r="L37" s="53">
        <f>Companies_DATA!L75</f>
        <v>0</v>
      </c>
      <c r="M37" s="53">
        <f>Companies_DATA!M75</f>
        <v>0</v>
      </c>
      <c r="N37" s="53">
        <f>Companies_DATA!N75</f>
        <v>0</v>
      </c>
      <c r="O37" s="53">
        <f>Companies_DATA!O75</f>
        <v>0</v>
      </c>
      <c r="P37" s="62">
        <f t="shared" si="1"/>
        <v>0</v>
      </c>
      <c r="Q37" s="48" t="str">
        <f t="shared" si="2"/>
        <v>-</v>
      </c>
      <c r="R37" s="48" t="str">
        <f t="shared" si="3"/>
        <v>-</v>
      </c>
    </row>
    <row r="38" spans="3:18" ht="15" x14ac:dyDescent="0.25">
      <c r="C38" s="256"/>
      <c r="D38" s="257"/>
      <c r="E38" s="51" t="s">
        <v>30</v>
      </c>
      <c r="F38" s="53">
        <f>Companies_DATA!F76</f>
        <v>0</v>
      </c>
      <c r="G38" s="53">
        <f>Companies_DATA!G76</f>
        <v>0</v>
      </c>
      <c r="H38" s="53">
        <f>Companies_DATA!H76</f>
        <v>27340897</v>
      </c>
      <c r="I38" s="53">
        <f>Companies_DATA!I76</f>
        <v>28014558</v>
      </c>
      <c r="J38" s="53">
        <f>Companies_DATA!J76</f>
        <v>29369017</v>
      </c>
      <c r="K38" s="53">
        <f>Companies_DATA!K76</f>
        <v>30996417.600000001</v>
      </c>
      <c r="L38" s="53">
        <f>Companies_DATA!L76</f>
        <v>36115355</v>
      </c>
      <c r="M38" s="53">
        <f>Companies_DATA!M76</f>
        <v>39876874</v>
      </c>
      <c r="N38" s="53">
        <f>Companies_DATA!N76</f>
        <v>45140804.199102633</v>
      </c>
      <c r="O38" s="53">
        <f>Companies_DATA!O76</f>
        <v>51650796.875965588</v>
      </c>
      <c r="P38" s="62">
        <f>O38/$O$40</f>
        <v>8.8603820785431123E-2</v>
      </c>
      <c r="Q38" s="48">
        <f t="shared" si="2"/>
        <v>0.14421525695796911</v>
      </c>
      <c r="R38" s="48" t="str">
        <f t="shared" si="3"/>
        <v>-</v>
      </c>
    </row>
    <row r="39" spans="3:18" ht="15" x14ac:dyDescent="0.25">
      <c r="C39" s="256"/>
      <c r="D39" s="257"/>
      <c r="E39" s="54" t="s">
        <v>41</v>
      </c>
      <c r="F39" s="53">
        <f>Companies_DATA!F77</f>
        <v>0</v>
      </c>
      <c r="G39" s="53">
        <f>Companies_DATA!G77</f>
        <v>0</v>
      </c>
      <c r="H39" s="53">
        <f>Companies_DATA!H77</f>
        <v>0</v>
      </c>
      <c r="I39" s="53">
        <f>Companies_DATA!I77</f>
        <v>0</v>
      </c>
      <c r="J39" s="53">
        <f>Companies_DATA!J77</f>
        <v>0</v>
      </c>
      <c r="K39" s="53">
        <f>Companies_DATA!K77</f>
        <v>0</v>
      </c>
      <c r="L39" s="53">
        <f>Companies_DATA!L77</f>
        <v>0</v>
      </c>
      <c r="M39" s="53">
        <f>Companies_DATA!M77</f>
        <v>0</v>
      </c>
      <c r="N39" s="53">
        <f>Companies_DATA!N77</f>
        <v>43440794.800460078</v>
      </c>
      <c r="O39" s="53">
        <f>Companies_DATA!O77</f>
        <v>44056907.079064474</v>
      </c>
      <c r="P39" s="62">
        <f t="shared" si="1"/>
        <v>7.5576961737259626E-2</v>
      </c>
      <c r="Q39" s="48">
        <f t="shared" si="2"/>
        <v>1.4182804007947691E-2</v>
      </c>
      <c r="R39" s="48" t="str">
        <f t="shared" si="3"/>
        <v>-</v>
      </c>
    </row>
    <row r="40" spans="3:18" ht="15.75" thickBot="1" x14ac:dyDescent="0.3">
      <c r="C40" s="258"/>
      <c r="D40" s="259"/>
      <c r="E40" s="63" t="s">
        <v>85</v>
      </c>
      <c r="F40" s="64">
        <f>SUM(F8:F39)</f>
        <v>386355083</v>
      </c>
      <c r="G40" s="64">
        <f t="shared" ref="G40:O40" si="4">SUM(G8:G39)</f>
        <v>393358146</v>
      </c>
      <c r="H40" s="64">
        <f t="shared" si="4"/>
        <v>432483456</v>
      </c>
      <c r="I40" s="64">
        <f t="shared" si="4"/>
        <v>448831488</v>
      </c>
      <c r="J40" s="64">
        <f t="shared" si="4"/>
        <v>440485214</v>
      </c>
      <c r="K40" s="64">
        <f t="shared" si="4"/>
        <v>446684250.60000002</v>
      </c>
      <c r="L40" s="64">
        <f t="shared" si="4"/>
        <v>458168595</v>
      </c>
      <c r="M40" s="64">
        <f t="shared" si="4"/>
        <v>467325173</v>
      </c>
      <c r="N40" s="64">
        <f t="shared" si="4"/>
        <v>552927231.99956274</v>
      </c>
      <c r="O40" s="64">
        <f t="shared" si="4"/>
        <v>582940965.95503008</v>
      </c>
      <c r="P40" s="62">
        <f t="shared" si="1"/>
        <v>1</v>
      </c>
    </row>
    <row r="41" spans="3:18" ht="16.5" thickTop="1" thickBot="1" x14ac:dyDescent="0.3">
      <c r="C41" s="260"/>
      <c r="D41" s="261"/>
      <c r="E41" s="65" t="s">
        <v>86</v>
      </c>
      <c r="F41" s="64">
        <v>0</v>
      </c>
      <c r="G41" s="64">
        <v>0</v>
      </c>
      <c r="H41" s="64">
        <v>432483456</v>
      </c>
      <c r="I41" s="64">
        <v>448831488</v>
      </c>
      <c r="J41" s="64">
        <v>422552608</v>
      </c>
      <c r="K41" s="64">
        <v>428651992.60000002</v>
      </c>
      <c r="L41" s="64">
        <v>440126655</v>
      </c>
      <c r="M41" s="64">
        <v>448469826</v>
      </c>
      <c r="N41" s="64">
        <v>456440899.19910264</v>
      </c>
      <c r="O41" s="64">
        <v>474056905.8759656</v>
      </c>
      <c r="P41" s="62">
        <f>O41/$O$40</f>
        <v>0.8132159747931248</v>
      </c>
      <c r="Q41" s="48">
        <f>IF(OR(O41=0, N41=0),"-",O41/N41-1)</f>
        <v>3.8594277392260512E-2</v>
      </c>
      <c r="R41" s="48" t="str">
        <f>IF(OR(O41=0, F41=0),"-",O41/F41-1)</f>
        <v>-</v>
      </c>
    </row>
    <row r="42" spans="3:18" ht="15.75" thickTop="1" x14ac:dyDescent="0.25">
      <c r="E42" s="57" t="s">
        <v>87</v>
      </c>
      <c r="F42" s="88"/>
      <c r="G42" s="88"/>
      <c r="H42" s="88"/>
      <c r="I42" s="88">
        <f t="shared" ref="I42:O42" si="5">I41/H41-1</f>
        <v>3.7800363859467501E-2</v>
      </c>
      <c r="J42" s="88">
        <f t="shared" si="5"/>
        <v>-5.8549546327730018E-2</v>
      </c>
      <c r="K42" s="88">
        <f t="shared" si="5"/>
        <v>1.4434615914144411E-2</v>
      </c>
      <c r="L42" s="88">
        <f t="shared" si="5"/>
        <v>2.6769180123018099E-2</v>
      </c>
      <c r="M42" s="88">
        <f t="shared" si="5"/>
        <v>1.8956295659939171E-2</v>
      </c>
      <c r="N42" s="88">
        <f t="shared" si="5"/>
        <v>1.7773934247033774E-2</v>
      </c>
      <c r="O42" s="89">
        <f t="shared" si="5"/>
        <v>3.8594277392260512E-2</v>
      </c>
      <c r="R42" s="60"/>
    </row>
    <row r="43" spans="3:18" ht="12.75" customHeight="1" x14ac:dyDescent="0.15"/>
    <row r="44" spans="3:18" ht="11.25" customHeight="1" x14ac:dyDescent="0.15"/>
    <row r="45" spans="3:18" ht="15.75" customHeight="1" x14ac:dyDescent="0.25">
      <c r="C45" s="264" t="s">
        <v>215</v>
      </c>
      <c r="D45" s="265"/>
      <c r="E45" s="269" t="s">
        <v>342</v>
      </c>
      <c r="F45" s="270"/>
      <c r="G45" s="270"/>
      <c r="H45" s="270"/>
      <c r="I45" s="270"/>
      <c r="J45" s="270"/>
      <c r="K45" s="270"/>
      <c r="L45" s="270"/>
      <c r="M45" s="270"/>
      <c r="N45" s="270"/>
      <c r="O45" s="271" t="s">
        <v>42</v>
      </c>
      <c r="Q45" s="49"/>
      <c r="R45" s="49"/>
    </row>
    <row r="46" spans="3:18" ht="15.75" customHeight="1" x14ac:dyDescent="0.15">
      <c r="C46" s="262" t="s">
        <v>93</v>
      </c>
      <c r="D46" s="263"/>
      <c r="E46" s="43">
        <v>2</v>
      </c>
      <c r="F46" s="44">
        <v>2004</v>
      </c>
      <c r="G46" s="44">
        <f t="shared" ref="G46" si="6">F46+1</f>
        <v>2005</v>
      </c>
      <c r="H46" s="44">
        <f t="shared" ref="H46" si="7">G46+1</f>
        <v>2006</v>
      </c>
      <c r="I46" s="44">
        <f t="shared" ref="I46" si="8">H46+1</f>
        <v>2007</v>
      </c>
      <c r="J46" s="44">
        <f t="shared" ref="J46" si="9">I46+1</f>
        <v>2008</v>
      </c>
      <c r="K46" s="44">
        <f t="shared" ref="K46" si="10">J46+1</f>
        <v>2009</v>
      </c>
      <c r="L46" s="44">
        <f t="shared" ref="L46" si="11">K46+1</f>
        <v>2010</v>
      </c>
      <c r="M46" s="44">
        <f t="shared" ref="M46" si="12">L46+1</f>
        <v>2011</v>
      </c>
      <c r="N46" s="44">
        <f t="shared" ref="N46" si="13">M46+1</f>
        <v>2012</v>
      </c>
      <c r="O46" s="44">
        <f t="shared" ref="O46" si="14">N46+1</f>
        <v>2013</v>
      </c>
      <c r="P46" s="215" t="s">
        <v>91</v>
      </c>
      <c r="Q46" s="46" t="s">
        <v>88</v>
      </c>
      <c r="R46" s="47" t="s">
        <v>89</v>
      </c>
    </row>
    <row r="47" spans="3:18" ht="15.75" customHeight="1" x14ac:dyDescent="0.25">
      <c r="C47" s="256"/>
      <c r="D47" s="257"/>
      <c r="E47" s="51" t="s">
        <v>0</v>
      </c>
      <c r="F47" s="52">
        <v>0</v>
      </c>
      <c r="G47" s="52">
        <v>0</v>
      </c>
      <c r="H47" s="52">
        <v>0</v>
      </c>
      <c r="I47" s="52">
        <v>0</v>
      </c>
      <c r="J47" s="52">
        <v>0</v>
      </c>
      <c r="K47" s="52">
        <v>0</v>
      </c>
      <c r="L47" s="52">
        <v>0</v>
      </c>
      <c r="M47" s="52">
        <v>0</v>
      </c>
      <c r="N47" s="52">
        <v>38065664</v>
      </c>
      <c r="O47" s="52">
        <v>38467441</v>
      </c>
      <c r="P47" s="62">
        <f>O47/$O$79</f>
        <v>6.071343233740488E-2</v>
      </c>
      <c r="Q47" s="48"/>
      <c r="R47" s="48"/>
    </row>
    <row r="48" spans="3:18" ht="15.75" customHeight="1" x14ac:dyDescent="0.25">
      <c r="C48" s="256"/>
      <c r="D48" s="257"/>
      <c r="E48" s="51" t="s">
        <v>1</v>
      </c>
      <c r="F48" s="53">
        <v>0</v>
      </c>
      <c r="G48" s="53">
        <v>0</v>
      </c>
      <c r="H48" s="53">
        <v>0</v>
      </c>
      <c r="I48" s="53">
        <v>0</v>
      </c>
      <c r="J48" s="53">
        <v>0</v>
      </c>
      <c r="K48" s="53">
        <v>0</v>
      </c>
      <c r="L48" s="53">
        <v>0</v>
      </c>
      <c r="M48" s="53">
        <v>0</v>
      </c>
      <c r="N48" s="53">
        <v>0</v>
      </c>
      <c r="O48" s="53">
        <v>0</v>
      </c>
      <c r="P48" s="62">
        <f t="shared" ref="P48:P80" si="15">O48/$O$79</f>
        <v>0</v>
      </c>
      <c r="Q48" s="48"/>
      <c r="R48" s="48"/>
    </row>
    <row r="49" spans="3:18" ht="15.75" customHeight="1" x14ac:dyDescent="0.25">
      <c r="C49" s="256"/>
      <c r="D49" s="257"/>
      <c r="E49" s="51" t="s">
        <v>2</v>
      </c>
      <c r="F49" s="53">
        <v>0</v>
      </c>
      <c r="G49" s="53">
        <v>0</v>
      </c>
      <c r="H49" s="53">
        <v>0</v>
      </c>
      <c r="I49" s="53">
        <v>0</v>
      </c>
      <c r="J49" s="53">
        <v>0</v>
      </c>
      <c r="K49" s="53">
        <v>0</v>
      </c>
      <c r="L49" s="53">
        <v>0</v>
      </c>
      <c r="M49" s="53">
        <v>0</v>
      </c>
      <c r="N49" s="53">
        <v>0</v>
      </c>
      <c r="O49" s="53">
        <v>0</v>
      </c>
      <c r="P49" s="62">
        <f t="shared" si="15"/>
        <v>0</v>
      </c>
      <c r="Q49" s="48"/>
      <c r="R49" s="48"/>
    </row>
    <row r="50" spans="3:18" ht="15.75" customHeight="1" x14ac:dyDescent="0.25">
      <c r="C50" s="256"/>
      <c r="D50" s="257"/>
      <c r="E50" s="51" t="s">
        <v>3</v>
      </c>
      <c r="F50" s="53">
        <v>0</v>
      </c>
      <c r="G50" s="53">
        <v>0</v>
      </c>
      <c r="H50" s="53">
        <v>0</v>
      </c>
      <c r="I50" s="53">
        <v>0</v>
      </c>
      <c r="J50" s="53">
        <v>0</v>
      </c>
      <c r="K50" s="53">
        <v>0</v>
      </c>
      <c r="L50" s="53">
        <v>0</v>
      </c>
      <c r="M50" s="53">
        <v>0</v>
      </c>
      <c r="N50" s="53">
        <v>0</v>
      </c>
      <c r="O50" s="53">
        <v>0</v>
      </c>
      <c r="P50" s="62">
        <f t="shared" si="15"/>
        <v>0</v>
      </c>
      <c r="Q50" s="48" t="str">
        <f>IF(OR(O50=0, N50=0),"-",O50/N50-1)</f>
        <v>-</v>
      </c>
      <c r="R50" s="48" t="str">
        <f>IF(OR(O50=0, F50=0),"-",O50/F50-1)</f>
        <v>-</v>
      </c>
    </row>
    <row r="51" spans="3:18" ht="15.75" customHeight="1" x14ac:dyDescent="0.25">
      <c r="C51" s="256"/>
      <c r="D51" s="257"/>
      <c r="E51" s="51" t="s">
        <v>4</v>
      </c>
      <c r="F51" s="53">
        <v>0</v>
      </c>
      <c r="G51" s="53">
        <v>0</v>
      </c>
      <c r="H51" s="53">
        <v>0</v>
      </c>
      <c r="I51" s="53">
        <v>0</v>
      </c>
      <c r="J51" s="53">
        <v>0</v>
      </c>
      <c r="K51" s="53">
        <v>0</v>
      </c>
      <c r="L51" s="53">
        <v>0</v>
      </c>
      <c r="M51" s="53">
        <v>0</v>
      </c>
      <c r="N51" s="53">
        <v>0</v>
      </c>
      <c r="O51" s="53">
        <v>0</v>
      </c>
      <c r="P51" s="62">
        <f t="shared" si="15"/>
        <v>0</v>
      </c>
      <c r="Q51" s="48" t="str">
        <f t="shared" ref="Q51:Q78" si="16">IF(OR(O51=0, N51=0),"-",O51/N51-1)</f>
        <v>-</v>
      </c>
      <c r="R51" s="48" t="str">
        <f t="shared" ref="R51:R78" si="17">IF(OR(O51=0, F51=0),"-",O51/F51-1)</f>
        <v>-</v>
      </c>
    </row>
    <row r="52" spans="3:18" ht="15.75" customHeight="1" x14ac:dyDescent="0.25">
      <c r="C52" s="256"/>
      <c r="D52" s="257"/>
      <c r="E52" s="51" t="s">
        <v>5</v>
      </c>
      <c r="F52" s="53">
        <v>13006984</v>
      </c>
      <c r="G52" s="53">
        <v>14719650</v>
      </c>
      <c r="H52" s="53">
        <v>14708935</v>
      </c>
      <c r="I52" s="53">
        <v>15559472</v>
      </c>
      <c r="J52" s="53">
        <v>18221743</v>
      </c>
      <c r="K52" s="53">
        <v>18355707</v>
      </c>
      <c r="L52" s="53">
        <v>18427436</v>
      </c>
      <c r="M52" s="53">
        <v>19233378</v>
      </c>
      <c r="N52" s="53">
        <v>18277977</v>
      </c>
      <c r="O52" s="53">
        <v>19252293</v>
      </c>
      <c r="P52" s="62">
        <f t="shared" si="15"/>
        <v>3.0386029275911376E-2</v>
      </c>
      <c r="Q52" s="48">
        <f t="shared" si="16"/>
        <v>5.3305461539862931E-2</v>
      </c>
      <c r="R52" s="48">
        <f>IF(OR(O52=0, F52=0),"-",O52/F52-1)</f>
        <v>0.48015043302890192</v>
      </c>
    </row>
    <row r="53" spans="3:18" ht="15.75" customHeight="1" x14ac:dyDescent="0.25">
      <c r="C53" s="256"/>
      <c r="D53" s="257"/>
      <c r="E53" s="51" t="s">
        <v>6</v>
      </c>
      <c r="F53" s="53">
        <v>297159810</v>
      </c>
      <c r="G53" s="53">
        <v>300110950</v>
      </c>
      <c r="H53" s="53">
        <v>300000000</v>
      </c>
      <c r="I53" s="53">
        <v>312796710</v>
      </c>
      <c r="J53" s="53">
        <v>315868550</v>
      </c>
      <c r="K53" s="53">
        <v>319658060</v>
      </c>
      <c r="L53" s="53">
        <v>324025360</v>
      </c>
      <c r="M53" s="53">
        <v>327441320</v>
      </c>
      <c r="N53" s="53">
        <v>330311190</v>
      </c>
      <c r="O53" s="53">
        <v>332470700</v>
      </c>
      <c r="P53" s="62">
        <f t="shared" si="15"/>
        <v>0.52474084118617703</v>
      </c>
      <c r="Q53" s="48">
        <f t="shared" si="16"/>
        <v>6.5378045472817004E-3</v>
      </c>
      <c r="R53" s="48">
        <f t="shared" si="17"/>
        <v>0.11882794648441863</v>
      </c>
    </row>
    <row r="54" spans="3:18" ht="15.75" customHeight="1" x14ac:dyDescent="0.25">
      <c r="C54" s="256"/>
      <c r="D54" s="257"/>
      <c r="E54" s="51" t="s">
        <v>7</v>
      </c>
      <c r="F54" s="53">
        <v>0</v>
      </c>
      <c r="G54" s="53">
        <v>0</v>
      </c>
      <c r="H54" s="53">
        <v>0</v>
      </c>
      <c r="I54" s="53">
        <v>0</v>
      </c>
      <c r="J54" s="53">
        <v>0</v>
      </c>
      <c r="K54" s="53">
        <v>0</v>
      </c>
      <c r="L54" s="53">
        <v>0</v>
      </c>
      <c r="M54" s="53">
        <v>0</v>
      </c>
      <c r="N54" s="53">
        <v>0</v>
      </c>
      <c r="O54" s="53">
        <v>0</v>
      </c>
      <c r="P54" s="62">
        <f t="shared" si="15"/>
        <v>0</v>
      </c>
      <c r="Q54" s="48" t="str">
        <f t="shared" si="16"/>
        <v>-</v>
      </c>
      <c r="R54" s="48" t="str">
        <f t="shared" si="17"/>
        <v>-</v>
      </c>
    </row>
    <row r="55" spans="3:18" ht="15.75" customHeight="1" x14ac:dyDescent="0.25">
      <c r="C55" s="256"/>
      <c r="D55" s="257"/>
      <c r="E55" s="51" t="s">
        <v>8</v>
      </c>
      <c r="F55" s="53">
        <v>0</v>
      </c>
      <c r="G55" s="53">
        <v>0</v>
      </c>
      <c r="H55" s="53">
        <v>0</v>
      </c>
      <c r="I55" s="53">
        <v>0</v>
      </c>
      <c r="J55" s="53">
        <v>0</v>
      </c>
      <c r="K55" s="53">
        <v>0</v>
      </c>
      <c r="L55" s="53">
        <v>0</v>
      </c>
      <c r="M55" s="53">
        <v>0</v>
      </c>
      <c r="N55" s="53">
        <v>0</v>
      </c>
      <c r="O55" s="53">
        <v>0</v>
      </c>
      <c r="P55" s="62">
        <f t="shared" si="15"/>
        <v>0</v>
      </c>
      <c r="Q55" s="48" t="str">
        <f t="shared" si="16"/>
        <v>-</v>
      </c>
      <c r="R55" s="48" t="str">
        <f t="shared" si="17"/>
        <v>-</v>
      </c>
    </row>
    <row r="56" spans="3:18" ht="15.75" customHeight="1" x14ac:dyDescent="0.25">
      <c r="C56" s="256"/>
      <c r="D56" s="257"/>
      <c r="E56" s="51" t="s">
        <v>9</v>
      </c>
      <c r="F56" s="53">
        <v>99389959</v>
      </c>
      <c r="G56" s="53">
        <v>106634496</v>
      </c>
      <c r="H56" s="53">
        <v>113239619</v>
      </c>
      <c r="I56" s="53">
        <v>121368752</v>
      </c>
      <c r="J56" s="53">
        <v>90990674</v>
      </c>
      <c r="K56" s="53">
        <v>94681781</v>
      </c>
      <c r="L56" s="53">
        <v>98702634</v>
      </c>
      <c r="M56" s="53">
        <v>98088579</v>
      </c>
      <c r="N56" s="53">
        <v>97584609</v>
      </c>
      <c r="O56" s="53">
        <v>107850457</v>
      </c>
      <c r="P56" s="62">
        <f t="shared" si="15"/>
        <v>0.17022113385779145</v>
      </c>
      <c r="Q56" s="48">
        <f t="shared" si="16"/>
        <v>0.10519945824653565</v>
      </c>
      <c r="R56" s="48">
        <f t="shared" si="17"/>
        <v>8.5124272966044856E-2</v>
      </c>
    </row>
    <row r="57" spans="3:18" ht="15.75" customHeight="1" x14ac:dyDescent="0.25">
      <c r="C57" s="256"/>
      <c r="D57" s="257"/>
      <c r="E57" s="51" t="s">
        <v>10</v>
      </c>
      <c r="F57" s="53">
        <v>0</v>
      </c>
      <c r="G57" s="53">
        <v>0</v>
      </c>
      <c r="H57" s="53">
        <v>0</v>
      </c>
      <c r="I57" s="53">
        <v>0</v>
      </c>
      <c r="J57" s="53">
        <v>0</v>
      </c>
      <c r="K57" s="53">
        <v>0</v>
      </c>
      <c r="L57" s="53">
        <v>0</v>
      </c>
      <c r="M57" s="53">
        <v>0</v>
      </c>
      <c r="N57" s="53">
        <v>0</v>
      </c>
      <c r="O57" s="53">
        <v>0</v>
      </c>
      <c r="P57" s="62">
        <f t="shared" si="15"/>
        <v>0</v>
      </c>
      <c r="Q57" s="48" t="str">
        <f t="shared" si="16"/>
        <v>-</v>
      </c>
      <c r="R57" s="48" t="str">
        <f t="shared" si="17"/>
        <v>-</v>
      </c>
    </row>
    <row r="58" spans="3:18" ht="15.75" customHeight="1" x14ac:dyDescent="0.25">
      <c r="C58" s="256"/>
      <c r="D58" s="257"/>
      <c r="E58" s="51" t="s">
        <v>11</v>
      </c>
      <c r="F58" s="53">
        <v>0</v>
      </c>
      <c r="G58" s="53">
        <v>0</v>
      </c>
      <c r="H58" s="53">
        <v>0</v>
      </c>
      <c r="I58" s="53">
        <v>0</v>
      </c>
      <c r="J58" s="53">
        <v>0</v>
      </c>
      <c r="K58" s="53">
        <v>0</v>
      </c>
      <c r="L58" s="53">
        <v>0</v>
      </c>
      <c r="M58" s="53">
        <v>0</v>
      </c>
      <c r="N58" s="53">
        <v>0</v>
      </c>
      <c r="O58" s="53">
        <v>0</v>
      </c>
      <c r="P58" s="62">
        <f t="shared" si="15"/>
        <v>0</v>
      </c>
      <c r="Q58" s="48" t="str">
        <f t="shared" si="16"/>
        <v>-</v>
      </c>
      <c r="R58" s="48" t="str">
        <f t="shared" si="17"/>
        <v>-</v>
      </c>
    </row>
    <row r="59" spans="3:18" ht="15.75" customHeight="1" x14ac:dyDescent="0.25">
      <c r="C59" s="256"/>
      <c r="D59" s="257"/>
      <c r="E59" s="51" t="s">
        <v>12</v>
      </c>
      <c r="F59" s="53">
        <v>0</v>
      </c>
      <c r="G59" s="53">
        <v>0</v>
      </c>
      <c r="H59" s="53">
        <v>0</v>
      </c>
      <c r="I59" s="53">
        <v>0</v>
      </c>
      <c r="J59" s="53">
        <v>0</v>
      </c>
      <c r="K59" s="53">
        <v>0</v>
      </c>
      <c r="L59" s="53">
        <v>0</v>
      </c>
      <c r="M59" s="53">
        <v>0</v>
      </c>
      <c r="N59" s="53">
        <v>0</v>
      </c>
      <c r="O59" s="53">
        <v>0</v>
      </c>
      <c r="P59" s="62">
        <f t="shared" si="15"/>
        <v>0</v>
      </c>
      <c r="Q59" s="48" t="str">
        <f t="shared" si="16"/>
        <v>-</v>
      </c>
      <c r="R59" s="48" t="str">
        <f t="shared" si="17"/>
        <v>-</v>
      </c>
    </row>
    <row r="60" spans="3:18" ht="15.75" customHeight="1" x14ac:dyDescent="0.25">
      <c r="C60" s="256"/>
      <c r="D60" s="257"/>
      <c r="E60" s="51" t="s">
        <v>13</v>
      </c>
      <c r="F60" s="53">
        <v>5092201</v>
      </c>
      <c r="G60" s="53">
        <v>5416747</v>
      </c>
      <c r="H60" s="53">
        <v>5956288</v>
      </c>
      <c r="I60" s="53">
        <v>6296663</v>
      </c>
      <c r="J60" s="53">
        <v>6649703</v>
      </c>
      <c r="K60" s="53">
        <v>6465527</v>
      </c>
      <c r="L60" s="53">
        <v>6466552</v>
      </c>
      <c r="M60" s="53">
        <v>6457486</v>
      </c>
      <c r="N60" s="53">
        <v>6529203</v>
      </c>
      <c r="O60" s="53">
        <v>6713299</v>
      </c>
      <c r="P60" s="62">
        <f t="shared" si="15"/>
        <v>1.0595646967971377E-2</v>
      </c>
      <c r="Q60" s="48">
        <f t="shared" si="16"/>
        <v>2.8195784385935063E-2</v>
      </c>
      <c r="R60" s="48">
        <f t="shared" si="17"/>
        <v>0.31834917749711766</v>
      </c>
    </row>
    <row r="61" spans="3:18" ht="15.75" customHeight="1" x14ac:dyDescent="0.25">
      <c r="C61" s="256"/>
      <c r="D61" s="257"/>
      <c r="E61" s="51" t="s">
        <v>14</v>
      </c>
      <c r="F61" s="53">
        <v>10450336</v>
      </c>
      <c r="G61" s="53">
        <v>10473435</v>
      </c>
      <c r="H61" s="53">
        <v>10664251</v>
      </c>
      <c r="I61" s="53">
        <v>10737190</v>
      </c>
      <c r="J61" s="53">
        <v>10654286</v>
      </c>
      <c r="K61" s="53">
        <v>10301703</v>
      </c>
      <c r="L61" s="53">
        <v>9135083</v>
      </c>
      <c r="M61" s="53">
        <v>10136702</v>
      </c>
      <c r="N61" s="53">
        <v>10607761</v>
      </c>
      <c r="O61" s="53">
        <v>10444180</v>
      </c>
      <c r="P61" s="62">
        <f t="shared" si="15"/>
        <v>1.6484122657123911E-2</v>
      </c>
      <c r="Q61" s="48">
        <f t="shared" si="16"/>
        <v>-1.5420879109173002E-2</v>
      </c>
      <c r="R61" s="48">
        <f t="shared" si="17"/>
        <v>-5.8907196859503408E-4</v>
      </c>
    </row>
    <row r="62" spans="3:18" ht="15.75" customHeight="1" x14ac:dyDescent="0.25">
      <c r="C62" s="256"/>
      <c r="D62" s="257"/>
      <c r="E62" s="51" t="s">
        <v>15</v>
      </c>
      <c r="F62" s="53">
        <v>0</v>
      </c>
      <c r="G62" s="53">
        <v>0</v>
      </c>
      <c r="H62" s="53">
        <v>0</v>
      </c>
      <c r="I62" s="53">
        <v>0</v>
      </c>
      <c r="J62" s="53">
        <v>0</v>
      </c>
      <c r="K62" s="53">
        <v>0</v>
      </c>
      <c r="L62" s="53">
        <v>0</v>
      </c>
      <c r="M62" s="53">
        <v>0</v>
      </c>
      <c r="N62" s="53">
        <v>0</v>
      </c>
      <c r="O62" s="53">
        <v>0</v>
      </c>
      <c r="P62" s="62">
        <f t="shared" si="15"/>
        <v>0</v>
      </c>
      <c r="Q62" s="48" t="str">
        <f t="shared" si="16"/>
        <v>-</v>
      </c>
      <c r="R62" s="48" t="str">
        <f t="shared" si="17"/>
        <v>-</v>
      </c>
    </row>
    <row r="63" spans="3:18" ht="15.75" customHeight="1" x14ac:dyDescent="0.25">
      <c r="C63" s="256"/>
      <c r="D63" s="257"/>
      <c r="E63" s="51" t="s">
        <v>16</v>
      </c>
      <c r="F63" s="53">
        <v>0</v>
      </c>
      <c r="G63" s="53">
        <v>0</v>
      </c>
      <c r="H63" s="53">
        <v>0</v>
      </c>
      <c r="I63" s="53">
        <v>0</v>
      </c>
      <c r="J63" s="53">
        <v>0</v>
      </c>
      <c r="K63" s="53">
        <v>0</v>
      </c>
      <c r="L63" s="53">
        <v>0</v>
      </c>
      <c r="M63" s="53">
        <v>0</v>
      </c>
      <c r="N63" s="53">
        <v>0</v>
      </c>
      <c r="O63" s="53">
        <v>0</v>
      </c>
      <c r="P63" s="62">
        <f t="shared" si="15"/>
        <v>0</v>
      </c>
      <c r="Q63" s="48" t="str">
        <f t="shared" si="16"/>
        <v>-</v>
      </c>
      <c r="R63" s="48" t="str">
        <f t="shared" si="17"/>
        <v>-</v>
      </c>
    </row>
    <row r="64" spans="3:18" ht="15.75" customHeight="1" x14ac:dyDescent="0.25">
      <c r="C64" s="256"/>
      <c r="D64" s="257"/>
      <c r="E64" s="51" t="s">
        <v>17</v>
      </c>
      <c r="F64" s="53">
        <v>0</v>
      </c>
      <c r="G64" s="53">
        <v>0</v>
      </c>
      <c r="H64" s="53">
        <v>0</v>
      </c>
      <c r="I64" s="53">
        <v>0</v>
      </c>
      <c r="J64" s="53">
        <v>0</v>
      </c>
      <c r="K64" s="53">
        <v>0</v>
      </c>
      <c r="L64" s="53">
        <v>0</v>
      </c>
      <c r="M64" s="53">
        <v>0</v>
      </c>
      <c r="N64" s="53">
        <v>0</v>
      </c>
      <c r="O64" s="53">
        <v>0</v>
      </c>
      <c r="P64" s="62">
        <f t="shared" si="15"/>
        <v>0</v>
      </c>
      <c r="Q64" s="48" t="str">
        <f t="shared" si="16"/>
        <v>-</v>
      </c>
      <c r="R64" s="48" t="str">
        <f t="shared" si="17"/>
        <v>-</v>
      </c>
    </row>
    <row r="65" spans="3:18" ht="15.75" customHeight="1" x14ac:dyDescent="0.25">
      <c r="C65" s="256"/>
      <c r="D65" s="257"/>
      <c r="E65" s="51" t="s">
        <v>18</v>
      </c>
      <c r="F65" s="53">
        <v>0</v>
      </c>
      <c r="G65" s="53">
        <v>0</v>
      </c>
      <c r="H65" s="53">
        <v>0</v>
      </c>
      <c r="I65" s="53">
        <v>0</v>
      </c>
      <c r="J65" s="53">
        <v>0</v>
      </c>
      <c r="K65" s="53">
        <v>0</v>
      </c>
      <c r="L65" s="53">
        <v>0</v>
      </c>
      <c r="M65" s="53">
        <v>0</v>
      </c>
      <c r="N65" s="53">
        <v>0</v>
      </c>
      <c r="O65" s="53">
        <v>0</v>
      </c>
      <c r="P65" s="62">
        <f t="shared" si="15"/>
        <v>0</v>
      </c>
      <c r="Q65" s="48" t="str">
        <f t="shared" si="16"/>
        <v>-</v>
      </c>
      <c r="R65" s="48" t="str">
        <f t="shared" si="17"/>
        <v>-</v>
      </c>
    </row>
    <row r="66" spans="3:18" ht="15.75" customHeight="1" x14ac:dyDescent="0.25">
      <c r="C66" s="256"/>
      <c r="D66" s="257"/>
      <c r="E66" s="51" t="s">
        <v>19</v>
      </c>
      <c r="F66" s="53">
        <v>0</v>
      </c>
      <c r="G66" s="53">
        <v>0</v>
      </c>
      <c r="H66" s="53">
        <v>0</v>
      </c>
      <c r="I66" s="53">
        <v>0</v>
      </c>
      <c r="J66" s="53">
        <v>0</v>
      </c>
      <c r="K66" s="53">
        <v>0</v>
      </c>
      <c r="L66" s="53">
        <v>0</v>
      </c>
      <c r="M66" s="53">
        <v>0</v>
      </c>
      <c r="N66" s="53">
        <v>0</v>
      </c>
      <c r="O66" s="53">
        <v>0</v>
      </c>
      <c r="P66" s="62">
        <f t="shared" si="15"/>
        <v>0</v>
      </c>
      <c r="Q66" s="48" t="str">
        <f t="shared" si="16"/>
        <v>-</v>
      </c>
      <c r="R66" s="48" t="str">
        <f t="shared" si="17"/>
        <v>-</v>
      </c>
    </row>
    <row r="67" spans="3:18" ht="15.75" customHeight="1" x14ac:dyDescent="0.25">
      <c r="C67" s="256"/>
      <c r="D67" s="257"/>
      <c r="E67" s="51" t="s">
        <v>20</v>
      </c>
      <c r="F67" s="53">
        <v>2182793</v>
      </c>
      <c r="G67" s="53">
        <v>2359581</v>
      </c>
      <c r="H67" s="53">
        <v>2545122</v>
      </c>
      <c r="I67" s="53">
        <v>2991534</v>
      </c>
      <c r="J67" s="53">
        <v>3149252</v>
      </c>
      <c r="K67" s="53">
        <v>2647278</v>
      </c>
      <c r="L67" s="53">
        <v>2785156</v>
      </c>
      <c r="M67" s="53">
        <v>4012347</v>
      </c>
      <c r="N67" s="53">
        <v>4416492</v>
      </c>
      <c r="O67" s="53">
        <v>4343055</v>
      </c>
      <c r="P67" s="62">
        <f t="shared" si="15"/>
        <v>6.8546742134504854E-3</v>
      </c>
      <c r="Q67" s="48">
        <f t="shared" si="16"/>
        <v>-1.6627902869517208E-2</v>
      </c>
      <c r="R67" s="48">
        <f t="shared" si="17"/>
        <v>0.98967790349336826</v>
      </c>
    </row>
    <row r="68" spans="3:18" ht="15.75" customHeight="1" x14ac:dyDescent="0.25">
      <c r="C68" s="256"/>
      <c r="D68" s="257"/>
      <c r="E68" s="51" t="s">
        <v>21</v>
      </c>
      <c r="F68" s="53">
        <v>0</v>
      </c>
      <c r="G68" s="53">
        <v>0</v>
      </c>
      <c r="H68" s="53">
        <v>0</v>
      </c>
      <c r="I68" s="53">
        <v>0</v>
      </c>
      <c r="J68" s="53">
        <v>0</v>
      </c>
      <c r="K68" s="53">
        <v>0</v>
      </c>
      <c r="L68" s="53">
        <v>0</v>
      </c>
      <c r="M68" s="53">
        <v>0</v>
      </c>
      <c r="N68" s="53">
        <v>0</v>
      </c>
      <c r="O68" s="53">
        <v>0</v>
      </c>
      <c r="P68" s="62">
        <f t="shared" si="15"/>
        <v>0</v>
      </c>
      <c r="Q68" s="48" t="str">
        <f t="shared" si="16"/>
        <v>-</v>
      </c>
      <c r="R68" s="48" t="str">
        <f t="shared" si="17"/>
        <v>-</v>
      </c>
    </row>
    <row r="69" spans="3:18" ht="15.75" customHeight="1" x14ac:dyDescent="0.25">
      <c r="C69" s="256"/>
      <c r="D69" s="257"/>
      <c r="E69" s="51" t="s">
        <v>22</v>
      </c>
      <c r="F69" s="53">
        <v>0</v>
      </c>
      <c r="G69" s="53">
        <v>0</v>
      </c>
      <c r="H69" s="53">
        <v>0</v>
      </c>
      <c r="I69" s="53">
        <v>0</v>
      </c>
      <c r="J69" s="53">
        <v>0</v>
      </c>
      <c r="K69" s="53">
        <v>0</v>
      </c>
      <c r="L69" s="53">
        <v>0</v>
      </c>
      <c r="M69" s="53">
        <v>0</v>
      </c>
      <c r="N69" s="53">
        <v>0</v>
      </c>
      <c r="O69" s="53">
        <v>0</v>
      </c>
      <c r="P69" s="62">
        <f t="shared" si="15"/>
        <v>0</v>
      </c>
      <c r="Q69" s="48" t="str">
        <f t="shared" si="16"/>
        <v>-</v>
      </c>
      <c r="R69" s="48" t="str">
        <f t="shared" si="17"/>
        <v>-</v>
      </c>
    </row>
    <row r="70" spans="3:18" ht="15.75" customHeight="1" x14ac:dyDescent="0.25">
      <c r="C70" s="256"/>
      <c r="D70" s="257"/>
      <c r="E70" s="51" t="s">
        <v>23</v>
      </c>
      <c r="F70" s="53">
        <v>0</v>
      </c>
      <c r="G70" s="53">
        <v>0</v>
      </c>
      <c r="H70" s="53">
        <v>0</v>
      </c>
      <c r="I70" s="53">
        <v>0</v>
      </c>
      <c r="J70" s="53">
        <v>0</v>
      </c>
      <c r="K70" s="53">
        <v>0</v>
      </c>
      <c r="L70" s="53">
        <v>0</v>
      </c>
      <c r="M70" s="53">
        <v>0</v>
      </c>
      <c r="N70" s="53">
        <v>0</v>
      </c>
      <c r="O70" s="53">
        <v>0</v>
      </c>
      <c r="P70" s="62">
        <f t="shared" si="15"/>
        <v>0</v>
      </c>
      <c r="Q70" s="48" t="str">
        <f t="shared" si="16"/>
        <v>-</v>
      </c>
      <c r="R70" s="48" t="str">
        <f t="shared" si="17"/>
        <v>-</v>
      </c>
    </row>
    <row r="71" spans="3:18" ht="15.75" customHeight="1" x14ac:dyDescent="0.25">
      <c r="C71" s="256"/>
      <c r="D71" s="257"/>
      <c r="E71" s="51" t="s">
        <v>24</v>
      </c>
      <c r="F71" s="53">
        <v>0</v>
      </c>
      <c r="G71" s="53">
        <v>0</v>
      </c>
      <c r="H71" s="53">
        <v>0</v>
      </c>
      <c r="I71" s="53">
        <v>0</v>
      </c>
      <c r="J71" s="53">
        <v>0</v>
      </c>
      <c r="K71" s="53">
        <v>0</v>
      </c>
      <c r="L71" s="53">
        <v>0</v>
      </c>
      <c r="M71" s="53">
        <v>0</v>
      </c>
      <c r="N71" s="53">
        <v>0</v>
      </c>
      <c r="O71" s="53">
        <v>0</v>
      </c>
      <c r="P71" s="62">
        <f t="shared" si="15"/>
        <v>0</v>
      </c>
      <c r="Q71" s="48" t="str">
        <f t="shared" si="16"/>
        <v>-</v>
      </c>
      <c r="R71" s="48" t="str">
        <f t="shared" si="17"/>
        <v>-</v>
      </c>
    </row>
    <row r="72" spans="3:18" ht="15.75" customHeight="1" x14ac:dyDescent="0.25">
      <c r="C72" s="256"/>
      <c r="D72" s="257"/>
      <c r="E72" s="51" t="s">
        <v>25</v>
      </c>
      <c r="F72" s="53">
        <v>0</v>
      </c>
      <c r="G72" s="53">
        <v>0</v>
      </c>
      <c r="H72" s="53">
        <v>0</v>
      </c>
      <c r="I72" s="53">
        <v>0</v>
      </c>
      <c r="J72" s="53">
        <v>0</v>
      </c>
      <c r="K72" s="53">
        <v>0</v>
      </c>
      <c r="L72" s="53">
        <v>0</v>
      </c>
      <c r="M72" s="53">
        <v>0</v>
      </c>
      <c r="N72" s="53">
        <v>0</v>
      </c>
      <c r="O72" s="53">
        <v>0</v>
      </c>
      <c r="P72" s="62">
        <f t="shared" si="15"/>
        <v>0</v>
      </c>
      <c r="Q72" s="48" t="str">
        <f t="shared" si="16"/>
        <v>-</v>
      </c>
      <c r="R72" s="48" t="str">
        <f t="shared" si="17"/>
        <v>-</v>
      </c>
    </row>
    <row r="73" spans="3:18" ht="15.75" customHeight="1" x14ac:dyDescent="0.25">
      <c r="C73" s="256"/>
      <c r="D73" s="257"/>
      <c r="E73" s="51" t="s">
        <v>26</v>
      </c>
      <c r="F73" s="53">
        <v>0</v>
      </c>
      <c r="G73" s="53">
        <v>0</v>
      </c>
      <c r="H73" s="53">
        <v>0</v>
      </c>
      <c r="I73" s="53">
        <v>0</v>
      </c>
      <c r="J73" s="53">
        <v>0</v>
      </c>
      <c r="K73" s="53">
        <v>0</v>
      </c>
      <c r="L73" s="53">
        <v>0</v>
      </c>
      <c r="M73" s="53">
        <v>0</v>
      </c>
      <c r="N73" s="53">
        <v>0</v>
      </c>
      <c r="O73" s="53">
        <v>0</v>
      </c>
      <c r="P73" s="62">
        <f t="shared" si="15"/>
        <v>0</v>
      </c>
      <c r="Q73" s="48" t="str">
        <f t="shared" si="16"/>
        <v>-</v>
      </c>
      <c r="R73" s="48" t="str">
        <f t="shared" si="17"/>
        <v>-</v>
      </c>
    </row>
    <row r="74" spans="3:18" ht="15.75" customHeight="1" x14ac:dyDescent="0.25">
      <c r="C74" s="256"/>
      <c r="D74" s="257"/>
      <c r="E74" s="51" t="s">
        <v>27</v>
      </c>
      <c r="F74" s="53">
        <v>0</v>
      </c>
      <c r="G74" s="53">
        <v>0</v>
      </c>
      <c r="H74" s="53">
        <v>0</v>
      </c>
      <c r="I74" s="53">
        <v>0</v>
      </c>
      <c r="J74" s="53">
        <v>0</v>
      </c>
      <c r="K74" s="53">
        <v>0</v>
      </c>
      <c r="L74" s="53">
        <v>0</v>
      </c>
      <c r="M74" s="53">
        <v>0</v>
      </c>
      <c r="N74" s="53">
        <v>0</v>
      </c>
      <c r="O74" s="53">
        <v>0</v>
      </c>
      <c r="P74" s="62">
        <f t="shared" si="15"/>
        <v>0</v>
      </c>
      <c r="Q74" s="48" t="str">
        <f t="shared" si="16"/>
        <v>-</v>
      </c>
      <c r="R74" s="48" t="str">
        <f t="shared" si="17"/>
        <v>-</v>
      </c>
    </row>
    <row r="75" spans="3:18" ht="15.75" customHeight="1" x14ac:dyDescent="0.25">
      <c r="C75" s="256"/>
      <c r="D75" s="257"/>
      <c r="E75" s="51" t="s">
        <v>28</v>
      </c>
      <c r="F75" s="53">
        <v>0</v>
      </c>
      <c r="G75" s="53">
        <v>0</v>
      </c>
      <c r="H75" s="53">
        <v>0</v>
      </c>
      <c r="I75" s="53">
        <v>0</v>
      </c>
      <c r="J75" s="53">
        <v>0</v>
      </c>
      <c r="K75" s="53">
        <v>0</v>
      </c>
      <c r="L75" s="53">
        <v>0</v>
      </c>
      <c r="M75" s="53">
        <v>0</v>
      </c>
      <c r="N75" s="53">
        <v>0</v>
      </c>
      <c r="O75" s="53">
        <v>11791526</v>
      </c>
      <c r="P75" s="62">
        <f t="shared" si="15"/>
        <v>1.8610648313095494E-2</v>
      </c>
      <c r="Q75" s="48" t="str">
        <f t="shared" si="16"/>
        <v>-</v>
      </c>
      <c r="R75" s="48" t="str">
        <f t="shared" si="17"/>
        <v>-</v>
      </c>
    </row>
    <row r="76" spans="3:18" ht="15.75" customHeight="1" x14ac:dyDescent="0.25">
      <c r="C76" s="256"/>
      <c r="D76" s="257"/>
      <c r="E76" s="51" t="s">
        <v>29</v>
      </c>
      <c r="F76" s="53">
        <v>0</v>
      </c>
      <c r="G76" s="53">
        <v>0</v>
      </c>
      <c r="H76" s="53">
        <v>0</v>
      </c>
      <c r="I76" s="53">
        <v>0</v>
      </c>
      <c r="J76" s="53">
        <v>0</v>
      </c>
      <c r="K76" s="53">
        <v>0</v>
      </c>
      <c r="L76" s="53">
        <v>0</v>
      </c>
      <c r="M76" s="53">
        <v>0</v>
      </c>
      <c r="N76" s="53">
        <v>0</v>
      </c>
      <c r="O76" s="53">
        <v>0</v>
      </c>
      <c r="P76" s="62">
        <f t="shared" si="15"/>
        <v>0</v>
      </c>
      <c r="Q76" s="48" t="str">
        <f t="shared" si="16"/>
        <v>-</v>
      </c>
      <c r="R76" s="48" t="str">
        <f t="shared" si="17"/>
        <v>-</v>
      </c>
    </row>
    <row r="77" spans="3:18" ht="15.75" customHeight="1" x14ac:dyDescent="0.25">
      <c r="C77" s="256"/>
      <c r="D77" s="257"/>
      <c r="E77" s="51" t="s">
        <v>30</v>
      </c>
      <c r="F77" s="53">
        <v>0</v>
      </c>
      <c r="G77" s="53">
        <v>0</v>
      </c>
      <c r="H77" s="53">
        <v>27791083</v>
      </c>
      <c r="I77" s="53">
        <v>28687405</v>
      </c>
      <c r="J77" s="53">
        <v>30254137</v>
      </c>
      <c r="K77" s="53">
        <v>31755934.600000001</v>
      </c>
      <c r="L77" s="53">
        <v>37146826</v>
      </c>
      <c r="M77" s="53">
        <v>41765686</v>
      </c>
      <c r="N77" s="53">
        <v>47784164.15234226</v>
      </c>
      <c r="O77" s="53">
        <v>54457660.601213165</v>
      </c>
      <c r="P77" s="62">
        <f t="shared" si="15"/>
        <v>8.5950908254206843E-2</v>
      </c>
      <c r="Q77" s="48">
        <f t="shared" si="16"/>
        <v>0.13965916464699291</v>
      </c>
      <c r="R77" s="48" t="str">
        <f t="shared" si="17"/>
        <v>-</v>
      </c>
    </row>
    <row r="78" spans="3:18" ht="15.75" customHeight="1" x14ac:dyDescent="0.25">
      <c r="C78" s="256"/>
      <c r="D78" s="257"/>
      <c r="E78" s="54" t="s">
        <v>41</v>
      </c>
      <c r="F78" s="53">
        <v>0</v>
      </c>
      <c r="G78" s="53">
        <v>0</v>
      </c>
      <c r="H78" s="53">
        <v>0</v>
      </c>
      <c r="I78" s="53">
        <v>0</v>
      </c>
      <c r="J78" s="53">
        <v>0</v>
      </c>
      <c r="K78" s="53">
        <v>0</v>
      </c>
      <c r="L78" s="53">
        <v>0</v>
      </c>
      <c r="M78" s="53">
        <v>0</v>
      </c>
      <c r="N78" s="53">
        <v>47170416.800460078</v>
      </c>
      <c r="O78" s="53">
        <v>47799675.079064474</v>
      </c>
      <c r="P78" s="62">
        <f t="shared" si="15"/>
        <v>7.5442562936867033E-2</v>
      </c>
      <c r="Q78" s="48">
        <f t="shared" si="16"/>
        <v>1.3340104270570308E-2</v>
      </c>
      <c r="R78" s="48" t="str">
        <f t="shared" si="17"/>
        <v>-</v>
      </c>
    </row>
    <row r="79" spans="3:18" ht="15.75" customHeight="1" thickBot="1" x14ac:dyDescent="0.3">
      <c r="C79" s="258"/>
      <c r="D79" s="259"/>
      <c r="E79" s="63" t="s">
        <v>85</v>
      </c>
      <c r="F79" s="64">
        <f>SUM(F47:F78)</f>
        <v>427282083</v>
      </c>
      <c r="G79" s="64">
        <f t="shared" ref="G79:O79" si="18">SUM(G47:G78)</f>
        <v>439714859</v>
      </c>
      <c r="H79" s="64">
        <f t="shared" si="18"/>
        <v>474905298</v>
      </c>
      <c r="I79" s="64">
        <f t="shared" si="18"/>
        <v>498437726</v>
      </c>
      <c r="J79" s="64">
        <f t="shared" si="18"/>
        <v>475788345</v>
      </c>
      <c r="K79" s="64">
        <f t="shared" si="18"/>
        <v>483865990.60000002</v>
      </c>
      <c r="L79" s="64">
        <f t="shared" si="18"/>
        <v>496689047</v>
      </c>
      <c r="M79" s="64">
        <f>SUM(M47:M78)</f>
        <v>507135498</v>
      </c>
      <c r="N79" s="64">
        <f t="shared" si="18"/>
        <v>600747476.95280242</v>
      </c>
      <c r="O79" s="64">
        <f t="shared" si="18"/>
        <v>633590286.68027771</v>
      </c>
      <c r="P79" s="62">
        <f t="shared" si="15"/>
        <v>1</v>
      </c>
    </row>
    <row r="80" spans="3:18" ht="15.75" customHeight="1" thickTop="1" thickBot="1" x14ac:dyDescent="0.3">
      <c r="C80" s="260"/>
      <c r="D80" s="261"/>
      <c r="E80" s="65" t="s">
        <v>86</v>
      </c>
      <c r="F80" s="64">
        <v>0</v>
      </c>
      <c r="G80" s="64">
        <v>0</v>
      </c>
      <c r="H80" s="64">
        <v>474905280</v>
      </c>
      <c r="I80" s="64">
        <v>498437696</v>
      </c>
      <c r="J80" s="64">
        <v>475788320</v>
      </c>
      <c r="K80" s="64">
        <v>483865984</v>
      </c>
      <c r="L80" s="64">
        <v>496688992</v>
      </c>
      <c r="M80" s="64">
        <v>507135488</v>
      </c>
      <c r="N80" s="64">
        <v>515511424</v>
      </c>
      <c r="O80" s="64">
        <v>535531648</v>
      </c>
      <c r="P80" s="62">
        <f t="shared" si="15"/>
        <v>0.84523336177696162</v>
      </c>
      <c r="Q80" s="48">
        <f>IF(OR(O80=0, N80=0),"-",O80/N80-1)</f>
        <v>3.8835655366582067E-2</v>
      </c>
      <c r="R80" s="48" t="str">
        <f>IF(OR(O80=0, F80=0),"-",O80/F80-1)</f>
        <v>-</v>
      </c>
    </row>
    <row r="81" spans="3:18" ht="15.75" customHeight="1" thickTop="1" x14ac:dyDescent="0.25">
      <c r="E81" s="57" t="s">
        <v>87</v>
      </c>
      <c r="F81" s="88"/>
      <c r="G81" s="88"/>
      <c r="H81" s="88"/>
      <c r="I81" s="88">
        <f t="shared" ref="I81" si="19">I80/H80-1</f>
        <v>4.9551809573479488E-2</v>
      </c>
      <c r="J81" s="88">
        <f t="shared" ref="J81" si="20">J80/I80-1</f>
        <v>-4.5440736488758682E-2</v>
      </c>
      <c r="K81" s="88">
        <f t="shared" ref="K81" si="21">K80/J80-1</f>
        <v>1.6977432316959806E-2</v>
      </c>
      <c r="L81" s="88">
        <f t="shared" ref="L81" si="22">L80/K80-1</f>
        <v>2.6501156154841388E-2</v>
      </c>
      <c r="M81" s="88">
        <f t="shared" ref="M81" si="23">M80/L80-1</f>
        <v>2.103226801531366E-2</v>
      </c>
      <c r="N81" s="88">
        <f t="shared" ref="N81" si="24">N80/M80-1</f>
        <v>1.6516170132428121E-2</v>
      </c>
      <c r="O81" s="89">
        <f t="shared" ref="O81" si="25">O80/N80-1</f>
        <v>3.8835655366582067E-2</v>
      </c>
      <c r="R81" s="60"/>
    </row>
    <row r="82" spans="3:18" ht="11.25" customHeight="1" x14ac:dyDescent="0.15"/>
    <row r="83" spans="3:18" ht="11.25" customHeight="1" x14ac:dyDescent="0.15"/>
    <row r="84" spans="3:18" ht="18.75" x14ac:dyDescent="0.25">
      <c r="C84" s="264" t="s">
        <v>216</v>
      </c>
      <c r="D84" s="265"/>
      <c r="E84" s="269" t="s">
        <v>105</v>
      </c>
      <c r="F84" s="270"/>
      <c r="G84" s="270"/>
      <c r="H84" s="270"/>
      <c r="I84" s="270"/>
      <c r="J84" s="270"/>
      <c r="K84" s="270"/>
      <c r="L84" s="270"/>
      <c r="M84" s="270"/>
      <c r="N84" s="270"/>
      <c r="O84" s="271"/>
      <c r="Q84" s="49"/>
      <c r="R84" s="49"/>
    </row>
    <row r="85" spans="3:18" ht="15" x14ac:dyDescent="0.15">
      <c r="C85" s="262" t="s">
        <v>93</v>
      </c>
      <c r="D85" s="263"/>
      <c r="E85" s="43">
        <v>3</v>
      </c>
      <c r="F85" s="44">
        <v>2004</v>
      </c>
      <c r="G85" s="44">
        <f t="shared" ref="G85:O85" si="26">F85+1</f>
        <v>2005</v>
      </c>
      <c r="H85" s="44">
        <f t="shared" si="26"/>
        <v>2006</v>
      </c>
      <c r="I85" s="44">
        <f t="shared" si="26"/>
        <v>2007</v>
      </c>
      <c r="J85" s="44">
        <f t="shared" si="26"/>
        <v>2008</v>
      </c>
      <c r="K85" s="44">
        <f t="shared" si="26"/>
        <v>2009</v>
      </c>
      <c r="L85" s="44">
        <f t="shared" si="26"/>
        <v>2010</v>
      </c>
      <c r="M85" s="44">
        <f t="shared" si="26"/>
        <v>2011</v>
      </c>
      <c r="N85" s="44">
        <f t="shared" si="26"/>
        <v>2012</v>
      </c>
      <c r="O85" s="44">
        <f t="shared" si="26"/>
        <v>2013</v>
      </c>
      <c r="P85" s="83" t="s">
        <v>91</v>
      </c>
      <c r="Q85" s="46" t="s">
        <v>88</v>
      </c>
      <c r="R85" s="47" t="s">
        <v>89</v>
      </c>
    </row>
    <row r="86" spans="3:18" ht="15" x14ac:dyDescent="0.25">
      <c r="C86" s="256"/>
      <c r="D86" s="257"/>
      <c r="E86" s="51" t="s">
        <v>0</v>
      </c>
      <c r="F86" s="52">
        <v>8272453</v>
      </c>
      <c r="G86" s="52">
        <v>8357671</v>
      </c>
      <c r="H86" s="52">
        <v>8544375</v>
      </c>
      <c r="I86" s="52">
        <v>8716691</v>
      </c>
      <c r="J86" s="52">
        <v>8846548</v>
      </c>
      <c r="K86" s="52">
        <v>9088461</v>
      </c>
      <c r="L86" s="52">
        <v>9396328</v>
      </c>
      <c r="M86" s="52">
        <v>9970230</v>
      </c>
      <c r="N86" s="52">
        <v>9890055</v>
      </c>
      <c r="O86" s="52">
        <v>9982321</v>
      </c>
      <c r="P86" s="62">
        <f>O86/$O$118</f>
        <v>7.8344422549955578E-2</v>
      </c>
      <c r="Q86" s="48">
        <f>IF(OR(O86=0, N86=0),"-",O86/N86-1)</f>
        <v>9.3291695546688924E-3</v>
      </c>
      <c r="R86" s="48">
        <f>IF(OR(O86=0, F86=0),"-",O86/F86-1)</f>
        <v>0.20669419336682848</v>
      </c>
    </row>
    <row r="87" spans="3:18" ht="15" x14ac:dyDescent="0.25">
      <c r="C87" s="256"/>
      <c r="D87" s="257"/>
      <c r="E87" s="51" t="s">
        <v>1</v>
      </c>
      <c r="F87" s="53">
        <v>0</v>
      </c>
      <c r="G87" s="53">
        <v>0</v>
      </c>
      <c r="H87" s="53">
        <v>0</v>
      </c>
      <c r="I87" s="53">
        <v>0</v>
      </c>
      <c r="J87" s="53">
        <v>0</v>
      </c>
      <c r="K87" s="53">
        <v>0</v>
      </c>
      <c r="L87" s="53">
        <v>0</v>
      </c>
      <c r="M87" s="53">
        <v>0</v>
      </c>
      <c r="N87" s="53">
        <v>0</v>
      </c>
      <c r="O87" s="53">
        <v>0</v>
      </c>
      <c r="P87" s="62">
        <f t="shared" ref="P87:P118" si="27">O87/$O$118</f>
        <v>0</v>
      </c>
      <c r="Q87" s="48" t="str">
        <f t="shared" ref="Q87:Q117" si="28">IF(OR(O87=0, N87=0),"-",O87/N87-1)</f>
        <v>-</v>
      </c>
      <c r="R87" s="48" t="str">
        <f t="shared" ref="R87:R117" si="29">IF(OR(O87=0, F87=0),"-",O87/F87-1)</f>
        <v>-</v>
      </c>
    </row>
    <row r="88" spans="3:18" ht="15" x14ac:dyDescent="0.25">
      <c r="C88" s="256"/>
      <c r="D88" s="257"/>
      <c r="E88" s="51" t="s">
        <v>2</v>
      </c>
      <c r="F88" s="53">
        <v>0</v>
      </c>
      <c r="G88" s="53">
        <v>0</v>
      </c>
      <c r="H88" s="53">
        <v>0</v>
      </c>
      <c r="I88" s="53">
        <v>3275042</v>
      </c>
      <c r="J88" s="53">
        <v>3289795</v>
      </c>
      <c r="K88" s="53">
        <v>3212491</v>
      </c>
      <c r="L88" s="53">
        <v>3272459</v>
      </c>
      <c r="M88" s="53">
        <v>3334324</v>
      </c>
      <c r="N88" s="53">
        <v>0</v>
      </c>
      <c r="O88" s="53">
        <v>0</v>
      </c>
      <c r="P88" s="62">
        <f t="shared" si="27"/>
        <v>0</v>
      </c>
      <c r="Q88" s="48" t="str">
        <f t="shared" si="28"/>
        <v>-</v>
      </c>
      <c r="R88" s="48" t="str">
        <f t="shared" si="29"/>
        <v>-</v>
      </c>
    </row>
    <row r="89" spans="3:18" ht="15" x14ac:dyDescent="0.25">
      <c r="C89" s="256"/>
      <c r="D89" s="257"/>
      <c r="E89" s="51" t="s">
        <v>3</v>
      </c>
      <c r="F89" s="53">
        <v>4723000</v>
      </c>
      <c r="G89" s="53">
        <v>4633000</v>
      </c>
      <c r="H89" s="53">
        <v>4790528</v>
      </c>
      <c r="I89" s="53">
        <v>4831452</v>
      </c>
      <c r="J89" s="53">
        <v>0</v>
      </c>
      <c r="K89" s="53">
        <v>0</v>
      </c>
      <c r="L89" s="53">
        <v>0</v>
      </c>
      <c r="M89" s="53">
        <v>0</v>
      </c>
      <c r="N89" s="53">
        <v>0</v>
      </c>
      <c r="O89" s="53">
        <v>0</v>
      </c>
      <c r="P89" s="62">
        <f t="shared" si="27"/>
        <v>0</v>
      </c>
      <c r="Q89" s="48" t="str">
        <f t="shared" si="28"/>
        <v>-</v>
      </c>
      <c r="R89" s="48" t="str">
        <f t="shared" si="29"/>
        <v>-</v>
      </c>
    </row>
    <row r="90" spans="3:18" ht="15" x14ac:dyDescent="0.25">
      <c r="C90" s="256"/>
      <c r="D90" s="257"/>
      <c r="E90" s="51" t="s">
        <v>4</v>
      </c>
      <c r="F90" s="53">
        <v>0</v>
      </c>
      <c r="G90" s="53">
        <v>0</v>
      </c>
      <c r="H90" s="53">
        <v>0</v>
      </c>
      <c r="I90" s="53">
        <v>0</v>
      </c>
      <c r="J90" s="53">
        <v>0</v>
      </c>
      <c r="K90" s="53">
        <v>0</v>
      </c>
      <c r="L90" s="53">
        <v>0</v>
      </c>
      <c r="M90" s="53">
        <v>0</v>
      </c>
      <c r="N90" s="53">
        <v>0</v>
      </c>
      <c r="O90" s="53">
        <v>0</v>
      </c>
      <c r="P90" s="62">
        <f t="shared" si="27"/>
        <v>0</v>
      </c>
      <c r="Q90" s="48" t="str">
        <f t="shared" si="28"/>
        <v>-</v>
      </c>
      <c r="R90" s="48" t="str">
        <f t="shared" si="29"/>
        <v>-</v>
      </c>
    </row>
    <row r="91" spans="3:18" ht="15" x14ac:dyDescent="0.25">
      <c r="C91" s="256"/>
      <c r="D91" s="257"/>
      <c r="E91" s="51" t="s">
        <v>5</v>
      </c>
      <c r="F91" s="53">
        <v>0</v>
      </c>
      <c r="G91" s="53">
        <v>0</v>
      </c>
      <c r="H91" s="53">
        <v>0</v>
      </c>
      <c r="I91" s="53">
        <v>0</v>
      </c>
      <c r="J91" s="53">
        <v>0</v>
      </c>
      <c r="K91" s="53">
        <v>0</v>
      </c>
      <c r="L91" s="53">
        <v>0</v>
      </c>
      <c r="M91" s="53">
        <v>0</v>
      </c>
      <c r="N91" s="53">
        <v>0</v>
      </c>
      <c r="O91" s="53">
        <v>0</v>
      </c>
      <c r="P91" s="62">
        <f t="shared" si="27"/>
        <v>0</v>
      </c>
      <c r="Q91" s="48" t="str">
        <f t="shared" si="28"/>
        <v>-</v>
      </c>
      <c r="R91" s="48" t="str">
        <f t="shared" si="29"/>
        <v>-</v>
      </c>
    </row>
    <row r="92" spans="3:18" ht="15" x14ac:dyDescent="0.25">
      <c r="C92" s="256"/>
      <c r="D92" s="257"/>
      <c r="E92" s="51" t="s">
        <v>6</v>
      </c>
      <c r="F92" s="53"/>
      <c r="G92" s="53"/>
      <c r="H92" s="53"/>
      <c r="I92" s="53"/>
      <c r="J92" s="53"/>
      <c r="K92" s="53"/>
      <c r="L92" s="53"/>
      <c r="M92" s="53"/>
      <c r="N92" s="53"/>
      <c r="O92" s="228"/>
      <c r="P92" s="62">
        <f t="shared" si="27"/>
        <v>0</v>
      </c>
      <c r="Q92" s="48" t="str">
        <f t="shared" si="28"/>
        <v>-</v>
      </c>
      <c r="R92" s="48" t="str">
        <f t="shared" si="29"/>
        <v>-</v>
      </c>
    </row>
    <row r="93" spans="3:18" ht="15" x14ac:dyDescent="0.25">
      <c r="C93" s="256"/>
      <c r="D93" s="257"/>
      <c r="E93" s="51" t="s">
        <v>7</v>
      </c>
      <c r="F93" s="53">
        <v>0</v>
      </c>
      <c r="G93" s="53">
        <v>0</v>
      </c>
      <c r="H93" s="53">
        <v>0</v>
      </c>
      <c r="I93" s="53">
        <v>0</v>
      </c>
      <c r="J93" s="53">
        <v>0</v>
      </c>
      <c r="K93" s="53">
        <v>0</v>
      </c>
      <c r="L93" s="53">
        <v>0</v>
      </c>
      <c r="M93" s="53">
        <v>0</v>
      </c>
      <c r="N93" s="53">
        <v>0</v>
      </c>
      <c r="O93" s="53">
        <v>0</v>
      </c>
      <c r="P93" s="62">
        <f t="shared" si="27"/>
        <v>0</v>
      </c>
      <c r="Q93" s="48" t="str">
        <f t="shared" si="28"/>
        <v>-</v>
      </c>
      <c r="R93" s="48" t="str">
        <f t="shared" si="29"/>
        <v>-</v>
      </c>
    </row>
    <row r="94" spans="3:18" ht="15" x14ac:dyDescent="0.25">
      <c r="C94" s="256"/>
      <c r="D94" s="257"/>
      <c r="E94" s="51" t="s">
        <v>8</v>
      </c>
      <c r="F94" s="53">
        <v>0</v>
      </c>
      <c r="G94" s="53">
        <v>0</v>
      </c>
      <c r="H94" s="53">
        <v>0</v>
      </c>
      <c r="I94" s="53">
        <v>0</v>
      </c>
      <c r="J94" s="53">
        <v>0</v>
      </c>
      <c r="K94" s="53">
        <v>0</v>
      </c>
      <c r="L94" s="53">
        <v>0</v>
      </c>
      <c r="M94" s="53">
        <v>0</v>
      </c>
      <c r="N94" s="53">
        <v>0</v>
      </c>
      <c r="O94" s="53">
        <v>0</v>
      </c>
      <c r="P94" s="62">
        <f t="shared" si="27"/>
        <v>0</v>
      </c>
      <c r="Q94" s="48" t="str">
        <f t="shared" si="28"/>
        <v>-</v>
      </c>
      <c r="R94" s="48" t="str">
        <f t="shared" si="29"/>
        <v>-</v>
      </c>
    </row>
    <row r="95" spans="3:18" ht="15" x14ac:dyDescent="0.25">
      <c r="C95" s="256"/>
      <c r="D95" s="257"/>
      <c r="E95" s="51" t="s">
        <v>9</v>
      </c>
      <c r="F95" s="53">
        <v>22681365</v>
      </c>
      <c r="G95" s="53">
        <v>22303641</v>
      </c>
      <c r="H95" s="53">
        <v>22290110</v>
      </c>
      <c r="I95" s="53">
        <v>25052548</v>
      </c>
      <c r="J95" s="53">
        <v>23938630</v>
      </c>
      <c r="K95" s="53">
        <v>24835277</v>
      </c>
      <c r="L95" s="53">
        <v>25846757</v>
      </c>
      <c r="M95" s="53">
        <v>26582905</v>
      </c>
      <c r="N95" s="53">
        <v>26110789</v>
      </c>
      <c r="O95" s="53">
        <v>26480987</v>
      </c>
      <c r="P95" s="62">
        <f t="shared" si="27"/>
        <v>0.20783118826452088</v>
      </c>
      <c r="Q95" s="48">
        <f t="shared" si="28"/>
        <v>1.4177970646539917E-2</v>
      </c>
      <c r="R95" s="48">
        <f t="shared" si="29"/>
        <v>0.16752175188750762</v>
      </c>
    </row>
    <row r="96" spans="3:18" ht="15" x14ac:dyDescent="0.25">
      <c r="C96" s="256"/>
      <c r="D96" s="257"/>
      <c r="E96" s="51" t="s">
        <v>10</v>
      </c>
      <c r="F96" s="53">
        <v>4157737</v>
      </c>
      <c r="G96" s="53">
        <v>4322585</v>
      </c>
      <c r="H96" s="53">
        <v>4495298</v>
      </c>
      <c r="I96" s="53">
        <v>4661793</v>
      </c>
      <c r="J96" s="53">
        <v>4918877</v>
      </c>
      <c r="K96" s="53">
        <v>5093322</v>
      </c>
      <c r="L96" s="53">
        <v>5294084</v>
      </c>
      <c r="M96" s="53">
        <v>5499042</v>
      </c>
      <c r="N96" s="53">
        <v>5668697</v>
      </c>
      <c r="O96" s="53">
        <v>5819830</v>
      </c>
      <c r="P96" s="62">
        <f t="shared" si="27"/>
        <v>4.5675872443784162E-2</v>
      </c>
      <c r="Q96" s="48">
        <f t="shared" si="28"/>
        <v>2.6660976940556136E-2</v>
      </c>
      <c r="R96" s="48">
        <f t="shared" si="29"/>
        <v>0.39975905161870506</v>
      </c>
    </row>
    <row r="97" spans="3:18" ht="15" x14ac:dyDescent="0.25">
      <c r="C97" s="256"/>
      <c r="D97" s="257"/>
      <c r="E97" s="51" t="s">
        <v>11</v>
      </c>
      <c r="F97" s="53">
        <v>0</v>
      </c>
      <c r="G97" s="53">
        <v>0</v>
      </c>
      <c r="H97" s="53">
        <v>0</v>
      </c>
      <c r="I97" s="53">
        <v>0</v>
      </c>
      <c r="J97" s="53">
        <v>0</v>
      </c>
      <c r="K97" s="53">
        <v>0</v>
      </c>
      <c r="L97" s="53">
        <v>0</v>
      </c>
      <c r="M97" s="53">
        <v>0</v>
      </c>
      <c r="N97" s="53">
        <v>0</v>
      </c>
      <c r="O97" s="53">
        <v>0</v>
      </c>
      <c r="P97" s="62">
        <f t="shared" si="27"/>
        <v>0</v>
      </c>
      <c r="Q97" s="48" t="str">
        <f t="shared" si="28"/>
        <v>-</v>
      </c>
      <c r="R97" s="48" t="str">
        <f t="shared" si="29"/>
        <v>-</v>
      </c>
    </row>
    <row r="98" spans="3:18" ht="15" x14ac:dyDescent="0.25">
      <c r="C98" s="256"/>
      <c r="D98" s="257"/>
      <c r="E98" s="51" t="s">
        <v>12</v>
      </c>
      <c r="F98" s="53">
        <v>0</v>
      </c>
      <c r="G98" s="53">
        <v>0</v>
      </c>
      <c r="H98" s="53">
        <v>0</v>
      </c>
      <c r="I98" s="53">
        <v>0</v>
      </c>
      <c r="J98" s="53">
        <v>0</v>
      </c>
      <c r="K98" s="53">
        <v>0</v>
      </c>
      <c r="L98" s="53">
        <v>0</v>
      </c>
      <c r="M98" s="53">
        <v>0</v>
      </c>
      <c r="N98" s="53">
        <v>0</v>
      </c>
      <c r="O98" s="53">
        <v>0</v>
      </c>
      <c r="P98" s="62">
        <f t="shared" si="27"/>
        <v>0</v>
      </c>
      <c r="Q98" s="48" t="str">
        <f t="shared" si="28"/>
        <v>-</v>
      </c>
      <c r="R98" s="48" t="str">
        <f t="shared" si="29"/>
        <v>-</v>
      </c>
    </row>
    <row r="99" spans="3:18" ht="15" x14ac:dyDescent="0.25">
      <c r="C99" s="256"/>
      <c r="D99" s="257"/>
      <c r="E99" s="51" t="s">
        <v>13</v>
      </c>
      <c r="F99" s="53">
        <v>2002511</v>
      </c>
      <c r="G99" s="53">
        <v>2111134</v>
      </c>
      <c r="H99" s="53">
        <v>2281241</v>
      </c>
      <c r="I99" s="53">
        <v>2407820</v>
      </c>
      <c r="J99" s="53">
        <v>2527146</v>
      </c>
      <c r="K99" s="53">
        <v>2449653</v>
      </c>
      <c r="L99" s="53">
        <v>2389889</v>
      </c>
      <c r="M99" s="53">
        <v>2384575</v>
      </c>
      <c r="N99" s="53">
        <v>2341888</v>
      </c>
      <c r="O99" s="53">
        <v>2390181</v>
      </c>
      <c r="P99" s="62">
        <f t="shared" si="27"/>
        <v>1.8758898880818935E-2</v>
      </c>
      <c r="Q99" s="48">
        <f t="shared" si="28"/>
        <v>2.0621396070179321E-2</v>
      </c>
      <c r="R99" s="48">
        <f t="shared" si="29"/>
        <v>0.19359194531266</v>
      </c>
    </row>
    <row r="100" spans="3:18" ht="15" x14ac:dyDescent="0.25">
      <c r="C100" s="256"/>
      <c r="D100" s="257"/>
      <c r="E100" s="51" t="s">
        <v>14</v>
      </c>
      <c r="F100" s="53">
        <v>4361165</v>
      </c>
      <c r="G100" s="53">
        <v>4614209</v>
      </c>
      <c r="H100" s="53">
        <v>4794083</v>
      </c>
      <c r="I100" s="53">
        <v>4888185</v>
      </c>
      <c r="J100" s="53">
        <v>5069623</v>
      </c>
      <c r="K100" s="53">
        <v>4907687</v>
      </c>
      <c r="L100" s="53">
        <v>4880102</v>
      </c>
      <c r="M100" s="53">
        <v>4879850</v>
      </c>
      <c r="N100" s="53">
        <v>5070183</v>
      </c>
      <c r="O100" s="53">
        <v>5144300</v>
      </c>
      <c r="P100" s="62">
        <f t="shared" si="27"/>
        <v>4.0374098661397129E-2</v>
      </c>
      <c r="Q100" s="48">
        <f t="shared" si="28"/>
        <v>1.4618210033050083E-2</v>
      </c>
      <c r="R100" s="48">
        <f t="shared" si="29"/>
        <v>0.17957013779574948</v>
      </c>
    </row>
    <row r="101" spans="3:18" ht="15" x14ac:dyDescent="0.25">
      <c r="C101" s="256"/>
      <c r="D101" s="257"/>
      <c r="E101" s="51" t="s">
        <v>15</v>
      </c>
      <c r="F101" s="53">
        <v>0</v>
      </c>
      <c r="G101" s="53">
        <v>0</v>
      </c>
      <c r="H101" s="53">
        <v>0</v>
      </c>
      <c r="I101" s="53">
        <v>0</v>
      </c>
      <c r="J101" s="53">
        <v>0</v>
      </c>
      <c r="K101" s="53">
        <v>0</v>
      </c>
      <c r="L101" s="53">
        <v>0</v>
      </c>
      <c r="M101" s="53">
        <v>0</v>
      </c>
      <c r="N101" s="53">
        <v>0</v>
      </c>
      <c r="O101" s="53">
        <v>0</v>
      </c>
      <c r="P101" s="62">
        <f t="shared" si="27"/>
        <v>0</v>
      </c>
      <c r="Q101" s="48" t="str">
        <f t="shared" si="28"/>
        <v>-</v>
      </c>
      <c r="R101" s="48" t="str">
        <f t="shared" si="29"/>
        <v>-</v>
      </c>
    </row>
    <row r="102" spans="3:18" ht="15" x14ac:dyDescent="0.25">
      <c r="C102" s="256"/>
      <c r="D102" s="257"/>
      <c r="E102" s="51" t="s">
        <v>16</v>
      </c>
      <c r="F102" s="53">
        <v>0</v>
      </c>
      <c r="G102" s="53">
        <v>0</v>
      </c>
      <c r="H102" s="53">
        <v>0</v>
      </c>
      <c r="I102" s="53">
        <v>0</v>
      </c>
      <c r="J102" s="53">
        <v>0</v>
      </c>
      <c r="K102" s="53">
        <v>0</v>
      </c>
      <c r="L102" s="53">
        <v>0</v>
      </c>
      <c r="M102" s="53">
        <v>0</v>
      </c>
      <c r="N102" s="53">
        <v>0</v>
      </c>
      <c r="O102" s="53">
        <v>0</v>
      </c>
      <c r="P102" s="62">
        <f t="shared" si="27"/>
        <v>0</v>
      </c>
      <c r="Q102" s="48" t="str">
        <f t="shared" si="28"/>
        <v>-</v>
      </c>
      <c r="R102" s="48" t="str">
        <f t="shared" si="29"/>
        <v>-</v>
      </c>
    </row>
    <row r="103" spans="3:18" ht="15" x14ac:dyDescent="0.25">
      <c r="C103" s="256"/>
      <c r="D103" s="257"/>
      <c r="E103" s="51" t="s">
        <v>17</v>
      </c>
      <c r="F103" s="53">
        <v>0</v>
      </c>
      <c r="G103" s="53">
        <v>0</v>
      </c>
      <c r="H103" s="53">
        <v>0</v>
      </c>
      <c r="I103" s="53">
        <v>0</v>
      </c>
      <c r="J103" s="53">
        <v>0</v>
      </c>
      <c r="K103" s="53">
        <v>0</v>
      </c>
      <c r="L103" s="53">
        <v>0</v>
      </c>
      <c r="M103" s="53">
        <v>0</v>
      </c>
      <c r="N103" s="53">
        <v>0</v>
      </c>
      <c r="O103" s="53">
        <v>0</v>
      </c>
      <c r="P103" s="62">
        <f t="shared" si="27"/>
        <v>0</v>
      </c>
      <c r="Q103" s="48" t="str">
        <f t="shared" si="28"/>
        <v>-</v>
      </c>
      <c r="R103" s="48" t="str">
        <f t="shared" si="29"/>
        <v>-</v>
      </c>
    </row>
    <row r="104" spans="3:18" ht="15" x14ac:dyDescent="0.25">
      <c r="C104" s="256"/>
      <c r="D104" s="257"/>
      <c r="E104" s="51" t="s">
        <v>18</v>
      </c>
      <c r="F104" s="53">
        <v>0</v>
      </c>
      <c r="G104" s="53">
        <v>0</v>
      </c>
      <c r="H104" s="53">
        <v>0</v>
      </c>
      <c r="I104" s="53">
        <v>0</v>
      </c>
      <c r="J104" s="53">
        <v>0</v>
      </c>
      <c r="K104" s="53">
        <v>0</v>
      </c>
      <c r="L104" s="53">
        <v>0</v>
      </c>
      <c r="M104" s="53">
        <v>0</v>
      </c>
      <c r="N104" s="53">
        <v>0</v>
      </c>
      <c r="O104" s="53">
        <v>0</v>
      </c>
      <c r="P104" s="62">
        <f t="shared" si="27"/>
        <v>0</v>
      </c>
      <c r="Q104" s="48" t="str">
        <f t="shared" si="28"/>
        <v>-</v>
      </c>
      <c r="R104" s="48" t="str">
        <f t="shared" si="29"/>
        <v>-</v>
      </c>
    </row>
    <row r="105" spans="3:18" ht="15" x14ac:dyDescent="0.25">
      <c r="C105" s="256"/>
      <c r="D105" s="257"/>
      <c r="E105" s="51" t="s">
        <v>19</v>
      </c>
      <c r="F105" s="53">
        <v>0</v>
      </c>
      <c r="G105" s="53">
        <v>0</v>
      </c>
      <c r="H105" s="53">
        <v>0</v>
      </c>
      <c r="I105" s="53">
        <v>0</v>
      </c>
      <c r="J105" s="53">
        <v>0</v>
      </c>
      <c r="K105" s="53">
        <v>0</v>
      </c>
      <c r="L105" s="53">
        <v>0</v>
      </c>
      <c r="M105" s="53">
        <v>0</v>
      </c>
      <c r="N105" s="53">
        <v>0</v>
      </c>
      <c r="O105" s="53">
        <v>0</v>
      </c>
      <c r="P105" s="62">
        <f t="shared" si="27"/>
        <v>0</v>
      </c>
      <c r="Q105" s="48" t="str">
        <f t="shared" si="28"/>
        <v>-</v>
      </c>
      <c r="R105" s="48" t="str">
        <f t="shared" si="29"/>
        <v>-</v>
      </c>
    </row>
    <row r="106" spans="3:18" ht="15" x14ac:dyDescent="0.25">
      <c r="C106" s="256"/>
      <c r="D106" s="257"/>
      <c r="E106" s="51" t="s">
        <v>20</v>
      </c>
      <c r="F106" s="53">
        <v>1387303</v>
      </c>
      <c r="G106" s="53">
        <v>1515629</v>
      </c>
      <c r="H106" s="53">
        <v>1569935</v>
      </c>
      <c r="I106" s="53">
        <v>2017839</v>
      </c>
      <c r="J106" s="53">
        <v>2070254</v>
      </c>
      <c r="K106" s="53">
        <v>1744314</v>
      </c>
      <c r="L106" s="53">
        <v>1875229</v>
      </c>
      <c r="M106" s="53">
        <v>2616761</v>
      </c>
      <c r="N106" s="53">
        <v>2903218</v>
      </c>
      <c r="O106" s="53">
        <v>3008629</v>
      </c>
      <c r="P106" s="62">
        <f t="shared" si="27"/>
        <v>2.3612675015364692E-2</v>
      </c>
      <c r="Q106" s="48">
        <f t="shared" si="28"/>
        <v>3.6308330962401048E-2</v>
      </c>
      <c r="R106" s="48">
        <f t="shared" si="29"/>
        <v>1.1686891760487796</v>
      </c>
    </row>
    <row r="107" spans="3:18" ht="15" x14ac:dyDescent="0.25">
      <c r="C107" s="256"/>
      <c r="D107" s="257"/>
      <c r="E107" s="51" t="s">
        <v>21</v>
      </c>
      <c r="F107" s="53">
        <v>260000</v>
      </c>
      <c r="G107" s="53">
        <v>280000</v>
      </c>
      <c r="H107" s="53">
        <v>280000</v>
      </c>
      <c r="I107" s="53">
        <v>280000</v>
      </c>
      <c r="J107" s="53">
        <v>247437</v>
      </c>
      <c r="K107" s="53">
        <v>261813</v>
      </c>
      <c r="L107" s="53">
        <v>270566</v>
      </c>
      <c r="M107" s="53">
        <v>273555</v>
      </c>
      <c r="N107" s="53">
        <v>259698</v>
      </c>
      <c r="O107" s="53">
        <v>272924</v>
      </c>
      <c r="P107" s="62">
        <f t="shared" si="27"/>
        <v>2.1419941494592366E-3</v>
      </c>
      <c r="Q107" s="48">
        <f t="shared" si="28"/>
        <v>5.092838604840999E-2</v>
      </c>
      <c r="R107" s="48">
        <f t="shared" si="29"/>
        <v>4.9707692307692231E-2</v>
      </c>
    </row>
    <row r="108" spans="3:18" ht="15" x14ac:dyDescent="0.25">
      <c r="C108" s="256"/>
      <c r="D108" s="257"/>
      <c r="E108" s="51" t="s">
        <v>22</v>
      </c>
      <c r="F108" s="53">
        <v>0</v>
      </c>
      <c r="G108" s="53">
        <v>0</v>
      </c>
      <c r="H108" s="53">
        <v>0</v>
      </c>
      <c r="I108" s="53">
        <v>0</v>
      </c>
      <c r="J108" s="53">
        <v>0</v>
      </c>
      <c r="K108" s="53">
        <v>0</v>
      </c>
      <c r="L108" s="53">
        <v>0</v>
      </c>
      <c r="M108" s="53">
        <v>0</v>
      </c>
      <c r="N108" s="53">
        <v>0</v>
      </c>
      <c r="O108" s="53">
        <v>0</v>
      </c>
      <c r="P108" s="62">
        <f t="shared" si="27"/>
        <v>0</v>
      </c>
      <c r="Q108" s="48" t="str">
        <f t="shared" si="28"/>
        <v>-</v>
      </c>
      <c r="R108" s="48" t="str">
        <f t="shared" si="29"/>
        <v>-</v>
      </c>
    </row>
    <row r="109" spans="3:18" ht="15" x14ac:dyDescent="0.25">
      <c r="C109" s="256"/>
      <c r="D109" s="257"/>
      <c r="E109" s="51" t="s">
        <v>23</v>
      </c>
      <c r="F109" s="53">
        <v>3138358</v>
      </c>
      <c r="G109" s="53">
        <v>3222210</v>
      </c>
      <c r="H109" s="53">
        <v>3276404</v>
      </c>
      <c r="I109" s="53">
        <v>3389759</v>
      </c>
      <c r="J109" s="53">
        <v>3487879</v>
      </c>
      <c r="K109" s="53">
        <v>3615266</v>
      </c>
      <c r="L109" s="53">
        <v>3742621</v>
      </c>
      <c r="M109" s="53">
        <v>3867242</v>
      </c>
      <c r="N109" s="53">
        <v>3942651</v>
      </c>
      <c r="O109" s="53">
        <v>4010511</v>
      </c>
      <c r="P109" s="62">
        <f t="shared" si="27"/>
        <v>3.1475762843655788E-2</v>
      </c>
      <c r="Q109" s="48">
        <f t="shared" si="28"/>
        <v>1.7211769441423996E-2</v>
      </c>
      <c r="R109" s="48">
        <f t="shared" si="29"/>
        <v>0.27790105526520548</v>
      </c>
    </row>
    <row r="110" spans="3:18" ht="15" x14ac:dyDescent="0.25">
      <c r="C110" s="256"/>
      <c r="D110" s="257"/>
      <c r="E110" s="51" t="s">
        <v>24</v>
      </c>
      <c r="F110" s="53">
        <v>17107256</v>
      </c>
      <c r="G110" s="53">
        <v>17531040</v>
      </c>
      <c r="H110" s="53">
        <v>18688592</v>
      </c>
      <c r="I110" s="53">
        <v>19911644</v>
      </c>
      <c r="J110" s="53">
        <v>21346359</v>
      </c>
      <c r="K110" s="53">
        <v>22353632</v>
      </c>
      <c r="L110" s="53">
        <v>23499003</v>
      </c>
      <c r="M110" s="53">
        <v>24327865</v>
      </c>
      <c r="N110" s="53">
        <v>24494058</v>
      </c>
      <c r="O110" s="228">
        <v>24494058</v>
      </c>
      <c r="P110" s="62">
        <f t="shared" si="27"/>
        <v>0.19223713902960241</v>
      </c>
      <c r="Q110" s="48">
        <f t="shared" si="28"/>
        <v>0</v>
      </c>
      <c r="R110" s="48">
        <f t="shared" si="29"/>
        <v>0.4317935032947422</v>
      </c>
    </row>
    <row r="111" spans="3:18" ht="15" x14ac:dyDescent="0.25">
      <c r="C111" s="256"/>
      <c r="D111" s="257"/>
      <c r="E111" s="51" t="s">
        <v>25</v>
      </c>
      <c r="F111" s="53">
        <v>5844265.2572675217</v>
      </c>
      <c r="G111" s="53">
        <v>5984676.8442860655</v>
      </c>
      <c r="H111" s="53">
        <v>6206653.933948935</v>
      </c>
      <c r="I111" s="53">
        <v>6320983.1210220158</v>
      </c>
      <c r="J111" s="53">
        <v>6441771.3348009819</v>
      </c>
      <c r="K111" s="53">
        <v>6443017.2660757266</v>
      </c>
      <c r="L111" s="53">
        <v>6549251.4970507147</v>
      </c>
      <c r="M111" s="53">
        <v>6505198.4210179802</v>
      </c>
      <c r="N111" s="53">
        <v>6432583.1459455593</v>
      </c>
      <c r="O111" s="53">
        <v>6459147.8317927988</v>
      </c>
      <c r="P111" s="62">
        <f t="shared" si="27"/>
        <v>5.0693441640136033E-2</v>
      </c>
      <c r="Q111" s="48">
        <f t="shared" si="28"/>
        <v>4.1297073422179587E-3</v>
      </c>
      <c r="R111" s="48">
        <f t="shared" si="29"/>
        <v>0.10521127078560499</v>
      </c>
    </row>
    <row r="112" spans="3:18" ht="15" x14ac:dyDescent="0.25">
      <c r="C112" s="256"/>
      <c r="D112" s="257"/>
      <c r="E112" s="51" t="s">
        <v>26</v>
      </c>
      <c r="F112" s="53">
        <v>3132677</v>
      </c>
      <c r="G112" s="53">
        <f>(F112+($F$112*($J$112/$F$112-1)/4))</f>
        <v>2678892.5</v>
      </c>
      <c r="H112" s="53">
        <f>(G112+($F$112*($J$112/$F$112-1)/4))</f>
        <v>2225108</v>
      </c>
      <c r="I112" s="53">
        <f>(H112+($F$112*($J$112/$F$112-1)/4))</f>
        <v>1771323.5</v>
      </c>
      <c r="J112" s="53">
        <v>1317539</v>
      </c>
      <c r="K112" s="53">
        <f>AVERAGE(J112,L112)</f>
        <v>1060493</v>
      </c>
      <c r="L112" s="53">
        <v>803447</v>
      </c>
      <c r="M112" s="53"/>
      <c r="N112" s="53"/>
      <c r="O112" s="53"/>
      <c r="P112" s="62">
        <f t="shared" si="27"/>
        <v>0</v>
      </c>
      <c r="Q112" s="48" t="str">
        <f t="shared" si="28"/>
        <v>-</v>
      </c>
      <c r="R112" s="48" t="str">
        <f t="shared" si="29"/>
        <v>-</v>
      </c>
    </row>
    <row r="113" spans="3:18" ht="15" x14ac:dyDescent="0.25">
      <c r="C113" s="256"/>
      <c r="D113" s="257"/>
      <c r="E113" s="51" t="s">
        <v>27</v>
      </c>
      <c r="F113" s="53">
        <v>11225258</v>
      </c>
      <c r="G113" s="53">
        <v>11176591</v>
      </c>
      <c r="H113" s="53">
        <v>11477449</v>
      </c>
      <c r="I113" s="53">
        <v>11485166</v>
      </c>
      <c r="J113" s="53">
        <v>9409184</v>
      </c>
      <c r="K113" s="53">
        <v>11840770</v>
      </c>
      <c r="L113" s="53">
        <v>12217373</v>
      </c>
      <c r="M113" s="53">
        <v>12181324</v>
      </c>
      <c r="N113" s="53">
        <v>12277448</v>
      </c>
      <c r="O113" s="53">
        <v>12441020</v>
      </c>
      <c r="P113" s="62">
        <f t="shared" si="27"/>
        <v>9.7641072435203022E-2</v>
      </c>
      <c r="Q113" s="48">
        <f t="shared" si="28"/>
        <v>1.3322964186042618E-2</v>
      </c>
      <c r="R113" s="48">
        <f t="shared" si="29"/>
        <v>0.10830592936037631</v>
      </c>
    </row>
    <row r="114" spans="3:18" ht="15" x14ac:dyDescent="0.25">
      <c r="C114" s="256"/>
      <c r="D114" s="257"/>
      <c r="E114" s="51" t="s">
        <v>28</v>
      </c>
      <c r="F114" s="53">
        <v>3316960</v>
      </c>
      <c r="G114" s="53">
        <v>3355402</v>
      </c>
      <c r="H114" s="53">
        <v>3270138</v>
      </c>
      <c r="I114" s="53">
        <v>3464376</v>
      </c>
      <c r="J114" s="53">
        <v>3747285</v>
      </c>
      <c r="K114" s="53">
        <v>3555228</v>
      </c>
      <c r="L114" s="53">
        <v>3975658</v>
      </c>
      <c r="M114" s="53">
        <v>4236521</v>
      </c>
      <c r="N114" s="53">
        <v>4260892</v>
      </c>
      <c r="O114" s="53">
        <v>4258940</v>
      </c>
      <c r="P114" s="62">
        <f t="shared" si="27"/>
        <v>3.342551246097053E-2</v>
      </c>
      <c r="Q114" s="48">
        <f t="shared" si="28"/>
        <v>-4.5812003683731728E-4</v>
      </c>
      <c r="R114" s="48">
        <f t="shared" si="29"/>
        <v>0.28398895374077471</v>
      </c>
    </row>
    <row r="115" spans="3:18" ht="15" x14ac:dyDescent="0.25">
      <c r="C115" s="256"/>
      <c r="D115" s="257"/>
      <c r="E115" s="51" t="s">
        <v>29</v>
      </c>
      <c r="F115" s="53">
        <v>2016832</v>
      </c>
      <c r="G115" s="53">
        <v>1979626</v>
      </c>
      <c r="H115" s="53">
        <v>2135746</v>
      </c>
      <c r="I115" s="53">
        <v>2292028</v>
      </c>
      <c r="J115" s="53">
        <v>2300000</v>
      </c>
      <c r="K115" s="53">
        <v>2096693</v>
      </c>
      <c r="L115" s="53">
        <v>1994398</v>
      </c>
      <c r="M115" s="53">
        <v>2192223</v>
      </c>
      <c r="N115" s="53">
        <v>2354715</v>
      </c>
      <c r="O115" s="228">
        <v>2354715</v>
      </c>
      <c r="P115" s="62">
        <f t="shared" si="27"/>
        <v>1.8480550459629441E-2</v>
      </c>
      <c r="Q115" s="48">
        <f t="shared" si="28"/>
        <v>0</v>
      </c>
      <c r="R115" s="48">
        <f t="shared" si="29"/>
        <v>0.16753155443785106</v>
      </c>
    </row>
    <row r="116" spans="3:18" ht="15" x14ac:dyDescent="0.25">
      <c r="C116" s="256"/>
      <c r="D116" s="257"/>
      <c r="E116" s="51" t="s">
        <v>30</v>
      </c>
      <c r="F116" s="53">
        <v>10596302</v>
      </c>
      <c r="G116" s="53">
        <v>11565216</v>
      </c>
      <c r="H116" s="53">
        <v>13663319</v>
      </c>
      <c r="I116" s="53">
        <v>14890198</v>
      </c>
      <c r="J116" s="53">
        <v>14894254</v>
      </c>
      <c r="K116" s="53">
        <v>15149139</v>
      </c>
      <c r="L116" s="53">
        <v>16501021</v>
      </c>
      <c r="M116" s="53">
        <v>18618555</v>
      </c>
      <c r="N116" s="53">
        <v>19575367.542246372</v>
      </c>
      <c r="O116" s="53">
        <v>20271651.01697845</v>
      </c>
      <c r="P116" s="62">
        <f t="shared" si="27"/>
        <v>0.15909834927762753</v>
      </c>
      <c r="Q116" s="48">
        <f t="shared" si="28"/>
        <v>3.5569369169156095E-2</v>
      </c>
      <c r="R116" s="48">
        <f t="shared" si="29"/>
        <v>0.91308732206560839</v>
      </c>
    </row>
    <row r="117" spans="3:18" ht="15" x14ac:dyDescent="0.25">
      <c r="C117" s="256"/>
      <c r="D117" s="257"/>
      <c r="E117" s="54" t="s">
        <v>41</v>
      </c>
      <c r="F117" s="53">
        <v>25938</v>
      </c>
      <c r="G117" s="53">
        <v>27424</v>
      </c>
      <c r="H117" s="53">
        <v>29315</v>
      </c>
      <c r="I117" s="53">
        <v>24477</v>
      </c>
      <c r="J117" s="53">
        <f>(I117+($I$117*($N$117/$I$117-1)/5))</f>
        <v>24769.262999999999</v>
      </c>
      <c r="K117" s="53">
        <f>(J117+($I$117*($N$117/$I$117-1)/5))</f>
        <v>25061.525999999998</v>
      </c>
      <c r="L117" s="53">
        <f>(K117+($I$117*($N$117/$I$117-1)/5))</f>
        <v>25353.788999999997</v>
      </c>
      <c r="M117" s="53">
        <f>(L117+($I$117*($N$117/$I$117-1)/5))</f>
        <v>25646.051999999996</v>
      </c>
      <c r="N117" s="53">
        <v>25938.315000000002</v>
      </c>
      <c r="O117" s="53">
        <v>26632.701000000001</v>
      </c>
      <c r="P117" s="62">
        <f t="shared" si="27"/>
        <v>2.09021887874636E-4</v>
      </c>
      <c r="Q117" s="48">
        <f t="shared" si="28"/>
        <v>2.6770667254214509E-2</v>
      </c>
      <c r="R117" s="48">
        <f t="shared" si="29"/>
        <v>2.6783136710617717E-2</v>
      </c>
    </row>
    <row r="118" spans="3:18" ht="15.75" thickBot="1" x14ac:dyDescent="0.3">
      <c r="C118" s="258"/>
      <c r="D118" s="259"/>
      <c r="E118" s="63" t="s">
        <v>85</v>
      </c>
      <c r="F118" s="64">
        <f t="shared" ref="F118:O118" si="30">SUM(F86:F117)</f>
        <v>104249380.25726752</v>
      </c>
      <c r="G118" s="64">
        <f t="shared" si="30"/>
        <v>105658947.34428607</v>
      </c>
      <c r="H118" s="64">
        <f t="shared" si="30"/>
        <v>110018294.93394893</v>
      </c>
      <c r="I118" s="64">
        <f t="shared" si="30"/>
        <v>119681324.62102202</v>
      </c>
      <c r="J118" s="64">
        <f t="shared" si="30"/>
        <v>113877350.59780098</v>
      </c>
      <c r="K118" s="64">
        <f t="shared" si="30"/>
        <v>117732317.79207572</v>
      </c>
      <c r="L118" s="64">
        <f t="shared" si="30"/>
        <v>122533540.28605072</v>
      </c>
      <c r="M118" s="64">
        <f t="shared" si="30"/>
        <v>127495816.47301798</v>
      </c>
      <c r="N118" s="64">
        <f t="shared" si="30"/>
        <v>125608181.00319193</v>
      </c>
      <c r="O118" s="64">
        <f t="shared" si="30"/>
        <v>127415847.54977125</v>
      </c>
      <c r="P118" s="62">
        <f t="shared" si="27"/>
        <v>1</v>
      </c>
    </row>
    <row r="119" spans="3:18" ht="20.25" customHeight="1" thickTop="1" thickBot="1" x14ac:dyDescent="0.3">
      <c r="C119" s="260"/>
      <c r="D119" s="261"/>
      <c r="E119" s="65" t="s">
        <v>86</v>
      </c>
      <c r="F119" s="64">
        <v>96393703.25726752</v>
      </c>
      <c r="G119" s="64">
        <v>98347054.844286069</v>
      </c>
      <c r="H119" s="64">
        <v>103002658.93394893</v>
      </c>
      <c r="I119" s="64">
        <v>109803507.12102202</v>
      </c>
      <c r="J119" s="64">
        <v>109270016.59780098</v>
      </c>
      <c r="K119" s="64">
        <v>113459333.79207572</v>
      </c>
      <c r="L119" s="64">
        <v>118457634.28605072</v>
      </c>
      <c r="M119" s="64">
        <v>124161492.47301798</v>
      </c>
      <c r="N119" s="64">
        <v>125608181.00319192</v>
      </c>
      <c r="O119" s="64">
        <v>127415847.54977125</v>
      </c>
      <c r="P119" s="62">
        <f>O119/$O$118</f>
        <v>1</v>
      </c>
      <c r="Q119" s="48">
        <f>IF(OR(O119=0, N119=0),"-",O119/N119-1)</f>
        <v>1.4391312191149419E-2</v>
      </c>
      <c r="R119" s="48">
        <f>IF(OR(O119=0, F119=0),"-",O119/F119-1)</f>
        <v>0.32182749748402095</v>
      </c>
    </row>
    <row r="120" spans="3:18" ht="15.75" thickTop="1" x14ac:dyDescent="0.25">
      <c r="E120" s="57" t="s">
        <v>87</v>
      </c>
      <c r="F120" s="88"/>
      <c r="G120" s="88">
        <f t="shared" ref="G120:O120" si="31">G119/F119-1</f>
        <v>2.0264306910226404E-2</v>
      </c>
      <c r="H120" s="88">
        <f t="shared" si="31"/>
        <v>4.7338520681011964E-2</v>
      </c>
      <c r="I120" s="88">
        <f t="shared" si="31"/>
        <v>6.6025947848920685E-2</v>
      </c>
      <c r="J120" s="88">
        <f t="shared" si="31"/>
        <v>-4.8585927463412615E-3</v>
      </c>
      <c r="K120" s="88">
        <f t="shared" si="31"/>
        <v>3.8339128378598986E-2</v>
      </c>
      <c r="L120" s="88">
        <f t="shared" si="31"/>
        <v>4.4053673919281389E-2</v>
      </c>
      <c r="M120" s="88">
        <f t="shared" si="31"/>
        <v>4.8151039157118491E-2</v>
      </c>
      <c r="N120" s="88">
        <f t="shared" si="31"/>
        <v>1.1651668334192511E-2</v>
      </c>
      <c r="O120" s="89">
        <f t="shared" si="31"/>
        <v>1.4391312191149419E-2</v>
      </c>
      <c r="R120" s="60"/>
    </row>
    <row r="122" spans="3:18" x14ac:dyDescent="0.15">
      <c r="F122" s="16"/>
      <c r="G122" s="16"/>
    </row>
    <row r="123" spans="3:18" ht="18.75" x14ac:dyDescent="0.25">
      <c r="C123" s="264" t="s">
        <v>224</v>
      </c>
      <c r="D123" s="265"/>
      <c r="E123" s="269" t="s">
        <v>106</v>
      </c>
      <c r="F123" s="270">
        <v>1497</v>
      </c>
      <c r="G123" s="270" t="s">
        <v>34</v>
      </c>
      <c r="H123" s="270"/>
      <c r="I123" s="270"/>
      <c r="J123" s="270"/>
      <c r="K123" s="270"/>
      <c r="L123" s="270"/>
      <c r="M123" s="270"/>
      <c r="N123" s="270"/>
      <c r="O123" s="271"/>
      <c r="Q123" s="49"/>
      <c r="R123" s="49"/>
    </row>
    <row r="124" spans="3:18" ht="15" x14ac:dyDescent="0.15">
      <c r="C124" s="262" t="s">
        <v>93</v>
      </c>
      <c r="D124" s="263"/>
      <c r="E124" s="43">
        <v>4</v>
      </c>
      <c r="F124" s="44">
        <v>2004</v>
      </c>
      <c r="G124" s="44">
        <f t="shared" ref="G124:O124" si="32">F124+1</f>
        <v>2005</v>
      </c>
      <c r="H124" s="44">
        <f t="shared" si="32"/>
        <v>2006</v>
      </c>
      <c r="I124" s="44">
        <f t="shared" si="32"/>
        <v>2007</v>
      </c>
      <c r="J124" s="44">
        <f t="shared" si="32"/>
        <v>2008</v>
      </c>
      <c r="K124" s="44">
        <f t="shared" si="32"/>
        <v>2009</v>
      </c>
      <c r="L124" s="44">
        <f t="shared" si="32"/>
        <v>2010</v>
      </c>
      <c r="M124" s="44">
        <f t="shared" si="32"/>
        <v>2011</v>
      </c>
      <c r="N124" s="44">
        <f t="shared" si="32"/>
        <v>2012</v>
      </c>
      <c r="O124" s="44">
        <f t="shared" si="32"/>
        <v>2013</v>
      </c>
      <c r="P124" s="83" t="s">
        <v>91</v>
      </c>
      <c r="Q124" s="46" t="s">
        <v>88</v>
      </c>
      <c r="R124" s="47" t="s">
        <v>89</v>
      </c>
    </row>
    <row r="125" spans="3:18" ht="15" x14ac:dyDescent="0.25">
      <c r="C125" s="256"/>
      <c r="D125" s="257"/>
      <c r="E125" s="51" t="s">
        <v>0</v>
      </c>
      <c r="F125" s="52">
        <v>0</v>
      </c>
      <c r="G125" s="52">
        <v>0</v>
      </c>
      <c r="H125" s="52">
        <v>0</v>
      </c>
      <c r="I125" s="52">
        <v>0</v>
      </c>
      <c r="J125" s="52">
        <v>0</v>
      </c>
      <c r="K125" s="52">
        <v>0</v>
      </c>
      <c r="L125" s="52">
        <v>0</v>
      </c>
      <c r="M125" s="52">
        <v>0</v>
      </c>
      <c r="N125" s="52">
        <v>0</v>
      </c>
      <c r="O125" s="52">
        <v>0</v>
      </c>
      <c r="P125" s="62" t="str">
        <f>IF(OR(O125=0),"-",O125/$O$157)</f>
        <v>-</v>
      </c>
      <c r="Q125" s="48" t="str">
        <f>IF(OR(O125=0, N125=0),"-",O125/N125-1)</f>
        <v>-</v>
      </c>
      <c r="R125" s="48" t="str">
        <f>IF(OR(O125=0, F125=0),"-",O125/F125-1)</f>
        <v>-</v>
      </c>
    </row>
    <row r="126" spans="3:18" ht="15" x14ac:dyDescent="0.25">
      <c r="C126" s="256"/>
      <c r="D126" s="257"/>
      <c r="E126" s="51" t="s">
        <v>1</v>
      </c>
      <c r="F126" s="53">
        <v>0</v>
      </c>
      <c r="G126" s="53">
        <v>0</v>
      </c>
      <c r="H126" s="53">
        <v>0</v>
      </c>
      <c r="I126" s="53">
        <v>0</v>
      </c>
      <c r="J126" s="53">
        <v>0</v>
      </c>
      <c r="K126" s="53">
        <v>0</v>
      </c>
      <c r="L126" s="53">
        <v>0</v>
      </c>
      <c r="M126" s="53">
        <v>0</v>
      </c>
      <c r="N126" s="53">
        <v>0</v>
      </c>
      <c r="O126" s="53">
        <v>0</v>
      </c>
      <c r="P126" s="62" t="str">
        <f t="shared" ref="P126:P157" si="33">IF(OR(O126=0),"-",O126/$O$157)</f>
        <v>-</v>
      </c>
      <c r="Q126" s="48" t="str">
        <f t="shared" ref="Q126:Q158" si="34">IF(OR(O126=0, N126=0),"-",O126/N126-1)</f>
        <v>-</v>
      </c>
      <c r="R126" s="48" t="str">
        <f t="shared" ref="R126:R158" si="35">IF(OR(O126=0, F126=0),"-",O126/F126-1)</f>
        <v>-</v>
      </c>
    </row>
    <row r="127" spans="3:18" ht="15" x14ac:dyDescent="0.25">
      <c r="C127" s="256"/>
      <c r="D127" s="257"/>
      <c r="E127" s="51" t="s">
        <v>2</v>
      </c>
      <c r="F127" s="53">
        <v>0</v>
      </c>
      <c r="G127" s="53">
        <v>0</v>
      </c>
      <c r="H127" s="53">
        <v>0</v>
      </c>
      <c r="I127" s="53">
        <v>0</v>
      </c>
      <c r="J127" s="53">
        <v>0</v>
      </c>
      <c r="K127" s="53">
        <v>0</v>
      </c>
      <c r="L127" s="53">
        <v>0</v>
      </c>
      <c r="M127" s="53">
        <v>0</v>
      </c>
      <c r="N127" s="53">
        <v>0</v>
      </c>
      <c r="O127" s="53">
        <v>0</v>
      </c>
      <c r="P127" s="62" t="str">
        <f t="shared" si="33"/>
        <v>-</v>
      </c>
      <c r="Q127" s="48" t="str">
        <f t="shared" si="34"/>
        <v>-</v>
      </c>
      <c r="R127" s="48" t="str">
        <f t="shared" si="35"/>
        <v>-</v>
      </c>
    </row>
    <row r="128" spans="3:18" ht="15" x14ac:dyDescent="0.25">
      <c r="C128" s="256"/>
      <c r="D128" s="257"/>
      <c r="E128" s="51" t="s">
        <v>3</v>
      </c>
      <c r="F128" s="53">
        <v>0</v>
      </c>
      <c r="G128" s="53">
        <v>0</v>
      </c>
      <c r="H128" s="53">
        <v>0</v>
      </c>
      <c r="I128" s="53">
        <v>0</v>
      </c>
      <c r="J128" s="53">
        <v>0</v>
      </c>
      <c r="K128" s="53">
        <v>0</v>
      </c>
      <c r="L128" s="53">
        <v>0</v>
      </c>
      <c r="M128" s="53">
        <v>0</v>
      </c>
      <c r="N128" s="53">
        <v>0</v>
      </c>
      <c r="O128" s="53">
        <v>0</v>
      </c>
      <c r="P128" s="62" t="str">
        <f t="shared" si="33"/>
        <v>-</v>
      </c>
      <c r="Q128" s="48" t="str">
        <f t="shared" si="34"/>
        <v>-</v>
      </c>
      <c r="R128" s="48" t="str">
        <f t="shared" si="35"/>
        <v>-</v>
      </c>
    </row>
    <row r="129" spans="3:18" ht="15" x14ac:dyDescent="0.25">
      <c r="C129" s="256"/>
      <c r="D129" s="257"/>
      <c r="E129" s="51" t="s">
        <v>4</v>
      </c>
      <c r="F129" s="53">
        <v>0</v>
      </c>
      <c r="G129" s="53">
        <v>0</v>
      </c>
      <c r="H129" s="53">
        <v>0</v>
      </c>
      <c r="I129" s="53">
        <v>0</v>
      </c>
      <c r="J129" s="53">
        <v>0</v>
      </c>
      <c r="K129" s="53">
        <v>0</v>
      </c>
      <c r="L129" s="53">
        <v>0</v>
      </c>
      <c r="M129" s="53">
        <v>0</v>
      </c>
      <c r="N129" s="53">
        <v>0</v>
      </c>
      <c r="O129" s="53">
        <v>0</v>
      </c>
      <c r="P129" s="62" t="str">
        <f t="shared" si="33"/>
        <v>-</v>
      </c>
      <c r="Q129" s="48" t="str">
        <f t="shared" si="34"/>
        <v>-</v>
      </c>
      <c r="R129" s="48" t="str">
        <f t="shared" si="35"/>
        <v>-</v>
      </c>
    </row>
    <row r="130" spans="3:18" ht="15" x14ac:dyDescent="0.25">
      <c r="C130" s="256"/>
      <c r="D130" s="257"/>
      <c r="E130" s="51" t="s">
        <v>5</v>
      </c>
      <c r="F130" s="53">
        <v>5273288</v>
      </c>
      <c r="G130" s="53">
        <v>5365476.5</v>
      </c>
      <c r="H130" s="53">
        <v>5563663.25</v>
      </c>
      <c r="I130" s="53">
        <v>5848660</v>
      </c>
      <c r="J130" s="53">
        <v>6152448</v>
      </c>
      <c r="K130" s="53">
        <v>6455874</v>
      </c>
      <c r="L130" s="53">
        <v>6572328</v>
      </c>
      <c r="M130" s="53">
        <v>6739606</v>
      </c>
      <c r="N130" s="53">
        <v>6836628</v>
      </c>
      <c r="O130" s="53">
        <v>6980027</v>
      </c>
      <c r="P130" s="62">
        <f t="shared" si="33"/>
        <v>2.7918372292544919E-2</v>
      </c>
      <c r="Q130" s="48">
        <f t="shared" si="34"/>
        <v>2.0975106441362579E-2</v>
      </c>
      <c r="R130" s="48">
        <f t="shared" si="35"/>
        <v>0.32365746001356266</v>
      </c>
    </row>
    <row r="131" spans="3:18" ht="15" x14ac:dyDescent="0.25">
      <c r="C131" s="256"/>
      <c r="D131" s="257"/>
      <c r="E131" s="51" t="s">
        <v>6</v>
      </c>
      <c r="F131" s="53">
        <v>98184000</v>
      </c>
      <c r="G131" s="53">
        <v>99138000</v>
      </c>
      <c r="H131" s="53">
        <v>100207000</v>
      </c>
      <c r="I131" s="53">
        <v>100889000</v>
      </c>
      <c r="J131" s="53">
        <v>101939000</v>
      </c>
      <c r="K131" s="53">
        <v>103518000</v>
      </c>
      <c r="L131" s="53">
        <v>105150000</v>
      </c>
      <c r="M131" s="53">
        <v>106641000</v>
      </c>
      <c r="N131" s="53">
        <v>107882000</v>
      </c>
      <c r="O131" s="53">
        <v>108878000</v>
      </c>
      <c r="P131" s="62">
        <f t="shared" si="33"/>
        <v>0.43548492555511686</v>
      </c>
      <c r="Q131" s="48">
        <f t="shared" si="34"/>
        <v>9.2323093750579233E-3</v>
      </c>
      <c r="R131" s="48">
        <f t="shared" si="35"/>
        <v>0.10891794997148208</v>
      </c>
    </row>
    <row r="132" spans="3:18" ht="15" x14ac:dyDescent="0.25">
      <c r="C132" s="256"/>
      <c r="D132" s="257"/>
      <c r="E132" s="51" t="s">
        <v>7</v>
      </c>
      <c r="F132" s="53">
        <v>0</v>
      </c>
      <c r="G132" s="53">
        <v>0</v>
      </c>
      <c r="H132" s="53">
        <v>0</v>
      </c>
      <c r="I132" s="53">
        <v>0</v>
      </c>
      <c r="J132" s="53">
        <v>0</v>
      </c>
      <c r="K132" s="53">
        <v>0</v>
      </c>
      <c r="L132" s="53">
        <v>0</v>
      </c>
      <c r="M132" s="53">
        <v>0</v>
      </c>
      <c r="N132" s="53">
        <v>0</v>
      </c>
      <c r="O132" s="53">
        <v>0</v>
      </c>
      <c r="P132" s="62" t="str">
        <f t="shared" si="33"/>
        <v>-</v>
      </c>
      <c r="Q132" s="48" t="str">
        <f t="shared" si="34"/>
        <v>-</v>
      </c>
      <c r="R132" s="48" t="str">
        <f t="shared" si="35"/>
        <v>-</v>
      </c>
    </row>
    <row r="133" spans="3:18" ht="15" x14ac:dyDescent="0.25">
      <c r="C133" s="256"/>
      <c r="D133" s="257"/>
      <c r="E133" s="51" t="s">
        <v>8</v>
      </c>
      <c r="F133" s="53">
        <v>0</v>
      </c>
      <c r="G133" s="53">
        <v>0</v>
      </c>
      <c r="H133" s="53">
        <v>0</v>
      </c>
      <c r="I133" s="53">
        <v>0</v>
      </c>
      <c r="J133" s="53">
        <v>0</v>
      </c>
      <c r="K133" s="53">
        <v>0</v>
      </c>
      <c r="L133" s="53">
        <v>0</v>
      </c>
      <c r="M133" s="53">
        <v>0</v>
      </c>
      <c r="N133" s="53">
        <v>0</v>
      </c>
      <c r="O133" s="53">
        <v>0</v>
      </c>
      <c r="P133" s="62" t="str">
        <f t="shared" si="33"/>
        <v>-</v>
      </c>
      <c r="Q133" s="48" t="str">
        <f t="shared" si="34"/>
        <v>-</v>
      </c>
      <c r="R133" s="48" t="str">
        <f t="shared" si="35"/>
        <v>-</v>
      </c>
    </row>
    <row r="134" spans="3:18" ht="15" x14ac:dyDescent="0.25">
      <c r="C134" s="256"/>
      <c r="D134" s="257"/>
      <c r="E134" s="51" t="s">
        <v>9</v>
      </c>
      <c r="F134" s="53">
        <v>24594286</v>
      </c>
      <c r="G134" s="53">
        <v>25748611</v>
      </c>
      <c r="H134" s="53">
        <v>26531086</v>
      </c>
      <c r="I134" s="53">
        <v>27815255</v>
      </c>
      <c r="J134" s="53">
        <v>28885715</v>
      </c>
      <c r="K134" s="53">
        <v>28817439</v>
      </c>
      <c r="L134" s="53">
        <v>28799198</v>
      </c>
      <c r="M134" s="53">
        <v>28904350</v>
      </c>
      <c r="N134" s="53">
        <v>28903421</v>
      </c>
      <c r="O134" s="53">
        <v>28703365</v>
      </c>
      <c r="P134" s="62">
        <f t="shared" si="33"/>
        <v>0.11480632239944109</v>
      </c>
      <c r="Q134" s="48">
        <f t="shared" si="34"/>
        <v>-6.9215336136161376E-3</v>
      </c>
      <c r="R134" s="48">
        <f t="shared" si="35"/>
        <v>0.1670745391836137</v>
      </c>
    </row>
    <row r="135" spans="3:18" ht="15" x14ac:dyDescent="0.25">
      <c r="C135" s="256"/>
      <c r="D135" s="257"/>
      <c r="E135" s="51" t="s">
        <v>10</v>
      </c>
      <c r="F135" s="53">
        <v>3581723</v>
      </c>
      <c r="G135" s="53">
        <v>3711849</v>
      </c>
      <c r="H135" s="53">
        <v>3893659</v>
      </c>
      <c r="I135" s="53">
        <v>4182339</v>
      </c>
      <c r="J135" s="53">
        <v>4201112</v>
      </c>
      <c r="K135" s="53">
        <v>4259331</v>
      </c>
      <c r="L135" s="53">
        <v>4594544</v>
      </c>
      <c r="M135" s="53">
        <v>4730408</v>
      </c>
      <c r="N135" s="53">
        <v>4840844</v>
      </c>
      <c r="O135" s="53">
        <v>4970768</v>
      </c>
      <c r="P135" s="62">
        <f t="shared" si="33"/>
        <v>1.9881835930415301E-2</v>
      </c>
      <c r="Q135" s="48">
        <f t="shared" si="34"/>
        <v>2.6839121442459257E-2</v>
      </c>
      <c r="R135" s="48">
        <f t="shared" si="35"/>
        <v>0.38781474725990805</v>
      </c>
    </row>
    <row r="136" spans="3:18" ht="15" x14ac:dyDescent="0.25">
      <c r="C136" s="256"/>
      <c r="D136" s="257"/>
      <c r="E136" s="51" t="s">
        <v>11</v>
      </c>
      <c r="F136" s="53">
        <v>0</v>
      </c>
      <c r="G136" s="53">
        <v>0</v>
      </c>
      <c r="H136" s="53">
        <v>0</v>
      </c>
      <c r="I136" s="53">
        <v>0</v>
      </c>
      <c r="J136" s="53">
        <v>0</v>
      </c>
      <c r="K136" s="53">
        <v>0</v>
      </c>
      <c r="L136" s="53">
        <v>0</v>
      </c>
      <c r="M136" s="53">
        <v>0</v>
      </c>
      <c r="N136" s="53">
        <v>0</v>
      </c>
      <c r="O136" s="53">
        <v>0</v>
      </c>
      <c r="P136" s="62" t="str">
        <f t="shared" si="33"/>
        <v>-</v>
      </c>
      <c r="Q136" s="48" t="str">
        <f t="shared" si="34"/>
        <v>-</v>
      </c>
      <c r="R136" s="48" t="str">
        <f t="shared" si="35"/>
        <v>-</v>
      </c>
    </row>
    <row r="137" spans="3:18" ht="15" x14ac:dyDescent="0.25">
      <c r="C137" s="256"/>
      <c r="D137" s="257"/>
      <c r="E137" s="51" t="s">
        <v>12</v>
      </c>
      <c r="F137" s="53">
        <v>4414853</v>
      </c>
      <c r="G137" s="53">
        <v>4689186</v>
      </c>
      <c r="H137" s="53">
        <v>4387973</v>
      </c>
      <c r="I137" s="53">
        <v>5456318</v>
      </c>
      <c r="J137" s="53">
        <v>5443551</v>
      </c>
      <c r="K137" s="53">
        <v>4903182</v>
      </c>
      <c r="L137" s="53">
        <v>4995109</v>
      </c>
      <c r="M137" s="53">
        <v>4900332</v>
      </c>
      <c r="N137" s="53">
        <v>4211566</v>
      </c>
      <c r="O137" s="53">
        <v>4483705</v>
      </c>
      <c r="P137" s="62">
        <f t="shared" si="33"/>
        <v>1.7933705047264877E-2</v>
      </c>
      <c r="Q137" s="48">
        <f t="shared" si="34"/>
        <v>6.4617056933216732E-2</v>
      </c>
      <c r="R137" s="48">
        <f t="shared" si="35"/>
        <v>1.559553625001775E-2</v>
      </c>
    </row>
    <row r="138" spans="3:18" ht="15" x14ac:dyDescent="0.25">
      <c r="C138" s="256"/>
      <c r="D138" s="257"/>
      <c r="E138" s="51" t="s">
        <v>13</v>
      </c>
      <c r="F138" s="53">
        <v>0</v>
      </c>
      <c r="G138" s="53">
        <v>0</v>
      </c>
      <c r="H138" s="53">
        <v>0</v>
      </c>
      <c r="I138" s="53">
        <v>0</v>
      </c>
      <c r="J138" s="53">
        <v>0</v>
      </c>
      <c r="K138" s="53">
        <v>0</v>
      </c>
      <c r="L138" s="53">
        <v>0</v>
      </c>
      <c r="M138" s="53">
        <v>0</v>
      </c>
      <c r="N138" s="53">
        <v>0</v>
      </c>
      <c r="O138" s="53">
        <v>0</v>
      </c>
      <c r="P138" s="62" t="str">
        <f t="shared" si="33"/>
        <v>-</v>
      </c>
      <c r="Q138" s="48" t="str">
        <f t="shared" si="34"/>
        <v>-</v>
      </c>
      <c r="R138" s="48" t="str">
        <f t="shared" si="35"/>
        <v>-</v>
      </c>
    </row>
    <row r="139" spans="3:18" ht="15" x14ac:dyDescent="0.25">
      <c r="C139" s="256"/>
      <c r="D139" s="257"/>
      <c r="E139" s="51" t="s">
        <v>14</v>
      </c>
      <c r="F139" s="53">
        <v>0</v>
      </c>
      <c r="G139" s="53">
        <v>0</v>
      </c>
      <c r="H139" s="53">
        <v>0</v>
      </c>
      <c r="I139" s="53">
        <v>0</v>
      </c>
      <c r="J139" s="53">
        <v>0</v>
      </c>
      <c r="K139" s="53">
        <v>0</v>
      </c>
      <c r="L139" s="53">
        <v>0</v>
      </c>
      <c r="M139" s="53">
        <v>0</v>
      </c>
      <c r="N139" s="53">
        <v>0</v>
      </c>
      <c r="O139" s="53">
        <v>0</v>
      </c>
      <c r="P139" s="62" t="str">
        <f t="shared" si="33"/>
        <v>-</v>
      </c>
      <c r="Q139" s="48" t="str">
        <f t="shared" si="34"/>
        <v>-</v>
      </c>
      <c r="R139" s="48" t="str">
        <f t="shared" si="35"/>
        <v>-</v>
      </c>
    </row>
    <row r="140" spans="3:18" ht="15" x14ac:dyDescent="0.25">
      <c r="C140" s="256"/>
      <c r="D140" s="257"/>
      <c r="E140" s="51" t="s">
        <v>15</v>
      </c>
      <c r="F140" s="53">
        <v>0</v>
      </c>
      <c r="G140" s="53">
        <v>0</v>
      </c>
      <c r="H140" s="53">
        <v>0</v>
      </c>
      <c r="I140" s="53">
        <v>0</v>
      </c>
      <c r="J140" s="53">
        <v>0</v>
      </c>
      <c r="K140" s="53">
        <v>0</v>
      </c>
      <c r="L140" s="53">
        <v>0</v>
      </c>
      <c r="M140" s="53">
        <v>0</v>
      </c>
      <c r="N140" s="53">
        <v>0</v>
      </c>
      <c r="O140" s="53">
        <v>0</v>
      </c>
      <c r="P140" s="62" t="str">
        <f t="shared" si="33"/>
        <v>-</v>
      </c>
      <c r="Q140" s="48" t="str">
        <f t="shared" si="34"/>
        <v>-</v>
      </c>
      <c r="R140" s="48" t="str">
        <f t="shared" si="35"/>
        <v>-</v>
      </c>
    </row>
    <row r="141" spans="3:18" ht="15" x14ac:dyDescent="0.25">
      <c r="C141" s="256"/>
      <c r="D141" s="257"/>
      <c r="E141" s="51" t="s">
        <v>16</v>
      </c>
      <c r="F141" s="53">
        <v>0</v>
      </c>
      <c r="G141" s="53">
        <v>0</v>
      </c>
      <c r="H141" s="53">
        <v>0</v>
      </c>
      <c r="I141" s="53">
        <v>0</v>
      </c>
      <c r="J141" s="53">
        <v>0</v>
      </c>
      <c r="K141" s="53">
        <v>0</v>
      </c>
      <c r="L141" s="53">
        <v>0</v>
      </c>
      <c r="M141" s="53">
        <v>0</v>
      </c>
      <c r="N141" s="53">
        <v>0</v>
      </c>
      <c r="O141" s="53">
        <v>0</v>
      </c>
      <c r="P141" s="62" t="str">
        <f t="shared" si="33"/>
        <v>-</v>
      </c>
      <c r="Q141" s="48" t="str">
        <f t="shared" si="34"/>
        <v>-</v>
      </c>
      <c r="R141" s="48" t="str">
        <f t="shared" si="35"/>
        <v>-</v>
      </c>
    </row>
    <row r="142" spans="3:18" ht="15" x14ac:dyDescent="0.25">
      <c r="C142" s="256"/>
      <c r="D142" s="257"/>
      <c r="E142" s="51" t="s">
        <v>17</v>
      </c>
      <c r="F142" s="53">
        <v>42557239.527653083</v>
      </c>
      <c r="G142" s="53">
        <v>42931705.391382813</v>
      </c>
      <c r="H142" s="53">
        <v>43234297.52066116</v>
      </c>
      <c r="I142" s="53">
        <v>43256478.873239435</v>
      </c>
      <c r="J142" s="53">
        <v>43361540.256709449</v>
      </c>
      <c r="K142" s="53">
        <v>43486733.48150634</v>
      </c>
      <c r="L142" s="53">
        <v>41456250.48004397</v>
      </c>
      <c r="M142" s="53">
        <v>41258404.993065186</v>
      </c>
      <c r="N142" s="53">
        <v>39502114.197530866</v>
      </c>
      <c r="O142" s="53">
        <v>38243408.723747984</v>
      </c>
      <c r="P142" s="62">
        <f t="shared" si="33"/>
        <v>0.15296412499343576</v>
      </c>
      <c r="Q142" s="48">
        <f t="shared" si="34"/>
        <v>-3.1864255859539781E-2</v>
      </c>
      <c r="R142" s="48">
        <f t="shared" si="35"/>
        <v>-0.10136538111458182</v>
      </c>
    </row>
    <row r="143" spans="3:18" ht="15" x14ac:dyDescent="0.25">
      <c r="C143" s="256"/>
      <c r="D143" s="257"/>
      <c r="E143" s="51" t="s">
        <v>18</v>
      </c>
      <c r="F143" s="53">
        <v>0</v>
      </c>
      <c r="G143" s="53">
        <v>0</v>
      </c>
      <c r="H143" s="53">
        <v>0</v>
      </c>
      <c r="I143" s="53">
        <v>0</v>
      </c>
      <c r="J143" s="53">
        <v>0</v>
      </c>
      <c r="K143" s="53">
        <v>0</v>
      </c>
      <c r="L143" s="53">
        <v>0</v>
      </c>
      <c r="M143" s="53">
        <v>0</v>
      </c>
      <c r="N143" s="53">
        <v>0</v>
      </c>
      <c r="O143" s="53">
        <v>0</v>
      </c>
      <c r="P143" s="62" t="str">
        <f t="shared" si="33"/>
        <v>-</v>
      </c>
      <c r="Q143" s="48" t="str">
        <f t="shared" si="34"/>
        <v>-</v>
      </c>
      <c r="R143" s="48" t="str">
        <f t="shared" si="35"/>
        <v>-</v>
      </c>
    </row>
    <row r="144" spans="3:18" ht="15" x14ac:dyDescent="0.25">
      <c r="C144" s="256"/>
      <c r="D144" s="257"/>
      <c r="E144" s="51" t="s">
        <v>19</v>
      </c>
      <c r="F144" s="53">
        <v>0</v>
      </c>
      <c r="G144" s="53">
        <v>0</v>
      </c>
      <c r="H144" s="53">
        <v>0</v>
      </c>
      <c r="I144" s="53">
        <v>0</v>
      </c>
      <c r="J144" s="53">
        <v>0</v>
      </c>
      <c r="K144" s="53">
        <v>0</v>
      </c>
      <c r="L144" s="53">
        <v>0</v>
      </c>
      <c r="M144" s="53">
        <v>0</v>
      </c>
      <c r="N144" s="53">
        <v>0</v>
      </c>
      <c r="O144" s="53">
        <v>0</v>
      </c>
      <c r="P144" s="62" t="str">
        <f t="shared" si="33"/>
        <v>-</v>
      </c>
      <c r="Q144" s="48" t="str">
        <f t="shared" si="34"/>
        <v>-</v>
      </c>
      <c r="R144" s="48" t="str">
        <f t="shared" si="35"/>
        <v>-</v>
      </c>
    </row>
    <row r="145" spans="3:18" ht="15" x14ac:dyDescent="0.25">
      <c r="C145" s="256"/>
      <c r="D145" s="257"/>
      <c r="E145" s="51" t="s">
        <v>20</v>
      </c>
      <c r="F145" s="53">
        <v>518860</v>
      </c>
      <c r="G145" s="53">
        <v>577581</v>
      </c>
      <c r="H145" s="53">
        <v>589473</v>
      </c>
      <c r="I145" s="53">
        <v>746549</v>
      </c>
      <c r="J145" s="53">
        <v>828764</v>
      </c>
      <c r="K145" s="53">
        <v>916612</v>
      </c>
      <c r="L145" s="53">
        <v>952804</v>
      </c>
      <c r="M145" s="53">
        <v>1180732</v>
      </c>
      <c r="N145" s="53">
        <v>1264999</v>
      </c>
      <c r="O145" s="53">
        <v>2020807</v>
      </c>
      <c r="P145" s="62">
        <f t="shared" si="33"/>
        <v>8.0827254905146955E-3</v>
      </c>
      <c r="Q145" s="48">
        <f t="shared" si="34"/>
        <v>0.59747715215585151</v>
      </c>
      <c r="R145" s="48">
        <f t="shared" si="35"/>
        <v>2.8947057009597965</v>
      </c>
    </row>
    <row r="146" spans="3:18" ht="15" x14ac:dyDescent="0.25">
      <c r="C146" s="256"/>
      <c r="D146" s="257"/>
      <c r="E146" s="51" t="s">
        <v>21</v>
      </c>
      <c r="F146" s="53">
        <v>0</v>
      </c>
      <c r="G146" s="53">
        <v>0</v>
      </c>
      <c r="H146" s="53">
        <v>225803</v>
      </c>
      <c r="I146" s="53">
        <v>245801</v>
      </c>
      <c r="J146" s="53">
        <v>253161</v>
      </c>
      <c r="K146" s="53">
        <v>269280</v>
      </c>
      <c r="L146" s="53">
        <v>259114</v>
      </c>
      <c r="M146" s="53">
        <v>261253</v>
      </c>
      <c r="N146" s="53">
        <v>269234</v>
      </c>
      <c r="O146" s="53">
        <v>277351</v>
      </c>
      <c r="P146" s="62">
        <f t="shared" si="33"/>
        <v>1.1093350317569869E-3</v>
      </c>
      <c r="Q146" s="48">
        <f t="shared" si="34"/>
        <v>3.0148495360912797E-2</v>
      </c>
      <c r="R146" s="48" t="str">
        <f t="shared" si="35"/>
        <v>-</v>
      </c>
    </row>
    <row r="147" spans="3:18" ht="15" x14ac:dyDescent="0.25">
      <c r="C147" s="256"/>
      <c r="D147" s="257"/>
      <c r="E147" s="51" t="s">
        <v>22</v>
      </c>
      <c r="F147" s="53">
        <v>0</v>
      </c>
      <c r="G147" s="53">
        <v>0</v>
      </c>
      <c r="H147" s="53">
        <v>0</v>
      </c>
      <c r="I147" s="53">
        <v>0</v>
      </c>
      <c r="J147" s="53">
        <v>0</v>
      </c>
      <c r="K147" s="53">
        <v>0</v>
      </c>
      <c r="L147" s="53">
        <v>0</v>
      </c>
      <c r="M147" s="53">
        <v>0</v>
      </c>
      <c r="N147" s="53">
        <v>0</v>
      </c>
      <c r="O147" s="53">
        <v>0</v>
      </c>
      <c r="P147" s="62" t="str">
        <f t="shared" si="33"/>
        <v>-</v>
      </c>
      <c r="Q147" s="48" t="str">
        <f t="shared" si="34"/>
        <v>-</v>
      </c>
      <c r="R147" s="48" t="str">
        <f t="shared" si="35"/>
        <v>-</v>
      </c>
    </row>
    <row r="148" spans="3:18" ht="15" x14ac:dyDescent="0.25">
      <c r="C148" s="256"/>
      <c r="D148" s="257"/>
      <c r="E148" s="51" t="s">
        <v>23</v>
      </c>
      <c r="F148" s="53">
        <v>2893833</v>
      </c>
      <c r="G148" s="53">
        <v>2938269</v>
      </c>
      <c r="H148" s="53">
        <v>2951961</v>
      </c>
      <c r="I148" s="53">
        <v>3014214</v>
      </c>
      <c r="J148" s="53">
        <v>3128591</v>
      </c>
      <c r="K148" s="53">
        <v>3217777</v>
      </c>
      <c r="L148" s="53">
        <v>3335593</v>
      </c>
      <c r="M148" s="53">
        <v>3461417</v>
      </c>
      <c r="N148" s="53">
        <v>3442156</v>
      </c>
      <c r="O148" s="53">
        <v>3667777</v>
      </c>
      <c r="P148" s="62">
        <f t="shared" si="33"/>
        <v>1.4670195942226804E-2</v>
      </c>
      <c r="Q148" s="48">
        <f t="shared" si="34"/>
        <v>6.5546419162873404E-2</v>
      </c>
      <c r="R148" s="48">
        <f t="shared" si="35"/>
        <v>0.26744597908725209</v>
      </c>
    </row>
    <row r="149" spans="3:18" ht="15" x14ac:dyDescent="0.25">
      <c r="C149" s="256"/>
      <c r="D149" s="257"/>
      <c r="E149" s="51" t="s">
        <v>24</v>
      </c>
      <c r="F149" s="53">
        <v>0</v>
      </c>
      <c r="G149" s="53">
        <v>0</v>
      </c>
      <c r="H149" s="53">
        <v>0</v>
      </c>
      <c r="I149" s="53">
        <v>0</v>
      </c>
      <c r="J149" s="53">
        <v>0</v>
      </c>
      <c r="K149" s="53">
        <v>0</v>
      </c>
      <c r="L149" s="53">
        <v>0</v>
      </c>
      <c r="M149" s="53">
        <v>0</v>
      </c>
      <c r="N149" s="53">
        <v>0</v>
      </c>
      <c r="O149" s="53">
        <v>0</v>
      </c>
      <c r="P149" s="62" t="str">
        <f t="shared" si="33"/>
        <v>-</v>
      </c>
      <c r="Q149" s="48" t="str">
        <f t="shared" si="34"/>
        <v>-</v>
      </c>
      <c r="R149" s="48" t="str">
        <f t="shared" si="35"/>
        <v>-</v>
      </c>
    </row>
    <row r="150" spans="3:18" ht="15" x14ac:dyDescent="0.25">
      <c r="C150" s="256"/>
      <c r="D150" s="257"/>
      <c r="E150" s="51" t="s">
        <v>25</v>
      </c>
      <c r="F150" s="53">
        <v>6123276.0510531766</v>
      </c>
      <c r="G150" s="53">
        <v>6302636.3216364458</v>
      </c>
      <c r="H150" s="53">
        <v>6539045.606300178</v>
      </c>
      <c r="I150" s="53">
        <v>6678195.9701656615</v>
      </c>
      <c r="J150" s="53">
        <v>6838454.1702124458</v>
      </c>
      <c r="K150" s="53">
        <v>6859723.709346531</v>
      </c>
      <c r="L150" s="53">
        <v>7010541.4529359359</v>
      </c>
      <c r="M150" s="53">
        <v>6918579.0062394468</v>
      </c>
      <c r="N150" s="53">
        <v>6868127.4244343117</v>
      </c>
      <c r="O150" s="53">
        <v>6938010.3474259935</v>
      </c>
      <c r="P150" s="62">
        <f t="shared" si="33"/>
        <v>2.7750316130434424E-2</v>
      </c>
      <c r="Q150" s="48">
        <f t="shared" si="34"/>
        <v>1.0174960170812097E-2</v>
      </c>
      <c r="R150" s="48">
        <f t="shared" si="35"/>
        <v>0.13305529418891471</v>
      </c>
    </row>
    <row r="151" spans="3:18" ht="15" x14ac:dyDescent="0.25">
      <c r="C151" s="256"/>
      <c r="D151" s="257"/>
      <c r="E151" s="51" t="s">
        <v>26</v>
      </c>
      <c r="F151" s="53">
        <v>0</v>
      </c>
      <c r="G151" s="53">
        <v>0</v>
      </c>
      <c r="H151" s="53">
        <v>0</v>
      </c>
      <c r="I151" s="53">
        <v>0</v>
      </c>
      <c r="J151" s="53">
        <v>0</v>
      </c>
      <c r="K151" s="53">
        <v>0</v>
      </c>
      <c r="L151" s="53">
        <v>0</v>
      </c>
      <c r="M151" s="53">
        <v>0</v>
      </c>
      <c r="N151" s="53">
        <v>0</v>
      </c>
      <c r="O151" s="53">
        <v>0</v>
      </c>
      <c r="P151" s="62" t="str">
        <f t="shared" si="33"/>
        <v>-</v>
      </c>
      <c r="Q151" s="48" t="str">
        <f t="shared" si="34"/>
        <v>-</v>
      </c>
      <c r="R151" s="48" t="str">
        <f t="shared" si="35"/>
        <v>-</v>
      </c>
    </row>
    <row r="152" spans="3:18" ht="15" x14ac:dyDescent="0.25">
      <c r="C152" s="256"/>
      <c r="D152" s="257"/>
      <c r="E152" s="51" t="s">
        <v>27</v>
      </c>
      <c r="F152" s="53">
        <v>0</v>
      </c>
      <c r="G152" s="53">
        <v>0</v>
      </c>
      <c r="H152" s="53">
        <v>11451110</v>
      </c>
      <c r="I152" s="53">
        <v>11641927</v>
      </c>
      <c r="J152" s="53">
        <v>9450229</v>
      </c>
      <c r="K152" s="53">
        <v>11700151</v>
      </c>
      <c r="L152" s="53">
        <v>12109202</v>
      </c>
      <c r="M152" s="53">
        <v>12283961</v>
      </c>
      <c r="N152" s="53">
        <v>12326072</v>
      </c>
      <c r="O152" s="53">
        <v>12451593</v>
      </c>
      <c r="P152" s="62">
        <f t="shared" si="33"/>
        <v>4.9803275690659399E-2</v>
      </c>
      <c r="Q152" s="48">
        <f t="shared" si="34"/>
        <v>1.0183373908573712E-2</v>
      </c>
      <c r="R152" s="48" t="str">
        <f t="shared" si="35"/>
        <v>-</v>
      </c>
    </row>
    <row r="153" spans="3:18" ht="15" x14ac:dyDescent="0.25">
      <c r="C153" s="256"/>
      <c r="D153" s="257"/>
      <c r="E153" s="51" t="s">
        <v>28</v>
      </c>
      <c r="F153" s="53">
        <v>1117783</v>
      </c>
      <c r="G153" s="53">
        <v>1170606</v>
      </c>
      <c r="H153" s="53">
        <v>1200979</v>
      </c>
      <c r="I153" s="53">
        <v>1255661</v>
      </c>
      <c r="J153" s="53">
        <v>1308963</v>
      </c>
      <c r="K153" s="53">
        <v>1332314</v>
      </c>
      <c r="L153" s="53">
        <v>1340646</v>
      </c>
      <c r="M153" s="53">
        <v>1351076</v>
      </c>
      <c r="N153" s="53">
        <v>1356881</v>
      </c>
      <c r="O153" s="53">
        <v>1358900</v>
      </c>
      <c r="P153" s="62">
        <f t="shared" si="33"/>
        <v>5.4352620854244962E-3</v>
      </c>
      <c r="Q153" s="48">
        <f t="shared" si="34"/>
        <v>1.4879713106750181E-3</v>
      </c>
      <c r="R153" s="48">
        <f t="shared" si="35"/>
        <v>0.21571002600683675</v>
      </c>
    </row>
    <row r="154" spans="3:18" ht="15" x14ac:dyDescent="0.25">
      <c r="C154" s="256"/>
      <c r="D154" s="257"/>
      <c r="E154" s="51" t="s">
        <v>29</v>
      </c>
      <c r="F154" s="53">
        <v>0</v>
      </c>
      <c r="G154" s="53">
        <v>0</v>
      </c>
      <c r="H154" s="53">
        <v>0</v>
      </c>
      <c r="I154" s="53">
        <v>0</v>
      </c>
      <c r="J154" s="53">
        <v>0</v>
      </c>
      <c r="K154" s="53">
        <v>0</v>
      </c>
      <c r="L154" s="53">
        <v>0</v>
      </c>
      <c r="M154" s="53">
        <v>0</v>
      </c>
      <c r="N154" s="53">
        <v>0</v>
      </c>
      <c r="O154" s="53">
        <v>0</v>
      </c>
      <c r="P154" s="62" t="str">
        <f t="shared" si="33"/>
        <v>-</v>
      </c>
      <c r="Q154" s="48" t="str">
        <f t="shared" si="34"/>
        <v>-</v>
      </c>
      <c r="R154" s="48" t="str">
        <f t="shared" si="35"/>
        <v>-</v>
      </c>
    </row>
    <row r="155" spans="3:18" ht="15" x14ac:dyDescent="0.25">
      <c r="C155" s="256"/>
      <c r="D155" s="257"/>
      <c r="E155" s="51" t="s">
        <v>30</v>
      </c>
      <c r="F155" s="53">
        <v>0</v>
      </c>
      <c r="G155" s="53">
        <v>0</v>
      </c>
      <c r="H155" s="53">
        <v>0</v>
      </c>
      <c r="I155" s="53">
        <v>0</v>
      </c>
      <c r="J155" s="53">
        <v>0</v>
      </c>
      <c r="K155" s="53">
        <v>0</v>
      </c>
      <c r="L155" s="53">
        <v>0</v>
      </c>
      <c r="M155" s="53">
        <v>0</v>
      </c>
      <c r="N155" s="53">
        <v>0</v>
      </c>
      <c r="O155" s="53">
        <v>0</v>
      </c>
      <c r="P155" s="62" t="str">
        <f t="shared" si="33"/>
        <v>-</v>
      </c>
      <c r="Q155" s="48" t="str">
        <f t="shared" si="34"/>
        <v>-</v>
      </c>
      <c r="R155" s="48" t="str">
        <f t="shared" si="35"/>
        <v>-</v>
      </c>
    </row>
    <row r="156" spans="3:18" ht="15" x14ac:dyDescent="0.25">
      <c r="C156" s="256"/>
      <c r="D156" s="257"/>
      <c r="E156" s="54" t="s">
        <v>41</v>
      </c>
      <c r="F156" s="53">
        <v>28964653.100614142</v>
      </c>
      <c r="G156" s="53">
        <v>31935819.195040002</v>
      </c>
      <c r="H156" s="53">
        <v>32363305.329155356</v>
      </c>
      <c r="I156" s="53">
        <v>32620376.881226063</v>
      </c>
      <c r="J156" s="53">
        <v>31651281.913905129</v>
      </c>
      <c r="K156" s="53">
        <v>32397348.675294328</v>
      </c>
      <c r="L156" s="53">
        <v>31700475.555555556</v>
      </c>
      <c r="M156" s="53">
        <v>31048937.526041664</v>
      </c>
      <c r="N156" s="53">
        <v>31023863.777126737</v>
      </c>
      <c r="O156" s="53">
        <v>31041830.628064472</v>
      </c>
      <c r="P156" s="62">
        <f t="shared" si="33"/>
        <v>0.12415960341076437</v>
      </c>
      <c r="Q156" s="48">
        <f t="shared" si="34"/>
        <v>5.791300228368268E-4</v>
      </c>
      <c r="R156" s="48">
        <f t="shared" si="35"/>
        <v>7.1714220786103233E-2</v>
      </c>
    </row>
    <row r="157" spans="3:18" ht="15.75" thickBot="1" x14ac:dyDescent="0.3">
      <c r="C157" s="258"/>
      <c r="D157" s="259"/>
      <c r="E157" s="63" t="s">
        <v>85</v>
      </c>
      <c r="F157" s="64">
        <f t="shared" ref="F157:O157" si="36">SUM(F125:F156)</f>
        <v>218223794.67932039</v>
      </c>
      <c r="G157" s="64">
        <f t="shared" si="36"/>
        <v>224509739.40805924</v>
      </c>
      <c r="H157" s="64">
        <f t="shared" si="36"/>
        <v>239139355.70611671</v>
      </c>
      <c r="I157" s="64">
        <f t="shared" si="36"/>
        <v>243650775.72463116</v>
      </c>
      <c r="J157" s="64">
        <f t="shared" si="36"/>
        <v>243442810.34082705</v>
      </c>
      <c r="K157" s="64">
        <f t="shared" si="36"/>
        <v>248133765.86614722</v>
      </c>
      <c r="L157" s="64">
        <f t="shared" si="36"/>
        <v>248275805.48853546</v>
      </c>
      <c r="M157" s="64">
        <f t="shared" si="36"/>
        <v>249680056.52534628</v>
      </c>
      <c r="N157" s="64">
        <f t="shared" si="36"/>
        <v>248727906.3990919</v>
      </c>
      <c r="O157" s="64">
        <f t="shared" si="36"/>
        <v>250015542.69923845</v>
      </c>
      <c r="P157" s="62">
        <f t="shared" si="33"/>
        <v>1</v>
      </c>
    </row>
    <row r="158" spans="3:18" ht="16.5" thickTop="1" thickBot="1" x14ac:dyDescent="0.3">
      <c r="C158" s="260"/>
      <c r="D158" s="261"/>
      <c r="E158" s="65" t="s">
        <v>86</v>
      </c>
      <c r="F158" s="64">
        <v>218223792</v>
      </c>
      <c r="G158" s="64">
        <v>224509760</v>
      </c>
      <c r="H158" s="64">
        <v>227462432</v>
      </c>
      <c r="I158" s="64">
        <v>231763040</v>
      </c>
      <c r="J158" s="64">
        <v>233739408</v>
      </c>
      <c r="K158" s="64">
        <v>236164336</v>
      </c>
      <c r="L158" s="64">
        <v>235907488</v>
      </c>
      <c r="M158" s="64">
        <v>237134848</v>
      </c>
      <c r="N158" s="64">
        <v>236132608</v>
      </c>
      <c r="O158" s="64">
        <v>237286592</v>
      </c>
      <c r="P158" s="62">
        <f>IF(OR(O158=0),"-",O158/$O$157)</f>
        <v>0.94908736248229575</v>
      </c>
      <c r="Q158" s="48">
        <f t="shared" si="34"/>
        <v>4.8870167054606561E-3</v>
      </c>
      <c r="R158" s="48">
        <f t="shared" si="35"/>
        <v>8.7354361434613947E-2</v>
      </c>
    </row>
    <row r="159" spans="3:18" ht="15.75" thickTop="1" x14ac:dyDescent="0.25">
      <c r="E159" s="57" t="s">
        <v>87</v>
      </c>
      <c r="F159" s="88"/>
      <c r="G159" s="88"/>
      <c r="H159" s="88">
        <f>H158/G158-1</f>
        <v>1.3151642048880197E-2</v>
      </c>
      <c r="I159" s="88">
        <f t="shared" ref="I159:O159" si="37">I158/H158-1</f>
        <v>1.8906893600785901E-2</v>
      </c>
      <c r="J159" s="88">
        <f t="shared" si="37"/>
        <v>8.5275374365127998E-3</v>
      </c>
      <c r="K159" s="88">
        <f t="shared" si="37"/>
        <v>1.0374493632669735E-2</v>
      </c>
      <c r="L159" s="88">
        <f t="shared" si="37"/>
        <v>-1.0875816575454111E-3</v>
      </c>
      <c r="M159" s="88">
        <f t="shared" si="37"/>
        <v>5.2027174313347135E-3</v>
      </c>
      <c r="N159" s="88">
        <f t="shared" si="37"/>
        <v>-4.2264559951981084E-3</v>
      </c>
      <c r="O159" s="89">
        <f t="shared" si="37"/>
        <v>4.8870167054606561E-3</v>
      </c>
      <c r="R159" s="60"/>
    </row>
    <row r="160" spans="3:18" ht="15" x14ac:dyDescent="0.25">
      <c r="E160" s="53"/>
    </row>
    <row r="161" spans="3:18" x14ac:dyDescent="0.15">
      <c r="F161" s="16"/>
      <c r="G161" s="16"/>
    </row>
    <row r="162" spans="3:18" ht="18.75" hidden="1" x14ac:dyDescent="0.25">
      <c r="C162" s="264"/>
      <c r="D162" s="265"/>
      <c r="E162" s="269" t="s">
        <v>107</v>
      </c>
      <c r="F162" s="270">
        <v>758</v>
      </c>
      <c r="G162" s="270" t="s">
        <v>35</v>
      </c>
      <c r="H162" s="270"/>
      <c r="I162" s="270"/>
      <c r="J162" s="270"/>
      <c r="K162" s="270"/>
      <c r="L162" s="270"/>
      <c r="M162" s="270"/>
      <c r="N162" s="270"/>
      <c r="O162" s="271"/>
      <c r="Q162" s="49"/>
      <c r="R162" s="49"/>
    </row>
    <row r="163" spans="3:18" ht="15" hidden="1" x14ac:dyDescent="0.15">
      <c r="C163" s="262" t="s">
        <v>93</v>
      </c>
      <c r="D163" s="263"/>
      <c r="E163" s="43"/>
      <c r="F163" s="44">
        <v>2004</v>
      </c>
      <c r="G163" s="44">
        <f t="shared" ref="G163:O163" si="38">F163+1</f>
        <v>2005</v>
      </c>
      <c r="H163" s="44">
        <f t="shared" si="38"/>
        <v>2006</v>
      </c>
      <c r="I163" s="44">
        <f t="shared" si="38"/>
        <v>2007</v>
      </c>
      <c r="J163" s="44">
        <f t="shared" si="38"/>
        <v>2008</v>
      </c>
      <c r="K163" s="44">
        <f t="shared" si="38"/>
        <v>2009</v>
      </c>
      <c r="L163" s="44">
        <f t="shared" si="38"/>
        <v>2010</v>
      </c>
      <c r="M163" s="44">
        <f t="shared" si="38"/>
        <v>2011</v>
      </c>
      <c r="N163" s="44">
        <f t="shared" si="38"/>
        <v>2012</v>
      </c>
      <c r="O163" s="44">
        <f t="shared" si="38"/>
        <v>2013</v>
      </c>
      <c r="P163" s="83" t="s">
        <v>91</v>
      </c>
      <c r="Q163" s="46" t="s">
        <v>88</v>
      </c>
      <c r="R163" s="47" t="s">
        <v>89</v>
      </c>
    </row>
    <row r="164" spans="3:18" ht="15" hidden="1" x14ac:dyDescent="0.25">
      <c r="C164" s="256"/>
      <c r="D164" s="257"/>
      <c r="E164" s="51" t="s">
        <v>0</v>
      </c>
      <c r="F164" s="52">
        <v>2539550</v>
      </c>
      <c r="G164" s="52">
        <v>2753831</v>
      </c>
      <c r="H164" s="52">
        <v>2778127</v>
      </c>
      <c r="I164" s="52">
        <v>2804049</v>
      </c>
      <c r="J164" s="52">
        <v>2826154</v>
      </c>
      <c r="K164" s="52">
        <v>2829168</v>
      </c>
      <c r="L164" s="52">
        <v>2846284</v>
      </c>
      <c r="M164" s="52">
        <v>2875420</v>
      </c>
      <c r="N164" s="52">
        <v>2917769</v>
      </c>
      <c r="O164" s="52">
        <v>2982632</v>
      </c>
      <c r="P164" s="62">
        <f>O164/$O$196</f>
        <v>5.3524978152473195E-2</v>
      </c>
      <c r="Q164" s="48">
        <f>IF(OR(O164=0, N164=0),"-",O164/N164-1)</f>
        <v>2.2230341058527836E-2</v>
      </c>
      <c r="R164" s="48">
        <f>IF(OR(O164=0, F164=0),"-",O164/F164-1)</f>
        <v>0.17447264279104568</v>
      </c>
    </row>
    <row r="165" spans="3:18" ht="15" hidden="1" x14ac:dyDescent="0.25">
      <c r="C165" s="256"/>
      <c r="D165" s="257"/>
      <c r="E165" s="51" t="s">
        <v>1</v>
      </c>
      <c r="F165" s="53">
        <v>0</v>
      </c>
      <c r="G165" s="53">
        <v>0</v>
      </c>
      <c r="H165" s="53">
        <v>0</v>
      </c>
      <c r="I165" s="53">
        <v>0</v>
      </c>
      <c r="J165" s="53">
        <v>0</v>
      </c>
      <c r="K165" s="53">
        <v>0</v>
      </c>
      <c r="L165" s="53">
        <v>0</v>
      </c>
      <c r="M165" s="53">
        <v>0</v>
      </c>
      <c r="N165" s="53">
        <v>0</v>
      </c>
      <c r="O165" s="53">
        <v>0</v>
      </c>
      <c r="P165" s="62">
        <f t="shared" ref="P165:P197" si="39">O165/$O$196</f>
        <v>0</v>
      </c>
      <c r="Q165" s="48" t="str">
        <f t="shared" ref="Q165:Q195" si="40">IF(OR(O165=0, N165=0),"-",O165/N165-1)</f>
        <v>-</v>
      </c>
      <c r="R165" s="48" t="str">
        <f t="shared" ref="R165:R195" si="41">IF(OR(O165=0, F165=0),"-",O165/F165-1)</f>
        <v>-</v>
      </c>
    </row>
    <row r="166" spans="3:18" ht="15" hidden="1" x14ac:dyDescent="0.25">
      <c r="C166" s="256"/>
      <c r="D166" s="257"/>
      <c r="E166" s="51" t="s">
        <v>2</v>
      </c>
      <c r="F166" s="53">
        <v>0</v>
      </c>
      <c r="G166" s="53">
        <v>0</v>
      </c>
      <c r="H166" s="53">
        <v>0</v>
      </c>
      <c r="I166" s="53">
        <v>46</v>
      </c>
      <c r="J166" s="53">
        <v>85</v>
      </c>
      <c r="K166" s="53">
        <v>127</v>
      </c>
      <c r="L166" s="53">
        <v>137</v>
      </c>
      <c r="M166" s="53">
        <v>698</v>
      </c>
      <c r="N166" s="53">
        <v>0</v>
      </c>
      <c r="O166" s="53">
        <v>0</v>
      </c>
      <c r="P166" s="62">
        <f t="shared" si="39"/>
        <v>0</v>
      </c>
      <c r="Q166" s="48" t="str">
        <f t="shared" si="40"/>
        <v>-</v>
      </c>
      <c r="R166" s="48" t="str">
        <f t="shared" si="41"/>
        <v>-</v>
      </c>
    </row>
    <row r="167" spans="3:18" ht="15" hidden="1" x14ac:dyDescent="0.25">
      <c r="C167" s="256"/>
      <c r="D167" s="257"/>
      <c r="E167" s="51" t="s">
        <v>3</v>
      </c>
      <c r="F167" s="53">
        <v>7743000</v>
      </c>
      <c r="G167" s="53">
        <v>802000</v>
      </c>
      <c r="H167" s="53">
        <v>8530448</v>
      </c>
      <c r="I167" s="53">
        <v>9993102</v>
      </c>
      <c r="J167" s="53">
        <v>0</v>
      </c>
      <c r="K167" s="53">
        <v>0</v>
      </c>
      <c r="L167" s="53">
        <v>0</v>
      </c>
      <c r="M167" s="53">
        <v>0</v>
      </c>
      <c r="N167" s="53">
        <v>0</v>
      </c>
      <c r="O167" s="53">
        <v>0</v>
      </c>
      <c r="P167" s="62">
        <f t="shared" si="39"/>
        <v>0</v>
      </c>
      <c r="Q167" s="48" t="str">
        <f t="shared" si="40"/>
        <v>-</v>
      </c>
      <c r="R167" s="48" t="str">
        <f t="shared" si="41"/>
        <v>-</v>
      </c>
    </row>
    <row r="168" spans="3:18" ht="15" hidden="1" x14ac:dyDescent="0.25">
      <c r="C168" s="256"/>
      <c r="D168" s="257"/>
      <c r="E168" s="51" t="s">
        <v>4</v>
      </c>
      <c r="F168" s="53">
        <v>0</v>
      </c>
      <c r="G168" s="53">
        <v>0</v>
      </c>
      <c r="H168" s="53">
        <v>0</v>
      </c>
      <c r="I168" s="53">
        <v>0</v>
      </c>
      <c r="J168" s="53">
        <v>0</v>
      </c>
      <c r="K168" s="53">
        <v>0</v>
      </c>
      <c r="L168" s="53">
        <v>0</v>
      </c>
      <c r="M168" s="53">
        <v>0</v>
      </c>
      <c r="N168" s="53">
        <v>0</v>
      </c>
      <c r="O168" s="53">
        <v>0</v>
      </c>
      <c r="P168" s="62">
        <f t="shared" si="39"/>
        <v>0</v>
      </c>
      <c r="Q168" s="48" t="str">
        <f t="shared" si="40"/>
        <v>-</v>
      </c>
      <c r="R168" s="48" t="str">
        <f t="shared" si="41"/>
        <v>-</v>
      </c>
    </row>
    <row r="169" spans="3:18" ht="15" hidden="1" x14ac:dyDescent="0.25">
      <c r="C169" s="256"/>
      <c r="D169" s="257"/>
      <c r="E169" s="51" t="s">
        <v>5</v>
      </c>
      <c r="F169" s="53">
        <v>0</v>
      </c>
      <c r="G169" s="53">
        <v>0</v>
      </c>
      <c r="H169" s="53">
        <v>0</v>
      </c>
      <c r="I169" s="53">
        <v>0</v>
      </c>
      <c r="J169" s="53">
        <v>289137</v>
      </c>
      <c r="K169" s="53">
        <v>323449</v>
      </c>
      <c r="L169" s="53">
        <v>385496</v>
      </c>
      <c r="M169" s="53">
        <v>378031</v>
      </c>
      <c r="N169" s="53">
        <v>380334</v>
      </c>
      <c r="O169" s="53">
        <v>367802</v>
      </c>
      <c r="P169" s="62">
        <f t="shared" si="39"/>
        <v>6.6004099783130961E-3</v>
      </c>
      <c r="Q169" s="48">
        <f t="shared" si="40"/>
        <v>-3.2949986064879866E-2</v>
      </c>
      <c r="R169" s="48" t="str">
        <f t="shared" si="41"/>
        <v>-</v>
      </c>
    </row>
    <row r="170" spans="3:18" ht="15" hidden="1" x14ac:dyDescent="0.25">
      <c r="C170" s="256"/>
      <c r="D170" s="257"/>
      <c r="E170" s="51" t="s">
        <v>6</v>
      </c>
      <c r="F170" s="53">
        <v>24157300</v>
      </c>
      <c r="G170" s="53">
        <v>25460800</v>
      </c>
      <c r="H170" s="53">
        <v>26889600</v>
      </c>
      <c r="I170" s="53">
        <v>28558400</v>
      </c>
      <c r="J170" s="53">
        <v>29622500</v>
      </c>
      <c r="K170" s="53">
        <v>30289300</v>
      </c>
      <c r="L170" s="53">
        <v>30864900</v>
      </c>
      <c r="M170" s="53">
        <v>31475300</v>
      </c>
      <c r="N170" s="53">
        <v>32027200</v>
      </c>
      <c r="O170" s="53">
        <v>32784600</v>
      </c>
      <c r="P170" s="62">
        <f t="shared" si="39"/>
        <v>0.58833774959082208</v>
      </c>
      <c r="Q170" s="48">
        <f t="shared" si="40"/>
        <v>2.3648648648648685E-2</v>
      </c>
      <c r="R170" s="48">
        <f t="shared" si="41"/>
        <v>0.35713014285536882</v>
      </c>
    </row>
    <row r="171" spans="3:18" ht="15" hidden="1" x14ac:dyDescent="0.25">
      <c r="C171" s="256"/>
      <c r="D171" s="257"/>
      <c r="E171" s="51" t="s">
        <v>7</v>
      </c>
      <c r="F171" s="53">
        <v>0</v>
      </c>
      <c r="G171" s="53">
        <v>0</v>
      </c>
      <c r="H171" s="53">
        <v>0</v>
      </c>
      <c r="I171" s="53">
        <v>0</v>
      </c>
      <c r="J171" s="53">
        <v>0</v>
      </c>
      <c r="K171" s="53">
        <v>0</v>
      </c>
      <c r="L171" s="53">
        <v>0</v>
      </c>
      <c r="M171" s="53">
        <v>0</v>
      </c>
      <c r="N171" s="53">
        <v>0</v>
      </c>
      <c r="O171" s="53">
        <v>0</v>
      </c>
      <c r="P171" s="62">
        <f t="shared" si="39"/>
        <v>0</v>
      </c>
      <c r="Q171" s="48" t="str">
        <f t="shared" si="40"/>
        <v>-</v>
      </c>
      <c r="R171" s="48" t="str">
        <f t="shared" si="41"/>
        <v>-</v>
      </c>
    </row>
    <row r="172" spans="3:18" ht="15" hidden="1" x14ac:dyDescent="0.25">
      <c r="C172" s="256"/>
      <c r="D172" s="257"/>
      <c r="E172" s="51" t="s">
        <v>8</v>
      </c>
      <c r="F172" s="53">
        <v>0</v>
      </c>
      <c r="G172" s="53">
        <v>0</v>
      </c>
      <c r="H172" s="53">
        <v>0</v>
      </c>
      <c r="I172" s="53">
        <v>0</v>
      </c>
      <c r="J172" s="53">
        <v>0</v>
      </c>
      <c r="K172" s="53">
        <v>0</v>
      </c>
      <c r="L172" s="53">
        <v>0</v>
      </c>
      <c r="M172" s="53">
        <v>0</v>
      </c>
      <c r="N172" s="53">
        <v>0</v>
      </c>
      <c r="O172" s="53">
        <v>0</v>
      </c>
      <c r="P172" s="62">
        <f t="shared" si="39"/>
        <v>0</v>
      </c>
      <c r="Q172" s="48" t="str">
        <f t="shared" si="40"/>
        <v>-</v>
      </c>
      <c r="R172" s="48" t="str">
        <f t="shared" si="41"/>
        <v>-</v>
      </c>
    </row>
    <row r="173" spans="3:18" ht="15" hidden="1" x14ac:dyDescent="0.25">
      <c r="C173" s="256"/>
      <c r="D173" s="257"/>
      <c r="E173" s="51" t="s">
        <v>9</v>
      </c>
      <c r="F173" s="53">
        <v>3436934</v>
      </c>
      <c r="G173" s="53">
        <v>5857645</v>
      </c>
      <c r="H173" s="53">
        <v>4213304</v>
      </c>
      <c r="I173" s="53">
        <v>4527826</v>
      </c>
      <c r="J173" s="53">
        <v>4202250</v>
      </c>
      <c r="K173" s="53">
        <v>5567827</v>
      </c>
      <c r="L173" s="53">
        <v>6050268</v>
      </c>
      <c r="M173" s="53">
        <v>5858086</v>
      </c>
      <c r="N173" s="53">
        <v>5843810</v>
      </c>
      <c r="O173" s="53">
        <v>6401262</v>
      </c>
      <c r="P173" s="62">
        <f t="shared" si="39"/>
        <v>0.11487418115887474</v>
      </c>
      <c r="Q173" s="48">
        <f t="shared" si="40"/>
        <v>9.5391876190362046E-2</v>
      </c>
      <c r="R173" s="48">
        <f t="shared" si="41"/>
        <v>0.86249197686077195</v>
      </c>
    </row>
    <row r="174" spans="3:18" ht="15" hidden="1" x14ac:dyDescent="0.25">
      <c r="C174" s="256"/>
      <c r="D174" s="257"/>
      <c r="E174" s="51" t="s">
        <v>10</v>
      </c>
      <c r="F174" s="53">
        <v>0</v>
      </c>
      <c r="G174" s="53">
        <v>0</v>
      </c>
      <c r="H174" s="53">
        <v>0</v>
      </c>
      <c r="I174" s="53">
        <v>0</v>
      </c>
      <c r="J174" s="53">
        <v>0</v>
      </c>
      <c r="K174" s="53">
        <v>0</v>
      </c>
      <c r="L174" s="53">
        <v>0</v>
      </c>
      <c r="M174" s="53">
        <v>0</v>
      </c>
      <c r="N174" s="53">
        <v>0</v>
      </c>
      <c r="O174" s="53">
        <v>0</v>
      </c>
      <c r="P174" s="62">
        <f t="shared" si="39"/>
        <v>0</v>
      </c>
      <c r="Q174" s="48" t="str">
        <f t="shared" si="40"/>
        <v>-</v>
      </c>
      <c r="R174" s="48" t="str">
        <f t="shared" si="41"/>
        <v>-</v>
      </c>
    </row>
    <row r="175" spans="3:18" ht="15" hidden="1" x14ac:dyDescent="0.25">
      <c r="C175" s="256"/>
      <c r="D175" s="257"/>
      <c r="E175" s="51" t="s">
        <v>11</v>
      </c>
      <c r="F175" s="53">
        <v>0</v>
      </c>
      <c r="G175" s="53">
        <v>0</v>
      </c>
      <c r="H175" s="53">
        <v>0</v>
      </c>
      <c r="I175" s="53">
        <v>0</v>
      </c>
      <c r="J175" s="53">
        <v>0</v>
      </c>
      <c r="K175" s="53">
        <v>0</v>
      </c>
      <c r="L175" s="53">
        <v>0</v>
      </c>
      <c r="M175" s="53">
        <v>0</v>
      </c>
      <c r="N175" s="53">
        <v>0</v>
      </c>
      <c r="O175" s="53">
        <v>0</v>
      </c>
      <c r="P175" s="62">
        <f t="shared" si="39"/>
        <v>0</v>
      </c>
      <c r="Q175" s="48" t="str">
        <f t="shared" si="40"/>
        <v>-</v>
      </c>
      <c r="R175" s="48" t="str">
        <f t="shared" si="41"/>
        <v>-</v>
      </c>
    </row>
    <row r="176" spans="3:18" ht="15" hidden="1" x14ac:dyDescent="0.25">
      <c r="C176" s="256"/>
      <c r="D176" s="257"/>
      <c r="E176" s="51" t="s">
        <v>12</v>
      </c>
      <c r="F176" s="53">
        <v>0</v>
      </c>
      <c r="G176" s="53">
        <v>0</v>
      </c>
      <c r="H176" s="53">
        <v>0</v>
      </c>
      <c r="I176" s="53">
        <v>0</v>
      </c>
      <c r="J176" s="53">
        <v>0</v>
      </c>
      <c r="K176" s="53">
        <v>0</v>
      </c>
      <c r="L176" s="53">
        <v>0</v>
      </c>
      <c r="M176" s="53">
        <v>0</v>
      </c>
      <c r="N176" s="53">
        <v>0</v>
      </c>
      <c r="O176" s="53">
        <v>0</v>
      </c>
      <c r="P176" s="62">
        <f t="shared" si="39"/>
        <v>0</v>
      </c>
      <c r="Q176" s="48" t="str">
        <f t="shared" si="40"/>
        <v>-</v>
      </c>
      <c r="R176" s="48" t="str">
        <f t="shared" si="41"/>
        <v>-</v>
      </c>
    </row>
    <row r="177" spans="3:18" ht="15" hidden="1" x14ac:dyDescent="0.25">
      <c r="C177" s="256"/>
      <c r="D177" s="257"/>
      <c r="E177" s="51" t="s">
        <v>13</v>
      </c>
      <c r="F177" s="53">
        <v>96649</v>
      </c>
      <c r="G177" s="53">
        <v>98170</v>
      </c>
      <c r="H177" s="53">
        <v>140525</v>
      </c>
      <c r="I177" s="53">
        <v>80037</v>
      </c>
      <c r="J177" s="53">
        <v>85885</v>
      </c>
      <c r="K177" s="53">
        <v>86677</v>
      </c>
      <c r="L177" s="53">
        <v>93075</v>
      </c>
      <c r="M177" s="53">
        <v>91609</v>
      </c>
      <c r="N177" s="53">
        <v>185877</v>
      </c>
      <c r="O177" s="53">
        <v>169094</v>
      </c>
      <c r="P177" s="62">
        <f t="shared" si="39"/>
        <v>3.0344851982122842E-3</v>
      </c>
      <c r="Q177" s="48">
        <f t="shared" si="40"/>
        <v>-9.0290891288325126E-2</v>
      </c>
      <c r="R177" s="48">
        <f t="shared" si="41"/>
        <v>0.74956802450102944</v>
      </c>
    </row>
    <row r="178" spans="3:18" ht="15" hidden="1" x14ac:dyDescent="0.25">
      <c r="C178" s="256"/>
      <c r="D178" s="257"/>
      <c r="E178" s="51" t="s">
        <v>14</v>
      </c>
      <c r="F178" s="53">
        <v>53324</v>
      </c>
      <c r="G178" s="53">
        <v>47324</v>
      </c>
      <c r="H178" s="53">
        <v>50323</v>
      </c>
      <c r="I178" s="53">
        <v>54470</v>
      </c>
      <c r="J178" s="53">
        <v>73228</v>
      </c>
      <c r="K178" s="53">
        <v>49791</v>
      </c>
      <c r="L178" s="53">
        <v>46210</v>
      </c>
      <c r="M178" s="53">
        <v>36085</v>
      </c>
      <c r="N178" s="53">
        <v>33958</v>
      </c>
      <c r="O178" s="53">
        <v>29839</v>
      </c>
      <c r="P178" s="62">
        <f t="shared" si="39"/>
        <v>5.3547733112621588E-4</v>
      </c>
      <c r="Q178" s="48">
        <f t="shared" si="40"/>
        <v>-0.12129689616585193</v>
      </c>
      <c r="R178" s="48">
        <f t="shared" si="41"/>
        <v>-0.4404208236441377</v>
      </c>
    </row>
    <row r="179" spans="3:18" ht="15" hidden="1" x14ac:dyDescent="0.25">
      <c r="C179" s="256"/>
      <c r="D179" s="257"/>
      <c r="E179" s="51" t="s">
        <v>15</v>
      </c>
      <c r="F179" s="53">
        <v>0</v>
      </c>
      <c r="G179" s="53">
        <v>0</v>
      </c>
      <c r="H179" s="53">
        <v>0</v>
      </c>
      <c r="I179" s="53">
        <v>0</v>
      </c>
      <c r="J179" s="53">
        <v>0</v>
      </c>
      <c r="K179" s="53">
        <v>0</v>
      </c>
      <c r="L179" s="53">
        <v>0</v>
      </c>
      <c r="M179" s="53">
        <v>0</v>
      </c>
      <c r="N179" s="53">
        <v>0</v>
      </c>
      <c r="O179" s="53">
        <v>0</v>
      </c>
      <c r="P179" s="62">
        <f t="shared" si="39"/>
        <v>0</v>
      </c>
      <c r="Q179" s="48" t="str">
        <f t="shared" si="40"/>
        <v>-</v>
      </c>
      <c r="R179" s="48" t="str">
        <f t="shared" si="41"/>
        <v>-</v>
      </c>
    </row>
    <row r="180" spans="3:18" ht="15" hidden="1" x14ac:dyDescent="0.25">
      <c r="C180" s="256"/>
      <c r="D180" s="257"/>
      <c r="E180" s="51" t="s">
        <v>16</v>
      </c>
      <c r="F180" s="53">
        <v>0</v>
      </c>
      <c r="G180" s="53">
        <v>0</v>
      </c>
      <c r="H180" s="53">
        <v>0</v>
      </c>
      <c r="I180" s="53">
        <v>0</v>
      </c>
      <c r="J180" s="53">
        <v>0</v>
      </c>
      <c r="K180" s="53">
        <v>0</v>
      </c>
      <c r="L180" s="53">
        <v>0</v>
      </c>
      <c r="M180" s="53">
        <v>0</v>
      </c>
      <c r="N180" s="53">
        <v>0</v>
      </c>
      <c r="O180" s="53">
        <v>0</v>
      </c>
      <c r="P180" s="62">
        <f t="shared" si="39"/>
        <v>0</v>
      </c>
      <c r="Q180" s="48" t="str">
        <f t="shared" si="40"/>
        <v>-</v>
      </c>
      <c r="R180" s="48" t="str">
        <f t="shared" si="41"/>
        <v>-</v>
      </c>
    </row>
    <row r="181" spans="3:18" ht="15" hidden="1" x14ac:dyDescent="0.25">
      <c r="C181" s="256"/>
      <c r="D181" s="257"/>
      <c r="E181" s="51" t="s">
        <v>17</v>
      </c>
      <c r="F181" s="53">
        <v>0</v>
      </c>
      <c r="G181" s="53">
        <v>0</v>
      </c>
      <c r="H181" s="53">
        <v>0</v>
      </c>
      <c r="I181" s="53">
        <v>0</v>
      </c>
      <c r="J181" s="53">
        <v>0</v>
      </c>
      <c r="K181" s="53">
        <v>0</v>
      </c>
      <c r="L181" s="53">
        <v>0</v>
      </c>
      <c r="M181" s="53">
        <v>0</v>
      </c>
      <c r="N181" s="53">
        <v>0</v>
      </c>
      <c r="O181" s="53">
        <v>0</v>
      </c>
      <c r="P181" s="62">
        <f t="shared" si="39"/>
        <v>0</v>
      </c>
      <c r="Q181" s="48" t="str">
        <f t="shared" si="40"/>
        <v>-</v>
      </c>
      <c r="R181" s="48" t="str">
        <f t="shared" si="41"/>
        <v>-</v>
      </c>
    </row>
    <row r="182" spans="3:18" ht="15" hidden="1" x14ac:dyDescent="0.25">
      <c r="C182" s="256"/>
      <c r="D182" s="257"/>
      <c r="E182" s="51" t="s">
        <v>18</v>
      </c>
      <c r="F182" s="53">
        <v>0</v>
      </c>
      <c r="G182" s="53">
        <v>0</v>
      </c>
      <c r="H182" s="53">
        <v>0</v>
      </c>
      <c r="I182" s="53">
        <v>0</v>
      </c>
      <c r="J182" s="53">
        <v>0</v>
      </c>
      <c r="K182" s="53">
        <v>0</v>
      </c>
      <c r="L182" s="53">
        <v>0</v>
      </c>
      <c r="M182" s="53">
        <v>0</v>
      </c>
      <c r="N182" s="53">
        <v>0</v>
      </c>
      <c r="O182" s="53">
        <v>0</v>
      </c>
      <c r="P182" s="62">
        <f t="shared" si="39"/>
        <v>0</v>
      </c>
      <c r="Q182" s="48" t="str">
        <f t="shared" si="40"/>
        <v>-</v>
      </c>
      <c r="R182" s="48" t="str">
        <f t="shared" si="41"/>
        <v>-</v>
      </c>
    </row>
    <row r="183" spans="3:18" ht="15" hidden="1" x14ac:dyDescent="0.25">
      <c r="C183" s="256"/>
      <c r="D183" s="257"/>
      <c r="E183" s="51" t="s">
        <v>19</v>
      </c>
      <c r="F183" s="53">
        <v>0</v>
      </c>
      <c r="G183" s="53">
        <v>0</v>
      </c>
      <c r="H183" s="53">
        <v>0</v>
      </c>
      <c r="I183" s="53">
        <v>0</v>
      </c>
      <c r="J183" s="53">
        <v>0</v>
      </c>
      <c r="K183" s="53">
        <v>0</v>
      </c>
      <c r="L183" s="53">
        <v>0</v>
      </c>
      <c r="M183" s="53">
        <v>0</v>
      </c>
      <c r="N183" s="53">
        <v>0</v>
      </c>
      <c r="O183" s="53">
        <v>0</v>
      </c>
      <c r="P183" s="62">
        <f t="shared" si="39"/>
        <v>0</v>
      </c>
      <c r="Q183" s="48" t="str">
        <f t="shared" si="40"/>
        <v>-</v>
      </c>
      <c r="R183" s="48" t="str">
        <f t="shared" si="41"/>
        <v>-</v>
      </c>
    </row>
    <row r="184" spans="3:18" ht="15" hidden="1" x14ac:dyDescent="0.25">
      <c r="C184" s="256"/>
      <c r="D184" s="257"/>
      <c r="E184" s="51" t="s">
        <v>20</v>
      </c>
      <c r="F184" s="53">
        <v>176299</v>
      </c>
      <c r="G184" s="53">
        <v>172974</v>
      </c>
      <c r="H184" s="53">
        <v>164569</v>
      </c>
      <c r="I184" s="53">
        <v>152876</v>
      </c>
      <c r="J184" s="53">
        <v>144961</v>
      </c>
      <c r="K184" s="53">
        <v>105419</v>
      </c>
      <c r="L184" s="53">
        <v>48572</v>
      </c>
      <c r="M184" s="53">
        <v>82382</v>
      </c>
      <c r="N184" s="53">
        <v>58325</v>
      </c>
      <c r="O184" s="53">
        <v>30687</v>
      </c>
      <c r="P184" s="62">
        <f t="shared" si="39"/>
        <v>5.5069515936426118E-4</v>
      </c>
      <c r="Q184" s="48">
        <f t="shared" si="40"/>
        <v>-0.47386198028289761</v>
      </c>
      <c r="R184" s="48">
        <f t="shared" si="41"/>
        <v>-0.82593775347562948</v>
      </c>
    </row>
    <row r="185" spans="3:18" ht="15" hidden="1" x14ac:dyDescent="0.25">
      <c r="C185" s="256"/>
      <c r="D185" s="257"/>
      <c r="E185" s="51" t="s">
        <v>21</v>
      </c>
      <c r="F185" s="53">
        <v>0</v>
      </c>
      <c r="G185" s="53">
        <v>0</v>
      </c>
      <c r="H185" s="53">
        <v>6539</v>
      </c>
      <c r="I185" s="53">
        <v>7200</v>
      </c>
      <c r="J185" s="53">
        <v>1670</v>
      </c>
      <c r="K185" s="53">
        <v>1883</v>
      </c>
      <c r="L185" s="53">
        <v>2321</v>
      </c>
      <c r="M185" s="53">
        <v>2745</v>
      </c>
      <c r="N185" s="53">
        <v>3482</v>
      </c>
      <c r="O185" s="53">
        <v>3986</v>
      </c>
      <c r="P185" s="62">
        <f t="shared" si="39"/>
        <v>7.1530970939679501E-5</v>
      </c>
      <c r="Q185" s="48">
        <f t="shared" si="40"/>
        <v>0.14474439977024689</v>
      </c>
      <c r="R185" s="48" t="str">
        <f t="shared" si="41"/>
        <v>-</v>
      </c>
    </row>
    <row r="186" spans="3:18" ht="15" hidden="1" x14ac:dyDescent="0.25">
      <c r="C186" s="256"/>
      <c r="D186" s="257"/>
      <c r="E186" s="51" t="s">
        <v>22</v>
      </c>
      <c r="F186" s="53">
        <v>0</v>
      </c>
      <c r="G186" s="53">
        <v>0</v>
      </c>
      <c r="H186" s="53">
        <v>0</v>
      </c>
      <c r="I186" s="53">
        <v>0</v>
      </c>
      <c r="J186" s="53">
        <v>0</v>
      </c>
      <c r="K186" s="53">
        <v>0</v>
      </c>
      <c r="L186" s="53">
        <v>0</v>
      </c>
      <c r="M186" s="53">
        <v>0</v>
      </c>
      <c r="N186" s="53">
        <v>0</v>
      </c>
      <c r="O186" s="53">
        <v>0</v>
      </c>
      <c r="P186" s="62">
        <f t="shared" si="39"/>
        <v>0</v>
      </c>
      <c r="Q186" s="48" t="str">
        <f t="shared" si="40"/>
        <v>-</v>
      </c>
      <c r="R186" s="48" t="str">
        <f t="shared" si="41"/>
        <v>-</v>
      </c>
    </row>
    <row r="187" spans="3:18" ht="15" hidden="1" x14ac:dyDescent="0.25">
      <c r="C187" s="256"/>
      <c r="D187" s="257"/>
      <c r="E187" s="51" t="s">
        <v>23</v>
      </c>
      <c r="F187" s="53">
        <v>2114888</v>
      </c>
      <c r="G187" s="53">
        <v>2178300</v>
      </c>
      <c r="H187" s="53">
        <v>2239295</v>
      </c>
      <c r="I187" s="53">
        <v>2281860</v>
      </c>
      <c r="J187" s="53">
        <v>2492662</v>
      </c>
      <c r="K187" s="53">
        <v>2724418</v>
      </c>
      <c r="L187" s="53">
        <v>3203273</v>
      </c>
      <c r="M187" s="53">
        <v>3486298</v>
      </c>
      <c r="N187" s="53">
        <v>3869854</v>
      </c>
      <c r="O187" s="53">
        <v>4229301</v>
      </c>
      <c r="P187" s="62">
        <f t="shared" si="39"/>
        <v>7.5897141727585909E-2</v>
      </c>
      <c r="Q187" s="48">
        <f t="shared" si="40"/>
        <v>9.288386590295139E-2</v>
      </c>
      <c r="R187" s="48">
        <f t="shared" si="41"/>
        <v>0.99977540181796853</v>
      </c>
    </row>
    <row r="188" spans="3:18" ht="15" hidden="1" x14ac:dyDescent="0.25">
      <c r="C188" s="256"/>
      <c r="D188" s="257"/>
      <c r="E188" s="51" t="s">
        <v>24</v>
      </c>
      <c r="F188" s="53">
        <v>0</v>
      </c>
      <c r="G188" s="53">
        <v>0</v>
      </c>
      <c r="H188" s="53">
        <v>0</v>
      </c>
      <c r="I188" s="53">
        <v>0</v>
      </c>
      <c r="J188" s="53">
        <v>0</v>
      </c>
      <c r="K188" s="53">
        <v>0</v>
      </c>
      <c r="L188" s="53">
        <v>426575</v>
      </c>
      <c r="M188" s="53">
        <v>648410</v>
      </c>
      <c r="N188" s="53">
        <v>1206550</v>
      </c>
      <c r="O188" s="53">
        <v>0</v>
      </c>
      <c r="P188" s="62">
        <f t="shared" si="39"/>
        <v>0</v>
      </c>
      <c r="Q188" s="48" t="str">
        <f t="shared" si="40"/>
        <v>-</v>
      </c>
      <c r="R188" s="48" t="str">
        <f t="shared" si="41"/>
        <v>-</v>
      </c>
    </row>
    <row r="189" spans="3:18" ht="15" hidden="1" x14ac:dyDescent="0.25">
      <c r="C189" s="256"/>
      <c r="D189" s="257"/>
      <c r="E189" s="51" t="s">
        <v>25</v>
      </c>
      <c r="F189" s="53">
        <v>0</v>
      </c>
      <c r="G189" s="53">
        <v>0</v>
      </c>
      <c r="H189" s="53">
        <v>0</v>
      </c>
      <c r="I189" s="53">
        <v>0</v>
      </c>
      <c r="J189" s="53">
        <v>624268.8646868387</v>
      </c>
      <c r="K189" s="53">
        <v>642619.19295110973</v>
      </c>
      <c r="L189" s="53">
        <v>820291.37357884436</v>
      </c>
      <c r="M189" s="53">
        <v>805284.48339962726</v>
      </c>
      <c r="N189" s="53">
        <v>783043.10069662449</v>
      </c>
      <c r="O189" s="53">
        <v>841606.56590759452</v>
      </c>
      <c r="P189" s="62">
        <f t="shared" si="39"/>
        <v>1.5103094533010437E-2</v>
      </c>
      <c r="Q189" s="48">
        <f t="shared" si="40"/>
        <v>7.4789580750880491E-2</v>
      </c>
      <c r="R189" s="48" t="str">
        <f t="shared" si="41"/>
        <v>-</v>
      </c>
    </row>
    <row r="190" spans="3:18" ht="15" hidden="1" x14ac:dyDescent="0.25">
      <c r="C190" s="256"/>
      <c r="D190" s="257"/>
      <c r="E190" s="51" t="s">
        <v>26</v>
      </c>
      <c r="F190" s="53">
        <v>333475</v>
      </c>
      <c r="G190" s="53">
        <f>(F190+($F$190*($L$190/$F$190-1)/6))</f>
        <v>286371.33333333331</v>
      </c>
      <c r="H190" s="53">
        <f>(G190+($F$190*($L$190/$F$190-1)/6))</f>
        <v>239267.66666666666</v>
      </c>
      <c r="I190" s="53">
        <f>(H190+($F$190*($L$190/$F$190-1)/6))</f>
        <v>192164</v>
      </c>
      <c r="J190" s="53">
        <f>(I190+($F$190*($L$190/$F$190-1)/6))</f>
        <v>145060.33333333334</v>
      </c>
      <c r="K190" s="53">
        <f>(J190+($F$190*($L$190/$F$190-1)/6))</f>
        <v>97956.666666666686</v>
      </c>
      <c r="L190" s="53">
        <v>50853</v>
      </c>
      <c r="M190" s="53"/>
      <c r="N190" s="53"/>
      <c r="O190" s="53"/>
      <c r="P190" s="62">
        <f t="shared" si="39"/>
        <v>0</v>
      </c>
      <c r="Q190" s="48" t="str">
        <f t="shared" si="40"/>
        <v>-</v>
      </c>
      <c r="R190" s="48" t="str">
        <f t="shared" si="41"/>
        <v>-</v>
      </c>
    </row>
    <row r="191" spans="3:18" ht="15" hidden="1" x14ac:dyDescent="0.25">
      <c r="C191" s="256"/>
      <c r="D191" s="257"/>
      <c r="E191" s="51" t="s">
        <v>27</v>
      </c>
      <c r="F191" s="53">
        <v>0</v>
      </c>
      <c r="G191" s="53">
        <v>0</v>
      </c>
      <c r="H191" s="53">
        <v>0</v>
      </c>
      <c r="I191" s="53">
        <v>0</v>
      </c>
      <c r="J191" s="53">
        <v>0</v>
      </c>
      <c r="K191" s="53">
        <v>0</v>
      </c>
      <c r="L191" s="53">
        <v>0</v>
      </c>
      <c r="M191" s="53">
        <v>0</v>
      </c>
      <c r="N191" s="53">
        <v>0</v>
      </c>
      <c r="O191" s="53">
        <v>0</v>
      </c>
      <c r="P191" s="62">
        <f t="shared" si="39"/>
        <v>0</v>
      </c>
      <c r="Q191" s="48" t="str">
        <f t="shared" si="40"/>
        <v>-</v>
      </c>
      <c r="R191" s="48" t="str">
        <f t="shared" si="41"/>
        <v>-</v>
      </c>
    </row>
    <row r="192" spans="3:18" ht="15" hidden="1" x14ac:dyDescent="0.25">
      <c r="C192" s="256"/>
      <c r="D192" s="257"/>
      <c r="E192" s="51" t="s">
        <v>28</v>
      </c>
      <c r="F192" s="53">
        <v>1429805</v>
      </c>
      <c r="G192" s="53">
        <v>1552843</v>
      </c>
      <c r="H192" s="53">
        <v>1690694</v>
      </c>
      <c r="I192" s="53">
        <v>1698794</v>
      </c>
      <c r="J192" s="53">
        <v>1753112</v>
      </c>
      <c r="K192" s="53">
        <v>1724008</v>
      </c>
      <c r="L192" s="53">
        <v>1366137</v>
      </c>
      <c r="M192" s="53">
        <v>1310385</v>
      </c>
      <c r="N192" s="53">
        <v>1314466</v>
      </c>
      <c r="O192" s="53">
        <v>1333673</v>
      </c>
      <c r="P192" s="62">
        <f t="shared" si="39"/>
        <v>2.3933498395894426E-2</v>
      </c>
      <c r="Q192" s="48">
        <f t="shared" si="40"/>
        <v>1.4612017351532947E-2</v>
      </c>
      <c r="R192" s="48">
        <f t="shared" si="41"/>
        <v>-6.7234343144694564E-2</v>
      </c>
    </row>
    <row r="193" spans="3:18" ht="15" hidden="1" x14ac:dyDescent="0.25">
      <c r="C193" s="256"/>
      <c r="D193" s="257"/>
      <c r="E193" s="51" t="s">
        <v>29</v>
      </c>
      <c r="F193" s="53">
        <v>0</v>
      </c>
      <c r="G193" s="53">
        <v>0</v>
      </c>
      <c r="H193" s="53">
        <v>0</v>
      </c>
      <c r="I193" s="53">
        <v>0</v>
      </c>
      <c r="J193" s="53">
        <v>0</v>
      </c>
      <c r="K193" s="53">
        <v>0</v>
      </c>
      <c r="L193" s="53">
        <v>0</v>
      </c>
      <c r="M193" s="53">
        <v>0</v>
      </c>
      <c r="N193" s="53">
        <v>0</v>
      </c>
      <c r="O193" s="53">
        <v>0</v>
      </c>
      <c r="P193" s="62">
        <f t="shared" si="39"/>
        <v>0</v>
      </c>
      <c r="Q193" s="48" t="str">
        <f t="shared" si="40"/>
        <v>-</v>
      </c>
      <c r="R193" s="48" t="str">
        <f t="shared" si="41"/>
        <v>-</v>
      </c>
    </row>
    <row r="194" spans="3:18" ht="15" hidden="1" x14ac:dyDescent="0.25">
      <c r="C194" s="256"/>
      <c r="D194" s="257"/>
      <c r="E194" s="51" t="s">
        <v>30</v>
      </c>
      <c r="F194" s="53">
        <v>270535</v>
      </c>
      <c r="G194" s="53">
        <v>381098</v>
      </c>
      <c r="H194" s="53">
        <v>450186</v>
      </c>
      <c r="I194" s="53">
        <v>672847</v>
      </c>
      <c r="J194" s="53">
        <v>885120</v>
      </c>
      <c r="K194" s="53">
        <v>759517</v>
      </c>
      <c r="L194" s="53">
        <v>1031471</v>
      </c>
      <c r="M194" s="53">
        <v>1888812</v>
      </c>
      <c r="N194" s="53">
        <v>2643359.95323963</v>
      </c>
      <c r="O194" s="53">
        <v>2806863.7252475787</v>
      </c>
      <c r="P194" s="62">
        <f t="shared" si="39"/>
        <v>5.0370719408511067E-2</v>
      </c>
      <c r="Q194" s="48">
        <f t="shared" si="40"/>
        <v>6.1854524128491351E-2</v>
      </c>
      <c r="R194" s="48">
        <f t="shared" si="41"/>
        <v>9.3752332424550566</v>
      </c>
    </row>
    <row r="195" spans="3:18" ht="15" hidden="1" x14ac:dyDescent="0.25">
      <c r="C195" s="256"/>
      <c r="D195" s="257"/>
      <c r="E195" s="54" t="s">
        <v>41</v>
      </c>
      <c r="F195" s="53">
        <v>3842861.3649932817</v>
      </c>
      <c r="G195" s="53">
        <v>3963126.1864030249</v>
      </c>
      <c r="H195" s="53">
        <v>4106959.8785965517</v>
      </c>
      <c r="I195" s="53">
        <v>3848917.5870786435</v>
      </c>
      <c r="J195" s="53">
        <v>3739612.8474256648</v>
      </c>
      <c r="K195" s="53">
        <v>3606140.9030784876</v>
      </c>
      <c r="L195" s="53">
        <v>3757586.0000000005</v>
      </c>
      <c r="M195" s="53">
        <v>3704170</v>
      </c>
      <c r="N195" s="53">
        <v>3729622.0000000005</v>
      </c>
      <c r="O195" s="53">
        <v>3742768</v>
      </c>
      <c r="P195" s="62">
        <f t="shared" si="39"/>
        <v>6.7166038394872646E-2</v>
      </c>
      <c r="Q195" s="48">
        <f t="shared" si="40"/>
        <v>3.5247539831113617E-3</v>
      </c>
      <c r="R195" s="48">
        <f t="shared" si="41"/>
        <v>-2.6046571938578511E-2</v>
      </c>
    </row>
    <row r="196" spans="3:18" ht="15.75" hidden="1" thickBot="1" x14ac:dyDescent="0.3">
      <c r="C196" s="258"/>
      <c r="D196" s="259"/>
      <c r="E196" s="63" t="s">
        <v>85</v>
      </c>
      <c r="F196" s="64">
        <f t="shared" ref="F196:O196" si="42">SUM(F164:F195)</f>
        <v>46194620.364993282</v>
      </c>
      <c r="G196" s="64">
        <f t="shared" si="42"/>
        <v>43554482.519736364</v>
      </c>
      <c r="H196" s="64">
        <f t="shared" si="42"/>
        <v>51499837.545263216</v>
      </c>
      <c r="I196" s="64">
        <f t="shared" si="42"/>
        <v>54872588.587078646</v>
      </c>
      <c r="J196" s="64">
        <f t="shared" si="42"/>
        <v>46885706.045445837</v>
      </c>
      <c r="K196" s="64">
        <f t="shared" si="42"/>
        <v>48808300.762696266</v>
      </c>
      <c r="L196" s="64">
        <f t="shared" si="42"/>
        <v>50993449.373578846</v>
      </c>
      <c r="M196" s="64">
        <f t="shared" si="42"/>
        <v>52643715.48339963</v>
      </c>
      <c r="N196" s="64">
        <f t="shared" si="42"/>
        <v>54997650.053936251</v>
      </c>
      <c r="O196" s="64">
        <f t="shared" si="42"/>
        <v>55724114.291155174</v>
      </c>
      <c r="P196" s="62">
        <f t="shared" si="39"/>
        <v>1</v>
      </c>
    </row>
    <row r="197" spans="3:18" ht="16.5" hidden="1" thickTop="1" thickBot="1" x14ac:dyDescent="0.3">
      <c r="C197" s="260"/>
      <c r="D197" s="261"/>
      <c r="E197" s="65" t="s">
        <v>86</v>
      </c>
      <c r="F197" s="64">
        <v>38118144</v>
      </c>
      <c r="G197" s="64">
        <v>42466112</v>
      </c>
      <c r="H197" s="64">
        <v>42723584</v>
      </c>
      <c r="I197" s="64">
        <v>44680068</v>
      </c>
      <c r="J197" s="64">
        <v>45825484</v>
      </c>
      <c r="K197" s="64">
        <v>47742264</v>
      </c>
      <c r="L197" s="64">
        <v>49307776</v>
      </c>
      <c r="M197" s="64">
        <v>50808544</v>
      </c>
      <c r="N197" s="64">
        <v>52624232</v>
      </c>
      <c r="O197" s="64">
        <v>54510724</v>
      </c>
      <c r="P197" s="62">
        <f t="shared" si="39"/>
        <v>0.97822504123052934</v>
      </c>
      <c r="Q197" s="48">
        <f>IF(OR(O197=0, N197=0),"-",O197/N197-1)</f>
        <v>3.584835214317228E-2</v>
      </c>
      <c r="R197" s="48">
        <f>IF(OR(O197=0, F197=0),"-",O197/F197-1)</f>
        <v>0.43004664655236091</v>
      </c>
    </row>
    <row r="198" spans="3:18" ht="15.75" hidden="1" thickTop="1" x14ac:dyDescent="0.25">
      <c r="E198" s="57" t="s">
        <v>87</v>
      </c>
      <c r="F198" s="88"/>
      <c r="G198" s="88">
        <f t="shared" ref="G198:O198" si="43">G197/F197-1</f>
        <v>0.11406557465127376</v>
      </c>
      <c r="H198" s="88">
        <f t="shared" si="43"/>
        <v>6.062999127398383E-3</v>
      </c>
      <c r="I198" s="88">
        <f t="shared" si="43"/>
        <v>4.5794004547933032E-2</v>
      </c>
      <c r="J198" s="88">
        <f t="shared" si="43"/>
        <v>2.5635950240720407E-2</v>
      </c>
      <c r="K198" s="88">
        <f t="shared" si="43"/>
        <v>4.1827817901497699E-2</v>
      </c>
      <c r="L198" s="88">
        <f t="shared" si="43"/>
        <v>3.2790904092860007E-2</v>
      </c>
      <c r="M198" s="88">
        <f t="shared" si="43"/>
        <v>3.0436740849962396E-2</v>
      </c>
      <c r="N198" s="88">
        <f t="shared" si="43"/>
        <v>3.5735879382806202E-2</v>
      </c>
      <c r="O198" s="89">
        <f t="shared" si="43"/>
        <v>3.584835214317228E-2</v>
      </c>
      <c r="R198" s="60"/>
    </row>
    <row r="199" spans="3:18" hidden="1" x14ac:dyDescent="0.15">
      <c r="F199" s="16"/>
      <c r="G199" s="16"/>
    </row>
    <row r="200" spans="3:18" hidden="1" x14ac:dyDescent="0.15">
      <c r="F200" s="16"/>
      <c r="G200" s="16"/>
    </row>
    <row r="201" spans="3:18" ht="18.75" x14ac:dyDescent="0.25">
      <c r="C201" s="264" t="s">
        <v>225</v>
      </c>
      <c r="D201" s="265"/>
      <c r="E201" s="269" t="s">
        <v>108</v>
      </c>
      <c r="F201" s="270">
        <v>184</v>
      </c>
      <c r="G201" s="270" t="s">
        <v>35</v>
      </c>
      <c r="H201" s="270"/>
      <c r="I201" s="270"/>
      <c r="J201" s="270"/>
      <c r="K201" s="270"/>
      <c r="L201" s="270"/>
      <c r="M201" s="270"/>
      <c r="N201" s="270"/>
      <c r="O201" s="271"/>
      <c r="Q201" s="49"/>
      <c r="R201" s="49"/>
    </row>
    <row r="202" spans="3:18" ht="15" x14ac:dyDescent="0.15">
      <c r="C202" s="262" t="s">
        <v>93</v>
      </c>
      <c r="D202" s="263"/>
      <c r="E202" s="43">
        <v>5</v>
      </c>
      <c r="F202" s="44">
        <v>2004</v>
      </c>
      <c r="G202" s="44">
        <f t="shared" ref="G202:O202" si="44">F202+1</f>
        <v>2005</v>
      </c>
      <c r="H202" s="44">
        <f t="shared" si="44"/>
        <v>2006</v>
      </c>
      <c r="I202" s="44">
        <f t="shared" si="44"/>
        <v>2007</v>
      </c>
      <c r="J202" s="44">
        <f t="shared" si="44"/>
        <v>2008</v>
      </c>
      <c r="K202" s="44">
        <f t="shared" si="44"/>
        <v>2009</v>
      </c>
      <c r="L202" s="44">
        <f t="shared" si="44"/>
        <v>2010</v>
      </c>
      <c r="M202" s="44">
        <f t="shared" si="44"/>
        <v>2011</v>
      </c>
      <c r="N202" s="44">
        <f t="shared" si="44"/>
        <v>2012</v>
      </c>
      <c r="O202" s="44">
        <f t="shared" si="44"/>
        <v>2013</v>
      </c>
      <c r="P202" s="83" t="s">
        <v>91</v>
      </c>
      <c r="Q202" s="46" t="s">
        <v>88</v>
      </c>
      <c r="R202" s="47" t="s">
        <v>89</v>
      </c>
    </row>
    <row r="203" spans="3:18" ht="15" x14ac:dyDescent="0.25">
      <c r="C203" s="256"/>
      <c r="D203" s="257"/>
      <c r="E203" s="51" t="s">
        <v>0</v>
      </c>
      <c r="F203" s="52">
        <v>3575914</v>
      </c>
      <c r="G203" s="52">
        <v>3744386</v>
      </c>
      <c r="H203" s="52">
        <v>3879975</v>
      </c>
      <c r="I203" s="52">
        <v>4005178</v>
      </c>
      <c r="J203" s="52">
        <f>(I203+($I$203*($N$203/$I$203-1)/5))</f>
        <v>4056616.1999999997</v>
      </c>
      <c r="K203" s="52">
        <f>(J203+($I$203*($N$203/$I$203-1)/5))</f>
        <v>4108054.3999999994</v>
      </c>
      <c r="L203" s="52">
        <f>(K203+($I$203*($N$203/$I$203-1)/5))</f>
        <v>4159492.5999999992</v>
      </c>
      <c r="M203" s="52">
        <f>(L203+($I$203*($N$203/$I$203-1)/5))</f>
        <v>4210930.7999999989</v>
      </c>
      <c r="N203" s="52">
        <v>4262369</v>
      </c>
      <c r="O203" s="52">
        <v>4285554</v>
      </c>
      <c r="P203" s="62">
        <f>O203/$O$235</f>
        <v>7.1763739857308606E-2</v>
      </c>
      <c r="Q203" s="48">
        <f>IF(OR(O203=0,N203=0),"-",O203/N203-1)</f>
        <v>5.4394633594603281E-3</v>
      </c>
      <c r="R203" s="48">
        <f>IF(OR(O203=0, F203=0),"-",O203/F203-1)</f>
        <v>0.19844996272281712</v>
      </c>
    </row>
    <row r="204" spans="3:18" ht="15" x14ac:dyDescent="0.25">
      <c r="C204" s="256"/>
      <c r="D204" s="257"/>
      <c r="E204" s="51" t="s">
        <v>1</v>
      </c>
      <c r="F204" s="53">
        <v>0</v>
      </c>
      <c r="G204" s="53">
        <v>0</v>
      </c>
      <c r="H204" s="53">
        <v>0</v>
      </c>
      <c r="I204" s="53">
        <v>0</v>
      </c>
      <c r="J204" s="53">
        <v>0</v>
      </c>
      <c r="K204" s="53">
        <v>0</v>
      </c>
      <c r="L204" s="53">
        <v>0</v>
      </c>
      <c r="M204" s="53">
        <v>0</v>
      </c>
      <c r="N204" s="53">
        <v>0</v>
      </c>
      <c r="O204" s="53">
        <v>0</v>
      </c>
      <c r="P204" s="62">
        <f t="shared" ref="P204:P235" si="45">O204/$O$235</f>
        <v>0</v>
      </c>
      <c r="Q204" s="48" t="str">
        <f t="shared" ref="Q204:Q234" si="46">IF(OR(O204=0,N204=0),"-",O204/N204-1)</f>
        <v>-</v>
      </c>
      <c r="R204" s="48" t="str">
        <f t="shared" ref="R204:R234" si="47">IF(OR(O204=0, F204=0),"-",O204/F204-1)</f>
        <v>-</v>
      </c>
    </row>
    <row r="205" spans="3:18" ht="15" x14ac:dyDescent="0.25">
      <c r="C205" s="256"/>
      <c r="D205" s="257"/>
      <c r="E205" s="51" t="s">
        <v>2</v>
      </c>
      <c r="F205" s="53">
        <v>0</v>
      </c>
      <c r="G205" s="53">
        <v>0</v>
      </c>
      <c r="H205" s="53">
        <v>0</v>
      </c>
      <c r="I205" s="53">
        <v>0</v>
      </c>
      <c r="J205" s="53">
        <v>0</v>
      </c>
      <c r="K205" s="53">
        <v>0</v>
      </c>
      <c r="L205" s="53">
        <v>0</v>
      </c>
      <c r="M205" s="53">
        <v>0</v>
      </c>
      <c r="N205" s="53">
        <v>0</v>
      </c>
      <c r="O205" s="53">
        <v>0</v>
      </c>
      <c r="P205" s="62">
        <f t="shared" si="45"/>
        <v>0</v>
      </c>
      <c r="Q205" s="48" t="str">
        <f t="shared" si="46"/>
        <v>-</v>
      </c>
      <c r="R205" s="48" t="str">
        <f t="shared" si="47"/>
        <v>-</v>
      </c>
    </row>
    <row r="206" spans="3:18" ht="15" x14ac:dyDescent="0.25">
      <c r="C206" s="256"/>
      <c r="D206" s="257"/>
      <c r="E206" s="51" t="s">
        <v>3</v>
      </c>
      <c r="F206" s="53">
        <v>6090000</v>
      </c>
      <c r="G206" s="53">
        <v>6702296</v>
      </c>
      <c r="H206" s="53">
        <v>4143040</v>
      </c>
      <c r="I206" s="53">
        <v>5211735</v>
      </c>
      <c r="J206" s="53">
        <v>0</v>
      </c>
      <c r="K206" s="53">
        <v>0</v>
      </c>
      <c r="L206" s="53">
        <v>0</v>
      </c>
      <c r="M206" s="53">
        <v>0</v>
      </c>
      <c r="N206" s="53">
        <v>0</v>
      </c>
      <c r="O206" s="53">
        <v>0</v>
      </c>
      <c r="P206" s="62">
        <f t="shared" si="45"/>
        <v>0</v>
      </c>
      <c r="Q206" s="48" t="str">
        <f t="shared" si="46"/>
        <v>-</v>
      </c>
      <c r="R206" s="48" t="str">
        <f t="shared" si="47"/>
        <v>-</v>
      </c>
    </row>
    <row r="207" spans="3:18" ht="15" x14ac:dyDescent="0.25">
      <c r="C207" s="256"/>
      <c r="D207" s="257"/>
      <c r="E207" s="51" t="s">
        <v>4</v>
      </c>
      <c r="F207" s="53">
        <v>0</v>
      </c>
      <c r="G207" s="53">
        <v>0</v>
      </c>
      <c r="H207" s="53">
        <v>0</v>
      </c>
      <c r="I207" s="53">
        <v>0</v>
      </c>
      <c r="J207" s="53">
        <v>0</v>
      </c>
      <c r="K207" s="53">
        <v>0</v>
      </c>
      <c r="L207" s="53">
        <v>0</v>
      </c>
      <c r="M207" s="53">
        <v>0</v>
      </c>
      <c r="N207" s="53">
        <v>0</v>
      </c>
      <c r="O207" s="53">
        <v>0</v>
      </c>
      <c r="P207" s="62">
        <f t="shared" si="45"/>
        <v>0</v>
      </c>
      <c r="Q207" s="48" t="str">
        <f t="shared" si="46"/>
        <v>-</v>
      </c>
      <c r="R207" s="48" t="str">
        <f t="shared" si="47"/>
        <v>-</v>
      </c>
    </row>
    <row r="208" spans="3:18" ht="15" x14ac:dyDescent="0.25">
      <c r="C208" s="256"/>
      <c r="D208" s="257"/>
      <c r="E208" s="51" t="s">
        <v>5</v>
      </c>
      <c r="F208" s="53">
        <v>0</v>
      </c>
      <c r="G208" s="53">
        <v>0</v>
      </c>
      <c r="H208" s="53">
        <v>0</v>
      </c>
      <c r="I208" s="53">
        <v>0</v>
      </c>
      <c r="J208" s="53">
        <v>1291903</v>
      </c>
      <c r="K208" s="53">
        <v>1227432</v>
      </c>
      <c r="L208" s="53">
        <v>1104362</v>
      </c>
      <c r="M208" s="53">
        <v>1036360</v>
      </c>
      <c r="N208" s="53">
        <v>971687</v>
      </c>
      <c r="O208" s="53">
        <v>890158</v>
      </c>
      <c r="P208" s="62">
        <f t="shared" si="45"/>
        <v>1.4906139823206547E-2</v>
      </c>
      <c r="Q208" s="48">
        <f t="shared" si="46"/>
        <v>-8.3904590675804025E-2</v>
      </c>
      <c r="R208" s="48" t="str">
        <f t="shared" si="47"/>
        <v>-</v>
      </c>
    </row>
    <row r="209" spans="3:18" ht="15" x14ac:dyDescent="0.25">
      <c r="C209" s="256"/>
      <c r="D209" s="257"/>
      <c r="E209" s="51" t="s">
        <v>6</v>
      </c>
      <c r="F209" s="53">
        <v>29242018</v>
      </c>
      <c r="G209" s="53">
        <v>29193351</v>
      </c>
      <c r="H209" s="53">
        <v>29123544</v>
      </c>
      <c r="I209" s="53">
        <v>28848314</v>
      </c>
      <c r="J209" s="53">
        <v>28358446</v>
      </c>
      <c r="K209" s="53">
        <v>28032374</v>
      </c>
      <c r="L209" s="53">
        <v>27314494</v>
      </c>
      <c r="M209" s="53">
        <v>27293281</v>
      </c>
      <c r="N209" s="53">
        <v>26817192</v>
      </c>
      <c r="O209" s="53">
        <v>26486085</v>
      </c>
      <c r="P209" s="62">
        <f t="shared" si="45"/>
        <v>0.44352270763093021</v>
      </c>
      <c r="Q209" s="48">
        <f t="shared" si="46"/>
        <v>-1.2346818414097904E-2</v>
      </c>
      <c r="R209" s="48">
        <f t="shared" si="47"/>
        <v>-9.4245650214701326E-2</v>
      </c>
    </row>
    <row r="210" spans="3:18" ht="15" x14ac:dyDescent="0.25">
      <c r="C210" s="256"/>
      <c r="D210" s="257"/>
      <c r="E210" s="51" t="s">
        <v>7</v>
      </c>
      <c r="F210" s="53">
        <v>0</v>
      </c>
      <c r="G210" s="53">
        <v>0</v>
      </c>
      <c r="H210" s="53">
        <v>0</v>
      </c>
      <c r="I210" s="53">
        <v>0</v>
      </c>
      <c r="J210" s="53">
        <v>0</v>
      </c>
      <c r="K210" s="53">
        <v>0</v>
      </c>
      <c r="L210" s="53">
        <v>0</v>
      </c>
      <c r="M210" s="53">
        <v>0</v>
      </c>
      <c r="N210" s="53">
        <v>0</v>
      </c>
      <c r="O210" s="53">
        <v>0</v>
      </c>
      <c r="P210" s="62">
        <f t="shared" si="45"/>
        <v>0</v>
      </c>
      <c r="Q210" s="48" t="str">
        <f t="shared" si="46"/>
        <v>-</v>
      </c>
      <c r="R210" s="48" t="str">
        <f t="shared" si="47"/>
        <v>-</v>
      </c>
    </row>
    <row r="211" spans="3:18" ht="15" x14ac:dyDescent="0.25">
      <c r="C211" s="256"/>
      <c r="D211" s="257"/>
      <c r="E211" s="51" t="s">
        <v>8</v>
      </c>
      <c r="F211" s="53">
        <v>0</v>
      </c>
      <c r="G211" s="53">
        <v>0</v>
      </c>
      <c r="H211" s="53">
        <v>0</v>
      </c>
      <c r="I211" s="53">
        <v>0</v>
      </c>
      <c r="J211" s="53">
        <v>0</v>
      </c>
      <c r="K211" s="53">
        <v>0</v>
      </c>
      <c r="L211" s="53">
        <v>0</v>
      </c>
      <c r="M211" s="53">
        <v>0</v>
      </c>
      <c r="N211" s="53">
        <v>0</v>
      </c>
      <c r="O211" s="53">
        <v>0</v>
      </c>
      <c r="P211" s="62">
        <f t="shared" si="45"/>
        <v>0</v>
      </c>
      <c r="Q211" s="48" t="str">
        <f t="shared" si="46"/>
        <v>-</v>
      </c>
      <c r="R211" s="48" t="str">
        <f t="shared" si="47"/>
        <v>-</v>
      </c>
    </row>
    <row r="212" spans="3:18" ht="15" x14ac:dyDescent="0.25">
      <c r="C212" s="256"/>
      <c r="D212" s="257"/>
      <c r="E212" s="51" t="s">
        <v>9</v>
      </c>
      <c r="F212" s="53">
        <v>7408455</v>
      </c>
      <c r="G212" s="53">
        <v>7716742</v>
      </c>
      <c r="H212" s="53">
        <v>7988278</v>
      </c>
      <c r="I212" s="53">
        <v>8307606</v>
      </c>
      <c r="J212" s="53">
        <v>9203437</v>
      </c>
      <c r="K212" s="53">
        <v>9052015</v>
      </c>
      <c r="L212" s="53">
        <v>9329354</v>
      </c>
      <c r="M212" s="53">
        <v>9428213</v>
      </c>
      <c r="N212" s="53">
        <v>9264340</v>
      </c>
      <c r="O212" s="53">
        <v>8813090</v>
      </c>
      <c r="P212" s="62">
        <f t="shared" si="45"/>
        <v>0.14757958903307433</v>
      </c>
      <c r="Q212" s="48">
        <f t="shared" si="46"/>
        <v>-4.87082727965511E-2</v>
      </c>
      <c r="R212" s="48">
        <f t="shared" si="47"/>
        <v>0.18959891097401549</v>
      </c>
    </row>
    <row r="213" spans="3:18" ht="15" x14ac:dyDescent="0.25">
      <c r="C213" s="256"/>
      <c r="D213" s="257"/>
      <c r="E213" s="51" t="s">
        <v>10</v>
      </c>
      <c r="F213" s="53">
        <v>0</v>
      </c>
      <c r="G213" s="53">
        <v>0</v>
      </c>
      <c r="H213" s="53">
        <v>0</v>
      </c>
      <c r="I213" s="53">
        <v>0</v>
      </c>
      <c r="J213" s="53">
        <v>0</v>
      </c>
      <c r="K213" s="53">
        <v>0</v>
      </c>
      <c r="L213" s="53">
        <v>0</v>
      </c>
      <c r="M213" s="53">
        <v>0</v>
      </c>
      <c r="N213" s="53">
        <v>0</v>
      </c>
      <c r="O213" s="53">
        <v>0</v>
      </c>
      <c r="P213" s="62">
        <f t="shared" si="45"/>
        <v>0</v>
      </c>
      <c r="Q213" s="48" t="str">
        <f t="shared" si="46"/>
        <v>-</v>
      </c>
      <c r="R213" s="48" t="str">
        <f t="shared" si="47"/>
        <v>-</v>
      </c>
    </row>
    <row r="214" spans="3:18" ht="15" x14ac:dyDescent="0.25">
      <c r="C214" s="256"/>
      <c r="D214" s="257"/>
      <c r="E214" s="51" t="s">
        <v>11</v>
      </c>
      <c r="F214" s="53">
        <v>0</v>
      </c>
      <c r="G214" s="53">
        <v>0</v>
      </c>
      <c r="H214" s="53">
        <v>0</v>
      </c>
      <c r="I214" s="53">
        <v>0</v>
      </c>
      <c r="J214" s="53">
        <v>0</v>
      </c>
      <c r="K214" s="53">
        <v>0</v>
      </c>
      <c r="L214" s="53">
        <v>0</v>
      </c>
      <c r="M214" s="53">
        <v>0</v>
      </c>
      <c r="N214" s="53">
        <v>0</v>
      </c>
      <c r="O214" s="53">
        <v>0</v>
      </c>
      <c r="P214" s="62">
        <f t="shared" si="45"/>
        <v>0</v>
      </c>
      <c r="Q214" s="48" t="str">
        <f t="shared" si="46"/>
        <v>-</v>
      </c>
      <c r="R214" s="48" t="str">
        <f t="shared" si="47"/>
        <v>-</v>
      </c>
    </row>
    <row r="215" spans="3:18" ht="15" x14ac:dyDescent="0.25">
      <c r="C215" s="256"/>
      <c r="D215" s="257"/>
      <c r="E215" s="51" t="s">
        <v>12</v>
      </c>
      <c r="F215" s="53">
        <v>0</v>
      </c>
      <c r="G215" s="53">
        <v>0</v>
      </c>
      <c r="H215" s="53">
        <v>0</v>
      </c>
      <c r="I215" s="53">
        <v>0</v>
      </c>
      <c r="J215" s="53">
        <v>0</v>
      </c>
      <c r="K215" s="53">
        <v>0</v>
      </c>
      <c r="L215" s="53">
        <v>0</v>
      </c>
      <c r="M215" s="53">
        <v>0</v>
      </c>
      <c r="N215" s="53">
        <v>0</v>
      </c>
      <c r="O215" s="53">
        <v>0</v>
      </c>
      <c r="P215" s="62">
        <f t="shared" si="45"/>
        <v>0</v>
      </c>
      <c r="Q215" s="48" t="str">
        <f t="shared" si="46"/>
        <v>-</v>
      </c>
      <c r="R215" s="48" t="str">
        <f t="shared" si="47"/>
        <v>-</v>
      </c>
    </row>
    <row r="216" spans="3:18" ht="15" x14ac:dyDescent="0.25">
      <c r="C216" s="256"/>
      <c r="D216" s="257"/>
      <c r="E216" s="51" t="s">
        <v>13</v>
      </c>
      <c r="F216" s="53">
        <v>2022985</v>
      </c>
      <c r="G216" s="53">
        <v>2201682</v>
      </c>
      <c r="H216" s="53">
        <v>2437677</v>
      </c>
      <c r="I216" s="53">
        <v>2496341</v>
      </c>
      <c r="J216" s="53">
        <v>2595489</v>
      </c>
      <c r="K216" s="53">
        <v>2517205</v>
      </c>
      <c r="L216" s="53">
        <v>2524004</v>
      </c>
      <c r="M216" s="53">
        <v>2498173</v>
      </c>
      <c r="N216" s="53">
        <v>2453536</v>
      </c>
      <c r="O216" s="53">
        <v>2452433</v>
      </c>
      <c r="P216" s="62">
        <f t="shared" si="45"/>
        <v>4.1067214140687272E-2</v>
      </c>
      <c r="Q216" s="48">
        <f t="shared" si="46"/>
        <v>-4.4955525413115094E-4</v>
      </c>
      <c r="R216" s="48">
        <f t="shared" si="47"/>
        <v>0.2122843224245361</v>
      </c>
    </row>
    <row r="217" spans="3:18" ht="15" x14ac:dyDescent="0.25">
      <c r="C217" s="256"/>
      <c r="D217" s="257"/>
      <c r="E217" s="51" t="s">
        <v>14</v>
      </c>
      <c r="F217" s="53">
        <v>989498</v>
      </c>
      <c r="G217" s="53">
        <v>836197</v>
      </c>
      <c r="H217" s="53">
        <v>891138</v>
      </c>
      <c r="I217" s="53">
        <v>883306</v>
      </c>
      <c r="J217" s="53">
        <v>901924</v>
      </c>
      <c r="K217" s="53">
        <v>821813</v>
      </c>
      <c r="L217" s="53">
        <v>792353</v>
      </c>
      <c r="M217" s="53">
        <v>678208</v>
      </c>
      <c r="N217" s="53">
        <v>665109</v>
      </c>
      <c r="O217" s="53">
        <v>652067</v>
      </c>
      <c r="P217" s="62">
        <f t="shared" si="45"/>
        <v>1.0919187241027799E-2</v>
      </c>
      <c r="Q217" s="48">
        <f t="shared" si="46"/>
        <v>-1.9608815998580664E-2</v>
      </c>
      <c r="R217" s="48">
        <f t="shared" si="47"/>
        <v>-0.3410123112932012</v>
      </c>
    </row>
    <row r="218" spans="3:18" ht="15" x14ac:dyDescent="0.25">
      <c r="C218" s="256"/>
      <c r="D218" s="257"/>
      <c r="E218" s="51" t="s">
        <v>15</v>
      </c>
      <c r="F218" s="53">
        <v>0</v>
      </c>
      <c r="G218" s="53">
        <v>0</v>
      </c>
      <c r="H218" s="53">
        <v>0</v>
      </c>
      <c r="I218" s="53">
        <v>0</v>
      </c>
      <c r="J218" s="53">
        <v>0</v>
      </c>
      <c r="K218" s="53">
        <v>0</v>
      </c>
      <c r="L218" s="53">
        <v>0</v>
      </c>
      <c r="M218" s="53">
        <v>0</v>
      </c>
      <c r="N218" s="53">
        <v>0</v>
      </c>
      <c r="O218" s="53">
        <v>0</v>
      </c>
      <c r="P218" s="62">
        <f t="shared" si="45"/>
        <v>0</v>
      </c>
      <c r="Q218" s="48" t="str">
        <f t="shared" si="46"/>
        <v>-</v>
      </c>
      <c r="R218" s="48" t="str">
        <f t="shared" si="47"/>
        <v>-</v>
      </c>
    </row>
    <row r="219" spans="3:18" ht="15" x14ac:dyDescent="0.25">
      <c r="C219" s="256"/>
      <c r="D219" s="257"/>
      <c r="E219" s="51" t="s">
        <v>16</v>
      </c>
      <c r="F219" s="53">
        <v>0</v>
      </c>
      <c r="G219" s="53">
        <v>0</v>
      </c>
      <c r="H219" s="53">
        <v>0</v>
      </c>
      <c r="I219" s="53">
        <v>0</v>
      </c>
      <c r="J219" s="53">
        <v>0</v>
      </c>
      <c r="K219" s="53">
        <v>0</v>
      </c>
      <c r="L219" s="53">
        <v>0</v>
      </c>
      <c r="M219" s="53">
        <v>0</v>
      </c>
      <c r="N219" s="53">
        <v>0</v>
      </c>
      <c r="O219" s="53">
        <v>0</v>
      </c>
      <c r="P219" s="62">
        <f t="shared" si="45"/>
        <v>0</v>
      </c>
      <c r="Q219" s="48" t="str">
        <f t="shared" si="46"/>
        <v>-</v>
      </c>
      <c r="R219" s="48" t="str">
        <f t="shared" si="47"/>
        <v>-</v>
      </c>
    </row>
    <row r="220" spans="3:18" ht="15" x14ac:dyDescent="0.25">
      <c r="C220" s="256"/>
      <c r="D220" s="257"/>
      <c r="E220" s="51" t="s">
        <v>17</v>
      </c>
      <c r="F220" s="53">
        <v>0</v>
      </c>
      <c r="G220" s="53">
        <v>0</v>
      </c>
      <c r="H220" s="53">
        <v>0</v>
      </c>
      <c r="I220" s="53">
        <v>0</v>
      </c>
      <c r="J220" s="53">
        <v>0</v>
      </c>
      <c r="K220" s="53">
        <v>0</v>
      </c>
      <c r="L220" s="53">
        <v>0</v>
      </c>
      <c r="M220" s="53">
        <v>0</v>
      </c>
      <c r="N220" s="53">
        <v>0</v>
      </c>
      <c r="O220" s="53">
        <v>0</v>
      </c>
      <c r="P220" s="62">
        <f t="shared" si="45"/>
        <v>0</v>
      </c>
      <c r="Q220" s="48" t="str">
        <f t="shared" si="46"/>
        <v>-</v>
      </c>
      <c r="R220" s="48" t="str">
        <f t="shared" si="47"/>
        <v>-</v>
      </c>
    </row>
    <row r="221" spans="3:18" ht="15" x14ac:dyDescent="0.25">
      <c r="C221" s="256"/>
      <c r="D221" s="257"/>
      <c r="E221" s="51" t="s">
        <v>18</v>
      </c>
      <c r="F221" s="53">
        <v>0</v>
      </c>
      <c r="G221" s="53">
        <v>0</v>
      </c>
      <c r="H221" s="53">
        <v>0</v>
      </c>
      <c r="I221" s="53">
        <v>0</v>
      </c>
      <c r="J221" s="53">
        <v>0</v>
      </c>
      <c r="K221" s="53">
        <v>0</v>
      </c>
      <c r="L221" s="53">
        <v>0</v>
      </c>
      <c r="M221" s="53">
        <v>0</v>
      </c>
      <c r="N221" s="53">
        <v>0</v>
      </c>
      <c r="O221" s="53">
        <v>0</v>
      </c>
      <c r="P221" s="62">
        <f t="shared" si="45"/>
        <v>0</v>
      </c>
      <c r="Q221" s="48" t="str">
        <f t="shared" si="46"/>
        <v>-</v>
      </c>
      <c r="R221" s="48" t="str">
        <f t="shared" si="47"/>
        <v>-</v>
      </c>
    </row>
    <row r="222" spans="3:18" ht="15" x14ac:dyDescent="0.25">
      <c r="C222" s="256"/>
      <c r="D222" s="257"/>
      <c r="E222" s="51" t="s">
        <v>19</v>
      </c>
      <c r="F222" s="53">
        <v>0</v>
      </c>
      <c r="G222" s="53">
        <v>0</v>
      </c>
      <c r="H222" s="53">
        <v>0</v>
      </c>
      <c r="I222" s="53">
        <v>0</v>
      </c>
      <c r="J222" s="53">
        <v>0</v>
      </c>
      <c r="K222" s="53">
        <v>0</v>
      </c>
      <c r="L222" s="53">
        <v>0</v>
      </c>
      <c r="M222" s="53">
        <v>0</v>
      </c>
      <c r="N222" s="53">
        <v>0</v>
      </c>
      <c r="O222" s="53">
        <v>0</v>
      </c>
      <c r="P222" s="62">
        <f t="shared" si="45"/>
        <v>0</v>
      </c>
      <c r="Q222" s="48" t="str">
        <f t="shared" si="46"/>
        <v>-</v>
      </c>
      <c r="R222" s="48" t="str">
        <f t="shared" si="47"/>
        <v>-</v>
      </c>
    </row>
    <row r="223" spans="3:18" ht="15" x14ac:dyDescent="0.25">
      <c r="C223" s="256"/>
      <c r="D223" s="257"/>
      <c r="E223" s="51" t="s">
        <v>20</v>
      </c>
      <c r="F223" s="53">
        <v>82631</v>
      </c>
      <c r="G223" s="53">
        <v>92297</v>
      </c>
      <c r="H223" s="53">
        <v>133809</v>
      </c>
      <c r="I223" s="53">
        <v>127619</v>
      </c>
      <c r="J223" s="53">
        <v>181361</v>
      </c>
      <c r="K223" s="53">
        <v>167808</v>
      </c>
      <c r="L223" s="53">
        <v>185876</v>
      </c>
      <c r="M223" s="53">
        <v>374252</v>
      </c>
      <c r="N223" s="53">
        <v>295969</v>
      </c>
      <c r="O223" s="53">
        <v>264066</v>
      </c>
      <c r="P223" s="62">
        <f t="shared" si="45"/>
        <v>4.421916916496689E-3</v>
      </c>
      <c r="Q223" s="48">
        <f t="shared" si="46"/>
        <v>-0.10779169440042702</v>
      </c>
      <c r="R223" s="48">
        <f t="shared" si="47"/>
        <v>2.1957255751473417</v>
      </c>
    </row>
    <row r="224" spans="3:18" ht="15" x14ac:dyDescent="0.25">
      <c r="C224" s="256"/>
      <c r="D224" s="257"/>
      <c r="E224" s="51" t="s">
        <v>21</v>
      </c>
      <c r="F224" s="53">
        <v>0</v>
      </c>
      <c r="G224" s="53">
        <v>0</v>
      </c>
      <c r="H224" s="53">
        <v>35210</v>
      </c>
      <c r="I224" s="53">
        <v>41113</v>
      </c>
      <c r="J224" s="53">
        <v>45387</v>
      </c>
      <c r="K224" s="53">
        <v>46174</v>
      </c>
      <c r="L224" s="53">
        <v>44324</v>
      </c>
      <c r="M224" s="53">
        <v>42034</v>
      </c>
      <c r="N224" s="53">
        <v>40772</v>
      </c>
      <c r="O224" s="53">
        <v>64927</v>
      </c>
      <c r="P224" s="62">
        <f t="shared" si="45"/>
        <v>1.0872350080562455E-3</v>
      </c>
      <c r="Q224" s="48">
        <f t="shared" si="46"/>
        <v>0.5924408908074168</v>
      </c>
      <c r="R224" s="48" t="str">
        <f t="shared" si="47"/>
        <v>-</v>
      </c>
    </row>
    <row r="225" spans="3:18" ht="15" x14ac:dyDescent="0.25">
      <c r="C225" s="256"/>
      <c r="D225" s="257"/>
      <c r="E225" s="51" t="s">
        <v>22</v>
      </c>
      <c r="F225" s="53">
        <v>0</v>
      </c>
      <c r="G225" s="53">
        <v>0</v>
      </c>
      <c r="H225" s="53">
        <v>0</v>
      </c>
      <c r="I225" s="53">
        <v>0</v>
      </c>
      <c r="J225" s="53">
        <v>0</v>
      </c>
      <c r="K225" s="53">
        <v>0</v>
      </c>
      <c r="L225" s="53">
        <v>0</v>
      </c>
      <c r="M225" s="53">
        <v>0</v>
      </c>
      <c r="N225" s="53">
        <v>0</v>
      </c>
      <c r="O225" s="53">
        <v>0</v>
      </c>
      <c r="P225" s="62">
        <f t="shared" si="45"/>
        <v>0</v>
      </c>
      <c r="Q225" s="48" t="str">
        <f t="shared" si="46"/>
        <v>-</v>
      </c>
      <c r="R225" s="48" t="str">
        <f t="shared" si="47"/>
        <v>-</v>
      </c>
    </row>
    <row r="226" spans="3:18" ht="15" x14ac:dyDescent="0.25">
      <c r="C226" s="256"/>
      <c r="D226" s="257"/>
      <c r="E226" s="51" t="s">
        <v>23</v>
      </c>
      <c r="F226" s="53">
        <v>3356229</v>
      </c>
      <c r="G226" s="53">
        <v>3464589</v>
      </c>
      <c r="H226" s="53">
        <v>3529076</v>
      </c>
      <c r="I226" s="53">
        <v>3467024</v>
      </c>
      <c r="J226" s="53">
        <v>3444805</v>
      </c>
      <c r="K226" s="53">
        <v>3501188</v>
      </c>
      <c r="L226" s="53">
        <v>4152486</v>
      </c>
      <c r="M226" s="53">
        <v>3964771</v>
      </c>
      <c r="N226" s="53">
        <v>3502710</v>
      </c>
      <c r="O226" s="53">
        <v>3601877</v>
      </c>
      <c r="P226" s="62">
        <f t="shared" si="45"/>
        <v>6.0315227395576661E-2</v>
      </c>
      <c r="Q226" s="48">
        <f t="shared" si="46"/>
        <v>2.8311507375717637E-2</v>
      </c>
      <c r="R226" s="48">
        <f t="shared" si="47"/>
        <v>7.3191668387347919E-2</v>
      </c>
    </row>
    <row r="227" spans="3:18" ht="15" x14ac:dyDescent="0.25">
      <c r="C227" s="256"/>
      <c r="D227" s="257"/>
      <c r="E227" s="51" t="s">
        <v>24</v>
      </c>
      <c r="F227" s="53">
        <v>0</v>
      </c>
      <c r="G227" s="53">
        <v>0</v>
      </c>
      <c r="H227" s="53">
        <v>0</v>
      </c>
      <c r="I227" s="53">
        <v>0</v>
      </c>
      <c r="J227" s="53">
        <v>0</v>
      </c>
      <c r="K227" s="53">
        <v>0</v>
      </c>
      <c r="L227" s="53">
        <v>0</v>
      </c>
      <c r="M227" s="53">
        <v>0</v>
      </c>
      <c r="N227" s="53">
        <v>0</v>
      </c>
      <c r="O227" s="53">
        <v>0</v>
      </c>
      <c r="P227" s="62">
        <f t="shared" si="45"/>
        <v>0</v>
      </c>
      <c r="Q227" s="48" t="str">
        <f t="shared" si="46"/>
        <v>-</v>
      </c>
      <c r="R227" s="48" t="str">
        <f t="shared" si="47"/>
        <v>-</v>
      </c>
    </row>
    <row r="228" spans="3:18" ht="15" x14ac:dyDescent="0.25">
      <c r="C228" s="256"/>
      <c r="D228" s="257"/>
      <c r="E228" s="51" t="s">
        <v>25</v>
      </c>
      <c r="F228" s="53">
        <v>2175516.7000000002</v>
      </c>
      <c r="G228" s="53">
        <v>2761125</v>
      </c>
      <c r="H228" s="53">
        <v>2569915</v>
      </c>
      <c r="I228" s="53">
        <v>2390962</v>
      </c>
      <c r="J228" s="53">
        <v>2306004</v>
      </c>
      <c r="K228" s="53">
        <v>2639798.7969855247</v>
      </c>
      <c r="L228" s="53">
        <v>2494430</v>
      </c>
      <c r="M228" s="53">
        <v>2300331</v>
      </c>
      <c r="N228" s="53">
        <v>2831505</v>
      </c>
      <c r="O228" s="53">
        <v>2904935.9955572705</v>
      </c>
      <c r="P228" s="62">
        <f t="shared" si="45"/>
        <v>4.8644602561840021E-2</v>
      </c>
      <c r="Q228" s="48">
        <f t="shared" si="46"/>
        <v>2.5933556732999019E-2</v>
      </c>
      <c r="R228" s="48">
        <f t="shared" si="47"/>
        <v>0.33528554184726334</v>
      </c>
    </row>
    <row r="229" spans="3:18" ht="15" x14ac:dyDescent="0.25">
      <c r="C229" s="256"/>
      <c r="D229" s="257"/>
      <c r="E229" s="51" t="s">
        <v>26</v>
      </c>
      <c r="F229" s="53">
        <v>684071</v>
      </c>
      <c r="G229" s="53">
        <v>0</v>
      </c>
      <c r="H229" s="53">
        <v>0</v>
      </c>
      <c r="I229" s="53">
        <v>0</v>
      </c>
      <c r="J229" s="53">
        <v>0</v>
      </c>
      <c r="K229" s="53">
        <v>0</v>
      </c>
      <c r="L229" s="53">
        <v>0</v>
      </c>
      <c r="M229" s="53">
        <v>0</v>
      </c>
      <c r="N229" s="53">
        <v>0</v>
      </c>
      <c r="O229" s="53">
        <v>0</v>
      </c>
      <c r="P229" s="62">
        <f t="shared" si="45"/>
        <v>0</v>
      </c>
      <c r="Q229" s="48" t="str">
        <f t="shared" si="46"/>
        <v>-</v>
      </c>
      <c r="R229" s="48" t="str">
        <f t="shared" si="47"/>
        <v>-</v>
      </c>
    </row>
    <row r="230" spans="3:18" ht="15" x14ac:dyDescent="0.25">
      <c r="C230" s="256"/>
      <c r="D230" s="257"/>
      <c r="E230" s="51" t="s">
        <v>27</v>
      </c>
      <c r="F230" s="53">
        <v>0</v>
      </c>
      <c r="G230" s="53">
        <v>0</v>
      </c>
      <c r="H230" s="53">
        <v>0</v>
      </c>
      <c r="I230" s="53">
        <v>0</v>
      </c>
      <c r="J230" s="53">
        <v>0</v>
      </c>
      <c r="K230" s="53">
        <v>0</v>
      </c>
      <c r="L230" s="53">
        <v>0</v>
      </c>
      <c r="M230" s="53">
        <v>0</v>
      </c>
      <c r="N230" s="53">
        <v>0</v>
      </c>
      <c r="O230" s="53">
        <v>0</v>
      </c>
      <c r="P230" s="62">
        <f t="shared" si="45"/>
        <v>0</v>
      </c>
      <c r="Q230" s="48" t="str">
        <f t="shared" si="46"/>
        <v>-</v>
      </c>
      <c r="R230" s="48" t="str">
        <f t="shared" si="47"/>
        <v>-</v>
      </c>
    </row>
    <row r="231" spans="3:18" ht="15" x14ac:dyDescent="0.25">
      <c r="C231" s="256"/>
      <c r="D231" s="257"/>
      <c r="E231" s="51" t="s">
        <v>28</v>
      </c>
      <c r="F231" s="53">
        <v>1954488</v>
      </c>
      <c r="G231" s="53">
        <v>1982632</v>
      </c>
      <c r="H231" s="53">
        <v>1993695</v>
      </c>
      <c r="I231" s="53">
        <v>2250664</v>
      </c>
      <c r="J231" s="53">
        <f>(I231+($I$231*($O$231/$I$231-1)/6))</f>
        <v>2258346.5</v>
      </c>
      <c r="K231" s="53">
        <f>(J231+($I$231*($O$231/$I$231-1)/6))</f>
        <v>2266029</v>
      </c>
      <c r="L231" s="53">
        <f>(K231+($I$231*($O$231/$I$231-1)/6))</f>
        <v>2273711.5</v>
      </c>
      <c r="M231" s="53">
        <f>(L231+($I$231*($O$231/$I$231-1)/6))</f>
        <v>2281394</v>
      </c>
      <c r="N231" s="53">
        <f>(M231+($I$231*($O$231/$I$231-1)/6))</f>
        <v>2289076.5</v>
      </c>
      <c r="O231" s="53">
        <v>2296759</v>
      </c>
      <c r="P231" s="62">
        <f t="shared" si="45"/>
        <v>3.8460375342588671E-2</v>
      </c>
      <c r="Q231" s="48">
        <f t="shared" si="46"/>
        <v>3.3561569480093922E-3</v>
      </c>
      <c r="R231" s="48">
        <f t="shared" si="47"/>
        <v>0.17512054307828961</v>
      </c>
    </row>
    <row r="232" spans="3:18" ht="15" x14ac:dyDescent="0.25">
      <c r="C232" s="256"/>
      <c r="D232" s="257"/>
      <c r="E232" s="51" t="s">
        <v>29</v>
      </c>
      <c r="F232" s="53">
        <v>305495</v>
      </c>
      <c r="G232" s="53">
        <v>344569</v>
      </c>
      <c r="H232" s="53">
        <f>AVERAGE(G232,I232)</f>
        <v>537688</v>
      </c>
      <c r="I232" s="53">
        <v>730807</v>
      </c>
      <c r="J232" s="53">
        <v>0</v>
      </c>
      <c r="K232" s="53">
        <v>0</v>
      </c>
      <c r="L232" s="53">
        <v>0</v>
      </c>
      <c r="M232" s="53">
        <v>0</v>
      </c>
      <c r="N232" s="53">
        <v>0</v>
      </c>
      <c r="O232" s="53">
        <v>0</v>
      </c>
      <c r="P232" s="62">
        <f t="shared" si="45"/>
        <v>0</v>
      </c>
      <c r="Q232" s="48" t="str">
        <f t="shared" si="46"/>
        <v>-</v>
      </c>
      <c r="R232" s="48" t="str">
        <f t="shared" si="47"/>
        <v>-</v>
      </c>
    </row>
    <row r="233" spans="3:18" ht="15" x14ac:dyDescent="0.25">
      <c r="C233" s="256"/>
      <c r="D233" s="257"/>
      <c r="E233" s="51" t="s">
        <v>30</v>
      </c>
      <c r="F233" s="53">
        <v>2782132</v>
      </c>
      <c r="G233" s="53">
        <v>2951552</v>
      </c>
      <c r="H233" s="53">
        <v>3636011</v>
      </c>
      <c r="I233" s="53">
        <v>3977678</v>
      </c>
      <c r="J233" s="53">
        <v>4825909</v>
      </c>
      <c r="K233" s="53">
        <v>5264149</v>
      </c>
      <c r="L233" s="53">
        <v>5551630</v>
      </c>
      <c r="M233" s="53">
        <v>5881066</v>
      </c>
      <c r="N233" s="53">
        <v>7114247.9233832089</v>
      </c>
      <c r="O233" s="53">
        <v>7005587.928103053</v>
      </c>
      <c r="P233" s="62">
        <f t="shared" si="45"/>
        <v>0.11731206504920695</v>
      </c>
      <c r="Q233" s="48">
        <f t="shared" si="46"/>
        <v>-1.527357444530586E-2</v>
      </c>
      <c r="R233" s="48">
        <f t="shared" si="47"/>
        <v>1.5180645375931312</v>
      </c>
    </row>
    <row r="234" spans="3:18" ht="15" x14ac:dyDescent="0.25">
      <c r="C234" s="256"/>
      <c r="D234" s="257"/>
      <c r="E234" s="54" t="s">
        <v>41</v>
      </c>
      <c r="F234" s="53">
        <v>0</v>
      </c>
      <c r="G234" s="53">
        <v>0</v>
      </c>
      <c r="H234" s="53">
        <v>0</v>
      </c>
      <c r="I234" s="53">
        <v>0</v>
      </c>
      <c r="J234" s="53">
        <v>0</v>
      </c>
      <c r="K234" s="53">
        <v>0</v>
      </c>
      <c r="L234" s="53">
        <v>0</v>
      </c>
      <c r="M234" s="53">
        <v>0</v>
      </c>
      <c r="N234" s="53">
        <v>0</v>
      </c>
      <c r="O234" s="53">
        <v>0</v>
      </c>
      <c r="P234" s="62">
        <f t="shared" si="45"/>
        <v>0</v>
      </c>
      <c r="Q234" s="48" t="str">
        <f t="shared" si="46"/>
        <v>-</v>
      </c>
      <c r="R234" s="48" t="str">
        <f t="shared" si="47"/>
        <v>-</v>
      </c>
    </row>
    <row r="235" spans="3:18" ht="15.75" thickBot="1" x14ac:dyDescent="0.3">
      <c r="C235" s="258"/>
      <c r="D235" s="259"/>
      <c r="E235" s="63" t="s">
        <v>85</v>
      </c>
      <c r="F235" s="64">
        <f t="shared" ref="F235:O235" si="48">SUM(F203:F234)</f>
        <v>60669432.700000003</v>
      </c>
      <c r="G235" s="64">
        <f t="shared" si="48"/>
        <v>61991418</v>
      </c>
      <c r="H235" s="64">
        <f t="shared" si="48"/>
        <v>60899056</v>
      </c>
      <c r="I235" s="64">
        <f t="shared" si="48"/>
        <v>62738347</v>
      </c>
      <c r="J235" s="64">
        <f t="shared" si="48"/>
        <v>59469627.700000003</v>
      </c>
      <c r="K235" s="64">
        <f t="shared" si="48"/>
        <v>59644040.19698552</v>
      </c>
      <c r="L235" s="64">
        <f t="shared" si="48"/>
        <v>59926517.100000001</v>
      </c>
      <c r="M235" s="64">
        <f t="shared" si="48"/>
        <v>59989013.799999997</v>
      </c>
      <c r="N235" s="64">
        <f t="shared" si="48"/>
        <v>60508513.423383206</v>
      </c>
      <c r="O235" s="64">
        <f t="shared" si="48"/>
        <v>59717539.923660323</v>
      </c>
      <c r="P235" s="62">
        <f t="shared" si="45"/>
        <v>1</v>
      </c>
    </row>
    <row r="236" spans="3:18" ht="16.5" thickTop="1" thickBot="1" x14ac:dyDescent="0.3">
      <c r="C236" s="260"/>
      <c r="D236" s="261"/>
      <c r="E236" s="65" t="s">
        <v>86</v>
      </c>
      <c r="F236" s="64">
        <v>53589868</v>
      </c>
      <c r="G236" s="64">
        <v>54944548</v>
      </c>
      <c r="H236" s="64">
        <v>56183124</v>
      </c>
      <c r="I236" s="64">
        <v>56754696</v>
      </c>
      <c r="J236" s="64">
        <v>58132336</v>
      </c>
      <c r="K236" s="64">
        <v>58370432</v>
      </c>
      <c r="L236" s="64">
        <v>58777832</v>
      </c>
      <c r="M236" s="64">
        <v>58910616</v>
      </c>
      <c r="N236" s="64">
        <v>59496052</v>
      </c>
      <c r="O236" s="64">
        <v>58762456</v>
      </c>
      <c r="P236" s="62">
        <f>O236/$O$235</f>
        <v>0.98400664319258213</v>
      </c>
      <c r="Q236" s="48">
        <f>IF(OR(O236=0,N236=0),"-",O236/N236-1)</f>
        <v>-1.2330162680374124E-2</v>
      </c>
      <c r="R236" s="48">
        <f>IF(OR(O236=0, F236=0),"-",O236/F236-1)</f>
        <v>9.6521752955241569E-2</v>
      </c>
    </row>
    <row r="237" spans="3:18" ht="15.75" thickTop="1" x14ac:dyDescent="0.25">
      <c r="E237" s="57" t="s">
        <v>87</v>
      </c>
      <c r="F237" s="88"/>
      <c r="G237" s="88">
        <f t="shared" ref="G237:N237" si="49">G236/F236-1</f>
        <v>2.527865901815618E-2</v>
      </c>
      <c r="H237" s="88">
        <f t="shared" si="49"/>
        <v>2.2542291184195484E-2</v>
      </c>
      <c r="I237" s="88">
        <f t="shared" si="49"/>
        <v>1.0173375193590184E-2</v>
      </c>
      <c r="J237" s="88">
        <f t="shared" si="49"/>
        <v>2.427358610113961E-2</v>
      </c>
      <c r="K237" s="88">
        <f t="shared" si="49"/>
        <v>4.0957583400742514E-3</v>
      </c>
      <c r="L237" s="88">
        <f t="shared" si="49"/>
        <v>6.9795611586358497E-3</v>
      </c>
      <c r="M237" s="88">
        <f t="shared" si="49"/>
        <v>2.2590829821691472E-3</v>
      </c>
      <c r="N237" s="88">
        <f t="shared" si="49"/>
        <v>9.9376995141249314E-3</v>
      </c>
      <c r="O237" s="89">
        <f>O236/N236-1</f>
        <v>-1.2330162680374124E-2</v>
      </c>
      <c r="R237" s="60"/>
    </row>
    <row r="239" spans="3:18" x14ac:dyDescent="0.15">
      <c r="F239" s="16"/>
      <c r="G239" s="16"/>
    </row>
    <row r="240" spans="3:18" ht="18.75" x14ac:dyDescent="0.25">
      <c r="C240" s="264" t="s">
        <v>226</v>
      </c>
      <c r="D240" s="265"/>
      <c r="E240" s="269" t="s">
        <v>109</v>
      </c>
      <c r="F240" s="270">
        <v>210</v>
      </c>
      <c r="G240" s="270" t="s">
        <v>35</v>
      </c>
      <c r="H240" s="270"/>
      <c r="I240" s="270"/>
      <c r="J240" s="270"/>
      <c r="K240" s="270"/>
      <c r="L240" s="270"/>
      <c r="M240" s="270"/>
      <c r="N240" s="270"/>
      <c r="O240" s="271"/>
      <c r="Q240" s="49"/>
      <c r="R240" s="49"/>
    </row>
    <row r="241" spans="3:18" ht="15" x14ac:dyDescent="0.15">
      <c r="C241" s="262" t="s">
        <v>93</v>
      </c>
      <c r="D241" s="263"/>
      <c r="E241" s="43">
        <v>6</v>
      </c>
      <c r="F241" s="44">
        <v>2004</v>
      </c>
      <c r="G241" s="44">
        <f t="shared" ref="G241:O241" si="50">F241+1</f>
        <v>2005</v>
      </c>
      <c r="H241" s="44">
        <f t="shared" si="50"/>
        <v>2006</v>
      </c>
      <c r="I241" s="44">
        <f t="shared" si="50"/>
        <v>2007</v>
      </c>
      <c r="J241" s="44">
        <f t="shared" si="50"/>
        <v>2008</v>
      </c>
      <c r="K241" s="44">
        <f t="shared" si="50"/>
        <v>2009</v>
      </c>
      <c r="L241" s="44">
        <f t="shared" si="50"/>
        <v>2010</v>
      </c>
      <c r="M241" s="44">
        <f t="shared" si="50"/>
        <v>2011</v>
      </c>
      <c r="N241" s="44">
        <f t="shared" si="50"/>
        <v>2012</v>
      </c>
      <c r="O241" s="44">
        <f t="shared" si="50"/>
        <v>2013</v>
      </c>
      <c r="P241" s="83" t="s">
        <v>91</v>
      </c>
      <c r="Q241" s="46" t="s">
        <v>88</v>
      </c>
      <c r="R241" s="47" t="s">
        <v>89</v>
      </c>
    </row>
    <row r="242" spans="3:18" ht="15" x14ac:dyDescent="0.25">
      <c r="C242" s="256"/>
      <c r="D242" s="257"/>
      <c r="E242" s="51" t="s">
        <v>0</v>
      </c>
      <c r="F242" s="52">
        <v>2696894</v>
      </c>
      <c r="G242" s="52">
        <v>2716807</v>
      </c>
      <c r="H242" s="52">
        <v>2698446</v>
      </c>
      <c r="I242" s="52">
        <v>2717447</v>
      </c>
      <c r="J242" s="52">
        <f>(I242+($I$242*($N$242/$I$242-1)/5))</f>
        <v>5786853.7999999998</v>
      </c>
      <c r="K242" s="52">
        <f>(J242+($I$242*($N$242/$I$242-1)/5))</f>
        <v>8856260.5999999996</v>
      </c>
      <c r="L242" s="52">
        <f>(K242+($I$242*($N$242/$I$242-1)/5))</f>
        <v>11925667.399999999</v>
      </c>
      <c r="M242" s="52">
        <f>(L242+($I$242*($N$242/$I$242-1)/5))</f>
        <v>14995074.199999999</v>
      </c>
      <c r="N242" s="52">
        <v>18064481</v>
      </c>
      <c r="O242" s="52">
        <v>18216813</v>
      </c>
      <c r="P242" s="62">
        <f>O242/$O$274</f>
        <v>0.10888618453661916</v>
      </c>
      <c r="Q242" s="48">
        <f>IF(OR(O242=0, N242=0),"-",O242/N242-1)</f>
        <v>8.4326806842665025E-3</v>
      </c>
      <c r="R242" s="48">
        <f>IF(OR(O242=0, F242=0),"-",O242/F242-1)</f>
        <v>5.7547382284954471</v>
      </c>
    </row>
    <row r="243" spans="3:18" ht="15" x14ac:dyDescent="0.25">
      <c r="C243" s="256"/>
      <c r="D243" s="257"/>
      <c r="E243" s="51" t="s">
        <v>1</v>
      </c>
      <c r="F243" s="53">
        <v>0</v>
      </c>
      <c r="G243" s="53">
        <v>0</v>
      </c>
      <c r="H243" s="53">
        <v>0</v>
      </c>
      <c r="I243" s="53">
        <v>0</v>
      </c>
      <c r="J243" s="53">
        <v>0</v>
      </c>
      <c r="K243" s="53">
        <v>0</v>
      </c>
      <c r="L243" s="53">
        <v>0</v>
      </c>
      <c r="M243" s="53">
        <v>0</v>
      </c>
      <c r="N243" s="53">
        <v>0</v>
      </c>
      <c r="O243" s="53">
        <v>0</v>
      </c>
      <c r="P243" s="62">
        <f t="shared" ref="P243:P274" si="51">O243/$O$274</f>
        <v>0</v>
      </c>
      <c r="Q243" s="48" t="str">
        <f t="shared" ref="Q243:Q275" si="52">IF(OR(O243=0, N243=0),"-",O243/N243-1)</f>
        <v>-</v>
      </c>
      <c r="R243" s="48" t="str">
        <f t="shared" ref="R243:R275" si="53">IF(OR(O243=0, F243=0),"-",O243/F243-1)</f>
        <v>-</v>
      </c>
    </row>
    <row r="244" spans="3:18" ht="15" x14ac:dyDescent="0.25">
      <c r="C244" s="256"/>
      <c r="D244" s="257"/>
      <c r="E244" s="51" t="s">
        <v>2</v>
      </c>
      <c r="F244" s="53">
        <v>0</v>
      </c>
      <c r="G244" s="53">
        <v>0</v>
      </c>
      <c r="H244" s="53">
        <v>0</v>
      </c>
      <c r="I244" s="53">
        <v>0</v>
      </c>
      <c r="J244" s="53">
        <v>0</v>
      </c>
      <c r="K244" s="53">
        <v>0</v>
      </c>
      <c r="L244" s="53">
        <v>0</v>
      </c>
      <c r="M244" s="53">
        <v>0</v>
      </c>
      <c r="N244" s="53">
        <v>0</v>
      </c>
      <c r="O244" s="53">
        <v>0</v>
      </c>
      <c r="P244" s="62">
        <f t="shared" si="51"/>
        <v>0</v>
      </c>
      <c r="Q244" s="48" t="str">
        <f t="shared" si="52"/>
        <v>-</v>
      </c>
      <c r="R244" s="48" t="str">
        <f t="shared" si="53"/>
        <v>-</v>
      </c>
    </row>
    <row r="245" spans="3:18" ht="15" x14ac:dyDescent="0.25">
      <c r="C245" s="256"/>
      <c r="D245" s="257"/>
      <c r="E245" s="51" t="s">
        <v>3</v>
      </c>
      <c r="F245" s="53">
        <v>6377000</v>
      </c>
      <c r="G245" s="53">
        <v>5850000</v>
      </c>
      <c r="H245" s="53">
        <v>6114000</v>
      </c>
      <c r="I245" s="53">
        <v>6390898</v>
      </c>
      <c r="J245" s="53">
        <v>0</v>
      </c>
      <c r="K245" s="53">
        <v>0</v>
      </c>
      <c r="L245" s="53">
        <v>0</v>
      </c>
      <c r="M245" s="53">
        <v>0</v>
      </c>
      <c r="N245" s="53">
        <v>0</v>
      </c>
      <c r="O245" s="53">
        <v>0</v>
      </c>
      <c r="P245" s="62">
        <f t="shared" si="51"/>
        <v>0</v>
      </c>
      <c r="Q245" s="48" t="str">
        <f t="shared" si="52"/>
        <v>-</v>
      </c>
      <c r="R245" s="48" t="str">
        <f t="shared" si="53"/>
        <v>-</v>
      </c>
    </row>
    <row r="246" spans="3:18" ht="15" x14ac:dyDescent="0.25">
      <c r="C246" s="256"/>
      <c r="D246" s="257"/>
      <c r="E246" s="51" t="s">
        <v>4</v>
      </c>
      <c r="F246" s="53">
        <v>0</v>
      </c>
      <c r="G246" s="53">
        <v>0</v>
      </c>
      <c r="H246" s="53">
        <v>0</v>
      </c>
      <c r="I246" s="53">
        <v>0</v>
      </c>
      <c r="J246" s="53">
        <v>0</v>
      </c>
      <c r="K246" s="53">
        <v>0</v>
      </c>
      <c r="L246" s="53">
        <v>0</v>
      </c>
      <c r="M246" s="53">
        <v>0</v>
      </c>
      <c r="N246" s="53">
        <v>0</v>
      </c>
      <c r="O246" s="53">
        <v>0</v>
      </c>
      <c r="P246" s="62">
        <f t="shared" si="51"/>
        <v>0</v>
      </c>
      <c r="Q246" s="48" t="str">
        <f t="shared" si="52"/>
        <v>-</v>
      </c>
      <c r="R246" s="48" t="str">
        <f t="shared" si="53"/>
        <v>-</v>
      </c>
    </row>
    <row r="247" spans="3:18" ht="15" x14ac:dyDescent="0.25">
      <c r="C247" s="256"/>
      <c r="D247" s="257"/>
      <c r="E247" s="51" t="s">
        <v>5</v>
      </c>
      <c r="F247" s="53">
        <v>0</v>
      </c>
      <c r="G247" s="53">
        <v>0</v>
      </c>
      <c r="H247" s="53">
        <v>0</v>
      </c>
      <c r="I247" s="53">
        <v>0</v>
      </c>
      <c r="J247" s="53">
        <v>4087194</v>
      </c>
      <c r="K247" s="53">
        <v>4149326</v>
      </c>
      <c r="L247" s="53">
        <v>4220072</v>
      </c>
      <c r="M247" s="53">
        <v>4305920</v>
      </c>
      <c r="N247" s="53">
        <v>4536915</v>
      </c>
      <c r="O247" s="53">
        <v>4877452</v>
      </c>
      <c r="P247" s="62">
        <f t="shared" si="51"/>
        <v>2.9153680094344835E-2</v>
      </c>
      <c r="Q247" s="48">
        <f t="shared" si="52"/>
        <v>7.5059153631928277E-2</v>
      </c>
      <c r="R247" s="48" t="str">
        <f t="shared" si="53"/>
        <v>-</v>
      </c>
    </row>
    <row r="248" spans="3:18" ht="15" x14ac:dyDescent="0.25">
      <c r="C248" s="256"/>
      <c r="D248" s="257"/>
      <c r="E248" s="51" t="s">
        <v>6</v>
      </c>
      <c r="F248" s="53">
        <v>66992129</v>
      </c>
      <c r="G248" s="53">
        <v>67378418</v>
      </c>
      <c r="H248" s="53">
        <v>67407991</v>
      </c>
      <c r="I248" s="53">
        <v>67813721</v>
      </c>
      <c r="J248" s="53">
        <v>67908622</v>
      </c>
      <c r="K248" s="53">
        <v>68319546</v>
      </c>
      <c r="L248" s="53">
        <v>69885035</v>
      </c>
      <c r="M248" s="53">
        <v>69943142</v>
      </c>
      <c r="N248" s="53">
        <v>70520298</v>
      </c>
      <c r="O248" s="53">
        <v>71015602</v>
      </c>
      <c r="P248" s="62">
        <f t="shared" si="51"/>
        <v>0.42447698971006076</v>
      </c>
      <c r="Q248" s="48">
        <f t="shared" si="52"/>
        <v>7.0235664630913242E-3</v>
      </c>
      <c r="R248" s="48">
        <f t="shared" si="53"/>
        <v>6.0058891396032488E-2</v>
      </c>
    </row>
    <row r="249" spans="3:18" ht="15" x14ac:dyDescent="0.25">
      <c r="C249" s="256"/>
      <c r="D249" s="257"/>
      <c r="E249" s="51" t="s">
        <v>7</v>
      </c>
      <c r="F249" s="53">
        <v>0</v>
      </c>
      <c r="G249" s="53">
        <v>0</v>
      </c>
      <c r="H249" s="53">
        <v>0</v>
      </c>
      <c r="I249" s="53">
        <v>0</v>
      </c>
      <c r="J249" s="53">
        <v>0</v>
      </c>
      <c r="K249" s="53">
        <v>0</v>
      </c>
      <c r="L249" s="53">
        <v>0</v>
      </c>
      <c r="M249" s="53">
        <v>0</v>
      </c>
      <c r="N249" s="53">
        <v>0</v>
      </c>
      <c r="O249" s="53">
        <v>0</v>
      </c>
      <c r="P249" s="62">
        <f t="shared" si="51"/>
        <v>0</v>
      </c>
      <c r="Q249" s="48" t="str">
        <f t="shared" si="52"/>
        <v>-</v>
      </c>
      <c r="R249" s="48" t="str">
        <f t="shared" si="53"/>
        <v>-</v>
      </c>
    </row>
    <row r="250" spans="3:18" ht="15" x14ac:dyDescent="0.25">
      <c r="C250" s="256"/>
      <c r="D250" s="257"/>
      <c r="E250" s="51" t="s">
        <v>8</v>
      </c>
      <c r="F250" s="53">
        <v>0</v>
      </c>
      <c r="G250" s="53">
        <v>0</v>
      </c>
      <c r="H250" s="53">
        <v>0</v>
      </c>
      <c r="I250" s="53">
        <v>0</v>
      </c>
      <c r="J250" s="53">
        <v>0</v>
      </c>
      <c r="K250" s="53">
        <v>0</v>
      </c>
      <c r="L250" s="53">
        <v>0</v>
      </c>
      <c r="M250" s="53">
        <v>0</v>
      </c>
      <c r="N250" s="53">
        <v>0</v>
      </c>
      <c r="O250" s="53">
        <v>0</v>
      </c>
      <c r="P250" s="62">
        <f t="shared" si="51"/>
        <v>0</v>
      </c>
      <c r="Q250" s="48" t="str">
        <f t="shared" si="52"/>
        <v>-</v>
      </c>
      <c r="R250" s="48" t="str">
        <f t="shared" si="53"/>
        <v>-</v>
      </c>
    </row>
    <row r="251" spans="3:18" ht="15" x14ac:dyDescent="0.25">
      <c r="C251" s="256"/>
      <c r="D251" s="257"/>
      <c r="E251" s="51" t="s">
        <v>9</v>
      </c>
      <c r="F251" s="53">
        <v>17975777</v>
      </c>
      <c r="G251" s="53">
        <v>18948810</v>
      </c>
      <c r="H251" s="53">
        <v>19619181</v>
      </c>
      <c r="I251" s="53">
        <v>20685316</v>
      </c>
      <c r="J251" s="53">
        <v>21140260</v>
      </c>
      <c r="K251" s="53">
        <v>20458419</v>
      </c>
      <c r="L251" s="53">
        <v>20862844</v>
      </c>
      <c r="M251" s="53">
        <v>20938989</v>
      </c>
      <c r="N251" s="53">
        <v>19538261</v>
      </c>
      <c r="O251" s="53">
        <v>20978763</v>
      </c>
      <c r="P251" s="62">
        <f t="shared" si="51"/>
        <v>0.12539501060739869</v>
      </c>
      <c r="Q251" s="48">
        <f t="shared" si="52"/>
        <v>7.3727237035066784E-2</v>
      </c>
      <c r="R251" s="48">
        <f t="shared" si="53"/>
        <v>0.167057368368555</v>
      </c>
    </row>
    <row r="252" spans="3:18" ht="15" x14ac:dyDescent="0.25">
      <c r="C252" s="256"/>
      <c r="D252" s="257"/>
      <c r="E252" s="51" t="s">
        <v>10</v>
      </c>
      <c r="F252" s="53">
        <v>0</v>
      </c>
      <c r="G252" s="53">
        <v>0</v>
      </c>
      <c r="H252" s="53">
        <v>0</v>
      </c>
      <c r="I252" s="53">
        <v>0</v>
      </c>
      <c r="J252" s="53">
        <v>0</v>
      </c>
      <c r="K252" s="53">
        <v>0</v>
      </c>
      <c r="L252" s="53">
        <v>0</v>
      </c>
      <c r="M252" s="53">
        <v>0</v>
      </c>
      <c r="N252" s="53">
        <v>0</v>
      </c>
      <c r="O252" s="53">
        <v>0</v>
      </c>
      <c r="P252" s="62">
        <f t="shared" si="51"/>
        <v>0</v>
      </c>
      <c r="Q252" s="48" t="str">
        <f t="shared" si="52"/>
        <v>-</v>
      </c>
      <c r="R252" s="48" t="str">
        <f t="shared" si="53"/>
        <v>-</v>
      </c>
    </row>
    <row r="253" spans="3:18" ht="15" x14ac:dyDescent="0.25">
      <c r="C253" s="256"/>
      <c r="D253" s="257"/>
      <c r="E253" s="51" t="s">
        <v>11</v>
      </c>
      <c r="F253" s="53">
        <v>0</v>
      </c>
      <c r="G253" s="53">
        <v>0</v>
      </c>
      <c r="H253" s="53">
        <v>0</v>
      </c>
      <c r="I253" s="53">
        <v>0</v>
      </c>
      <c r="J253" s="53">
        <v>0</v>
      </c>
      <c r="K253" s="53">
        <v>0</v>
      </c>
      <c r="L253" s="53">
        <v>0</v>
      </c>
      <c r="M253" s="53">
        <v>0</v>
      </c>
      <c r="N253" s="53">
        <v>0</v>
      </c>
      <c r="O253" s="53">
        <v>0</v>
      </c>
      <c r="P253" s="62">
        <f t="shared" si="51"/>
        <v>0</v>
      </c>
      <c r="Q253" s="48" t="str">
        <f t="shared" si="52"/>
        <v>-</v>
      </c>
      <c r="R253" s="48" t="str">
        <f t="shared" si="53"/>
        <v>-</v>
      </c>
    </row>
    <row r="254" spans="3:18" ht="15" x14ac:dyDescent="0.25">
      <c r="C254" s="256"/>
      <c r="D254" s="257"/>
      <c r="E254" s="51" t="s">
        <v>12</v>
      </c>
      <c r="F254" s="53">
        <v>0</v>
      </c>
      <c r="G254" s="53">
        <v>0</v>
      </c>
      <c r="H254" s="53">
        <v>0</v>
      </c>
      <c r="I254" s="53">
        <v>0</v>
      </c>
      <c r="J254" s="53">
        <v>0</v>
      </c>
      <c r="K254" s="53">
        <v>0</v>
      </c>
      <c r="L254" s="53">
        <v>0</v>
      </c>
      <c r="M254" s="53">
        <v>0</v>
      </c>
      <c r="N254" s="53">
        <v>0</v>
      </c>
      <c r="O254" s="53">
        <v>0</v>
      </c>
      <c r="P254" s="62">
        <f t="shared" si="51"/>
        <v>0</v>
      </c>
      <c r="Q254" s="48" t="str">
        <f t="shared" si="52"/>
        <v>-</v>
      </c>
      <c r="R254" s="48" t="str">
        <f t="shared" si="53"/>
        <v>-</v>
      </c>
    </row>
    <row r="255" spans="3:18" ht="15" x14ac:dyDescent="0.25">
      <c r="C255" s="256"/>
      <c r="D255" s="257"/>
      <c r="E255" s="51" t="s">
        <v>13</v>
      </c>
      <c r="F255" s="53">
        <v>838933</v>
      </c>
      <c r="G255" s="53">
        <v>878070</v>
      </c>
      <c r="H255" s="53">
        <v>950264</v>
      </c>
      <c r="I255" s="53">
        <v>1004836</v>
      </c>
      <c r="J255" s="53">
        <v>1090415</v>
      </c>
      <c r="K255" s="53">
        <v>1063158</v>
      </c>
      <c r="L255" s="53">
        <v>1071337</v>
      </c>
      <c r="M255" s="53">
        <v>1080969</v>
      </c>
      <c r="N255" s="53">
        <v>1101027</v>
      </c>
      <c r="O255" s="53">
        <v>1110167</v>
      </c>
      <c r="P255" s="62">
        <f t="shared" si="51"/>
        <v>6.6357297968895482E-3</v>
      </c>
      <c r="Q255" s="48">
        <f t="shared" si="52"/>
        <v>8.301340475755925E-3</v>
      </c>
      <c r="R255" s="48">
        <f t="shared" si="53"/>
        <v>0.32330829756369095</v>
      </c>
    </row>
    <row r="256" spans="3:18" ht="15" x14ac:dyDescent="0.25">
      <c r="C256" s="256"/>
      <c r="D256" s="257"/>
      <c r="E256" s="51" t="s">
        <v>14</v>
      </c>
      <c r="F256" s="53"/>
      <c r="G256" s="53"/>
      <c r="H256" s="53">
        <v>1616713</v>
      </c>
      <c r="I256" s="53">
        <v>1673924</v>
      </c>
      <c r="J256" s="53">
        <v>0</v>
      </c>
      <c r="K256" s="53">
        <v>0</v>
      </c>
      <c r="L256" s="53">
        <v>0</v>
      </c>
      <c r="M256" s="53">
        <v>0</v>
      </c>
      <c r="N256" s="53">
        <v>0</v>
      </c>
      <c r="O256" s="53">
        <v>0</v>
      </c>
      <c r="P256" s="62">
        <f t="shared" si="51"/>
        <v>0</v>
      </c>
      <c r="Q256" s="48" t="str">
        <f t="shared" si="52"/>
        <v>-</v>
      </c>
      <c r="R256" s="48" t="str">
        <f t="shared" si="53"/>
        <v>-</v>
      </c>
    </row>
    <row r="257" spans="3:18" ht="15" x14ac:dyDescent="0.25">
      <c r="C257" s="256"/>
      <c r="D257" s="257"/>
      <c r="E257" s="51" t="s">
        <v>15</v>
      </c>
      <c r="F257" s="53">
        <v>0</v>
      </c>
      <c r="G257" s="53">
        <v>0</v>
      </c>
      <c r="H257" s="53">
        <v>0</v>
      </c>
      <c r="I257" s="53">
        <v>0</v>
      </c>
      <c r="J257" s="53">
        <v>0</v>
      </c>
      <c r="K257" s="53">
        <v>0</v>
      </c>
      <c r="L257" s="53">
        <v>0</v>
      </c>
      <c r="M257" s="53">
        <v>0</v>
      </c>
      <c r="N257" s="53">
        <v>0</v>
      </c>
      <c r="O257" s="53">
        <v>0</v>
      </c>
      <c r="P257" s="62">
        <f t="shared" si="51"/>
        <v>0</v>
      </c>
      <c r="Q257" s="48" t="str">
        <f t="shared" si="52"/>
        <v>-</v>
      </c>
      <c r="R257" s="48" t="str">
        <f t="shared" si="53"/>
        <v>-</v>
      </c>
    </row>
    <row r="258" spans="3:18" ht="15" x14ac:dyDescent="0.25">
      <c r="C258" s="256"/>
      <c r="D258" s="257"/>
      <c r="E258" s="51" t="s">
        <v>16</v>
      </c>
      <c r="F258" s="53">
        <v>0</v>
      </c>
      <c r="G258" s="53">
        <v>0</v>
      </c>
      <c r="H258" s="53">
        <v>0</v>
      </c>
      <c r="I258" s="53">
        <v>0</v>
      </c>
      <c r="J258" s="53">
        <v>0</v>
      </c>
      <c r="K258" s="53">
        <v>0</v>
      </c>
      <c r="L258" s="53">
        <v>0</v>
      </c>
      <c r="M258" s="53">
        <v>0</v>
      </c>
      <c r="N258" s="53">
        <v>0</v>
      </c>
      <c r="O258" s="53">
        <v>0</v>
      </c>
      <c r="P258" s="62">
        <f t="shared" si="51"/>
        <v>0</v>
      </c>
      <c r="Q258" s="48" t="str">
        <f t="shared" si="52"/>
        <v>-</v>
      </c>
      <c r="R258" s="48" t="str">
        <f t="shared" si="53"/>
        <v>-</v>
      </c>
    </row>
    <row r="259" spans="3:18" ht="15" x14ac:dyDescent="0.25">
      <c r="C259" s="256"/>
      <c r="D259" s="257"/>
      <c r="E259" s="51" t="s">
        <v>17</v>
      </c>
      <c r="F259" s="53">
        <v>0</v>
      </c>
      <c r="G259" s="53">
        <v>0</v>
      </c>
      <c r="H259" s="53">
        <v>0</v>
      </c>
      <c r="I259" s="53">
        <v>0</v>
      </c>
      <c r="J259" s="53">
        <v>0</v>
      </c>
      <c r="K259" s="53">
        <v>0</v>
      </c>
      <c r="L259" s="53">
        <v>0</v>
      </c>
      <c r="M259" s="53">
        <v>0</v>
      </c>
      <c r="N259" s="53">
        <v>0</v>
      </c>
      <c r="O259" s="53">
        <v>0</v>
      </c>
      <c r="P259" s="62">
        <f t="shared" si="51"/>
        <v>0</v>
      </c>
      <c r="Q259" s="48" t="str">
        <f t="shared" si="52"/>
        <v>-</v>
      </c>
      <c r="R259" s="48" t="str">
        <f t="shared" si="53"/>
        <v>-</v>
      </c>
    </row>
    <row r="260" spans="3:18" ht="15" x14ac:dyDescent="0.25">
      <c r="C260" s="256"/>
      <c r="D260" s="257"/>
      <c r="E260" s="51" t="s">
        <v>18</v>
      </c>
      <c r="F260" s="53">
        <v>0</v>
      </c>
      <c r="G260" s="53">
        <v>0</v>
      </c>
      <c r="H260" s="53">
        <v>0</v>
      </c>
      <c r="I260" s="53">
        <v>0</v>
      </c>
      <c r="J260" s="53">
        <v>0</v>
      </c>
      <c r="K260" s="53">
        <v>0</v>
      </c>
      <c r="L260" s="53">
        <v>0</v>
      </c>
      <c r="M260" s="53">
        <v>0</v>
      </c>
      <c r="N260" s="53">
        <v>0</v>
      </c>
      <c r="O260" s="53">
        <v>0</v>
      </c>
      <c r="P260" s="62">
        <f t="shared" si="51"/>
        <v>0</v>
      </c>
      <c r="Q260" s="48" t="str">
        <f t="shared" si="52"/>
        <v>-</v>
      </c>
      <c r="R260" s="48" t="str">
        <f t="shared" si="53"/>
        <v>-</v>
      </c>
    </row>
    <row r="261" spans="3:18" ht="15" x14ac:dyDescent="0.25">
      <c r="C261" s="256"/>
      <c r="D261" s="257"/>
      <c r="E261" s="51" t="s">
        <v>19</v>
      </c>
      <c r="F261" s="53">
        <v>0</v>
      </c>
      <c r="G261" s="53">
        <v>0</v>
      </c>
      <c r="H261" s="53">
        <v>0</v>
      </c>
      <c r="I261" s="53">
        <v>0</v>
      </c>
      <c r="J261" s="53">
        <v>0</v>
      </c>
      <c r="K261" s="53">
        <v>0</v>
      </c>
      <c r="L261" s="53">
        <v>0</v>
      </c>
      <c r="M261" s="53">
        <v>0</v>
      </c>
      <c r="N261" s="53">
        <v>0</v>
      </c>
      <c r="O261" s="53">
        <v>0</v>
      </c>
      <c r="P261" s="62">
        <f t="shared" si="51"/>
        <v>0</v>
      </c>
      <c r="Q261" s="48" t="str">
        <f t="shared" si="52"/>
        <v>-</v>
      </c>
      <c r="R261" s="48" t="str">
        <f t="shared" si="53"/>
        <v>-</v>
      </c>
    </row>
    <row r="262" spans="3:18" ht="15" x14ac:dyDescent="0.25">
      <c r="C262" s="256"/>
      <c r="D262" s="257"/>
      <c r="E262" s="51" t="s">
        <v>20</v>
      </c>
      <c r="F262" s="53">
        <v>220146</v>
      </c>
      <c r="G262" s="53">
        <v>252388</v>
      </c>
      <c r="H262" s="53">
        <v>308982</v>
      </c>
      <c r="I262" s="53">
        <v>263730</v>
      </c>
      <c r="J262" s="53">
        <v>294564</v>
      </c>
      <c r="K262" s="53">
        <v>265760</v>
      </c>
      <c r="L262" s="53">
        <v>251149</v>
      </c>
      <c r="M262" s="53">
        <v>251939</v>
      </c>
      <c r="N262" s="53">
        <v>307140</v>
      </c>
      <c r="O262" s="53">
        <v>377915</v>
      </c>
      <c r="P262" s="62">
        <f t="shared" si="51"/>
        <v>2.2588870198731485E-3</v>
      </c>
      <c r="Q262" s="48">
        <f t="shared" si="52"/>
        <v>0.23043237611512657</v>
      </c>
      <c r="R262" s="48">
        <f t="shared" si="53"/>
        <v>0.71665621905462729</v>
      </c>
    </row>
    <row r="263" spans="3:18" ht="15" x14ac:dyDescent="0.25">
      <c r="C263" s="256"/>
      <c r="D263" s="257"/>
      <c r="E263" s="51" t="s">
        <v>21</v>
      </c>
      <c r="F263" s="53">
        <v>0</v>
      </c>
      <c r="G263" s="53">
        <v>0</v>
      </c>
      <c r="H263" s="53">
        <v>16649</v>
      </c>
      <c r="I263" s="53">
        <v>16583</v>
      </c>
      <c r="J263" s="53">
        <v>57714</v>
      </c>
      <c r="K263" s="53">
        <v>56946</v>
      </c>
      <c r="L263" s="53">
        <v>61975</v>
      </c>
      <c r="M263" s="53">
        <v>59559</v>
      </c>
      <c r="N263" s="53">
        <v>61533</v>
      </c>
      <c r="O263" s="53">
        <v>64369</v>
      </c>
      <c r="P263" s="62">
        <f t="shared" si="51"/>
        <v>3.8474868312243413E-4</v>
      </c>
      <c r="Q263" s="48">
        <f t="shared" si="52"/>
        <v>4.608909040677367E-2</v>
      </c>
      <c r="R263" s="48" t="str">
        <f t="shared" si="53"/>
        <v>-</v>
      </c>
    </row>
    <row r="264" spans="3:18" ht="15" x14ac:dyDescent="0.25">
      <c r="C264" s="256"/>
      <c r="D264" s="257"/>
      <c r="E264" s="51" t="s">
        <v>22</v>
      </c>
      <c r="F264" s="53">
        <v>0</v>
      </c>
      <c r="G264" s="53">
        <v>0</v>
      </c>
      <c r="H264" s="53">
        <v>0</v>
      </c>
      <c r="I264" s="53">
        <v>0</v>
      </c>
      <c r="J264" s="53">
        <v>0</v>
      </c>
      <c r="K264" s="53">
        <v>0</v>
      </c>
      <c r="L264" s="53">
        <v>0</v>
      </c>
      <c r="M264" s="53">
        <v>0</v>
      </c>
      <c r="N264" s="53">
        <v>0</v>
      </c>
      <c r="O264" s="53">
        <v>0</v>
      </c>
      <c r="P264" s="62">
        <f t="shared" si="51"/>
        <v>0</v>
      </c>
      <c r="Q264" s="48" t="str">
        <f t="shared" si="52"/>
        <v>-</v>
      </c>
      <c r="R264" s="48" t="str">
        <f t="shared" si="53"/>
        <v>-</v>
      </c>
    </row>
    <row r="265" spans="3:18" ht="15" x14ac:dyDescent="0.25">
      <c r="C265" s="256"/>
      <c r="D265" s="257"/>
      <c r="E265" s="51" t="s">
        <v>23</v>
      </c>
      <c r="F265" s="53">
        <v>7552992</v>
      </c>
      <c r="G265" s="53">
        <v>7674820</v>
      </c>
      <c r="H265" s="53">
        <v>7528751</v>
      </c>
      <c r="I265" s="53">
        <v>7566118</v>
      </c>
      <c r="J265" s="53">
        <v>8125407</v>
      </c>
      <c r="K265" s="53">
        <v>8948428</v>
      </c>
      <c r="L265" s="53">
        <v>10246071</v>
      </c>
      <c r="M265" s="53">
        <v>10567269</v>
      </c>
      <c r="N265" s="53">
        <v>11345339</v>
      </c>
      <c r="O265" s="53">
        <v>11779588</v>
      </c>
      <c r="P265" s="62">
        <f t="shared" si="51"/>
        <v>7.0409373622781588E-2</v>
      </c>
      <c r="Q265" s="48">
        <f t="shared" si="52"/>
        <v>3.8275542052996325E-2</v>
      </c>
      <c r="R265" s="48">
        <f t="shared" si="53"/>
        <v>0.5595922781329572</v>
      </c>
    </row>
    <row r="266" spans="3:18" ht="15" x14ac:dyDescent="0.25">
      <c r="C266" s="256"/>
      <c r="D266" s="257"/>
      <c r="E266" s="51" t="s">
        <v>24</v>
      </c>
      <c r="F266" s="53">
        <v>0</v>
      </c>
      <c r="G266" s="53">
        <v>0</v>
      </c>
      <c r="H266" s="53">
        <v>0</v>
      </c>
      <c r="I266" s="53">
        <v>0</v>
      </c>
      <c r="J266" s="53">
        <v>0</v>
      </c>
      <c r="K266" s="53">
        <v>0</v>
      </c>
      <c r="L266" s="53">
        <v>0</v>
      </c>
      <c r="M266" s="53">
        <v>0</v>
      </c>
      <c r="N266" s="53">
        <v>0</v>
      </c>
      <c r="O266" s="53">
        <v>0</v>
      </c>
      <c r="P266" s="62">
        <f t="shared" si="51"/>
        <v>0</v>
      </c>
      <c r="Q266" s="48" t="str">
        <f t="shared" si="52"/>
        <v>-</v>
      </c>
      <c r="R266" s="48" t="str">
        <f t="shared" si="53"/>
        <v>-</v>
      </c>
    </row>
    <row r="267" spans="3:18" ht="15" x14ac:dyDescent="0.25">
      <c r="C267" s="256"/>
      <c r="D267" s="257"/>
      <c r="E267" s="51" t="s">
        <v>25</v>
      </c>
      <c r="F267" s="53">
        <v>342544</v>
      </c>
      <c r="G267" s="53">
        <v>450642</v>
      </c>
      <c r="H267" s="53">
        <v>396735</v>
      </c>
      <c r="I267" s="53">
        <v>379173</v>
      </c>
      <c r="J267" s="53">
        <v>3409877</v>
      </c>
      <c r="K267" s="53">
        <v>3392092</v>
      </c>
      <c r="L267" s="53">
        <v>3837105</v>
      </c>
      <c r="M267" s="53">
        <v>4263602</v>
      </c>
      <c r="N267" s="53">
        <v>4363653</v>
      </c>
      <c r="O267" s="53">
        <v>4554082.5741928881</v>
      </c>
      <c r="P267" s="62">
        <f t="shared" si="51"/>
        <v>2.7220824826415489E-2</v>
      </c>
      <c r="Q267" s="48">
        <f t="shared" si="52"/>
        <v>4.3639944375248874E-2</v>
      </c>
      <c r="R267" s="48">
        <f t="shared" si="53"/>
        <v>12.294883501660774</v>
      </c>
    </row>
    <row r="268" spans="3:18" ht="15" x14ac:dyDescent="0.25">
      <c r="C268" s="256"/>
      <c r="D268" s="257"/>
      <c r="E268" s="51" t="s">
        <v>26</v>
      </c>
      <c r="F268" s="53">
        <v>671687</v>
      </c>
      <c r="G268" s="53">
        <v>0</v>
      </c>
      <c r="H268" s="53">
        <v>0</v>
      </c>
      <c r="I268" s="53">
        <v>0</v>
      </c>
      <c r="J268" s="53">
        <v>0</v>
      </c>
      <c r="K268" s="53">
        <v>0</v>
      </c>
      <c r="L268" s="53">
        <v>0</v>
      </c>
      <c r="M268" s="53">
        <v>0</v>
      </c>
      <c r="N268" s="53">
        <v>0</v>
      </c>
      <c r="O268" s="53">
        <v>0</v>
      </c>
      <c r="P268" s="62">
        <f t="shared" si="51"/>
        <v>0</v>
      </c>
      <c r="Q268" s="48" t="str">
        <f t="shared" si="52"/>
        <v>-</v>
      </c>
      <c r="R268" s="48" t="str">
        <f t="shared" si="53"/>
        <v>-</v>
      </c>
    </row>
    <row r="269" spans="3:18" ht="15" x14ac:dyDescent="0.25">
      <c r="C269" s="256"/>
      <c r="D269" s="257"/>
      <c r="E269" s="51" t="s">
        <v>27</v>
      </c>
      <c r="F269" s="53">
        <v>0</v>
      </c>
      <c r="G269" s="53">
        <v>0</v>
      </c>
      <c r="H269" s="53">
        <v>0</v>
      </c>
      <c r="I269" s="53">
        <v>0</v>
      </c>
      <c r="J269" s="53">
        <v>0</v>
      </c>
      <c r="K269" s="53">
        <v>0</v>
      </c>
      <c r="L269" s="53">
        <v>0</v>
      </c>
      <c r="M269" s="53">
        <v>0</v>
      </c>
      <c r="N269" s="53">
        <v>0</v>
      </c>
      <c r="O269" s="53">
        <v>0</v>
      </c>
      <c r="P269" s="62">
        <f t="shared" si="51"/>
        <v>0</v>
      </c>
      <c r="Q269" s="48" t="str">
        <f t="shared" si="52"/>
        <v>-</v>
      </c>
      <c r="R269" s="48" t="str">
        <f t="shared" si="53"/>
        <v>-</v>
      </c>
    </row>
    <row r="270" spans="3:18" ht="15" x14ac:dyDescent="0.25">
      <c r="C270" s="256"/>
      <c r="D270" s="257"/>
      <c r="E270" s="51" t="s">
        <v>28</v>
      </c>
      <c r="F270" s="53">
        <v>925585</v>
      </c>
      <c r="G270" s="53">
        <v>950129</v>
      </c>
      <c r="H270" s="53">
        <v>960749</v>
      </c>
      <c r="I270" s="53">
        <v>1078036</v>
      </c>
      <c r="J270" s="53">
        <f>(I270+($I$270*($O$270/$I$270-1)/6))</f>
        <v>1291300.5</v>
      </c>
      <c r="K270" s="53">
        <f>(J270+($I$270*($O$270/$I$270-1)/6))</f>
        <v>1504565</v>
      </c>
      <c r="L270" s="53">
        <f>(K270+($I$270*($O$270/$I$270-1)/6))</f>
        <v>1717829.5</v>
      </c>
      <c r="M270" s="53">
        <f>(L270+($I$270*($O$270/$I$270-1)/6))</f>
        <v>1931094</v>
      </c>
      <c r="N270" s="53">
        <f>(M270+($I$270*($O$270/$I$270-1)/6))</f>
        <v>2144358.5</v>
      </c>
      <c r="O270" s="53">
        <v>2357623</v>
      </c>
      <c r="P270" s="62">
        <f t="shared" si="51"/>
        <v>1.4092068302275359E-2</v>
      </c>
      <c r="Q270" s="48">
        <f t="shared" si="52"/>
        <v>9.9453752719053323E-2</v>
      </c>
      <c r="R270" s="48">
        <f t="shared" si="53"/>
        <v>1.5471707082547792</v>
      </c>
    </row>
    <row r="271" spans="3:18" ht="15" x14ac:dyDescent="0.25">
      <c r="C271" s="256"/>
      <c r="D271" s="257"/>
      <c r="E271" s="51" t="s">
        <v>29</v>
      </c>
      <c r="F271" s="53">
        <v>1620663</v>
      </c>
      <c r="G271" s="53">
        <v>1426746</v>
      </c>
      <c r="H271" s="53">
        <v>0</v>
      </c>
      <c r="I271" s="53">
        <v>0</v>
      </c>
      <c r="J271" s="53">
        <v>0</v>
      </c>
      <c r="K271" s="53">
        <v>0</v>
      </c>
      <c r="L271" s="53">
        <v>0</v>
      </c>
      <c r="M271" s="53">
        <v>0</v>
      </c>
      <c r="N271" s="53">
        <v>0</v>
      </c>
      <c r="O271" s="53">
        <v>0</v>
      </c>
      <c r="P271" s="62">
        <f t="shared" si="51"/>
        <v>0</v>
      </c>
      <c r="Q271" s="48" t="str">
        <f t="shared" si="52"/>
        <v>-</v>
      </c>
      <c r="R271" s="48" t="str">
        <f t="shared" si="53"/>
        <v>-</v>
      </c>
    </row>
    <row r="272" spans="3:18" ht="15" x14ac:dyDescent="0.25">
      <c r="C272" s="256"/>
      <c r="D272" s="257"/>
      <c r="E272" s="51" t="s">
        <v>30</v>
      </c>
      <c r="F272" s="53">
        <v>1543550</v>
      </c>
      <c r="G272" s="53">
        <v>1942221</v>
      </c>
      <c r="H272" s="53">
        <v>3303179</v>
      </c>
      <c r="I272" s="53">
        <v>3331430</v>
      </c>
      <c r="J272" s="53">
        <v>6888154</v>
      </c>
      <c r="K272" s="53">
        <v>8135268</v>
      </c>
      <c r="L272" s="53">
        <v>10212816</v>
      </c>
      <c r="M272" s="53">
        <v>11534376</v>
      </c>
      <c r="N272" s="53">
        <v>14633156</v>
      </c>
      <c r="O272" s="53">
        <v>18980599</v>
      </c>
      <c r="P272" s="62">
        <f t="shared" si="51"/>
        <v>0.11345151346339061</v>
      </c>
      <c r="Q272" s="48">
        <f t="shared" si="52"/>
        <v>0.29709537710115308</v>
      </c>
      <c r="R272" s="48">
        <f t="shared" si="53"/>
        <v>11.296717955362638</v>
      </c>
    </row>
    <row r="273" spans="3:18" ht="15" x14ac:dyDescent="0.25">
      <c r="C273" s="256"/>
      <c r="D273" s="257"/>
      <c r="E273" s="54" t="s">
        <v>41</v>
      </c>
      <c r="F273" s="53">
        <v>0</v>
      </c>
      <c r="G273" s="53">
        <v>0</v>
      </c>
      <c r="H273" s="53">
        <v>0</v>
      </c>
      <c r="I273" s="53">
        <v>0</v>
      </c>
      <c r="J273" s="53">
        <v>0</v>
      </c>
      <c r="K273" s="53">
        <v>0</v>
      </c>
      <c r="L273" s="53">
        <v>0</v>
      </c>
      <c r="M273" s="53">
        <v>0</v>
      </c>
      <c r="N273" s="53">
        <v>12390992.708333334</v>
      </c>
      <c r="O273" s="53">
        <v>12988443.75</v>
      </c>
      <c r="P273" s="62">
        <f t="shared" si="51"/>
        <v>7.7634989336828442E-2</v>
      </c>
      <c r="Q273" s="48">
        <f t="shared" si="52"/>
        <v>4.8216559861653518E-2</v>
      </c>
      <c r="R273" s="48" t="str">
        <f t="shared" si="53"/>
        <v>-</v>
      </c>
    </row>
    <row r="274" spans="3:18" ht="15.75" thickBot="1" x14ac:dyDescent="0.3">
      <c r="C274" s="258"/>
      <c r="D274" s="259"/>
      <c r="E274" s="63" t="s">
        <v>85</v>
      </c>
      <c r="F274" s="64">
        <f t="shared" ref="F274:O274" si="54">SUM(F242:F273)</f>
        <v>107757900</v>
      </c>
      <c r="G274" s="64">
        <f t="shared" si="54"/>
        <v>108469051</v>
      </c>
      <c r="H274" s="64">
        <f t="shared" si="54"/>
        <v>110921640</v>
      </c>
      <c r="I274" s="64">
        <f t="shared" si="54"/>
        <v>112921212</v>
      </c>
      <c r="J274" s="64">
        <f t="shared" si="54"/>
        <v>120080361.3</v>
      </c>
      <c r="K274" s="64">
        <f t="shared" si="54"/>
        <v>125149768.59999999</v>
      </c>
      <c r="L274" s="64">
        <f t="shared" si="54"/>
        <v>134291900.90000001</v>
      </c>
      <c r="M274" s="64">
        <f t="shared" si="54"/>
        <v>139871933.19999999</v>
      </c>
      <c r="N274" s="64">
        <f t="shared" si="54"/>
        <v>159007154.20833334</v>
      </c>
      <c r="O274" s="64">
        <f t="shared" si="54"/>
        <v>167301417.32419288</v>
      </c>
      <c r="P274" s="62">
        <f t="shared" si="51"/>
        <v>1</v>
      </c>
    </row>
    <row r="275" spans="3:18" ht="16.5" thickTop="1" thickBot="1" x14ac:dyDescent="0.3">
      <c r="C275" s="260"/>
      <c r="D275" s="261"/>
      <c r="E275" s="65" t="s">
        <v>86</v>
      </c>
      <c r="F275" s="64">
        <v>99088552</v>
      </c>
      <c r="G275" s="64">
        <v>101192304</v>
      </c>
      <c r="H275" s="64">
        <v>103174280</v>
      </c>
      <c r="I275" s="64">
        <v>104839800</v>
      </c>
      <c r="J275" s="64">
        <v>115935464</v>
      </c>
      <c r="K275" s="64">
        <v>120943504</v>
      </c>
      <c r="L275" s="64">
        <v>130009848</v>
      </c>
      <c r="M275" s="64">
        <v>135506448</v>
      </c>
      <c r="N275" s="64">
        <v>142017712</v>
      </c>
      <c r="O275" s="64">
        <v>149371152</v>
      </c>
      <c r="P275" s="62">
        <f>O275/$O$274</f>
        <v>0.89282657845361812</v>
      </c>
      <c r="Q275" s="48">
        <f t="shared" si="52"/>
        <v>5.1778330297280073E-2</v>
      </c>
      <c r="R275" s="48">
        <f t="shared" si="53"/>
        <v>0.50745115338853686</v>
      </c>
    </row>
    <row r="276" spans="3:18" ht="15.75" thickTop="1" x14ac:dyDescent="0.25">
      <c r="E276" s="57" t="s">
        <v>87</v>
      </c>
      <c r="F276" s="88"/>
      <c r="G276" s="88">
        <f t="shared" ref="G276:O276" si="55">G275/F275-1</f>
        <v>2.12310297964593E-2</v>
      </c>
      <c r="H276" s="88">
        <f t="shared" si="55"/>
        <v>1.9586232565670159E-2</v>
      </c>
      <c r="I276" s="88">
        <f t="shared" si="55"/>
        <v>1.6142782871855221E-2</v>
      </c>
      <c r="J276" s="88">
        <f t="shared" si="55"/>
        <v>0.10583446362927051</v>
      </c>
      <c r="K276" s="88">
        <f t="shared" si="55"/>
        <v>4.3196790931892881E-2</v>
      </c>
      <c r="L276" s="88">
        <f t="shared" si="55"/>
        <v>7.496346393271347E-2</v>
      </c>
      <c r="M276" s="88">
        <f t="shared" si="55"/>
        <v>4.2278335714999171E-2</v>
      </c>
      <c r="N276" s="88">
        <f t="shared" si="55"/>
        <v>4.8051322251469575E-2</v>
      </c>
      <c r="O276" s="89">
        <f t="shared" si="55"/>
        <v>5.1778330297280073E-2</v>
      </c>
      <c r="R276" s="60"/>
    </row>
    <row r="277" spans="3:18" ht="15" x14ac:dyDescent="0.25">
      <c r="E277" s="53"/>
    </row>
    <row r="278" spans="3:18" x14ac:dyDescent="0.15">
      <c r="F278" s="16"/>
      <c r="G278" s="16"/>
    </row>
    <row r="279" spans="3:18" ht="18.75" x14ac:dyDescent="0.25">
      <c r="C279" s="264" t="s">
        <v>227</v>
      </c>
      <c r="D279" s="265"/>
      <c r="E279" s="269" t="s">
        <v>110</v>
      </c>
      <c r="F279" s="270">
        <v>223</v>
      </c>
      <c r="G279" s="270" t="s">
        <v>35</v>
      </c>
      <c r="H279" s="270"/>
      <c r="I279" s="270"/>
      <c r="J279" s="270"/>
      <c r="K279" s="270"/>
      <c r="L279" s="270"/>
      <c r="M279" s="270"/>
      <c r="N279" s="270"/>
      <c r="O279" s="271"/>
      <c r="Q279" s="49"/>
      <c r="R279" s="49"/>
    </row>
    <row r="280" spans="3:18" ht="15" x14ac:dyDescent="0.15">
      <c r="C280" s="262" t="s">
        <v>93</v>
      </c>
      <c r="D280" s="263"/>
      <c r="E280" s="43">
        <v>7</v>
      </c>
      <c r="F280" s="44">
        <v>2004</v>
      </c>
      <c r="G280" s="44">
        <f t="shared" ref="G280:O280" si="56">F280+1</f>
        <v>2005</v>
      </c>
      <c r="H280" s="44">
        <f t="shared" si="56"/>
        <v>2006</v>
      </c>
      <c r="I280" s="44">
        <f t="shared" si="56"/>
        <v>2007</v>
      </c>
      <c r="J280" s="44">
        <f t="shared" si="56"/>
        <v>2008</v>
      </c>
      <c r="K280" s="44">
        <f t="shared" si="56"/>
        <v>2009</v>
      </c>
      <c r="L280" s="44">
        <f t="shared" si="56"/>
        <v>2010</v>
      </c>
      <c r="M280" s="44">
        <f t="shared" si="56"/>
        <v>2011</v>
      </c>
      <c r="N280" s="44">
        <f t="shared" si="56"/>
        <v>2012</v>
      </c>
      <c r="O280" s="44">
        <f t="shared" si="56"/>
        <v>2013</v>
      </c>
      <c r="P280" s="83" t="s">
        <v>91</v>
      </c>
      <c r="Q280" s="46" t="s">
        <v>88</v>
      </c>
      <c r="R280" s="47" t="s">
        <v>89</v>
      </c>
    </row>
    <row r="281" spans="3:18" ht="15" x14ac:dyDescent="0.25">
      <c r="C281" s="256"/>
      <c r="D281" s="257"/>
      <c r="E281" s="51" t="s">
        <v>0</v>
      </c>
      <c r="F281" s="52">
        <v>2500274</v>
      </c>
      <c r="G281" s="52">
        <v>2558164</v>
      </c>
      <c r="H281" s="52">
        <v>2595290</v>
      </c>
      <c r="I281" s="52">
        <v>2661693</v>
      </c>
      <c r="J281" s="52">
        <f>(I281+($I$281*($N$281/$I$281-1)/5))</f>
        <v>2715552.4</v>
      </c>
      <c r="K281" s="52">
        <f>(J281+($I$281*($N$281/$I$281-1)/5))</f>
        <v>2769411.8</v>
      </c>
      <c r="L281" s="52">
        <f>(K281+($I$281*($N$281/$I$281-1)/5))</f>
        <v>2823271.1999999997</v>
      </c>
      <c r="M281" s="52">
        <f>(L281+($I$281*($N$281/$I$281-1)/5))</f>
        <v>2877130.5999999996</v>
      </c>
      <c r="N281" s="52">
        <v>2930990</v>
      </c>
      <c r="O281" s="52">
        <v>3000121</v>
      </c>
      <c r="P281" s="62">
        <f>O281/$O$313</f>
        <v>5.4447864927775182E-2</v>
      </c>
      <c r="Q281" s="48">
        <f>IF(OR(O281=0, N281=0),"-",O281/N281-1)</f>
        <v>2.3586228543938992E-2</v>
      </c>
      <c r="R281" s="48">
        <f>(IF(OR(O281=0, F281=0),"-",O281/F281-1))</f>
        <v>0.19991688910895355</v>
      </c>
    </row>
    <row r="282" spans="3:18" ht="15" x14ac:dyDescent="0.25">
      <c r="C282" s="256"/>
      <c r="D282" s="257"/>
      <c r="E282" s="51" t="s">
        <v>1</v>
      </c>
      <c r="F282" s="53">
        <v>0</v>
      </c>
      <c r="G282" s="53">
        <v>0</v>
      </c>
      <c r="H282" s="53">
        <v>0</v>
      </c>
      <c r="I282" s="53">
        <v>0</v>
      </c>
      <c r="J282" s="53">
        <v>0</v>
      </c>
      <c r="K282" s="53">
        <v>0</v>
      </c>
      <c r="L282" s="53">
        <v>0</v>
      </c>
      <c r="M282" s="53">
        <v>0</v>
      </c>
      <c r="N282" s="53">
        <v>0</v>
      </c>
      <c r="O282" s="53">
        <v>0</v>
      </c>
      <c r="P282" s="62">
        <f t="shared" ref="P282:P313" si="57">O282/$O$313</f>
        <v>0</v>
      </c>
      <c r="Q282" s="48" t="str">
        <f t="shared" ref="Q282:Q312" si="58">IF(OR(O282=0, N282=0),"-",O282/N282-1)</f>
        <v>-</v>
      </c>
      <c r="R282" s="48" t="str">
        <f t="shared" ref="R282:R312" si="59">(IF(OR(O282=0, F282=0),"-",O282/F282-1))</f>
        <v>-</v>
      </c>
    </row>
    <row r="283" spans="3:18" ht="15" x14ac:dyDescent="0.25">
      <c r="C283" s="256"/>
      <c r="D283" s="257"/>
      <c r="E283" s="51" t="s">
        <v>2</v>
      </c>
      <c r="F283" s="53">
        <v>0</v>
      </c>
      <c r="G283" s="53">
        <v>0</v>
      </c>
      <c r="H283" s="53">
        <v>0</v>
      </c>
      <c r="I283" s="53">
        <v>0</v>
      </c>
      <c r="J283" s="53">
        <v>0</v>
      </c>
      <c r="K283" s="53">
        <v>0</v>
      </c>
      <c r="L283" s="53">
        <v>0</v>
      </c>
      <c r="M283" s="53">
        <v>0</v>
      </c>
      <c r="N283" s="53">
        <v>0</v>
      </c>
      <c r="O283" s="53">
        <v>0</v>
      </c>
      <c r="P283" s="62">
        <f t="shared" si="57"/>
        <v>0</v>
      </c>
      <c r="Q283" s="48" t="str">
        <f t="shared" si="58"/>
        <v>-</v>
      </c>
      <c r="R283" s="48" t="str">
        <f t="shared" si="59"/>
        <v>-</v>
      </c>
    </row>
    <row r="284" spans="3:18" ht="15" x14ac:dyDescent="0.25">
      <c r="C284" s="256"/>
      <c r="D284" s="257"/>
      <c r="E284" s="51" t="s">
        <v>3</v>
      </c>
      <c r="F284" s="53">
        <v>2212000</v>
      </c>
      <c r="G284" s="53">
        <v>2185816</v>
      </c>
      <c r="H284" s="53">
        <v>2134827</v>
      </c>
      <c r="I284" s="53">
        <v>2185612</v>
      </c>
      <c r="J284" s="53">
        <v>0</v>
      </c>
      <c r="K284" s="53">
        <v>0</v>
      </c>
      <c r="L284" s="53">
        <v>0</v>
      </c>
      <c r="M284" s="53">
        <v>0</v>
      </c>
      <c r="N284" s="53">
        <v>0</v>
      </c>
      <c r="O284" s="53">
        <v>0</v>
      </c>
      <c r="P284" s="62">
        <f t="shared" si="57"/>
        <v>0</v>
      </c>
      <c r="Q284" s="48" t="str">
        <f t="shared" si="58"/>
        <v>-</v>
      </c>
      <c r="R284" s="48" t="str">
        <f t="shared" si="59"/>
        <v>-</v>
      </c>
    </row>
    <row r="285" spans="3:18" ht="15" x14ac:dyDescent="0.25">
      <c r="C285" s="256"/>
      <c r="D285" s="257"/>
      <c r="E285" s="51" t="s">
        <v>4</v>
      </c>
      <c r="F285" s="53">
        <v>0</v>
      </c>
      <c r="G285" s="53">
        <v>0</v>
      </c>
      <c r="H285" s="53">
        <v>0</v>
      </c>
      <c r="I285" s="53">
        <v>0</v>
      </c>
      <c r="J285" s="53">
        <v>0</v>
      </c>
      <c r="K285" s="53">
        <v>0</v>
      </c>
      <c r="L285" s="53">
        <v>0</v>
      </c>
      <c r="M285" s="53">
        <v>0</v>
      </c>
      <c r="N285" s="53">
        <v>0</v>
      </c>
      <c r="O285" s="53">
        <v>0</v>
      </c>
      <c r="P285" s="62">
        <f t="shared" si="57"/>
        <v>0</v>
      </c>
      <c r="Q285" s="48" t="str">
        <f t="shared" si="58"/>
        <v>-</v>
      </c>
      <c r="R285" s="48" t="str">
        <f t="shared" si="59"/>
        <v>-</v>
      </c>
    </row>
    <row r="286" spans="3:18" ht="15" x14ac:dyDescent="0.25">
      <c r="C286" s="256"/>
      <c r="D286" s="257"/>
      <c r="E286" s="51" t="s">
        <v>5</v>
      </c>
      <c r="F286" s="53">
        <v>0</v>
      </c>
      <c r="G286" s="53">
        <v>0</v>
      </c>
      <c r="H286" s="53">
        <v>0</v>
      </c>
      <c r="I286" s="53">
        <v>0</v>
      </c>
      <c r="J286" s="53">
        <v>1939217</v>
      </c>
      <c r="K286" s="53">
        <v>1987210</v>
      </c>
      <c r="L286" s="53">
        <v>1970610</v>
      </c>
      <c r="M286" s="53">
        <v>1993443</v>
      </c>
      <c r="N286" s="53">
        <v>2020089</v>
      </c>
      <c r="O286" s="53">
        <v>2062312</v>
      </c>
      <c r="P286" s="62">
        <f t="shared" si="57"/>
        <v>3.7427985476229088E-2</v>
      </c>
      <c r="Q286" s="48">
        <f t="shared" si="58"/>
        <v>2.0901554337457329E-2</v>
      </c>
      <c r="R286" s="48" t="str">
        <f t="shared" si="59"/>
        <v>-</v>
      </c>
    </row>
    <row r="287" spans="3:18" ht="15" x14ac:dyDescent="0.25">
      <c r="C287" s="256"/>
      <c r="D287" s="257"/>
      <c r="E287" s="51" t="s">
        <v>6</v>
      </c>
      <c r="F287" s="53">
        <v>41197419</v>
      </c>
      <c r="G287" s="53">
        <v>41819561</v>
      </c>
      <c r="H287" s="53">
        <v>42121288</v>
      </c>
      <c r="I287" s="53">
        <v>42810788</v>
      </c>
      <c r="J287" s="53">
        <v>43533581</v>
      </c>
      <c r="K287" s="53">
        <v>43214223</v>
      </c>
      <c r="L287" s="53">
        <v>43753435</v>
      </c>
      <c r="M287" s="53">
        <v>44226054</v>
      </c>
      <c r="N287" s="53">
        <v>44728970</v>
      </c>
      <c r="O287" s="53">
        <v>45182392</v>
      </c>
      <c r="P287" s="62">
        <f t="shared" si="57"/>
        <v>0.81999518577077057</v>
      </c>
      <c r="Q287" s="48">
        <f t="shared" si="58"/>
        <v>1.0137099065773203E-2</v>
      </c>
      <c r="R287" s="48">
        <f t="shared" si="59"/>
        <v>9.6728705261851511E-2</v>
      </c>
    </row>
    <row r="288" spans="3:18" ht="15" x14ac:dyDescent="0.25">
      <c r="C288" s="256"/>
      <c r="D288" s="257"/>
      <c r="E288" s="51" t="s">
        <v>7</v>
      </c>
      <c r="F288" s="53">
        <v>0</v>
      </c>
      <c r="G288" s="53">
        <v>0</v>
      </c>
      <c r="H288" s="53">
        <v>0</v>
      </c>
      <c r="I288" s="53">
        <v>0</v>
      </c>
      <c r="J288" s="53">
        <v>0</v>
      </c>
      <c r="K288" s="53">
        <v>0</v>
      </c>
      <c r="L288" s="53">
        <v>0</v>
      </c>
      <c r="M288" s="53">
        <v>0</v>
      </c>
      <c r="N288" s="53">
        <v>0</v>
      </c>
      <c r="O288" s="53">
        <v>0</v>
      </c>
      <c r="P288" s="62">
        <f t="shared" si="57"/>
        <v>0</v>
      </c>
      <c r="Q288" s="48" t="str">
        <f t="shared" si="58"/>
        <v>-</v>
      </c>
      <c r="R288" s="48" t="str">
        <f t="shared" si="59"/>
        <v>-</v>
      </c>
    </row>
    <row r="289" spans="3:18" ht="15" x14ac:dyDescent="0.25">
      <c r="C289" s="256"/>
      <c r="D289" s="257"/>
      <c r="E289" s="51" t="s">
        <v>8</v>
      </c>
      <c r="F289" s="53">
        <v>0</v>
      </c>
      <c r="G289" s="53">
        <v>0</v>
      </c>
      <c r="H289" s="53">
        <v>0</v>
      </c>
      <c r="I289" s="53">
        <v>0</v>
      </c>
      <c r="J289" s="53">
        <v>0</v>
      </c>
      <c r="K289" s="53">
        <v>0</v>
      </c>
      <c r="L289" s="53">
        <v>0</v>
      </c>
      <c r="M289" s="53">
        <v>0</v>
      </c>
      <c r="N289" s="53">
        <v>0</v>
      </c>
      <c r="O289" s="53">
        <v>0</v>
      </c>
      <c r="P289" s="62">
        <f t="shared" si="57"/>
        <v>0</v>
      </c>
      <c r="Q289" s="48" t="str">
        <f t="shared" si="58"/>
        <v>-</v>
      </c>
      <c r="R289" s="48" t="str">
        <f t="shared" si="59"/>
        <v>-</v>
      </c>
    </row>
    <row r="290" spans="3:18" ht="15" x14ac:dyDescent="0.25">
      <c r="C290" s="256"/>
      <c r="D290" s="257"/>
      <c r="E290" s="51" t="s">
        <v>9</v>
      </c>
      <c r="F290" s="53">
        <v>1970449</v>
      </c>
      <c r="G290" s="53">
        <v>2079840</v>
      </c>
      <c r="H290" s="53">
        <v>2118766</v>
      </c>
      <c r="I290" s="53">
        <v>2185875</v>
      </c>
      <c r="J290" s="53">
        <v>2196327</v>
      </c>
      <c r="K290" s="53">
        <v>1848168</v>
      </c>
      <c r="L290" s="53">
        <v>2083169</v>
      </c>
      <c r="M290" s="53">
        <v>2045914</v>
      </c>
      <c r="N290" s="53">
        <v>1986267</v>
      </c>
      <c r="O290" s="53">
        <v>2004494</v>
      </c>
      <c r="P290" s="62">
        <f t="shared" si="57"/>
        <v>3.6378672247064626E-2</v>
      </c>
      <c r="Q290" s="48">
        <f t="shared" si="58"/>
        <v>9.1765105094128163E-3</v>
      </c>
      <c r="R290" s="48">
        <f t="shared" si="59"/>
        <v>1.7277787955943147E-2</v>
      </c>
    </row>
    <row r="291" spans="3:18" ht="15" x14ac:dyDescent="0.25">
      <c r="C291" s="256"/>
      <c r="D291" s="257"/>
      <c r="E291" s="51" t="s">
        <v>10</v>
      </c>
      <c r="F291" s="53">
        <v>0</v>
      </c>
      <c r="G291" s="53">
        <v>0</v>
      </c>
      <c r="H291" s="53">
        <v>0</v>
      </c>
      <c r="I291" s="53">
        <v>0</v>
      </c>
      <c r="J291" s="53">
        <v>0</v>
      </c>
      <c r="K291" s="53">
        <v>0</v>
      </c>
      <c r="L291" s="53">
        <v>0</v>
      </c>
      <c r="M291" s="53">
        <v>0</v>
      </c>
      <c r="N291" s="53">
        <v>0</v>
      </c>
      <c r="O291" s="53">
        <v>0</v>
      </c>
      <c r="P291" s="62">
        <f t="shared" si="57"/>
        <v>0</v>
      </c>
      <c r="Q291" s="48" t="str">
        <f t="shared" si="58"/>
        <v>-</v>
      </c>
      <c r="R291" s="48" t="str">
        <f t="shared" si="59"/>
        <v>-</v>
      </c>
    </row>
    <row r="292" spans="3:18" ht="15" x14ac:dyDescent="0.25">
      <c r="C292" s="256"/>
      <c r="D292" s="257"/>
      <c r="E292" s="51" t="s">
        <v>11</v>
      </c>
      <c r="F292" s="53">
        <v>0</v>
      </c>
      <c r="G292" s="53">
        <v>0</v>
      </c>
      <c r="H292" s="53">
        <v>0</v>
      </c>
      <c r="I292" s="53">
        <v>0</v>
      </c>
      <c r="J292" s="53">
        <v>0</v>
      </c>
      <c r="K292" s="53">
        <v>0</v>
      </c>
      <c r="L292" s="53">
        <v>0</v>
      </c>
      <c r="M292" s="53">
        <v>0</v>
      </c>
      <c r="N292" s="53">
        <v>0</v>
      </c>
      <c r="O292" s="53">
        <v>0</v>
      </c>
      <c r="P292" s="62">
        <f t="shared" si="57"/>
        <v>0</v>
      </c>
      <c r="Q292" s="48" t="str">
        <f t="shared" si="58"/>
        <v>-</v>
      </c>
      <c r="R292" s="48" t="str">
        <f t="shared" si="59"/>
        <v>-</v>
      </c>
    </row>
    <row r="293" spans="3:18" ht="15" x14ac:dyDescent="0.25">
      <c r="C293" s="256"/>
      <c r="D293" s="257"/>
      <c r="E293" s="51" t="s">
        <v>12</v>
      </c>
      <c r="F293" s="53">
        <v>0</v>
      </c>
      <c r="G293" s="53">
        <v>0</v>
      </c>
      <c r="H293" s="53">
        <v>0</v>
      </c>
      <c r="I293" s="53">
        <v>0</v>
      </c>
      <c r="J293" s="53">
        <v>0</v>
      </c>
      <c r="K293" s="53">
        <v>0</v>
      </c>
      <c r="L293" s="53">
        <v>0</v>
      </c>
      <c r="M293" s="53">
        <v>0</v>
      </c>
      <c r="N293" s="53">
        <v>0</v>
      </c>
      <c r="O293" s="53">
        <v>0</v>
      </c>
      <c r="P293" s="62">
        <f t="shared" si="57"/>
        <v>0</v>
      </c>
      <c r="Q293" s="48" t="str">
        <f t="shared" si="58"/>
        <v>-</v>
      </c>
      <c r="R293" s="48" t="str">
        <f t="shared" si="59"/>
        <v>-</v>
      </c>
    </row>
    <row r="294" spans="3:18" ht="15" x14ac:dyDescent="0.25">
      <c r="C294" s="256"/>
      <c r="D294" s="257"/>
      <c r="E294" s="51" t="s">
        <v>13</v>
      </c>
      <c r="F294" s="53">
        <v>33182</v>
      </c>
      <c r="G294" s="53">
        <v>33170</v>
      </c>
      <c r="H294" s="53">
        <v>40962</v>
      </c>
      <c r="I294" s="53">
        <v>49761</v>
      </c>
      <c r="J294" s="53">
        <v>62730</v>
      </c>
      <c r="K294" s="53">
        <v>84969</v>
      </c>
      <c r="L294" s="53">
        <v>94248</v>
      </c>
      <c r="M294" s="53">
        <v>105991</v>
      </c>
      <c r="N294" s="53">
        <v>113440</v>
      </c>
      <c r="O294" s="53">
        <v>127491</v>
      </c>
      <c r="P294" s="62">
        <f t="shared" si="57"/>
        <v>2.3137775934727253E-3</v>
      </c>
      <c r="Q294" s="48">
        <f t="shared" si="58"/>
        <v>0.12386283497884354</v>
      </c>
      <c r="R294" s="48">
        <f>(IF(OR(O294=0, F294=0),"-",O294/F294-1))</f>
        <v>2.8421734675426436</v>
      </c>
    </row>
    <row r="295" spans="3:18" ht="15" x14ac:dyDescent="0.25">
      <c r="C295" s="256"/>
      <c r="D295" s="257"/>
      <c r="E295" s="51" t="s">
        <v>14</v>
      </c>
      <c r="F295" s="53">
        <v>168142</v>
      </c>
      <c r="G295" s="53">
        <v>149883</v>
      </c>
      <c r="H295" s="53">
        <v>156643</v>
      </c>
      <c r="I295" s="53">
        <v>94861</v>
      </c>
      <c r="J295" s="53">
        <v>96890</v>
      </c>
      <c r="K295" s="53">
        <v>96051</v>
      </c>
      <c r="L295" s="53">
        <v>100467</v>
      </c>
      <c r="M295" s="53">
        <v>97189</v>
      </c>
      <c r="N295" s="53">
        <v>104222</v>
      </c>
      <c r="O295" s="53">
        <v>113574</v>
      </c>
      <c r="P295" s="62">
        <f t="shared" si="57"/>
        <v>2.0612041352022596E-3</v>
      </c>
      <c r="Q295" s="48">
        <f t="shared" si="58"/>
        <v>8.9731534608815888E-2</v>
      </c>
      <c r="R295" s="48">
        <f t="shared" si="59"/>
        <v>-0.32453521428316545</v>
      </c>
    </row>
    <row r="296" spans="3:18" ht="15" x14ac:dyDescent="0.25">
      <c r="C296" s="256"/>
      <c r="D296" s="257"/>
      <c r="E296" s="51" t="s">
        <v>15</v>
      </c>
      <c r="F296" s="53">
        <v>0</v>
      </c>
      <c r="G296" s="53">
        <v>0</v>
      </c>
      <c r="H296" s="53">
        <v>0</v>
      </c>
      <c r="I296" s="53">
        <v>0</v>
      </c>
      <c r="J296" s="53">
        <v>0</v>
      </c>
      <c r="K296" s="53">
        <v>0</v>
      </c>
      <c r="L296" s="53">
        <v>0</v>
      </c>
      <c r="M296" s="53">
        <v>0</v>
      </c>
      <c r="N296" s="53">
        <v>0</v>
      </c>
      <c r="O296" s="53">
        <v>0</v>
      </c>
      <c r="P296" s="62">
        <f t="shared" si="57"/>
        <v>0</v>
      </c>
      <c r="Q296" s="48" t="str">
        <f t="shared" si="58"/>
        <v>-</v>
      </c>
      <c r="R296" s="48" t="str">
        <f t="shared" si="59"/>
        <v>-</v>
      </c>
    </row>
    <row r="297" spans="3:18" ht="15" x14ac:dyDescent="0.25">
      <c r="C297" s="256"/>
      <c r="D297" s="257"/>
      <c r="E297" s="51" t="s">
        <v>16</v>
      </c>
      <c r="F297" s="53">
        <v>0</v>
      </c>
      <c r="G297" s="53">
        <v>0</v>
      </c>
      <c r="H297" s="53">
        <v>0</v>
      </c>
      <c r="I297" s="53">
        <v>0</v>
      </c>
      <c r="J297" s="53">
        <v>0</v>
      </c>
      <c r="K297" s="53">
        <v>0</v>
      </c>
      <c r="L297" s="53">
        <v>0</v>
      </c>
      <c r="M297" s="53">
        <v>0</v>
      </c>
      <c r="N297" s="53">
        <v>0</v>
      </c>
      <c r="O297" s="53">
        <v>0</v>
      </c>
      <c r="P297" s="62">
        <f t="shared" si="57"/>
        <v>0</v>
      </c>
      <c r="Q297" s="48" t="str">
        <f t="shared" si="58"/>
        <v>-</v>
      </c>
      <c r="R297" s="48" t="str">
        <f t="shared" si="59"/>
        <v>-</v>
      </c>
    </row>
    <row r="298" spans="3:18" ht="15" x14ac:dyDescent="0.25">
      <c r="C298" s="256"/>
      <c r="D298" s="257"/>
      <c r="E298" s="51" t="s">
        <v>17</v>
      </c>
      <c r="F298" s="53">
        <v>0</v>
      </c>
      <c r="G298" s="53">
        <v>0</v>
      </c>
      <c r="H298" s="53">
        <v>0</v>
      </c>
      <c r="I298" s="53">
        <v>0</v>
      </c>
      <c r="J298" s="53">
        <v>0</v>
      </c>
      <c r="K298" s="53">
        <v>0</v>
      </c>
      <c r="L298" s="53">
        <v>0</v>
      </c>
      <c r="M298" s="53">
        <v>0</v>
      </c>
      <c r="N298" s="53">
        <v>0</v>
      </c>
      <c r="O298" s="53">
        <v>0</v>
      </c>
      <c r="P298" s="62">
        <f t="shared" si="57"/>
        <v>0</v>
      </c>
      <c r="Q298" s="48" t="str">
        <f t="shared" si="58"/>
        <v>-</v>
      </c>
      <c r="R298" s="48" t="str">
        <f t="shared" si="59"/>
        <v>-</v>
      </c>
    </row>
    <row r="299" spans="3:18" ht="15" x14ac:dyDescent="0.25">
      <c r="C299" s="256"/>
      <c r="D299" s="257"/>
      <c r="E299" s="51" t="s">
        <v>18</v>
      </c>
      <c r="F299" s="53">
        <v>0</v>
      </c>
      <c r="G299" s="53">
        <v>0</v>
      </c>
      <c r="H299" s="53">
        <v>0</v>
      </c>
      <c r="I299" s="53">
        <v>0</v>
      </c>
      <c r="J299" s="53">
        <v>0</v>
      </c>
      <c r="K299" s="53">
        <v>0</v>
      </c>
      <c r="L299" s="53">
        <v>0</v>
      </c>
      <c r="M299" s="53">
        <v>0</v>
      </c>
      <c r="N299" s="53">
        <v>0</v>
      </c>
      <c r="O299" s="53">
        <v>0</v>
      </c>
      <c r="P299" s="62">
        <f t="shared" si="57"/>
        <v>0</v>
      </c>
      <c r="Q299" s="48" t="str">
        <f t="shared" si="58"/>
        <v>-</v>
      </c>
      <c r="R299" s="48" t="str">
        <f t="shared" si="59"/>
        <v>-</v>
      </c>
    </row>
    <row r="300" spans="3:18" ht="15" x14ac:dyDescent="0.25">
      <c r="C300" s="256"/>
      <c r="D300" s="257"/>
      <c r="E300" s="51" t="s">
        <v>19</v>
      </c>
      <c r="F300" s="53">
        <v>0</v>
      </c>
      <c r="G300" s="53">
        <v>0</v>
      </c>
      <c r="H300" s="53">
        <v>0</v>
      </c>
      <c r="I300" s="53">
        <v>0</v>
      </c>
      <c r="J300" s="53">
        <v>0</v>
      </c>
      <c r="K300" s="53">
        <v>0</v>
      </c>
      <c r="L300" s="53">
        <v>0</v>
      </c>
      <c r="M300" s="53">
        <v>0</v>
      </c>
      <c r="N300" s="53">
        <v>0</v>
      </c>
      <c r="O300" s="53">
        <v>0</v>
      </c>
      <c r="P300" s="62">
        <f t="shared" si="57"/>
        <v>0</v>
      </c>
      <c r="Q300" s="48" t="str">
        <f t="shared" si="58"/>
        <v>-</v>
      </c>
      <c r="R300" s="48" t="str">
        <f t="shared" si="59"/>
        <v>-</v>
      </c>
    </row>
    <row r="301" spans="3:18" ht="15" x14ac:dyDescent="0.25">
      <c r="C301" s="256"/>
      <c r="D301" s="257"/>
      <c r="E301" s="51" t="s">
        <v>20</v>
      </c>
      <c r="F301" s="53">
        <v>14970</v>
      </c>
      <c r="G301" s="53">
        <v>24603</v>
      </c>
      <c r="H301" s="53">
        <v>37170</v>
      </c>
      <c r="I301" s="53">
        <v>47350</v>
      </c>
      <c r="J301" s="53">
        <v>53972</v>
      </c>
      <c r="K301" s="53">
        <v>45890</v>
      </c>
      <c r="L301" s="53">
        <v>51312</v>
      </c>
      <c r="M301" s="53">
        <v>68800</v>
      </c>
      <c r="N301" s="53">
        <v>85555</v>
      </c>
      <c r="O301" s="53">
        <v>57595</v>
      </c>
      <c r="P301" s="62">
        <f t="shared" si="57"/>
        <v>1.0452661011056592E-3</v>
      </c>
      <c r="Q301" s="48">
        <f t="shared" si="58"/>
        <v>-0.32680731693062937</v>
      </c>
      <c r="R301" s="48">
        <f t="shared" si="59"/>
        <v>2.8473613894455578</v>
      </c>
    </row>
    <row r="302" spans="3:18" ht="15" x14ac:dyDescent="0.25">
      <c r="C302" s="256"/>
      <c r="D302" s="257"/>
      <c r="E302" s="51" t="s">
        <v>21</v>
      </c>
      <c r="F302" s="53">
        <v>0</v>
      </c>
      <c r="G302" s="53">
        <v>0</v>
      </c>
      <c r="H302" s="53">
        <v>14744</v>
      </c>
      <c r="I302" s="53">
        <v>14038</v>
      </c>
      <c r="J302" s="53">
        <v>13913</v>
      </c>
      <c r="K302" s="53">
        <v>14211</v>
      </c>
      <c r="L302" s="53">
        <v>12159</v>
      </c>
      <c r="M302" s="53">
        <v>13686</v>
      </c>
      <c r="N302" s="53">
        <v>15058</v>
      </c>
      <c r="O302" s="53">
        <v>15498</v>
      </c>
      <c r="P302" s="62">
        <f t="shared" si="57"/>
        <v>2.8126632580841233E-4</v>
      </c>
      <c r="Q302" s="48">
        <f t="shared" si="58"/>
        <v>2.9220347987780615E-2</v>
      </c>
      <c r="R302" s="48" t="str">
        <f t="shared" si="59"/>
        <v>-</v>
      </c>
    </row>
    <row r="303" spans="3:18" ht="15" x14ac:dyDescent="0.25">
      <c r="C303" s="256"/>
      <c r="D303" s="257"/>
      <c r="E303" s="51" t="s">
        <v>22</v>
      </c>
      <c r="F303" s="53">
        <v>0</v>
      </c>
      <c r="G303" s="53">
        <v>0</v>
      </c>
      <c r="H303" s="53">
        <v>0</v>
      </c>
      <c r="I303" s="53">
        <v>0</v>
      </c>
      <c r="J303" s="53">
        <v>0</v>
      </c>
      <c r="K303" s="53">
        <v>0</v>
      </c>
      <c r="L303" s="53">
        <v>0</v>
      </c>
      <c r="M303" s="53">
        <v>0</v>
      </c>
      <c r="N303" s="53">
        <v>0</v>
      </c>
      <c r="O303" s="53">
        <v>0</v>
      </c>
      <c r="P303" s="62">
        <f t="shared" si="57"/>
        <v>0</v>
      </c>
      <c r="Q303" s="48" t="str">
        <f t="shared" si="58"/>
        <v>-</v>
      </c>
      <c r="R303" s="48" t="str">
        <f t="shared" si="59"/>
        <v>-</v>
      </c>
    </row>
    <row r="304" spans="3:18" ht="15" x14ac:dyDescent="0.25">
      <c r="C304" s="256"/>
      <c r="D304" s="257"/>
      <c r="E304" s="51" t="s">
        <v>23</v>
      </c>
      <c r="F304" s="53">
        <v>100797</v>
      </c>
      <c r="G304" s="53">
        <v>97382</v>
      </c>
      <c r="H304" s="53">
        <v>100650</v>
      </c>
      <c r="I304" s="53">
        <v>103552</v>
      </c>
      <c r="J304" s="53">
        <v>107122</v>
      </c>
      <c r="K304" s="53">
        <v>110163</v>
      </c>
      <c r="L304" s="53">
        <v>108571</v>
      </c>
      <c r="M304" s="53">
        <v>109921</v>
      </c>
      <c r="N304" s="53">
        <v>123758</v>
      </c>
      <c r="O304" s="53">
        <v>143452</v>
      </c>
      <c r="P304" s="62">
        <f t="shared" si="57"/>
        <v>2.6034467008561337E-3</v>
      </c>
      <c r="Q304" s="48">
        <f t="shared" si="58"/>
        <v>0.15913314694807612</v>
      </c>
      <c r="R304" s="48">
        <f t="shared" si="59"/>
        <v>0.42317727710150099</v>
      </c>
    </row>
    <row r="305" spans="3:18" ht="15" x14ac:dyDescent="0.25">
      <c r="C305" s="256"/>
      <c r="D305" s="257"/>
      <c r="E305" s="51" t="s">
        <v>24</v>
      </c>
      <c r="F305" s="53">
        <v>0</v>
      </c>
      <c r="G305" s="53">
        <v>0</v>
      </c>
      <c r="H305" s="53">
        <v>0</v>
      </c>
      <c r="I305" s="53">
        <v>0</v>
      </c>
      <c r="J305" s="53">
        <v>0</v>
      </c>
      <c r="K305" s="53">
        <v>0</v>
      </c>
      <c r="L305" s="53">
        <v>0</v>
      </c>
      <c r="M305" s="53">
        <v>0</v>
      </c>
      <c r="N305" s="53">
        <v>0</v>
      </c>
      <c r="O305" s="53">
        <v>0</v>
      </c>
      <c r="P305" s="62">
        <f t="shared" si="57"/>
        <v>0</v>
      </c>
      <c r="Q305" s="48" t="str">
        <f t="shared" si="58"/>
        <v>-</v>
      </c>
      <c r="R305" s="48" t="str">
        <f t="shared" si="59"/>
        <v>-</v>
      </c>
    </row>
    <row r="306" spans="3:18" ht="15" x14ac:dyDescent="0.25">
      <c r="C306" s="256"/>
      <c r="D306" s="257"/>
      <c r="E306" s="51" t="s">
        <v>25</v>
      </c>
      <c r="F306" s="53">
        <v>426483</v>
      </c>
      <c r="G306" s="53">
        <v>522436</v>
      </c>
      <c r="H306" s="53">
        <v>441461</v>
      </c>
      <c r="I306" s="53">
        <v>609711</v>
      </c>
      <c r="J306" s="53">
        <v>646652</v>
      </c>
      <c r="K306" s="53">
        <v>788842.30769230763</v>
      </c>
      <c r="L306" s="53">
        <v>727597.43589743588</v>
      </c>
      <c r="M306" s="53">
        <v>897970.51282051275</v>
      </c>
      <c r="N306" s="53">
        <v>996853.84615384613</v>
      </c>
      <c r="O306" s="53">
        <v>1051133.5984312054</v>
      </c>
      <c r="P306" s="62">
        <f t="shared" si="57"/>
        <v>1.9076557308331413E-2</v>
      </c>
      <c r="Q306" s="48">
        <f t="shared" si="58"/>
        <v>5.4451063700848845E-2</v>
      </c>
      <c r="R306" s="48">
        <f t="shared" si="59"/>
        <v>1.4646553284215442</v>
      </c>
    </row>
    <row r="307" spans="3:18" ht="15" x14ac:dyDescent="0.25">
      <c r="C307" s="256"/>
      <c r="D307" s="257"/>
      <c r="E307" s="51" t="s">
        <v>26</v>
      </c>
      <c r="F307" s="53">
        <v>165604</v>
      </c>
      <c r="G307" s="53">
        <v>0</v>
      </c>
      <c r="H307" s="53">
        <v>0</v>
      </c>
      <c r="I307" s="53">
        <v>0</v>
      </c>
      <c r="J307" s="53">
        <v>0</v>
      </c>
      <c r="K307" s="53">
        <v>0</v>
      </c>
      <c r="L307" s="53">
        <v>0</v>
      </c>
      <c r="M307" s="53">
        <v>0</v>
      </c>
      <c r="N307" s="53">
        <v>0</v>
      </c>
      <c r="O307" s="53">
        <v>0</v>
      </c>
      <c r="P307" s="62">
        <f t="shared" si="57"/>
        <v>0</v>
      </c>
      <c r="Q307" s="48" t="str">
        <f t="shared" si="58"/>
        <v>-</v>
      </c>
      <c r="R307" s="48" t="str">
        <f t="shared" si="59"/>
        <v>-</v>
      </c>
    </row>
    <row r="308" spans="3:18" ht="15" x14ac:dyDescent="0.25">
      <c r="C308" s="256"/>
      <c r="D308" s="257"/>
      <c r="E308" s="51" t="s">
        <v>27</v>
      </c>
      <c r="F308" s="53">
        <v>0</v>
      </c>
      <c r="G308" s="53">
        <v>0</v>
      </c>
      <c r="H308" s="53">
        <v>0</v>
      </c>
      <c r="I308" s="53">
        <v>0</v>
      </c>
      <c r="J308" s="53">
        <v>0</v>
      </c>
      <c r="K308" s="53">
        <v>0</v>
      </c>
      <c r="L308" s="53">
        <v>0</v>
      </c>
      <c r="M308" s="53">
        <v>0</v>
      </c>
      <c r="N308" s="53">
        <v>0</v>
      </c>
      <c r="O308" s="53">
        <v>0</v>
      </c>
      <c r="P308" s="62">
        <f t="shared" si="57"/>
        <v>0</v>
      </c>
      <c r="Q308" s="48" t="str">
        <f t="shared" si="58"/>
        <v>-</v>
      </c>
      <c r="R308" s="48" t="str">
        <f t="shared" si="59"/>
        <v>-</v>
      </c>
    </row>
    <row r="309" spans="3:18" ht="15" x14ac:dyDescent="0.25">
      <c r="C309" s="256"/>
      <c r="D309" s="257"/>
      <c r="E309" s="51" t="s">
        <v>28</v>
      </c>
      <c r="F309" s="53">
        <v>125171</v>
      </c>
      <c r="G309" s="53">
        <v>83250</v>
      </c>
      <c r="H309" s="53">
        <v>83924</v>
      </c>
      <c r="I309" s="53">
        <v>84208</v>
      </c>
      <c r="J309" s="53">
        <f>(I309+($I$309*($O$309/$I$309-1)/6))</f>
        <v>112770.33333333333</v>
      </c>
      <c r="K309" s="53">
        <f>(J309+($I$309*($O$309/$I$309-1)/6))</f>
        <v>141332.66666666666</v>
      </c>
      <c r="L309" s="53">
        <f>(K309+($I$309*($O$309/$I$309-1)/6))</f>
        <v>169895</v>
      </c>
      <c r="M309" s="53">
        <f>(L309+($I$309*($O$309/$I$309-1)/6))</f>
        <v>198457.33333333334</v>
      </c>
      <c r="N309" s="53">
        <f>(M309+($I$309*($O$309/$I$309-1)/6))</f>
        <v>227019.66666666669</v>
      </c>
      <c r="O309" s="53">
        <v>255582</v>
      </c>
      <c r="P309" s="62">
        <f t="shared" si="57"/>
        <v>4.6384443207359424E-3</v>
      </c>
      <c r="Q309" s="48">
        <f t="shared" si="58"/>
        <v>0.12581435675910591</v>
      </c>
      <c r="R309" s="48">
        <f t="shared" si="59"/>
        <v>1.041862731782921</v>
      </c>
    </row>
    <row r="310" spans="3:18" ht="15" x14ac:dyDescent="0.25">
      <c r="C310" s="256"/>
      <c r="D310" s="257"/>
      <c r="E310" s="51" t="s">
        <v>29</v>
      </c>
      <c r="F310" s="53">
        <v>486274</v>
      </c>
      <c r="G310" s="53">
        <v>685367</v>
      </c>
      <c r="H310" s="53">
        <v>1151324</v>
      </c>
      <c r="I310" s="53">
        <v>1136497</v>
      </c>
      <c r="J310" s="53"/>
      <c r="K310" s="53"/>
      <c r="L310" s="53"/>
      <c r="M310" s="53"/>
      <c r="N310" s="53"/>
      <c r="O310" s="53"/>
      <c r="P310" s="62">
        <f t="shared" si="57"/>
        <v>0</v>
      </c>
      <c r="Q310" s="48" t="str">
        <f t="shared" si="58"/>
        <v>-</v>
      </c>
      <c r="R310" s="48" t="str">
        <f>(IF(OR(O310=0, F310=0),"-",O310/F310-1))</f>
        <v>-</v>
      </c>
    </row>
    <row r="311" spans="3:18" ht="15" x14ac:dyDescent="0.25">
      <c r="C311" s="256"/>
      <c r="D311" s="257"/>
      <c r="E311" s="51" t="s">
        <v>30</v>
      </c>
      <c r="F311" s="53">
        <v>171142</v>
      </c>
      <c r="G311" s="53">
        <v>427525</v>
      </c>
      <c r="H311" s="53">
        <v>942747</v>
      </c>
      <c r="I311" s="53">
        <v>400745</v>
      </c>
      <c r="J311" s="53">
        <v>235379</v>
      </c>
      <c r="K311" s="53">
        <v>219030</v>
      </c>
      <c r="L311" s="53">
        <v>780035</v>
      </c>
      <c r="M311" s="53">
        <v>722048</v>
      </c>
      <c r="N311" s="53">
        <v>742464.94978227047</v>
      </c>
      <c r="O311" s="53">
        <v>1087156.9477753453</v>
      </c>
      <c r="P311" s="62">
        <f t="shared" si="57"/>
        <v>1.9730329092648043E-2</v>
      </c>
      <c r="Q311" s="48">
        <f t="shared" si="58"/>
        <v>0.46425356253403827</v>
      </c>
      <c r="R311" s="48">
        <f t="shared" si="59"/>
        <v>5.352367903701869</v>
      </c>
    </row>
    <row r="312" spans="3:18" ht="15" x14ac:dyDescent="0.25">
      <c r="C312" s="256"/>
      <c r="D312" s="257"/>
      <c r="E312" s="54" t="s">
        <v>41</v>
      </c>
      <c r="F312" s="53">
        <v>0</v>
      </c>
      <c r="G312" s="53">
        <v>0</v>
      </c>
      <c r="H312" s="53">
        <v>0</v>
      </c>
      <c r="I312" s="53">
        <v>0</v>
      </c>
      <c r="J312" s="53">
        <v>0</v>
      </c>
      <c r="K312" s="53">
        <v>0</v>
      </c>
      <c r="L312" s="53">
        <v>0</v>
      </c>
      <c r="M312" s="53">
        <v>0</v>
      </c>
      <c r="N312" s="53">
        <v>0</v>
      </c>
      <c r="O312" s="53">
        <v>0</v>
      </c>
      <c r="P312" s="62">
        <f t="shared" si="57"/>
        <v>0</v>
      </c>
      <c r="Q312" s="48" t="str">
        <f t="shared" si="58"/>
        <v>-</v>
      </c>
      <c r="R312" s="48" t="str">
        <f t="shared" si="59"/>
        <v>-</v>
      </c>
    </row>
    <row r="313" spans="3:18" ht="15.75" thickBot="1" x14ac:dyDescent="0.3">
      <c r="C313" s="258"/>
      <c r="D313" s="259"/>
      <c r="E313" s="63" t="s">
        <v>85</v>
      </c>
      <c r="F313" s="64">
        <f t="shared" ref="F313:O313" si="60">SUM(F281:F312)</f>
        <v>49571907</v>
      </c>
      <c r="G313" s="64">
        <f t="shared" si="60"/>
        <v>50666997</v>
      </c>
      <c r="H313" s="64">
        <f t="shared" si="60"/>
        <v>51939796</v>
      </c>
      <c r="I313" s="64">
        <f t="shared" si="60"/>
        <v>52384691</v>
      </c>
      <c r="J313" s="64">
        <f t="shared" si="60"/>
        <v>51714105.733333334</v>
      </c>
      <c r="K313" s="64">
        <f t="shared" si="60"/>
        <v>51319501.774358965</v>
      </c>
      <c r="L313" s="64">
        <f t="shared" si="60"/>
        <v>52674769.635897435</v>
      </c>
      <c r="M313" s="64">
        <f t="shared" si="60"/>
        <v>53356604.446153849</v>
      </c>
      <c r="N313" s="64">
        <f t="shared" si="60"/>
        <v>54074687.462602779</v>
      </c>
      <c r="O313" s="64">
        <f t="shared" si="60"/>
        <v>55100801.546206549</v>
      </c>
      <c r="P313" s="62">
        <f t="shared" si="57"/>
        <v>1</v>
      </c>
    </row>
    <row r="314" spans="3:18" ht="19.5" customHeight="1" thickTop="1" thickBot="1" x14ac:dyDescent="0.3">
      <c r="C314" s="260"/>
      <c r="D314" s="261"/>
      <c r="E314" s="65" t="s">
        <v>86</v>
      </c>
      <c r="F314" s="64">
        <v>46708032</v>
      </c>
      <c r="G314" s="64">
        <v>47795820</v>
      </c>
      <c r="H314" s="64">
        <v>48638900</v>
      </c>
      <c r="I314" s="64">
        <v>49048544</v>
      </c>
      <c r="J314" s="64">
        <v>49760980</v>
      </c>
      <c r="K314" s="64">
        <v>49318080</v>
      </c>
      <c r="L314" s="64">
        <v>50692004</v>
      </c>
      <c r="M314" s="64">
        <v>51349480</v>
      </c>
      <c r="N314" s="64">
        <v>52039536</v>
      </c>
      <c r="O314" s="64">
        <v>53022988</v>
      </c>
      <c r="P314" s="62">
        <f>O314/$O$313</f>
        <v>0.96229068383943328</v>
      </c>
      <c r="Q314" s="48">
        <f>IF(OR(O314=0, N314=0),"-",O314/N314-1)</f>
        <v>1.8898170037488393E-2</v>
      </c>
      <c r="R314" s="48">
        <f>(IF(OR(O314=0, F314=0),"-",O314/F314-1))</f>
        <v>0.13520064386356512</v>
      </c>
    </row>
    <row r="315" spans="3:18" ht="15.75" thickTop="1" x14ac:dyDescent="0.25">
      <c r="E315" s="57" t="s">
        <v>87</v>
      </c>
      <c r="F315" s="88"/>
      <c r="G315" s="88">
        <f t="shared" ref="G315:O315" si="61">G314/F314-1</f>
        <v>2.3289099399435242E-2</v>
      </c>
      <c r="H315" s="88">
        <f t="shared" si="61"/>
        <v>1.7639199411161988E-2</v>
      </c>
      <c r="I315" s="88">
        <f t="shared" si="61"/>
        <v>8.4221477048205262E-3</v>
      </c>
      <c r="J315" s="88">
        <f t="shared" si="61"/>
        <v>1.4525120256372981E-2</v>
      </c>
      <c r="K315" s="88">
        <f t="shared" si="61"/>
        <v>-8.9005481805222164E-3</v>
      </c>
      <c r="L315" s="88">
        <f t="shared" si="61"/>
        <v>2.7858424334442855E-2</v>
      </c>
      <c r="M315" s="88">
        <f t="shared" si="61"/>
        <v>1.297001396906694E-2</v>
      </c>
      <c r="N315" s="88">
        <f t="shared" si="61"/>
        <v>1.3438422355980917E-2</v>
      </c>
      <c r="O315" s="89">
        <f t="shared" si="61"/>
        <v>1.8898170037488393E-2</v>
      </c>
    </row>
  </sheetData>
  <mergeCells count="297">
    <mergeCell ref="C193:D193"/>
    <mergeCell ref="C194:D194"/>
    <mergeCell ref="C195:D195"/>
    <mergeCell ref="C196:D196"/>
    <mergeCell ref="C197:D197"/>
    <mergeCell ref="C188:D188"/>
    <mergeCell ref="C189:D189"/>
    <mergeCell ref="C190:D190"/>
    <mergeCell ref="C191:D191"/>
    <mergeCell ref="C192:D192"/>
    <mergeCell ref="C183:D183"/>
    <mergeCell ref="C184:D184"/>
    <mergeCell ref="C185:D185"/>
    <mergeCell ref="C186:D186"/>
    <mergeCell ref="C187:D187"/>
    <mergeCell ref="C178:D178"/>
    <mergeCell ref="C179:D179"/>
    <mergeCell ref="C180:D180"/>
    <mergeCell ref="C181:D181"/>
    <mergeCell ref="C182:D182"/>
    <mergeCell ref="C173:D173"/>
    <mergeCell ref="C174:D174"/>
    <mergeCell ref="C175:D175"/>
    <mergeCell ref="C176:D176"/>
    <mergeCell ref="C177:D177"/>
    <mergeCell ref="C168:D168"/>
    <mergeCell ref="C169:D169"/>
    <mergeCell ref="C170:D170"/>
    <mergeCell ref="C171:D171"/>
    <mergeCell ref="C172:D172"/>
    <mergeCell ref="C163:D163"/>
    <mergeCell ref="C164:D164"/>
    <mergeCell ref="C165:D165"/>
    <mergeCell ref="C166:D166"/>
    <mergeCell ref="C167:D167"/>
    <mergeCell ref="C154:D154"/>
    <mergeCell ref="C155:D155"/>
    <mergeCell ref="C156:D156"/>
    <mergeCell ref="C157:D157"/>
    <mergeCell ref="C158:D158"/>
    <mergeCell ref="C149:D149"/>
    <mergeCell ref="C150:D150"/>
    <mergeCell ref="C151:D151"/>
    <mergeCell ref="C152:D152"/>
    <mergeCell ref="C153:D153"/>
    <mergeCell ref="C144:D144"/>
    <mergeCell ref="C145:D145"/>
    <mergeCell ref="C146:D146"/>
    <mergeCell ref="C147:D147"/>
    <mergeCell ref="C148:D148"/>
    <mergeCell ref="C139:D139"/>
    <mergeCell ref="C140:D140"/>
    <mergeCell ref="C141:D141"/>
    <mergeCell ref="C142:D142"/>
    <mergeCell ref="C143:D143"/>
    <mergeCell ref="C134:D134"/>
    <mergeCell ref="C135:D135"/>
    <mergeCell ref="C136:D136"/>
    <mergeCell ref="C137:D137"/>
    <mergeCell ref="C138:D138"/>
    <mergeCell ref="C129:D129"/>
    <mergeCell ref="C130:D130"/>
    <mergeCell ref="C131:D131"/>
    <mergeCell ref="C132:D132"/>
    <mergeCell ref="C133:D133"/>
    <mergeCell ref="C124:D124"/>
    <mergeCell ref="C125:D125"/>
    <mergeCell ref="C126:D126"/>
    <mergeCell ref="C127:D127"/>
    <mergeCell ref="C128:D128"/>
    <mergeCell ref="C115:D115"/>
    <mergeCell ref="C116:D116"/>
    <mergeCell ref="C117:D117"/>
    <mergeCell ref="C118:D118"/>
    <mergeCell ref="C119:D119"/>
    <mergeCell ref="C110:D110"/>
    <mergeCell ref="C111:D111"/>
    <mergeCell ref="C112:D112"/>
    <mergeCell ref="C113:D113"/>
    <mergeCell ref="C114:D114"/>
    <mergeCell ref="C105:D105"/>
    <mergeCell ref="C106:D106"/>
    <mergeCell ref="C107:D107"/>
    <mergeCell ref="C108:D108"/>
    <mergeCell ref="C109:D109"/>
    <mergeCell ref="C100:D100"/>
    <mergeCell ref="C101:D101"/>
    <mergeCell ref="C102:D102"/>
    <mergeCell ref="C103:D103"/>
    <mergeCell ref="C104:D104"/>
    <mergeCell ref="C95:D95"/>
    <mergeCell ref="C96:D96"/>
    <mergeCell ref="C97:D97"/>
    <mergeCell ref="C98:D98"/>
    <mergeCell ref="C99:D99"/>
    <mergeCell ref="C90:D90"/>
    <mergeCell ref="C91:D91"/>
    <mergeCell ref="C92:D92"/>
    <mergeCell ref="C93:D93"/>
    <mergeCell ref="C94:D94"/>
    <mergeCell ref="C85:D85"/>
    <mergeCell ref="C86:D86"/>
    <mergeCell ref="C87:D87"/>
    <mergeCell ref="C88:D88"/>
    <mergeCell ref="C89:D89"/>
    <mergeCell ref="C37:D37"/>
    <mergeCell ref="C38:D38"/>
    <mergeCell ref="C39:D39"/>
    <mergeCell ref="C40:D40"/>
    <mergeCell ref="C41:D41"/>
    <mergeCell ref="C45:D45"/>
    <mergeCell ref="C54:D54"/>
    <mergeCell ref="C55:D55"/>
    <mergeCell ref="C56:D56"/>
    <mergeCell ref="C57:D57"/>
    <mergeCell ref="C58:D58"/>
    <mergeCell ref="C59:D59"/>
    <mergeCell ref="C60:D60"/>
    <mergeCell ref="C61:D61"/>
    <mergeCell ref="C62:D62"/>
    <mergeCell ref="C63:D63"/>
    <mergeCell ref="C64:D64"/>
    <mergeCell ref="C65:D65"/>
    <mergeCell ref="C66:D66"/>
    <mergeCell ref="C18:D18"/>
    <mergeCell ref="C19:D19"/>
    <mergeCell ref="C20:D20"/>
    <mergeCell ref="C21:D21"/>
    <mergeCell ref="C32:D32"/>
    <mergeCell ref="C33:D33"/>
    <mergeCell ref="C34:D34"/>
    <mergeCell ref="C35:D35"/>
    <mergeCell ref="C36:D36"/>
    <mergeCell ref="C27:D27"/>
    <mergeCell ref="C28:D28"/>
    <mergeCell ref="C29:D29"/>
    <mergeCell ref="C30:D30"/>
    <mergeCell ref="C31:D31"/>
    <mergeCell ref="E279:O279"/>
    <mergeCell ref="E3:O3"/>
    <mergeCell ref="E84:O84"/>
    <mergeCell ref="E123:O123"/>
    <mergeCell ref="E162:O162"/>
    <mergeCell ref="E201:O201"/>
    <mergeCell ref="E240:O240"/>
    <mergeCell ref="E6:O6"/>
    <mergeCell ref="C12:D12"/>
    <mergeCell ref="C13:D13"/>
    <mergeCell ref="C14:D14"/>
    <mergeCell ref="C15:D15"/>
    <mergeCell ref="C16:D16"/>
    <mergeCell ref="C7:D7"/>
    <mergeCell ref="C8:D8"/>
    <mergeCell ref="C9:D9"/>
    <mergeCell ref="C10:D10"/>
    <mergeCell ref="C11:D11"/>
    <mergeCell ref="C22:D22"/>
    <mergeCell ref="C23:D23"/>
    <mergeCell ref="C24:D24"/>
    <mergeCell ref="C25:D25"/>
    <mergeCell ref="C26:D26"/>
    <mergeCell ref="C17:D17"/>
    <mergeCell ref="C202:D202"/>
    <mergeCell ref="C203:D203"/>
    <mergeCell ref="C204:D204"/>
    <mergeCell ref="C205:D205"/>
    <mergeCell ref="C206:D206"/>
    <mergeCell ref="C207:D207"/>
    <mergeCell ref="C208:D208"/>
    <mergeCell ref="C209:D209"/>
    <mergeCell ref="C210:D210"/>
    <mergeCell ref="C211:D211"/>
    <mergeCell ref="C212:D212"/>
    <mergeCell ref="C213:D213"/>
    <mergeCell ref="C214:D214"/>
    <mergeCell ref="C215:D215"/>
    <mergeCell ref="C216:D216"/>
    <mergeCell ref="C217:D217"/>
    <mergeCell ref="C218:D218"/>
    <mergeCell ref="C219:D219"/>
    <mergeCell ref="C220:D220"/>
    <mergeCell ref="C221:D221"/>
    <mergeCell ref="C222:D222"/>
    <mergeCell ref="C223:D223"/>
    <mergeCell ref="C224:D224"/>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41:D241"/>
    <mergeCell ref="C242:D242"/>
    <mergeCell ref="C243:D243"/>
    <mergeCell ref="C244:D244"/>
    <mergeCell ref="C245:D245"/>
    <mergeCell ref="C246:D246"/>
    <mergeCell ref="C247:D247"/>
    <mergeCell ref="C248:D248"/>
    <mergeCell ref="C249:D249"/>
    <mergeCell ref="C250:D250"/>
    <mergeCell ref="C251:D251"/>
    <mergeCell ref="C252:D252"/>
    <mergeCell ref="C253:D253"/>
    <mergeCell ref="C254:D254"/>
    <mergeCell ref="C255:D255"/>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88:D288"/>
    <mergeCell ref="C289:D289"/>
    <mergeCell ref="C290:D290"/>
    <mergeCell ref="C269:D269"/>
    <mergeCell ref="C270:D270"/>
    <mergeCell ref="C271:D271"/>
    <mergeCell ref="C272:D272"/>
    <mergeCell ref="C273:D273"/>
    <mergeCell ref="C274:D274"/>
    <mergeCell ref="C275:D275"/>
    <mergeCell ref="C280:D280"/>
    <mergeCell ref="C281:D281"/>
    <mergeCell ref="C311:D311"/>
    <mergeCell ref="C312:D312"/>
    <mergeCell ref="C313:D313"/>
    <mergeCell ref="C314:D314"/>
    <mergeCell ref="C300:D300"/>
    <mergeCell ref="C301:D301"/>
    <mergeCell ref="C302:D302"/>
    <mergeCell ref="C303:D303"/>
    <mergeCell ref="C304:D304"/>
    <mergeCell ref="C305:D305"/>
    <mergeCell ref="C306:D306"/>
    <mergeCell ref="C307:D307"/>
    <mergeCell ref="C308:D308"/>
    <mergeCell ref="C6:D6"/>
    <mergeCell ref="C84:D84"/>
    <mergeCell ref="C123:D123"/>
    <mergeCell ref="C162:D162"/>
    <mergeCell ref="C201:D201"/>
    <mergeCell ref="C240:D240"/>
    <mergeCell ref="C279:D279"/>
    <mergeCell ref="C309:D309"/>
    <mergeCell ref="C310:D310"/>
    <mergeCell ref="C291:D291"/>
    <mergeCell ref="C292:D292"/>
    <mergeCell ref="C293:D293"/>
    <mergeCell ref="C294:D294"/>
    <mergeCell ref="C295:D295"/>
    <mergeCell ref="C296:D296"/>
    <mergeCell ref="C297:D297"/>
    <mergeCell ref="C298:D298"/>
    <mergeCell ref="C299:D299"/>
    <mergeCell ref="C282:D282"/>
    <mergeCell ref="C283:D283"/>
    <mergeCell ref="C284:D284"/>
    <mergeCell ref="C285:D285"/>
    <mergeCell ref="C286:D286"/>
    <mergeCell ref="C287:D287"/>
    <mergeCell ref="E45:O45"/>
    <mergeCell ref="C46:D46"/>
    <mergeCell ref="C47:D47"/>
    <mergeCell ref="C48:D48"/>
    <mergeCell ref="C49:D49"/>
    <mergeCell ref="C50:D50"/>
    <mergeCell ref="C51:D51"/>
    <mergeCell ref="C52:D52"/>
    <mergeCell ref="C53:D53"/>
    <mergeCell ref="C76:D76"/>
    <mergeCell ref="C77:D77"/>
    <mergeCell ref="C78:D78"/>
    <mergeCell ref="C79:D79"/>
    <mergeCell ref="C80:D80"/>
    <mergeCell ref="C67:D67"/>
    <mergeCell ref="C68:D68"/>
    <mergeCell ref="C69:D69"/>
    <mergeCell ref="C70:D70"/>
    <mergeCell ref="C71:D71"/>
    <mergeCell ref="C72:D72"/>
    <mergeCell ref="C73:D73"/>
    <mergeCell ref="C74:D74"/>
    <mergeCell ref="C75:D75"/>
  </mergeCells>
  <conditionalFormatting sqref="E241:P241 E7:Q7 E85:P85 E124:P124 E163:P163 E202:P202 E280:P280 F120:O120 F42:O42 F276:O276 F237:O237 F198:O198 F315:O315 F159:O159 F125:O156 F242:O273 F281:O312 F164:O195 F203:O234 F86:O117">
    <cfRule type="cellIs" dxfId="1672" priority="188" operator="equal">
      <formula>0</formula>
    </cfRule>
  </conditionalFormatting>
  <conditionalFormatting sqref="E203:E223 E225:E236">
    <cfRule type="cellIs" dxfId="1671" priority="128" operator="equal">
      <formula>0</formula>
    </cfRule>
  </conditionalFormatting>
  <conditionalFormatting sqref="R85">
    <cfRule type="cellIs" dxfId="1670" priority="170" operator="equal">
      <formula>0</formula>
    </cfRule>
  </conditionalFormatting>
  <conditionalFormatting sqref="E8:E41">
    <cfRule type="cellIs" dxfId="1669" priority="192" operator="equal">
      <formula>0</formula>
    </cfRule>
  </conditionalFormatting>
  <conditionalFormatting sqref="R7">
    <cfRule type="cellIs" dxfId="1668" priority="189" operator="equal">
      <formula>0</formula>
    </cfRule>
  </conditionalFormatting>
  <conditionalFormatting sqref="Q8:R39">
    <cfRule type="cellIs" dxfId="1667" priority="183" operator="equal">
      <formula>0</formula>
    </cfRule>
  </conditionalFormatting>
  <conditionalFormatting sqref="Q8:R39">
    <cfRule type="dataBar" priority="184">
      <dataBar>
        <cfvo type="min"/>
        <cfvo type="max"/>
        <color rgb="FF008AEF"/>
      </dataBar>
      <extLst>
        <ext xmlns:x14="http://schemas.microsoft.com/office/spreadsheetml/2009/9/main" uri="{B025F937-C7B1-47D3-B67F-A62EFF666E3E}">
          <x14:id>{F5961229-5C15-4427-A7BF-C0FEA46D7E7E}</x14:id>
        </ext>
      </extLst>
    </cfRule>
  </conditionalFormatting>
  <conditionalFormatting sqref="P8:P39">
    <cfRule type="cellIs" dxfId="1666" priority="181" operator="equal">
      <formula>0</formula>
    </cfRule>
  </conditionalFormatting>
  <conditionalFormatting sqref="P40:P41">
    <cfRule type="cellIs" dxfId="1665" priority="177" operator="equal">
      <formula>0</formula>
    </cfRule>
  </conditionalFormatting>
  <conditionalFormatting sqref="P8:P39">
    <cfRule type="dataBar" priority="182">
      <dataBar>
        <cfvo type="min"/>
        <cfvo type="max"/>
        <color rgb="FF008AEF"/>
      </dataBar>
      <extLst>
        <ext xmlns:x14="http://schemas.microsoft.com/office/spreadsheetml/2009/9/main" uri="{B025F937-C7B1-47D3-B67F-A62EFF666E3E}">
          <x14:id>{ED19B3BA-D45B-4AEA-8203-C9FE5D493211}</x14:id>
        </ext>
      </extLst>
    </cfRule>
  </conditionalFormatting>
  <conditionalFormatting sqref="Q41:R41">
    <cfRule type="cellIs" dxfId="1664" priority="179" operator="equal">
      <formula>0</formula>
    </cfRule>
  </conditionalFormatting>
  <conditionalFormatting sqref="Q41:R41">
    <cfRule type="dataBar" priority="180">
      <dataBar>
        <cfvo type="min"/>
        <cfvo type="max"/>
        <color rgb="FF008AEF"/>
      </dataBar>
      <extLst>
        <ext xmlns:x14="http://schemas.microsoft.com/office/spreadsheetml/2009/9/main" uri="{B025F937-C7B1-47D3-B67F-A62EFF666E3E}">
          <x14:id>{60B08428-5309-483D-8010-0100BA10CA30}</x14:id>
        </ext>
      </extLst>
    </cfRule>
  </conditionalFormatting>
  <conditionalFormatting sqref="P40:P41">
    <cfRule type="dataBar" priority="178">
      <dataBar>
        <cfvo type="min"/>
        <cfvo type="max"/>
        <color rgb="FF008AEF"/>
      </dataBar>
      <extLst>
        <ext xmlns:x14="http://schemas.microsoft.com/office/spreadsheetml/2009/9/main" uri="{B025F937-C7B1-47D3-B67F-A62EFF666E3E}">
          <x14:id>{7A852423-277F-4E59-AA32-37F691D184E2}</x14:id>
        </ext>
      </extLst>
    </cfRule>
  </conditionalFormatting>
  <conditionalFormatting sqref="Q85">
    <cfRule type="cellIs" dxfId="1663" priority="169" operator="equal">
      <formula>0</formula>
    </cfRule>
  </conditionalFormatting>
  <conditionalFormatting sqref="E86:E119">
    <cfRule type="cellIs" dxfId="1662" priority="173" operator="equal">
      <formula>0</formula>
    </cfRule>
  </conditionalFormatting>
  <conditionalFormatting sqref="Q86:R117">
    <cfRule type="cellIs" dxfId="1661" priority="167" operator="equal">
      <formula>0</formula>
    </cfRule>
  </conditionalFormatting>
  <conditionalFormatting sqref="Q86:R117">
    <cfRule type="dataBar" priority="168">
      <dataBar>
        <cfvo type="min"/>
        <cfvo type="max"/>
        <color rgb="FF008AEF"/>
      </dataBar>
      <extLst>
        <ext xmlns:x14="http://schemas.microsoft.com/office/spreadsheetml/2009/9/main" uri="{B025F937-C7B1-47D3-B67F-A62EFF666E3E}">
          <x14:id>{5B6FF196-E483-4124-A129-EDEA14B6B402}</x14:id>
        </ext>
      </extLst>
    </cfRule>
  </conditionalFormatting>
  <conditionalFormatting sqref="P86:P117">
    <cfRule type="cellIs" dxfId="1660" priority="165" operator="equal">
      <formula>0</formula>
    </cfRule>
  </conditionalFormatting>
  <conditionalFormatting sqref="P118:P119">
    <cfRule type="cellIs" dxfId="1659" priority="161" operator="equal">
      <formula>0</formula>
    </cfRule>
  </conditionalFormatting>
  <conditionalFormatting sqref="P86:P117">
    <cfRule type="dataBar" priority="166">
      <dataBar>
        <cfvo type="min"/>
        <cfvo type="max"/>
        <color rgb="FF008AEF"/>
      </dataBar>
      <extLst>
        <ext xmlns:x14="http://schemas.microsoft.com/office/spreadsheetml/2009/9/main" uri="{B025F937-C7B1-47D3-B67F-A62EFF666E3E}">
          <x14:id>{196C57E7-0844-490B-808F-F6317D26E9E1}</x14:id>
        </ext>
      </extLst>
    </cfRule>
  </conditionalFormatting>
  <conditionalFormatting sqref="Q119:R119">
    <cfRule type="cellIs" dxfId="1658" priority="163" operator="equal">
      <formula>0</formula>
    </cfRule>
  </conditionalFormatting>
  <conditionalFormatting sqref="Q119:R119">
    <cfRule type="dataBar" priority="164">
      <dataBar>
        <cfvo type="min"/>
        <cfvo type="max"/>
        <color rgb="FF008AEF"/>
      </dataBar>
      <extLst>
        <ext xmlns:x14="http://schemas.microsoft.com/office/spreadsheetml/2009/9/main" uri="{B025F937-C7B1-47D3-B67F-A62EFF666E3E}">
          <x14:id>{32B418EA-A773-4F91-A733-F1F9309A5A06}</x14:id>
        </ext>
      </extLst>
    </cfRule>
  </conditionalFormatting>
  <conditionalFormatting sqref="P118:P119">
    <cfRule type="dataBar" priority="162">
      <dataBar>
        <cfvo type="min"/>
        <cfvo type="max"/>
        <color rgb="FF008AEF"/>
      </dataBar>
      <extLst>
        <ext xmlns:x14="http://schemas.microsoft.com/office/spreadsheetml/2009/9/main" uri="{B025F937-C7B1-47D3-B67F-A62EFF666E3E}">
          <x14:id>{0A2E8051-ADF2-40FE-93FB-0054E1CCDED8}</x14:id>
        </ext>
      </extLst>
    </cfRule>
  </conditionalFormatting>
  <conditionalFormatting sqref="Q124">
    <cfRule type="cellIs" dxfId="1657" priority="154" operator="equal">
      <formula>0</formula>
    </cfRule>
  </conditionalFormatting>
  <conditionalFormatting sqref="E125:E158">
    <cfRule type="cellIs" dxfId="1656" priority="158" operator="equal">
      <formula>0</formula>
    </cfRule>
  </conditionalFormatting>
  <conditionalFormatting sqref="R124">
    <cfRule type="cellIs" dxfId="1655" priority="155" operator="equal">
      <formula>0</formula>
    </cfRule>
  </conditionalFormatting>
  <conditionalFormatting sqref="Q125:R156">
    <cfRule type="cellIs" dxfId="1654" priority="152" operator="equal">
      <formula>0</formula>
    </cfRule>
  </conditionalFormatting>
  <conditionalFormatting sqref="Q125:R156">
    <cfRule type="dataBar" priority="153">
      <dataBar>
        <cfvo type="min"/>
        <cfvo type="max"/>
        <color rgb="FF008AEF"/>
      </dataBar>
      <extLst>
        <ext xmlns:x14="http://schemas.microsoft.com/office/spreadsheetml/2009/9/main" uri="{B025F937-C7B1-47D3-B67F-A62EFF666E3E}">
          <x14:id>{EB317D4F-9110-493D-9538-182172205FCF}</x14:id>
        </ext>
      </extLst>
    </cfRule>
  </conditionalFormatting>
  <conditionalFormatting sqref="P125:P156">
    <cfRule type="cellIs" dxfId="1653" priority="150" operator="equal">
      <formula>0</formula>
    </cfRule>
  </conditionalFormatting>
  <conditionalFormatting sqref="P157:P158">
    <cfRule type="cellIs" dxfId="1652" priority="146" operator="equal">
      <formula>0</formula>
    </cfRule>
  </conditionalFormatting>
  <conditionalFormatting sqref="P125:P156">
    <cfRule type="dataBar" priority="151">
      <dataBar>
        <cfvo type="min"/>
        <cfvo type="max"/>
        <color rgb="FF008AEF"/>
      </dataBar>
      <extLst>
        <ext xmlns:x14="http://schemas.microsoft.com/office/spreadsheetml/2009/9/main" uri="{B025F937-C7B1-47D3-B67F-A62EFF666E3E}">
          <x14:id>{94EC53A9-F662-4627-8AE5-1F8FD314E1ED}</x14:id>
        </ext>
      </extLst>
    </cfRule>
  </conditionalFormatting>
  <conditionalFormatting sqref="Q158:R158">
    <cfRule type="cellIs" dxfId="1651" priority="148" operator="equal">
      <formula>0</formula>
    </cfRule>
  </conditionalFormatting>
  <conditionalFormatting sqref="Q158:R158">
    <cfRule type="dataBar" priority="149">
      <dataBar>
        <cfvo type="min"/>
        <cfvo type="max"/>
        <color rgb="FF008AEF"/>
      </dataBar>
      <extLst>
        <ext xmlns:x14="http://schemas.microsoft.com/office/spreadsheetml/2009/9/main" uri="{B025F937-C7B1-47D3-B67F-A62EFF666E3E}">
          <x14:id>{A4C30B06-A85D-46D3-92A1-A82CFFBD20B2}</x14:id>
        </ext>
      </extLst>
    </cfRule>
  </conditionalFormatting>
  <conditionalFormatting sqref="P157:P158">
    <cfRule type="dataBar" priority="147">
      <dataBar>
        <cfvo type="min"/>
        <cfvo type="max"/>
        <color rgb="FF008AEF"/>
      </dataBar>
      <extLst>
        <ext xmlns:x14="http://schemas.microsoft.com/office/spreadsheetml/2009/9/main" uri="{B025F937-C7B1-47D3-B67F-A62EFF666E3E}">
          <x14:id>{2FFE8FF0-62A2-49B5-8642-0A63EBF3DCB5}</x14:id>
        </ext>
      </extLst>
    </cfRule>
  </conditionalFormatting>
  <conditionalFormatting sqref="Q163">
    <cfRule type="cellIs" dxfId="1650" priority="139" operator="equal">
      <formula>0</formula>
    </cfRule>
  </conditionalFormatting>
  <conditionalFormatting sqref="E164:E197">
    <cfRule type="cellIs" dxfId="1649" priority="143" operator="equal">
      <formula>0</formula>
    </cfRule>
  </conditionalFormatting>
  <conditionalFormatting sqref="R163">
    <cfRule type="cellIs" dxfId="1648" priority="140" operator="equal">
      <formula>0</formula>
    </cfRule>
  </conditionalFormatting>
  <conditionalFormatting sqref="Q164:R195">
    <cfRule type="cellIs" dxfId="1647" priority="137" operator="equal">
      <formula>0</formula>
    </cfRule>
  </conditionalFormatting>
  <conditionalFormatting sqref="Q164:R195">
    <cfRule type="dataBar" priority="138">
      <dataBar>
        <cfvo type="min"/>
        <cfvo type="max"/>
        <color rgb="FF008AEF"/>
      </dataBar>
      <extLst>
        <ext xmlns:x14="http://schemas.microsoft.com/office/spreadsheetml/2009/9/main" uri="{B025F937-C7B1-47D3-B67F-A62EFF666E3E}">
          <x14:id>{B9251644-CC4C-4A74-B54A-12383C3C6CF7}</x14:id>
        </ext>
      </extLst>
    </cfRule>
  </conditionalFormatting>
  <conditionalFormatting sqref="P164:P195">
    <cfRule type="cellIs" dxfId="1646" priority="135" operator="equal">
      <formula>0</formula>
    </cfRule>
  </conditionalFormatting>
  <conditionalFormatting sqref="P196:P197">
    <cfRule type="cellIs" dxfId="1645" priority="131" operator="equal">
      <formula>0</formula>
    </cfRule>
  </conditionalFormatting>
  <conditionalFormatting sqref="P164:P195">
    <cfRule type="dataBar" priority="136">
      <dataBar>
        <cfvo type="min"/>
        <cfvo type="max"/>
        <color rgb="FF008AEF"/>
      </dataBar>
      <extLst>
        <ext xmlns:x14="http://schemas.microsoft.com/office/spreadsheetml/2009/9/main" uri="{B025F937-C7B1-47D3-B67F-A62EFF666E3E}">
          <x14:id>{2597CF51-F38B-4473-B97E-B844BC9F9F78}</x14:id>
        </ext>
      </extLst>
    </cfRule>
  </conditionalFormatting>
  <conditionalFormatting sqref="Q197:R197">
    <cfRule type="cellIs" dxfId="1644" priority="133" operator="equal">
      <formula>0</formula>
    </cfRule>
  </conditionalFormatting>
  <conditionalFormatting sqref="Q197:R197">
    <cfRule type="dataBar" priority="134">
      <dataBar>
        <cfvo type="min"/>
        <cfvo type="max"/>
        <color rgb="FF008AEF"/>
      </dataBar>
      <extLst>
        <ext xmlns:x14="http://schemas.microsoft.com/office/spreadsheetml/2009/9/main" uri="{B025F937-C7B1-47D3-B67F-A62EFF666E3E}">
          <x14:id>{1BF4FFA8-A32C-404E-A7BA-8433A9234D7E}</x14:id>
        </ext>
      </extLst>
    </cfRule>
  </conditionalFormatting>
  <conditionalFormatting sqref="P196:P197">
    <cfRule type="dataBar" priority="132">
      <dataBar>
        <cfvo type="min"/>
        <cfvo type="max"/>
        <color rgb="FF008AEF"/>
      </dataBar>
      <extLst>
        <ext xmlns:x14="http://schemas.microsoft.com/office/spreadsheetml/2009/9/main" uri="{B025F937-C7B1-47D3-B67F-A62EFF666E3E}">
          <x14:id>{26234091-6206-498E-BFC9-32ADC2A7FBC6}</x14:id>
        </ext>
      </extLst>
    </cfRule>
  </conditionalFormatting>
  <conditionalFormatting sqref="Q202">
    <cfRule type="cellIs" dxfId="1643" priority="124" operator="equal">
      <formula>0</formula>
    </cfRule>
  </conditionalFormatting>
  <conditionalFormatting sqref="R202">
    <cfRule type="cellIs" dxfId="1642" priority="125" operator="equal">
      <formula>0</formula>
    </cfRule>
  </conditionalFormatting>
  <conditionalFormatting sqref="Q203:R234">
    <cfRule type="cellIs" dxfId="1641" priority="122" operator="equal">
      <formula>0</formula>
    </cfRule>
  </conditionalFormatting>
  <conditionalFormatting sqref="Q203:R234">
    <cfRule type="dataBar" priority="123">
      <dataBar>
        <cfvo type="min"/>
        <cfvo type="max"/>
        <color rgb="FF008AEF"/>
      </dataBar>
      <extLst>
        <ext xmlns:x14="http://schemas.microsoft.com/office/spreadsheetml/2009/9/main" uri="{B025F937-C7B1-47D3-B67F-A62EFF666E3E}">
          <x14:id>{0FDCAC39-A4EF-4A0C-B4E6-E05136CD4072}</x14:id>
        </ext>
      </extLst>
    </cfRule>
  </conditionalFormatting>
  <conditionalFormatting sqref="P203:P234">
    <cfRule type="cellIs" dxfId="1640" priority="120" operator="equal">
      <formula>0</formula>
    </cfRule>
  </conditionalFormatting>
  <conditionalFormatting sqref="P235:P236">
    <cfRule type="cellIs" dxfId="1639" priority="116" operator="equal">
      <formula>0</formula>
    </cfRule>
  </conditionalFormatting>
  <conditionalFormatting sqref="P203:P234">
    <cfRule type="dataBar" priority="121">
      <dataBar>
        <cfvo type="min"/>
        <cfvo type="max"/>
        <color rgb="FF008AEF"/>
      </dataBar>
      <extLst>
        <ext xmlns:x14="http://schemas.microsoft.com/office/spreadsheetml/2009/9/main" uri="{B025F937-C7B1-47D3-B67F-A62EFF666E3E}">
          <x14:id>{A80A098F-B006-4CED-9997-73237906CF97}</x14:id>
        </ext>
      </extLst>
    </cfRule>
  </conditionalFormatting>
  <conditionalFormatting sqref="Q236:R236">
    <cfRule type="cellIs" dxfId="1638" priority="118" operator="equal">
      <formula>0</formula>
    </cfRule>
  </conditionalFormatting>
  <conditionalFormatting sqref="Q236:R236">
    <cfRule type="dataBar" priority="119">
      <dataBar>
        <cfvo type="min"/>
        <cfvo type="max"/>
        <color rgb="FF008AEF"/>
      </dataBar>
      <extLst>
        <ext xmlns:x14="http://schemas.microsoft.com/office/spreadsheetml/2009/9/main" uri="{B025F937-C7B1-47D3-B67F-A62EFF666E3E}">
          <x14:id>{B6FB3DCF-9990-4362-BAD4-4B037AF376BA}</x14:id>
        </ext>
      </extLst>
    </cfRule>
  </conditionalFormatting>
  <conditionalFormatting sqref="P235:P236">
    <cfRule type="dataBar" priority="117">
      <dataBar>
        <cfvo type="min"/>
        <cfvo type="max"/>
        <color rgb="FF008AEF"/>
      </dataBar>
      <extLst>
        <ext xmlns:x14="http://schemas.microsoft.com/office/spreadsheetml/2009/9/main" uri="{B025F937-C7B1-47D3-B67F-A62EFF666E3E}">
          <x14:id>{FD6BC6B0-3697-46D8-B17D-F85A417D758A}</x14:id>
        </ext>
      </extLst>
    </cfRule>
  </conditionalFormatting>
  <conditionalFormatting sqref="Q241">
    <cfRule type="cellIs" dxfId="1637" priority="109" operator="equal">
      <formula>0</formula>
    </cfRule>
  </conditionalFormatting>
  <conditionalFormatting sqref="E242:E275">
    <cfRule type="cellIs" dxfId="1636" priority="113" operator="equal">
      <formula>0</formula>
    </cfRule>
  </conditionalFormatting>
  <conditionalFormatting sqref="R241">
    <cfRule type="cellIs" dxfId="1635" priority="110" operator="equal">
      <formula>0</formula>
    </cfRule>
  </conditionalFormatting>
  <conditionalFormatting sqref="Q242:R273">
    <cfRule type="cellIs" dxfId="1634" priority="107" operator="equal">
      <formula>0</formula>
    </cfRule>
  </conditionalFormatting>
  <conditionalFormatting sqref="Q242:R273">
    <cfRule type="dataBar" priority="108">
      <dataBar>
        <cfvo type="min"/>
        <cfvo type="max"/>
        <color rgb="FF008AEF"/>
      </dataBar>
      <extLst>
        <ext xmlns:x14="http://schemas.microsoft.com/office/spreadsheetml/2009/9/main" uri="{B025F937-C7B1-47D3-B67F-A62EFF666E3E}">
          <x14:id>{D2E510E6-4E25-449C-92C5-6FB38A9ACA54}</x14:id>
        </ext>
      </extLst>
    </cfRule>
  </conditionalFormatting>
  <conditionalFormatting sqref="P242:P273">
    <cfRule type="cellIs" dxfId="1633" priority="105" operator="equal">
      <formula>0</formula>
    </cfRule>
  </conditionalFormatting>
  <conditionalFormatting sqref="P274:P275">
    <cfRule type="cellIs" dxfId="1632" priority="101" operator="equal">
      <formula>0</formula>
    </cfRule>
  </conditionalFormatting>
  <conditionalFormatting sqref="P242:P273">
    <cfRule type="dataBar" priority="106">
      <dataBar>
        <cfvo type="min"/>
        <cfvo type="max"/>
        <color rgb="FF008AEF"/>
      </dataBar>
      <extLst>
        <ext xmlns:x14="http://schemas.microsoft.com/office/spreadsheetml/2009/9/main" uri="{B025F937-C7B1-47D3-B67F-A62EFF666E3E}">
          <x14:id>{E903F4F8-EEE5-4DAB-AFE7-8A43BEAC1D14}</x14:id>
        </ext>
      </extLst>
    </cfRule>
  </conditionalFormatting>
  <conditionalFormatting sqref="Q275:R275">
    <cfRule type="cellIs" dxfId="1631" priority="103" operator="equal">
      <formula>0</formula>
    </cfRule>
  </conditionalFormatting>
  <conditionalFormatting sqref="Q275:R275">
    <cfRule type="dataBar" priority="104">
      <dataBar>
        <cfvo type="min"/>
        <cfvo type="max"/>
        <color rgb="FF008AEF"/>
      </dataBar>
      <extLst>
        <ext xmlns:x14="http://schemas.microsoft.com/office/spreadsheetml/2009/9/main" uri="{B025F937-C7B1-47D3-B67F-A62EFF666E3E}">
          <x14:id>{721A072F-B277-4152-8C29-9397563F8B91}</x14:id>
        </ext>
      </extLst>
    </cfRule>
  </conditionalFormatting>
  <conditionalFormatting sqref="P274:P275">
    <cfRule type="dataBar" priority="102">
      <dataBar>
        <cfvo type="min"/>
        <cfvo type="max"/>
        <color rgb="FF008AEF"/>
      </dataBar>
      <extLst>
        <ext xmlns:x14="http://schemas.microsoft.com/office/spreadsheetml/2009/9/main" uri="{B025F937-C7B1-47D3-B67F-A62EFF666E3E}">
          <x14:id>{18A7FDC2-58A4-47F6-ABAB-ADB8F7B33CB0}</x14:id>
        </ext>
      </extLst>
    </cfRule>
  </conditionalFormatting>
  <conditionalFormatting sqref="Q280">
    <cfRule type="cellIs" dxfId="1630" priority="94" operator="equal">
      <formula>0</formula>
    </cfRule>
  </conditionalFormatting>
  <conditionalFormatting sqref="E281:E314">
    <cfRule type="cellIs" dxfId="1629" priority="98" operator="equal">
      <formula>0</formula>
    </cfRule>
  </conditionalFormatting>
  <conditionalFormatting sqref="R280">
    <cfRule type="cellIs" dxfId="1628" priority="95" operator="equal">
      <formula>0</formula>
    </cfRule>
  </conditionalFormatting>
  <conditionalFormatting sqref="Q281:R312">
    <cfRule type="cellIs" dxfId="1627" priority="92" operator="equal">
      <formula>0</formula>
    </cfRule>
  </conditionalFormatting>
  <conditionalFormatting sqref="P281:P312">
    <cfRule type="cellIs" dxfId="1626" priority="90" operator="equal">
      <formula>0</formula>
    </cfRule>
  </conditionalFormatting>
  <conditionalFormatting sqref="P313:P314">
    <cfRule type="cellIs" dxfId="1625" priority="86" operator="equal">
      <formula>0</formula>
    </cfRule>
  </conditionalFormatting>
  <conditionalFormatting sqref="Q314:R314">
    <cfRule type="cellIs" dxfId="1624" priority="88" operator="equal">
      <formula>0</formula>
    </cfRule>
  </conditionalFormatting>
  <conditionalFormatting sqref="Q314:R314">
    <cfRule type="dataBar" priority="89">
      <dataBar>
        <cfvo type="min"/>
        <cfvo type="max"/>
        <color rgb="FF008AEF"/>
      </dataBar>
      <extLst>
        <ext xmlns:x14="http://schemas.microsoft.com/office/spreadsheetml/2009/9/main" uri="{B025F937-C7B1-47D3-B67F-A62EFF666E3E}">
          <x14:id>{52434E84-4A69-4B77-B0B7-3B8EE9301B8A}</x14:id>
        </ext>
      </extLst>
    </cfRule>
  </conditionalFormatting>
  <conditionalFormatting sqref="P313:P314">
    <cfRule type="dataBar" priority="87">
      <dataBar>
        <cfvo type="min"/>
        <cfvo type="max"/>
        <color rgb="FF008AEF"/>
      </dataBar>
      <extLst>
        <ext xmlns:x14="http://schemas.microsoft.com/office/spreadsheetml/2009/9/main" uri="{B025F937-C7B1-47D3-B67F-A62EFF666E3E}">
          <x14:id>{5FACE234-108F-45FF-8F76-8A1D5929F426}</x14:id>
        </ext>
      </extLst>
    </cfRule>
  </conditionalFormatting>
  <conditionalFormatting sqref="E160">
    <cfRule type="cellIs" dxfId="1623" priority="83" operator="equal">
      <formula>0</formula>
    </cfRule>
  </conditionalFormatting>
  <conditionalFormatting sqref="E277">
    <cfRule type="cellIs" dxfId="1622" priority="82" operator="equal">
      <formula>0</formula>
    </cfRule>
  </conditionalFormatting>
  <conditionalFormatting sqref="E276">
    <cfRule type="cellIs" dxfId="1621" priority="77" operator="equal">
      <formula>0</formula>
    </cfRule>
  </conditionalFormatting>
  <conditionalFormatting sqref="E237">
    <cfRule type="cellIs" dxfId="1620" priority="74" operator="equal">
      <formula>0</formula>
    </cfRule>
  </conditionalFormatting>
  <conditionalFormatting sqref="E198">
    <cfRule type="cellIs" dxfId="1619" priority="71" operator="equal">
      <formula>0</formula>
    </cfRule>
  </conditionalFormatting>
  <conditionalFormatting sqref="E159">
    <cfRule type="cellIs" dxfId="1618" priority="68" operator="equal">
      <formula>0</formula>
    </cfRule>
  </conditionalFormatting>
  <conditionalFormatting sqref="E120">
    <cfRule type="cellIs" dxfId="1617" priority="65" operator="equal">
      <formula>0</formula>
    </cfRule>
  </conditionalFormatting>
  <conditionalFormatting sqref="E42">
    <cfRule type="cellIs" dxfId="1616" priority="62" operator="equal">
      <formula>0</formula>
    </cfRule>
  </conditionalFormatting>
  <conditionalFormatting sqref="C196:C197">
    <cfRule type="cellIs" dxfId="1615" priority="48" operator="equal">
      <formula>0</formula>
    </cfRule>
  </conditionalFormatting>
  <conditionalFormatting sqref="C163">
    <cfRule type="cellIs" dxfId="1614" priority="50" operator="equal">
      <formula>0</formula>
    </cfRule>
  </conditionalFormatting>
  <conditionalFormatting sqref="C164:C195">
    <cfRule type="cellIs" dxfId="1613" priority="49" operator="equal">
      <formula>0</formula>
    </cfRule>
  </conditionalFormatting>
  <conditionalFormatting sqref="C235:C236">
    <cfRule type="cellIs" dxfId="1612" priority="45" operator="equal">
      <formula>0</formula>
    </cfRule>
  </conditionalFormatting>
  <conditionalFormatting sqref="C202">
    <cfRule type="cellIs" dxfId="1611" priority="47" operator="equal">
      <formula>0</formula>
    </cfRule>
  </conditionalFormatting>
  <conditionalFormatting sqref="C203:C234">
    <cfRule type="cellIs" dxfId="1610" priority="46" operator="equal">
      <formula>0</formula>
    </cfRule>
  </conditionalFormatting>
  <conditionalFormatting sqref="C274:C275">
    <cfRule type="cellIs" dxfId="1609" priority="42" operator="equal">
      <formula>0</formula>
    </cfRule>
  </conditionalFormatting>
  <conditionalFormatting sqref="C241">
    <cfRule type="cellIs" dxfId="1608" priority="44" operator="equal">
      <formula>0</formula>
    </cfRule>
  </conditionalFormatting>
  <conditionalFormatting sqref="C242:C273">
    <cfRule type="cellIs" dxfId="1607" priority="43" operator="equal">
      <formula>0</formula>
    </cfRule>
  </conditionalFormatting>
  <conditionalFormatting sqref="C313:C314">
    <cfRule type="cellIs" dxfId="1606" priority="39" operator="equal">
      <formula>0</formula>
    </cfRule>
  </conditionalFormatting>
  <conditionalFormatting sqref="C280">
    <cfRule type="cellIs" dxfId="1605" priority="41" operator="equal">
      <formula>0</formula>
    </cfRule>
  </conditionalFormatting>
  <conditionalFormatting sqref="C281:C312">
    <cfRule type="cellIs" dxfId="1604" priority="40" operator="equal">
      <formula>0</formula>
    </cfRule>
  </conditionalFormatting>
  <conditionalFormatting sqref="Q281:R312">
    <cfRule type="dataBar" priority="777">
      <dataBar>
        <cfvo type="min"/>
        <cfvo type="max"/>
        <color rgb="FF008AEF"/>
      </dataBar>
      <extLst>
        <ext xmlns:x14="http://schemas.microsoft.com/office/spreadsheetml/2009/9/main" uri="{B025F937-C7B1-47D3-B67F-A62EFF666E3E}">
          <x14:id>{A4EA3568-73F5-4280-A53C-77EF322B29C9}</x14:id>
        </ext>
      </extLst>
    </cfRule>
  </conditionalFormatting>
  <conditionalFormatting sqref="P281:P312">
    <cfRule type="dataBar" priority="778">
      <dataBar>
        <cfvo type="min"/>
        <cfvo type="max"/>
        <color rgb="FF008AEF"/>
      </dataBar>
      <extLst>
        <ext xmlns:x14="http://schemas.microsoft.com/office/spreadsheetml/2009/9/main" uri="{B025F937-C7B1-47D3-B67F-A62EFF666E3E}">
          <x14:id>{D059C6A7-BCA6-4E47-A9B1-42E66242B3B0}</x14:id>
        </ext>
      </extLst>
    </cfRule>
  </conditionalFormatting>
  <conditionalFormatting sqref="E315">
    <cfRule type="cellIs" dxfId="1603" priority="38" operator="equal">
      <formula>0</formula>
    </cfRule>
  </conditionalFormatting>
  <conditionalFormatting sqref="F276:O276">
    <cfRule type="dataBar" priority="929">
      <dataBar>
        <cfvo type="min"/>
        <cfvo type="max"/>
        <color rgb="FF008AEF"/>
      </dataBar>
      <extLst>
        <ext xmlns:x14="http://schemas.microsoft.com/office/spreadsheetml/2009/9/main" uri="{B025F937-C7B1-47D3-B67F-A62EFF666E3E}">
          <x14:id>{3F1459FB-6248-4DA8-B15B-6D02DE6401D1}</x14:id>
        </ext>
      </extLst>
    </cfRule>
  </conditionalFormatting>
  <conditionalFormatting sqref="F237:O237">
    <cfRule type="dataBar" priority="931">
      <dataBar>
        <cfvo type="min"/>
        <cfvo type="max"/>
        <color rgb="FF008AEF"/>
      </dataBar>
      <extLst>
        <ext xmlns:x14="http://schemas.microsoft.com/office/spreadsheetml/2009/9/main" uri="{B025F937-C7B1-47D3-B67F-A62EFF666E3E}">
          <x14:id>{86705636-5705-4A9E-8A1D-76C37235FF30}</x14:id>
        </ext>
      </extLst>
    </cfRule>
  </conditionalFormatting>
  <conditionalFormatting sqref="F198:O198">
    <cfRule type="dataBar" priority="933">
      <dataBar>
        <cfvo type="min"/>
        <cfvo type="max"/>
        <color rgb="FF008AEF"/>
      </dataBar>
      <extLst>
        <ext xmlns:x14="http://schemas.microsoft.com/office/spreadsheetml/2009/9/main" uri="{B025F937-C7B1-47D3-B67F-A62EFF666E3E}">
          <x14:id>{98A8E0F6-79AD-4C4B-9040-1140ED83CDA2}</x14:id>
        </ext>
      </extLst>
    </cfRule>
  </conditionalFormatting>
  <conditionalFormatting sqref="F159:O159">
    <cfRule type="dataBar" priority="935">
      <dataBar>
        <cfvo type="min"/>
        <cfvo type="max"/>
        <color rgb="FF008AEF"/>
      </dataBar>
      <extLst>
        <ext xmlns:x14="http://schemas.microsoft.com/office/spreadsheetml/2009/9/main" uri="{B025F937-C7B1-47D3-B67F-A62EFF666E3E}">
          <x14:id>{47C43944-27AA-42F1-9D2C-C8CD5B117F98}</x14:id>
        </ext>
      </extLst>
    </cfRule>
  </conditionalFormatting>
  <conditionalFormatting sqref="F120:O120">
    <cfRule type="dataBar" priority="936">
      <dataBar>
        <cfvo type="min"/>
        <cfvo type="max"/>
        <color rgb="FF008AEF"/>
      </dataBar>
      <extLst>
        <ext xmlns:x14="http://schemas.microsoft.com/office/spreadsheetml/2009/9/main" uri="{B025F937-C7B1-47D3-B67F-A62EFF666E3E}">
          <x14:id>{238E7DB4-A741-457B-B793-DB52716F4056}</x14:id>
        </ext>
      </extLst>
    </cfRule>
  </conditionalFormatting>
  <conditionalFormatting sqref="F42:O42">
    <cfRule type="dataBar" priority="937">
      <dataBar>
        <cfvo type="min"/>
        <cfvo type="max"/>
        <color rgb="FF008AEF"/>
      </dataBar>
      <extLst>
        <ext xmlns:x14="http://schemas.microsoft.com/office/spreadsheetml/2009/9/main" uri="{B025F937-C7B1-47D3-B67F-A62EFF666E3E}">
          <x14:id>{2E3C3535-3250-4AB5-B855-4D4B47F0D80D}</x14:id>
        </ext>
      </extLst>
    </cfRule>
  </conditionalFormatting>
  <conditionalFormatting sqref="F315:O315">
    <cfRule type="dataBar" priority="939">
      <dataBar>
        <cfvo type="min"/>
        <cfvo type="max"/>
        <color rgb="FF008AEF"/>
      </dataBar>
      <extLst>
        <ext xmlns:x14="http://schemas.microsoft.com/office/spreadsheetml/2009/9/main" uri="{B025F937-C7B1-47D3-B67F-A62EFF666E3E}">
          <x14:id>{4E7552C9-255D-449B-8655-BC977AD46176}</x14:id>
        </ext>
      </extLst>
    </cfRule>
  </conditionalFormatting>
  <conditionalFormatting sqref="C7">
    <cfRule type="cellIs" dxfId="1602" priority="35" operator="equal">
      <formula>0</formula>
    </cfRule>
  </conditionalFormatting>
  <conditionalFormatting sqref="C8:C39">
    <cfRule type="cellIs" dxfId="1601" priority="34" operator="equal">
      <formula>0</formula>
    </cfRule>
  </conditionalFormatting>
  <conditionalFormatting sqref="C40:C41">
    <cfRule type="cellIs" dxfId="1600" priority="33" operator="equal">
      <formula>0</formula>
    </cfRule>
  </conditionalFormatting>
  <conditionalFormatting sqref="C124">
    <cfRule type="cellIs" dxfId="1599" priority="32" operator="equal">
      <formula>0</formula>
    </cfRule>
  </conditionalFormatting>
  <conditionalFormatting sqref="C6">
    <cfRule type="cellIs" dxfId="1598" priority="31" operator="equal">
      <formula>0</formula>
    </cfRule>
  </conditionalFormatting>
  <conditionalFormatting sqref="C123">
    <cfRule type="cellIs" dxfId="1597" priority="30" operator="equal">
      <formula>0</formula>
    </cfRule>
  </conditionalFormatting>
  <conditionalFormatting sqref="C85">
    <cfRule type="cellIs" dxfId="1596" priority="29" operator="equal">
      <formula>0</formula>
    </cfRule>
  </conditionalFormatting>
  <conditionalFormatting sqref="C84">
    <cfRule type="cellIs" dxfId="1595" priority="28" operator="equal">
      <formula>0</formula>
    </cfRule>
  </conditionalFormatting>
  <conditionalFormatting sqref="C86:C117">
    <cfRule type="cellIs" dxfId="1594" priority="27" operator="equal">
      <formula>0</formula>
    </cfRule>
  </conditionalFormatting>
  <conditionalFormatting sqref="C118:C119">
    <cfRule type="cellIs" dxfId="1593" priority="26" operator="equal">
      <formula>0</formula>
    </cfRule>
  </conditionalFormatting>
  <conditionalFormatting sqref="C125:C156">
    <cfRule type="cellIs" dxfId="1592" priority="25" operator="equal">
      <formula>0</formula>
    </cfRule>
  </conditionalFormatting>
  <conditionalFormatting sqref="C157:C158">
    <cfRule type="cellIs" dxfId="1591" priority="24" operator="equal">
      <formula>0</formula>
    </cfRule>
  </conditionalFormatting>
  <conditionalFormatting sqref="C162">
    <cfRule type="cellIs" dxfId="1590" priority="23" operator="equal">
      <formula>0</formula>
    </cfRule>
  </conditionalFormatting>
  <conditionalFormatting sqref="C201">
    <cfRule type="cellIs" dxfId="1589" priority="22" operator="equal">
      <formula>0</formula>
    </cfRule>
  </conditionalFormatting>
  <conditionalFormatting sqref="C240">
    <cfRule type="cellIs" dxfId="1588" priority="21" operator="equal">
      <formula>0</formula>
    </cfRule>
  </conditionalFormatting>
  <conditionalFormatting sqref="C279">
    <cfRule type="cellIs" dxfId="1587" priority="20" operator="equal">
      <formula>0</formula>
    </cfRule>
  </conditionalFormatting>
  <conditionalFormatting sqref="E224">
    <cfRule type="cellIs" dxfId="1586" priority="19" operator="equal">
      <formula>0</formula>
    </cfRule>
  </conditionalFormatting>
  <conditionalFormatting sqref="F8:O39">
    <cfRule type="cellIs" dxfId="1585" priority="1" operator="equal">
      <formula>0</formula>
    </cfRule>
  </conditionalFormatting>
  <conditionalFormatting sqref="E46:Q46 F81:O81 F47:O78">
    <cfRule type="cellIs" dxfId="1584" priority="15" operator="equal">
      <formula>0</formula>
    </cfRule>
  </conditionalFormatting>
  <conditionalFormatting sqref="E47:E80">
    <cfRule type="cellIs" dxfId="1583" priority="17" operator="equal">
      <formula>0</formula>
    </cfRule>
  </conditionalFormatting>
  <conditionalFormatting sqref="R46">
    <cfRule type="cellIs" dxfId="1582" priority="16" operator="equal">
      <formula>0</formula>
    </cfRule>
  </conditionalFormatting>
  <conditionalFormatting sqref="Q47:R78">
    <cfRule type="cellIs" dxfId="1581" priority="13" operator="equal">
      <formula>0</formula>
    </cfRule>
  </conditionalFormatting>
  <conditionalFormatting sqref="Q47:R78">
    <cfRule type="dataBar" priority="14">
      <dataBar>
        <cfvo type="min"/>
        <cfvo type="max"/>
        <color rgb="FF008AEF"/>
      </dataBar>
      <extLst>
        <ext xmlns:x14="http://schemas.microsoft.com/office/spreadsheetml/2009/9/main" uri="{B025F937-C7B1-47D3-B67F-A62EFF666E3E}">
          <x14:id>{0255CD0F-E3AF-48A5-9C46-220492B9E03B}</x14:id>
        </ext>
      </extLst>
    </cfRule>
  </conditionalFormatting>
  <conditionalFormatting sqref="P47:P80">
    <cfRule type="cellIs" dxfId="1580" priority="11" operator="equal">
      <formula>0</formula>
    </cfRule>
  </conditionalFormatting>
  <conditionalFormatting sqref="P47:P80">
    <cfRule type="dataBar" priority="12">
      <dataBar>
        <cfvo type="min"/>
        <cfvo type="max"/>
        <color rgb="FF008AEF"/>
      </dataBar>
      <extLst>
        <ext xmlns:x14="http://schemas.microsoft.com/office/spreadsheetml/2009/9/main" uri="{B025F937-C7B1-47D3-B67F-A62EFF666E3E}">
          <x14:id>{9F60C2CB-18A0-41F8-8CE2-B5AC8F47DE46}</x14:id>
        </ext>
      </extLst>
    </cfRule>
  </conditionalFormatting>
  <conditionalFormatting sqref="Q80:R80">
    <cfRule type="cellIs" dxfId="1579" priority="9" operator="equal">
      <formula>0</formula>
    </cfRule>
  </conditionalFormatting>
  <conditionalFormatting sqref="Q80:R80">
    <cfRule type="dataBar" priority="10">
      <dataBar>
        <cfvo type="min"/>
        <cfvo type="max"/>
        <color rgb="FF008AEF"/>
      </dataBar>
      <extLst>
        <ext xmlns:x14="http://schemas.microsoft.com/office/spreadsheetml/2009/9/main" uri="{B025F937-C7B1-47D3-B67F-A62EFF666E3E}">
          <x14:id>{3E0E6575-B3C4-464B-B16E-AD218870866E}</x14:id>
        </ext>
      </extLst>
    </cfRule>
  </conditionalFormatting>
  <conditionalFormatting sqref="E81">
    <cfRule type="cellIs" dxfId="1578" priority="6" operator="equal">
      <formula>0</formula>
    </cfRule>
  </conditionalFormatting>
  <conditionalFormatting sqref="F81:O81">
    <cfRule type="dataBar" priority="18">
      <dataBar>
        <cfvo type="min"/>
        <cfvo type="max"/>
        <color rgb="FF008AEF"/>
      </dataBar>
      <extLst>
        <ext xmlns:x14="http://schemas.microsoft.com/office/spreadsheetml/2009/9/main" uri="{B025F937-C7B1-47D3-B67F-A62EFF666E3E}">
          <x14:id>{0A33E279-23E3-4748-BFC0-508DB565DAFB}</x14:id>
        </ext>
      </extLst>
    </cfRule>
  </conditionalFormatting>
  <conditionalFormatting sqref="C46">
    <cfRule type="cellIs" dxfId="1577" priority="5" operator="equal">
      <formula>0</formula>
    </cfRule>
  </conditionalFormatting>
  <conditionalFormatting sqref="C47:C78">
    <cfRule type="cellIs" dxfId="1576" priority="4" operator="equal">
      <formula>0</formula>
    </cfRule>
  </conditionalFormatting>
  <conditionalFormatting sqref="C79:C80">
    <cfRule type="cellIs" dxfId="1575" priority="3" operator="equal">
      <formula>0</formula>
    </cfRule>
  </conditionalFormatting>
  <conditionalFormatting sqref="C45">
    <cfRule type="cellIs" dxfId="1574" priority="2" operator="equal">
      <formula>0</formula>
    </cfRule>
  </conditionalFormatting>
  <pageMargins left="0.70866141732283472" right="0.70866141732283472" top="0.55118110236220474" bottom="0.35433070866141736" header="0.31496062992125984" footer="0.31496062992125984"/>
  <pageSetup paperSize="9" scale="46" fitToHeight="6" orientation="landscape" r:id="rId1"/>
  <headerFooter>
    <oddHeader>&amp;L&amp;F&amp;R&amp;A</oddHeader>
    <oddFooter>&amp;R&amp;P</oddFooter>
  </headerFooter>
  <extLst>
    <ext xmlns:x14="http://schemas.microsoft.com/office/spreadsheetml/2009/9/main" uri="{78C0D931-6437-407d-A8EE-F0AAD7539E65}">
      <x14:conditionalFormattings>
        <x14:conditionalFormatting xmlns:xm="http://schemas.microsoft.com/office/excel/2006/main">
          <x14:cfRule type="dataBar" id="{F5961229-5C15-4427-A7BF-C0FEA46D7E7E}">
            <x14:dataBar minLength="0" maxLength="100" border="1" negativeBarBorderColorSameAsPositive="0">
              <x14:cfvo type="autoMin"/>
              <x14:cfvo type="autoMax"/>
              <x14:borderColor rgb="FF008AEF"/>
              <x14:negativeFillColor rgb="FFFF0000"/>
              <x14:negativeBorderColor rgb="FFFF0000"/>
              <x14:axisColor rgb="FF000000"/>
            </x14:dataBar>
          </x14:cfRule>
          <xm:sqref>Q8:R39</xm:sqref>
        </x14:conditionalFormatting>
        <x14:conditionalFormatting xmlns:xm="http://schemas.microsoft.com/office/excel/2006/main">
          <x14:cfRule type="dataBar" id="{ED19B3BA-D45B-4AEA-8203-C9FE5D493211}">
            <x14:dataBar minLength="0" maxLength="100" border="1" negativeBarBorderColorSameAsPositive="0">
              <x14:cfvo type="autoMin"/>
              <x14:cfvo type="autoMax"/>
              <x14:borderColor rgb="FF008AEF"/>
              <x14:negativeFillColor rgb="FFFF0000"/>
              <x14:negativeBorderColor rgb="FFFF0000"/>
              <x14:axisColor rgb="FF000000"/>
            </x14:dataBar>
          </x14:cfRule>
          <xm:sqref>P8:P39</xm:sqref>
        </x14:conditionalFormatting>
        <x14:conditionalFormatting xmlns:xm="http://schemas.microsoft.com/office/excel/2006/main">
          <x14:cfRule type="dataBar" id="{60B08428-5309-483D-8010-0100BA10CA30}">
            <x14:dataBar minLength="0" maxLength="100" border="1" negativeBarBorderColorSameAsPositive="0">
              <x14:cfvo type="autoMin"/>
              <x14:cfvo type="autoMax"/>
              <x14:borderColor rgb="FF008AEF"/>
              <x14:negativeFillColor rgb="FFFF0000"/>
              <x14:negativeBorderColor rgb="FFFF0000"/>
              <x14:axisColor rgb="FF000000"/>
            </x14:dataBar>
          </x14:cfRule>
          <xm:sqref>Q41:R41</xm:sqref>
        </x14:conditionalFormatting>
        <x14:conditionalFormatting xmlns:xm="http://schemas.microsoft.com/office/excel/2006/main">
          <x14:cfRule type="dataBar" id="{7A852423-277F-4E59-AA32-37F691D184E2}">
            <x14:dataBar minLength="0" maxLength="100" border="1" negativeBarBorderColorSameAsPositive="0">
              <x14:cfvo type="autoMin"/>
              <x14:cfvo type="autoMax"/>
              <x14:borderColor rgb="FF008AEF"/>
              <x14:negativeFillColor rgb="FFFF0000"/>
              <x14:negativeBorderColor rgb="FFFF0000"/>
              <x14:axisColor rgb="FF000000"/>
            </x14:dataBar>
          </x14:cfRule>
          <xm:sqref>P40:P41</xm:sqref>
        </x14:conditionalFormatting>
        <x14:conditionalFormatting xmlns:xm="http://schemas.microsoft.com/office/excel/2006/main">
          <x14:cfRule type="dataBar" id="{5B6FF196-E483-4124-A129-EDEA14B6B402}">
            <x14:dataBar minLength="0" maxLength="100" border="1" negativeBarBorderColorSameAsPositive="0">
              <x14:cfvo type="autoMin"/>
              <x14:cfvo type="autoMax"/>
              <x14:borderColor rgb="FF008AEF"/>
              <x14:negativeFillColor rgb="FFFF0000"/>
              <x14:negativeBorderColor rgb="FFFF0000"/>
              <x14:axisColor rgb="FF000000"/>
            </x14:dataBar>
          </x14:cfRule>
          <xm:sqref>Q86:R117</xm:sqref>
        </x14:conditionalFormatting>
        <x14:conditionalFormatting xmlns:xm="http://schemas.microsoft.com/office/excel/2006/main">
          <x14:cfRule type="dataBar" id="{196C57E7-0844-490B-808F-F6317D26E9E1}">
            <x14:dataBar minLength="0" maxLength="100" border="1" negativeBarBorderColorSameAsPositive="0">
              <x14:cfvo type="autoMin"/>
              <x14:cfvo type="autoMax"/>
              <x14:borderColor rgb="FF008AEF"/>
              <x14:negativeFillColor rgb="FFFF0000"/>
              <x14:negativeBorderColor rgb="FFFF0000"/>
              <x14:axisColor rgb="FF000000"/>
            </x14:dataBar>
          </x14:cfRule>
          <xm:sqref>P86:P117</xm:sqref>
        </x14:conditionalFormatting>
        <x14:conditionalFormatting xmlns:xm="http://schemas.microsoft.com/office/excel/2006/main">
          <x14:cfRule type="dataBar" id="{32B418EA-A773-4F91-A733-F1F9309A5A06}">
            <x14:dataBar minLength="0" maxLength="100" border="1" negativeBarBorderColorSameAsPositive="0">
              <x14:cfvo type="autoMin"/>
              <x14:cfvo type="autoMax"/>
              <x14:borderColor rgb="FF008AEF"/>
              <x14:negativeFillColor rgb="FFFF0000"/>
              <x14:negativeBorderColor rgb="FFFF0000"/>
              <x14:axisColor rgb="FF000000"/>
            </x14:dataBar>
          </x14:cfRule>
          <xm:sqref>Q119:R119</xm:sqref>
        </x14:conditionalFormatting>
        <x14:conditionalFormatting xmlns:xm="http://schemas.microsoft.com/office/excel/2006/main">
          <x14:cfRule type="dataBar" id="{0A2E8051-ADF2-40FE-93FB-0054E1CCDED8}">
            <x14:dataBar minLength="0" maxLength="100" border="1" negativeBarBorderColorSameAsPositive="0">
              <x14:cfvo type="autoMin"/>
              <x14:cfvo type="autoMax"/>
              <x14:borderColor rgb="FF008AEF"/>
              <x14:negativeFillColor rgb="FFFF0000"/>
              <x14:negativeBorderColor rgb="FFFF0000"/>
              <x14:axisColor rgb="FF000000"/>
            </x14:dataBar>
          </x14:cfRule>
          <xm:sqref>P118:P119</xm:sqref>
        </x14:conditionalFormatting>
        <x14:conditionalFormatting xmlns:xm="http://schemas.microsoft.com/office/excel/2006/main">
          <x14:cfRule type="dataBar" id="{EB317D4F-9110-493D-9538-182172205FCF}">
            <x14:dataBar minLength="0" maxLength="100" border="1" negativeBarBorderColorSameAsPositive="0">
              <x14:cfvo type="autoMin"/>
              <x14:cfvo type="autoMax"/>
              <x14:borderColor rgb="FF008AEF"/>
              <x14:negativeFillColor rgb="FFFF0000"/>
              <x14:negativeBorderColor rgb="FFFF0000"/>
              <x14:axisColor rgb="FF000000"/>
            </x14:dataBar>
          </x14:cfRule>
          <xm:sqref>Q125:R156</xm:sqref>
        </x14:conditionalFormatting>
        <x14:conditionalFormatting xmlns:xm="http://schemas.microsoft.com/office/excel/2006/main">
          <x14:cfRule type="dataBar" id="{94EC53A9-F662-4627-8AE5-1F8FD314E1ED}">
            <x14:dataBar minLength="0" maxLength="100" border="1" negativeBarBorderColorSameAsPositive="0">
              <x14:cfvo type="autoMin"/>
              <x14:cfvo type="autoMax"/>
              <x14:borderColor rgb="FF008AEF"/>
              <x14:negativeFillColor rgb="FFFF0000"/>
              <x14:negativeBorderColor rgb="FFFF0000"/>
              <x14:axisColor rgb="FF000000"/>
            </x14:dataBar>
          </x14:cfRule>
          <xm:sqref>P125:P156</xm:sqref>
        </x14:conditionalFormatting>
        <x14:conditionalFormatting xmlns:xm="http://schemas.microsoft.com/office/excel/2006/main">
          <x14:cfRule type="dataBar" id="{A4C30B06-A85D-46D3-92A1-A82CFFBD20B2}">
            <x14:dataBar minLength="0" maxLength="100" border="1" negativeBarBorderColorSameAsPositive="0">
              <x14:cfvo type="autoMin"/>
              <x14:cfvo type="autoMax"/>
              <x14:borderColor rgb="FF008AEF"/>
              <x14:negativeFillColor rgb="FFFF0000"/>
              <x14:negativeBorderColor rgb="FFFF0000"/>
              <x14:axisColor rgb="FF000000"/>
            </x14:dataBar>
          </x14:cfRule>
          <xm:sqref>Q158:R158</xm:sqref>
        </x14:conditionalFormatting>
        <x14:conditionalFormatting xmlns:xm="http://schemas.microsoft.com/office/excel/2006/main">
          <x14:cfRule type="dataBar" id="{2FFE8FF0-62A2-49B5-8642-0A63EBF3DCB5}">
            <x14:dataBar minLength="0" maxLength="100" border="1" negativeBarBorderColorSameAsPositive="0">
              <x14:cfvo type="autoMin"/>
              <x14:cfvo type="autoMax"/>
              <x14:borderColor rgb="FF008AEF"/>
              <x14:negativeFillColor rgb="FFFF0000"/>
              <x14:negativeBorderColor rgb="FFFF0000"/>
              <x14:axisColor rgb="FF000000"/>
            </x14:dataBar>
          </x14:cfRule>
          <xm:sqref>P157:P158</xm:sqref>
        </x14:conditionalFormatting>
        <x14:conditionalFormatting xmlns:xm="http://schemas.microsoft.com/office/excel/2006/main">
          <x14:cfRule type="dataBar" id="{B9251644-CC4C-4A74-B54A-12383C3C6CF7}">
            <x14:dataBar minLength="0" maxLength="100" border="1" negativeBarBorderColorSameAsPositive="0">
              <x14:cfvo type="autoMin"/>
              <x14:cfvo type="autoMax"/>
              <x14:borderColor rgb="FF008AEF"/>
              <x14:negativeFillColor rgb="FFFF0000"/>
              <x14:negativeBorderColor rgb="FFFF0000"/>
              <x14:axisColor rgb="FF000000"/>
            </x14:dataBar>
          </x14:cfRule>
          <xm:sqref>Q164:R195</xm:sqref>
        </x14:conditionalFormatting>
        <x14:conditionalFormatting xmlns:xm="http://schemas.microsoft.com/office/excel/2006/main">
          <x14:cfRule type="dataBar" id="{2597CF51-F38B-4473-B97E-B844BC9F9F78}">
            <x14:dataBar minLength="0" maxLength="100" border="1" negativeBarBorderColorSameAsPositive="0">
              <x14:cfvo type="autoMin"/>
              <x14:cfvo type="autoMax"/>
              <x14:borderColor rgb="FF008AEF"/>
              <x14:negativeFillColor rgb="FFFF0000"/>
              <x14:negativeBorderColor rgb="FFFF0000"/>
              <x14:axisColor rgb="FF000000"/>
            </x14:dataBar>
          </x14:cfRule>
          <xm:sqref>P164:P195</xm:sqref>
        </x14:conditionalFormatting>
        <x14:conditionalFormatting xmlns:xm="http://schemas.microsoft.com/office/excel/2006/main">
          <x14:cfRule type="dataBar" id="{1BF4FFA8-A32C-404E-A7BA-8433A9234D7E}">
            <x14:dataBar minLength="0" maxLength="100" border="1" negativeBarBorderColorSameAsPositive="0">
              <x14:cfvo type="autoMin"/>
              <x14:cfvo type="autoMax"/>
              <x14:borderColor rgb="FF008AEF"/>
              <x14:negativeFillColor rgb="FFFF0000"/>
              <x14:negativeBorderColor rgb="FFFF0000"/>
              <x14:axisColor rgb="FF000000"/>
            </x14:dataBar>
          </x14:cfRule>
          <xm:sqref>Q197:R197</xm:sqref>
        </x14:conditionalFormatting>
        <x14:conditionalFormatting xmlns:xm="http://schemas.microsoft.com/office/excel/2006/main">
          <x14:cfRule type="dataBar" id="{26234091-6206-498E-BFC9-32ADC2A7FBC6}">
            <x14:dataBar minLength="0" maxLength="100" border="1" negativeBarBorderColorSameAsPositive="0">
              <x14:cfvo type="autoMin"/>
              <x14:cfvo type="autoMax"/>
              <x14:borderColor rgb="FF008AEF"/>
              <x14:negativeFillColor rgb="FFFF0000"/>
              <x14:negativeBorderColor rgb="FFFF0000"/>
              <x14:axisColor rgb="FF000000"/>
            </x14:dataBar>
          </x14:cfRule>
          <xm:sqref>P196:P197</xm:sqref>
        </x14:conditionalFormatting>
        <x14:conditionalFormatting xmlns:xm="http://schemas.microsoft.com/office/excel/2006/main">
          <x14:cfRule type="dataBar" id="{0FDCAC39-A4EF-4A0C-B4E6-E05136CD4072}">
            <x14:dataBar minLength="0" maxLength="100" border="1" negativeBarBorderColorSameAsPositive="0">
              <x14:cfvo type="autoMin"/>
              <x14:cfvo type="autoMax"/>
              <x14:borderColor rgb="FF008AEF"/>
              <x14:negativeFillColor rgb="FFFF0000"/>
              <x14:negativeBorderColor rgb="FFFF0000"/>
              <x14:axisColor rgb="FF000000"/>
            </x14:dataBar>
          </x14:cfRule>
          <xm:sqref>Q203:R234</xm:sqref>
        </x14:conditionalFormatting>
        <x14:conditionalFormatting xmlns:xm="http://schemas.microsoft.com/office/excel/2006/main">
          <x14:cfRule type="dataBar" id="{A80A098F-B006-4CED-9997-73237906CF97}">
            <x14:dataBar minLength="0" maxLength="100" border="1" negativeBarBorderColorSameAsPositive="0">
              <x14:cfvo type="autoMin"/>
              <x14:cfvo type="autoMax"/>
              <x14:borderColor rgb="FF008AEF"/>
              <x14:negativeFillColor rgb="FFFF0000"/>
              <x14:negativeBorderColor rgb="FFFF0000"/>
              <x14:axisColor rgb="FF000000"/>
            </x14:dataBar>
          </x14:cfRule>
          <xm:sqref>P203:P234</xm:sqref>
        </x14:conditionalFormatting>
        <x14:conditionalFormatting xmlns:xm="http://schemas.microsoft.com/office/excel/2006/main">
          <x14:cfRule type="dataBar" id="{B6FB3DCF-9990-4362-BAD4-4B037AF376BA}">
            <x14:dataBar minLength="0" maxLength="100" border="1" negativeBarBorderColorSameAsPositive="0">
              <x14:cfvo type="autoMin"/>
              <x14:cfvo type="autoMax"/>
              <x14:borderColor rgb="FF008AEF"/>
              <x14:negativeFillColor rgb="FFFF0000"/>
              <x14:negativeBorderColor rgb="FFFF0000"/>
              <x14:axisColor rgb="FF000000"/>
            </x14:dataBar>
          </x14:cfRule>
          <xm:sqref>Q236:R236</xm:sqref>
        </x14:conditionalFormatting>
        <x14:conditionalFormatting xmlns:xm="http://schemas.microsoft.com/office/excel/2006/main">
          <x14:cfRule type="dataBar" id="{FD6BC6B0-3697-46D8-B17D-F85A417D758A}">
            <x14:dataBar minLength="0" maxLength="100" border="1" negativeBarBorderColorSameAsPositive="0">
              <x14:cfvo type="autoMin"/>
              <x14:cfvo type="autoMax"/>
              <x14:borderColor rgb="FF008AEF"/>
              <x14:negativeFillColor rgb="FFFF0000"/>
              <x14:negativeBorderColor rgb="FFFF0000"/>
              <x14:axisColor rgb="FF000000"/>
            </x14:dataBar>
          </x14:cfRule>
          <xm:sqref>P235:P236</xm:sqref>
        </x14:conditionalFormatting>
        <x14:conditionalFormatting xmlns:xm="http://schemas.microsoft.com/office/excel/2006/main">
          <x14:cfRule type="dataBar" id="{D2E510E6-4E25-449C-92C5-6FB38A9ACA54}">
            <x14:dataBar minLength="0" maxLength="100" border="1" negativeBarBorderColorSameAsPositive="0">
              <x14:cfvo type="autoMin"/>
              <x14:cfvo type="autoMax"/>
              <x14:borderColor rgb="FF008AEF"/>
              <x14:negativeFillColor rgb="FFFF0000"/>
              <x14:negativeBorderColor rgb="FFFF0000"/>
              <x14:axisColor rgb="FF000000"/>
            </x14:dataBar>
          </x14:cfRule>
          <xm:sqref>Q242:R273</xm:sqref>
        </x14:conditionalFormatting>
        <x14:conditionalFormatting xmlns:xm="http://schemas.microsoft.com/office/excel/2006/main">
          <x14:cfRule type="dataBar" id="{E903F4F8-EEE5-4DAB-AFE7-8A43BEAC1D14}">
            <x14:dataBar minLength="0" maxLength="100" border="1" negativeBarBorderColorSameAsPositive="0">
              <x14:cfvo type="autoMin"/>
              <x14:cfvo type="autoMax"/>
              <x14:borderColor rgb="FF008AEF"/>
              <x14:negativeFillColor rgb="FFFF0000"/>
              <x14:negativeBorderColor rgb="FFFF0000"/>
              <x14:axisColor rgb="FF000000"/>
            </x14:dataBar>
          </x14:cfRule>
          <xm:sqref>P242:P273</xm:sqref>
        </x14:conditionalFormatting>
        <x14:conditionalFormatting xmlns:xm="http://schemas.microsoft.com/office/excel/2006/main">
          <x14:cfRule type="dataBar" id="{721A072F-B277-4152-8C29-9397563F8B91}">
            <x14:dataBar minLength="0" maxLength="100" border="1" negativeBarBorderColorSameAsPositive="0">
              <x14:cfvo type="autoMin"/>
              <x14:cfvo type="autoMax"/>
              <x14:borderColor rgb="FF008AEF"/>
              <x14:negativeFillColor rgb="FFFF0000"/>
              <x14:negativeBorderColor rgb="FFFF0000"/>
              <x14:axisColor rgb="FF000000"/>
            </x14:dataBar>
          </x14:cfRule>
          <xm:sqref>Q275:R275</xm:sqref>
        </x14:conditionalFormatting>
        <x14:conditionalFormatting xmlns:xm="http://schemas.microsoft.com/office/excel/2006/main">
          <x14:cfRule type="dataBar" id="{18A7FDC2-58A4-47F6-ABAB-ADB8F7B33CB0}">
            <x14:dataBar minLength="0" maxLength="100" border="1" negativeBarBorderColorSameAsPositive="0">
              <x14:cfvo type="autoMin"/>
              <x14:cfvo type="autoMax"/>
              <x14:borderColor rgb="FF008AEF"/>
              <x14:negativeFillColor rgb="FFFF0000"/>
              <x14:negativeBorderColor rgb="FFFF0000"/>
              <x14:axisColor rgb="FF000000"/>
            </x14:dataBar>
          </x14:cfRule>
          <xm:sqref>P274:P275</xm:sqref>
        </x14:conditionalFormatting>
        <x14:conditionalFormatting xmlns:xm="http://schemas.microsoft.com/office/excel/2006/main">
          <x14:cfRule type="dataBar" id="{52434E84-4A69-4B77-B0B7-3B8EE9301B8A}">
            <x14:dataBar minLength="0" maxLength="100" border="1" negativeBarBorderColorSameAsPositive="0">
              <x14:cfvo type="autoMin"/>
              <x14:cfvo type="autoMax"/>
              <x14:borderColor rgb="FF008AEF"/>
              <x14:negativeFillColor rgb="FFFF0000"/>
              <x14:negativeBorderColor rgb="FFFF0000"/>
              <x14:axisColor rgb="FF000000"/>
            </x14:dataBar>
          </x14:cfRule>
          <xm:sqref>Q314:R314</xm:sqref>
        </x14:conditionalFormatting>
        <x14:conditionalFormatting xmlns:xm="http://schemas.microsoft.com/office/excel/2006/main">
          <x14:cfRule type="dataBar" id="{5FACE234-108F-45FF-8F76-8A1D5929F426}">
            <x14:dataBar minLength="0" maxLength="100" border="1" negativeBarBorderColorSameAsPositive="0">
              <x14:cfvo type="autoMin"/>
              <x14:cfvo type="autoMax"/>
              <x14:borderColor rgb="FF008AEF"/>
              <x14:negativeFillColor rgb="FFFF0000"/>
              <x14:negativeBorderColor rgb="FFFF0000"/>
              <x14:axisColor rgb="FF000000"/>
            </x14:dataBar>
          </x14:cfRule>
          <xm:sqref>P313:P314</xm:sqref>
        </x14:conditionalFormatting>
        <x14:conditionalFormatting xmlns:xm="http://schemas.microsoft.com/office/excel/2006/main">
          <x14:cfRule type="dataBar" id="{A4EA3568-73F5-4280-A53C-77EF322B29C9}">
            <x14:dataBar minLength="0" maxLength="100" border="1" negativeBarBorderColorSameAsPositive="0">
              <x14:cfvo type="autoMin"/>
              <x14:cfvo type="autoMax"/>
              <x14:borderColor rgb="FF008AEF"/>
              <x14:negativeFillColor rgb="FFFF0000"/>
              <x14:negativeBorderColor rgb="FFFF0000"/>
              <x14:axisColor rgb="FF000000"/>
            </x14:dataBar>
          </x14:cfRule>
          <xm:sqref>Q281:R312</xm:sqref>
        </x14:conditionalFormatting>
        <x14:conditionalFormatting xmlns:xm="http://schemas.microsoft.com/office/excel/2006/main">
          <x14:cfRule type="dataBar" id="{D059C6A7-BCA6-4E47-A9B1-42E66242B3B0}">
            <x14:dataBar minLength="0" maxLength="100" border="1" negativeBarBorderColorSameAsPositive="0">
              <x14:cfvo type="autoMin"/>
              <x14:cfvo type="autoMax"/>
              <x14:borderColor rgb="FF008AEF"/>
              <x14:negativeFillColor rgb="FFFF0000"/>
              <x14:negativeBorderColor rgb="FFFF0000"/>
              <x14:axisColor rgb="FF000000"/>
            </x14:dataBar>
          </x14:cfRule>
          <xm:sqref>P281:P312</xm:sqref>
        </x14:conditionalFormatting>
        <x14:conditionalFormatting xmlns:xm="http://schemas.microsoft.com/office/excel/2006/main">
          <x14:cfRule type="dataBar" id="{3F1459FB-6248-4DA8-B15B-6D02DE6401D1}">
            <x14:dataBar minLength="0" maxLength="100" border="1" negativeBarBorderColorSameAsPositive="0">
              <x14:cfvo type="autoMin"/>
              <x14:cfvo type="autoMax"/>
              <x14:borderColor rgb="FF008AEF"/>
              <x14:negativeFillColor rgb="FFFF0000"/>
              <x14:negativeBorderColor rgb="FFFF0000"/>
              <x14:axisColor rgb="FF000000"/>
            </x14:dataBar>
          </x14:cfRule>
          <xm:sqref>F276:O276</xm:sqref>
        </x14:conditionalFormatting>
        <x14:conditionalFormatting xmlns:xm="http://schemas.microsoft.com/office/excel/2006/main">
          <x14:cfRule type="dataBar" id="{86705636-5705-4A9E-8A1D-76C37235FF30}">
            <x14:dataBar minLength="0" maxLength="100" border="1" negativeBarBorderColorSameAsPositive="0">
              <x14:cfvo type="autoMin"/>
              <x14:cfvo type="autoMax"/>
              <x14:borderColor rgb="FF008AEF"/>
              <x14:negativeFillColor rgb="FFFF0000"/>
              <x14:negativeBorderColor rgb="FFFF0000"/>
              <x14:axisColor rgb="FF000000"/>
            </x14:dataBar>
          </x14:cfRule>
          <xm:sqref>F237:O237</xm:sqref>
        </x14:conditionalFormatting>
        <x14:conditionalFormatting xmlns:xm="http://schemas.microsoft.com/office/excel/2006/main">
          <x14:cfRule type="dataBar" id="{98A8E0F6-79AD-4C4B-9040-1140ED83CDA2}">
            <x14:dataBar minLength="0" maxLength="100" border="1" negativeBarBorderColorSameAsPositive="0">
              <x14:cfvo type="autoMin"/>
              <x14:cfvo type="autoMax"/>
              <x14:borderColor rgb="FF008AEF"/>
              <x14:negativeFillColor rgb="FFFF0000"/>
              <x14:negativeBorderColor rgb="FFFF0000"/>
              <x14:axisColor rgb="FF000000"/>
            </x14:dataBar>
          </x14:cfRule>
          <xm:sqref>F198:O198</xm:sqref>
        </x14:conditionalFormatting>
        <x14:conditionalFormatting xmlns:xm="http://schemas.microsoft.com/office/excel/2006/main">
          <x14:cfRule type="dataBar" id="{47C43944-27AA-42F1-9D2C-C8CD5B117F98}">
            <x14:dataBar minLength="0" maxLength="100" border="1" negativeBarBorderColorSameAsPositive="0">
              <x14:cfvo type="autoMin"/>
              <x14:cfvo type="autoMax"/>
              <x14:borderColor rgb="FF008AEF"/>
              <x14:negativeFillColor rgb="FFFF0000"/>
              <x14:negativeBorderColor rgb="FFFF0000"/>
              <x14:axisColor rgb="FF000000"/>
            </x14:dataBar>
          </x14:cfRule>
          <xm:sqref>F159:O159</xm:sqref>
        </x14:conditionalFormatting>
        <x14:conditionalFormatting xmlns:xm="http://schemas.microsoft.com/office/excel/2006/main">
          <x14:cfRule type="dataBar" id="{238E7DB4-A741-457B-B793-DB52716F4056}">
            <x14:dataBar minLength="0" maxLength="100" border="1" negativeBarBorderColorSameAsPositive="0">
              <x14:cfvo type="autoMin"/>
              <x14:cfvo type="autoMax"/>
              <x14:borderColor rgb="FF008AEF"/>
              <x14:negativeFillColor rgb="FFFF0000"/>
              <x14:negativeBorderColor rgb="FFFF0000"/>
              <x14:axisColor rgb="FF000000"/>
            </x14:dataBar>
          </x14:cfRule>
          <xm:sqref>F120:O120</xm:sqref>
        </x14:conditionalFormatting>
        <x14:conditionalFormatting xmlns:xm="http://schemas.microsoft.com/office/excel/2006/main">
          <x14:cfRule type="dataBar" id="{2E3C3535-3250-4AB5-B855-4D4B47F0D80D}">
            <x14:dataBar minLength="0" maxLength="100" border="1" negativeBarBorderColorSameAsPositive="0">
              <x14:cfvo type="autoMin"/>
              <x14:cfvo type="autoMax"/>
              <x14:borderColor rgb="FF008AEF"/>
              <x14:negativeFillColor rgb="FFFF0000"/>
              <x14:negativeBorderColor rgb="FFFF0000"/>
              <x14:axisColor rgb="FF000000"/>
            </x14:dataBar>
          </x14:cfRule>
          <xm:sqref>F42:O42</xm:sqref>
        </x14:conditionalFormatting>
        <x14:conditionalFormatting xmlns:xm="http://schemas.microsoft.com/office/excel/2006/main">
          <x14:cfRule type="dataBar" id="{4E7552C9-255D-449B-8655-BC977AD46176}">
            <x14:dataBar minLength="0" maxLength="100" border="1" negativeBarBorderColorSameAsPositive="0">
              <x14:cfvo type="autoMin"/>
              <x14:cfvo type="autoMax"/>
              <x14:borderColor rgb="FF008AEF"/>
              <x14:negativeFillColor rgb="FFFF0000"/>
              <x14:negativeBorderColor rgb="FFFF0000"/>
              <x14:axisColor rgb="FF000000"/>
            </x14:dataBar>
          </x14:cfRule>
          <xm:sqref>F315:O315</xm:sqref>
        </x14:conditionalFormatting>
        <x14:conditionalFormatting xmlns:xm="http://schemas.microsoft.com/office/excel/2006/main">
          <x14:cfRule type="dataBar" id="{0255CD0F-E3AF-48A5-9C46-220492B9E03B}">
            <x14:dataBar minLength="0" maxLength="100" border="1" negativeBarBorderColorSameAsPositive="0">
              <x14:cfvo type="autoMin"/>
              <x14:cfvo type="autoMax"/>
              <x14:borderColor rgb="FF008AEF"/>
              <x14:negativeFillColor rgb="FFFF0000"/>
              <x14:negativeBorderColor rgb="FFFF0000"/>
              <x14:axisColor rgb="FF000000"/>
            </x14:dataBar>
          </x14:cfRule>
          <xm:sqref>Q47:R78</xm:sqref>
        </x14:conditionalFormatting>
        <x14:conditionalFormatting xmlns:xm="http://schemas.microsoft.com/office/excel/2006/main">
          <x14:cfRule type="dataBar" id="{9F60C2CB-18A0-41F8-8CE2-B5AC8F47DE46}">
            <x14:dataBar minLength="0" maxLength="100" border="1" negativeBarBorderColorSameAsPositive="0">
              <x14:cfvo type="autoMin"/>
              <x14:cfvo type="autoMax"/>
              <x14:borderColor rgb="FF008AEF"/>
              <x14:negativeFillColor rgb="FFFF0000"/>
              <x14:negativeBorderColor rgb="FFFF0000"/>
              <x14:axisColor rgb="FF000000"/>
            </x14:dataBar>
          </x14:cfRule>
          <xm:sqref>P47:P80</xm:sqref>
        </x14:conditionalFormatting>
        <x14:conditionalFormatting xmlns:xm="http://schemas.microsoft.com/office/excel/2006/main">
          <x14:cfRule type="dataBar" id="{3E0E6575-B3C4-464B-B16E-AD218870866E}">
            <x14:dataBar minLength="0" maxLength="100" border="1" negativeBarBorderColorSameAsPositive="0">
              <x14:cfvo type="autoMin"/>
              <x14:cfvo type="autoMax"/>
              <x14:borderColor rgb="FF008AEF"/>
              <x14:negativeFillColor rgb="FFFF0000"/>
              <x14:negativeBorderColor rgb="FFFF0000"/>
              <x14:axisColor rgb="FF000000"/>
            </x14:dataBar>
          </x14:cfRule>
          <xm:sqref>Q80:R80</xm:sqref>
        </x14:conditionalFormatting>
        <x14:conditionalFormatting xmlns:xm="http://schemas.microsoft.com/office/excel/2006/main">
          <x14:cfRule type="dataBar" id="{0A33E279-23E3-4748-BFC0-508DB565DAFB}">
            <x14:dataBar minLength="0" maxLength="100" border="1" negativeBarBorderColorSameAsPositive="0">
              <x14:cfvo type="autoMin"/>
              <x14:cfvo type="autoMax"/>
              <x14:borderColor rgb="FF008AEF"/>
              <x14:negativeFillColor rgb="FFFF0000"/>
              <x14:negativeBorderColor rgb="FFFF0000"/>
              <x14:axisColor rgb="FF000000"/>
            </x14:dataBar>
          </x14:cfRule>
          <xm:sqref>F81:O81</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policies'!H164:O164</xm:f>
              <xm:sqref>C164</xm:sqref>
            </x14:sparkline>
            <x14:sparkline>
              <xm:f>'Number of policies'!H165:O165</xm:f>
              <xm:sqref>C165</xm:sqref>
            </x14:sparkline>
            <x14:sparkline>
              <xm:f>'Number of policies'!H166:O166</xm:f>
              <xm:sqref>C166</xm:sqref>
            </x14:sparkline>
            <x14:sparkline>
              <xm:f>'Number of policies'!H167:O167</xm:f>
              <xm:sqref>C167</xm:sqref>
            </x14:sparkline>
            <x14:sparkline>
              <xm:f>'Number of policies'!H168:O168</xm:f>
              <xm:sqref>C168</xm:sqref>
            </x14:sparkline>
            <x14:sparkline>
              <xm:f>'Number of policies'!H169:O169</xm:f>
              <xm:sqref>C169</xm:sqref>
            </x14:sparkline>
            <x14:sparkline>
              <xm:f>'Number of policies'!H170:O170</xm:f>
              <xm:sqref>C170</xm:sqref>
            </x14:sparkline>
            <x14:sparkline>
              <xm:f>'Number of policies'!H171:O171</xm:f>
              <xm:sqref>C171</xm:sqref>
            </x14:sparkline>
            <x14:sparkline>
              <xm:f>'Number of policies'!H172:O172</xm:f>
              <xm:sqref>C172</xm:sqref>
            </x14:sparkline>
            <x14:sparkline>
              <xm:f>'Number of policies'!H173:O173</xm:f>
              <xm:sqref>C173</xm:sqref>
            </x14:sparkline>
            <x14:sparkline>
              <xm:f>'Number of policies'!H174:O174</xm:f>
              <xm:sqref>C174</xm:sqref>
            </x14:sparkline>
            <x14:sparkline>
              <xm:f>'Number of policies'!H175:O175</xm:f>
              <xm:sqref>C175</xm:sqref>
            </x14:sparkline>
            <x14:sparkline>
              <xm:f>'Number of policies'!H176:O176</xm:f>
              <xm:sqref>C176</xm:sqref>
            </x14:sparkline>
            <x14:sparkline>
              <xm:f>'Number of policies'!H177:O177</xm:f>
              <xm:sqref>C177</xm:sqref>
            </x14:sparkline>
            <x14:sparkline>
              <xm:f>'Number of policies'!H178:O178</xm:f>
              <xm:sqref>C178</xm:sqref>
            </x14:sparkline>
            <x14:sparkline>
              <xm:f>'Number of policies'!H179:O179</xm:f>
              <xm:sqref>C179</xm:sqref>
            </x14:sparkline>
            <x14:sparkline>
              <xm:f>'Number of policies'!H180:O180</xm:f>
              <xm:sqref>C180</xm:sqref>
            </x14:sparkline>
            <x14:sparkline>
              <xm:f>'Number of policies'!H181:O181</xm:f>
              <xm:sqref>C181</xm:sqref>
            </x14:sparkline>
            <x14:sparkline>
              <xm:f>'Number of policies'!H182:O182</xm:f>
              <xm:sqref>C182</xm:sqref>
            </x14:sparkline>
            <x14:sparkline>
              <xm:f>'Number of policies'!H183:O183</xm:f>
              <xm:sqref>C183</xm:sqref>
            </x14:sparkline>
            <x14:sparkline>
              <xm:f>'Number of policies'!H184:O184</xm:f>
              <xm:sqref>C184</xm:sqref>
            </x14:sparkline>
            <x14:sparkline>
              <xm:f>'Number of policies'!H185:O185</xm:f>
              <xm:sqref>C185</xm:sqref>
            </x14:sparkline>
            <x14:sparkline>
              <xm:f>'Number of policies'!H186:O186</xm:f>
              <xm:sqref>C186</xm:sqref>
            </x14:sparkline>
            <x14:sparkline>
              <xm:f>'Number of policies'!H187:O187</xm:f>
              <xm:sqref>C187</xm:sqref>
            </x14:sparkline>
            <x14:sparkline>
              <xm:f>'Number of policies'!H188:O188</xm:f>
              <xm:sqref>C188</xm:sqref>
            </x14:sparkline>
            <x14:sparkline>
              <xm:f>'Number of policies'!H189:O189</xm:f>
              <xm:sqref>C189</xm:sqref>
            </x14:sparkline>
            <x14:sparkline>
              <xm:f>'Number of policies'!H190:O190</xm:f>
              <xm:sqref>C190</xm:sqref>
            </x14:sparkline>
            <x14:sparkline>
              <xm:f>'Number of policies'!H191:O191</xm:f>
              <xm:sqref>C191</xm:sqref>
            </x14:sparkline>
            <x14:sparkline>
              <xm:f>'Number of policies'!H192:O192</xm:f>
              <xm:sqref>C192</xm:sqref>
            </x14:sparkline>
            <x14:sparkline>
              <xm:f>'Number of policies'!H193:O193</xm:f>
              <xm:sqref>C193</xm:sqref>
            </x14:sparkline>
            <x14:sparkline>
              <xm:f>'Number of policies'!H194:O194</xm:f>
              <xm:sqref>C194</xm:sqref>
            </x14:sparkline>
            <x14:sparkline>
              <xm:f>'Number of policies'!H195:O195</xm:f>
              <xm:sqref>C195</xm:sqref>
            </x14:sparkline>
            <x14:sparkline>
              <xm:f>'Number of policies'!H196:O196</xm:f>
              <xm:sqref>C196</xm:sqref>
            </x14:sparkline>
            <x14:sparkline>
              <xm:f>'Number of policies'!H197:O197</xm:f>
              <xm:sqref>C197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policies'!F125:O125</xm:f>
              <xm:sqref>C125</xm:sqref>
            </x14:sparkline>
            <x14:sparkline>
              <xm:f>'Number of policies'!F126:O126</xm:f>
              <xm:sqref>C126</xm:sqref>
            </x14:sparkline>
            <x14:sparkline>
              <xm:f>'Number of policies'!F127:O127</xm:f>
              <xm:sqref>C127</xm:sqref>
            </x14:sparkline>
            <x14:sparkline>
              <xm:f>'Number of policies'!F128:O128</xm:f>
              <xm:sqref>C128</xm:sqref>
            </x14:sparkline>
            <x14:sparkline>
              <xm:f>'Number of policies'!F129:O129</xm:f>
              <xm:sqref>C129</xm:sqref>
            </x14:sparkline>
            <x14:sparkline>
              <xm:f>'Number of policies'!F130:O130</xm:f>
              <xm:sqref>C130</xm:sqref>
            </x14:sparkline>
            <x14:sparkline>
              <xm:f>'Number of policies'!F131:O131</xm:f>
              <xm:sqref>C131</xm:sqref>
            </x14:sparkline>
            <x14:sparkline>
              <xm:f>'Number of policies'!F132:O132</xm:f>
              <xm:sqref>C132</xm:sqref>
            </x14:sparkline>
            <x14:sparkline>
              <xm:f>'Number of policies'!F133:O133</xm:f>
              <xm:sqref>C133</xm:sqref>
            </x14:sparkline>
            <x14:sparkline>
              <xm:f>'Number of policies'!F134:O134</xm:f>
              <xm:sqref>C134</xm:sqref>
            </x14:sparkline>
            <x14:sparkline>
              <xm:f>'Number of policies'!F135:O135</xm:f>
              <xm:sqref>C135</xm:sqref>
            </x14:sparkline>
            <x14:sparkline>
              <xm:f>'Number of policies'!F136:O136</xm:f>
              <xm:sqref>C136</xm:sqref>
            </x14:sparkline>
            <x14:sparkline>
              <xm:f>'Number of policies'!F137:O137</xm:f>
              <xm:sqref>C137</xm:sqref>
            </x14:sparkline>
            <x14:sparkline>
              <xm:f>'Number of policies'!F138:O138</xm:f>
              <xm:sqref>C138</xm:sqref>
            </x14:sparkline>
            <x14:sparkline>
              <xm:f>'Number of policies'!F139:O139</xm:f>
              <xm:sqref>C139</xm:sqref>
            </x14:sparkline>
            <x14:sparkline>
              <xm:f>'Number of policies'!F140:O140</xm:f>
              <xm:sqref>C140</xm:sqref>
            </x14:sparkline>
            <x14:sparkline>
              <xm:f>'Number of policies'!F141:O141</xm:f>
              <xm:sqref>C141</xm:sqref>
            </x14:sparkline>
            <x14:sparkline>
              <xm:f>'Number of policies'!F142:O142</xm:f>
              <xm:sqref>C142</xm:sqref>
            </x14:sparkline>
            <x14:sparkline>
              <xm:f>'Number of policies'!F143:O143</xm:f>
              <xm:sqref>C143</xm:sqref>
            </x14:sparkline>
            <x14:sparkline>
              <xm:f>'Number of policies'!F144:O144</xm:f>
              <xm:sqref>C144</xm:sqref>
            </x14:sparkline>
            <x14:sparkline>
              <xm:f>'Number of policies'!F145:O145</xm:f>
              <xm:sqref>C145</xm:sqref>
            </x14:sparkline>
            <x14:sparkline>
              <xm:f>'Number of policies'!F146:O146</xm:f>
              <xm:sqref>C146</xm:sqref>
            </x14:sparkline>
            <x14:sparkline>
              <xm:f>'Number of policies'!F147:O147</xm:f>
              <xm:sqref>C147</xm:sqref>
            </x14:sparkline>
            <x14:sparkline>
              <xm:f>'Number of policies'!F148:O148</xm:f>
              <xm:sqref>C148</xm:sqref>
            </x14:sparkline>
            <x14:sparkline>
              <xm:f>'Number of policies'!F149:O149</xm:f>
              <xm:sqref>C149</xm:sqref>
            </x14:sparkline>
            <x14:sparkline>
              <xm:f>'Number of policies'!F150:O150</xm:f>
              <xm:sqref>C150</xm:sqref>
            </x14:sparkline>
            <x14:sparkline>
              <xm:f>'Number of policies'!F151:O151</xm:f>
              <xm:sqref>C151</xm:sqref>
            </x14:sparkline>
            <x14:sparkline>
              <xm:f>'Number of policies'!F152:O152</xm:f>
              <xm:sqref>C152</xm:sqref>
            </x14:sparkline>
            <x14:sparkline>
              <xm:f>'Number of policies'!F153:O153</xm:f>
              <xm:sqref>C153</xm:sqref>
            </x14:sparkline>
            <x14:sparkline>
              <xm:f>'Number of policies'!F154:O154</xm:f>
              <xm:sqref>C154</xm:sqref>
            </x14:sparkline>
            <x14:sparkline>
              <xm:f>'Number of policies'!F155:O155</xm:f>
              <xm:sqref>C155</xm:sqref>
            </x14:sparkline>
            <x14:sparkline>
              <xm:f>'Number of policies'!F156:O156</xm:f>
              <xm:sqref>C156</xm:sqref>
            </x14:sparkline>
            <x14:sparkline>
              <xm:f>'Number of policies'!F157:O157</xm:f>
              <xm:sqref>C157</xm:sqref>
            </x14:sparkline>
            <x14:sparkline>
              <xm:f>'Number of policies'!F158:O158</xm:f>
              <xm:sqref>C158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policies'!F86:O86</xm:f>
              <xm:sqref>C86</xm:sqref>
            </x14:sparkline>
            <x14:sparkline>
              <xm:f>'Number of policies'!F87:O87</xm:f>
              <xm:sqref>C87</xm:sqref>
            </x14:sparkline>
            <x14:sparkline>
              <xm:f>'Number of policies'!F88:O88</xm:f>
              <xm:sqref>C88</xm:sqref>
            </x14:sparkline>
            <x14:sparkline>
              <xm:f>'Number of policies'!F89:O89</xm:f>
              <xm:sqref>C89</xm:sqref>
            </x14:sparkline>
            <x14:sparkline>
              <xm:f>'Number of policies'!F90:O90</xm:f>
              <xm:sqref>C90</xm:sqref>
            </x14:sparkline>
            <x14:sparkline>
              <xm:f>'Number of policies'!F91:O91</xm:f>
              <xm:sqref>C91</xm:sqref>
            </x14:sparkline>
            <x14:sparkline>
              <xm:f>'Number of policies'!F92:O92</xm:f>
              <xm:sqref>C92</xm:sqref>
            </x14:sparkline>
            <x14:sparkline>
              <xm:f>'Number of policies'!F93:O93</xm:f>
              <xm:sqref>C93</xm:sqref>
            </x14:sparkline>
            <x14:sparkline>
              <xm:f>'Number of policies'!F94:O94</xm:f>
              <xm:sqref>C94</xm:sqref>
            </x14:sparkline>
            <x14:sparkline>
              <xm:f>'Number of policies'!F95:O95</xm:f>
              <xm:sqref>C95</xm:sqref>
            </x14:sparkline>
            <x14:sparkline>
              <xm:f>'Number of policies'!F96:O96</xm:f>
              <xm:sqref>C96</xm:sqref>
            </x14:sparkline>
            <x14:sparkline>
              <xm:f>'Number of policies'!F97:O97</xm:f>
              <xm:sqref>C97</xm:sqref>
            </x14:sparkline>
            <x14:sparkline>
              <xm:f>'Number of policies'!F98:O98</xm:f>
              <xm:sqref>C98</xm:sqref>
            </x14:sparkline>
            <x14:sparkline>
              <xm:f>'Number of policies'!F99:O99</xm:f>
              <xm:sqref>C99</xm:sqref>
            </x14:sparkline>
            <x14:sparkline>
              <xm:f>'Number of policies'!F100:O100</xm:f>
              <xm:sqref>C100</xm:sqref>
            </x14:sparkline>
            <x14:sparkline>
              <xm:f>'Number of policies'!F101:O101</xm:f>
              <xm:sqref>C101</xm:sqref>
            </x14:sparkline>
            <x14:sparkline>
              <xm:f>'Number of policies'!F102:O102</xm:f>
              <xm:sqref>C102</xm:sqref>
            </x14:sparkline>
            <x14:sparkline>
              <xm:f>'Number of policies'!F103:O103</xm:f>
              <xm:sqref>C103</xm:sqref>
            </x14:sparkline>
            <x14:sparkline>
              <xm:f>'Number of policies'!F104:O104</xm:f>
              <xm:sqref>C104</xm:sqref>
            </x14:sparkline>
            <x14:sparkline>
              <xm:f>'Number of policies'!F105:O105</xm:f>
              <xm:sqref>C105</xm:sqref>
            </x14:sparkline>
            <x14:sparkline>
              <xm:f>'Number of policies'!F106:O106</xm:f>
              <xm:sqref>C106</xm:sqref>
            </x14:sparkline>
            <x14:sparkline>
              <xm:f>'Number of policies'!F107:O107</xm:f>
              <xm:sqref>C107</xm:sqref>
            </x14:sparkline>
            <x14:sparkline>
              <xm:f>'Number of policies'!F108:O108</xm:f>
              <xm:sqref>C108</xm:sqref>
            </x14:sparkline>
            <x14:sparkline>
              <xm:f>'Number of policies'!F109:O109</xm:f>
              <xm:sqref>C109</xm:sqref>
            </x14:sparkline>
            <x14:sparkline>
              <xm:f>'Number of policies'!F110:O110</xm:f>
              <xm:sqref>C110</xm:sqref>
            </x14:sparkline>
            <x14:sparkline>
              <xm:f>'Number of policies'!F111:O111</xm:f>
              <xm:sqref>C111</xm:sqref>
            </x14:sparkline>
            <x14:sparkline>
              <xm:f>'Number of policies'!F112:O112</xm:f>
              <xm:sqref>C112</xm:sqref>
            </x14:sparkline>
            <x14:sparkline>
              <xm:f>'Number of policies'!F113:O113</xm:f>
              <xm:sqref>C113</xm:sqref>
            </x14:sparkline>
            <x14:sparkline>
              <xm:f>'Number of policies'!F114:O114</xm:f>
              <xm:sqref>C114</xm:sqref>
            </x14:sparkline>
            <x14:sparkline>
              <xm:f>'Number of policies'!F115:O115</xm:f>
              <xm:sqref>C115</xm:sqref>
            </x14:sparkline>
            <x14:sparkline>
              <xm:f>'Number of policies'!F116:O116</xm:f>
              <xm:sqref>C116</xm:sqref>
            </x14:sparkline>
            <x14:sparkline>
              <xm:f>'Number of policies'!F117:O117</xm:f>
              <xm:sqref>C117</xm:sqref>
            </x14:sparkline>
            <x14:sparkline>
              <xm:f>'Number of policies'!F118:O118</xm:f>
              <xm:sqref>C118</xm:sqref>
            </x14:sparkline>
            <x14:sparkline>
              <xm:f>'Number of policies'!F119:O119</xm:f>
              <xm:sqref>C119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policies'!F8:O8</xm:f>
              <xm:sqref>C8</xm:sqref>
            </x14:sparkline>
            <x14:sparkline>
              <xm:f>'Number of policies'!F9:O9</xm:f>
              <xm:sqref>C9</xm:sqref>
            </x14:sparkline>
            <x14:sparkline>
              <xm:f>'Number of policies'!F10:O10</xm:f>
              <xm:sqref>C10</xm:sqref>
            </x14:sparkline>
            <x14:sparkline>
              <xm:f>'Number of policies'!F11:O11</xm:f>
              <xm:sqref>C11</xm:sqref>
            </x14:sparkline>
            <x14:sparkline>
              <xm:f>'Number of policies'!F12:O12</xm:f>
              <xm:sqref>C12</xm:sqref>
            </x14:sparkline>
            <x14:sparkline>
              <xm:f>'Number of policies'!F13:O13</xm:f>
              <xm:sqref>C13</xm:sqref>
            </x14:sparkline>
            <x14:sparkline>
              <xm:f>'Number of policies'!F14:O14</xm:f>
              <xm:sqref>C14</xm:sqref>
            </x14:sparkline>
            <x14:sparkline>
              <xm:f>'Number of policies'!F15:O15</xm:f>
              <xm:sqref>C15</xm:sqref>
            </x14:sparkline>
            <x14:sparkline>
              <xm:f>'Number of policies'!F16:O16</xm:f>
              <xm:sqref>C16</xm:sqref>
            </x14:sparkline>
            <x14:sparkline>
              <xm:f>'Number of policies'!F17:O17</xm:f>
              <xm:sqref>C17</xm:sqref>
            </x14:sparkline>
            <x14:sparkline>
              <xm:f>'Number of policies'!F18:O18</xm:f>
              <xm:sqref>C18</xm:sqref>
            </x14:sparkline>
            <x14:sparkline>
              <xm:f>'Number of policies'!F19:O19</xm:f>
              <xm:sqref>C19</xm:sqref>
            </x14:sparkline>
            <x14:sparkline>
              <xm:f>'Number of policies'!F20:O20</xm:f>
              <xm:sqref>C20</xm:sqref>
            </x14:sparkline>
            <x14:sparkline>
              <xm:f>'Number of policies'!F21:O21</xm:f>
              <xm:sqref>C21</xm:sqref>
            </x14:sparkline>
            <x14:sparkline>
              <xm:f>'Number of policies'!F22:O22</xm:f>
              <xm:sqref>C22</xm:sqref>
            </x14:sparkline>
            <x14:sparkline>
              <xm:f>'Number of policies'!F23:O23</xm:f>
              <xm:sqref>C23</xm:sqref>
            </x14:sparkline>
            <x14:sparkline>
              <xm:f>'Number of policies'!F24:O24</xm:f>
              <xm:sqref>C24</xm:sqref>
            </x14:sparkline>
            <x14:sparkline>
              <xm:f>'Number of policies'!F25:O25</xm:f>
              <xm:sqref>C25</xm:sqref>
            </x14:sparkline>
            <x14:sparkline>
              <xm:f>'Number of policies'!F26:O26</xm:f>
              <xm:sqref>C26</xm:sqref>
            </x14:sparkline>
            <x14:sparkline>
              <xm:f>'Number of policies'!F27:O27</xm:f>
              <xm:sqref>C27</xm:sqref>
            </x14:sparkline>
            <x14:sparkline>
              <xm:f>'Number of policies'!F28:O28</xm:f>
              <xm:sqref>C28</xm:sqref>
            </x14:sparkline>
            <x14:sparkline>
              <xm:f>'Number of policies'!F29:O29</xm:f>
              <xm:sqref>C29</xm:sqref>
            </x14:sparkline>
            <x14:sparkline>
              <xm:f>'Number of policies'!F30:O30</xm:f>
              <xm:sqref>C30</xm:sqref>
            </x14:sparkline>
            <x14:sparkline>
              <xm:f>'Number of policies'!F31:O31</xm:f>
              <xm:sqref>C31</xm:sqref>
            </x14:sparkline>
            <x14:sparkline>
              <xm:f>'Number of policies'!F32:O32</xm:f>
              <xm:sqref>C32</xm:sqref>
            </x14:sparkline>
            <x14:sparkline>
              <xm:f>'Number of policies'!F33:O33</xm:f>
              <xm:sqref>C33</xm:sqref>
            </x14:sparkline>
            <x14:sparkline>
              <xm:f>'Number of policies'!F34:O34</xm:f>
              <xm:sqref>C34</xm:sqref>
            </x14:sparkline>
            <x14:sparkline>
              <xm:f>'Number of policies'!F35:O35</xm:f>
              <xm:sqref>C35</xm:sqref>
            </x14:sparkline>
            <x14:sparkline>
              <xm:f>'Number of policies'!F36:O36</xm:f>
              <xm:sqref>C36</xm:sqref>
            </x14:sparkline>
            <x14:sparkline>
              <xm:f>'Number of policies'!F37:O37</xm:f>
              <xm:sqref>C37</xm:sqref>
            </x14:sparkline>
            <x14:sparkline>
              <xm:f>'Number of policies'!F38:O38</xm:f>
              <xm:sqref>C38</xm:sqref>
            </x14:sparkline>
            <x14:sparkline>
              <xm:f>'Number of policies'!F39:O39</xm:f>
              <xm:sqref>C39</xm:sqref>
            </x14:sparkline>
            <x14:sparkline>
              <xm:f>'Number of policies'!F40:O40</xm:f>
              <xm:sqref>C40</xm:sqref>
            </x14:sparkline>
            <x14:sparkline>
              <xm:f>'Number of policies'!F41:O41</xm:f>
              <xm:sqref>C41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policies'!H203:O203</xm:f>
              <xm:sqref>C203</xm:sqref>
            </x14:sparkline>
            <x14:sparkline>
              <xm:f>'Number of policies'!H204:O204</xm:f>
              <xm:sqref>C204</xm:sqref>
            </x14:sparkline>
            <x14:sparkline>
              <xm:f>'Number of policies'!H205:O205</xm:f>
              <xm:sqref>C205</xm:sqref>
            </x14:sparkline>
            <x14:sparkline>
              <xm:f>'Number of policies'!H206:O206</xm:f>
              <xm:sqref>C206</xm:sqref>
            </x14:sparkline>
            <x14:sparkline>
              <xm:f>'Number of policies'!H207:O207</xm:f>
              <xm:sqref>C207</xm:sqref>
            </x14:sparkline>
            <x14:sparkline>
              <xm:f>'Number of policies'!H208:O208</xm:f>
              <xm:sqref>C208</xm:sqref>
            </x14:sparkline>
            <x14:sparkline>
              <xm:f>'Number of policies'!H209:O209</xm:f>
              <xm:sqref>C209</xm:sqref>
            </x14:sparkline>
            <x14:sparkline>
              <xm:f>'Number of policies'!H210:O210</xm:f>
              <xm:sqref>C210</xm:sqref>
            </x14:sparkline>
            <x14:sparkline>
              <xm:f>'Number of policies'!H211:O211</xm:f>
              <xm:sqref>C211</xm:sqref>
            </x14:sparkline>
            <x14:sparkline>
              <xm:f>'Number of policies'!H212:O212</xm:f>
              <xm:sqref>C212</xm:sqref>
            </x14:sparkline>
            <x14:sparkline>
              <xm:f>'Number of policies'!H213:O213</xm:f>
              <xm:sqref>C213</xm:sqref>
            </x14:sparkline>
            <x14:sparkline>
              <xm:f>'Number of policies'!H214:O214</xm:f>
              <xm:sqref>C214</xm:sqref>
            </x14:sparkline>
            <x14:sparkline>
              <xm:f>'Number of policies'!H215:O215</xm:f>
              <xm:sqref>C215</xm:sqref>
            </x14:sparkline>
            <x14:sparkline>
              <xm:f>'Number of policies'!H216:O216</xm:f>
              <xm:sqref>C216</xm:sqref>
            </x14:sparkline>
            <x14:sparkline>
              <xm:f>'Number of policies'!H217:O217</xm:f>
              <xm:sqref>C217</xm:sqref>
            </x14:sparkline>
            <x14:sparkline>
              <xm:f>'Number of policies'!H218:O218</xm:f>
              <xm:sqref>C218</xm:sqref>
            </x14:sparkline>
            <x14:sparkline>
              <xm:f>'Number of policies'!H219:O219</xm:f>
              <xm:sqref>C219</xm:sqref>
            </x14:sparkline>
            <x14:sparkline>
              <xm:f>'Number of policies'!H220:O220</xm:f>
              <xm:sqref>C220</xm:sqref>
            </x14:sparkline>
            <x14:sparkline>
              <xm:f>'Number of policies'!H221:O221</xm:f>
              <xm:sqref>C221</xm:sqref>
            </x14:sparkline>
            <x14:sparkline>
              <xm:f>'Number of policies'!H222:O222</xm:f>
              <xm:sqref>C222</xm:sqref>
            </x14:sparkline>
            <x14:sparkline>
              <xm:f>'Number of policies'!H223:O223</xm:f>
              <xm:sqref>C223</xm:sqref>
            </x14:sparkline>
            <x14:sparkline>
              <xm:f>'Number of policies'!H224:O224</xm:f>
              <xm:sqref>C224</xm:sqref>
            </x14:sparkline>
            <x14:sparkline>
              <xm:f>'Number of policies'!H225:O225</xm:f>
              <xm:sqref>C225</xm:sqref>
            </x14:sparkline>
            <x14:sparkline>
              <xm:f>'Number of policies'!H226:O226</xm:f>
              <xm:sqref>C226</xm:sqref>
            </x14:sparkline>
            <x14:sparkline>
              <xm:f>'Number of policies'!H227:O227</xm:f>
              <xm:sqref>C227</xm:sqref>
            </x14:sparkline>
            <x14:sparkline>
              <xm:f>'Number of policies'!H228:O228</xm:f>
              <xm:sqref>C228</xm:sqref>
            </x14:sparkline>
            <x14:sparkline>
              <xm:f>'Number of policies'!H229:O229</xm:f>
              <xm:sqref>C229</xm:sqref>
            </x14:sparkline>
            <x14:sparkline>
              <xm:f>'Number of policies'!H230:O230</xm:f>
              <xm:sqref>C230</xm:sqref>
            </x14:sparkline>
            <x14:sparkline>
              <xm:f>'Number of policies'!H231:O231</xm:f>
              <xm:sqref>C231</xm:sqref>
            </x14:sparkline>
            <x14:sparkline>
              <xm:f>'Number of policies'!H232:O232</xm:f>
              <xm:sqref>C232</xm:sqref>
            </x14:sparkline>
            <x14:sparkline>
              <xm:f>'Number of policies'!H233:O233</xm:f>
              <xm:sqref>C233</xm:sqref>
            </x14:sparkline>
            <x14:sparkline>
              <xm:f>'Number of policies'!H234:O234</xm:f>
              <xm:sqref>C234</xm:sqref>
            </x14:sparkline>
            <x14:sparkline>
              <xm:f>'Number of policies'!H235:O235</xm:f>
              <xm:sqref>C235</xm:sqref>
            </x14:sparkline>
            <x14:sparkline>
              <xm:f>'Number of policies'!H236:O236</xm:f>
              <xm:sqref>C236</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policies'!H242:O242</xm:f>
              <xm:sqref>C242</xm:sqref>
            </x14:sparkline>
            <x14:sparkline>
              <xm:f>'Number of policies'!H243:O243</xm:f>
              <xm:sqref>C243</xm:sqref>
            </x14:sparkline>
            <x14:sparkline>
              <xm:f>'Number of policies'!H244:O244</xm:f>
              <xm:sqref>C244</xm:sqref>
            </x14:sparkline>
            <x14:sparkline>
              <xm:f>'Number of policies'!H245:O245</xm:f>
              <xm:sqref>C245</xm:sqref>
            </x14:sparkline>
            <x14:sparkline>
              <xm:f>'Number of policies'!H246:O246</xm:f>
              <xm:sqref>C246</xm:sqref>
            </x14:sparkline>
            <x14:sparkline>
              <xm:f>'Number of policies'!H247:O247</xm:f>
              <xm:sqref>C247</xm:sqref>
            </x14:sparkline>
            <x14:sparkline>
              <xm:f>'Number of policies'!H248:O248</xm:f>
              <xm:sqref>C248</xm:sqref>
            </x14:sparkline>
            <x14:sparkline>
              <xm:f>'Number of policies'!H249:O249</xm:f>
              <xm:sqref>C249</xm:sqref>
            </x14:sparkline>
            <x14:sparkline>
              <xm:f>'Number of policies'!H250:O250</xm:f>
              <xm:sqref>C250</xm:sqref>
            </x14:sparkline>
            <x14:sparkline>
              <xm:f>'Number of policies'!H251:O251</xm:f>
              <xm:sqref>C251</xm:sqref>
            </x14:sparkline>
            <x14:sparkline>
              <xm:f>'Number of policies'!H252:O252</xm:f>
              <xm:sqref>C252</xm:sqref>
            </x14:sparkline>
            <x14:sparkline>
              <xm:f>'Number of policies'!H253:O253</xm:f>
              <xm:sqref>C253</xm:sqref>
            </x14:sparkline>
            <x14:sparkline>
              <xm:f>'Number of policies'!H254:O254</xm:f>
              <xm:sqref>C254</xm:sqref>
            </x14:sparkline>
            <x14:sparkline>
              <xm:f>'Number of policies'!H255:O255</xm:f>
              <xm:sqref>C255</xm:sqref>
            </x14:sparkline>
            <x14:sparkline>
              <xm:f>'Number of policies'!H256:O256</xm:f>
              <xm:sqref>C256</xm:sqref>
            </x14:sparkline>
            <x14:sparkline>
              <xm:f>'Number of policies'!H257:O257</xm:f>
              <xm:sqref>C257</xm:sqref>
            </x14:sparkline>
            <x14:sparkline>
              <xm:f>'Number of policies'!H258:O258</xm:f>
              <xm:sqref>C258</xm:sqref>
            </x14:sparkline>
            <x14:sparkline>
              <xm:f>'Number of policies'!H259:O259</xm:f>
              <xm:sqref>C259</xm:sqref>
            </x14:sparkline>
            <x14:sparkline>
              <xm:f>'Number of policies'!H260:O260</xm:f>
              <xm:sqref>C260</xm:sqref>
            </x14:sparkline>
            <x14:sparkline>
              <xm:f>'Number of policies'!H261:O261</xm:f>
              <xm:sqref>C261</xm:sqref>
            </x14:sparkline>
            <x14:sparkline>
              <xm:f>'Number of policies'!H262:O262</xm:f>
              <xm:sqref>C262</xm:sqref>
            </x14:sparkline>
            <x14:sparkline>
              <xm:f>'Number of policies'!H263:O263</xm:f>
              <xm:sqref>C263</xm:sqref>
            </x14:sparkline>
            <x14:sparkline>
              <xm:f>'Number of policies'!H264:O264</xm:f>
              <xm:sqref>C264</xm:sqref>
            </x14:sparkline>
            <x14:sparkline>
              <xm:f>'Number of policies'!H265:O265</xm:f>
              <xm:sqref>C265</xm:sqref>
            </x14:sparkline>
            <x14:sparkline>
              <xm:f>'Number of policies'!H266:O266</xm:f>
              <xm:sqref>C266</xm:sqref>
            </x14:sparkline>
            <x14:sparkline>
              <xm:f>'Number of policies'!H267:O267</xm:f>
              <xm:sqref>C267</xm:sqref>
            </x14:sparkline>
            <x14:sparkline>
              <xm:f>'Number of policies'!H268:O268</xm:f>
              <xm:sqref>C268</xm:sqref>
            </x14:sparkline>
            <x14:sparkline>
              <xm:f>'Number of policies'!H269:O269</xm:f>
              <xm:sqref>C269</xm:sqref>
            </x14:sparkline>
            <x14:sparkline>
              <xm:f>'Number of policies'!H270:O270</xm:f>
              <xm:sqref>C270</xm:sqref>
            </x14:sparkline>
            <x14:sparkline>
              <xm:f>'Number of policies'!H271:O271</xm:f>
              <xm:sqref>C271</xm:sqref>
            </x14:sparkline>
            <x14:sparkline>
              <xm:f>'Number of policies'!H272:O272</xm:f>
              <xm:sqref>C272</xm:sqref>
            </x14:sparkline>
            <x14:sparkline>
              <xm:f>'Number of policies'!H273:O273</xm:f>
              <xm:sqref>C273</xm:sqref>
            </x14:sparkline>
            <x14:sparkline>
              <xm:f>'Number of policies'!H274:O274</xm:f>
              <xm:sqref>C274</xm:sqref>
            </x14:sparkline>
            <x14:sparkline>
              <xm:f>'Number of policies'!H275:O275</xm:f>
              <xm:sqref>C275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policies'!H281:O281</xm:f>
              <xm:sqref>C281</xm:sqref>
            </x14:sparkline>
            <x14:sparkline>
              <xm:f>'Number of policies'!H282:O282</xm:f>
              <xm:sqref>C282</xm:sqref>
            </x14:sparkline>
            <x14:sparkline>
              <xm:f>'Number of policies'!H283:O283</xm:f>
              <xm:sqref>C283</xm:sqref>
            </x14:sparkline>
            <x14:sparkline>
              <xm:f>'Number of policies'!H284:O284</xm:f>
              <xm:sqref>C284</xm:sqref>
            </x14:sparkline>
            <x14:sparkline>
              <xm:f>'Number of policies'!H285:O285</xm:f>
              <xm:sqref>C285</xm:sqref>
            </x14:sparkline>
            <x14:sparkline>
              <xm:f>'Number of policies'!H286:O286</xm:f>
              <xm:sqref>C286</xm:sqref>
            </x14:sparkline>
            <x14:sparkline>
              <xm:f>'Number of policies'!H287:O287</xm:f>
              <xm:sqref>C287</xm:sqref>
            </x14:sparkline>
            <x14:sparkline>
              <xm:f>'Number of policies'!H288:O288</xm:f>
              <xm:sqref>C288</xm:sqref>
            </x14:sparkline>
            <x14:sparkline>
              <xm:f>'Number of policies'!H289:O289</xm:f>
              <xm:sqref>C289</xm:sqref>
            </x14:sparkline>
            <x14:sparkline>
              <xm:f>'Number of policies'!H290:O290</xm:f>
              <xm:sqref>C290</xm:sqref>
            </x14:sparkline>
            <x14:sparkline>
              <xm:f>'Number of policies'!H291:O291</xm:f>
              <xm:sqref>C291</xm:sqref>
            </x14:sparkline>
            <x14:sparkline>
              <xm:f>'Number of policies'!H292:O292</xm:f>
              <xm:sqref>C292</xm:sqref>
            </x14:sparkline>
            <x14:sparkline>
              <xm:f>'Number of policies'!H293:O293</xm:f>
              <xm:sqref>C293</xm:sqref>
            </x14:sparkline>
            <x14:sparkline>
              <xm:f>'Number of policies'!H294:O294</xm:f>
              <xm:sqref>C294</xm:sqref>
            </x14:sparkline>
            <x14:sparkline>
              <xm:f>'Number of policies'!H295:O295</xm:f>
              <xm:sqref>C295</xm:sqref>
            </x14:sparkline>
            <x14:sparkline>
              <xm:f>'Number of policies'!H296:O296</xm:f>
              <xm:sqref>C296</xm:sqref>
            </x14:sparkline>
            <x14:sparkline>
              <xm:f>'Number of policies'!H297:O297</xm:f>
              <xm:sqref>C297</xm:sqref>
            </x14:sparkline>
            <x14:sparkline>
              <xm:f>'Number of policies'!H298:O298</xm:f>
              <xm:sqref>C298</xm:sqref>
            </x14:sparkline>
            <x14:sparkline>
              <xm:f>'Number of policies'!H299:O299</xm:f>
              <xm:sqref>C299</xm:sqref>
            </x14:sparkline>
            <x14:sparkline>
              <xm:f>'Number of policies'!H300:O300</xm:f>
              <xm:sqref>C300</xm:sqref>
            </x14:sparkline>
            <x14:sparkline>
              <xm:f>'Number of policies'!H301:O301</xm:f>
              <xm:sqref>C301</xm:sqref>
            </x14:sparkline>
            <x14:sparkline>
              <xm:f>'Number of policies'!H302:O302</xm:f>
              <xm:sqref>C302</xm:sqref>
            </x14:sparkline>
            <x14:sparkline>
              <xm:f>'Number of policies'!H303:O303</xm:f>
              <xm:sqref>C303</xm:sqref>
            </x14:sparkline>
            <x14:sparkline>
              <xm:f>'Number of policies'!H304:O304</xm:f>
              <xm:sqref>C304</xm:sqref>
            </x14:sparkline>
            <x14:sparkline>
              <xm:f>'Number of policies'!H305:O305</xm:f>
              <xm:sqref>C305</xm:sqref>
            </x14:sparkline>
            <x14:sparkline>
              <xm:f>'Number of policies'!H306:O306</xm:f>
              <xm:sqref>C306</xm:sqref>
            </x14:sparkline>
            <x14:sparkline>
              <xm:f>'Number of policies'!H307:O307</xm:f>
              <xm:sqref>C307</xm:sqref>
            </x14:sparkline>
            <x14:sparkline>
              <xm:f>'Number of policies'!H308:O308</xm:f>
              <xm:sqref>C308</xm:sqref>
            </x14:sparkline>
            <x14:sparkline>
              <xm:f>'Number of policies'!H309:O309</xm:f>
              <xm:sqref>C309</xm:sqref>
            </x14:sparkline>
            <x14:sparkline>
              <xm:f>'Number of policies'!H310:O310</xm:f>
              <xm:sqref>C310</xm:sqref>
            </x14:sparkline>
            <x14:sparkline>
              <xm:f>'Number of policies'!H311:O311</xm:f>
              <xm:sqref>C311</xm:sqref>
            </x14:sparkline>
            <x14:sparkline>
              <xm:f>'Number of policies'!H312:O312</xm:f>
              <xm:sqref>C312</xm:sqref>
            </x14:sparkline>
            <x14:sparkline>
              <xm:f>'Number of policies'!H313:O313</xm:f>
              <xm:sqref>C313</xm:sqref>
            </x14:sparkline>
            <x14:sparkline>
              <xm:f>'Number of policies'!H314:O314</xm:f>
              <xm:sqref>C314</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policies'!F47:O47</xm:f>
              <xm:sqref>C47</xm:sqref>
            </x14:sparkline>
            <x14:sparkline>
              <xm:f>'Number of policies'!F48:O48</xm:f>
              <xm:sqref>C48</xm:sqref>
            </x14:sparkline>
            <x14:sparkline>
              <xm:f>'Number of policies'!F49:O49</xm:f>
              <xm:sqref>C49</xm:sqref>
            </x14:sparkline>
            <x14:sparkline>
              <xm:f>'Number of policies'!F50:O50</xm:f>
              <xm:sqref>C50</xm:sqref>
            </x14:sparkline>
            <x14:sparkline>
              <xm:f>'Number of policies'!F51:O51</xm:f>
              <xm:sqref>C51</xm:sqref>
            </x14:sparkline>
            <x14:sparkline>
              <xm:f>'Number of policies'!F52:O52</xm:f>
              <xm:sqref>C52</xm:sqref>
            </x14:sparkline>
            <x14:sparkline>
              <xm:f>'Number of policies'!F53:O53</xm:f>
              <xm:sqref>C53</xm:sqref>
            </x14:sparkline>
            <x14:sparkline>
              <xm:f>'Number of policies'!F54:O54</xm:f>
              <xm:sqref>C54</xm:sqref>
            </x14:sparkline>
            <x14:sparkline>
              <xm:f>'Number of policies'!F55:O55</xm:f>
              <xm:sqref>C55</xm:sqref>
            </x14:sparkline>
            <x14:sparkline>
              <xm:f>'Number of policies'!F56:O56</xm:f>
              <xm:sqref>C56</xm:sqref>
            </x14:sparkline>
            <x14:sparkline>
              <xm:f>'Number of policies'!F57:O57</xm:f>
              <xm:sqref>C57</xm:sqref>
            </x14:sparkline>
            <x14:sparkline>
              <xm:f>'Number of policies'!F58:O58</xm:f>
              <xm:sqref>C58</xm:sqref>
            </x14:sparkline>
            <x14:sparkline>
              <xm:f>'Number of policies'!F59:O59</xm:f>
              <xm:sqref>C59</xm:sqref>
            </x14:sparkline>
            <x14:sparkline>
              <xm:f>'Number of policies'!F60:O60</xm:f>
              <xm:sqref>C60</xm:sqref>
            </x14:sparkline>
            <x14:sparkline>
              <xm:f>'Number of policies'!F61:O61</xm:f>
              <xm:sqref>C61</xm:sqref>
            </x14:sparkline>
            <x14:sparkline>
              <xm:f>'Number of policies'!F62:O62</xm:f>
              <xm:sqref>C62</xm:sqref>
            </x14:sparkline>
            <x14:sparkline>
              <xm:f>'Number of policies'!F63:O63</xm:f>
              <xm:sqref>C63</xm:sqref>
            </x14:sparkline>
            <x14:sparkline>
              <xm:f>'Number of policies'!F64:O64</xm:f>
              <xm:sqref>C64</xm:sqref>
            </x14:sparkline>
            <x14:sparkline>
              <xm:f>'Number of policies'!F65:O65</xm:f>
              <xm:sqref>C65</xm:sqref>
            </x14:sparkline>
            <x14:sparkline>
              <xm:f>'Number of policies'!F66:O66</xm:f>
              <xm:sqref>C66</xm:sqref>
            </x14:sparkline>
            <x14:sparkline>
              <xm:f>'Number of policies'!F67:O67</xm:f>
              <xm:sqref>C67</xm:sqref>
            </x14:sparkline>
            <x14:sparkline>
              <xm:f>'Number of policies'!F68:O68</xm:f>
              <xm:sqref>C68</xm:sqref>
            </x14:sparkline>
            <x14:sparkline>
              <xm:f>'Number of policies'!F69:O69</xm:f>
              <xm:sqref>C69</xm:sqref>
            </x14:sparkline>
            <x14:sparkline>
              <xm:f>'Number of policies'!F70:O70</xm:f>
              <xm:sqref>C70</xm:sqref>
            </x14:sparkline>
            <x14:sparkline>
              <xm:f>'Number of policies'!F71:O71</xm:f>
              <xm:sqref>C71</xm:sqref>
            </x14:sparkline>
            <x14:sparkline>
              <xm:f>'Number of policies'!F72:O72</xm:f>
              <xm:sqref>C72</xm:sqref>
            </x14:sparkline>
            <x14:sparkline>
              <xm:f>'Number of policies'!F73:O73</xm:f>
              <xm:sqref>C73</xm:sqref>
            </x14:sparkline>
            <x14:sparkline>
              <xm:f>'Number of policies'!F74:O74</xm:f>
              <xm:sqref>C74</xm:sqref>
            </x14:sparkline>
            <x14:sparkline>
              <xm:f>'Number of policies'!F75:O75</xm:f>
              <xm:sqref>C75</xm:sqref>
            </x14:sparkline>
            <x14:sparkline>
              <xm:f>'Number of policies'!F76:O76</xm:f>
              <xm:sqref>C76</xm:sqref>
            </x14:sparkline>
            <x14:sparkline>
              <xm:f>'Number of policies'!F77:O77</xm:f>
              <xm:sqref>C77</xm:sqref>
            </x14:sparkline>
            <x14:sparkline>
              <xm:f>'Number of policies'!F78:O78</xm:f>
              <xm:sqref>C78</xm:sqref>
            </x14:sparkline>
            <x14:sparkline>
              <xm:f>'Number of policies'!F79:O79</xm:f>
              <xm:sqref>C79</xm:sqref>
            </x14:sparkline>
            <x14:sparkline>
              <xm:f>'Number of policies'!F80:O80</xm:f>
              <xm:sqref>C80</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pageSetUpPr fitToPage="1"/>
  </sheetPr>
  <dimension ref="C2:R275"/>
  <sheetViews>
    <sheetView showGridLines="0" zoomScale="80" zoomScaleNormal="80" workbookViewId="0">
      <pane xSplit="5" ySplit="3" topLeftCell="F248" activePane="bottomRight" state="frozen"/>
      <selection pane="topRight" activeCell="F1" sqref="F1"/>
      <selection pane="bottomLeft" activeCell="A4" sqref="A4"/>
      <selection pane="bottomRight" activeCell="L235" sqref="L235"/>
    </sheetView>
  </sheetViews>
  <sheetFormatPr defaultRowHeight="10.5" x14ac:dyDescent="0.15"/>
  <cols>
    <col min="3" max="3" width="11.7109375" customWidth="1"/>
    <col min="4" max="4" width="13.5703125" customWidth="1"/>
    <col min="5" max="5" width="10.28515625" customWidth="1"/>
    <col min="6" max="18" width="18.7109375" customWidth="1"/>
  </cols>
  <sheetData>
    <row r="2" spans="3:18" ht="18.75" x14ac:dyDescent="0.15">
      <c r="E2" s="269" t="s">
        <v>125</v>
      </c>
      <c r="F2" s="270"/>
      <c r="G2" s="270"/>
      <c r="H2" s="270"/>
      <c r="I2" s="270"/>
      <c r="J2" s="270" t="s">
        <v>36</v>
      </c>
      <c r="K2" s="270"/>
      <c r="L2" s="270"/>
      <c r="M2" s="270"/>
      <c r="N2" s="270"/>
      <c r="O2" s="271"/>
    </row>
    <row r="3" spans="3:18" x14ac:dyDescent="0.15">
      <c r="E3" s="90"/>
    </row>
    <row r="5" spans="3:18" ht="18.75" x14ac:dyDescent="0.25">
      <c r="C5" s="264" t="s">
        <v>214</v>
      </c>
      <c r="D5" s="265"/>
      <c r="E5" s="269" t="s">
        <v>344</v>
      </c>
      <c r="F5" s="270"/>
      <c r="G5" s="270"/>
      <c r="H5" s="270"/>
      <c r="I5" s="270"/>
      <c r="J5" s="270"/>
      <c r="K5" s="270"/>
      <c r="L5" s="270"/>
      <c r="M5" s="270"/>
      <c r="N5" s="270"/>
      <c r="O5" s="271" t="s">
        <v>42</v>
      </c>
      <c r="Q5" s="49"/>
      <c r="R5" s="49"/>
    </row>
    <row r="6" spans="3:18" ht="15" x14ac:dyDescent="0.15">
      <c r="C6" s="262" t="s">
        <v>93</v>
      </c>
      <c r="D6" s="263"/>
      <c r="E6" s="43">
        <v>1</v>
      </c>
      <c r="F6" s="44">
        <v>2004</v>
      </c>
      <c r="G6" s="44">
        <f t="shared" ref="G6:O6" si="0">F6+1</f>
        <v>2005</v>
      </c>
      <c r="H6" s="44">
        <f t="shared" si="0"/>
        <v>2006</v>
      </c>
      <c r="I6" s="44">
        <f t="shared" si="0"/>
        <v>2007</v>
      </c>
      <c r="J6" s="44">
        <f t="shared" si="0"/>
        <v>2008</v>
      </c>
      <c r="K6" s="44">
        <f t="shared" si="0"/>
        <v>2009</v>
      </c>
      <c r="L6" s="44">
        <f t="shared" si="0"/>
        <v>2010</v>
      </c>
      <c r="M6" s="44">
        <f t="shared" si="0"/>
        <v>2011</v>
      </c>
      <c r="N6" s="44">
        <f t="shared" si="0"/>
        <v>2012</v>
      </c>
      <c r="O6" s="44">
        <f t="shared" si="0"/>
        <v>2013</v>
      </c>
      <c r="P6" s="83" t="s">
        <v>91</v>
      </c>
      <c r="Q6" s="46" t="s">
        <v>88</v>
      </c>
      <c r="R6" s="47" t="s">
        <v>89</v>
      </c>
    </row>
    <row r="7" spans="3:18" ht="15" x14ac:dyDescent="0.25">
      <c r="C7" s="256"/>
      <c r="D7" s="257"/>
      <c r="E7" s="51" t="s">
        <v>0</v>
      </c>
      <c r="F7" s="166">
        <f>Companies_DATA!F85</f>
        <v>3173792</v>
      </c>
      <c r="G7" s="52">
        <f>Companies_DATA!G85</f>
        <v>3107878</v>
      </c>
      <c r="H7" s="52">
        <f>Companies_DATA!H85</f>
        <v>3290586</v>
      </c>
      <c r="I7" s="52">
        <f>Companies_DATA!I85</f>
        <v>3299535</v>
      </c>
      <c r="J7" s="52">
        <f>Companies_DATA!J85</f>
        <v>3338840</v>
      </c>
      <c r="K7" s="52">
        <f>Companies_DATA!K85</f>
        <v>3349038</v>
      </c>
      <c r="L7" s="52">
        <f>Companies_DATA!L85</f>
        <v>3177317</v>
      </c>
      <c r="M7" s="52">
        <f>Companies_DATA!M85</f>
        <v>3205739</v>
      </c>
      <c r="N7" s="52">
        <f>Companies_DATA!N85</f>
        <v>3376619</v>
      </c>
      <c r="O7" s="167">
        <f>Companies_DATA!O85</f>
        <v>3257615</v>
      </c>
      <c r="P7" s="62">
        <f>O7/$O$39</f>
        <v>0.47055725454640945</v>
      </c>
      <c r="Q7" s="48">
        <f>IF(OR(O7=0,N7=0),"-",O7/N7-1)</f>
        <v>-3.5243537988739582E-2</v>
      </c>
      <c r="R7" s="48">
        <f>IF(OR(O7=0, F7=0),"-",O7/F7-1)</f>
        <v>2.6410993537068661E-2</v>
      </c>
    </row>
    <row r="8" spans="3:18" ht="15" x14ac:dyDescent="0.25">
      <c r="C8" s="256"/>
      <c r="D8" s="257"/>
      <c r="E8" s="51" t="s">
        <v>1</v>
      </c>
      <c r="F8" s="53">
        <f>Companies_DATA!F86</f>
        <v>0</v>
      </c>
      <c r="G8" s="53">
        <f>Companies_DATA!G86</f>
        <v>0</v>
      </c>
      <c r="H8" s="53">
        <f>Companies_DATA!H86</f>
        <v>0</v>
      </c>
      <c r="I8" s="53">
        <f>Companies_DATA!I86</f>
        <v>0</v>
      </c>
      <c r="J8" s="53">
        <f>Companies_DATA!J86</f>
        <v>0</v>
      </c>
      <c r="K8" s="53">
        <f>Companies_DATA!K86</f>
        <v>0</v>
      </c>
      <c r="L8" s="53">
        <f>Companies_DATA!L86</f>
        <v>0</v>
      </c>
      <c r="M8" s="53">
        <f>Companies_DATA!M86</f>
        <v>0</v>
      </c>
      <c r="N8" s="53">
        <f>Companies_DATA!N86</f>
        <v>0</v>
      </c>
      <c r="O8" s="53">
        <f>Companies_DATA!O86</f>
        <v>0</v>
      </c>
      <c r="P8" s="62">
        <f t="shared" ref="P8:P39" si="1">O8/$O$39</f>
        <v>0</v>
      </c>
      <c r="Q8" s="48" t="str">
        <f t="shared" ref="Q8:Q38" si="2">IF(OR(O8=0,N8=0),"-",O8/N8-1)</f>
        <v>-</v>
      </c>
      <c r="R8" s="48" t="str">
        <f t="shared" ref="R8:R38" si="3">IF(OR(O8=0, F8=0),"-",O8/F8-1)</f>
        <v>-</v>
      </c>
    </row>
    <row r="9" spans="3:18" ht="15" x14ac:dyDescent="0.25">
      <c r="C9" s="256"/>
      <c r="D9" s="257"/>
      <c r="E9" s="51" t="s">
        <v>2</v>
      </c>
      <c r="F9" s="53">
        <f>Companies_DATA!F87</f>
        <v>0</v>
      </c>
      <c r="G9" s="53">
        <f>Companies_DATA!G87</f>
        <v>0</v>
      </c>
      <c r="H9" s="53">
        <f>Companies_DATA!H87</f>
        <v>0</v>
      </c>
      <c r="I9" s="53">
        <f>Companies_DATA!I87</f>
        <v>0</v>
      </c>
      <c r="J9" s="53">
        <f>Companies_DATA!J87</f>
        <v>0</v>
      </c>
      <c r="K9" s="53">
        <f>Companies_DATA!K87</f>
        <v>0</v>
      </c>
      <c r="L9" s="53">
        <f>Companies_DATA!L87</f>
        <v>0</v>
      </c>
      <c r="M9" s="53">
        <f>Companies_DATA!M87</f>
        <v>0</v>
      </c>
      <c r="N9" s="53">
        <f>Companies_DATA!N87</f>
        <v>0</v>
      </c>
      <c r="O9" s="53">
        <f>Companies_DATA!O87</f>
        <v>0</v>
      </c>
      <c r="P9" s="62">
        <f t="shared" si="1"/>
        <v>0</v>
      </c>
      <c r="Q9" s="48" t="str">
        <f t="shared" si="2"/>
        <v>-</v>
      </c>
      <c r="R9" s="48" t="str">
        <f t="shared" si="3"/>
        <v>-</v>
      </c>
    </row>
    <row r="10" spans="3:18" ht="15" x14ac:dyDescent="0.25">
      <c r="C10" s="256"/>
      <c r="D10" s="257"/>
      <c r="E10" s="51" t="s">
        <v>3</v>
      </c>
      <c r="F10" s="53">
        <f>Companies_DATA!F88</f>
        <v>0</v>
      </c>
      <c r="G10" s="53">
        <f>Companies_DATA!G88</f>
        <v>0</v>
      </c>
      <c r="H10" s="53">
        <f>Companies_DATA!H88</f>
        <v>0</v>
      </c>
      <c r="I10" s="53">
        <f>Companies_DATA!I88</f>
        <v>0</v>
      </c>
      <c r="J10" s="53">
        <f>Companies_DATA!J88</f>
        <v>0</v>
      </c>
      <c r="K10" s="53">
        <f>Companies_DATA!K88</f>
        <v>0</v>
      </c>
      <c r="L10" s="53">
        <f>Companies_DATA!L88</f>
        <v>0</v>
      </c>
      <c r="M10" s="53">
        <f>Companies_DATA!M88</f>
        <v>0</v>
      </c>
      <c r="N10" s="53">
        <f>Companies_DATA!N88</f>
        <v>0</v>
      </c>
      <c r="O10" s="53">
        <f>Companies_DATA!O88</f>
        <v>0</v>
      </c>
      <c r="P10" s="62">
        <f t="shared" si="1"/>
        <v>0</v>
      </c>
      <c r="Q10" s="48" t="str">
        <f t="shared" si="2"/>
        <v>-</v>
      </c>
      <c r="R10" s="48" t="str">
        <f t="shared" si="3"/>
        <v>-</v>
      </c>
    </row>
    <row r="11" spans="3:18" ht="15" x14ac:dyDescent="0.25">
      <c r="C11" s="256"/>
      <c r="D11" s="257"/>
      <c r="E11" s="51" t="s">
        <v>4</v>
      </c>
      <c r="F11" s="53">
        <f>Companies_DATA!F89</f>
        <v>0</v>
      </c>
      <c r="G11" s="53">
        <f>Companies_DATA!G89</f>
        <v>0</v>
      </c>
      <c r="H11" s="53">
        <f>Companies_DATA!H89</f>
        <v>0</v>
      </c>
      <c r="I11" s="53">
        <f>Companies_DATA!I89</f>
        <v>0</v>
      </c>
      <c r="J11" s="53">
        <f>Companies_DATA!J89</f>
        <v>0</v>
      </c>
      <c r="K11" s="53">
        <f>Companies_DATA!K89</f>
        <v>0</v>
      </c>
      <c r="L11" s="53">
        <f>Companies_DATA!L89</f>
        <v>0</v>
      </c>
      <c r="M11" s="53">
        <f>Companies_DATA!M89</f>
        <v>0</v>
      </c>
      <c r="N11" s="53">
        <f>Companies_DATA!N89</f>
        <v>0</v>
      </c>
      <c r="O11" s="53">
        <f>Companies_DATA!O89</f>
        <v>0</v>
      </c>
      <c r="P11" s="62">
        <f t="shared" si="1"/>
        <v>0</v>
      </c>
      <c r="Q11" s="48" t="str">
        <f t="shared" si="2"/>
        <v>-</v>
      </c>
      <c r="R11" s="48" t="str">
        <f t="shared" si="3"/>
        <v>-</v>
      </c>
    </row>
    <row r="12" spans="3:18" ht="15" x14ac:dyDescent="0.25">
      <c r="C12" s="256"/>
      <c r="D12" s="257"/>
      <c r="E12" s="51" t="s">
        <v>5</v>
      </c>
      <c r="F12" s="53">
        <f>Companies_DATA!F90</f>
        <v>0</v>
      </c>
      <c r="G12" s="53">
        <f>Companies_DATA!G90</f>
        <v>0</v>
      </c>
      <c r="H12" s="53">
        <f>Companies_DATA!H90</f>
        <v>0</v>
      </c>
      <c r="I12" s="53">
        <f>Companies_DATA!I90</f>
        <v>0</v>
      </c>
      <c r="J12" s="53">
        <f>Companies_DATA!J90</f>
        <v>1299403</v>
      </c>
      <c r="K12" s="53">
        <f>Companies_DATA!K90</f>
        <v>1344917</v>
      </c>
      <c r="L12" s="53">
        <f>Companies_DATA!L90</f>
        <v>1524375</v>
      </c>
      <c r="M12" s="53">
        <f>Companies_DATA!M90</f>
        <v>1418459</v>
      </c>
      <c r="N12" s="53">
        <f>Companies_DATA!N90</f>
        <v>1455939</v>
      </c>
      <c r="O12" s="53">
        <f>Companies_DATA!O90</f>
        <v>1585835</v>
      </c>
      <c r="P12" s="62">
        <f t="shared" si="1"/>
        <v>0.22907131866829114</v>
      </c>
      <c r="Q12" s="48">
        <f t="shared" si="2"/>
        <v>8.9218023557305681E-2</v>
      </c>
      <c r="R12" s="48" t="str">
        <f t="shared" si="3"/>
        <v>-</v>
      </c>
    </row>
    <row r="13" spans="3:18" ht="15" x14ac:dyDescent="0.25">
      <c r="C13" s="256"/>
      <c r="D13" s="257"/>
      <c r="E13" s="51" t="s">
        <v>6</v>
      </c>
      <c r="F13" s="53">
        <f>Companies_DATA!F91</f>
        <v>0</v>
      </c>
      <c r="G13" s="53">
        <f>Companies_DATA!G91</f>
        <v>0</v>
      </c>
      <c r="H13" s="53">
        <f>Companies_DATA!H91</f>
        <v>0</v>
      </c>
      <c r="I13" s="53">
        <f>Companies_DATA!I91</f>
        <v>0</v>
      </c>
      <c r="J13" s="53">
        <f>Companies_DATA!J91</f>
        <v>0</v>
      </c>
      <c r="K13" s="53">
        <f>Companies_DATA!K91</f>
        <v>0</v>
      </c>
      <c r="L13" s="53">
        <f>Companies_DATA!L91</f>
        <v>0</v>
      </c>
      <c r="M13" s="53">
        <f>Companies_DATA!M91</f>
        <v>0</v>
      </c>
      <c r="N13" s="53">
        <f>Companies_DATA!N91</f>
        <v>0</v>
      </c>
      <c r="O13" s="53">
        <f>Companies_DATA!O91</f>
        <v>0</v>
      </c>
      <c r="P13" s="62">
        <f t="shared" si="1"/>
        <v>0</v>
      </c>
      <c r="Q13" s="48" t="str">
        <f t="shared" si="2"/>
        <v>-</v>
      </c>
      <c r="R13" s="48" t="str">
        <f t="shared" si="3"/>
        <v>-</v>
      </c>
    </row>
    <row r="14" spans="3:18" ht="15" x14ac:dyDescent="0.25">
      <c r="C14" s="256"/>
      <c r="D14" s="257"/>
      <c r="E14" s="51" t="s">
        <v>7</v>
      </c>
      <c r="F14" s="53">
        <f>Companies_DATA!F92</f>
        <v>0</v>
      </c>
      <c r="G14" s="53">
        <f>Companies_DATA!G92</f>
        <v>0</v>
      </c>
      <c r="H14" s="53">
        <f>Companies_DATA!H92</f>
        <v>0</v>
      </c>
      <c r="I14" s="53">
        <f>Companies_DATA!I92</f>
        <v>0</v>
      </c>
      <c r="J14" s="53">
        <f>Companies_DATA!J92</f>
        <v>0</v>
      </c>
      <c r="K14" s="53">
        <f>Companies_DATA!K92</f>
        <v>0</v>
      </c>
      <c r="L14" s="53">
        <f>Companies_DATA!L92</f>
        <v>0</v>
      </c>
      <c r="M14" s="53">
        <f>Companies_DATA!M92</f>
        <v>0</v>
      </c>
      <c r="N14" s="53">
        <f>Companies_DATA!N92</f>
        <v>0</v>
      </c>
      <c r="O14" s="53">
        <f>Companies_DATA!O92</f>
        <v>0</v>
      </c>
      <c r="P14" s="62">
        <f t="shared" si="1"/>
        <v>0</v>
      </c>
      <c r="Q14" s="48" t="str">
        <f t="shared" si="2"/>
        <v>-</v>
      </c>
      <c r="R14" s="48" t="str">
        <f t="shared" si="3"/>
        <v>-</v>
      </c>
    </row>
    <row r="15" spans="3:18" ht="15" x14ac:dyDescent="0.25">
      <c r="C15" s="256"/>
      <c r="D15" s="257"/>
      <c r="E15" s="51" t="s">
        <v>8</v>
      </c>
      <c r="F15" s="53">
        <f>Companies_DATA!F93</f>
        <v>0</v>
      </c>
      <c r="G15" s="53">
        <f>Companies_DATA!G93</f>
        <v>0</v>
      </c>
      <c r="H15" s="53">
        <f>Companies_DATA!H93</f>
        <v>0</v>
      </c>
      <c r="I15" s="53">
        <f>Companies_DATA!I93</f>
        <v>0</v>
      </c>
      <c r="J15" s="53">
        <f>Companies_DATA!J93</f>
        <v>0</v>
      </c>
      <c r="K15" s="53">
        <f>Companies_DATA!K93</f>
        <v>0</v>
      </c>
      <c r="L15" s="53">
        <f>Companies_DATA!L93</f>
        <v>0</v>
      </c>
      <c r="M15" s="53">
        <f>Companies_DATA!M93</f>
        <v>0</v>
      </c>
      <c r="N15" s="53">
        <f>Companies_DATA!N93</f>
        <v>0</v>
      </c>
      <c r="O15" s="53">
        <f>Companies_DATA!O93</f>
        <v>0</v>
      </c>
      <c r="P15" s="62">
        <f t="shared" si="1"/>
        <v>0</v>
      </c>
      <c r="Q15" s="48" t="str">
        <f t="shared" si="2"/>
        <v>-</v>
      </c>
      <c r="R15" s="48" t="str">
        <f t="shared" si="3"/>
        <v>-</v>
      </c>
    </row>
    <row r="16" spans="3:18" ht="15" x14ac:dyDescent="0.25">
      <c r="C16" s="256"/>
      <c r="D16" s="257"/>
      <c r="E16" s="51" t="s">
        <v>9</v>
      </c>
      <c r="F16" s="53">
        <f>Companies_DATA!F94</f>
        <v>0</v>
      </c>
      <c r="G16" s="53">
        <f>Companies_DATA!G94</f>
        <v>0</v>
      </c>
      <c r="H16" s="53">
        <f>Companies_DATA!H94</f>
        <v>0</v>
      </c>
      <c r="I16" s="53">
        <f>Companies_DATA!I94</f>
        <v>0</v>
      </c>
      <c r="J16" s="53">
        <f>Companies_DATA!J94</f>
        <v>0</v>
      </c>
      <c r="K16" s="53">
        <f>Companies_DATA!K94</f>
        <v>0</v>
      </c>
      <c r="L16" s="53">
        <f>Companies_DATA!L94</f>
        <v>0</v>
      </c>
      <c r="M16" s="53">
        <f>Companies_DATA!M94</f>
        <v>0</v>
      </c>
      <c r="N16" s="53">
        <f>Companies_DATA!N94</f>
        <v>0</v>
      </c>
      <c r="O16" s="53">
        <f>Companies_DATA!O94</f>
        <v>0</v>
      </c>
      <c r="P16" s="62">
        <f t="shared" si="1"/>
        <v>0</v>
      </c>
      <c r="Q16" s="48" t="str">
        <f t="shared" si="2"/>
        <v>-</v>
      </c>
      <c r="R16" s="48" t="str">
        <f t="shared" si="3"/>
        <v>-</v>
      </c>
    </row>
    <row r="17" spans="3:18" ht="15" x14ac:dyDescent="0.25">
      <c r="C17" s="256"/>
      <c r="D17" s="257"/>
      <c r="E17" s="51" t="s">
        <v>10</v>
      </c>
      <c r="F17" s="53">
        <f>Companies_DATA!F95</f>
        <v>0</v>
      </c>
      <c r="G17" s="53">
        <f>Companies_DATA!G95</f>
        <v>0</v>
      </c>
      <c r="H17" s="53">
        <f>Companies_DATA!H95</f>
        <v>0</v>
      </c>
      <c r="I17" s="53">
        <f>Companies_DATA!I95</f>
        <v>0</v>
      </c>
      <c r="J17" s="53">
        <f>Companies_DATA!J95</f>
        <v>0</v>
      </c>
      <c r="K17" s="53">
        <f>Companies_DATA!K95</f>
        <v>0</v>
      </c>
      <c r="L17" s="53">
        <f>Companies_DATA!L95</f>
        <v>0</v>
      </c>
      <c r="M17" s="53">
        <f>Companies_DATA!M95</f>
        <v>0</v>
      </c>
      <c r="N17" s="53">
        <f>Companies_DATA!N95</f>
        <v>0</v>
      </c>
      <c r="O17" s="53">
        <f>Companies_DATA!O95</f>
        <v>0</v>
      </c>
      <c r="P17" s="62">
        <f t="shared" si="1"/>
        <v>0</v>
      </c>
      <c r="Q17" s="48" t="str">
        <f t="shared" si="2"/>
        <v>-</v>
      </c>
      <c r="R17" s="48" t="str">
        <f t="shared" si="3"/>
        <v>-</v>
      </c>
    </row>
    <row r="18" spans="3:18" ht="15" x14ac:dyDescent="0.25">
      <c r="C18" s="256"/>
      <c r="D18" s="257"/>
      <c r="E18" s="51" t="s">
        <v>11</v>
      </c>
      <c r="F18" s="53">
        <f>Companies_DATA!F96</f>
        <v>0</v>
      </c>
      <c r="G18" s="53">
        <f>Companies_DATA!G96</f>
        <v>0</v>
      </c>
      <c r="H18" s="53">
        <f>Companies_DATA!H96</f>
        <v>0</v>
      </c>
      <c r="I18" s="53">
        <f>Companies_DATA!I96</f>
        <v>0</v>
      </c>
      <c r="J18" s="53">
        <f>Companies_DATA!J96</f>
        <v>0</v>
      </c>
      <c r="K18" s="53">
        <f>Companies_DATA!K96</f>
        <v>0</v>
      </c>
      <c r="L18" s="53">
        <f>Companies_DATA!L96</f>
        <v>0</v>
      </c>
      <c r="M18" s="53">
        <f>Companies_DATA!M96</f>
        <v>0</v>
      </c>
      <c r="N18" s="53">
        <f>Companies_DATA!N96</f>
        <v>0</v>
      </c>
      <c r="O18" s="53">
        <f>Companies_DATA!O96</f>
        <v>0</v>
      </c>
      <c r="P18" s="62">
        <f t="shared" si="1"/>
        <v>0</v>
      </c>
      <c r="Q18" s="48" t="str">
        <f t="shared" si="2"/>
        <v>-</v>
      </c>
      <c r="R18" s="48" t="str">
        <f t="shared" si="3"/>
        <v>-</v>
      </c>
    </row>
    <row r="19" spans="3:18" ht="15" x14ac:dyDescent="0.25">
      <c r="C19" s="256"/>
      <c r="D19" s="257"/>
      <c r="E19" s="51" t="s">
        <v>12</v>
      </c>
      <c r="F19" s="53">
        <f>Companies_DATA!F97</f>
        <v>0</v>
      </c>
      <c r="G19" s="53">
        <f>Companies_DATA!G97</f>
        <v>0</v>
      </c>
      <c r="H19" s="53">
        <f>Companies_DATA!H97</f>
        <v>0</v>
      </c>
      <c r="I19" s="53">
        <f>Companies_DATA!I97</f>
        <v>0</v>
      </c>
      <c r="J19" s="53">
        <f>Companies_DATA!J97</f>
        <v>0</v>
      </c>
      <c r="K19" s="53">
        <f>Companies_DATA!K97</f>
        <v>0</v>
      </c>
      <c r="L19" s="53">
        <f>Companies_DATA!L97</f>
        <v>0</v>
      </c>
      <c r="M19" s="53">
        <f>Companies_DATA!M97</f>
        <v>0</v>
      </c>
      <c r="N19" s="53">
        <f>Companies_DATA!N97</f>
        <v>0</v>
      </c>
      <c r="O19" s="53">
        <f>Companies_DATA!O97</f>
        <v>0</v>
      </c>
      <c r="P19" s="62">
        <f t="shared" si="1"/>
        <v>0</v>
      </c>
      <c r="Q19" s="48" t="str">
        <f t="shared" si="2"/>
        <v>-</v>
      </c>
      <c r="R19" s="48" t="str">
        <f t="shared" si="3"/>
        <v>-</v>
      </c>
    </row>
    <row r="20" spans="3:18" ht="15" x14ac:dyDescent="0.25">
      <c r="C20" s="256"/>
      <c r="D20" s="257"/>
      <c r="E20" s="51" t="s">
        <v>13</v>
      </c>
      <c r="F20" s="53">
        <f>Companies_DATA!F98</f>
        <v>375551</v>
      </c>
      <c r="G20" s="53">
        <f>Companies_DATA!G98</f>
        <v>376688</v>
      </c>
      <c r="H20" s="53">
        <f>Companies_DATA!H98</f>
        <v>394513</v>
      </c>
      <c r="I20" s="53">
        <f>Companies_DATA!I98</f>
        <v>405089</v>
      </c>
      <c r="J20" s="53">
        <f>Companies_DATA!J98</f>
        <v>431861</v>
      </c>
      <c r="K20" s="53">
        <f>Companies_DATA!K98</f>
        <v>429742</v>
      </c>
      <c r="L20" s="53">
        <f>Companies_DATA!L98</f>
        <v>410937</v>
      </c>
      <c r="M20" s="53">
        <f>Companies_DATA!M98</f>
        <v>395704</v>
      </c>
      <c r="N20" s="53">
        <f>Companies_DATA!N98</f>
        <v>423481</v>
      </c>
      <c r="O20" s="53">
        <f>Companies_DATA!O98</f>
        <v>470148</v>
      </c>
      <c r="P20" s="62">
        <f t="shared" si="1"/>
        <v>6.7912123473917355E-2</v>
      </c>
      <c r="Q20" s="48">
        <f t="shared" si="2"/>
        <v>0.11019856853081955</v>
      </c>
      <c r="R20" s="48">
        <f t="shared" si="3"/>
        <v>0.25188855841150737</v>
      </c>
    </row>
    <row r="21" spans="3:18" ht="15" x14ac:dyDescent="0.25">
      <c r="C21" s="256"/>
      <c r="D21" s="257"/>
      <c r="E21" s="51" t="s">
        <v>14</v>
      </c>
      <c r="F21" s="53">
        <f>Companies_DATA!F99</f>
        <v>0</v>
      </c>
      <c r="G21" s="53">
        <f>Companies_DATA!G99</f>
        <v>0</v>
      </c>
      <c r="H21" s="53">
        <f>Companies_DATA!H99</f>
        <v>0</v>
      </c>
      <c r="I21" s="53">
        <f>Companies_DATA!I99</f>
        <v>0</v>
      </c>
      <c r="J21" s="53">
        <f>Companies_DATA!J99</f>
        <v>0</v>
      </c>
      <c r="K21" s="53">
        <f>Companies_DATA!K99</f>
        <v>0</v>
      </c>
      <c r="L21" s="53">
        <f>Companies_DATA!L99</f>
        <v>0</v>
      </c>
      <c r="M21" s="53">
        <f>Companies_DATA!M99</f>
        <v>0</v>
      </c>
      <c r="N21" s="53">
        <f>Companies_DATA!N99</f>
        <v>0</v>
      </c>
      <c r="O21" s="53">
        <f>Companies_DATA!O99</f>
        <v>0</v>
      </c>
      <c r="P21" s="62">
        <f t="shared" si="1"/>
        <v>0</v>
      </c>
      <c r="Q21" s="48" t="str">
        <f t="shared" si="2"/>
        <v>-</v>
      </c>
      <c r="R21" s="48" t="str">
        <f t="shared" si="3"/>
        <v>-</v>
      </c>
    </row>
    <row r="22" spans="3:18" ht="15" x14ac:dyDescent="0.25">
      <c r="C22" s="256"/>
      <c r="D22" s="257"/>
      <c r="E22" s="51" t="s">
        <v>15</v>
      </c>
      <c r="F22" s="53">
        <f>Companies_DATA!F100</f>
        <v>0</v>
      </c>
      <c r="G22" s="53">
        <f>Companies_DATA!G100</f>
        <v>0</v>
      </c>
      <c r="H22" s="53">
        <f>Companies_DATA!H100</f>
        <v>0</v>
      </c>
      <c r="I22" s="53">
        <f>Companies_DATA!I100</f>
        <v>0</v>
      </c>
      <c r="J22" s="53">
        <f>Companies_DATA!J100</f>
        <v>0</v>
      </c>
      <c r="K22" s="53">
        <f>Companies_DATA!K100</f>
        <v>0</v>
      </c>
      <c r="L22" s="53">
        <f>Companies_DATA!L100</f>
        <v>0</v>
      </c>
      <c r="M22" s="53">
        <f>Companies_DATA!M100</f>
        <v>0</v>
      </c>
      <c r="N22" s="53">
        <f>Companies_DATA!N100</f>
        <v>0</v>
      </c>
      <c r="O22" s="53">
        <f>Companies_DATA!O100</f>
        <v>0</v>
      </c>
      <c r="P22" s="62">
        <f t="shared" si="1"/>
        <v>0</v>
      </c>
      <c r="Q22" s="48" t="str">
        <f t="shared" si="2"/>
        <v>-</v>
      </c>
      <c r="R22" s="48" t="str">
        <f t="shared" si="3"/>
        <v>-</v>
      </c>
    </row>
    <row r="23" spans="3:18" ht="15" x14ac:dyDescent="0.25">
      <c r="C23" s="256"/>
      <c r="D23" s="257"/>
      <c r="E23" s="51" t="s">
        <v>16</v>
      </c>
      <c r="F23" s="53">
        <f>Companies_DATA!F101</f>
        <v>0</v>
      </c>
      <c r="G23" s="53">
        <f>Companies_DATA!G101</f>
        <v>0</v>
      </c>
      <c r="H23" s="53">
        <f>Companies_DATA!H101</f>
        <v>0</v>
      </c>
      <c r="I23" s="53">
        <f>Companies_DATA!I101</f>
        <v>0</v>
      </c>
      <c r="J23" s="53">
        <f>Companies_DATA!J101</f>
        <v>0</v>
      </c>
      <c r="K23" s="53">
        <f>Companies_DATA!K101</f>
        <v>0</v>
      </c>
      <c r="L23" s="53">
        <f>Companies_DATA!L101</f>
        <v>0</v>
      </c>
      <c r="M23" s="53">
        <f>Companies_DATA!M101</f>
        <v>0</v>
      </c>
      <c r="N23" s="53">
        <f>Companies_DATA!N101</f>
        <v>0</v>
      </c>
      <c r="O23" s="53">
        <f>Companies_DATA!O101</f>
        <v>0</v>
      </c>
      <c r="P23" s="62">
        <f t="shared" si="1"/>
        <v>0</v>
      </c>
      <c r="Q23" s="48" t="str">
        <f t="shared" si="2"/>
        <v>-</v>
      </c>
      <c r="R23" s="48" t="str">
        <f t="shared" si="3"/>
        <v>-</v>
      </c>
    </row>
    <row r="24" spans="3:18" ht="15" x14ac:dyDescent="0.25">
      <c r="C24" s="256"/>
      <c r="D24" s="257"/>
      <c r="E24" s="51" t="s">
        <v>17</v>
      </c>
      <c r="F24" s="53">
        <f>Companies_DATA!F102</f>
        <v>0</v>
      </c>
      <c r="G24" s="53">
        <f>Companies_DATA!G102</f>
        <v>0</v>
      </c>
      <c r="H24" s="53">
        <f>Companies_DATA!H102</f>
        <v>0</v>
      </c>
      <c r="I24" s="53">
        <f>Companies_DATA!I102</f>
        <v>0</v>
      </c>
      <c r="J24" s="53">
        <f>Companies_DATA!J102</f>
        <v>0</v>
      </c>
      <c r="K24" s="53">
        <f>Companies_DATA!K102</f>
        <v>0</v>
      </c>
      <c r="L24" s="53">
        <f>Companies_DATA!L102</f>
        <v>0</v>
      </c>
      <c r="M24" s="53">
        <f>Companies_DATA!M102</f>
        <v>0</v>
      </c>
      <c r="N24" s="53">
        <f>Companies_DATA!N102</f>
        <v>0</v>
      </c>
      <c r="O24" s="53">
        <f>Companies_DATA!O102</f>
        <v>0</v>
      </c>
      <c r="P24" s="62">
        <f t="shared" si="1"/>
        <v>0</v>
      </c>
      <c r="Q24" s="48" t="str">
        <f t="shared" si="2"/>
        <v>-</v>
      </c>
      <c r="R24" s="48" t="str">
        <f t="shared" si="3"/>
        <v>-</v>
      </c>
    </row>
    <row r="25" spans="3:18" ht="15" x14ac:dyDescent="0.25">
      <c r="C25" s="256"/>
      <c r="D25" s="257"/>
      <c r="E25" s="51" t="s">
        <v>18</v>
      </c>
      <c r="F25" s="53">
        <f>Companies_DATA!F103</f>
        <v>0</v>
      </c>
      <c r="G25" s="53">
        <f>Companies_DATA!G103</f>
        <v>0</v>
      </c>
      <c r="H25" s="53">
        <f>Companies_DATA!H103</f>
        <v>0</v>
      </c>
      <c r="I25" s="53">
        <f>Companies_DATA!I103</f>
        <v>0</v>
      </c>
      <c r="J25" s="53">
        <f>Companies_DATA!J103</f>
        <v>0</v>
      </c>
      <c r="K25" s="53">
        <f>Companies_DATA!K103</f>
        <v>0</v>
      </c>
      <c r="L25" s="53">
        <f>Companies_DATA!L103</f>
        <v>0</v>
      </c>
      <c r="M25" s="53">
        <f>Companies_DATA!M103</f>
        <v>0</v>
      </c>
      <c r="N25" s="53">
        <f>Companies_DATA!N103</f>
        <v>0</v>
      </c>
      <c r="O25" s="53">
        <f>Companies_DATA!O103</f>
        <v>0</v>
      </c>
      <c r="P25" s="62">
        <f t="shared" si="1"/>
        <v>0</v>
      </c>
      <c r="Q25" s="48" t="str">
        <f t="shared" si="2"/>
        <v>-</v>
      </c>
      <c r="R25" s="48" t="str">
        <f t="shared" si="3"/>
        <v>-</v>
      </c>
    </row>
    <row r="26" spans="3:18" ht="15" x14ac:dyDescent="0.25">
      <c r="C26" s="256"/>
      <c r="D26" s="257"/>
      <c r="E26" s="51" t="s">
        <v>19</v>
      </c>
      <c r="F26" s="53">
        <f>Companies_DATA!F104</f>
        <v>0</v>
      </c>
      <c r="G26" s="53">
        <f>Companies_DATA!G104</f>
        <v>0</v>
      </c>
      <c r="H26" s="53">
        <f>Companies_DATA!H104</f>
        <v>0</v>
      </c>
      <c r="I26" s="53">
        <f>Companies_DATA!I104</f>
        <v>0</v>
      </c>
      <c r="J26" s="53">
        <f>Companies_DATA!J104</f>
        <v>0</v>
      </c>
      <c r="K26" s="53">
        <f>Companies_DATA!K104</f>
        <v>0</v>
      </c>
      <c r="L26" s="53">
        <f>Companies_DATA!L104</f>
        <v>0</v>
      </c>
      <c r="M26" s="53">
        <f>Companies_DATA!M104</f>
        <v>0</v>
      </c>
      <c r="N26" s="53">
        <f>Companies_DATA!N104</f>
        <v>0</v>
      </c>
      <c r="O26" s="53">
        <f>Companies_DATA!O104</f>
        <v>0</v>
      </c>
      <c r="P26" s="62">
        <f t="shared" si="1"/>
        <v>0</v>
      </c>
      <c r="Q26" s="48" t="str">
        <f t="shared" si="2"/>
        <v>-</v>
      </c>
      <c r="R26" s="48" t="str">
        <f t="shared" si="3"/>
        <v>-</v>
      </c>
    </row>
    <row r="27" spans="3:18" ht="15" x14ac:dyDescent="0.25">
      <c r="C27" s="256"/>
      <c r="D27" s="257"/>
      <c r="E27" s="51" t="s">
        <v>20</v>
      </c>
      <c r="F27" s="53">
        <f>Companies_DATA!F105</f>
        <v>0</v>
      </c>
      <c r="G27" s="53">
        <f>Companies_DATA!G105</f>
        <v>0</v>
      </c>
      <c r="H27" s="53">
        <f>Companies_DATA!H105</f>
        <v>0</v>
      </c>
      <c r="I27" s="53">
        <f>Companies_DATA!I105</f>
        <v>0</v>
      </c>
      <c r="J27" s="53">
        <f>Companies_DATA!J105</f>
        <v>0</v>
      </c>
      <c r="K27" s="53">
        <f>Companies_DATA!K105</f>
        <v>0</v>
      </c>
      <c r="L27" s="53">
        <f>Companies_DATA!L105</f>
        <v>0</v>
      </c>
      <c r="M27" s="53">
        <f>Companies_DATA!M105</f>
        <v>0</v>
      </c>
      <c r="N27" s="53">
        <f>Companies_DATA!N105</f>
        <v>0</v>
      </c>
      <c r="O27" s="53">
        <f>Companies_DATA!O105</f>
        <v>0</v>
      </c>
      <c r="P27" s="62">
        <f t="shared" si="1"/>
        <v>0</v>
      </c>
      <c r="Q27" s="48" t="str">
        <f t="shared" si="2"/>
        <v>-</v>
      </c>
      <c r="R27" s="48" t="str">
        <f t="shared" si="3"/>
        <v>-</v>
      </c>
    </row>
    <row r="28" spans="3:18" ht="15" x14ac:dyDescent="0.25">
      <c r="C28" s="256"/>
      <c r="D28" s="257"/>
      <c r="E28" s="51" t="s">
        <v>21</v>
      </c>
      <c r="F28" s="53">
        <f>Companies_DATA!F106</f>
        <v>0</v>
      </c>
      <c r="G28" s="53">
        <f>Companies_DATA!G106</f>
        <v>0</v>
      </c>
      <c r="H28" s="53">
        <f>Companies_DATA!H106</f>
        <v>0</v>
      </c>
      <c r="I28" s="53">
        <f>Companies_DATA!I106</f>
        <v>0</v>
      </c>
      <c r="J28" s="53">
        <f>Companies_DATA!J106</f>
        <v>0</v>
      </c>
      <c r="K28" s="53">
        <f>Companies_DATA!K106</f>
        <v>0</v>
      </c>
      <c r="L28" s="53">
        <f>Companies_DATA!L106</f>
        <v>0</v>
      </c>
      <c r="M28" s="53">
        <f>Companies_DATA!M106</f>
        <v>0</v>
      </c>
      <c r="N28" s="53">
        <f>Companies_DATA!N106</f>
        <v>0</v>
      </c>
      <c r="O28" s="53">
        <f>Companies_DATA!O106</f>
        <v>0</v>
      </c>
      <c r="P28" s="62">
        <f t="shared" si="1"/>
        <v>0</v>
      </c>
      <c r="Q28" s="48" t="str">
        <f t="shared" si="2"/>
        <v>-</v>
      </c>
      <c r="R28" s="48" t="str">
        <f t="shared" si="3"/>
        <v>-</v>
      </c>
    </row>
    <row r="29" spans="3:18" ht="15" x14ac:dyDescent="0.25">
      <c r="C29" s="256"/>
      <c r="D29" s="257"/>
      <c r="E29" s="51" t="s">
        <v>22</v>
      </c>
      <c r="F29" s="53">
        <f>Companies_DATA!F107</f>
        <v>0</v>
      </c>
      <c r="G29" s="53">
        <f>Companies_DATA!G107</f>
        <v>0</v>
      </c>
      <c r="H29" s="53">
        <f>Companies_DATA!H107</f>
        <v>0</v>
      </c>
      <c r="I29" s="53">
        <f>Companies_DATA!I107</f>
        <v>0</v>
      </c>
      <c r="J29" s="53">
        <f>Companies_DATA!J107</f>
        <v>0</v>
      </c>
      <c r="K29" s="53">
        <f>Companies_DATA!K107</f>
        <v>0</v>
      </c>
      <c r="L29" s="53">
        <f>Companies_DATA!L107</f>
        <v>0</v>
      </c>
      <c r="M29" s="53">
        <f>Companies_DATA!M107</f>
        <v>0</v>
      </c>
      <c r="N29" s="53">
        <f>Companies_DATA!N107</f>
        <v>0</v>
      </c>
      <c r="O29" s="53">
        <f>Companies_DATA!O107</f>
        <v>0</v>
      </c>
      <c r="P29" s="62">
        <f t="shared" si="1"/>
        <v>0</v>
      </c>
      <c r="Q29" s="48" t="str">
        <f t="shared" si="2"/>
        <v>-</v>
      </c>
      <c r="R29" s="48" t="str">
        <f t="shared" si="3"/>
        <v>-</v>
      </c>
    </row>
    <row r="30" spans="3:18" ht="15" x14ac:dyDescent="0.25">
      <c r="C30" s="256"/>
      <c r="D30" s="257"/>
      <c r="E30" s="51" t="s">
        <v>23</v>
      </c>
      <c r="F30" s="53">
        <f>Companies_DATA!F108</f>
        <v>1010484</v>
      </c>
      <c r="G30" s="53">
        <f>Companies_DATA!G108</f>
        <v>992410</v>
      </c>
      <c r="H30" s="53">
        <f>Companies_DATA!H108</f>
        <v>1047867</v>
      </c>
      <c r="I30" s="53">
        <f>Companies_DATA!I108</f>
        <v>1138467</v>
      </c>
      <c r="J30" s="53">
        <f>Companies_DATA!J108</f>
        <v>1244857</v>
      </c>
      <c r="K30" s="53">
        <f>Companies_DATA!K108</f>
        <v>1282835</v>
      </c>
      <c r="L30" s="53">
        <f>Companies_DATA!L108</f>
        <v>1420883</v>
      </c>
      <c r="M30" s="53">
        <f>Companies_DATA!M108</f>
        <v>1458322</v>
      </c>
      <c r="N30" s="53">
        <f>Companies_DATA!N108</f>
        <v>1469142</v>
      </c>
      <c r="O30" s="53">
        <f>Companies_DATA!O108</f>
        <v>1608687</v>
      </c>
      <c r="P30" s="62">
        <f t="shared" si="1"/>
        <v>0.23237225336465475</v>
      </c>
      <c r="Q30" s="48">
        <f t="shared" si="2"/>
        <v>9.4984011075852415E-2</v>
      </c>
      <c r="R30" s="48">
        <f t="shared" si="3"/>
        <v>0.59199650860379771</v>
      </c>
    </row>
    <row r="31" spans="3:18" ht="15" x14ac:dyDescent="0.25">
      <c r="C31" s="256"/>
      <c r="D31" s="257"/>
      <c r="E31" s="51" t="s">
        <v>24</v>
      </c>
      <c r="F31" s="53">
        <f>Companies_DATA!F109</f>
        <v>0</v>
      </c>
      <c r="G31" s="53">
        <f>Companies_DATA!G109</f>
        <v>0</v>
      </c>
      <c r="H31" s="53">
        <f>Companies_DATA!H109</f>
        <v>0</v>
      </c>
      <c r="I31" s="53">
        <f>Companies_DATA!I109</f>
        <v>0</v>
      </c>
      <c r="J31" s="53">
        <f>Companies_DATA!J109</f>
        <v>0</v>
      </c>
      <c r="K31" s="53">
        <f>Companies_DATA!K109</f>
        <v>0</v>
      </c>
      <c r="L31" s="53">
        <f>Companies_DATA!L109</f>
        <v>0</v>
      </c>
      <c r="M31" s="53">
        <f>Companies_DATA!M109</f>
        <v>0</v>
      </c>
      <c r="N31" s="53">
        <f>Companies_DATA!N109</f>
        <v>0</v>
      </c>
      <c r="O31" s="53">
        <f>Companies_DATA!O109</f>
        <v>0</v>
      </c>
      <c r="P31" s="62">
        <f t="shared" si="1"/>
        <v>0</v>
      </c>
      <c r="Q31" s="48" t="str">
        <f t="shared" si="2"/>
        <v>-</v>
      </c>
      <c r="R31" s="48" t="str">
        <f t="shared" si="3"/>
        <v>-</v>
      </c>
    </row>
    <row r="32" spans="3:18" ht="15" x14ac:dyDescent="0.25">
      <c r="C32" s="256"/>
      <c r="D32" s="257"/>
      <c r="E32" s="51" t="s">
        <v>25</v>
      </c>
      <c r="F32" s="53">
        <f>Companies_DATA!F110</f>
        <v>0</v>
      </c>
      <c r="G32" s="53">
        <f>Companies_DATA!G110</f>
        <v>0</v>
      </c>
      <c r="H32" s="53">
        <f>Companies_DATA!H110</f>
        <v>0</v>
      </c>
      <c r="I32" s="53">
        <f>Companies_DATA!I110</f>
        <v>0</v>
      </c>
      <c r="J32" s="53">
        <f>Companies_DATA!J110</f>
        <v>0</v>
      </c>
      <c r="K32" s="53">
        <f>Companies_DATA!K110</f>
        <v>0</v>
      </c>
      <c r="L32" s="53">
        <f>Companies_DATA!L110</f>
        <v>0</v>
      </c>
      <c r="M32" s="53">
        <f>Companies_DATA!M110</f>
        <v>0</v>
      </c>
      <c r="N32" s="53">
        <f>Companies_DATA!N110</f>
        <v>0</v>
      </c>
      <c r="O32" s="53">
        <f>Companies_DATA!O110</f>
        <v>0</v>
      </c>
      <c r="P32" s="62">
        <f t="shared" si="1"/>
        <v>0</v>
      </c>
      <c r="Q32" s="48" t="str">
        <f t="shared" si="2"/>
        <v>-</v>
      </c>
      <c r="R32" s="48" t="str">
        <f t="shared" si="3"/>
        <v>-</v>
      </c>
    </row>
    <row r="33" spans="3:18" ht="15" x14ac:dyDescent="0.25">
      <c r="C33" s="256"/>
      <c r="D33" s="257"/>
      <c r="E33" s="51" t="s">
        <v>26</v>
      </c>
      <c r="F33" s="53">
        <f>Companies_DATA!F111</f>
        <v>0</v>
      </c>
      <c r="G33" s="53">
        <f>Companies_DATA!G111</f>
        <v>0</v>
      </c>
      <c r="H33" s="53">
        <f>Companies_DATA!H111</f>
        <v>0</v>
      </c>
      <c r="I33" s="53">
        <f>Companies_DATA!I111</f>
        <v>0</v>
      </c>
      <c r="J33" s="53">
        <f>Companies_DATA!J111</f>
        <v>0</v>
      </c>
      <c r="K33" s="53">
        <f>Companies_DATA!K111</f>
        <v>0</v>
      </c>
      <c r="L33" s="53">
        <f>Companies_DATA!L111</f>
        <v>0</v>
      </c>
      <c r="M33" s="53">
        <f>Companies_DATA!M111</f>
        <v>0</v>
      </c>
      <c r="N33" s="53">
        <f>Companies_DATA!N111</f>
        <v>0</v>
      </c>
      <c r="O33" s="53">
        <f>Companies_DATA!O111</f>
        <v>0</v>
      </c>
      <c r="P33" s="62">
        <f t="shared" si="1"/>
        <v>0</v>
      </c>
      <c r="Q33" s="48" t="str">
        <f t="shared" si="2"/>
        <v>-</v>
      </c>
      <c r="R33" s="48" t="str">
        <f t="shared" si="3"/>
        <v>-</v>
      </c>
    </row>
    <row r="34" spans="3:18" ht="15" x14ac:dyDescent="0.25">
      <c r="C34" s="256"/>
      <c r="D34" s="257"/>
      <c r="E34" s="51" t="s">
        <v>27</v>
      </c>
      <c r="F34" s="53">
        <f>Companies_DATA!F112</f>
        <v>0</v>
      </c>
      <c r="G34" s="53">
        <f>Companies_DATA!G112</f>
        <v>0</v>
      </c>
      <c r="H34" s="53">
        <f>Companies_DATA!H112</f>
        <v>0</v>
      </c>
      <c r="I34" s="53">
        <f>Companies_DATA!I112</f>
        <v>0</v>
      </c>
      <c r="J34" s="53">
        <f>Companies_DATA!J112</f>
        <v>0</v>
      </c>
      <c r="K34" s="53">
        <f>Companies_DATA!K112</f>
        <v>0</v>
      </c>
      <c r="L34" s="53">
        <f>Companies_DATA!L112</f>
        <v>0</v>
      </c>
      <c r="M34" s="53">
        <f>Companies_DATA!M112</f>
        <v>0</v>
      </c>
      <c r="N34" s="53">
        <f>Companies_DATA!N112</f>
        <v>0</v>
      </c>
      <c r="O34" s="53">
        <f>Companies_DATA!O112</f>
        <v>0</v>
      </c>
      <c r="P34" s="62">
        <f t="shared" si="1"/>
        <v>0</v>
      </c>
      <c r="Q34" s="48" t="str">
        <f t="shared" si="2"/>
        <v>-</v>
      </c>
      <c r="R34" s="48" t="str">
        <f t="shared" si="3"/>
        <v>-</v>
      </c>
    </row>
    <row r="35" spans="3:18" ht="15" x14ac:dyDescent="0.25">
      <c r="C35" s="256"/>
      <c r="D35" s="257"/>
      <c r="E35" s="51" t="s">
        <v>28</v>
      </c>
      <c r="F35" s="53">
        <f>Companies_DATA!F113</f>
        <v>0</v>
      </c>
      <c r="G35" s="53">
        <f>Companies_DATA!G113</f>
        <v>0</v>
      </c>
      <c r="H35" s="53">
        <f>Companies_DATA!H113</f>
        <v>0</v>
      </c>
      <c r="I35" s="53">
        <f>Companies_DATA!I113</f>
        <v>0</v>
      </c>
      <c r="J35" s="53">
        <f>Companies_DATA!J113</f>
        <v>0</v>
      </c>
      <c r="K35" s="53">
        <f>Companies_DATA!K113</f>
        <v>0</v>
      </c>
      <c r="L35" s="53">
        <f>Companies_DATA!L113</f>
        <v>0</v>
      </c>
      <c r="M35" s="53">
        <f>Companies_DATA!M113</f>
        <v>0</v>
      </c>
      <c r="N35" s="53">
        <f>Companies_DATA!N113</f>
        <v>0</v>
      </c>
      <c r="O35" s="53">
        <f>Companies_DATA!O113</f>
        <v>602.63700000000244</v>
      </c>
      <c r="P35" s="62">
        <f t="shared" si="1"/>
        <v>8.7049946727309923E-5</v>
      </c>
      <c r="Q35" s="48" t="str">
        <f t="shared" si="2"/>
        <v>-</v>
      </c>
      <c r="R35" s="48" t="str">
        <f t="shared" si="3"/>
        <v>-</v>
      </c>
    </row>
    <row r="36" spans="3:18" ht="15" x14ac:dyDescent="0.25">
      <c r="C36" s="256"/>
      <c r="D36" s="257"/>
      <c r="E36" s="51" t="s">
        <v>29</v>
      </c>
      <c r="F36" s="53">
        <f>Companies_DATA!F114</f>
        <v>0</v>
      </c>
      <c r="G36" s="53">
        <f>Companies_DATA!G114</f>
        <v>0</v>
      </c>
      <c r="H36" s="53">
        <f>Companies_DATA!H114</f>
        <v>0</v>
      </c>
      <c r="I36" s="53">
        <f>Companies_DATA!I114</f>
        <v>0</v>
      </c>
      <c r="J36" s="53">
        <f>Companies_DATA!J114</f>
        <v>0</v>
      </c>
      <c r="K36" s="53">
        <f>Companies_DATA!K114</f>
        <v>0</v>
      </c>
      <c r="L36" s="53">
        <f>Companies_DATA!L114</f>
        <v>0</v>
      </c>
      <c r="M36" s="53">
        <f>Companies_DATA!M114</f>
        <v>0</v>
      </c>
      <c r="N36" s="53">
        <f>Companies_DATA!N114</f>
        <v>0</v>
      </c>
      <c r="O36" s="53">
        <f>Companies_DATA!O114</f>
        <v>0</v>
      </c>
      <c r="P36" s="62">
        <f t="shared" si="1"/>
        <v>0</v>
      </c>
      <c r="Q36" s="48" t="str">
        <f t="shared" si="2"/>
        <v>-</v>
      </c>
      <c r="R36" s="48" t="str">
        <f t="shared" si="3"/>
        <v>-</v>
      </c>
    </row>
    <row r="37" spans="3:18" ht="15" x14ac:dyDescent="0.25">
      <c r="C37" s="256"/>
      <c r="D37" s="257"/>
      <c r="E37" s="51" t="s">
        <v>30</v>
      </c>
      <c r="F37" s="53">
        <f>Companies_DATA!F115</f>
        <v>0</v>
      </c>
      <c r="G37" s="53">
        <f>Companies_DATA!G115</f>
        <v>0</v>
      </c>
      <c r="H37" s="53">
        <f>Companies_DATA!H115</f>
        <v>0</v>
      </c>
      <c r="I37" s="53">
        <f>Companies_DATA!I115</f>
        <v>0</v>
      </c>
      <c r="J37" s="53">
        <f>Companies_DATA!J115</f>
        <v>0</v>
      </c>
      <c r="K37" s="53">
        <f>Companies_DATA!K115</f>
        <v>0</v>
      </c>
      <c r="L37" s="53">
        <f>Companies_DATA!L115</f>
        <v>0</v>
      </c>
      <c r="M37" s="53">
        <f>Companies_DATA!M115</f>
        <v>0</v>
      </c>
      <c r="N37" s="53">
        <f>Companies_DATA!N115</f>
        <v>0</v>
      </c>
      <c r="O37" s="53">
        <f>Companies_DATA!O115</f>
        <v>0</v>
      </c>
      <c r="P37" s="62">
        <f t="shared" si="1"/>
        <v>0</v>
      </c>
      <c r="Q37" s="48" t="str">
        <f t="shared" si="2"/>
        <v>-</v>
      </c>
      <c r="R37" s="48" t="str">
        <f t="shared" si="3"/>
        <v>-</v>
      </c>
    </row>
    <row r="38" spans="3:18" ht="15" x14ac:dyDescent="0.25">
      <c r="C38" s="256"/>
      <c r="D38" s="257"/>
      <c r="E38" s="54" t="s">
        <v>41</v>
      </c>
      <c r="F38" s="53">
        <f>Companies_DATA!F116</f>
        <v>0</v>
      </c>
      <c r="G38" s="53">
        <f>Companies_DATA!G116</f>
        <v>0</v>
      </c>
      <c r="H38" s="53">
        <f>Companies_DATA!H116</f>
        <v>0</v>
      </c>
      <c r="I38" s="53">
        <f>Companies_DATA!I116</f>
        <v>0</v>
      </c>
      <c r="J38" s="53">
        <f>Companies_DATA!J116</f>
        <v>0</v>
      </c>
      <c r="K38" s="53">
        <f>Companies_DATA!K116</f>
        <v>0</v>
      </c>
      <c r="L38" s="53">
        <f>Companies_DATA!L116</f>
        <v>0</v>
      </c>
      <c r="M38" s="53">
        <f>Companies_DATA!M116</f>
        <v>0</v>
      </c>
      <c r="N38" s="53">
        <f>Companies_DATA!N116</f>
        <v>0</v>
      </c>
      <c r="O38" s="53">
        <f>Companies_DATA!O116</f>
        <v>0</v>
      </c>
      <c r="P38" s="62">
        <f t="shared" si="1"/>
        <v>0</v>
      </c>
      <c r="Q38" s="48" t="str">
        <f t="shared" si="2"/>
        <v>-</v>
      </c>
      <c r="R38" s="48" t="str">
        <f t="shared" si="3"/>
        <v>-</v>
      </c>
    </row>
    <row r="39" spans="3:18" ht="15.75" thickBot="1" x14ac:dyDescent="0.3">
      <c r="C39" s="258"/>
      <c r="D39" s="259"/>
      <c r="E39" s="63" t="s">
        <v>85</v>
      </c>
      <c r="F39" s="64">
        <f t="shared" ref="F39:O39" si="4">SUM(F7:F38)</f>
        <v>4559827</v>
      </c>
      <c r="G39" s="64">
        <f t="shared" si="4"/>
        <v>4476976</v>
      </c>
      <c r="H39" s="64">
        <f t="shared" si="4"/>
        <v>4732966</v>
      </c>
      <c r="I39" s="64">
        <f t="shared" si="4"/>
        <v>4843091</v>
      </c>
      <c r="J39" s="64">
        <f t="shared" si="4"/>
        <v>6314961</v>
      </c>
      <c r="K39" s="64">
        <f t="shared" si="4"/>
        <v>6406532</v>
      </c>
      <c r="L39" s="64">
        <f t="shared" si="4"/>
        <v>6533512</v>
      </c>
      <c r="M39" s="64">
        <f>SUM(M7:M38)</f>
        <v>6478224</v>
      </c>
      <c r="N39" s="64">
        <f t="shared" si="4"/>
        <v>6725181</v>
      </c>
      <c r="O39" s="64">
        <f t="shared" si="4"/>
        <v>6922887.6370000001</v>
      </c>
      <c r="P39" s="62">
        <f t="shared" si="1"/>
        <v>1</v>
      </c>
    </row>
    <row r="40" spans="3:18" ht="16.5" thickTop="1" thickBot="1" x14ac:dyDescent="0.3">
      <c r="C40" s="260"/>
      <c r="D40" s="261"/>
      <c r="E40" s="65" t="s">
        <v>86</v>
      </c>
      <c r="F40" s="64">
        <v>4559827</v>
      </c>
      <c r="G40" s="64">
        <v>4476976</v>
      </c>
      <c r="H40" s="64">
        <v>4732966</v>
      </c>
      <c r="I40" s="64">
        <v>4843091</v>
      </c>
      <c r="J40" s="64">
        <v>5015558</v>
      </c>
      <c r="K40" s="64">
        <v>5061615</v>
      </c>
      <c r="L40" s="64">
        <v>5009137</v>
      </c>
      <c r="M40" s="64">
        <v>5059765</v>
      </c>
      <c r="N40" s="64">
        <v>5269242</v>
      </c>
      <c r="O40" s="64">
        <v>5336450</v>
      </c>
      <c r="P40" s="62">
        <f>O40/$O$39</f>
        <v>0.77084163138498152</v>
      </c>
      <c r="Q40" s="48">
        <f>IF(OR(O40=0,N40=0),"-",O40/N40-1)</f>
        <v>1.2754775734346691E-2</v>
      </c>
      <c r="R40" s="48">
        <f>IF(OR(O40=0, F40=0),"-",O40/F40-1)</f>
        <v>0.17031852304922968</v>
      </c>
    </row>
    <row r="41" spans="3:18" ht="15.75" thickTop="1" x14ac:dyDescent="0.25">
      <c r="E41" s="57" t="s">
        <v>87</v>
      </c>
      <c r="F41" s="88"/>
      <c r="G41" s="88">
        <f t="shared" ref="G41:L41" si="5">G40/F40-1</f>
        <v>-1.8169768282875642E-2</v>
      </c>
      <c r="H41" s="88">
        <f t="shared" si="5"/>
        <v>5.7179220974157507E-2</v>
      </c>
      <c r="I41" s="88">
        <f t="shared" si="5"/>
        <v>2.3267650771207737E-2</v>
      </c>
      <c r="J41" s="88">
        <f t="shared" si="5"/>
        <v>3.5610935247758047E-2</v>
      </c>
      <c r="K41" s="88">
        <f t="shared" si="5"/>
        <v>9.1828267163893695E-3</v>
      </c>
      <c r="L41" s="88">
        <f t="shared" si="5"/>
        <v>-1.0367837142888137E-2</v>
      </c>
      <c r="M41" s="88">
        <f>M40/L40-1</f>
        <v>1.0107130230217365E-2</v>
      </c>
      <c r="N41" s="88">
        <f>N40/M40-1</f>
        <v>4.1400539353112276E-2</v>
      </c>
      <c r="O41" s="89">
        <f>O40/N40-1</f>
        <v>1.2754775734346691E-2</v>
      </c>
      <c r="R41" s="60"/>
    </row>
    <row r="44" spans="3:18" ht="18.75" x14ac:dyDescent="0.25">
      <c r="C44" s="264" t="s">
        <v>215</v>
      </c>
      <c r="D44" s="265"/>
      <c r="E44" s="269" t="s">
        <v>345</v>
      </c>
      <c r="F44" s="270"/>
      <c r="G44" s="270"/>
      <c r="H44" s="270"/>
      <c r="I44" s="270"/>
      <c r="J44" s="270"/>
      <c r="K44" s="270"/>
      <c r="L44" s="270"/>
      <c r="M44" s="270"/>
      <c r="N44" s="270"/>
      <c r="O44" s="271" t="s">
        <v>42</v>
      </c>
      <c r="Q44" s="49"/>
      <c r="R44" s="49"/>
    </row>
    <row r="45" spans="3:18" ht="15" x14ac:dyDescent="0.15">
      <c r="C45" s="262" t="s">
        <v>93</v>
      </c>
      <c r="D45" s="263"/>
      <c r="E45" s="43">
        <v>2</v>
      </c>
      <c r="F45" s="44">
        <v>2004</v>
      </c>
      <c r="G45" s="44">
        <f t="shared" ref="G45" si="6">F45+1</f>
        <v>2005</v>
      </c>
      <c r="H45" s="44">
        <f t="shared" ref="H45" si="7">G45+1</f>
        <v>2006</v>
      </c>
      <c r="I45" s="44">
        <f t="shared" ref="I45" si="8">H45+1</f>
        <v>2007</v>
      </c>
      <c r="J45" s="44">
        <f t="shared" ref="J45" si="9">I45+1</f>
        <v>2008</v>
      </c>
      <c r="K45" s="44">
        <f t="shared" ref="K45" si="10">J45+1</f>
        <v>2009</v>
      </c>
      <c r="L45" s="44">
        <f t="shared" ref="L45" si="11">K45+1</f>
        <v>2010</v>
      </c>
      <c r="M45" s="44">
        <f t="shared" ref="M45" si="12">L45+1</f>
        <v>2011</v>
      </c>
      <c r="N45" s="44">
        <f t="shared" ref="N45" si="13">M45+1</f>
        <v>2012</v>
      </c>
      <c r="O45" s="44">
        <f t="shared" ref="O45" si="14">N45+1</f>
        <v>2013</v>
      </c>
      <c r="P45" s="215" t="s">
        <v>91</v>
      </c>
      <c r="Q45" s="46" t="s">
        <v>88</v>
      </c>
      <c r="R45" s="47" t="s">
        <v>89</v>
      </c>
    </row>
    <row r="46" spans="3:18" ht="15" x14ac:dyDescent="0.25">
      <c r="C46" s="256"/>
      <c r="D46" s="257"/>
      <c r="E46" s="51" t="s">
        <v>0</v>
      </c>
      <c r="F46" s="166">
        <v>4684891</v>
      </c>
      <c r="G46" s="52">
        <v>4707051</v>
      </c>
      <c r="H46" s="52">
        <v>4956273</v>
      </c>
      <c r="I46" s="52">
        <v>5046094</v>
      </c>
      <c r="J46" s="52">
        <v>5157580</v>
      </c>
      <c r="K46" s="52">
        <v>5562218</v>
      </c>
      <c r="L46" s="52">
        <v>5909042</v>
      </c>
      <c r="M46" s="52">
        <v>6032953</v>
      </c>
      <c r="N46" s="52">
        <v>6302995</v>
      </c>
      <c r="O46" s="167">
        <v>6641005</v>
      </c>
      <c r="P46" s="62">
        <f>O46/$O$39</f>
        <v>0.95928250582987185</v>
      </c>
      <c r="Q46" s="48">
        <f>IF(OR(O46=0,N46=0),"-",O46/N46-1)</f>
        <v>5.3626886900592474E-2</v>
      </c>
      <c r="R46" s="48">
        <f>IF(OR(O46=0, F46=0),"-",O46/F46-1)</f>
        <v>0.41753671536861803</v>
      </c>
    </row>
    <row r="47" spans="3:18" ht="15" x14ac:dyDescent="0.25">
      <c r="C47" s="256"/>
      <c r="D47" s="257"/>
      <c r="E47" s="51" t="s">
        <v>1</v>
      </c>
      <c r="F47" s="53">
        <v>0</v>
      </c>
      <c r="G47" s="53">
        <v>0</v>
      </c>
      <c r="H47" s="53">
        <v>0</v>
      </c>
      <c r="I47" s="53">
        <v>0</v>
      </c>
      <c r="J47" s="53">
        <v>0</v>
      </c>
      <c r="K47" s="53">
        <v>0</v>
      </c>
      <c r="L47" s="53">
        <v>0</v>
      </c>
      <c r="M47" s="53">
        <v>0</v>
      </c>
      <c r="N47" s="53">
        <v>0</v>
      </c>
      <c r="O47" s="53">
        <v>0</v>
      </c>
      <c r="P47" s="62">
        <f t="shared" ref="P47:P78" si="15">O47/$O$39</f>
        <v>0</v>
      </c>
      <c r="Q47" s="48" t="str">
        <f t="shared" ref="Q47:Q77" si="16">IF(OR(O47=0,N47=0),"-",O47/N47-1)</f>
        <v>-</v>
      </c>
      <c r="R47" s="48" t="str">
        <f t="shared" ref="R47:R77" si="17">IF(OR(O47=0, F47=0),"-",O47/F47-1)</f>
        <v>-</v>
      </c>
    </row>
    <row r="48" spans="3:18" ht="15" x14ac:dyDescent="0.25">
      <c r="C48" s="256"/>
      <c r="D48" s="257"/>
      <c r="E48" s="51" t="s">
        <v>2</v>
      </c>
      <c r="F48" s="53">
        <v>0</v>
      </c>
      <c r="G48" s="53">
        <v>0</v>
      </c>
      <c r="H48" s="53">
        <v>0</v>
      </c>
      <c r="I48" s="53">
        <v>0</v>
      </c>
      <c r="J48" s="53">
        <v>0</v>
      </c>
      <c r="K48" s="53">
        <v>0</v>
      </c>
      <c r="L48" s="53">
        <v>0</v>
      </c>
      <c r="M48" s="53">
        <v>0</v>
      </c>
      <c r="N48" s="53">
        <v>0</v>
      </c>
      <c r="O48" s="53">
        <v>0</v>
      </c>
      <c r="P48" s="62">
        <f t="shared" si="15"/>
        <v>0</v>
      </c>
      <c r="Q48" s="48" t="str">
        <f t="shared" si="16"/>
        <v>-</v>
      </c>
      <c r="R48" s="48" t="str">
        <f t="shared" si="17"/>
        <v>-</v>
      </c>
    </row>
    <row r="49" spans="3:18" ht="15" x14ac:dyDescent="0.25">
      <c r="C49" s="256"/>
      <c r="D49" s="257"/>
      <c r="E49" s="51" t="s">
        <v>3</v>
      </c>
      <c r="F49" s="53">
        <v>0</v>
      </c>
      <c r="G49" s="53">
        <v>0</v>
      </c>
      <c r="H49" s="53">
        <v>0</v>
      </c>
      <c r="I49" s="53">
        <v>0</v>
      </c>
      <c r="J49" s="53">
        <v>0</v>
      </c>
      <c r="K49" s="53">
        <v>0</v>
      </c>
      <c r="L49" s="53">
        <v>0</v>
      </c>
      <c r="M49" s="53">
        <v>0</v>
      </c>
      <c r="N49" s="53">
        <v>0</v>
      </c>
      <c r="O49" s="53">
        <v>0</v>
      </c>
      <c r="P49" s="62">
        <f t="shared" si="15"/>
        <v>0</v>
      </c>
      <c r="Q49" s="48" t="str">
        <f t="shared" si="16"/>
        <v>-</v>
      </c>
      <c r="R49" s="48" t="str">
        <f t="shared" si="17"/>
        <v>-</v>
      </c>
    </row>
    <row r="50" spans="3:18" ht="15" x14ac:dyDescent="0.25">
      <c r="C50" s="256"/>
      <c r="D50" s="257"/>
      <c r="E50" s="51" t="s">
        <v>4</v>
      </c>
      <c r="F50" s="53">
        <v>0</v>
      </c>
      <c r="G50" s="53">
        <v>0</v>
      </c>
      <c r="H50" s="53">
        <v>0</v>
      </c>
      <c r="I50" s="53">
        <v>0</v>
      </c>
      <c r="J50" s="53">
        <v>0</v>
      </c>
      <c r="K50" s="53">
        <v>0</v>
      </c>
      <c r="L50" s="53">
        <v>0</v>
      </c>
      <c r="M50" s="53">
        <v>0</v>
      </c>
      <c r="N50" s="53">
        <v>0</v>
      </c>
      <c r="O50" s="53">
        <v>0</v>
      </c>
      <c r="P50" s="62">
        <f t="shared" si="15"/>
        <v>0</v>
      </c>
      <c r="Q50" s="48" t="str">
        <f t="shared" si="16"/>
        <v>-</v>
      </c>
      <c r="R50" s="48" t="str">
        <f t="shared" si="17"/>
        <v>-</v>
      </c>
    </row>
    <row r="51" spans="3:18" ht="15" x14ac:dyDescent="0.25">
      <c r="C51" s="256"/>
      <c r="D51" s="257"/>
      <c r="E51" s="51" t="s">
        <v>5</v>
      </c>
      <c r="F51" s="53">
        <v>1242878</v>
      </c>
      <c r="G51" s="53">
        <v>1410042</v>
      </c>
      <c r="H51" s="53">
        <v>1421593</v>
      </c>
      <c r="I51" s="53">
        <v>1405555</v>
      </c>
      <c r="J51" s="53">
        <v>1348076</v>
      </c>
      <c r="K51" s="53">
        <v>1407583</v>
      </c>
      <c r="L51" s="53">
        <v>1591906</v>
      </c>
      <c r="M51" s="53">
        <v>1491113</v>
      </c>
      <c r="N51" s="53">
        <v>1536361</v>
      </c>
      <c r="O51" s="53">
        <v>1672707</v>
      </c>
      <c r="P51" s="62">
        <f t="shared" si="15"/>
        <v>0.24161983953922145</v>
      </c>
      <c r="Q51" s="48">
        <f t="shared" si="16"/>
        <v>8.8746069445917897E-2</v>
      </c>
      <c r="R51" s="48">
        <f t="shared" si="17"/>
        <v>0.34583362164267117</v>
      </c>
    </row>
    <row r="52" spans="3:18" ht="15" x14ac:dyDescent="0.25">
      <c r="C52" s="256"/>
      <c r="D52" s="257"/>
      <c r="E52" s="51" t="s">
        <v>6</v>
      </c>
      <c r="F52" s="53">
        <v>0</v>
      </c>
      <c r="G52" s="53">
        <v>0</v>
      </c>
      <c r="H52" s="53">
        <v>0</v>
      </c>
      <c r="I52" s="53">
        <v>0</v>
      </c>
      <c r="J52" s="53">
        <v>0</v>
      </c>
      <c r="K52" s="53">
        <v>0</v>
      </c>
      <c r="L52" s="53">
        <v>0</v>
      </c>
      <c r="M52" s="53">
        <v>0</v>
      </c>
      <c r="N52" s="53">
        <v>0</v>
      </c>
      <c r="O52" s="53">
        <v>0</v>
      </c>
      <c r="P52" s="62">
        <f t="shared" si="15"/>
        <v>0</v>
      </c>
      <c r="Q52" s="48" t="str">
        <f t="shared" si="16"/>
        <v>-</v>
      </c>
      <c r="R52" s="48" t="str">
        <f t="shared" si="17"/>
        <v>-</v>
      </c>
    </row>
    <row r="53" spans="3:18" ht="15" x14ac:dyDescent="0.25">
      <c r="C53" s="256"/>
      <c r="D53" s="257"/>
      <c r="E53" s="51" t="s">
        <v>7</v>
      </c>
      <c r="F53" s="53">
        <v>0</v>
      </c>
      <c r="G53" s="53">
        <v>0</v>
      </c>
      <c r="H53" s="53">
        <v>0</v>
      </c>
      <c r="I53" s="53">
        <v>0</v>
      </c>
      <c r="J53" s="53">
        <v>0</v>
      </c>
      <c r="K53" s="53">
        <v>0</v>
      </c>
      <c r="L53" s="53">
        <v>0</v>
      </c>
      <c r="M53" s="53">
        <v>0</v>
      </c>
      <c r="N53" s="53">
        <v>0</v>
      </c>
      <c r="O53" s="53">
        <v>0</v>
      </c>
      <c r="P53" s="62">
        <f t="shared" si="15"/>
        <v>0</v>
      </c>
      <c r="Q53" s="48" t="str">
        <f t="shared" si="16"/>
        <v>-</v>
      </c>
      <c r="R53" s="48" t="str">
        <f t="shared" si="17"/>
        <v>-</v>
      </c>
    </row>
    <row r="54" spans="3:18" ht="15" x14ac:dyDescent="0.25">
      <c r="C54" s="256"/>
      <c r="D54" s="257"/>
      <c r="E54" s="51" t="s">
        <v>8</v>
      </c>
      <c r="F54" s="53">
        <v>0</v>
      </c>
      <c r="G54" s="53">
        <v>0</v>
      </c>
      <c r="H54" s="53">
        <v>0</v>
      </c>
      <c r="I54" s="53">
        <v>0</v>
      </c>
      <c r="J54" s="53">
        <v>0</v>
      </c>
      <c r="K54" s="53">
        <v>0</v>
      </c>
      <c r="L54" s="53">
        <v>0</v>
      </c>
      <c r="M54" s="53">
        <v>0</v>
      </c>
      <c r="N54" s="53">
        <v>0</v>
      </c>
      <c r="O54" s="53">
        <v>0</v>
      </c>
      <c r="P54" s="62">
        <f t="shared" si="15"/>
        <v>0</v>
      </c>
      <c r="Q54" s="48" t="str">
        <f t="shared" si="16"/>
        <v>-</v>
      </c>
      <c r="R54" s="48" t="str">
        <f t="shared" si="17"/>
        <v>-</v>
      </c>
    </row>
    <row r="55" spans="3:18" ht="15" x14ac:dyDescent="0.25">
      <c r="C55" s="256"/>
      <c r="D55" s="257"/>
      <c r="E55" s="51" t="s">
        <v>9</v>
      </c>
      <c r="F55" s="53">
        <v>0</v>
      </c>
      <c r="G55" s="53">
        <v>0</v>
      </c>
      <c r="H55" s="53">
        <v>0</v>
      </c>
      <c r="I55" s="53">
        <v>0</v>
      </c>
      <c r="J55" s="53">
        <v>0</v>
      </c>
      <c r="K55" s="53">
        <v>0</v>
      </c>
      <c r="L55" s="53">
        <v>0</v>
      </c>
      <c r="M55" s="53">
        <v>0</v>
      </c>
      <c r="N55" s="53">
        <v>0</v>
      </c>
      <c r="O55" s="53">
        <v>0</v>
      </c>
      <c r="P55" s="62">
        <f t="shared" si="15"/>
        <v>0</v>
      </c>
      <c r="Q55" s="48" t="str">
        <f t="shared" si="16"/>
        <v>-</v>
      </c>
      <c r="R55" s="48" t="str">
        <f t="shared" si="17"/>
        <v>-</v>
      </c>
    </row>
    <row r="56" spans="3:18" ht="15" x14ac:dyDescent="0.25">
      <c r="C56" s="256"/>
      <c r="D56" s="257"/>
      <c r="E56" s="51" t="s">
        <v>10</v>
      </c>
      <c r="F56" s="53">
        <v>0</v>
      </c>
      <c r="G56" s="53">
        <v>0</v>
      </c>
      <c r="H56" s="53">
        <v>0</v>
      </c>
      <c r="I56" s="53">
        <v>0</v>
      </c>
      <c r="J56" s="53">
        <v>0</v>
      </c>
      <c r="K56" s="53">
        <v>0</v>
      </c>
      <c r="L56" s="53">
        <v>0</v>
      </c>
      <c r="M56" s="53">
        <v>0</v>
      </c>
      <c r="N56" s="53">
        <v>0</v>
      </c>
      <c r="O56" s="53">
        <v>0</v>
      </c>
      <c r="P56" s="62">
        <f t="shared" si="15"/>
        <v>0</v>
      </c>
      <c r="Q56" s="48" t="str">
        <f t="shared" si="16"/>
        <v>-</v>
      </c>
      <c r="R56" s="48" t="str">
        <f t="shared" si="17"/>
        <v>-</v>
      </c>
    </row>
    <row r="57" spans="3:18" ht="15" x14ac:dyDescent="0.25">
      <c r="C57" s="256"/>
      <c r="D57" s="257"/>
      <c r="E57" s="51" t="s">
        <v>11</v>
      </c>
      <c r="F57" s="53">
        <v>0</v>
      </c>
      <c r="G57" s="53">
        <v>0</v>
      </c>
      <c r="H57" s="53">
        <v>0</v>
      </c>
      <c r="I57" s="53">
        <v>0</v>
      </c>
      <c r="J57" s="53">
        <v>0</v>
      </c>
      <c r="K57" s="53">
        <v>0</v>
      </c>
      <c r="L57" s="53">
        <v>0</v>
      </c>
      <c r="M57" s="53">
        <v>0</v>
      </c>
      <c r="N57" s="53">
        <v>0</v>
      </c>
      <c r="O57" s="53">
        <v>0</v>
      </c>
      <c r="P57" s="62">
        <f t="shared" si="15"/>
        <v>0</v>
      </c>
      <c r="Q57" s="48" t="str">
        <f t="shared" si="16"/>
        <v>-</v>
      </c>
      <c r="R57" s="48" t="str">
        <f t="shared" si="17"/>
        <v>-</v>
      </c>
    </row>
    <row r="58" spans="3:18" ht="15" x14ac:dyDescent="0.25">
      <c r="C58" s="256"/>
      <c r="D58" s="257"/>
      <c r="E58" s="51" t="s">
        <v>12</v>
      </c>
      <c r="F58" s="53">
        <v>0</v>
      </c>
      <c r="G58" s="53">
        <v>0</v>
      </c>
      <c r="H58" s="53">
        <v>0</v>
      </c>
      <c r="I58" s="53">
        <v>0</v>
      </c>
      <c r="J58" s="53">
        <v>0</v>
      </c>
      <c r="K58" s="53">
        <v>0</v>
      </c>
      <c r="L58" s="53">
        <v>0</v>
      </c>
      <c r="M58" s="53">
        <v>0</v>
      </c>
      <c r="N58" s="53">
        <v>0</v>
      </c>
      <c r="O58" s="53">
        <v>0</v>
      </c>
      <c r="P58" s="62">
        <f t="shared" si="15"/>
        <v>0</v>
      </c>
      <c r="Q58" s="48" t="str">
        <f t="shared" si="16"/>
        <v>-</v>
      </c>
      <c r="R58" s="48" t="str">
        <f t="shared" si="17"/>
        <v>-</v>
      </c>
    </row>
    <row r="59" spans="3:18" ht="15" x14ac:dyDescent="0.25">
      <c r="C59" s="256"/>
      <c r="D59" s="257"/>
      <c r="E59" s="51" t="s">
        <v>13</v>
      </c>
      <c r="F59" s="53">
        <v>460136</v>
      </c>
      <c r="G59" s="53">
        <v>510530</v>
      </c>
      <c r="H59" s="53">
        <v>524845</v>
      </c>
      <c r="I59" s="53">
        <v>577995</v>
      </c>
      <c r="J59" s="53">
        <v>635678</v>
      </c>
      <c r="K59" s="53">
        <v>731320</v>
      </c>
      <c r="L59" s="53">
        <v>717900</v>
      </c>
      <c r="M59" s="53">
        <v>698181</v>
      </c>
      <c r="N59" s="53">
        <v>748899</v>
      </c>
      <c r="O59" s="53">
        <v>843566</v>
      </c>
      <c r="P59" s="62">
        <f t="shared" si="15"/>
        <v>0.12185175381028648</v>
      </c>
      <c r="Q59" s="48">
        <f t="shared" si="16"/>
        <v>0.12640823395411127</v>
      </c>
      <c r="R59" s="48">
        <f t="shared" si="17"/>
        <v>0.8332971121581445</v>
      </c>
    </row>
    <row r="60" spans="3:18" ht="15" x14ac:dyDescent="0.25">
      <c r="C60" s="256"/>
      <c r="D60" s="257"/>
      <c r="E60" s="51" t="s">
        <v>14</v>
      </c>
      <c r="F60" s="53">
        <v>896269</v>
      </c>
      <c r="G60" s="53">
        <v>978708</v>
      </c>
      <c r="H60" s="53">
        <v>1064587</v>
      </c>
      <c r="I60" s="53">
        <v>1045870</v>
      </c>
      <c r="J60" s="53">
        <v>1057592</v>
      </c>
      <c r="K60" s="53">
        <v>1081978</v>
      </c>
      <c r="L60" s="53">
        <v>1357674</v>
      </c>
      <c r="M60" s="53">
        <v>1075564</v>
      </c>
      <c r="N60" s="53">
        <v>949493</v>
      </c>
      <c r="O60" s="53">
        <v>1006488</v>
      </c>
      <c r="P60" s="62">
        <f t="shared" si="15"/>
        <v>0.14538557503385346</v>
      </c>
      <c r="Q60" s="48">
        <f t="shared" si="16"/>
        <v>6.0026772182627974E-2</v>
      </c>
      <c r="R60" s="48">
        <f t="shared" si="17"/>
        <v>0.12297535672883919</v>
      </c>
    </row>
    <row r="61" spans="3:18" ht="15" x14ac:dyDescent="0.25">
      <c r="C61" s="256"/>
      <c r="D61" s="257"/>
      <c r="E61" s="51" t="s">
        <v>15</v>
      </c>
      <c r="F61" s="53">
        <v>0</v>
      </c>
      <c r="G61" s="53">
        <v>0</v>
      </c>
      <c r="H61" s="53">
        <v>0</v>
      </c>
      <c r="I61" s="53">
        <v>0</v>
      </c>
      <c r="J61" s="53">
        <v>0</v>
      </c>
      <c r="K61" s="53">
        <v>0</v>
      </c>
      <c r="L61" s="53">
        <v>0</v>
      </c>
      <c r="M61" s="53">
        <v>0</v>
      </c>
      <c r="N61" s="53">
        <v>0</v>
      </c>
      <c r="O61" s="53">
        <v>0</v>
      </c>
      <c r="P61" s="62">
        <f t="shared" si="15"/>
        <v>0</v>
      </c>
      <c r="Q61" s="48" t="str">
        <f t="shared" si="16"/>
        <v>-</v>
      </c>
      <c r="R61" s="48" t="str">
        <f t="shared" si="17"/>
        <v>-</v>
      </c>
    </row>
    <row r="62" spans="3:18" ht="15" x14ac:dyDescent="0.25">
      <c r="C62" s="256"/>
      <c r="D62" s="257"/>
      <c r="E62" s="51" t="s">
        <v>16</v>
      </c>
      <c r="F62" s="53">
        <v>0</v>
      </c>
      <c r="G62" s="53">
        <v>0</v>
      </c>
      <c r="H62" s="53">
        <v>0</v>
      </c>
      <c r="I62" s="53">
        <v>0</v>
      </c>
      <c r="J62" s="53">
        <v>0</v>
      </c>
      <c r="K62" s="53">
        <v>0</v>
      </c>
      <c r="L62" s="53">
        <v>0</v>
      </c>
      <c r="M62" s="53">
        <v>0</v>
      </c>
      <c r="N62" s="53">
        <v>0</v>
      </c>
      <c r="O62" s="53">
        <v>0</v>
      </c>
      <c r="P62" s="62">
        <f t="shared" si="15"/>
        <v>0</v>
      </c>
      <c r="Q62" s="48" t="str">
        <f t="shared" si="16"/>
        <v>-</v>
      </c>
      <c r="R62" s="48" t="str">
        <f t="shared" si="17"/>
        <v>-</v>
      </c>
    </row>
    <row r="63" spans="3:18" ht="15" x14ac:dyDescent="0.25">
      <c r="C63" s="256"/>
      <c r="D63" s="257"/>
      <c r="E63" s="51" t="s">
        <v>17</v>
      </c>
      <c r="F63" s="53">
        <v>0</v>
      </c>
      <c r="G63" s="53">
        <v>0</v>
      </c>
      <c r="H63" s="53">
        <v>0</v>
      </c>
      <c r="I63" s="53">
        <v>0</v>
      </c>
      <c r="J63" s="53">
        <v>0</v>
      </c>
      <c r="K63" s="53">
        <v>0</v>
      </c>
      <c r="L63" s="53">
        <v>0</v>
      </c>
      <c r="M63" s="53">
        <v>0</v>
      </c>
      <c r="N63" s="53">
        <v>0</v>
      </c>
      <c r="O63" s="53">
        <v>0</v>
      </c>
      <c r="P63" s="62">
        <f t="shared" si="15"/>
        <v>0</v>
      </c>
      <c r="Q63" s="48" t="str">
        <f t="shared" si="16"/>
        <v>-</v>
      </c>
      <c r="R63" s="48" t="str">
        <f t="shared" si="17"/>
        <v>-</v>
      </c>
    </row>
    <row r="64" spans="3:18" ht="15" x14ac:dyDescent="0.25">
      <c r="C64" s="256"/>
      <c r="D64" s="257"/>
      <c r="E64" s="51" t="s">
        <v>18</v>
      </c>
      <c r="F64" s="53">
        <v>0</v>
      </c>
      <c r="G64" s="53">
        <v>0</v>
      </c>
      <c r="H64" s="53">
        <v>0</v>
      </c>
      <c r="I64" s="53">
        <v>0</v>
      </c>
      <c r="J64" s="53">
        <v>0</v>
      </c>
      <c r="K64" s="53">
        <v>0</v>
      </c>
      <c r="L64" s="53">
        <v>0</v>
      </c>
      <c r="M64" s="53">
        <v>0</v>
      </c>
      <c r="N64" s="53">
        <v>0</v>
      </c>
      <c r="O64" s="53">
        <v>0</v>
      </c>
      <c r="P64" s="62">
        <f t="shared" si="15"/>
        <v>0</v>
      </c>
      <c r="Q64" s="48" t="str">
        <f t="shared" si="16"/>
        <v>-</v>
      </c>
      <c r="R64" s="48" t="str">
        <f t="shared" si="17"/>
        <v>-</v>
      </c>
    </row>
    <row r="65" spans="3:18" ht="15" x14ac:dyDescent="0.25">
      <c r="C65" s="256"/>
      <c r="D65" s="257"/>
      <c r="E65" s="51" t="s">
        <v>19</v>
      </c>
      <c r="F65" s="53">
        <v>0</v>
      </c>
      <c r="G65" s="53">
        <v>0</v>
      </c>
      <c r="H65" s="53">
        <v>0</v>
      </c>
      <c r="I65" s="53">
        <v>0</v>
      </c>
      <c r="J65" s="53">
        <v>0</v>
      </c>
      <c r="K65" s="53">
        <v>0</v>
      </c>
      <c r="L65" s="53">
        <v>0</v>
      </c>
      <c r="M65" s="53">
        <v>0</v>
      </c>
      <c r="N65" s="53">
        <v>0</v>
      </c>
      <c r="O65" s="53">
        <v>0</v>
      </c>
      <c r="P65" s="62">
        <f t="shared" si="15"/>
        <v>0</v>
      </c>
      <c r="Q65" s="48" t="str">
        <f t="shared" si="16"/>
        <v>-</v>
      </c>
      <c r="R65" s="48" t="str">
        <f t="shared" si="17"/>
        <v>-</v>
      </c>
    </row>
    <row r="66" spans="3:18" ht="15" x14ac:dyDescent="0.25">
      <c r="C66" s="256"/>
      <c r="D66" s="257"/>
      <c r="E66" s="51" t="s">
        <v>20</v>
      </c>
      <c r="F66" s="53">
        <v>0</v>
      </c>
      <c r="G66" s="53">
        <v>0</v>
      </c>
      <c r="H66" s="53">
        <v>0</v>
      </c>
      <c r="I66" s="53">
        <v>0</v>
      </c>
      <c r="J66" s="53">
        <v>0</v>
      </c>
      <c r="K66" s="53">
        <v>0</v>
      </c>
      <c r="L66" s="53">
        <v>0</v>
      </c>
      <c r="M66" s="53">
        <v>0</v>
      </c>
      <c r="N66" s="53">
        <v>0</v>
      </c>
      <c r="O66" s="53">
        <v>0</v>
      </c>
      <c r="P66" s="62">
        <f t="shared" si="15"/>
        <v>0</v>
      </c>
      <c r="Q66" s="48" t="str">
        <f t="shared" si="16"/>
        <v>-</v>
      </c>
      <c r="R66" s="48" t="str">
        <f t="shared" si="17"/>
        <v>-</v>
      </c>
    </row>
    <row r="67" spans="3:18" ht="15" x14ac:dyDescent="0.25">
      <c r="C67" s="256"/>
      <c r="D67" s="257"/>
      <c r="E67" s="51" t="s">
        <v>21</v>
      </c>
      <c r="F67" s="53">
        <v>0</v>
      </c>
      <c r="G67" s="53">
        <v>0</v>
      </c>
      <c r="H67" s="53">
        <v>0</v>
      </c>
      <c r="I67" s="53">
        <v>0</v>
      </c>
      <c r="J67" s="53">
        <v>0</v>
      </c>
      <c r="K67" s="53">
        <v>0</v>
      </c>
      <c r="L67" s="53">
        <v>0</v>
      </c>
      <c r="M67" s="53">
        <v>0</v>
      </c>
      <c r="N67" s="53">
        <v>0</v>
      </c>
      <c r="O67" s="53">
        <v>0</v>
      </c>
      <c r="P67" s="62">
        <f t="shared" si="15"/>
        <v>0</v>
      </c>
      <c r="Q67" s="48" t="str">
        <f t="shared" si="16"/>
        <v>-</v>
      </c>
      <c r="R67" s="48" t="str">
        <f t="shared" si="17"/>
        <v>-</v>
      </c>
    </row>
    <row r="68" spans="3:18" ht="15" x14ac:dyDescent="0.25">
      <c r="C68" s="256"/>
      <c r="D68" s="257"/>
      <c r="E68" s="51" t="s">
        <v>22</v>
      </c>
      <c r="F68" s="53">
        <v>0</v>
      </c>
      <c r="G68" s="53">
        <v>0</v>
      </c>
      <c r="H68" s="53">
        <v>0</v>
      </c>
      <c r="I68" s="53">
        <v>0</v>
      </c>
      <c r="J68" s="53">
        <v>0</v>
      </c>
      <c r="K68" s="53">
        <v>0</v>
      </c>
      <c r="L68" s="53">
        <v>0</v>
      </c>
      <c r="M68" s="53">
        <v>0</v>
      </c>
      <c r="N68" s="53">
        <v>0</v>
      </c>
      <c r="O68" s="53">
        <v>0</v>
      </c>
      <c r="P68" s="62">
        <f t="shared" si="15"/>
        <v>0</v>
      </c>
      <c r="Q68" s="48" t="str">
        <f t="shared" si="16"/>
        <v>-</v>
      </c>
      <c r="R68" s="48" t="str">
        <f t="shared" si="17"/>
        <v>-</v>
      </c>
    </row>
    <row r="69" spans="3:18" ht="15" x14ac:dyDescent="0.25">
      <c r="C69" s="256"/>
      <c r="D69" s="257"/>
      <c r="E69" s="51" t="s">
        <v>23</v>
      </c>
      <c r="F69" s="53">
        <v>1021654</v>
      </c>
      <c r="G69" s="53">
        <v>1002208</v>
      </c>
      <c r="H69" s="53">
        <v>1057298</v>
      </c>
      <c r="I69" s="53">
        <v>1150023</v>
      </c>
      <c r="J69" s="53">
        <v>1257480</v>
      </c>
      <c r="K69" s="53">
        <v>1297207</v>
      </c>
      <c r="L69" s="53">
        <v>1434021</v>
      </c>
      <c r="M69" s="53">
        <v>1471717</v>
      </c>
      <c r="N69" s="53">
        <v>1482594</v>
      </c>
      <c r="O69" s="53">
        <v>1802137</v>
      </c>
      <c r="P69" s="62">
        <f t="shared" si="15"/>
        <v>0.26031579515581266</v>
      </c>
      <c r="Q69" s="48">
        <f t="shared" si="16"/>
        <v>0.2155296729920666</v>
      </c>
      <c r="R69" s="48">
        <f t="shared" si="17"/>
        <v>0.76394062960650078</v>
      </c>
    </row>
    <row r="70" spans="3:18" ht="15" x14ac:dyDescent="0.25">
      <c r="C70" s="256"/>
      <c r="D70" s="257"/>
      <c r="E70" s="51" t="s">
        <v>24</v>
      </c>
      <c r="F70" s="53">
        <v>0</v>
      </c>
      <c r="G70" s="53">
        <v>0</v>
      </c>
      <c r="H70" s="53">
        <v>0</v>
      </c>
      <c r="I70" s="53">
        <v>0</v>
      </c>
      <c r="J70" s="53">
        <v>0</v>
      </c>
      <c r="K70" s="53">
        <v>0</v>
      </c>
      <c r="L70" s="53">
        <v>0</v>
      </c>
      <c r="M70" s="53">
        <v>0</v>
      </c>
      <c r="N70" s="53">
        <v>0</v>
      </c>
      <c r="O70" s="53">
        <v>0</v>
      </c>
      <c r="P70" s="62">
        <f t="shared" si="15"/>
        <v>0</v>
      </c>
      <c r="Q70" s="48" t="str">
        <f t="shared" si="16"/>
        <v>-</v>
      </c>
      <c r="R70" s="48" t="str">
        <f t="shared" si="17"/>
        <v>-</v>
      </c>
    </row>
    <row r="71" spans="3:18" ht="15" x14ac:dyDescent="0.25">
      <c r="C71" s="256"/>
      <c r="D71" s="257"/>
      <c r="E71" s="51" t="s">
        <v>25</v>
      </c>
      <c r="F71" s="53">
        <v>0</v>
      </c>
      <c r="G71" s="53">
        <v>0</v>
      </c>
      <c r="H71" s="53">
        <v>0</v>
      </c>
      <c r="I71" s="53">
        <v>0</v>
      </c>
      <c r="J71" s="53">
        <v>0</v>
      </c>
      <c r="K71" s="53">
        <v>0</v>
      </c>
      <c r="L71" s="53">
        <v>0</v>
      </c>
      <c r="M71" s="53">
        <v>0</v>
      </c>
      <c r="N71" s="53">
        <v>0</v>
      </c>
      <c r="O71" s="53">
        <v>0</v>
      </c>
      <c r="P71" s="62">
        <f t="shared" si="15"/>
        <v>0</v>
      </c>
      <c r="Q71" s="48" t="str">
        <f t="shared" si="16"/>
        <v>-</v>
      </c>
      <c r="R71" s="48" t="str">
        <f t="shared" si="17"/>
        <v>-</v>
      </c>
    </row>
    <row r="72" spans="3:18" ht="15" x14ac:dyDescent="0.25">
      <c r="C72" s="256"/>
      <c r="D72" s="257"/>
      <c r="E72" s="51" t="s">
        <v>26</v>
      </c>
      <c r="F72" s="53">
        <v>0</v>
      </c>
      <c r="G72" s="53">
        <v>0</v>
      </c>
      <c r="H72" s="53">
        <v>0</v>
      </c>
      <c r="I72" s="53">
        <v>0</v>
      </c>
      <c r="J72" s="53">
        <v>0</v>
      </c>
      <c r="K72" s="53">
        <v>0</v>
      </c>
      <c r="L72" s="53">
        <v>0</v>
      </c>
      <c r="M72" s="53">
        <v>0</v>
      </c>
      <c r="N72" s="53">
        <v>0</v>
      </c>
      <c r="O72" s="53">
        <v>0</v>
      </c>
      <c r="P72" s="62">
        <f t="shared" si="15"/>
        <v>0</v>
      </c>
      <c r="Q72" s="48" t="str">
        <f t="shared" si="16"/>
        <v>-</v>
      </c>
      <c r="R72" s="48" t="str">
        <f t="shared" si="17"/>
        <v>-</v>
      </c>
    </row>
    <row r="73" spans="3:18" ht="15" x14ac:dyDescent="0.25">
      <c r="C73" s="256"/>
      <c r="D73" s="257"/>
      <c r="E73" s="51" t="s">
        <v>27</v>
      </c>
      <c r="F73" s="53">
        <v>0</v>
      </c>
      <c r="G73" s="53">
        <v>0</v>
      </c>
      <c r="H73" s="53">
        <v>0</v>
      </c>
      <c r="I73" s="53">
        <v>0</v>
      </c>
      <c r="J73" s="53">
        <v>0</v>
      </c>
      <c r="K73" s="53">
        <v>0</v>
      </c>
      <c r="L73" s="53">
        <v>0</v>
      </c>
      <c r="M73" s="53">
        <v>0</v>
      </c>
      <c r="N73" s="53">
        <v>0</v>
      </c>
      <c r="O73" s="53">
        <v>0</v>
      </c>
      <c r="P73" s="62">
        <f t="shared" si="15"/>
        <v>0</v>
      </c>
      <c r="Q73" s="48" t="str">
        <f t="shared" si="16"/>
        <v>-</v>
      </c>
      <c r="R73" s="48" t="str">
        <f t="shared" si="17"/>
        <v>-</v>
      </c>
    </row>
    <row r="74" spans="3:18" ht="15" x14ac:dyDescent="0.25">
      <c r="C74" s="256"/>
      <c r="D74" s="257"/>
      <c r="E74" s="51" t="s">
        <v>28</v>
      </c>
      <c r="F74" s="53">
        <v>0</v>
      </c>
      <c r="G74" s="53">
        <v>0</v>
      </c>
      <c r="H74" s="53">
        <v>0</v>
      </c>
      <c r="I74" s="53">
        <v>0</v>
      </c>
      <c r="J74" s="53">
        <v>0</v>
      </c>
      <c r="K74" s="53">
        <v>0</v>
      </c>
      <c r="L74" s="53">
        <v>0</v>
      </c>
      <c r="M74" s="53">
        <v>0</v>
      </c>
      <c r="N74" s="53">
        <v>0</v>
      </c>
      <c r="O74" s="53">
        <v>28889.684000000001</v>
      </c>
      <c r="P74" s="62">
        <f t="shared" si="15"/>
        <v>4.1730684527647782E-3</v>
      </c>
      <c r="Q74" s="48" t="str">
        <f t="shared" si="16"/>
        <v>-</v>
      </c>
      <c r="R74" s="48" t="str">
        <f t="shared" si="17"/>
        <v>-</v>
      </c>
    </row>
    <row r="75" spans="3:18" ht="15" x14ac:dyDescent="0.25">
      <c r="C75" s="256"/>
      <c r="D75" s="257"/>
      <c r="E75" s="51" t="s">
        <v>29</v>
      </c>
      <c r="F75" s="53">
        <v>0</v>
      </c>
      <c r="G75" s="53">
        <v>0</v>
      </c>
      <c r="H75" s="53">
        <v>0</v>
      </c>
      <c r="I75" s="53">
        <v>0</v>
      </c>
      <c r="J75" s="53">
        <v>0</v>
      </c>
      <c r="K75" s="53">
        <v>0</v>
      </c>
      <c r="L75" s="53">
        <v>0</v>
      </c>
      <c r="M75" s="53">
        <v>0</v>
      </c>
      <c r="N75" s="53">
        <v>0</v>
      </c>
      <c r="O75" s="53">
        <v>0</v>
      </c>
      <c r="P75" s="62">
        <f t="shared" si="15"/>
        <v>0</v>
      </c>
      <c r="Q75" s="48" t="str">
        <f t="shared" si="16"/>
        <v>-</v>
      </c>
      <c r="R75" s="48" t="str">
        <f t="shared" si="17"/>
        <v>-</v>
      </c>
    </row>
    <row r="76" spans="3:18" ht="15" x14ac:dyDescent="0.25">
      <c r="C76" s="256"/>
      <c r="D76" s="257"/>
      <c r="E76" s="51" t="s">
        <v>30</v>
      </c>
      <c r="F76" s="53">
        <v>0</v>
      </c>
      <c r="G76" s="53">
        <v>0</v>
      </c>
      <c r="H76" s="53">
        <v>0</v>
      </c>
      <c r="I76" s="53">
        <v>0</v>
      </c>
      <c r="J76" s="53">
        <v>0</v>
      </c>
      <c r="K76" s="53">
        <v>0</v>
      </c>
      <c r="L76" s="53">
        <v>0</v>
      </c>
      <c r="M76" s="53">
        <v>0</v>
      </c>
      <c r="N76" s="53">
        <v>0</v>
      </c>
      <c r="O76" s="53">
        <v>0</v>
      </c>
      <c r="P76" s="62">
        <f t="shared" si="15"/>
        <v>0</v>
      </c>
      <c r="Q76" s="48" t="str">
        <f t="shared" si="16"/>
        <v>-</v>
      </c>
      <c r="R76" s="48" t="str">
        <f t="shared" si="17"/>
        <v>-</v>
      </c>
    </row>
    <row r="77" spans="3:18" ht="15" x14ac:dyDescent="0.25">
      <c r="C77" s="256"/>
      <c r="D77" s="257"/>
      <c r="E77" s="54" t="s">
        <v>41</v>
      </c>
      <c r="F77" s="53">
        <v>0</v>
      </c>
      <c r="G77" s="53">
        <v>0</v>
      </c>
      <c r="H77" s="53">
        <v>0</v>
      </c>
      <c r="I77" s="53">
        <v>0</v>
      </c>
      <c r="J77" s="53">
        <v>0</v>
      </c>
      <c r="K77" s="53">
        <v>0</v>
      </c>
      <c r="L77" s="53">
        <v>0</v>
      </c>
      <c r="M77" s="53">
        <v>0</v>
      </c>
      <c r="N77" s="53">
        <v>0</v>
      </c>
      <c r="O77" s="53">
        <v>0</v>
      </c>
      <c r="P77" s="62">
        <f t="shared" si="15"/>
        <v>0</v>
      </c>
      <c r="Q77" s="48" t="str">
        <f t="shared" si="16"/>
        <v>-</v>
      </c>
      <c r="R77" s="48" t="str">
        <f t="shared" si="17"/>
        <v>-</v>
      </c>
    </row>
    <row r="78" spans="3:18" ht="15.75" thickBot="1" x14ac:dyDescent="0.3">
      <c r="C78" s="258"/>
      <c r="D78" s="259"/>
      <c r="E78" s="63" t="s">
        <v>85</v>
      </c>
      <c r="F78" s="64">
        <f t="shared" ref="F78:L78" si="18">SUM(F46:F77)</f>
        <v>8305828</v>
      </c>
      <c r="G78" s="64">
        <f t="shared" si="18"/>
        <v>8608539</v>
      </c>
      <c r="H78" s="64">
        <f t="shared" si="18"/>
        <v>9024596</v>
      </c>
      <c r="I78" s="64">
        <f t="shared" si="18"/>
        <v>9225537</v>
      </c>
      <c r="J78" s="64">
        <f t="shared" si="18"/>
        <v>9456406</v>
      </c>
      <c r="K78" s="64">
        <f t="shared" si="18"/>
        <v>10080306</v>
      </c>
      <c r="L78" s="64">
        <f t="shared" si="18"/>
        <v>11010543</v>
      </c>
      <c r="M78" s="64">
        <f>SUM(M46:M77)</f>
        <v>10769528</v>
      </c>
      <c r="N78" s="64">
        <f t="shared" ref="N78:O78" si="19">SUM(N46:N77)</f>
        <v>11020342</v>
      </c>
      <c r="O78" s="64">
        <f t="shared" si="19"/>
        <v>11994792.684</v>
      </c>
      <c r="P78" s="62">
        <f t="shared" si="15"/>
        <v>1.7326285378218107</v>
      </c>
    </row>
    <row r="79" spans="3:18" ht="16.5" thickTop="1" thickBot="1" x14ac:dyDescent="0.3">
      <c r="C79" s="260"/>
      <c r="D79" s="261"/>
      <c r="E79" s="65" t="s">
        <v>86</v>
      </c>
      <c r="F79" s="64">
        <v>4559827</v>
      </c>
      <c r="G79" s="64">
        <v>4476976</v>
      </c>
      <c r="H79" s="64">
        <v>4732966</v>
      </c>
      <c r="I79" s="64">
        <v>4843091</v>
      </c>
      <c r="J79" s="64">
        <v>5015558</v>
      </c>
      <c r="K79" s="64">
        <v>5061615</v>
      </c>
      <c r="L79" s="64">
        <v>5009137</v>
      </c>
      <c r="M79" s="64">
        <v>5059765</v>
      </c>
      <c r="N79" s="64">
        <v>5269242</v>
      </c>
      <c r="O79" s="64">
        <v>5336450</v>
      </c>
      <c r="P79" s="62">
        <f>O79/$O$39</f>
        <v>0.77084163138498152</v>
      </c>
      <c r="Q79" s="48">
        <f>IF(OR(O79=0,N79=0),"-",O79/N79-1)</f>
        <v>1.2754775734346691E-2</v>
      </c>
      <c r="R79" s="48">
        <f>IF(OR(O79=0, F79=0),"-",O79/F79-1)</f>
        <v>0.17031852304922968</v>
      </c>
    </row>
    <row r="80" spans="3:18" ht="15.75" thickTop="1" x14ac:dyDescent="0.25">
      <c r="E80" s="57" t="s">
        <v>87</v>
      </c>
      <c r="F80" s="88"/>
      <c r="G80" s="88">
        <f t="shared" ref="G80" si="20">G79/F79-1</f>
        <v>-1.8169768282875642E-2</v>
      </c>
      <c r="H80" s="88">
        <f t="shared" ref="H80" si="21">H79/G79-1</f>
        <v>5.7179220974157507E-2</v>
      </c>
      <c r="I80" s="88">
        <f t="shared" ref="I80" si="22">I79/H79-1</f>
        <v>2.3267650771207737E-2</v>
      </c>
      <c r="J80" s="88">
        <f t="shared" ref="J80" si="23">J79/I79-1</f>
        <v>3.5610935247758047E-2</v>
      </c>
      <c r="K80" s="88">
        <f t="shared" ref="K80" si="24">K79/J79-1</f>
        <v>9.1828267163893695E-3</v>
      </c>
      <c r="L80" s="88">
        <f t="shared" ref="L80" si="25">L79/K79-1</f>
        <v>-1.0367837142888137E-2</v>
      </c>
      <c r="M80" s="88">
        <f>M79/L79-1</f>
        <v>1.0107130230217365E-2</v>
      </c>
      <c r="N80" s="88">
        <f>N79/M79-1</f>
        <v>4.1400539353112276E-2</v>
      </c>
      <c r="O80" s="89">
        <f>O79/N79-1</f>
        <v>1.2754775734346691E-2</v>
      </c>
      <c r="R80" s="60"/>
    </row>
    <row r="83" spans="3:18" ht="18.75" x14ac:dyDescent="0.25">
      <c r="C83" s="264" t="s">
        <v>216</v>
      </c>
      <c r="D83" s="265"/>
      <c r="E83" s="269" t="s">
        <v>113</v>
      </c>
      <c r="F83" s="270"/>
      <c r="G83" s="270"/>
      <c r="H83" s="270"/>
      <c r="I83" s="270"/>
      <c r="J83" s="270"/>
      <c r="K83" s="270"/>
      <c r="L83" s="270"/>
      <c r="M83" s="270"/>
      <c r="N83" s="270"/>
      <c r="O83" s="271"/>
      <c r="Q83" s="49"/>
      <c r="R83" s="49"/>
    </row>
    <row r="84" spans="3:18" ht="15" x14ac:dyDescent="0.15">
      <c r="C84" s="262" t="s">
        <v>93</v>
      </c>
      <c r="D84" s="263"/>
      <c r="E84" s="43">
        <v>3</v>
      </c>
      <c r="F84" s="44">
        <v>2004</v>
      </c>
      <c r="G84" s="44">
        <f t="shared" ref="G84:O84" si="26">F84+1</f>
        <v>2005</v>
      </c>
      <c r="H84" s="44">
        <f t="shared" si="26"/>
        <v>2006</v>
      </c>
      <c r="I84" s="44">
        <f t="shared" si="26"/>
        <v>2007</v>
      </c>
      <c r="J84" s="44">
        <f t="shared" si="26"/>
        <v>2008</v>
      </c>
      <c r="K84" s="44">
        <f t="shared" si="26"/>
        <v>2009</v>
      </c>
      <c r="L84" s="44">
        <f t="shared" si="26"/>
        <v>2010</v>
      </c>
      <c r="M84" s="44">
        <f t="shared" si="26"/>
        <v>2011</v>
      </c>
      <c r="N84" s="44">
        <f t="shared" si="26"/>
        <v>2012</v>
      </c>
      <c r="O84" s="44">
        <f t="shared" si="26"/>
        <v>2013</v>
      </c>
      <c r="P84" s="83" t="s">
        <v>91</v>
      </c>
      <c r="Q84" s="46" t="s">
        <v>88</v>
      </c>
      <c r="R84" s="47" t="s">
        <v>89</v>
      </c>
    </row>
    <row r="85" spans="3:18" ht="15" x14ac:dyDescent="0.25">
      <c r="C85" s="256"/>
      <c r="D85" s="257"/>
      <c r="E85" s="51" t="s">
        <v>0</v>
      </c>
      <c r="F85" s="166">
        <f>IF(OR('Number of claims'!F46=0, 'Number of policies'!F203=0),0,'Number of policies'!F86-'Number of policies'!F203)</f>
        <v>4696539</v>
      </c>
      <c r="G85" s="52">
        <v>1233510</v>
      </c>
      <c r="H85" s="52">
        <v>1240525</v>
      </c>
      <c r="I85" s="52">
        <v>1177269</v>
      </c>
      <c r="J85" s="52">
        <v>1191402</v>
      </c>
      <c r="K85" s="52">
        <v>1236258</v>
      </c>
      <c r="L85" s="52">
        <v>1248834</v>
      </c>
      <c r="M85" s="52">
        <v>1273363</v>
      </c>
      <c r="N85" s="52">
        <v>1324361</v>
      </c>
      <c r="O85" s="167">
        <v>1325074</v>
      </c>
      <c r="P85" s="62">
        <f>O85/$O$117</f>
        <v>5.6498946840274233E-2</v>
      </c>
      <c r="Q85" s="48">
        <f>IF(OR(O85=0, N85=0),"-",O85/N85-1)</f>
        <v>5.3837284547042508E-4</v>
      </c>
      <c r="R85" s="48">
        <f>IF(OR(O85=0, F85=0),"-",O85/F85-1)</f>
        <v>-0.71786159978656627</v>
      </c>
    </row>
    <row r="86" spans="3:18" ht="15" x14ac:dyDescent="0.25">
      <c r="C86" s="256"/>
      <c r="D86" s="257"/>
      <c r="E86" s="51" t="s">
        <v>1</v>
      </c>
      <c r="F86" s="53">
        <v>0</v>
      </c>
      <c r="G86" s="53">
        <v>0</v>
      </c>
      <c r="H86" s="53">
        <v>0</v>
      </c>
      <c r="I86" s="53">
        <v>0</v>
      </c>
      <c r="J86" s="53">
        <v>0</v>
      </c>
      <c r="K86" s="53">
        <v>0</v>
      </c>
      <c r="L86" s="53">
        <v>0</v>
      </c>
      <c r="M86" s="53">
        <v>0</v>
      </c>
      <c r="N86" s="53">
        <v>0</v>
      </c>
      <c r="O86" s="53">
        <v>0</v>
      </c>
      <c r="P86" s="62">
        <f t="shared" ref="P86:P117" si="27">O86/$O$117</f>
        <v>0</v>
      </c>
      <c r="Q86" s="48" t="str">
        <f t="shared" ref="Q86:Q116" si="28">IF(OR(O86=0, N86=0),"-",O86/N86-1)</f>
        <v>-</v>
      </c>
      <c r="R86" s="48" t="str">
        <f t="shared" ref="R86:R116" si="29">IF(OR(O86=0, F86=0),"-",O86/F86-1)</f>
        <v>-</v>
      </c>
    </row>
    <row r="87" spans="3:18" ht="15" x14ac:dyDescent="0.25">
      <c r="C87" s="256"/>
      <c r="D87" s="257"/>
      <c r="E87" s="51" t="s">
        <v>2</v>
      </c>
      <c r="F87" s="53">
        <v>0</v>
      </c>
      <c r="G87" s="53">
        <v>0</v>
      </c>
      <c r="H87" s="53">
        <v>0</v>
      </c>
      <c r="I87" s="53">
        <v>408454</v>
      </c>
      <c r="J87" s="53">
        <v>533305.28989999997</v>
      </c>
      <c r="K87" s="53">
        <v>610306.71</v>
      </c>
      <c r="L87" s="53">
        <v>523276</v>
      </c>
      <c r="M87" s="53">
        <v>483218</v>
      </c>
      <c r="N87" s="53">
        <v>0</v>
      </c>
      <c r="O87" s="53">
        <v>0</v>
      </c>
      <c r="P87" s="62">
        <f t="shared" si="27"/>
        <v>0</v>
      </c>
      <c r="Q87" s="48" t="str">
        <f t="shared" si="28"/>
        <v>-</v>
      </c>
      <c r="R87" s="48" t="str">
        <f t="shared" si="29"/>
        <v>-</v>
      </c>
    </row>
    <row r="88" spans="3:18" ht="15" x14ac:dyDescent="0.25">
      <c r="C88" s="256"/>
      <c r="D88" s="257"/>
      <c r="E88" s="51" t="s">
        <v>3</v>
      </c>
      <c r="F88" s="53">
        <v>0</v>
      </c>
      <c r="G88" s="53">
        <v>0</v>
      </c>
      <c r="H88" s="53">
        <v>0</v>
      </c>
      <c r="I88" s="53">
        <v>0</v>
      </c>
      <c r="J88" s="53">
        <v>0</v>
      </c>
      <c r="K88" s="53">
        <v>0</v>
      </c>
      <c r="L88" s="53">
        <v>0</v>
      </c>
      <c r="M88" s="53">
        <v>0</v>
      </c>
      <c r="N88" s="53">
        <v>0</v>
      </c>
      <c r="O88" s="53">
        <v>0</v>
      </c>
      <c r="P88" s="62">
        <f t="shared" si="27"/>
        <v>0</v>
      </c>
      <c r="Q88" s="48" t="str">
        <f t="shared" si="28"/>
        <v>-</v>
      </c>
      <c r="R88" s="48" t="str">
        <f t="shared" si="29"/>
        <v>-</v>
      </c>
    </row>
    <row r="89" spans="3:18" ht="15" x14ac:dyDescent="0.25">
      <c r="C89" s="256"/>
      <c r="D89" s="257"/>
      <c r="E89" s="51" t="s">
        <v>4</v>
      </c>
      <c r="F89" s="53">
        <v>0</v>
      </c>
      <c r="G89" s="53">
        <v>0</v>
      </c>
      <c r="H89" s="53">
        <v>0</v>
      </c>
      <c r="I89" s="53">
        <v>0</v>
      </c>
      <c r="J89" s="53">
        <v>0</v>
      </c>
      <c r="K89" s="53">
        <v>0</v>
      </c>
      <c r="L89" s="53">
        <v>0</v>
      </c>
      <c r="M89" s="53">
        <v>0</v>
      </c>
      <c r="N89" s="53">
        <v>0</v>
      </c>
      <c r="O89" s="53">
        <v>0</v>
      </c>
      <c r="P89" s="62">
        <f t="shared" si="27"/>
        <v>0</v>
      </c>
      <c r="Q89" s="48" t="str">
        <f t="shared" si="28"/>
        <v>-</v>
      </c>
      <c r="R89" s="48" t="str">
        <f t="shared" si="29"/>
        <v>-</v>
      </c>
    </row>
    <row r="90" spans="3:18" ht="15" x14ac:dyDescent="0.25">
      <c r="C90" s="256"/>
      <c r="D90" s="257"/>
      <c r="E90" s="51" t="s">
        <v>5</v>
      </c>
      <c r="F90" s="53">
        <v>620000</v>
      </c>
      <c r="G90" s="53">
        <v>621000</v>
      </c>
      <c r="H90" s="53">
        <v>642000</v>
      </c>
      <c r="I90" s="53">
        <v>628000</v>
      </c>
      <c r="J90" s="53">
        <v>678353</v>
      </c>
      <c r="K90" s="53">
        <v>698913</v>
      </c>
      <c r="L90" s="53">
        <v>765440</v>
      </c>
      <c r="M90" s="53">
        <v>671825</v>
      </c>
      <c r="N90" s="53">
        <v>664622</v>
      </c>
      <c r="O90" s="53">
        <v>690922</v>
      </c>
      <c r="P90" s="62">
        <f t="shared" si="27"/>
        <v>2.9459762510452965E-2</v>
      </c>
      <c r="Q90" s="48">
        <f t="shared" si="28"/>
        <v>3.9571365377613077E-2</v>
      </c>
      <c r="R90" s="48">
        <f t="shared" si="29"/>
        <v>0.11439032258064508</v>
      </c>
    </row>
    <row r="91" spans="3:18" ht="15" x14ac:dyDescent="0.25">
      <c r="C91" s="256"/>
      <c r="D91" s="257"/>
      <c r="E91" s="51" t="s">
        <v>6</v>
      </c>
      <c r="F91" s="53">
        <v>8734000</v>
      </c>
      <c r="G91" s="53">
        <v>8673000</v>
      </c>
      <c r="H91" s="53">
        <v>8765000</v>
      </c>
      <c r="I91" s="53">
        <v>9026000</v>
      </c>
      <c r="J91" s="53">
        <v>9236000</v>
      </c>
      <c r="K91" s="53">
        <v>9404000</v>
      </c>
      <c r="L91" s="53">
        <v>9649000</v>
      </c>
      <c r="M91" s="53">
        <v>9722000</v>
      </c>
      <c r="N91" s="53">
        <v>9247000</v>
      </c>
      <c r="O91" s="53">
        <v>9750000</v>
      </c>
      <c r="P91" s="62">
        <f t="shared" si="27"/>
        <v>0.4157237495360061</v>
      </c>
      <c r="Q91" s="48">
        <f t="shared" si="28"/>
        <v>5.4396020330918171E-2</v>
      </c>
      <c r="R91" s="48">
        <f t="shared" si="29"/>
        <v>0.11632699793908863</v>
      </c>
    </row>
    <row r="92" spans="3:18" ht="15" x14ac:dyDescent="0.25">
      <c r="C92" s="256"/>
      <c r="D92" s="257"/>
      <c r="E92" s="51" t="s">
        <v>7</v>
      </c>
      <c r="F92" s="53">
        <v>518583</v>
      </c>
      <c r="G92" s="53">
        <v>534133</v>
      </c>
      <c r="H92" s="53">
        <v>554454</v>
      </c>
      <c r="I92" s="53">
        <v>595791</v>
      </c>
      <c r="J92" s="53">
        <v>597590</v>
      </c>
      <c r="K92" s="53">
        <v>570419</v>
      </c>
      <c r="L92" s="53">
        <v>560000</v>
      </c>
      <c r="M92" s="53">
        <v>543000</v>
      </c>
      <c r="N92" s="53">
        <v>613668</v>
      </c>
      <c r="O92" s="228">
        <v>613668</v>
      </c>
      <c r="P92" s="62">
        <f t="shared" si="27"/>
        <v>2.6165780710796081E-2</v>
      </c>
      <c r="Q92" s="48">
        <f t="shared" si="28"/>
        <v>0</v>
      </c>
      <c r="R92" s="48">
        <f t="shared" si="29"/>
        <v>0.18335541273045974</v>
      </c>
    </row>
    <row r="93" spans="3:18" ht="15" x14ac:dyDescent="0.25">
      <c r="C93" s="256"/>
      <c r="D93" s="257"/>
      <c r="E93" s="51" t="s">
        <v>8</v>
      </c>
      <c r="F93" s="53">
        <v>0</v>
      </c>
      <c r="G93" s="53">
        <v>0</v>
      </c>
      <c r="H93" s="53">
        <v>0</v>
      </c>
      <c r="I93" s="53">
        <v>0</v>
      </c>
      <c r="J93" s="53">
        <v>0</v>
      </c>
      <c r="K93" s="53">
        <v>0</v>
      </c>
      <c r="L93" s="53">
        <v>0</v>
      </c>
      <c r="M93" s="53">
        <v>0</v>
      </c>
      <c r="N93" s="53">
        <v>0</v>
      </c>
      <c r="O93" s="53">
        <v>0</v>
      </c>
      <c r="P93" s="62">
        <f t="shared" si="27"/>
        <v>0</v>
      </c>
      <c r="Q93" s="48" t="str">
        <f t="shared" si="28"/>
        <v>-</v>
      </c>
      <c r="R93" s="48" t="str">
        <f t="shared" si="29"/>
        <v>-</v>
      </c>
    </row>
    <row r="94" spans="3:18" ht="15" x14ac:dyDescent="0.25">
      <c r="C94" s="256"/>
      <c r="D94" s="257"/>
      <c r="E94" s="51" t="s">
        <v>9</v>
      </c>
      <c r="F94" s="53">
        <v>0</v>
      </c>
      <c r="G94" s="53">
        <v>0</v>
      </c>
      <c r="H94" s="53">
        <v>0</v>
      </c>
      <c r="I94" s="53">
        <v>0</v>
      </c>
      <c r="J94" s="53">
        <v>0</v>
      </c>
      <c r="K94" s="53">
        <v>0</v>
      </c>
      <c r="L94" s="53">
        <v>0</v>
      </c>
      <c r="M94" s="53">
        <v>0</v>
      </c>
      <c r="N94" s="53">
        <v>0</v>
      </c>
      <c r="O94" s="53">
        <v>0</v>
      </c>
      <c r="P94" s="62">
        <f t="shared" si="27"/>
        <v>0</v>
      </c>
      <c r="Q94" s="48" t="str">
        <f t="shared" si="28"/>
        <v>-</v>
      </c>
      <c r="R94" s="48" t="str">
        <f t="shared" si="29"/>
        <v>-</v>
      </c>
    </row>
    <row r="95" spans="3:18" ht="15" x14ac:dyDescent="0.25">
      <c r="C95" s="256"/>
      <c r="D95" s="257"/>
      <c r="E95" s="51" t="s">
        <v>10</v>
      </c>
      <c r="F95" s="53">
        <v>368898</v>
      </c>
      <c r="G95" s="53">
        <v>381938</v>
      </c>
      <c r="H95" s="53">
        <v>386646</v>
      </c>
      <c r="I95" s="53">
        <v>421360</v>
      </c>
      <c r="J95" s="53">
        <v>432010</v>
      </c>
      <c r="K95" s="53">
        <v>418883</v>
      </c>
      <c r="L95" s="53">
        <v>497349</v>
      </c>
      <c r="M95" s="53">
        <v>497201</v>
      </c>
      <c r="N95" s="53">
        <v>507717</v>
      </c>
      <c r="O95" s="53">
        <v>536806</v>
      </c>
      <c r="P95" s="62">
        <f t="shared" si="27"/>
        <v>2.2888513137787211E-2</v>
      </c>
      <c r="Q95" s="48">
        <f t="shared" si="28"/>
        <v>5.7293728592897164E-2</v>
      </c>
      <c r="R95" s="48">
        <f t="shared" si="29"/>
        <v>0.45516104722714679</v>
      </c>
    </row>
    <row r="96" spans="3:18" ht="15" x14ac:dyDescent="0.25">
      <c r="C96" s="256"/>
      <c r="D96" s="257"/>
      <c r="E96" s="51" t="s">
        <v>11</v>
      </c>
      <c r="F96" s="53">
        <v>0</v>
      </c>
      <c r="G96" s="53">
        <v>0</v>
      </c>
      <c r="H96" s="53">
        <v>0</v>
      </c>
      <c r="I96" s="53">
        <v>0</v>
      </c>
      <c r="J96" s="53">
        <v>0</v>
      </c>
      <c r="K96" s="53">
        <v>0</v>
      </c>
      <c r="L96" s="53">
        <v>0</v>
      </c>
      <c r="M96" s="53">
        <v>0</v>
      </c>
      <c r="N96" s="53">
        <v>0</v>
      </c>
      <c r="O96" s="53">
        <v>0</v>
      </c>
      <c r="P96" s="62">
        <f t="shared" si="27"/>
        <v>0</v>
      </c>
      <c r="Q96" s="48" t="str">
        <f t="shared" si="28"/>
        <v>-</v>
      </c>
      <c r="R96" s="48" t="str">
        <f t="shared" si="29"/>
        <v>-</v>
      </c>
    </row>
    <row r="97" spans="3:18" ht="15" x14ac:dyDescent="0.25">
      <c r="C97" s="256"/>
      <c r="D97" s="257"/>
      <c r="E97" s="51" t="s">
        <v>12</v>
      </c>
      <c r="F97" s="53">
        <v>474875</v>
      </c>
      <c r="G97" s="53">
        <v>476338</v>
      </c>
      <c r="H97" s="53">
        <v>449368</v>
      </c>
      <c r="I97" s="53">
        <v>554990</v>
      </c>
      <c r="J97" s="53">
        <v>580985</v>
      </c>
      <c r="K97" s="53">
        <v>505394</v>
      </c>
      <c r="L97" s="53">
        <v>567947</v>
      </c>
      <c r="M97" s="53">
        <v>526574</v>
      </c>
      <c r="N97" s="53">
        <v>435326</v>
      </c>
      <c r="O97" s="53">
        <v>410276</v>
      </c>
      <c r="P97" s="62">
        <f t="shared" si="27"/>
        <v>1.7493484827141994E-2</v>
      </c>
      <c r="Q97" s="48">
        <f t="shared" si="28"/>
        <v>-5.7543082655297395E-2</v>
      </c>
      <c r="R97" s="48">
        <f t="shared" si="29"/>
        <v>-0.13603369307712554</v>
      </c>
    </row>
    <row r="98" spans="3:18" ht="15" x14ac:dyDescent="0.25">
      <c r="C98" s="256"/>
      <c r="D98" s="257"/>
      <c r="E98" s="51" t="s">
        <v>13</v>
      </c>
      <c r="F98" s="53">
        <v>188099</v>
      </c>
      <c r="G98" s="53">
        <v>199862</v>
      </c>
      <c r="H98" s="53">
        <v>217488</v>
      </c>
      <c r="I98" s="53">
        <v>226630</v>
      </c>
      <c r="J98" s="53">
        <v>238904</v>
      </c>
      <c r="K98" s="53">
        <v>235248</v>
      </c>
      <c r="L98" s="53">
        <v>220440</v>
      </c>
      <c r="M98" s="53">
        <v>209241</v>
      </c>
      <c r="N98" s="53">
        <v>203152</v>
      </c>
      <c r="O98" s="53">
        <v>198496</v>
      </c>
      <c r="P98" s="62">
        <f t="shared" si="27"/>
        <v>8.4635386038870841E-3</v>
      </c>
      <c r="Q98" s="48">
        <f t="shared" si="28"/>
        <v>-2.2918799716468485E-2</v>
      </c>
      <c r="R98" s="48">
        <f t="shared" si="29"/>
        <v>5.5274084391729872E-2</v>
      </c>
    </row>
    <row r="99" spans="3:18" ht="15" x14ac:dyDescent="0.25">
      <c r="C99" s="256"/>
      <c r="D99" s="257"/>
      <c r="E99" s="51" t="s">
        <v>14</v>
      </c>
      <c r="F99" s="53">
        <v>343787</v>
      </c>
      <c r="G99" s="53">
        <v>386051</v>
      </c>
      <c r="H99" s="53">
        <v>407876</v>
      </c>
      <c r="I99" s="53">
        <v>373987</v>
      </c>
      <c r="J99" s="53">
        <v>340028</v>
      </c>
      <c r="K99" s="53">
        <v>329682</v>
      </c>
      <c r="L99" s="53">
        <v>315026</v>
      </c>
      <c r="M99" s="53">
        <v>297041</v>
      </c>
      <c r="N99" s="53">
        <v>238036</v>
      </c>
      <c r="O99" s="53">
        <v>255365</v>
      </c>
      <c r="P99" s="62">
        <f t="shared" si="27"/>
        <v>1.0888337979514072E-2</v>
      </c>
      <c r="Q99" s="48">
        <f t="shared" si="28"/>
        <v>7.2799912618259466E-2</v>
      </c>
      <c r="R99" s="48">
        <f t="shared" si="29"/>
        <v>-0.25719995229604375</v>
      </c>
    </row>
    <row r="100" spans="3:18" ht="15" x14ac:dyDescent="0.25">
      <c r="C100" s="256"/>
      <c r="D100" s="257"/>
      <c r="E100" s="51" t="s">
        <v>15</v>
      </c>
      <c r="F100" s="53">
        <v>220015</v>
      </c>
      <c r="G100" s="53">
        <v>242750</v>
      </c>
      <c r="H100" s="53">
        <v>271934</v>
      </c>
      <c r="I100" s="53">
        <v>305405</v>
      </c>
      <c r="J100" s="53">
        <v>321628</v>
      </c>
      <c r="K100" s="53">
        <v>316118</v>
      </c>
      <c r="L100" s="53">
        <v>289264</v>
      </c>
      <c r="M100" s="53">
        <v>264000</v>
      </c>
      <c r="N100" s="53">
        <v>237549</v>
      </c>
      <c r="O100" s="53">
        <v>0</v>
      </c>
      <c r="P100" s="62">
        <f t="shared" si="27"/>
        <v>0</v>
      </c>
      <c r="Q100" s="48" t="str">
        <f t="shared" si="28"/>
        <v>-</v>
      </c>
      <c r="R100" s="48" t="str">
        <f t="shared" si="29"/>
        <v>-</v>
      </c>
    </row>
    <row r="101" spans="3:18" ht="15" x14ac:dyDescent="0.25">
      <c r="C101" s="256"/>
      <c r="D101" s="257"/>
      <c r="E101" s="51" t="s">
        <v>16</v>
      </c>
      <c r="F101" s="53">
        <v>24566.446117274169</v>
      </c>
      <c r="G101" s="53">
        <v>23326.490359218173</v>
      </c>
      <c r="H101" s="53">
        <v>23701.030771262544</v>
      </c>
      <c r="I101" s="53">
        <v>21485</v>
      </c>
      <c r="J101" s="53">
        <v>15980.39091389329</v>
      </c>
      <c r="K101" s="53">
        <v>0</v>
      </c>
      <c r="L101" s="53">
        <v>0</v>
      </c>
      <c r="M101" s="53">
        <v>0</v>
      </c>
      <c r="N101" s="53">
        <v>0</v>
      </c>
      <c r="O101" s="53">
        <v>0</v>
      </c>
      <c r="P101" s="62">
        <f t="shared" si="27"/>
        <v>0</v>
      </c>
      <c r="Q101" s="48" t="str">
        <f t="shared" si="28"/>
        <v>-</v>
      </c>
      <c r="R101" s="48" t="str">
        <f t="shared" si="29"/>
        <v>-</v>
      </c>
    </row>
    <row r="102" spans="3:18" ht="15" x14ac:dyDescent="0.25">
      <c r="C102" s="256"/>
      <c r="D102" s="257"/>
      <c r="E102" s="51" t="s">
        <v>17</v>
      </c>
      <c r="F102" s="53">
        <v>4954139.6730752606</v>
      </c>
      <c r="G102" s="53">
        <v>5000215.5764369741</v>
      </c>
      <c r="H102" s="53">
        <v>5119019.8546961471</v>
      </c>
      <c r="I102" s="53">
        <v>5052744.9404488532</v>
      </c>
      <c r="J102" s="53">
        <v>5185008.1178038679</v>
      </c>
      <c r="K102" s="53">
        <v>5249557.9631355498</v>
      </c>
      <c r="L102" s="53">
        <v>4970156.2990491427</v>
      </c>
      <c r="M102" s="53">
        <v>4509056.6851200396</v>
      </c>
      <c r="N102" s="53">
        <v>3656490.1248065801</v>
      </c>
      <c r="O102" s="53">
        <v>3504317</v>
      </c>
      <c r="P102" s="62">
        <f t="shared" si="27"/>
        <v>0.14941823618489933</v>
      </c>
      <c r="Q102" s="48">
        <f t="shared" si="28"/>
        <v>-4.1617266726415636E-2</v>
      </c>
      <c r="R102" s="48">
        <f t="shared" si="29"/>
        <v>-0.29264872788200769</v>
      </c>
    </row>
    <row r="103" spans="3:18" ht="15" x14ac:dyDescent="0.25">
      <c r="C103" s="256"/>
      <c r="D103" s="257"/>
      <c r="E103" s="51" t="s">
        <v>18</v>
      </c>
      <c r="F103" s="53">
        <v>0</v>
      </c>
      <c r="G103" s="53">
        <v>0</v>
      </c>
      <c r="H103" s="53">
        <v>0</v>
      </c>
      <c r="I103" s="53">
        <v>0</v>
      </c>
      <c r="J103" s="53">
        <v>0</v>
      </c>
      <c r="K103" s="53">
        <v>0</v>
      </c>
      <c r="L103" s="53">
        <v>0</v>
      </c>
      <c r="M103" s="53">
        <v>0</v>
      </c>
      <c r="N103" s="53">
        <v>0</v>
      </c>
      <c r="O103" s="53">
        <v>0</v>
      </c>
      <c r="P103" s="62">
        <f t="shared" si="27"/>
        <v>0</v>
      </c>
      <c r="Q103" s="48" t="str">
        <f t="shared" si="28"/>
        <v>-</v>
      </c>
      <c r="R103" s="48" t="str">
        <f t="shared" si="29"/>
        <v>-</v>
      </c>
    </row>
    <row r="104" spans="3:18" ht="15" x14ac:dyDescent="0.25">
      <c r="C104" s="256"/>
      <c r="D104" s="257"/>
      <c r="E104" s="51" t="s">
        <v>19</v>
      </c>
      <c r="F104" s="53">
        <v>0</v>
      </c>
      <c r="G104" s="53">
        <v>0</v>
      </c>
      <c r="H104" s="53">
        <v>0</v>
      </c>
      <c r="I104" s="53">
        <v>0</v>
      </c>
      <c r="J104" s="53">
        <v>0</v>
      </c>
      <c r="K104" s="53">
        <v>0</v>
      </c>
      <c r="L104" s="53">
        <v>0</v>
      </c>
      <c r="M104" s="53">
        <v>0</v>
      </c>
      <c r="N104" s="53">
        <v>0</v>
      </c>
      <c r="O104" s="53">
        <v>0</v>
      </c>
      <c r="P104" s="62">
        <f t="shared" si="27"/>
        <v>0</v>
      </c>
      <c r="Q104" s="48" t="str">
        <f t="shared" si="28"/>
        <v>-</v>
      </c>
      <c r="R104" s="48" t="str">
        <f t="shared" si="29"/>
        <v>-</v>
      </c>
    </row>
    <row r="105" spans="3:18" ht="15" x14ac:dyDescent="0.25">
      <c r="C105" s="256"/>
      <c r="D105" s="257"/>
      <c r="E105" s="51" t="s">
        <v>20</v>
      </c>
      <c r="F105" s="53">
        <v>56397.88</v>
      </c>
      <c r="G105" s="53">
        <v>88662</v>
      </c>
      <c r="H105" s="53">
        <v>123904</v>
      </c>
      <c r="I105" s="53">
        <v>0</v>
      </c>
      <c r="J105" s="53">
        <v>0</v>
      </c>
      <c r="K105" s="53">
        <v>0</v>
      </c>
      <c r="L105" s="53">
        <v>0</v>
      </c>
      <c r="M105" s="53">
        <v>0</v>
      </c>
      <c r="N105" s="53">
        <v>0</v>
      </c>
      <c r="O105" s="53">
        <v>0</v>
      </c>
      <c r="P105" s="62">
        <f t="shared" si="27"/>
        <v>0</v>
      </c>
      <c r="Q105" s="48" t="str">
        <f t="shared" si="28"/>
        <v>-</v>
      </c>
      <c r="R105" s="48" t="str">
        <f t="shared" si="29"/>
        <v>-</v>
      </c>
    </row>
    <row r="106" spans="3:18" ht="15" x14ac:dyDescent="0.25">
      <c r="C106" s="256"/>
      <c r="D106" s="257"/>
      <c r="E106" s="51" t="s">
        <v>21</v>
      </c>
      <c r="F106" s="53">
        <v>0</v>
      </c>
      <c r="G106" s="53">
        <v>0</v>
      </c>
      <c r="H106" s="53">
        <v>21023</v>
      </c>
      <c r="I106" s="53">
        <v>22123</v>
      </c>
      <c r="J106" s="53">
        <v>26667</v>
      </c>
      <c r="K106" s="53">
        <v>30114</v>
      </c>
      <c r="L106" s="53">
        <v>32100</v>
      </c>
      <c r="M106" s="53">
        <v>32447</v>
      </c>
      <c r="N106" s="53">
        <v>36065</v>
      </c>
      <c r="O106" s="53">
        <v>42761</v>
      </c>
      <c r="P106" s="62">
        <f t="shared" si="27"/>
        <v>1.8232577696317084E-3</v>
      </c>
      <c r="Q106" s="48">
        <f t="shared" si="28"/>
        <v>0.18566477193955366</v>
      </c>
      <c r="R106" s="48" t="str">
        <f t="shared" si="29"/>
        <v>-</v>
      </c>
    </row>
    <row r="107" spans="3:18" ht="15" x14ac:dyDescent="0.25">
      <c r="C107" s="256"/>
      <c r="D107" s="257"/>
      <c r="E107" s="51" t="s">
        <v>22</v>
      </c>
      <c r="F107" s="53">
        <v>0</v>
      </c>
      <c r="G107" s="53">
        <v>0</v>
      </c>
      <c r="H107" s="53">
        <v>0</v>
      </c>
      <c r="I107" s="53">
        <v>0</v>
      </c>
      <c r="J107" s="53">
        <v>0</v>
      </c>
      <c r="K107" s="53">
        <v>0</v>
      </c>
      <c r="L107" s="53">
        <v>0</v>
      </c>
      <c r="M107" s="53">
        <v>0</v>
      </c>
      <c r="N107" s="53">
        <v>0</v>
      </c>
      <c r="O107" s="53">
        <v>0</v>
      </c>
      <c r="P107" s="62">
        <f t="shared" si="27"/>
        <v>0</v>
      </c>
      <c r="Q107" s="48" t="str">
        <f t="shared" si="28"/>
        <v>-</v>
      </c>
      <c r="R107" s="48" t="str">
        <f t="shared" si="29"/>
        <v>-</v>
      </c>
    </row>
    <row r="108" spans="3:18" ht="15" x14ac:dyDescent="0.25">
      <c r="C108" s="256"/>
      <c r="D108" s="257"/>
      <c r="E108" s="51" t="s">
        <v>23</v>
      </c>
      <c r="F108" s="53">
        <v>584030</v>
      </c>
      <c r="G108" s="53">
        <v>562981</v>
      </c>
      <c r="H108" s="53">
        <v>594669</v>
      </c>
      <c r="I108" s="53">
        <v>626422</v>
      </c>
      <c r="J108" s="53">
        <v>691703</v>
      </c>
      <c r="K108" s="53">
        <v>710377</v>
      </c>
      <c r="L108" s="53">
        <v>758814</v>
      </c>
      <c r="M108" s="53">
        <v>764856</v>
      </c>
      <c r="N108" s="53">
        <v>711115</v>
      </c>
      <c r="O108" s="53">
        <v>780340</v>
      </c>
      <c r="P108" s="62">
        <f t="shared" si="27"/>
        <v>3.3272396996197641E-2</v>
      </c>
      <c r="Q108" s="48">
        <f t="shared" si="28"/>
        <v>9.734712388291622E-2</v>
      </c>
      <c r="R108" s="48">
        <f t="shared" si="29"/>
        <v>0.33612999332226079</v>
      </c>
    </row>
    <row r="109" spans="3:18" ht="15" x14ac:dyDescent="0.25">
      <c r="C109" s="256"/>
      <c r="D109" s="257"/>
      <c r="E109" s="51" t="s">
        <v>24</v>
      </c>
      <c r="F109" s="53">
        <v>0</v>
      </c>
      <c r="G109" s="53">
        <v>0</v>
      </c>
      <c r="H109" s="53">
        <v>0</v>
      </c>
      <c r="I109" s="53">
        <v>0</v>
      </c>
      <c r="J109" s="53">
        <v>0</v>
      </c>
      <c r="K109" s="53">
        <v>1737714</v>
      </c>
      <c r="L109" s="53">
        <v>1892584</v>
      </c>
      <c r="M109" s="53">
        <v>1869731</v>
      </c>
      <c r="N109" s="53">
        <v>1719940</v>
      </c>
      <c r="O109" s="53">
        <v>0</v>
      </c>
      <c r="P109" s="62">
        <f t="shared" si="27"/>
        <v>0</v>
      </c>
      <c r="Q109" s="48" t="str">
        <f t="shared" si="28"/>
        <v>-</v>
      </c>
      <c r="R109" s="48" t="str">
        <f t="shared" si="29"/>
        <v>-</v>
      </c>
    </row>
    <row r="110" spans="3:18" ht="15" x14ac:dyDescent="0.25">
      <c r="C110" s="256"/>
      <c r="D110" s="257"/>
      <c r="E110" s="51" t="s">
        <v>25</v>
      </c>
      <c r="F110" s="53">
        <v>649084</v>
      </c>
      <c r="G110" s="53">
        <v>643713</v>
      </c>
      <c r="H110" s="53">
        <v>656128</v>
      </c>
      <c r="I110" s="53">
        <v>690730</v>
      </c>
      <c r="J110" s="53">
        <v>734908</v>
      </c>
      <c r="K110" s="53">
        <v>820708</v>
      </c>
      <c r="L110" s="53">
        <v>853111</v>
      </c>
      <c r="M110" s="53">
        <v>853590</v>
      </c>
      <c r="N110" s="53">
        <v>779830</v>
      </c>
      <c r="O110" s="53">
        <v>805046</v>
      </c>
      <c r="P110" s="62">
        <f t="shared" si="27"/>
        <v>3.4325819658355239E-2</v>
      </c>
      <c r="Q110" s="48">
        <f t="shared" si="28"/>
        <v>3.2335252555043992E-2</v>
      </c>
      <c r="R110" s="48">
        <f t="shared" si="29"/>
        <v>0.24028014864023772</v>
      </c>
    </row>
    <row r="111" spans="3:18" ht="15" x14ac:dyDescent="0.25">
      <c r="C111" s="256"/>
      <c r="D111" s="257"/>
      <c r="E111" s="51" t="s">
        <v>26</v>
      </c>
      <c r="F111" s="53">
        <v>617</v>
      </c>
      <c r="G111" s="53">
        <f>(F111+($F$111*($L$111/$F$111-1)/6))</f>
        <v>1614.3333333333335</v>
      </c>
      <c r="H111" s="53">
        <f>(G111+($F$111*($L$111/$F$111-1)/6))</f>
        <v>2611.666666666667</v>
      </c>
      <c r="I111" s="53">
        <f>(H111+($F$111*($L$111/$F$111-1)/6))</f>
        <v>3609.0000000000005</v>
      </c>
      <c r="J111" s="53">
        <f>(I111+($F$111*($L$111/$F$111-1)/6))</f>
        <v>4606.3333333333339</v>
      </c>
      <c r="K111" s="53">
        <f>(J111+($F$111*($L$111/$F$111-1)/6))</f>
        <v>5603.666666666667</v>
      </c>
      <c r="L111" s="53">
        <v>6601</v>
      </c>
      <c r="M111" s="53">
        <v>0</v>
      </c>
      <c r="N111" s="53">
        <v>0</v>
      </c>
      <c r="O111" s="53">
        <v>0</v>
      </c>
      <c r="P111" s="62">
        <f t="shared" si="27"/>
        <v>0</v>
      </c>
      <c r="Q111" s="48" t="str">
        <f t="shared" si="28"/>
        <v>-</v>
      </c>
      <c r="R111" s="48" t="str">
        <f t="shared" si="29"/>
        <v>-</v>
      </c>
    </row>
    <row r="112" spans="3:18" ht="15" x14ac:dyDescent="0.25">
      <c r="C112" s="256"/>
      <c r="D112" s="257"/>
      <c r="E112" s="51" t="s">
        <v>27</v>
      </c>
      <c r="F112" s="53">
        <v>1208213</v>
      </c>
      <c r="G112" s="53">
        <v>1209029</v>
      </c>
      <c r="H112" s="53">
        <v>1155875</v>
      </c>
      <c r="I112" s="53">
        <v>1079691</v>
      </c>
      <c r="J112" s="53">
        <v>1042321</v>
      </c>
      <c r="K112" s="53">
        <v>1213891</v>
      </c>
      <c r="L112" s="53">
        <v>1340085</v>
      </c>
      <c r="M112" s="53">
        <v>1414395</v>
      </c>
      <c r="N112" s="53">
        <v>1323453</v>
      </c>
      <c r="O112" s="53">
        <v>0</v>
      </c>
      <c r="P112" s="62">
        <f t="shared" si="27"/>
        <v>0</v>
      </c>
      <c r="Q112" s="48" t="str">
        <f t="shared" si="28"/>
        <v>-</v>
      </c>
      <c r="R112" s="48" t="str">
        <f t="shared" si="29"/>
        <v>-</v>
      </c>
    </row>
    <row r="113" spans="3:18" ht="15" x14ac:dyDescent="0.25">
      <c r="C113" s="256"/>
      <c r="D113" s="257"/>
      <c r="E113" s="51" t="s">
        <v>28</v>
      </c>
      <c r="F113" s="53">
        <v>249315</v>
      </c>
      <c r="G113" s="53">
        <v>246419</v>
      </c>
      <c r="H113" s="53">
        <v>283842</v>
      </c>
      <c r="I113" s="53">
        <v>280777</v>
      </c>
      <c r="J113" s="53">
        <v>316341</v>
      </c>
      <c r="K113" s="53">
        <v>331675</v>
      </c>
      <c r="L113" s="53">
        <v>343688</v>
      </c>
      <c r="M113" s="53">
        <v>322177</v>
      </c>
      <c r="N113" s="53">
        <v>317970</v>
      </c>
      <c r="O113" s="53">
        <v>315480</v>
      </c>
      <c r="P113" s="62">
        <f t="shared" si="27"/>
        <v>1.3451541384986585E-2</v>
      </c>
      <c r="Q113" s="48">
        <f t="shared" si="28"/>
        <v>-7.8309274459854583E-3</v>
      </c>
      <c r="R113" s="48">
        <f t="shared" si="29"/>
        <v>0.26538716082064862</v>
      </c>
    </row>
    <row r="114" spans="3:18" ht="15" x14ac:dyDescent="0.25">
      <c r="C114" s="256"/>
      <c r="D114" s="257"/>
      <c r="E114" s="51" t="s">
        <v>29</v>
      </c>
      <c r="F114" s="53">
        <v>266965</v>
      </c>
      <c r="G114" s="53">
        <v>252712</v>
      </c>
      <c r="H114" s="53">
        <v>277344</v>
      </c>
      <c r="I114" s="53">
        <v>289913</v>
      </c>
      <c r="J114" s="53">
        <v>295000</v>
      </c>
      <c r="K114" s="53">
        <v>0</v>
      </c>
      <c r="L114" s="53">
        <v>0</v>
      </c>
      <c r="M114" s="53">
        <v>0</v>
      </c>
      <c r="N114" s="53">
        <v>0</v>
      </c>
      <c r="O114" s="53">
        <v>0</v>
      </c>
      <c r="P114" s="62">
        <f t="shared" si="27"/>
        <v>0</v>
      </c>
      <c r="Q114" s="48" t="str">
        <f t="shared" si="28"/>
        <v>-</v>
      </c>
      <c r="R114" s="48" t="str">
        <f t="shared" si="29"/>
        <v>-</v>
      </c>
    </row>
    <row r="115" spans="3:18" ht="15" x14ac:dyDescent="0.25">
      <c r="C115" s="256"/>
      <c r="D115" s="257"/>
      <c r="E115" s="51" t="s">
        <v>30</v>
      </c>
      <c r="F115" s="53">
        <v>0</v>
      </c>
      <c r="G115" s="53">
        <v>0</v>
      </c>
      <c r="H115" s="53">
        <v>0</v>
      </c>
      <c r="I115" s="53">
        <v>0</v>
      </c>
      <c r="J115" s="53">
        <v>0</v>
      </c>
      <c r="K115" s="53">
        <v>0</v>
      </c>
      <c r="L115" s="53">
        <v>0</v>
      </c>
      <c r="M115" s="53">
        <v>0</v>
      </c>
      <c r="N115" s="53">
        <v>0</v>
      </c>
      <c r="O115" s="53">
        <v>0</v>
      </c>
      <c r="P115" s="62">
        <f t="shared" si="27"/>
        <v>0</v>
      </c>
      <c r="Q115" s="48" t="str">
        <f t="shared" si="28"/>
        <v>-</v>
      </c>
      <c r="R115" s="48" t="str">
        <f t="shared" si="29"/>
        <v>-</v>
      </c>
    </row>
    <row r="116" spans="3:18" ht="15" x14ac:dyDescent="0.25">
      <c r="C116" s="256"/>
      <c r="D116" s="257"/>
      <c r="E116" s="54" t="s">
        <v>41</v>
      </c>
      <c r="F116" s="53">
        <v>5880083.7365250634</v>
      </c>
      <c r="G116" s="53">
        <v>6188717.867489595</v>
      </c>
      <c r="H116" s="53">
        <v>6203139.5064990427</v>
      </c>
      <c r="I116" s="53">
        <v>6056279.9164528549</v>
      </c>
      <c r="J116" s="53">
        <v>5675167.3947507115</v>
      </c>
      <c r="K116" s="53">
        <v>5333814.0085811978</v>
      </c>
      <c r="L116" s="53">
        <v>5028998.888888889</v>
      </c>
      <c r="M116" s="53">
        <v>4559799.9999999991</v>
      </c>
      <c r="N116" s="53">
        <v>4118880.5555555555</v>
      </c>
      <c r="O116" s="53">
        <v>4224523.333333333</v>
      </c>
      <c r="P116" s="62">
        <f t="shared" si="27"/>
        <v>0.18012663386006977</v>
      </c>
      <c r="Q116" s="48">
        <f t="shared" si="28"/>
        <v>2.5648419844388703E-2</v>
      </c>
      <c r="R116" s="48">
        <f t="shared" si="29"/>
        <v>-0.28155388211701082</v>
      </c>
    </row>
    <row r="117" spans="3:18" ht="15.75" thickBot="1" x14ac:dyDescent="0.3">
      <c r="C117" s="258"/>
      <c r="D117" s="259"/>
      <c r="E117" s="63" t="s">
        <v>85</v>
      </c>
      <c r="F117" s="64">
        <f t="shared" ref="F117:O117" si="30">SUM(F85:F116)</f>
        <v>30038207.735717595</v>
      </c>
      <c r="G117" s="64">
        <f t="shared" si="30"/>
        <v>26965972.267619118</v>
      </c>
      <c r="H117" s="64">
        <f t="shared" si="30"/>
        <v>27396548.058633119</v>
      </c>
      <c r="I117" s="64">
        <f t="shared" si="30"/>
        <v>27841660.856901709</v>
      </c>
      <c r="J117" s="64">
        <f t="shared" si="30"/>
        <v>28137907.526701804</v>
      </c>
      <c r="K117" s="64">
        <f t="shared" si="30"/>
        <v>29758676.348383415</v>
      </c>
      <c r="L117" s="64">
        <f t="shared" si="30"/>
        <v>29862714.187938031</v>
      </c>
      <c r="M117" s="64">
        <f t="shared" si="30"/>
        <v>28813515.685120039</v>
      </c>
      <c r="N117" s="64">
        <f t="shared" si="30"/>
        <v>26135174.680362135</v>
      </c>
      <c r="O117" s="64">
        <f t="shared" si="30"/>
        <v>23453074.333333332</v>
      </c>
      <c r="P117" s="62">
        <f t="shared" si="27"/>
        <v>1</v>
      </c>
      <c r="Q117" s="93"/>
      <c r="R117" s="93"/>
    </row>
    <row r="118" spans="3:18" ht="16.5" thickTop="1" thickBot="1" x14ac:dyDescent="0.3">
      <c r="C118" s="260"/>
      <c r="D118" s="261"/>
      <c r="E118" s="65" t="s">
        <v>86</v>
      </c>
      <c r="F118" s="64">
        <v>28261432</v>
      </c>
      <c r="G118" s="64">
        <v>25147878</v>
      </c>
      <c r="H118" s="64">
        <v>25520154</v>
      </c>
      <c r="I118" s="64">
        <v>25710980</v>
      </c>
      <c r="J118" s="64">
        <v>25898400</v>
      </c>
      <c r="K118" s="64">
        <v>25844930</v>
      </c>
      <c r="L118" s="64">
        <v>25778804</v>
      </c>
      <c r="M118" s="64">
        <v>24749724</v>
      </c>
      <c r="N118" s="64">
        <v>22818168</v>
      </c>
      <c r="O118" s="64">
        <v>23410314</v>
      </c>
      <c r="P118" s="62">
        <f>O118/$O$117</f>
        <v>0.99817677065592392</v>
      </c>
      <c r="Q118" s="48">
        <f>IF(OR(O118=0, N118=0),"-",O118/N118-1)</f>
        <v>2.5950637229071205E-2</v>
      </c>
      <c r="R118" s="48">
        <f>IF(OR(O118=0, F118=0),"-",O118/F118-1)</f>
        <v>-0.17165152848588849</v>
      </c>
    </row>
    <row r="119" spans="3:18" ht="15.75" thickTop="1" x14ac:dyDescent="0.25">
      <c r="E119" s="57" t="s">
        <v>87</v>
      </c>
      <c r="F119" s="87"/>
      <c r="G119" s="88">
        <f t="shared" ref="G119:O119" si="31">G118/F118-1</f>
        <v>-0.11016971822234622</v>
      </c>
      <c r="H119" s="88">
        <f t="shared" si="31"/>
        <v>1.4803475665024379E-2</v>
      </c>
      <c r="I119" s="88">
        <f t="shared" si="31"/>
        <v>7.477462714370775E-3</v>
      </c>
      <c r="J119" s="88">
        <f t="shared" si="31"/>
        <v>7.2894926603341847E-3</v>
      </c>
      <c r="K119" s="88">
        <f t="shared" si="31"/>
        <v>-2.0646063077255361E-3</v>
      </c>
      <c r="L119" s="88">
        <f t="shared" si="31"/>
        <v>-2.5585675797922258E-3</v>
      </c>
      <c r="M119" s="88">
        <f t="shared" si="31"/>
        <v>-3.9919617682806385E-2</v>
      </c>
      <c r="N119" s="88">
        <f>N118/M118-1</f>
        <v>-7.8043536970351712E-2</v>
      </c>
      <c r="O119" s="89">
        <f t="shared" si="31"/>
        <v>2.5950637229071205E-2</v>
      </c>
      <c r="R119" s="60"/>
    </row>
    <row r="120" spans="3:18" ht="12.75" customHeight="1" x14ac:dyDescent="0.25">
      <c r="E120" s="53"/>
      <c r="F120" s="16"/>
      <c r="G120" s="16"/>
    </row>
    <row r="121" spans="3:18" ht="15" x14ac:dyDescent="0.25">
      <c r="E121" s="53"/>
      <c r="F121" s="16"/>
      <c r="G121" s="16"/>
    </row>
    <row r="122" spans="3:18" ht="18.75" hidden="1" x14ac:dyDescent="0.25">
      <c r="C122" s="264"/>
      <c r="D122" s="265"/>
      <c r="E122" s="269" t="s">
        <v>114</v>
      </c>
      <c r="F122" s="270"/>
      <c r="G122" s="270"/>
      <c r="H122" s="270"/>
      <c r="I122" s="270"/>
      <c r="J122" s="270"/>
      <c r="K122" s="270"/>
      <c r="L122" s="270"/>
      <c r="M122" s="270"/>
      <c r="N122" s="270"/>
      <c r="O122" s="271"/>
      <c r="Q122" s="49"/>
      <c r="R122" s="49"/>
    </row>
    <row r="123" spans="3:18" ht="15" hidden="1" x14ac:dyDescent="0.15">
      <c r="C123" s="262" t="s">
        <v>93</v>
      </c>
      <c r="D123" s="263"/>
      <c r="E123" s="43"/>
      <c r="F123" s="44">
        <v>2004</v>
      </c>
      <c r="G123" s="44">
        <f t="shared" ref="G123:O123" si="32">F123+1</f>
        <v>2005</v>
      </c>
      <c r="H123" s="44">
        <f t="shared" si="32"/>
        <v>2006</v>
      </c>
      <c r="I123" s="44">
        <f t="shared" si="32"/>
        <v>2007</v>
      </c>
      <c r="J123" s="44">
        <f t="shared" si="32"/>
        <v>2008</v>
      </c>
      <c r="K123" s="44">
        <f t="shared" si="32"/>
        <v>2009</v>
      </c>
      <c r="L123" s="44">
        <f t="shared" si="32"/>
        <v>2010</v>
      </c>
      <c r="M123" s="44">
        <f t="shared" si="32"/>
        <v>2011</v>
      </c>
      <c r="N123" s="44">
        <f t="shared" si="32"/>
        <v>2012</v>
      </c>
      <c r="O123" s="44">
        <f t="shared" si="32"/>
        <v>2013</v>
      </c>
      <c r="P123" s="83" t="s">
        <v>91</v>
      </c>
      <c r="Q123" s="46" t="s">
        <v>88</v>
      </c>
      <c r="R123" s="47" t="s">
        <v>89</v>
      </c>
    </row>
    <row r="124" spans="3:18" ht="15" hidden="1" x14ac:dyDescent="0.25">
      <c r="C124" s="256"/>
      <c r="D124" s="257"/>
      <c r="E124" s="51" t="s">
        <v>0</v>
      </c>
      <c r="F124" s="52">
        <v>1511099</v>
      </c>
      <c r="G124" s="52">
        <v>1599173</v>
      </c>
      <c r="H124" s="52">
        <v>1665687</v>
      </c>
      <c r="I124" s="52">
        <v>1746559</v>
      </c>
      <c r="J124" s="52">
        <v>1818740</v>
      </c>
      <c r="K124" s="52">
        <v>2213180</v>
      </c>
      <c r="L124" s="52">
        <v>2731725</v>
      </c>
      <c r="M124" s="52">
        <v>2827214</v>
      </c>
      <c r="N124" s="52">
        <v>2926376</v>
      </c>
      <c r="O124" s="52">
        <v>3383390</v>
      </c>
      <c r="P124" s="62">
        <f>O124/$O$156</f>
        <v>0.74986097472387303</v>
      </c>
      <c r="Q124" s="48">
        <f>IF(OR(O124=0, N124=0),"-",O124/N124-1)</f>
        <v>0.1561706356257706</v>
      </c>
      <c r="R124" s="48">
        <f>IF(OR(O124=0,F124=0),"-",O124/F124-1)</f>
        <v>1.2390260333704144</v>
      </c>
    </row>
    <row r="125" spans="3:18" ht="15" hidden="1" x14ac:dyDescent="0.25">
      <c r="C125" s="256"/>
      <c r="D125" s="257"/>
      <c r="E125" s="51" t="s">
        <v>1</v>
      </c>
      <c r="F125" s="53">
        <v>0</v>
      </c>
      <c r="G125" s="53">
        <v>0</v>
      </c>
      <c r="H125" s="53">
        <v>0</v>
      </c>
      <c r="I125" s="53">
        <v>0</v>
      </c>
      <c r="J125" s="53">
        <v>0</v>
      </c>
      <c r="K125" s="53">
        <v>0</v>
      </c>
      <c r="L125" s="53">
        <v>0</v>
      </c>
      <c r="M125" s="53">
        <v>0</v>
      </c>
      <c r="N125" s="53">
        <v>0</v>
      </c>
      <c r="O125" s="53">
        <v>0</v>
      </c>
      <c r="P125" s="62">
        <f t="shared" ref="P125:P157" si="33">O125/$O$156</f>
        <v>0</v>
      </c>
      <c r="Q125" s="48" t="str">
        <f t="shared" ref="Q125:Q155" si="34">IF(OR(O125=0, N125=0),"-",O125/N125-1)</f>
        <v>-</v>
      </c>
      <c r="R125" s="48" t="str">
        <f t="shared" ref="R125:R155" si="35">IF(OR(O125=0,F125=0),"-",O125/F125-1)</f>
        <v>-</v>
      </c>
    </row>
    <row r="126" spans="3:18" ht="15" hidden="1" x14ac:dyDescent="0.25">
      <c r="C126" s="256"/>
      <c r="D126" s="257"/>
      <c r="E126" s="51" t="s">
        <v>2</v>
      </c>
      <c r="F126" s="53">
        <v>0</v>
      </c>
      <c r="G126" s="53">
        <v>0</v>
      </c>
      <c r="H126" s="53">
        <v>0</v>
      </c>
      <c r="I126" s="53">
        <v>188</v>
      </c>
      <c r="J126" s="53">
        <v>71</v>
      </c>
      <c r="K126" s="53">
        <v>47</v>
      </c>
      <c r="L126" s="53">
        <v>108</v>
      </c>
      <c r="M126" s="53">
        <v>107</v>
      </c>
      <c r="N126" s="53">
        <v>0</v>
      </c>
      <c r="O126" s="53">
        <v>0</v>
      </c>
      <c r="P126" s="62">
        <f t="shared" si="33"/>
        <v>0</v>
      </c>
      <c r="Q126" s="48" t="str">
        <f t="shared" si="34"/>
        <v>-</v>
      </c>
      <c r="R126" s="48" t="str">
        <f t="shared" si="35"/>
        <v>-</v>
      </c>
    </row>
    <row r="127" spans="3:18" ht="15" hidden="1" x14ac:dyDescent="0.25">
      <c r="C127" s="256"/>
      <c r="D127" s="257"/>
      <c r="E127" s="51" t="s">
        <v>3</v>
      </c>
      <c r="F127" s="53">
        <v>0</v>
      </c>
      <c r="G127" s="53">
        <v>0</v>
      </c>
      <c r="H127" s="53">
        <v>0</v>
      </c>
      <c r="I127" s="53">
        <v>0</v>
      </c>
      <c r="J127" s="53">
        <v>0</v>
      </c>
      <c r="K127" s="53">
        <v>0</v>
      </c>
      <c r="L127" s="53">
        <v>0</v>
      </c>
      <c r="M127" s="53">
        <v>0</v>
      </c>
      <c r="N127" s="53">
        <v>0</v>
      </c>
      <c r="O127" s="53">
        <v>0</v>
      </c>
      <c r="P127" s="62">
        <f t="shared" si="33"/>
        <v>0</v>
      </c>
      <c r="Q127" s="48" t="str">
        <f t="shared" si="34"/>
        <v>-</v>
      </c>
      <c r="R127" s="48" t="str">
        <f t="shared" si="35"/>
        <v>-</v>
      </c>
    </row>
    <row r="128" spans="3:18" ht="15" hidden="1" x14ac:dyDescent="0.25">
      <c r="C128" s="256"/>
      <c r="D128" s="257"/>
      <c r="E128" s="51" t="s">
        <v>4</v>
      </c>
      <c r="F128" s="53">
        <v>0</v>
      </c>
      <c r="G128" s="53">
        <v>0</v>
      </c>
      <c r="H128" s="53">
        <v>0</v>
      </c>
      <c r="I128" s="53">
        <v>0</v>
      </c>
      <c r="J128" s="53">
        <v>0</v>
      </c>
      <c r="K128" s="53">
        <v>0</v>
      </c>
      <c r="L128" s="53">
        <v>0</v>
      </c>
      <c r="M128" s="53">
        <v>0</v>
      </c>
      <c r="N128" s="53">
        <v>0</v>
      </c>
      <c r="O128" s="53">
        <v>0</v>
      </c>
      <c r="P128" s="62">
        <f t="shared" si="33"/>
        <v>0</v>
      </c>
      <c r="Q128" s="48" t="str">
        <f t="shared" si="34"/>
        <v>-</v>
      </c>
      <c r="R128" s="48" t="str">
        <f t="shared" si="35"/>
        <v>-</v>
      </c>
    </row>
    <row r="129" spans="3:18" ht="15" hidden="1" x14ac:dyDescent="0.25">
      <c r="C129" s="256"/>
      <c r="D129" s="257"/>
      <c r="E129" s="51" t="s">
        <v>5</v>
      </c>
      <c r="F129" s="53">
        <v>0</v>
      </c>
      <c r="G129" s="53">
        <v>0</v>
      </c>
      <c r="H129" s="53">
        <v>0</v>
      </c>
      <c r="I129" s="53">
        <v>0</v>
      </c>
      <c r="J129" s="53">
        <v>48673</v>
      </c>
      <c r="K129" s="53">
        <v>62666</v>
      </c>
      <c r="L129" s="53">
        <v>67531</v>
      </c>
      <c r="M129" s="53">
        <v>72654</v>
      </c>
      <c r="N129" s="53">
        <v>80422</v>
      </c>
      <c r="O129" s="53">
        <v>86872</v>
      </c>
      <c r="P129" s="62">
        <f t="shared" si="33"/>
        <v>1.9253447753942731E-2</v>
      </c>
      <c r="Q129" s="48">
        <f t="shared" si="34"/>
        <v>8.020193479396176E-2</v>
      </c>
      <c r="R129" s="48" t="str">
        <f t="shared" si="35"/>
        <v>-</v>
      </c>
    </row>
    <row r="130" spans="3:18" ht="15" hidden="1" x14ac:dyDescent="0.25">
      <c r="C130" s="256"/>
      <c r="D130" s="257"/>
      <c r="E130" s="51" t="s">
        <v>6</v>
      </c>
      <c r="F130" s="53">
        <v>0</v>
      </c>
      <c r="G130" s="53">
        <v>0</v>
      </c>
      <c r="H130" s="53">
        <v>0</v>
      </c>
      <c r="I130" s="53">
        <v>0</v>
      </c>
      <c r="J130" s="53">
        <v>0</v>
      </c>
      <c r="K130" s="53">
        <v>0</v>
      </c>
      <c r="L130" s="53">
        <v>0</v>
      </c>
      <c r="M130" s="53">
        <v>0</v>
      </c>
      <c r="N130" s="53">
        <v>0</v>
      </c>
      <c r="O130" s="53">
        <v>0</v>
      </c>
      <c r="P130" s="62">
        <f t="shared" si="33"/>
        <v>0</v>
      </c>
      <c r="Q130" s="48" t="str">
        <f t="shared" si="34"/>
        <v>-</v>
      </c>
      <c r="R130" s="48" t="str">
        <f t="shared" si="35"/>
        <v>-</v>
      </c>
    </row>
    <row r="131" spans="3:18" ht="15" hidden="1" x14ac:dyDescent="0.25">
      <c r="C131" s="256"/>
      <c r="D131" s="257"/>
      <c r="E131" s="51" t="s">
        <v>7</v>
      </c>
      <c r="F131" s="53">
        <v>0</v>
      </c>
      <c r="G131" s="53">
        <v>0</v>
      </c>
      <c r="H131" s="53">
        <v>0</v>
      </c>
      <c r="I131" s="53">
        <v>0</v>
      </c>
      <c r="J131" s="53">
        <v>0</v>
      </c>
      <c r="K131" s="53">
        <v>0</v>
      </c>
      <c r="L131" s="53">
        <v>0</v>
      </c>
      <c r="M131" s="53">
        <v>0</v>
      </c>
      <c r="N131" s="53">
        <v>0</v>
      </c>
      <c r="O131" s="53">
        <v>0</v>
      </c>
      <c r="P131" s="62">
        <f t="shared" si="33"/>
        <v>0</v>
      </c>
      <c r="Q131" s="48" t="str">
        <f t="shared" si="34"/>
        <v>-</v>
      </c>
      <c r="R131" s="48" t="str">
        <f t="shared" si="35"/>
        <v>-</v>
      </c>
    </row>
    <row r="132" spans="3:18" ht="15" hidden="1" x14ac:dyDescent="0.25">
      <c r="C132" s="256"/>
      <c r="D132" s="257"/>
      <c r="E132" s="51" t="s">
        <v>8</v>
      </c>
      <c r="F132" s="53">
        <v>3139</v>
      </c>
      <c r="G132" s="53">
        <v>0</v>
      </c>
      <c r="H132" s="53">
        <v>0</v>
      </c>
      <c r="I132" s="53">
        <v>0</v>
      </c>
      <c r="J132" s="53">
        <v>0</v>
      </c>
      <c r="K132" s="53">
        <v>0</v>
      </c>
      <c r="L132" s="53">
        <v>0</v>
      </c>
      <c r="M132" s="53">
        <v>0</v>
      </c>
      <c r="N132" s="53">
        <v>0</v>
      </c>
      <c r="O132" s="53">
        <v>0</v>
      </c>
      <c r="P132" s="62">
        <f t="shared" si="33"/>
        <v>0</v>
      </c>
      <c r="Q132" s="48" t="str">
        <f t="shared" si="34"/>
        <v>-</v>
      </c>
      <c r="R132" s="48" t="str">
        <f t="shared" si="35"/>
        <v>-</v>
      </c>
    </row>
    <row r="133" spans="3:18" ht="15" hidden="1" x14ac:dyDescent="0.25">
      <c r="C133" s="256"/>
      <c r="D133" s="257"/>
      <c r="E133" s="51" t="s">
        <v>9</v>
      </c>
      <c r="F133" s="53">
        <v>0</v>
      </c>
      <c r="G133" s="53">
        <v>0</v>
      </c>
      <c r="H133" s="53">
        <v>0</v>
      </c>
      <c r="I133" s="53">
        <v>0</v>
      </c>
      <c r="J133" s="53">
        <v>0</v>
      </c>
      <c r="K133" s="53">
        <v>0</v>
      </c>
      <c r="L133" s="53">
        <v>0</v>
      </c>
      <c r="M133" s="53">
        <v>0</v>
      </c>
      <c r="N133" s="53">
        <v>0</v>
      </c>
      <c r="O133" s="53">
        <v>0</v>
      </c>
      <c r="P133" s="62">
        <f t="shared" si="33"/>
        <v>0</v>
      </c>
      <c r="Q133" s="48" t="str">
        <f t="shared" si="34"/>
        <v>-</v>
      </c>
      <c r="R133" s="48" t="str">
        <f t="shared" si="35"/>
        <v>-</v>
      </c>
    </row>
    <row r="134" spans="3:18" ht="15" hidden="1" x14ac:dyDescent="0.25">
      <c r="C134" s="256"/>
      <c r="D134" s="257"/>
      <c r="E134" s="51" t="s">
        <v>10</v>
      </c>
      <c r="F134" s="53">
        <v>171853</v>
      </c>
      <c r="G134" s="53">
        <v>209837</v>
      </c>
      <c r="H134" s="53">
        <v>202010</v>
      </c>
      <c r="I134" s="53">
        <v>208838</v>
      </c>
      <c r="J134" s="53">
        <v>261032</v>
      </c>
      <c r="K134" s="53">
        <v>328747</v>
      </c>
      <c r="L134" s="53">
        <v>294115</v>
      </c>
      <c r="M134" s="53">
        <v>316591</v>
      </c>
      <c r="N134" s="53">
        <v>399339</v>
      </c>
      <c r="O134" s="53">
        <v>420299</v>
      </c>
      <c r="P134" s="62">
        <f t="shared" si="33"/>
        <v>9.31508983047976E-2</v>
      </c>
      <c r="Q134" s="48">
        <f t="shared" si="34"/>
        <v>5.2486734328477835E-2</v>
      </c>
      <c r="R134" s="48">
        <f t="shared" si="35"/>
        <v>1.4456890481981692</v>
      </c>
    </row>
    <row r="135" spans="3:18" ht="15" hidden="1" x14ac:dyDescent="0.25">
      <c r="C135" s="256"/>
      <c r="D135" s="257"/>
      <c r="E135" s="51" t="s">
        <v>11</v>
      </c>
      <c r="F135" s="53">
        <v>0</v>
      </c>
      <c r="G135" s="53">
        <v>0</v>
      </c>
      <c r="H135" s="53">
        <v>0</v>
      </c>
      <c r="I135" s="53">
        <v>0</v>
      </c>
      <c r="J135" s="53">
        <v>0</v>
      </c>
      <c r="K135" s="53">
        <v>0</v>
      </c>
      <c r="L135" s="53">
        <v>0</v>
      </c>
      <c r="M135" s="53">
        <v>0</v>
      </c>
      <c r="N135" s="53">
        <v>0</v>
      </c>
      <c r="O135" s="53">
        <v>0</v>
      </c>
      <c r="P135" s="62">
        <f t="shared" si="33"/>
        <v>0</v>
      </c>
      <c r="Q135" s="48" t="str">
        <f t="shared" si="34"/>
        <v>-</v>
      </c>
      <c r="R135" s="48" t="str">
        <f t="shared" si="35"/>
        <v>-</v>
      </c>
    </row>
    <row r="136" spans="3:18" ht="15" hidden="1" x14ac:dyDescent="0.25">
      <c r="C136" s="256"/>
      <c r="D136" s="257"/>
      <c r="E136" s="51" t="s">
        <v>12</v>
      </c>
      <c r="F136" s="53">
        <v>0</v>
      </c>
      <c r="G136" s="53">
        <v>0</v>
      </c>
      <c r="H136" s="53">
        <v>0</v>
      </c>
      <c r="I136" s="53">
        <v>0</v>
      </c>
      <c r="J136" s="53">
        <v>0</v>
      </c>
      <c r="K136" s="53">
        <v>0</v>
      </c>
      <c r="L136" s="53">
        <v>0</v>
      </c>
      <c r="M136" s="53">
        <v>0</v>
      </c>
      <c r="N136" s="53">
        <v>0</v>
      </c>
      <c r="O136" s="53">
        <v>0</v>
      </c>
      <c r="P136" s="62">
        <f t="shared" si="33"/>
        <v>0</v>
      </c>
      <c r="Q136" s="48" t="str">
        <f t="shared" si="34"/>
        <v>-</v>
      </c>
      <c r="R136" s="48" t="str">
        <f t="shared" si="35"/>
        <v>-</v>
      </c>
    </row>
    <row r="137" spans="3:18" ht="15" hidden="1" x14ac:dyDescent="0.25">
      <c r="C137" s="256"/>
      <c r="D137" s="257"/>
      <c r="E137" s="51" t="s">
        <v>13</v>
      </c>
      <c r="F137" s="53">
        <v>84585</v>
      </c>
      <c r="G137" s="53">
        <v>133842</v>
      </c>
      <c r="H137" s="53">
        <v>130332</v>
      </c>
      <c r="I137" s="53">
        <v>172906</v>
      </c>
      <c r="J137" s="53">
        <v>203817</v>
      </c>
      <c r="K137" s="53">
        <v>301578</v>
      </c>
      <c r="L137" s="53">
        <v>306963</v>
      </c>
      <c r="M137" s="53">
        <v>302477</v>
      </c>
      <c r="N137" s="53">
        <v>325418</v>
      </c>
      <c r="O137" s="53">
        <v>373418</v>
      </c>
      <c r="P137" s="62">
        <f t="shared" si="33"/>
        <v>8.2760658824267738E-2</v>
      </c>
      <c r="Q137" s="48">
        <f t="shared" si="34"/>
        <v>0.14750259666029542</v>
      </c>
      <c r="R137" s="48">
        <f t="shared" si="35"/>
        <v>3.4147070993674999</v>
      </c>
    </row>
    <row r="138" spans="3:18" ht="15" hidden="1" x14ac:dyDescent="0.25">
      <c r="C138" s="256"/>
      <c r="D138" s="257"/>
      <c r="E138" s="51" t="s">
        <v>14</v>
      </c>
      <c r="F138" s="53">
        <v>0</v>
      </c>
      <c r="G138" s="53">
        <v>0</v>
      </c>
      <c r="H138" s="53">
        <v>0</v>
      </c>
      <c r="I138" s="53">
        <v>0</v>
      </c>
      <c r="J138" s="53">
        <v>0</v>
      </c>
      <c r="K138" s="53">
        <v>0</v>
      </c>
      <c r="L138" s="53">
        <v>0</v>
      </c>
      <c r="M138" s="53">
        <v>0</v>
      </c>
      <c r="N138" s="53">
        <v>0</v>
      </c>
      <c r="O138" s="53">
        <v>0</v>
      </c>
      <c r="P138" s="62">
        <f t="shared" si="33"/>
        <v>0</v>
      </c>
      <c r="Q138" s="48" t="str">
        <f t="shared" si="34"/>
        <v>-</v>
      </c>
      <c r="R138" s="48" t="str">
        <f t="shared" si="35"/>
        <v>-</v>
      </c>
    </row>
    <row r="139" spans="3:18" ht="15" hidden="1" x14ac:dyDescent="0.25">
      <c r="C139" s="256"/>
      <c r="D139" s="257"/>
      <c r="E139" s="51" t="s">
        <v>15</v>
      </c>
      <c r="F139" s="53">
        <v>0</v>
      </c>
      <c r="G139" s="53">
        <v>0</v>
      </c>
      <c r="H139" s="53">
        <v>0</v>
      </c>
      <c r="I139" s="53">
        <v>0</v>
      </c>
      <c r="J139" s="53">
        <v>0</v>
      </c>
      <c r="K139" s="53">
        <v>0</v>
      </c>
      <c r="L139" s="53">
        <v>0</v>
      </c>
      <c r="M139" s="53">
        <v>0</v>
      </c>
      <c r="N139" s="53">
        <v>0</v>
      </c>
      <c r="O139" s="53">
        <v>0</v>
      </c>
      <c r="P139" s="62">
        <f t="shared" si="33"/>
        <v>0</v>
      </c>
      <c r="Q139" s="48" t="str">
        <f t="shared" si="34"/>
        <v>-</v>
      </c>
      <c r="R139" s="48" t="str">
        <f t="shared" si="35"/>
        <v>-</v>
      </c>
    </row>
    <row r="140" spans="3:18" ht="15" hidden="1" x14ac:dyDescent="0.25">
      <c r="C140" s="256"/>
      <c r="D140" s="257"/>
      <c r="E140" s="51" t="s">
        <v>16</v>
      </c>
      <c r="F140" s="53">
        <v>0</v>
      </c>
      <c r="G140" s="53">
        <v>0</v>
      </c>
      <c r="H140" s="53">
        <v>0</v>
      </c>
      <c r="I140" s="53">
        <v>0</v>
      </c>
      <c r="J140" s="53">
        <v>0</v>
      </c>
      <c r="K140" s="53">
        <v>0</v>
      </c>
      <c r="L140" s="53">
        <v>0</v>
      </c>
      <c r="M140" s="53">
        <v>0</v>
      </c>
      <c r="N140" s="53">
        <v>0</v>
      </c>
      <c r="O140" s="53">
        <v>0</v>
      </c>
      <c r="P140" s="62">
        <f t="shared" si="33"/>
        <v>0</v>
      </c>
      <c r="Q140" s="48" t="str">
        <f t="shared" si="34"/>
        <v>-</v>
      </c>
      <c r="R140" s="48" t="str">
        <f t="shared" si="35"/>
        <v>-</v>
      </c>
    </row>
    <row r="141" spans="3:18" ht="15" hidden="1" x14ac:dyDescent="0.25">
      <c r="C141" s="256"/>
      <c r="D141" s="257"/>
      <c r="E141" s="51" t="s">
        <v>17</v>
      </c>
      <c r="F141" s="53">
        <v>0</v>
      </c>
      <c r="G141" s="53">
        <v>0</v>
      </c>
      <c r="H141" s="53">
        <v>0</v>
      </c>
      <c r="I141" s="53">
        <v>0</v>
      </c>
      <c r="J141" s="53">
        <v>0</v>
      </c>
      <c r="K141" s="53">
        <v>0</v>
      </c>
      <c r="L141" s="53">
        <v>0</v>
      </c>
      <c r="M141" s="53">
        <v>0</v>
      </c>
      <c r="N141" s="53">
        <v>0</v>
      </c>
      <c r="O141" s="53">
        <v>0</v>
      </c>
      <c r="P141" s="62">
        <f t="shared" si="33"/>
        <v>0</v>
      </c>
      <c r="Q141" s="48" t="str">
        <f t="shared" si="34"/>
        <v>-</v>
      </c>
      <c r="R141" s="48" t="str">
        <f t="shared" si="35"/>
        <v>-</v>
      </c>
    </row>
    <row r="142" spans="3:18" ht="15" hidden="1" x14ac:dyDescent="0.25">
      <c r="C142" s="256"/>
      <c r="D142" s="257"/>
      <c r="E142" s="51" t="s">
        <v>18</v>
      </c>
      <c r="F142" s="53">
        <v>0</v>
      </c>
      <c r="G142" s="53">
        <v>0</v>
      </c>
      <c r="H142" s="53">
        <v>0</v>
      </c>
      <c r="I142" s="53">
        <v>0</v>
      </c>
      <c r="J142" s="53">
        <v>0</v>
      </c>
      <c r="K142" s="53">
        <v>0</v>
      </c>
      <c r="L142" s="53">
        <v>0</v>
      </c>
      <c r="M142" s="53">
        <v>0</v>
      </c>
      <c r="N142" s="53">
        <v>0</v>
      </c>
      <c r="O142" s="53">
        <v>0</v>
      </c>
      <c r="P142" s="62">
        <f t="shared" si="33"/>
        <v>0</v>
      </c>
      <c r="Q142" s="48" t="str">
        <f t="shared" si="34"/>
        <v>-</v>
      </c>
      <c r="R142" s="48" t="str">
        <f t="shared" si="35"/>
        <v>-</v>
      </c>
    </row>
    <row r="143" spans="3:18" ht="15" hidden="1" x14ac:dyDescent="0.25">
      <c r="C143" s="256"/>
      <c r="D143" s="257"/>
      <c r="E143" s="51" t="s">
        <v>19</v>
      </c>
      <c r="F143" s="53">
        <v>0</v>
      </c>
      <c r="G143" s="53">
        <v>0</v>
      </c>
      <c r="H143" s="53">
        <v>0</v>
      </c>
      <c r="I143" s="53">
        <v>0</v>
      </c>
      <c r="J143" s="53">
        <v>0</v>
      </c>
      <c r="K143" s="53">
        <v>0</v>
      </c>
      <c r="L143" s="53">
        <v>0</v>
      </c>
      <c r="M143" s="53">
        <v>0</v>
      </c>
      <c r="N143" s="53">
        <v>0</v>
      </c>
      <c r="O143" s="53">
        <v>0</v>
      </c>
      <c r="P143" s="62">
        <f t="shared" si="33"/>
        <v>0</v>
      </c>
      <c r="Q143" s="48" t="str">
        <f t="shared" si="34"/>
        <v>-</v>
      </c>
      <c r="R143" s="48" t="str">
        <f t="shared" si="35"/>
        <v>-</v>
      </c>
    </row>
    <row r="144" spans="3:18" ht="15" hidden="1" x14ac:dyDescent="0.25">
      <c r="C144" s="256"/>
      <c r="D144" s="257"/>
      <c r="E144" s="51" t="s">
        <v>20</v>
      </c>
      <c r="F144" s="53">
        <v>0</v>
      </c>
      <c r="G144" s="53">
        <v>0</v>
      </c>
      <c r="H144" s="53">
        <v>0</v>
      </c>
      <c r="I144" s="53">
        <v>0</v>
      </c>
      <c r="J144" s="53">
        <v>0</v>
      </c>
      <c r="K144" s="53">
        <v>0</v>
      </c>
      <c r="L144" s="53">
        <v>0</v>
      </c>
      <c r="M144" s="53">
        <v>0</v>
      </c>
      <c r="N144" s="53">
        <v>0</v>
      </c>
      <c r="O144" s="53">
        <v>0</v>
      </c>
      <c r="P144" s="62">
        <f t="shared" si="33"/>
        <v>0</v>
      </c>
      <c r="Q144" s="48" t="str">
        <f t="shared" si="34"/>
        <v>-</v>
      </c>
      <c r="R144" s="48" t="str">
        <f t="shared" si="35"/>
        <v>-</v>
      </c>
    </row>
    <row r="145" spans="3:18" ht="15" hidden="1" x14ac:dyDescent="0.25">
      <c r="C145" s="256"/>
      <c r="D145" s="257"/>
      <c r="E145" s="51" t="s">
        <v>21</v>
      </c>
      <c r="F145" s="53">
        <v>0</v>
      </c>
      <c r="G145" s="53">
        <v>0</v>
      </c>
      <c r="H145" s="53">
        <v>4073</v>
      </c>
      <c r="I145" s="53">
        <v>4391</v>
      </c>
      <c r="J145" s="53">
        <v>19340</v>
      </c>
      <c r="K145" s="53">
        <v>22044</v>
      </c>
      <c r="L145" s="53">
        <v>22745</v>
      </c>
      <c r="M145" s="53">
        <v>24346</v>
      </c>
      <c r="N145" s="53">
        <v>26671</v>
      </c>
      <c r="O145" s="53">
        <v>26307</v>
      </c>
      <c r="P145" s="62">
        <f t="shared" si="33"/>
        <v>5.8304223462447222E-3</v>
      </c>
      <c r="Q145" s="48">
        <f t="shared" si="34"/>
        <v>-1.3647782235386763E-2</v>
      </c>
      <c r="R145" s="48" t="str">
        <f t="shared" si="35"/>
        <v>-</v>
      </c>
    </row>
    <row r="146" spans="3:18" ht="15" hidden="1" x14ac:dyDescent="0.25">
      <c r="C146" s="256"/>
      <c r="D146" s="257"/>
      <c r="E146" s="51" t="s">
        <v>22</v>
      </c>
      <c r="F146" s="53">
        <v>0</v>
      </c>
      <c r="G146" s="53">
        <v>0</v>
      </c>
      <c r="H146" s="53">
        <v>0</v>
      </c>
      <c r="I146" s="53">
        <v>0</v>
      </c>
      <c r="J146" s="53">
        <v>0</v>
      </c>
      <c r="K146" s="53">
        <v>0</v>
      </c>
      <c r="L146" s="53">
        <v>0</v>
      </c>
      <c r="M146" s="53">
        <v>0</v>
      </c>
      <c r="N146" s="53">
        <v>0</v>
      </c>
      <c r="O146" s="53">
        <v>0</v>
      </c>
      <c r="P146" s="62">
        <f t="shared" si="33"/>
        <v>0</v>
      </c>
      <c r="Q146" s="48" t="str">
        <f t="shared" si="34"/>
        <v>-</v>
      </c>
      <c r="R146" s="48" t="str">
        <f t="shared" si="35"/>
        <v>-</v>
      </c>
    </row>
    <row r="147" spans="3:18" ht="15" hidden="1" x14ac:dyDescent="0.25">
      <c r="C147" s="256"/>
      <c r="D147" s="257"/>
      <c r="E147" s="51" t="s">
        <v>23</v>
      </c>
      <c r="F147" s="53">
        <v>11170</v>
      </c>
      <c r="G147" s="53">
        <v>9798</v>
      </c>
      <c r="H147" s="53">
        <v>9431</v>
      </c>
      <c r="I147" s="53">
        <v>11556</v>
      </c>
      <c r="J147" s="53">
        <v>12623</v>
      </c>
      <c r="K147" s="53">
        <v>14372</v>
      </c>
      <c r="L147" s="53">
        <v>13138</v>
      </c>
      <c r="M147" s="53">
        <v>13395</v>
      </c>
      <c r="N147" s="53">
        <v>13452</v>
      </c>
      <c r="O147" s="53">
        <v>193450</v>
      </c>
      <c r="P147" s="62">
        <f t="shared" si="33"/>
        <v>4.2874337738284161E-2</v>
      </c>
      <c r="Q147" s="48">
        <f t="shared" si="34"/>
        <v>13.38076122509664</v>
      </c>
      <c r="R147" s="48">
        <f t="shared" si="35"/>
        <v>16.318710832587286</v>
      </c>
    </row>
    <row r="148" spans="3:18" ht="15" hidden="1" x14ac:dyDescent="0.25">
      <c r="C148" s="256"/>
      <c r="D148" s="257"/>
      <c r="E148" s="51" t="s">
        <v>24</v>
      </c>
      <c r="F148" s="53">
        <v>0</v>
      </c>
      <c r="G148" s="53">
        <v>0</v>
      </c>
      <c r="H148" s="53">
        <v>0</v>
      </c>
      <c r="I148" s="53">
        <v>0</v>
      </c>
      <c r="J148" s="53">
        <v>0</v>
      </c>
      <c r="K148" s="53">
        <v>0</v>
      </c>
      <c r="L148" s="53">
        <v>795357</v>
      </c>
      <c r="M148" s="53">
        <v>978809</v>
      </c>
      <c r="N148" s="53">
        <v>1052190</v>
      </c>
      <c r="O148" s="53">
        <v>0</v>
      </c>
      <c r="P148" s="62">
        <f t="shared" si="33"/>
        <v>0</v>
      </c>
      <c r="Q148" s="48" t="str">
        <f t="shared" si="34"/>
        <v>-</v>
      </c>
      <c r="R148" s="48" t="str">
        <f t="shared" si="35"/>
        <v>-</v>
      </c>
    </row>
    <row r="149" spans="3:18" ht="15" hidden="1" x14ac:dyDescent="0.25">
      <c r="C149" s="256"/>
      <c r="D149" s="257"/>
      <c r="E149" s="51" t="s">
        <v>25</v>
      </c>
      <c r="F149" s="53">
        <v>0</v>
      </c>
      <c r="G149" s="53">
        <v>0</v>
      </c>
      <c r="H149" s="53">
        <v>0</v>
      </c>
      <c r="I149" s="53">
        <v>0</v>
      </c>
      <c r="J149" s="53">
        <v>0</v>
      </c>
      <c r="K149" s="53">
        <v>0</v>
      </c>
      <c r="L149" s="53">
        <v>0</v>
      </c>
      <c r="M149" s="53">
        <v>0</v>
      </c>
      <c r="N149" s="53">
        <v>0</v>
      </c>
      <c r="O149" s="53">
        <v>0</v>
      </c>
      <c r="P149" s="62">
        <f t="shared" si="33"/>
        <v>0</v>
      </c>
      <c r="Q149" s="48" t="str">
        <f t="shared" si="34"/>
        <v>-</v>
      </c>
      <c r="R149" s="48" t="str">
        <f t="shared" si="35"/>
        <v>-</v>
      </c>
    </row>
    <row r="150" spans="3:18" ht="15" hidden="1" x14ac:dyDescent="0.25">
      <c r="C150" s="256"/>
      <c r="D150" s="257"/>
      <c r="E150" s="51" t="s">
        <v>26</v>
      </c>
      <c r="F150" s="53">
        <v>617</v>
      </c>
      <c r="G150" s="53"/>
      <c r="H150" s="53"/>
      <c r="I150" s="53"/>
      <c r="J150" s="53"/>
      <c r="K150" s="53"/>
      <c r="L150" s="53">
        <v>6601</v>
      </c>
      <c r="M150" s="53">
        <v>0</v>
      </c>
      <c r="N150" s="53">
        <v>0</v>
      </c>
      <c r="O150" s="53">
        <v>0</v>
      </c>
      <c r="P150" s="62">
        <f t="shared" si="33"/>
        <v>0</v>
      </c>
      <c r="Q150" s="48" t="str">
        <f t="shared" si="34"/>
        <v>-</v>
      </c>
      <c r="R150" s="48" t="str">
        <f t="shared" si="35"/>
        <v>-</v>
      </c>
    </row>
    <row r="151" spans="3:18" ht="15" hidden="1" x14ac:dyDescent="0.25">
      <c r="C151" s="256"/>
      <c r="D151" s="257"/>
      <c r="E151" s="51" t="s">
        <v>27</v>
      </c>
      <c r="F151" s="53">
        <v>0</v>
      </c>
      <c r="G151" s="53">
        <v>0</v>
      </c>
      <c r="H151" s="53">
        <v>0</v>
      </c>
      <c r="I151" s="53">
        <v>0</v>
      </c>
      <c r="J151" s="53">
        <v>0</v>
      </c>
      <c r="K151" s="53">
        <v>0</v>
      </c>
      <c r="L151" s="53">
        <v>0</v>
      </c>
      <c r="M151" s="53">
        <v>0</v>
      </c>
      <c r="N151" s="53">
        <v>0</v>
      </c>
      <c r="O151" s="53">
        <v>0</v>
      </c>
      <c r="P151" s="62">
        <f t="shared" si="33"/>
        <v>0</v>
      </c>
      <c r="Q151" s="48" t="str">
        <f t="shared" si="34"/>
        <v>-</v>
      </c>
      <c r="R151" s="48" t="str">
        <f t="shared" si="35"/>
        <v>-</v>
      </c>
    </row>
    <row r="152" spans="3:18" ht="15" hidden="1" x14ac:dyDescent="0.25">
      <c r="C152" s="256"/>
      <c r="D152" s="257"/>
      <c r="E152" s="51" t="s">
        <v>28</v>
      </c>
      <c r="F152" s="53">
        <v>22859.853999999999</v>
      </c>
      <c r="G152" s="53">
        <v>23198.375</v>
      </c>
      <c r="H152" s="53">
        <v>26072.589</v>
      </c>
      <c r="I152" s="53">
        <v>25962.967000000001</v>
      </c>
      <c r="J152" s="53">
        <v>26782.314999999999</v>
      </c>
      <c r="K152" s="53">
        <v>26517.323</v>
      </c>
      <c r="L152" s="53">
        <v>26668.941999999999</v>
      </c>
      <c r="M152" s="53">
        <v>27320.580999999998</v>
      </c>
      <c r="N152" s="53">
        <v>27604.326000000001</v>
      </c>
      <c r="O152" s="53">
        <v>28287.046999999999</v>
      </c>
      <c r="P152" s="62">
        <f t="shared" si="33"/>
        <v>6.2692603085899084E-3</v>
      </c>
      <c r="Q152" s="48">
        <f t="shared" si="34"/>
        <v>2.4732391582391822E-2</v>
      </c>
      <c r="R152" s="48">
        <f t="shared" si="35"/>
        <v>0.23741153377445023</v>
      </c>
    </row>
    <row r="153" spans="3:18" ht="15" hidden="1" x14ac:dyDescent="0.25">
      <c r="C153" s="256"/>
      <c r="D153" s="257"/>
      <c r="E153" s="51" t="s">
        <v>29</v>
      </c>
      <c r="F153" s="53">
        <v>0</v>
      </c>
      <c r="G153" s="53">
        <v>0</v>
      </c>
      <c r="H153" s="53">
        <v>0</v>
      </c>
      <c r="I153" s="53">
        <v>0</v>
      </c>
      <c r="J153" s="53">
        <v>0</v>
      </c>
      <c r="K153" s="53">
        <v>0</v>
      </c>
      <c r="L153" s="53">
        <v>0</v>
      </c>
      <c r="M153" s="53">
        <v>0</v>
      </c>
      <c r="N153" s="53">
        <v>0</v>
      </c>
      <c r="O153" s="53">
        <v>0</v>
      </c>
      <c r="P153" s="62">
        <f t="shared" si="33"/>
        <v>0</v>
      </c>
      <c r="Q153" s="48" t="str">
        <f t="shared" si="34"/>
        <v>-</v>
      </c>
      <c r="R153" s="48" t="str">
        <f t="shared" si="35"/>
        <v>-</v>
      </c>
    </row>
    <row r="154" spans="3:18" ht="15" hidden="1" x14ac:dyDescent="0.25">
      <c r="C154" s="256"/>
      <c r="D154" s="257"/>
      <c r="E154" s="51" t="s">
        <v>30</v>
      </c>
      <c r="F154" s="53">
        <v>0</v>
      </c>
      <c r="G154" s="53">
        <v>0</v>
      </c>
      <c r="H154" s="53">
        <v>0</v>
      </c>
      <c r="I154" s="53">
        <v>0</v>
      </c>
      <c r="J154" s="53">
        <v>0</v>
      </c>
      <c r="K154" s="53">
        <v>0</v>
      </c>
      <c r="L154" s="53">
        <v>0</v>
      </c>
      <c r="M154" s="53">
        <v>0</v>
      </c>
      <c r="N154" s="53">
        <v>0</v>
      </c>
      <c r="O154" s="53">
        <v>0</v>
      </c>
      <c r="P154" s="62">
        <f t="shared" si="33"/>
        <v>0</v>
      </c>
      <c r="Q154" s="48" t="str">
        <f t="shared" si="34"/>
        <v>-</v>
      </c>
      <c r="R154" s="48" t="str">
        <f t="shared" si="35"/>
        <v>-</v>
      </c>
    </row>
    <row r="155" spans="3:18" ht="15" hidden="1" x14ac:dyDescent="0.25">
      <c r="C155" s="256"/>
      <c r="D155" s="257"/>
      <c r="E155" s="54" t="s">
        <v>41</v>
      </c>
      <c r="F155" s="53">
        <v>0</v>
      </c>
      <c r="G155" s="53">
        <v>0</v>
      </c>
      <c r="H155" s="53">
        <v>0</v>
      </c>
      <c r="I155" s="53">
        <v>0</v>
      </c>
      <c r="J155" s="53">
        <v>0</v>
      </c>
      <c r="K155" s="53">
        <v>0</v>
      </c>
      <c r="L155" s="53">
        <v>0</v>
      </c>
      <c r="M155" s="53">
        <v>0</v>
      </c>
      <c r="N155" s="53">
        <v>0</v>
      </c>
      <c r="O155" s="53">
        <v>0</v>
      </c>
      <c r="P155" s="62">
        <f t="shared" si="33"/>
        <v>0</v>
      </c>
      <c r="Q155" s="48" t="str">
        <f t="shared" si="34"/>
        <v>-</v>
      </c>
      <c r="R155" s="48" t="str">
        <f t="shared" si="35"/>
        <v>-</v>
      </c>
    </row>
    <row r="156" spans="3:18" ht="15.75" hidden="1" thickBot="1" x14ac:dyDescent="0.3">
      <c r="C156" s="258"/>
      <c r="D156" s="259"/>
      <c r="E156" s="63" t="s">
        <v>85</v>
      </c>
      <c r="F156" s="64">
        <f t="shared" ref="F156:O156" si="36">SUM(F124:F155)</f>
        <v>1805322.8540000001</v>
      </c>
      <c r="G156" s="64">
        <f t="shared" si="36"/>
        <v>1975848.375</v>
      </c>
      <c r="H156" s="64">
        <f t="shared" si="36"/>
        <v>2037605.5889999999</v>
      </c>
      <c r="I156" s="64">
        <f t="shared" si="36"/>
        <v>2170400.9670000002</v>
      </c>
      <c r="J156" s="64">
        <f t="shared" si="36"/>
        <v>2391078.3149999999</v>
      </c>
      <c r="K156" s="64">
        <f t="shared" si="36"/>
        <v>2969151.3229999999</v>
      </c>
      <c r="L156" s="64">
        <f t="shared" si="36"/>
        <v>4264951.9419999998</v>
      </c>
      <c r="M156" s="64">
        <f t="shared" si="36"/>
        <v>4562913.5810000002</v>
      </c>
      <c r="N156" s="64">
        <f t="shared" si="36"/>
        <v>4851472.3260000004</v>
      </c>
      <c r="O156" s="64">
        <f t="shared" si="36"/>
        <v>4512023.0470000003</v>
      </c>
      <c r="P156" s="62">
        <f t="shared" si="33"/>
        <v>1</v>
      </c>
    </row>
    <row r="157" spans="3:18" ht="16.5" hidden="1" thickTop="1" thickBot="1" x14ac:dyDescent="0.3">
      <c r="C157" s="260"/>
      <c r="D157" s="261"/>
      <c r="E157" s="65" t="s">
        <v>86</v>
      </c>
      <c r="F157" s="64">
        <v>1801566.875</v>
      </c>
      <c r="G157" s="64">
        <v>1975848.375</v>
      </c>
      <c r="H157" s="64">
        <v>2033532.625</v>
      </c>
      <c r="I157" s="64">
        <v>2165822</v>
      </c>
      <c r="J157" s="64">
        <v>2322994.25</v>
      </c>
      <c r="K157" s="64">
        <v>2884394.25</v>
      </c>
      <c r="L157" s="64">
        <v>3372610</v>
      </c>
      <c r="M157" s="64">
        <v>3486997.5</v>
      </c>
      <c r="N157" s="64">
        <v>3692189.25</v>
      </c>
      <c r="O157" s="64">
        <v>4398844</v>
      </c>
      <c r="P157" s="62">
        <f t="shared" si="33"/>
        <v>0.97491611948319901</v>
      </c>
      <c r="Q157" s="48">
        <f>IF(OR(O157=0, N157=0),"-",O157/N157-1)</f>
        <v>0.1913918009484481</v>
      </c>
      <c r="R157" s="48">
        <f>IF(OR(O157=0,F157=0),"-",O157/F157-1)</f>
        <v>1.4416767765004561</v>
      </c>
    </row>
    <row r="158" spans="3:18" ht="15.75" hidden="1" thickTop="1" x14ac:dyDescent="0.25">
      <c r="E158" s="57" t="s">
        <v>87</v>
      </c>
      <c r="F158" s="88"/>
      <c r="G158" s="88">
        <f t="shared" ref="G158:O158" si="37">G157/F157-1</f>
        <v>9.6738845733939316E-2</v>
      </c>
      <c r="H158" s="88">
        <f t="shared" si="37"/>
        <v>2.9194674414224631E-2</v>
      </c>
      <c r="I158" s="88">
        <f t="shared" si="37"/>
        <v>6.5053972271529314E-2</v>
      </c>
      <c r="J158" s="88">
        <f t="shared" si="37"/>
        <v>7.2569329335467003E-2</v>
      </c>
      <c r="K158" s="88">
        <f t="shared" si="37"/>
        <v>0.24167085217709849</v>
      </c>
      <c r="L158" s="88">
        <f t="shared" si="37"/>
        <v>0.16926110222276303</v>
      </c>
      <c r="M158" s="88">
        <f t="shared" si="37"/>
        <v>3.3916610577564565E-2</v>
      </c>
      <c r="N158" s="88">
        <f t="shared" si="37"/>
        <v>5.8844822802425201E-2</v>
      </c>
      <c r="O158" s="89">
        <f t="shared" si="37"/>
        <v>0.1913918009484481</v>
      </c>
    </row>
    <row r="159" spans="3:18" hidden="1" x14ac:dyDescent="0.15">
      <c r="F159" s="16"/>
      <c r="G159" s="16"/>
    </row>
    <row r="160" spans="3:18" hidden="1" x14ac:dyDescent="0.15">
      <c r="F160" s="16"/>
      <c r="G160" s="16"/>
    </row>
    <row r="161" spans="3:18" ht="18.75" x14ac:dyDescent="0.25">
      <c r="C161" s="264" t="s">
        <v>224</v>
      </c>
      <c r="D161" s="265"/>
      <c r="E161" s="269" t="s">
        <v>115</v>
      </c>
      <c r="F161" s="270"/>
      <c r="G161" s="270"/>
      <c r="H161" s="270"/>
      <c r="I161" s="270"/>
      <c r="J161" s="270"/>
      <c r="K161" s="270"/>
      <c r="L161" s="270"/>
      <c r="M161" s="270"/>
      <c r="N161" s="270"/>
      <c r="O161" s="271"/>
      <c r="Q161" s="49"/>
      <c r="R161" s="49"/>
    </row>
    <row r="162" spans="3:18" ht="15" x14ac:dyDescent="0.15">
      <c r="C162" s="262" t="s">
        <v>93</v>
      </c>
      <c r="D162" s="263"/>
      <c r="E162" s="43"/>
      <c r="F162" s="44">
        <v>2004</v>
      </c>
      <c r="G162" s="44">
        <f t="shared" ref="G162:O162" si="38">F162+1</f>
        <v>2005</v>
      </c>
      <c r="H162" s="44">
        <f t="shared" si="38"/>
        <v>2006</v>
      </c>
      <c r="I162" s="44">
        <f t="shared" si="38"/>
        <v>2007</v>
      </c>
      <c r="J162" s="44">
        <f t="shared" si="38"/>
        <v>2008</v>
      </c>
      <c r="K162" s="44">
        <f t="shared" si="38"/>
        <v>2009</v>
      </c>
      <c r="L162" s="44">
        <f t="shared" si="38"/>
        <v>2010</v>
      </c>
      <c r="M162" s="44">
        <f t="shared" si="38"/>
        <v>2011</v>
      </c>
      <c r="N162" s="44">
        <f t="shared" si="38"/>
        <v>2012</v>
      </c>
      <c r="O162" s="44">
        <f t="shared" si="38"/>
        <v>2013</v>
      </c>
      <c r="P162" s="83" t="s">
        <v>91</v>
      </c>
      <c r="Q162" s="46" t="s">
        <v>88</v>
      </c>
      <c r="R162" s="47" t="s">
        <v>89</v>
      </c>
    </row>
    <row r="163" spans="3:18" ht="15" x14ac:dyDescent="0.25">
      <c r="C163" s="256"/>
      <c r="D163" s="257"/>
      <c r="E163" s="51" t="s">
        <v>0</v>
      </c>
      <c r="F163" s="52">
        <v>171600</v>
      </c>
      <c r="G163" s="52">
        <v>168590</v>
      </c>
      <c r="H163" s="52">
        <v>171964</v>
      </c>
      <c r="I163" s="52">
        <v>176288</v>
      </c>
      <c r="J163" s="52">
        <v>187104</v>
      </c>
      <c r="K163" s="52">
        <v>187840</v>
      </c>
      <c r="L163" s="52">
        <v>189185</v>
      </c>
      <c r="M163" s="52">
        <v>203519</v>
      </c>
      <c r="N163" s="52">
        <v>208038</v>
      </c>
      <c r="O163" s="52">
        <v>205410</v>
      </c>
      <c r="P163" s="62">
        <f>O163/$O$195</f>
        <v>0.11290723572074705</v>
      </c>
      <c r="Q163" s="48">
        <f>IF(OR(O163=0, N163=0),"-",O163/N163-1)</f>
        <v>-1.2632307559195866E-2</v>
      </c>
      <c r="R163" s="48">
        <f>IF(OR(O163=0, F163=0),"-",O163/F163-1)</f>
        <v>0.19702797202797195</v>
      </c>
    </row>
    <row r="164" spans="3:18" ht="15" x14ac:dyDescent="0.25">
      <c r="C164" s="256"/>
      <c r="D164" s="257"/>
      <c r="E164" s="51" t="s">
        <v>1</v>
      </c>
      <c r="F164" s="53">
        <v>0</v>
      </c>
      <c r="G164" s="53">
        <v>0</v>
      </c>
      <c r="H164" s="53">
        <v>0</v>
      </c>
      <c r="I164" s="53">
        <v>0</v>
      </c>
      <c r="J164" s="53">
        <v>0</v>
      </c>
      <c r="K164" s="53">
        <v>0</v>
      </c>
      <c r="L164" s="53">
        <v>0</v>
      </c>
      <c r="M164" s="53">
        <v>0</v>
      </c>
      <c r="N164" s="53">
        <v>0</v>
      </c>
      <c r="O164" s="53">
        <v>0</v>
      </c>
      <c r="P164" s="62">
        <f t="shared" ref="P164:P196" si="39">O164/$O$195</f>
        <v>0</v>
      </c>
      <c r="Q164" s="48" t="str">
        <f t="shared" ref="Q164:Q194" si="40">IF(OR(O164=0, N164=0),"-",O164/N164-1)</f>
        <v>-</v>
      </c>
      <c r="R164" s="48" t="str">
        <f t="shared" ref="R164:R194" si="41">IF(OR(O164=0, F164=0),"-",O164/F164-1)</f>
        <v>-</v>
      </c>
    </row>
    <row r="165" spans="3:18" ht="15" x14ac:dyDescent="0.25">
      <c r="C165" s="256"/>
      <c r="D165" s="257"/>
      <c r="E165" s="51" t="s">
        <v>2</v>
      </c>
      <c r="F165" s="53">
        <v>0</v>
      </c>
      <c r="G165" s="53">
        <v>0</v>
      </c>
      <c r="H165" s="53">
        <v>0</v>
      </c>
      <c r="I165" s="53">
        <v>7440</v>
      </c>
      <c r="J165" s="53">
        <v>10608</v>
      </c>
      <c r="K165" s="53">
        <v>10655</v>
      </c>
      <c r="L165" s="53">
        <v>9818</v>
      </c>
      <c r="M165" s="53">
        <v>14480</v>
      </c>
      <c r="N165" s="53">
        <v>0</v>
      </c>
      <c r="O165" s="53">
        <v>0</v>
      </c>
      <c r="P165" s="62">
        <f t="shared" si="39"/>
        <v>0</v>
      </c>
      <c r="Q165" s="48" t="str">
        <f t="shared" si="40"/>
        <v>-</v>
      </c>
      <c r="R165" s="48" t="str">
        <f t="shared" si="41"/>
        <v>-</v>
      </c>
    </row>
    <row r="166" spans="3:18" ht="15" x14ac:dyDescent="0.25">
      <c r="C166" s="256"/>
      <c r="D166" s="257"/>
      <c r="E166" s="51" t="s">
        <v>3</v>
      </c>
      <c r="F166" s="53">
        <v>0</v>
      </c>
      <c r="G166" s="53">
        <v>0</v>
      </c>
      <c r="H166" s="53">
        <v>0</v>
      </c>
      <c r="I166" s="53">
        <v>0</v>
      </c>
      <c r="J166" s="53">
        <v>0</v>
      </c>
      <c r="K166" s="53">
        <v>0</v>
      </c>
      <c r="L166" s="53">
        <v>0</v>
      </c>
      <c r="M166" s="53">
        <v>0</v>
      </c>
      <c r="N166" s="53">
        <v>0</v>
      </c>
      <c r="O166" s="53">
        <v>0</v>
      </c>
      <c r="P166" s="62">
        <f t="shared" si="39"/>
        <v>0</v>
      </c>
      <c r="Q166" s="48" t="str">
        <f t="shared" si="40"/>
        <v>-</v>
      </c>
      <c r="R166" s="48" t="str">
        <f t="shared" si="41"/>
        <v>-</v>
      </c>
    </row>
    <row r="167" spans="3:18" ht="15" x14ac:dyDescent="0.25">
      <c r="C167" s="256"/>
      <c r="D167" s="257"/>
      <c r="E167" s="51" t="s">
        <v>4</v>
      </c>
      <c r="F167" s="53">
        <v>0</v>
      </c>
      <c r="G167" s="53">
        <v>0</v>
      </c>
      <c r="H167" s="53">
        <v>0</v>
      </c>
      <c r="I167" s="53">
        <v>0</v>
      </c>
      <c r="J167" s="53">
        <v>0</v>
      </c>
      <c r="K167" s="53">
        <v>0</v>
      </c>
      <c r="L167" s="53">
        <v>0</v>
      </c>
      <c r="M167" s="53">
        <v>0</v>
      </c>
      <c r="N167" s="53">
        <v>0</v>
      </c>
      <c r="O167" s="53">
        <v>0</v>
      </c>
      <c r="P167" s="62">
        <f t="shared" si="39"/>
        <v>0</v>
      </c>
      <c r="Q167" s="48" t="str">
        <f t="shared" si="40"/>
        <v>-</v>
      </c>
      <c r="R167" s="48" t="str">
        <f t="shared" si="41"/>
        <v>-</v>
      </c>
    </row>
    <row r="168" spans="3:18" ht="15" x14ac:dyDescent="0.25">
      <c r="C168" s="256"/>
      <c r="D168" s="257"/>
      <c r="E168" s="51" t="s">
        <v>5</v>
      </c>
      <c r="F168" s="53">
        <v>0</v>
      </c>
      <c r="G168" s="53">
        <v>0</v>
      </c>
      <c r="H168" s="53">
        <v>0</v>
      </c>
      <c r="I168" s="53">
        <v>0</v>
      </c>
      <c r="J168" s="53">
        <v>107104</v>
      </c>
      <c r="K168" s="53">
        <v>114544</v>
      </c>
      <c r="L168" s="53">
        <v>125967</v>
      </c>
      <c r="M168" s="53">
        <v>129299</v>
      </c>
      <c r="N168" s="53">
        <v>123187</v>
      </c>
      <c r="O168" s="53">
        <v>140390</v>
      </c>
      <c r="P168" s="62">
        <f t="shared" si="39"/>
        <v>7.716784393571724E-2</v>
      </c>
      <c r="Q168" s="48">
        <f t="shared" si="40"/>
        <v>0.13964947599990252</v>
      </c>
      <c r="R168" s="48" t="str">
        <f t="shared" si="41"/>
        <v>-</v>
      </c>
    </row>
    <row r="169" spans="3:18" ht="15" x14ac:dyDescent="0.25">
      <c r="C169" s="256"/>
      <c r="D169" s="257"/>
      <c r="E169" s="51" t="s">
        <v>6</v>
      </c>
      <c r="F169" s="53">
        <v>804852</v>
      </c>
      <c r="G169" s="53">
        <v>822838</v>
      </c>
      <c r="H169" s="53">
        <v>828517</v>
      </c>
      <c r="I169" s="53">
        <v>835824</v>
      </c>
      <c r="J169" s="53">
        <v>824038</v>
      </c>
      <c r="K169" s="53">
        <v>837129</v>
      </c>
      <c r="L169" s="53">
        <v>848102</v>
      </c>
      <c r="M169" s="53">
        <v>846918</v>
      </c>
      <c r="N169" s="53">
        <v>821507</v>
      </c>
      <c r="O169" s="53">
        <v>812462</v>
      </c>
      <c r="P169" s="62">
        <f t="shared" si="39"/>
        <v>0.44658409302443691</v>
      </c>
      <c r="Q169" s="48">
        <f t="shared" si="40"/>
        <v>-1.1010253108007628E-2</v>
      </c>
      <c r="R169" s="48">
        <f t="shared" si="41"/>
        <v>9.4551544880301375E-3</v>
      </c>
    </row>
    <row r="170" spans="3:18" ht="15" x14ac:dyDescent="0.25">
      <c r="C170" s="256"/>
      <c r="D170" s="257"/>
      <c r="E170" s="51" t="s">
        <v>7</v>
      </c>
      <c r="F170" s="53">
        <v>0</v>
      </c>
      <c r="G170" s="53">
        <v>0</v>
      </c>
      <c r="H170" s="53">
        <v>0</v>
      </c>
      <c r="I170" s="53">
        <v>0</v>
      </c>
      <c r="J170" s="53">
        <v>0</v>
      </c>
      <c r="K170" s="53">
        <v>0</v>
      </c>
      <c r="L170" s="53">
        <v>0</v>
      </c>
      <c r="M170" s="53">
        <v>0</v>
      </c>
      <c r="N170" s="53">
        <v>0</v>
      </c>
      <c r="O170" s="53">
        <v>0</v>
      </c>
      <c r="P170" s="62">
        <f t="shared" si="39"/>
        <v>0</v>
      </c>
      <c r="Q170" s="48" t="str">
        <f t="shared" si="40"/>
        <v>-</v>
      </c>
      <c r="R170" s="48" t="str">
        <f t="shared" si="41"/>
        <v>-</v>
      </c>
    </row>
    <row r="171" spans="3:18" ht="15" x14ac:dyDescent="0.25">
      <c r="C171" s="256"/>
      <c r="D171" s="257"/>
      <c r="E171" s="51" t="s">
        <v>8</v>
      </c>
      <c r="F171" s="53">
        <v>3596</v>
      </c>
      <c r="G171" s="53">
        <v>0</v>
      </c>
      <c r="H171" s="53">
        <v>0</v>
      </c>
      <c r="I171" s="53">
        <v>0</v>
      </c>
      <c r="J171" s="53">
        <v>0</v>
      </c>
      <c r="K171" s="53">
        <v>0</v>
      </c>
      <c r="L171" s="53">
        <v>0</v>
      </c>
      <c r="M171" s="53">
        <v>0</v>
      </c>
      <c r="N171" s="53">
        <v>0</v>
      </c>
      <c r="O171" s="53">
        <v>0</v>
      </c>
      <c r="P171" s="62">
        <f t="shared" si="39"/>
        <v>0</v>
      </c>
      <c r="Q171" s="48" t="str">
        <f t="shared" si="40"/>
        <v>-</v>
      </c>
      <c r="R171" s="48" t="str">
        <f t="shared" si="41"/>
        <v>-</v>
      </c>
    </row>
    <row r="172" spans="3:18" ht="15" x14ac:dyDescent="0.25">
      <c r="C172" s="256"/>
      <c r="D172" s="257"/>
      <c r="E172" s="51" t="s">
        <v>9</v>
      </c>
      <c r="F172" s="53">
        <v>0</v>
      </c>
      <c r="G172" s="53">
        <v>0</v>
      </c>
      <c r="H172" s="53">
        <v>0</v>
      </c>
      <c r="I172" s="53">
        <v>0</v>
      </c>
      <c r="J172" s="53">
        <v>179528</v>
      </c>
      <c r="K172" s="53">
        <v>0</v>
      </c>
      <c r="L172" s="53">
        <v>0</v>
      </c>
      <c r="M172" s="53">
        <v>0</v>
      </c>
      <c r="N172" s="53">
        <v>0</v>
      </c>
      <c r="O172" s="53">
        <v>0</v>
      </c>
      <c r="P172" s="62">
        <f t="shared" si="39"/>
        <v>0</v>
      </c>
      <c r="Q172" s="48" t="str">
        <f t="shared" si="40"/>
        <v>-</v>
      </c>
      <c r="R172" s="48" t="str">
        <f t="shared" si="41"/>
        <v>-</v>
      </c>
    </row>
    <row r="173" spans="3:18" ht="15" x14ac:dyDescent="0.25">
      <c r="C173" s="256"/>
      <c r="D173" s="257"/>
      <c r="E173" s="51" t="s">
        <v>10</v>
      </c>
      <c r="F173" s="53">
        <v>252656</v>
      </c>
      <c r="G173" s="53">
        <v>288913</v>
      </c>
      <c r="H173" s="53">
        <v>281443</v>
      </c>
      <c r="I173" s="53">
        <v>272396</v>
      </c>
      <c r="J173" s="53">
        <v>292672</v>
      </c>
      <c r="K173" s="53">
        <v>272481</v>
      </c>
      <c r="L173" s="53">
        <v>274623</v>
      </c>
      <c r="M173" s="53">
        <v>285172</v>
      </c>
      <c r="N173" s="53">
        <v>304052</v>
      </c>
      <c r="O173" s="53">
        <v>339674</v>
      </c>
      <c r="P173" s="62">
        <f t="shared" si="39"/>
        <v>0.18670781552119681</v>
      </c>
      <c r="Q173" s="48">
        <f t="shared" si="40"/>
        <v>0.11715759146461791</v>
      </c>
      <c r="R173" s="48">
        <f t="shared" si="41"/>
        <v>0.34441295674751449</v>
      </c>
    </row>
    <row r="174" spans="3:18" ht="15" x14ac:dyDescent="0.25">
      <c r="C174" s="256"/>
      <c r="D174" s="257"/>
      <c r="E174" s="51" t="s">
        <v>11</v>
      </c>
      <c r="F174" s="53">
        <v>0</v>
      </c>
      <c r="G174" s="53">
        <v>0</v>
      </c>
      <c r="H174" s="53">
        <v>0</v>
      </c>
      <c r="I174" s="53">
        <v>0</v>
      </c>
      <c r="J174" s="53">
        <v>0</v>
      </c>
      <c r="K174" s="53">
        <v>0</v>
      </c>
      <c r="L174" s="53">
        <v>0</v>
      </c>
      <c r="M174" s="53">
        <v>0</v>
      </c>
      <c r="N174" s="53">
        <v>0</v>
      </c>
      <c r="O174" s="53">
        <v>0</v>
      </c>
      <c r="P174" s="62">
        <f t="shared" si="39"/>
        <v>0</v>
      </c>
      <c r="Q174" s="48" t="str">
        <f t="shared" si="40"/>
        <v>-</v>
      </c>
      <c r="R174" s="48" t="str">
        <f t="shared" si="41"/>
        <v>-</v>
      </c>
    </row>
    <row r="175" spans="3:18" ht="15" x14ac:dyDescent="0.25">
      <c r="C175" s="256"/>
      <c r="D175" s="257"/>
      <c r="E175" s="51" t="s">
        <v>12</v>
      </c>
      <c r="F175" s="53">
        <v>0</v>
      </c>
      <c r="G175" s="53">
        <v>0</v>
      </c>
      <c r="H175" s="53">
        <v>0</v>
      </c>
      <c r="I175" s="53">
        <v>0</v>
      </c>
      <c r="J175" s="53">
        <v>0</v>
      </c>
      <c r="K175" s="53">
        <v>0</v>
      </c>
      <c r="L175" s="53">
        <v>0</v>
      </c>
      <c r="M175" s="53">
        <v>0</v>
      </c>
      <c r="N175" s="53">
        <v>0</v>
      </c>
      <c r="O175" s="53">
        <v>0</v>
      </c>
      <c r="P175" s="62">
        <f t="shared" si="39"/>
        <v>0</v>
      </c>
      <c r="Q175" s="48" t="str">
        <f t="shared" si="40"/>
        <v>-</v>
      </c>
      <c r="R175" s="48" t="str">
        <f t="shared" si="41"/>
        <v>-</v>
      </c>
    </row>
    <row r="176" spans="3:18" ht="15" x14ac:dyDescent="0.25">
      <c r="C176" s="256"/>
      <c r="D176" s="257"/>
      <c r="E176" s="51" t="s">
        <v>13</v>
      </c>
      <c r="F176" s="53">
        <v>29535</v>
      </c>
      <c r="G176" s="53">
        <v>27293</v>
      </c>
      <c r="H176" s="53">
        <v>27223</v>
      </c>
      <c r="I176" s="53">
        <v>25603</v>
      </c>
      <c r="J176" s="53">
        <v>26717</v>
      </c>
      <c r="K176" s="53">
        <v>27184</v>
      </c>
      <c r="L176" s="53">
        <v>25759</v>
      </c>
      <c r="M176" s="53">
        <v>24539</v>
      </c>
      <c r="N176" s="53">
        <v>24668</v>
      </c>
      <c r="O176" s="53">
        <v>24520</v>
      </c>
      <c r="P176" s="62">
        <f t="shared" si="39"/>
        <v>1.3477851223760858E-2</v>
      </c>
      <c r="Q176" s="48">
        <f t="shared" si="40"/>
        <v>-5.9996756932058082E-3</v>
      </c>
      <c r="R176" s="48">
        <f t="shared" si="41"/>
        <v>-0.16979854410022011</v>
      </c>
    </row>
    <row r="177" spans="3:18" ht="15" x14ac:dyDescent="0.25">
      <c r="C177" s="256"/>
      <c r="D177" s="257"/>
      <c r="E177" s="51" t="s">
        <v>14</v>
      </c>
      <c r="F177" s="53">
        <v>0</v>
      </c>
      <c r="G177" s="53">
        <v>0</v>
      </c>
      <c r="H177" s="53">
        <v>0</v>
      </c>
      <c r="I177" s="53">
        <v>0</v>
      </c>
      <c r="J177" s="53">
        <v>0</v>
      </c>
      <c r="K177" s="53">
        <v>0</v>
      </c>
      <c r="L177" s="53">
        <v>0</v>
      </c>
      <c r="M177" s="53">
        <v>0</v>
      </c>
      <c r="N177" s="53">
        <v>0</v>
      </c>
      <c r="O177" s="53">
        <v>0</v>
      </c>
      <c r="P177" s="62">
        <f t="shared" si="39"/>
        <v>0</v>
      </c>
      <c r="Q177" s="48" t="str">
        <f t="shared" si="40"/>
        <v>-</v>
      </c>
      <c r="R177" s="48" t="str">
        <f t="shared" si="41"/>
        <v>-</v>
      </c>
    </row>
    <row r="178" spans="3:18" ht="15" x14ac:dyDescent="0.25">
      <c r="C178" s="256"/>
      <c r="D178" s="257"/>
      <c r="E178" s="51" t="s">
        <v>15</v>
      </c>
      <c r="F178" s="53">
        <v>0</v>
      </c>
      <c r="G178" s="53">
        <v>0</v>
      </c>
      <c r="H178" s="53">
        <v>0</v>
      </c>
      <c r="I178" s="53">
        <v>0</v>
      </c>
      <c r="J178" s="53">
        <v>0</v>
      </c>
      <c r="K178" s="53">
        <v>0</v>
      </c>
      <c r="L178" s="53">
        <v>0</v>
      </c>
      <c r="M178" s="53">
        <v>0</v>
      </c>
      <c r="N178" s="53">
        <v>0</v>
      </c>
      <c r="O178" s="53">
        <v>0</v>
      </c>
      <c r="P178" s="62">
        <f t="shared" si="39"/>
        <v>0</v>
      </c>
      <c r="Q178" s="48" t="str">
        <f t="shared" si="40"/>
        <v>-</v>
      </c>
      <c r="R178" s="48" t="str">
        <f t="shared" si="41"/>
        <v>-</v>
      </c>
    </row>
    <row r="179" spans="3:18" ht="15" x14ac:dyDescent="0.25">
      <c r="C179" s="256"/>
      <c r="D179" s="257"/>
      <c r="E179" s="51" t="s">
        <v>16</v>
      </c>
      <c r="F179" s="53">
        <v>0</v>
      </c>
      <c r="G179" s="53">
        <v>0</v>
      </c>
      <c r="H179" s="53">
        <v>0</v>
      </c>
      <c r="I179" s="53">
        <v>0</v>
      </c>
      <c r="J179" s="53">
        <v>0</v>
      </c>
      <c r="K179" s="53">
        <v>0</v>
      </c>
      <c r="L179" s="53">
        <v>0</v>
      </c>
      <c r="M179" s="53">
        <v>0</v>
      </c>
      <c r="N179" s="53">
        <v>0</v>
      </c>
      <c r="O179" s="53">
        <v>0</v>
      </c>
      <c r="P179" s="62">
        <f t="shared" si="39"/>
        <v>0</v>
      </c>
      <c r="Q179" s="48" t="str">
        <f t="shared" si="40"/>
        <v>-</v>
      </c>
      <c r="R179" s="48" t="str">
        <f t="shared" si="41"/>
        <v>-</v>
      </c>
    </row>
    <row r="180" spans="3:18" ht="15" x14ac:dyDescent="0.25">
      <c r="C180" s="256"/>
      <c r="D180" s="257"/>
      <c r="E180" s="51" t="s">
        <v>17</v>
      </c>
      <c r="F180" s="53">
        <v>0</v>
      </c>
      <c r="G180" s="53">
        <v>0</v>
      </c>
      <c r="H180" s="53">
        <v>0</v>
      </c>
      <c r="I180" s="53">
        <v>0</v>
      </c>
      <c r="J180" s="53">
        <v>0</v>
      </c>
      <c r="K180" s="53">
        <v>0</v>
      </c>
      <c r="L180" s="53">
        <v>0</v>
      </c>
      <c r="M180" s="53">
        <v>0</v>
      </c>
      <c r="N180" s="53">
        <v>0</v>
      </c>
      <c r="O180" s="53">
        <v>0</v>
      </c>
      <c r="P180" s="62">
        <f t="shared" si="39"/>
        <v>0</v>
      </c>
      <c r="Q180" s="48" t="str">
        <f t="shared" si="40"/>
        <v>-</v>
      </c>
      <c r="R180" s="48" t="str">
        <f t="shared" si="41"/>
        <v>-</v>
      </c>
    </row>
    <row r="181" spans="3:18" ht="15" x14ac:dyDescent="0.25">
      <c r="C181" s="256"/>
      <c r="D181" s="257"/>
      <c r="E181" s="51" t="s">
        <v>18</v>
      </c>
      <c r="F181" s="53">
        <v>0</v>
      </c>
      <c r="G181" s="53">
        <v>0</v>
      </c>
      <c r="H181" s="53">
        <v>0</v>
      </c>
      <c r="I181" s="53">
        <v>0</v>
      </c>
      <c r="J181" s="53">
        <v>0</v>
      </c>
      <c r="K181" s="53">
        <v>0</v>
      </c>
      <c r="L181" s="53">
        <v>0</v>
      </c>
      <c r="M181" s="53">
        <v>0</v>
      </c>
      <c r="N181" s="53">
        <v>0</v>
      </c>
      <c r="O181" s="53">
        <v>0</v>
      </c>
      <c r="P181" s="62">
        <f t="shared" si="39"/>
        <v>0</v>
      </c>
      <c r="Q181" s="48" t="str">
        <f t="shared" si="40"/>
        <v>-</v>
      </c>
      <c r="R181" s="48" t="str">
        <f t="shared" si="41"/>
        <v>-</v>
      </c>
    </row>
    <row r="182" spans="3:18" ht="15" x14ac:dyDescent="0.25">
      <c r="C182" s="256"/>
      <c r="D182" s="257"/>
      <c r="E182" s="51" t="s">
        <v>19</v>
      </c>
      <c r="F182" s="53">
        <v>0</v>
      </c>
      <c r="G182" s="53">
        <v>0</v>
      </c>
      <c r="H182" s="53">
        <v>0</v>
      </c>
      <c r="I182" s="53">
        <v>0</v>
      </c>
      <c r="J182" s="53">
        <v>0</v>
      </c>
      <c r="K182" s="53">
        <v>0</v>
      </c>
      <c r="L182" s="53">
        <v>0</v>
      </c>
      <c r="M182" s="53">
        <v>0</v>
      </c>
      <c r="N182" s="53">
        <v>0</v>
      </c>
      <c r="O182" s="53">
        <v>0</v>
      </c>
      <c r="P182" s="62">
        <f t="shared" si="39"/>
        <v>0</v>
      </c>
      <c r="Q182" s="48" t="str">
        <f t="shared" si="40"/>
        <v>-</v>
      </c>
      <c r="R182" s="48" t="str">
        <f t="shared" si="41"/>
        <v>-</v>
      </c>
    </row>
    <row r="183" spans="3:18" ht="15" x14ac:dyDescent="0.25">
      <c r="C183" s="256"/>
      <c r="D183" s="257"/>
      <c r="E183" s="51" t="s">
        <v>20</v>
      </c>
      <c r="F183" s="53">
        <v>0</v>
      </c>
      <c r="G183" s="53">
        <v>0</v>
      </c>
      <c r="H183" s="53">
        <v>0</v>
      </c>
      <c r="I183" s="53">
        <v>0</v>
      </c>
      <c r="J183" s="53">
        <v>0</v>
      </c>
      <c r="K183" s="53">
        <v>0</v>
      </c>
      <c r="L183" s="53">
        <v>0</v>
      </c>
      <c r="M183" s="53">
        <v>0</v>
      </c>
      <c r="N183" s="53">
        <v>0</v>
      </c>
      <c r="O183" s="53">
        <v>0</v>
      </c>
      <c r="P183" s="62">
        <f t="shared" si="39"/>
        <v>0</v>
      </c>
      <c r="Q183" s="48" t="str">
        <f t="shared" si="40"/>
        <v>-</v>
      </c>
      <c r="R183" s="48" t="str">
        <f t="shared" si="41"/>
        <v>-</v>
      </c>
    </row>
    <row r="184" spans="3:18" ht="15" x14ac:dyDescent="0.25">
      <c r="C184" s="256"/>
      <c r="D184" s="257"/>
      <c r="E184" s="51" t="s">
        <v>21</v>
      </c>
      <c r="F184" s="53">
        <v>0</v>
      </c>
      <c r="G184" s="53">
        <v>0</v>
      </c>
      <c r="H184" s="53">
        <v>6062</v>
      </c>
      <c r="I184" s="53">
        <v>6793</v>
      </c>
      <c r="J184" s="53">
        <v>9271</v>
      </c>
      <c r="K184" s="53">
        <v>7007</v>
      </c>
      <c r="L184" s="53">
        <v>6580</v>
      </c>
      <c r="M184" s="53">
        <v>5919</v>
      </c>
      <c r="N184" s="53">
        <v>5751</v>
      </c>
      <c r="O184" s="53">
        <v>6063</v>
      </c>
      <c r="P184" s="62">
        <f t="shared" si="39"/>
        <v>3.3326350721721893E-3</v>
      </c>
      <c r="Q184" s="48">
        <f t="shared" si="40"/>
        <v>5.4251434533124643E-2</v>
      </c>
      <c r="R184" s="48" t="str">
        <f t="shared" si="41"/>
        <v>-</v>
      </c>
    </row>
    <row r="185" spans="3:18" ht="15" x14ac:dyDescent="0.25">
      <c r="C185" s="256"/>
      <c r="D185" s="257"/>
      <c r="E185" s="51" t="s">
        <v>22</v>
      </c>
      <c r="F185" s="53">
        <v>0</v>
      </c>
      <c r="G185" s="53">
        <v>0</v>
      </c>
      <c r="H185" s="53">
        <v>0</v>
      </c>
      <c r="I185" s="53">
        <v>0</v>
      </c>
      <c r="J185" s="53">
        <v>0</v>
      </c>
      <c r="K185" s="53">
        <v>0</v>
      </c>
      <c r="L185" s="53">
        <v>0</v>
      </c>
      <c r="M185" s="53">
        <v>0</v>
      </c>
      <c r="N185" s="53">
        <v>0</v>
      </c>
      <c r="O185" s="53">
        <v>0</v>
      </c>
      <c r="P185" s="62">
        <f t="shared" si="39"/>
        <v>0</v>
      </c>
      <c r="Q185" s="48" t="str">
        <f t="shared" si="40"/>
        <v>-</v>
      </c>
      <c r="R185" s="48" t="str">
        <f t="shared" si="41"/>
        <v>-</v>
      </c>
    </row>
    <row r="186" spans="3:18" ht="15" x14ac:dyDescent="0.25">
      <c r="C186" s="256"/>
      <c r="D186" s="257"/>
      <c r="E186" s="51" t="s">
        <v>23</v>
      </c>
      <c r="F186" s="53">
        <v>14806</v>
      </c>
      <c r="G186" s="53">
        <v>15093</v>
      </c>
      <c r="H186" s="53">
        <v>12570</v>
      </c>
      <c r="I186" s="53">
        <v>12629</v>
      </c>
      <c r="J186" s="53">
        <v>15788</v>
      </c>
      <c r="K186" s="53">
        <v>14406</v>
      </c>
      <c r="L186" s="53">
        <v>14884</v>
      </c>
      <c r="M186" s="53">
        <v>14877</v>
      </c>
      <c r="N186" s="53">
        <v>16278</v>
      </c>
      <c r="O186" s="53">
        <v>18904</v>
      </c>
      <c r="P186" s="62">
        <f t="shared" si="39"/>
        <v>1.0390917599264896E-2</v>
      </c>
      <c r="Q186" s="48">
        <f t="shared" si="40"/>
        <v>0.16132202973338239</v>
      </c>
      <c r="R186" s="48">
        <f t="shared" si="41"/>
        <v>0.27677968391192764</v>
      </c>
    </row>
    <row r="187" spans="3:18" ht="15" x14ac:dyDescent="0.25">
      <c r="C187" s="256"/>
      <c r="D187" s="257"/>
      <c r="E187" s="51" t="s">
        <v>24</v>
      </c>
      <c r="F187" s="53">
        <v>0</v>
      </c>
      <c r="G187" s="53">
        <v>0</v>
      </c>
      <c r="H187" s="53">
        <v>0</v>
      </c>
      <c r="I187" s="53">
        <v>0</v>
      </c>
      <c r="J187" s="53">
        <v>0</v>
      </c>
      <c r="K187" s="53">
        <v>377458</v>
      </c>
      <c r="L187" s="53">
        <v>427323</v>
      </c>
      <c r="M187" s="53">
        <v>458903</v>
      </c>
      <c r="N187" s="53">
        <v>434356</v>
      </c>
      <c r="O187" s="53">
        <v>0</v>
      </c>
      <c r="P187" s="62">
        <f t="shared" si="39"/>
        <v>0</v>
      </c>
      <c r="Q187" s="48" t="str">
        <f t="shared" si="40"/>
        <v>-</v>
      </c>
      <c r="R187" s="48" t="str">
        <f t="shared" si="41"/>
        <v>-</v>
      </c>
    </row>
    <row r="188" spans="3:18" ht="15" x14ac:dyDescent="0.25">
      <c r="C188" s="256"/>
      <c r="D188" s="257"/>
      <c r="E188" s="51" t="s">
        <v>25</v>
      </c>
      <c r="F188" s="53">
        <v>0</v>
      </c>
      <c r="G188" s="53">
        <v>0</v>
      </c>
      <c r="H188" s="53">
        <v>0</v>
      </c>
      <c r="I188" s="53">
        <v>273814</v>
      </c>
      <c r="J188" s="53">
        <v>290651</v>
      </c>
      <c r="K188" s="53">
        <v>275773</v>
      </c>
      <c r="L188" s="53">
        <v>231015</v>
      </c>
      <c r="M188" s="53">
        <v>225404</v>
      </c>
      <c r="N188" s="53">
        <v>215955</v>
      </c>
      <c r="O188" s="53">
        <v>221777.1</v>
      </c>
      <c r="P188" s="62">
        <f t="shared" si="39"/>
        <v>0.12190370141260742</v>
      </c>
      <c r="Q188" s="48">
        <f t="shared" si="40"/>
        <v>2.6959783288185157E-2</v>
      </c>
      <c r="R188" s="48" t="str">
        <f t="shared" si="41"/>
        <v>-</v>
      </c>
    </row>
    <row r="189" spans="3:18" ht="15" x14ac:dyDescent="0.25">
      <c r="C189" s="256"/>
      <c r="D189" s="257"/>
      <c r="E189" s="51" t="s">
        <v>26</v>
      </c>
      <c r="F189" s="53">
        <v>0</v>
      </c>
      <c r="G189" s="53">
        <v>0</v>
      </c>
      <c r="H189" s="53">
        <v>0</v>
      </c>
      <c r="I189" s="53">
        <v>0</v>
      </c>
      <c r="J189" s="53">
        <v>0</v>
      </c>
      <c r="K189" s="53">
        <v>0</v>
      </c>
      <c r="L189" s="53">
        <v>654</v>
      </c>
      <c r="M189" s="53">
        <v>0</v>
      </c>
      <c r="N189" s="53">
        <v>0</v>
      </c>
      <c r="O189" s="53">
        <v>0</v>
      </c>
      <c r="P189" s="62">
        <f t="shared" si="39"/>
        <v>0</v>
      </c>
      <c r="Q189" s="48" t="str">
        <f t="shared" si="40"/>
        <v>-</v>
      </c>
      <c r="R189" s="48" t="str">
        <f t="shared" si="41"/>
        <v>-</v>
      </c>
    </row>
    <row r="190" spans="3:18" ht="15" x14ac:dyDescent="0.25">
      <c r="C190" s="256"/>
      <c r="D190" s="257"/>
      <c r="E190" s="51" t="s">
        <v>27</v>
      </c>
      <c r="F190" s="53">
        <v>0</v>
      </c>
      <c r="G190" s="53">
        <v>0</v>
      </c>
      <c r="H190" s="53">
        <v>0</v>
      </c>
      <c r="I190" s="53">
        <v>0</v>
      </c>
      <c r="J190" s="53">
        <v>0</v>
      </c>
      <c r="K190" s="53">
        <v>0</v>
      </c>
      <c r="L190" s="53">
        <v>0</v>
      </c>
      <c r="M190" s="53">
        <v>0</v>
      </c>
      <c r="N190" s="53">
        <v>0</v>
      </c>
      <c r="O190" s="53">
        <v>0</v>
      </c>
      <c r="P190" s="62">
        <f t="shared" si="39"/>
        <v>0</v>
      </c>
      <c r="Q190" s="48" t="str">
        <f t="shared" si="40"/>
        <v>-</v>
      </c>
      <c r="R190" s="48" t="str">
        <f t="shared" si="41"/>
        <v>-</v>
      </c>
    </row>
    <row r="191" spans="3:18" ht="15" x14ac:dyDescent="0.25">
      <c r="C191" s="256"/>
      <c r="D191" s="257"/>
      <c r="E191" s="51" t="s">
        <v>28</v>
      </c>
      <c r="F191" s="53">
        <v>96533</v>
      </c>
      <c r="G191" s="53">
        <v>84202</v>
      </c>
      <c r="H191" s="53">
        <v>77538</v>
      </c>
      <c r="I191" s="53">
        <v>74196</v>
      </c>
      <c r="J191" s="53">
        <v>70390</v>
      </c>
      <c r="K191" s="53">
        <v>67769</v>
      </c>
      <c r="L191" s="53">
        <v>62421</v>
      </c>
      <c r="M191" s="53">
        <v>57592</v>
      </c>
      <c r="N191" s="53">
        <v>53718</v>
      </c>
      <c r="O191" s="53">
        <v>50081</v>
      </c>
      <c r="P191" s="62">
        <f t="shared" si="39"/>
        <v>2.7527906490096555E-2</v>
      </c>
      <c r="Q191" s="48">
        <f t="shared" si="40"/>
        <v>-6.7705424624892929E-2</v>
      </c>
      <c r="R191" s="48">
        <f t="shared" si="41"/>
        <v>-0.48120331907223435</v>
      </c>
    </row>
    <row r="192" spans="3:18" ht="15" x14ac:dyDescent="0.25">
      <c r="C192" s="256"/>
      <c r="D192" s="257"/>
      <c r="E192" s="51" t="s">
        <v>29</v>
      </c>
      <c r="F192" s="53">
        <v>20123</v>
      </c>
      <c r="G192" s="53">
        <v>19619</v>
      </c>
      <c r="H192" s="53">
        <f>AVERAGE(G192,I192)</f>
        <v>26347</v>
      </c>
      <c r="I192" s="53">
        <v>33075</v>
      </c>
      <c r="J192" s="53">
        <v>34250</v>
      </c>
      <c r="K192" s="53">
        <v>0</v>
      </c>
      <c r="L192" s="53">
        <v>0</v>
      </c>
      <c r="M192" s="53">
        <v>0</v>
      </c>
      <c r="N192" s="53">
        <v>0</v>
      </c>
      <c r="O192" s="53">
        <v>0</v>
      </c>
      <c r="P192" s="62">
        <f t="shared" si="39"/>
        <v>0</v>
      </c>
      <c r="Q192" s="48" t="str">
        <f t="shared" si="40"/>
        <v>-</v>
      </c>
      <c r="R192" s="48" t="str">
        <f t="shared" si="41"/>
        <v>-</v>
      </c>
    </row>
    <row r="193" spans="3:18" ht="15" x14ac:dyDescent="0.25">
      <c r="C193" s="256"/>
      <c r="D193" s="257"/>
      <c r="E193" s="51" t="s">
        <v>30</v>
      </c>
      <c r="F193" s="53">
        <v>0</v>
      </c>
      <c r="G193" s="53">
        <v>0</v>
      </c>
      <c r="H193" s="53">
        <v>0</v>
      </c>
      <c r="I193" s="53">
        <v>0</v>
      </c>
      <c r="J193" s="53">
        <v>0</v>
      </c>
      <c r="K193" s="53">
        <v>0</v>
      </c>
      <c r="L193" s="53">
        <v>0</v>
      </c>
      <c r="M193" s="53">
        <v>0</v>
      </c>
      <c r="N193" s="53">
        <v>0</v>
      </c>
      <c r="O193" s="53">
        <v>0</v>
      </c>
      <c r="P193" s="62">
        <f t="shared" si="39"/>
        <v>0</v>
      </c>
      <c r="Q193" s="48" t="str">
        <f t="shared" si="40"/>
        <v>-</v>
      </c>
      <c r="R193" s="48" t="str">
        <f t="shared" si="41"/>
        <v>-</v>
      </c>
    </row>
    <row r="194" spans="3:18" ht="15" x14ac:dyDescent="0.25">
      <c r="C194" s="256"/>
      <c r="D194" s="257"/>
      <c r="E194" s="54" t="s">
        <v>41</v>
      </c>
      <c r="F194" s="53">
        <v>0</v>
      </c>
      <c r="G194" s="53">
        <v>0</v>
      </c>
      <c r="H194" s="53">
        <v>0</v>
      </c>
      <c r="I194" s="53">
        <v>0</v>
      </c>
      <c r="J194" s="53">
        <v>0</v>
      </c>
      <c r="K194" s="53">
        <v>0</v>
      </c>
      <c r="L194" s="53">
        <v>0</v>
      </c>
      <c r="M194" s="53">
        <v>0</v>
      </c>
      <c r="N194" s="53">
        <v>0</v>
      </c>
      <c r="O194" s="53">
        <v>0</v>
      </c>
      <c r="P194" s="62">
        <f t="shared" si="39"/>
        <v>0</v>
      </c>
      <c r="Q194" s="48" t="str">
        <f t="shared" si="40"/>
        <v>-</v>
      </c>
      <c r="R194" s="48" t="str">
        <f t="shared" si="41"/>
        <v>-</v>
      </c>
    </row>
    <row r="195" spans="3:18" ht="15.75" thickBot="1" x14ac:dyDescent="0.3">
      <c r="C195" s="258"/>
      <c r="D195" s="259"/>
      <c r="E195" s="63" t="s">
        <v>85</v>
      </c>
      <c r="F195" s="64">
        <f t="shared" ref="F195:O195" si="42">SUM(F163:F194)</f>
        <v>1393701</v>
      </c>
      <c r="G195" s="64">
        <f t="shared" si="42"/>
        <v>1426548</v>
      </c>
      <c r="H195" s="64">
        <f t="shared" si="42"/>
        <v>1431664</v>
      </c>
      <c r="I195" s="64">
        <f t="shared" si="42"/>
        <v>1718058</v>
      </c>
      <c r="J195" s="64">
        <f t="shared" si="42"/>
        <v>2048121</v>
      </c>
      <c r="K195" s="64">
        <f t="shared" si="42"/>
        <v>2192246</v>
      </c>
      <c r="L195" s="64">
        <f t="shared" si="42"/>
        <v>2216331</v>
      </c>
      <c r="M195" s="64">
        <f t="shared" si="42"/>
        <v>2266622</v>
      </c>
      <c r="N195" s="64">
        <f t="shared" si="42"/>
        <v>2207510</v>
      </c>
      <c r="O195" s="64">
        <f t="shared" si="42"/>
        <v>1819281.1</v>
      </c>
      <c r="P195" s="62">
        <f t="shared" si="39"/>
        <v>1</v>
      </c>
    </row>
    <row r="196" spans="3:18" ht="16.5" thickTop="1" thickBot="1" x14ac:dyDescent="0.3">
      <c r="C196" s="260"/>
      <c r="D196" s="261"/>
      <c r="E196" s="65" t="s">
        <v>86</v>
      </c>
      <c r="F196" s="64">
        <v>1369982</v>
      </c>
      <c r="G196" s="64">
        <v>1406929</v>
      </c>
      <c r="H196" s="64">
        <v>1399255</v>
      </c>
      <c r="I196" s="64">
        <v>1396936</v>
      </c>
      <c r="J196" s="64">
        <v>1416709</v>
      </c>
      <c r="K196" s="64">
        <v>1406809</v>
      </c>
      <c r="L196" s="64">
        <v>1414974</v>
      </c>
      <c r="M196" s="64">
        <v>1432617</v>
      </c>
      <c r="N196" s="64">
        <v>1428261</v>
      </c>
      <c r="O196" s="64">
        <v>1451051</v>
      </c>
      <c r="P196" s="62">
        <f t="shared" si="39"/>
        <v>0.7975958195795031</v>
      </c>
      <c r="Q196" s="48">
        <f>IF(OR(O196=0, N196=0),"-",O196/N196-1)</f>
        <v>1.5956467340353164E-2</v>
      </c>
      <c r="R196" s="48">
        <f>IF(OR(O196=0, F196=0),"-",O196/F196-1)</f>
        <v>5.9175230039518745E-2</v>
      </c>
    </row>
    <row r="197" spans="3:18" ht="15.75" thickTop="1" x14ac:dyDescent="0.25">
      <c r="E197" s="57" t="s">
        <v>87</v>
      </c>
      <c r="F197" s="88"/>
      <c r="G197" s="88">
        <f t="shared" ref="G197:O197" si="43">G196/F196-1</f>
        <v>2.6968967475485162E-2</v>
      </c>
      <c r="H197" s="88">
        <f t="shared" si="43"/>
        <v>-5.4544330239834071E-3</v>
      </c>
      <c r="I197" s="88">
        <f t="shared" si="43"/>
        <v>-1.6573104973718333E-3</v>
      </c>
      <c r="J197" s="88">
        <f t="shared" si="43"/>
        <v>1.4154549671566929E-2</v>
      </c>
      <c r="K197" s="88">
        <f t="shared" si="43"/>
        <v>-6.9880264754441646E-3</v>
      </c>
      <c r="L197" s="88">
        <f t="shared" si="43"/>
        <v>5.8039151014814827E-3</v>
      </c>
      <c r="M197" s="88">
        <f t="shared" si="43"/>
        <v>1.2468780345080477E-2</v>
      </c>
      <c r="N197" s="88">
        <f t="shared" si="43"/>
        <v>-3.0405893550055074E-3</v>
      </c>
      <c r="O197" s="88">
        <f t="shared" si="43"/>
        <v>1.5956467340353164E-2</v>
      </c>
      <c r="R197" s="60"/>
    </row>
    <row r="198" spans="3:18" x14ac:dyDescent="0.15">
      <c r="F198" s="16"/>
      <c r="G198" s="16"/>
    </row>
    <row r="199" spans="3:18" x14ac:dyDescent="0.15">
      <c r="F199" s="16"/>
      <c r="G199" s="16"/>
    </row>
    <row r="200" spans="3:18" ht="18.75" x14ac:dyDescent="0.25">
      <c r="C200" s="264" t="s">
        <v>225</v>
      </c>
      <c r="D200" s="265"/>
      <c r="E200" s="269" t="s">
        <v>116</v>
      </c>
      <c r="F200" s="270"/>
      <c r="G200" s="270"/>
      <c r="H200" s="270"/>
      <c r="I200" s="270"/>
      <c r="J200" s="270"/>
      <c r="K200" s="270"/>
      <c r="L200" s="270"/>
      <c r="M200" s="270"/>
      <c r="N200" s="270"/>
      <c r="O200" s="271"/>
      <c r="Q200" s="49"/>
      <c r="R200" s="49"/>
    </row>
    <row r="201" spans="3:18" ht="15" x14ac:dyDescent="0.15">
      <c r="C201" s="262" t="s">
        <v>93</v>
      </c>
      <c r="D201" s="263"/>
      <c r="E201" s="43"/>
      <c r="F201" s="44">
        <v>2004</v>
      </c>
      <c r="G201" s="44">
        <f t="shared" ref="G201:O201" si="44">F201+1</f>
        <v>2005</v>
      </c>
      <c r="H201" s="44">
        <f t="shared" si="44"/>
        <v>2006</v>
      </c>
      <c r="I201" s="44">
        <f t="shared" si="44"/>
        <v>2007</v>
      </c>
      <c r="J201" s="44">
        <f t="shared" si="44"/>
        <v>2008</v>
      </c>
      <c r="K201" s="44">
        <f t="shared" si="44"/>
        <v>2009</v>
      </c>
      <c r="L201" s="44">
        <f t="shared" si="44"/>
        <v>2010</v>
      </c>
      <c r="M201" s="44">
        <f t="shared" si="44"/>
        <v>2011</v>
      </c>
      <c r="N201" s="44">
        <f t="shared" si="44"/>
        <v>2012</v>
      </c>
      <c r="O201" s="44">
        <f t="shared" si="44"/>
        <v>2013</v>
      </c>
      <c r="P201" s="83" t="s">
        <v>91</v>
      </c>
      <c r="Q201" s="46" t="s">
        <v>88</v>
      </c>
      <c r="R201" s="47" t="s">
        <v>89</v>
      </c>
    </row>
    <row r="202" spans="3:18" ht="15" x14ac:dyDescent="0.25">
      <c r="C202" s="256"/>
      <c r="D202" s="257"/>
      <c r="E202" s="51" t="s">
        <v>0</v>
      </c>
      <c r="F202" s="52">
        <v>91848</v>
      </c>
      <c r="G202" s="52">
        <v>89730</v>
      </c>
      <c r="H202" s="52">
        <v>91996</v>
      </c>
      <c r="I202" s="52">
        <v>91950</v>
      </c>
      <c r="J202" s="52">
        <v>98514</v>
      </c>
      <c r="K202" s="52">
        <v>98584</v>
      </c>
      <c r="L202" s="52">
        <f>(K202+($K$202*($N$202/$K$202-1)/3))</f>
        <v>623986.66666666663</v>
      </c>
      <c r="M202" s="52">
        <f>(L202+($K$202*($N$202/$K$202-1)/3))</f>
        <v>1149389.3333333333</v>
      </c>
      <c r="N202" s="52">
        <v>1674792</v>
      </c>
      <c r="O202" s="52">
        <v>1551851</v>
      </c>
      <c r="P202" s="62">
        <f>O202/$O$234</f>
        <v>0.13775884304800648</v>
      </c>
      <c r="Q202" s="48">
        <f>IF(OR(O202=0, N202=0),"-",O202/N202-1)</f>
        <v>-7.3406727521984849E-2</v>
      </c>
      <c r="R202" s="48">
        <f>IF(OR(O202=0, F202=0),"-",O202/F202-1)</f>
        <v>15.895860552216707</v>
      </c>
    </row>
    <row r="203" spans="3:18" ht="15" x14ac:dyDescent="0.25">
      <c r="C203" s="256"/>
      <c r="D203" s="257"/>
      <c r="E203" s="51" t="s">
        <v>1</v>
      </c>
      <c r="F203" s="53">
        <v>0</v>
      </c>
      <c r="G203" s="53">
        <v>0</v>
      </c>
      <c r="H203" s="53">
        <v>0</v>
      </c>
      <c r="I203" s="53">
        <v>0</v>
      </c>
      <c r="J203" s="53">
        <v>0</v>
      </c>
      <c r="K203" s="53">
        <v>0</v>
      </c>
      <c r="L203" s="53">
        <v>0</v>
      </c>
      <c r="M203" s="53">
        <v>0</v>
      </c>
      <c r="N203" s="53">
        <v>0</v>
      </c>
      <c r="O203" s="53">
        <v>0</v>
      </c>
      <c r="P203" s="62">
        <f t="shared" ref="P203:P234" si="45">O203/$O$234</f>
        <v>0</v>
      </c>
      <c r="Q203" s="48" t="str">
        <f t="shared" ref="Q203:Q233" si="46">IF(OR(O203=0, N203=0),"-",O203/N203-1)</f>
        <v>-</v>
      </c>
      <c r="R203" s="48" t="str">
        <f t="shared" ref="R203:R233" si="47">IF(OR(O203=0, F203=0),"-",O203/F203-1)</f>
        <v>-</v>
      </c>
    </row>
    <row r="204" spans="3:18" ht="15" x14ac:dyDescent="0.25">
      <c r="C204" s="256"/>
      <c r="D204" s="257"/>
      <c r="E204" s="51" t="s">
        <v>2</v>
      </c>
      <c r="F204" s="53">
        <v>0</v>
      </c>
      <c r="G204" s="53">
        <v>0</v>
      </c>
      <c r="H204" s="53">
        <v>0</v>
      </c>
      <c r="I204" s="53">
        <v>15400</v>
      </c>
      <c r="J204" s="53">
        <v>17941.999999999942</v>
      </c>
      <c r="K204" s="53">
        <v>18044</v>
      </c>
      <c r="L204" s="53">
        <v>28524</v>
      </c>
      <c r="M204" s="53">
        <v>23513</v>
      </c>
      <c r="N204" s="53">
        <v>0</v>
      </c>
      <c r="O204" s="53">
        <v>0</v>
      </c>
      <c r="P204" s="62">
        <f t="shared" si="45"/>
        <v>0</v>
      </c>
      <c r="Q204" s="48" t="str">
        <f t="shared" si="46"/>
        <v>-</v>
      </c>
      <c r="R204" s="48" t="str">
        <f t="shared" si="47"/>
        <v>-</v>
      </c>
    </row>
    <row r="205" spans="3:18" ht="15" x14ac:dyDescent="0.25">
      <c r="C205" s="256"/>
      <c r="D205" s="257"/>
      <c r="E205" s="51" t="s">
        <v>3</v>
      </c>
      <c r="F205" s="53">
        <v>0</v>
      </c>
      <c r="G205" s="53">
        <v>0</v>
      </c>
      <c r="H205" s="53">
        <v>0</v>
      </c>
      <c r="I205" s="53">
        <v>0</v>
      </c>
      <c r="J205" s="53">
        <v>0</v>
      </c>
      <c r="K205" s="53">
        <v>0</v>
      </c>
      <c r="L205" s="53">
        <v>0</v>
      </c>
      <c r="M205" s="53">
        <v>0</v>
      </c>
      <c r="N205" s="53">
        <v>0</v>
      </c>
      <c r="O205" s="53">
        <v>0</v>
      </c>
      <c r="P205" s="62">
        <f t="shared" si="45"/>
        <v>0</v>
      </c>
      <c r="Q205" s="48" t="str">
        <f t="shared" si="46"/>
        <v>-</v>
      </c>
      <c r="R205" s="48" t="str">
        <f t="shared" si="47"/>
        <v>-</v>
      </c>
    </row>
    <row r="206" spans="3:18" ht="15" x14ac:dyDescent="0.25">
      <c r="C206" s="256"/>
      <c r="D206" s="257"/>
      <c r="E206" s="51" t="s">
        <v>4</v>
      </c>
      <c r="F206" s="53">
        <v>0</v>
      </c>
      <c r="G206" s="53">
        <v>3263</v>
      </c>
      <c r="H206" s="53">
        <v>3800</v>
      </c>
      <c r="I206" s="53">
        <v>4300</v>
      </c>
      <c r="J206" s="53">
        <v>0</v>
      </c>
      <c r="K206" s="53">
        <v>0</v>
      </c>
      <c r="L206" s="53">
        <v>0</v>
      </c>
      <c r="M206" s="53">
        <v>0</v>
      </c>
      <c r="N206" s="53">
        <v>0</v>
      </c>
      <c r="O206" s="53">
        <v>0</v>
      </c>
      <c r="P206" s="62">
        <f t="shared" si="45"/>
        <v>0</v>
      </c>
      <c r="Q206" s="48" t="str">
        <f t="shared" si="46"/>
        <v>-</v>
      </c>
      <c r="R206" s="48" t="str">
        <f t="shared" si="47"/>
        <v>-</v>
      </c>
    </row>
    <row r="207" spans="3:18" ht="15" x14ac:dyDescent="0.25">
      <c r="C207" s="256"/>
      <c r="D207" s="257"/>
      <c r="E207" s="51" t="s">
        <v>5</v>
      </c>
      <c r="F207" s="53">
        <v>0</v>
      </c>
      <c r="G207" s="53">
        <v>0</v>
      </c>
      <c r="H207" s="53">
        <v>0</v>
      </c>
      <c r="I207" s="53">
        <v>0</v>
      </c>
      <c r="J207" s="53">
        <v>220062</v>
      </c>
      <c r="K207" s="53">
        <v>232789</v>
      </c>
      <c r="L207" s="53">
        <v>305552</v>
      </c>
      <c r="M207" s="53">
        <v>232342</v>
      </c>
      <c r="N207" s="53">
        <v>258522</v>
      </c>
      <c r="O207" s="53">
        <v>310736</v>
      </c>
      <c r="P207" s="62">
        <f t="shared" si="45"/>
        <v>2.7584240918339029E-2</v>
      </c>
      <c r="Q207" s="48">
        <f t="shared" si="46"/>
        <v>0.20197120554536951</v>
      </c>
      <c r="R207" s="48" t="str">
        <f t="shared" si="47"/>
        <v>-</v>
      </c>
    </row>
    <row r="208" spans="3:18" ht="15" x14ac:dyDescent="0.25">
      <c r="C208" s="256"/>
      <c r="D208" s="257"/>
      <c r="E208" s="51" t="s">
        <v>6</v>
      </c>
      <c r="F208" s="53">
        <v>5473066</v>
      </c>
      <c r="G208" s="53">
        <v>5162779</v>
      </c>
      <c r="H208" s="53">
        <v>5064304</v>
      </c>
      <c r="I208" s="53">
        <v>7046945</v>
      </c>
      <c r="J208" s="53">
        <v>5418865</v>
      </c>
      <c r="K208" s="53">
        <v>4965538</v>
      </c>
      <c r="L208" s="53">
        <v>5537060</v>
      </c>
      <c r="M208" s="53">
        <v>5118661</v>
      </c>
      <c r="N208" s="53">
        <v>5142737</v>
      </c>
      <c r="O208" s="53">
        <v>5517868</v>
      </c>
      <c r="P208" s="62">
        <f t="shared" si="45"/>
        <v>0.48982480390940714</v>
      </c>
      <c r="Q208" s="48">
        <f t="shared" si="46"/>
        <v>7.2943842938108627E-2</v>
      </c>
      <c r="R208" s="48">
        <f t="shared" si="47"/>
        <v>8.1859053042663277E-3</v>
      </c>
    </row>
    <row r="209" spans="3:18" ht="15" x14ac:dyDescent="0.25">
      <c r="C209" s="256"/>
      <c r="D209" s="257"/>
      <c r="E209" s="51" t="s">
        <v>7</v>
      </c>
      <c r="F209" s="53">
        <v>0</v>
      </c>
      <c r="G209" s="53">
        <v>0</v>
      </c>
      <c r="H209" s="53">
        <v>0</v>
      </c>
      <c r="I209" s="53">
        <v>0</v>
      </c>
      <c r="J209" s="53">
        <v>0</v>
      </c>
      <c r="K209" s="53">
        <v>0</v>
      </c>
      <c r="L209" s="53">
        <v>0</v>
      </c>
      <c r="M209" s="53">
        <v>0</v>
      </c>
      <c r="N209" s="53">
        <v>0</v>
      </c>
      <c r="O209" s="53">
        <v>0</v>
      </c>
      <c r="P209" s="62">
        <f t="shared" si="45"/>
        <v>0</v>
      </c>
      <c r="Q209" s="48" t="str">
        <f t="shared" si="46"/>
        <v>-</v>
      </c>
      <c r="R209" s="48" t="str">
        <f t="shared" si="47"/>
        <v>-</v>
      </c>
    </row>
    <row r="210" spans="3:18" ht="15" x14ac:dyDescent="0.25">
      <c r="C210" s="256"/>
      <c r="D210" s="257"/>
      <c r="E210" s="51" t="s">
        <v>8</v>
      </c>
      <c r="F210" s="53">
        <v>0</v>
      </c>
      <c r="G210" s="53">
        <v>0</v>
      </c>
      <c r="H210" s="53">
        <v>0</v>
      </c>
      <c r="I210" s="53">
        <v>0</v>
      </c>
      <c r="J210" s="53">
        <v>0</v>
      </c>
      <c r="K210" s="53">
        <v>0</v>
      </c>
      <c r="L210" s="53">
        <v>0</v>
      </c>
      <c r="M210" s="53">
        <v>0</v>
      </c>
      <c r="N210" s="53">
        <v>0</v>
      </c>
      <c r="O210" s="53">
        <v>0</v>
      </c>
      <c r="P210" s="62">
        <f t="shared" si="45"/>
        <v>0</v>
      </c>
      <c r="Q210" s="48" t="str">
        <f t="shared" si="46"/>
        <v>-</v>
      </c>
      <c r="R210" s="48" t="str">
        <f t="shared" si="47"/>
        <v>-</v>
      </c>
    </row>
    <row r="211" spans="3:18" ht="15" x14ac:dyDescent="0.25">
      <c r="C211" s="256"/>
      <c r="D211" s="257"/>
      <c r="E211" s="51" t="s">
        <v>9</v>
      </c>
      <c r="F211" s="53">
        <v>0</v>
      </c>
      <c r="G211" s="53">
        <v>0</v>
      </c>
      <c r="H211" s="53">
        <v>0</v>
      </c>
      <c r="I211" s="53">
        <v>0</v>
      </c>
      <c r="J211" s="53">
        <v>5808664</v>
      </c>
      <c r="K211" s="53">
        <v>0</v>
      </c>
      <c r="L211" s="53">
        <v>0</v>
      </c>
      <c r="M211" s="53">
        <v>0</v>
      </c>
      <c r="N211" s="53">
        <v>0</v>
      </c>
      <c r="O211" s="53">
        <v>0</v>
      </c>
      <c r="P211" s="62">
        <f t="shared" si="45"/>
        <v>0</v>
      </c>
      <c r="Q211" s="48" t="str">
        <f t="shared" si="46"/>
        <v>-</v>
      </c>
      <c r="R211" s="48" t="str">
        <f t="shared" si="47"/>
        <v>-</v>
      </c>
    </row>
    <row r="212" spans="3:18" ht="15" x14ac:dyDescent="0.25">
      <c r="C212" s="256"/>
      <c r="D212" s="257"/>
      <c r="E212" s="51" t="s">
        <v>10</v>
      </c>
      <c r="F212" s="53">
        <v>248285</v>
      </c>
      <c r="G212" s="53">
        <v>233757</v>
      </c>
      <c r="H212" s="53">
        <v>242479</v>
      </c>
      <c r="I212" s="53">
        <v>303481</v>
      </c>
      <c r="J212" s="53">
        <v>245964</v>
      </c>
      <c r="K212" s="53">
        <v>340762</v>
      </c>
      <c r="L212" s="53">
        <v>356989</v>
      </c>
      <c r="M212" s="53">
        <v>342470</v>
      </c>
      <c r="N212" s="53">
        <v>356097</v>
      </c>
      <c r="O212" s="53">
        <v>497670</v>
      </c>
      <c r="P212" s="62">
        <f t="shared" si="45"/>
        <v>4.4178496144089467E-2</v>
      </c>
      <c r="Q212" s="48">
        <f t="shared" si="46"/>
        <v>0.39756864000539172</v>
      </c>
      <c r="R212" s="48">
        <f t="shared" si="47"/>
        <v>1.0044303924924987</v>
      </c>
    </row>
    <row r="213" spans="3:18" ht="15" x14ac:dyDescent="0.25">
      <c r="C213" s="256"/>
      <c r="D213" s="257"/>
      <c r="E213" s="51" t="s">
        <v>11</v>
      </c>
      <c r="F213" s="53">
        <v>0</v>
      </c>
      <c r="G213" s="53">
        <v>0</v>
      </c>
      <c r="H213" s="53">
        <v>0</v>
      </c>
      <c r="I213" s="53">
        <v>0</v>
      </c>
      <c r="J213" s="53">
        <v>0</v>
      </c>
      <c r="K213" s="53">
        <v>0</v>
      </c>
      <c r="L213" s="53">
        <v>0</v>
      </c>
      <c r="M213" s="53">
        <v>0</v>
      </c>
      <c r="N213" s="53">
        <v>0</v>
      </c>
      <c r="O213" s="53">
        <v>0</v>
      </c>
      <c r="P213" s="62">
        <f t="shared" si="45"/>
        <v>0</v>
      </c>
      <c r="Q213" s="48" t="str">
        <f t="shared" si="46"/>
        <v>-</v>
      </c>
      <c r="R213" s="48" t="str">
        <f t="shared" si="47"/>
        <v>-</v>
      </c>
    </row>
    <row r="214" spans="3:18" ht="15" x14ac:dyDescent="0.25">
      <c r="C214" s="256"/>
      <c r="D214" s="257"/>
      <c r="E214" s="51" t="s">
        <v>12</v>
      </c>
      <c r="F214" s="53">
        <v>0</v>
      </c>
      <c r="G214" s="53">
        <v>0</v>
      </c>
      <c r="H214" s="53">
        <v>0</v>
      </c>
      <c r="I214" s="53">
        <v>0</v>
      </c>
      <c r="J214" s="53">
        <v>0</v>
      </c>
      <c r="K214" s="53">
        <v>0</v>
      </c>
      <c r="L214" s="53">
        <v>0</v>
      </c>
      <c r="M214" s="53">
        <v>0</v>
      </c>
      <c r="N214" s="53">
        <v>0</v>
      </c>
      <c r="O214" s="53">
        <v>0</v>
      </c>
      <c r="P214" s="62">
        <f t="shared" si="45"/>
        <v>0</v>
      </c>
      <c r="Q214" s="48" t="str">
        <f t="shared" si="46"/>
        <v>-</v>
      </c>
      <c r="R214" s="48" t="str">
        <f t="shared" si="47"/>
        <v>-</v>
      </c>
    </row>
    <row r="215" spans="3:18" ht="15" x14ac:dyDescent="0.25">
      <c r="C215" s="256"/>
      <c r="D215" s="257"/>
      <c r="E215" s="51" t="s">
        <v>13</v>
      </c>
      <c r="F215" s="53">
        <v>128882</v>
      </c>
      <c r="G215" s="53">
        <v>122056</v>
      </c>
      <c r="H215" s="53">
        <v>121133</v>
      </c>
      <c r="I215" s="53">
        <v>119575</v>
      </c>
      <c r="J215" s="53">
        <v>129757</v>
      </c>
      <c r="K215" s="53">
        <v>129569</v>
      </c>
      <c r="L215" s="53">
        <v>131602</v>
      </c>
      <c r="M215" s="53">
        <v>122896</v>
      </c>
      <c r="N215" s="53">
        <v>139306</v>
      </c>
      <c r="O215" s="53">
        <v>135394</v>
      </c>
      <c r="P215" s="62">
        <f t="shared" si="45"/>
        <v>1.2019015224813329E-2</v>
      </c>
      <c r="Q215" s="48">
        <f t="shared" si="46"/>
        <v>-2.8082063945558677E-2</v>
      </c>
      <c r="R215" s="48">
        <f t="shared" si="47"/>
        <v>5.0526838503437199E-2</v>
      </c>
    </row>
    <row r="216" spans="3:18" ht="15" x14ac:dyDescent="0.25">
      <c r="C216" s="256"/>
      <c r="D216" s="257"/>
      <c r="E216" s="51" t="s">
        <v>14</v>
      </c>
      <c r="F216" s="53">
        <v>0</v>
      </c>
      <c r="G216" s="53">
        <v>0</v>
      </c>
      <c r="H216" s="53">
        <v>0</v>
      </c>
      <c r="I216" s="53">
        <v>0</v>
      </c>
      <c r="J216" s="53">
        <v>0</v>
      </c>
      <c r="K216" s="53">
        <v>0</v>
      </c>
      <c r="L216" s="53">
        <v>0</v>
      </c>
      <c r="M216" s="53">
        <v>0</v>
      </c>
      <c r="N216" s="53">
        <v>0</v>
      </c>
      <c r="O216" s="53">
        <v>0</v>
      </c>
      <c r="P216" s="62">
        <f t="shared" si="45"/>
        <v>0</v>
      </c>
      <c r="Q216" s="48" t="str">
        <f t="shared" si="46"/>
        <v>-</v>
      </c>
      <c r="R216" s="48" t="str">
        <f t="shared" si="47"/>
        <v>-</v>
      </c>
    </row>
    <row r="217" spans="3:18" ht="15" x14ac:dyDescent="0.25">
      <c r="C217" s="256"/>
      <c r="D217" s="257"/>
      <c r="E217" s="51" t="s">
        <v>15</v>
      </c>
      <c r="F217" s="53">
        <v>0</v>
      </c>
      <c r="G217" s="53">
        <v>0</v>
      </c>
      <c r="H217" s="53">
        <v>0</v>
      </c>
      <c r="I217" s="53">
        <v>0</v>
      </c>
      <c r="J217" s="53">
        <v>0</v>
      </c>
      <c r="K217" s="53">
        <v>0</v>
      </c>
      <c r="L217" s="53">
        <v>0</v>
      </c>
      <c r="M217" s="53">
        <v>0</v>
      </c>
      <c r="N217" s="53">
        <v>0</v>
      </c>
      <c r="O217" s="53">
        <v>0</v>
      </c>
      <c r="P217" s="62">
        <f t="shared" si="45"/>
        <v>0</v>
      </c>
      <c r="Q217" s="48" t="str">
        <f t="shared" si="46"/>
        <v>-</v>
      </c>
      <c r="R217" s="48" t="str">
        <f t="shared" si="47"/>
        <v>-</v>
      </c>
    </row>
    <row r="218" spans="3:18" ht="15" x14ac:dyDescent="0.25">
      <c r="C218" s="256"/>
      <c r="D218" s="257"/>
      <c r="E218" s="51" t="s">
        <v>16</v>
      </c>
      <c r="F218" s="53">
        <v>0</v>
      </c>
      <c r="G218" s="53">
        <v>0</v>
      </c>
      <c r="H218" s="53">
        <v>0</v>
      </c>
      <c r="I218" s="53">
        <v>0</v>
      </c>
      <c r="J218" s="53">
        <v>0</v>
      </c>
      <c r="K218" s="53">
        <v>0</v>
      </c>
      <c r="L218" s="53">
        <v>0</v>
      </c>
      <c r="M218" s="53">
        <v>0</v>
      </c>
      <c r="N218" s="53">
        <v>0</v>
      </c>
      <c r="O218" s="53">
        <v>0</v>
      </c>
      <c r="P218" s="62">
        <f t="shared" si="45"/>
        <v>0</v>
      </c>
      <c r="Q218" s="48" t="str">
        <f t="shared" si="46"/>
        <v>-</v>
      </c>
      <c r="R218" s="48" t="str">
        <f t="shared" si="47"/>
        <v>-</v>
      </c>
    </row>
    <row r="219" spans="3:18" ht="15" x14ac:dyDescent="0.25">
      <c r="C219" s="256"/>
      <c r="D219" s="257"/>
      <c r="E219" s="51" t="s">
        <v>17</v>
      </c>
      <c r="F219" s="53">
        <v>0</v>
      </c>
      <c r="G219" s="53">
        <v>0</v>
      </c>
      <c r="H219" s="53">
        <v>0</v>
      </c>
      <c r="I219" s="53">
        <v>0</v>
      </c>
      <c r="J219" s="53">
        <v>0</v>
      </c>
      <c r="K219" s="53">
        <v>0</v>
      </c>
      <c r="L219" s="53">
        <v>0</v>
      </c>
      <c r="M219" s="53">
        <v>0</v>
      </c>
      <c r="N219" s="53">
        <v>0</v>
      </c>
      <c r="O219" s="53">
        <v>0</v>
      </c>
      <c r="P219" s="62">
        <f t="shared" si="45"/>
        <v>0</v>
      </c>
      <c r="Q219" s="48" t="str">
        <f t="shared" si="46"/>
        <v>-</v>
      </c>
      <c r="R219" s="48" t="str">
        <f t="shared" si="47"/>
        <v>-</v>
      </c>
    </row>
    <row r="220" spans="3:18" ht="15" x14ac:dyDescent="0.25">
      <c r="C220" s="256"/>
      <c r="D220" s="257"/>
      <c r="E220" s="51" t="s">
        <v>18</v>
      </c>
      <c r="F220" s="53">
        <v>0</v>
      </c>
      <c r="G220" s="53">
        <v>0</v>
      </c>
      <c r="H220" s="53">
        <v>0</v>
      </c>
      <c r="I220" s="53">
        <v>0</v>
      </c>
      <c r="J220" s="53">
        <v>0</v>
      </c>
      <c r="K220" s="53">
        <v>0</v>
      </c>
      <c r="L220" s="53">
        <v>0</v>
      </c>
      <c r="M220" s="53">
        <v>0</v>
      </c>
      <c r="N220" s="53">
        <v>0</v>
      </c>
      <c r="O220" s="53">
        <v>0</v>
      </c>
      <c r="P220" s="62">
        <f t="shared" si="45"/>
        <v>0</v>
      </c>
      <c r="Q220" s="48" t="str">
        <f t="shared" si="46"/>
        <v>-</v>
      </c>
      <c r="R220" s="48" t="str">
        <f t="shared" si="47"/>
        <v>-</v>
      </c>
    </row>
    <row r="221" spans="3:18" ht="15" x14ac:dyDescent="0.25">
      <c r="C221" s="256"/>
      <c r="D221" s="257"/>
      <c r="E221" s="51" t="s">
        <v>19</v>
      </c>
      <c r="F221" s="53">
        <v>0</v>
      </c>
      <c r="G221" s="53">
        <v>0</v>
      </c>
      <c r="H221" s="53">
        <v>0</v>
      </c>
      <c r="I221" s="53">
        <v>0</v>
      </c>
      <c r="J221" s="53">
        <v>0</v>
      </c>
      <c r="K221" s="53">
        <v>0</v>
      </c>
      <c r="L221" s="53">
        <v>0</v>
      </c>
      <c r="M221" s="53">
        <v>0</v>
      </c>
      <c r="N221" s="53">
        <v>0</v>
      </c>
      <c r="O221" s="53">
        <v>0</v>
      </c>
      <c r="P221" s="62">
        <f t="shared" si="45"/>
        <v>0</v>
      </c>
      <c r="Q221" s="48" t="str">
        <f t="shared" si="46"/>
        <v>-</v>
      </c>
      <c r="R221" s="48" t="str">
        <f t="shared" si="47"/>
        <v>-</v>
      </c>
    </row>
    <row r="222" spans="3:18" ht="15" x14ac:dyDescent="0.25">
      <c r="C222" s="256"/>
      <c r="D222" s="257"/>
      <c r="E222" s="51" t="s">
        <v>20</v>
      </c>
      <c r="F222" s="53">
        <v>0</v>
      </c>
      <c r="G222" s="53">
        <v>5898</v>
      </c>
      <c r="H222" s="53">
        <v>0</v>
      </c>
      <c r="I222" s="53">
        <v>0</v>
      </c>
      <c r="J222" s="53">
        <v>0</v>
      </c>
      <c r="K222" s="53">
        <v>0</v>
      </c>
      <c r="L222" s="53">
        <v>0</v>
      </c>
      <c r="M222" s="53">
        <v>0</v>
      </c>
      <c r="N222" s="53">
        <v>0</v>
      </c>
      <c r="O222" s="53">
        <v>0</v>
      </c>
      <c r="P222" s="62">
        <f t="shared" si="45"/>
        <v>0</v>
      </c>
      <c r="Q222" s="48" t="str">
        <f t="shared" si="46"/>
        <v>-</v>
      </c>
      <c r="R222" s="48" t="str">
        <f t="shared" si="47"/>
        <v>-</v>
      </c>
    </row>
    <row r="223" spans="3:18" ht="15" x14ac:dyDescent="0.25">
      <c r="C223" s="256"/>
      <c r="D223" s="257"/>
      <c r="E223" s="51" t="s">
        <v>21</v>
      </c>
      <c r="F223" s="53">
        <v>0</v>
      </c>
      <c r="G223" s="53">
        <v>0</v>
      </c>
      <c r="H223" s="53">
        <v>1940</v>
      </c>
      <c r="I223" s="53">
        <v>1912</v>
      </c>
      <c r="J223" s="53">
        <v>5496</v>
      </c>
      <c r="K223" s="53">
        <v>4854</v>
      </c>
      <c r="L223" s="53">
        <v>4665</v>
      </c>
      <c r="M223" s="53">
        <v>4507</v>
      </c>
      <c r="N223" s="53">
        <v>7675</v>
      </c>
      <c r="O223" s="53">
        <v>7078</v>
      </c>
      <c r="P223" s="62">
        <f t="shared" si="45"/>
        <v>6.2831875682252349E-4</v>
      </c>
      <c r="Q223" s="48">
        <f t="shared" si="46"/>
        <v>-7.7785016286644915E-2</v>
      </c>
      <c r="R223" s="48" t="str">
        <f t="shared" si="47"/>
        <v>-</v>
      </c>
    </row>
    <row r="224" spans="3:18" ht="15" x14ac:dyDescent="0.25">
      <c r="C224" s="256"/>
      <c r="D224" s="257"/>
      <c r="E224" s="51" t="s">
        <v>22</v>
      </c>
      <c r="F224" s="53">
        <v>0</v>
      </c>
      <c r="G224" s="53">
        <v>0</v>
      </c>
      <c r="H224" s="53">
        <v>0</v>
      </c>
      <c r="I224" s="53">
        <v>0</v>
      </c>
      <c r="J224" s="53">
        <v>0</v>
      </c>
      <c r="K224" s="53">
        <v>0</v>
      </c>
      <c r="L224" s="53">
        <v>0</v>
      </c>
      <c r="M224" s="53">
        <v>0</v>
      </c>
      <c r="N224" s="53">
        <v>0</v>
      </c>
      <c r="O224" s="53">
        <v>0</v>
      </c>
      <c r="P224" s="62">
        <f t="shared" si="45"/>
        <v>0</v>
      </c>
      <c r="Q224" s="48" t="str">
        <f t="shared" si="46"/>
        <v>-</v>
      </c>
      <c r="R224" s="48" t="str">
        <f t="shared" si="47"/>
        <v>-</v>
      </c>
    </row>
    <row r="225" spans="3:18" ht="15" x14ac:dyDescent="0.25">
      <c r="C225" s="256"/>
      <c r="D225" s="257"/>
      <c r="E225" s="51" t="s">
        <v>23</v>
      </c>
      <c r="F225" s="53">
        <v>204571</v>
      </c>
      <c r="G225" s="53">
        <v>191509</v>
      </c>
      <c r="H225" s="53">
        <v>208941</v>
      </c>
      <c r="I225" s="53">
        <v>226145</v>
      </c>
      <c r="J225" s="53">
        <v>244411</v>
      </c>
      <c r="K225" s="53">
        <v>276212</v>
      </c>
      <c r="L225" s="53">
        <v>314574</v>
      </c>
      <c r="M225" s="53">
        <v>312376</v>
      </c>
      <c r="N225" s="53">
        <v>282383</v>
      </c>
      <c r="O225" s="53">
        <v>322699</v>
      </c>
      <c r="P225" s="62">
        <f t="shared" si="45"/>
        <v>2.864620436675212E-2</v>
      </c>
      <c r="Q225" s="48">
        <f t="shared" si="46"/>
        <v>0.14277063420956648</v>
      </c>
      <c r="R225" s="48">
        <f t="shared" si="47"/>
        <v>0.57744255050813664</v>
      </c>
    </row>
    <row r="226" spans="3:18" ht="15" x14ac:dyDescent="0.25">
      <c r="C226" s="256"/>
      <c r="D226" s="257"/>
      <c r="E226" s="51" t="s">
        <v>24</v>
      </c>
      <c r="F226" s="53">
        <v>0</v>
      </c>
      <c r="G226" s="53">
        <v>0</v>
      </c>
      <c r="H226" s="53">
        <v>0</v>
      </c>
      <c r="I226" s="53">
        <v>0</v>
      </c>
      <c r="J226" s="53">
        <v>0</v>
      </c>
      <c r="K226" s="53">
        <v>418265</v>
      </c>
      <c r="L226" s="53">
        <v>739643</v>
      </c>
      <c r="M226" s="53">
        <v>537946</v>
      </c>
      <c r="N226" s="53">
        <v>516155</v>
      </c>
      <c r="O226" s="53">
        <v>0</v>
      </c>
      <c r="P226" s="62">
        <f t="shared" si="45"/>
        <v>0</v>
      </c>
      <c r="Q226" s="48" t="str">
        <f t="shared" si="46"/>
        <v>-</v>
      </c>
      <c r="R226" s="48" t="str">
        <f t="shared" si="47"/>
        <v>-</v>
      </c>
    </row>
    <row r="227" spans="3:18" ht="15" x14ac:dyDescent="0.25">
      <c r="C227" s="256"/>
      <c r="D227" s="257"/>
      <c r="E227" s="51" t="s">
        <v>25</v>
      </c>
      <c r="F227" s="53">
        <v>0</v>
      </c>
      <c r="G227" s="53">
        <v>0</v>
      </c>
      <c r="H227" s="53">
        <v>0</v>
      </c>
      <c r="I227" s="53">
        <v>125820</v>
      </c>
      <c r="J227" s="53">
        <v>137975</v>
      </c>
      <c r="K227" s="53">
        <v>142619</v>
      </c>
      <c r="L227" s="53">
        <v>205293</v>
      </c>
      <c r="M227" s="53">
        <v>191096</v>
      </c>
      <c r="N227" s="53">
        <v>160970</v>
      </c>
      <c r="O227" s="53">
        <v>283526.26346402004</v>
      </c>
      <c r="P227" s="62">
        <f t="shared" si="45"/>
        <v>2.5168814550190495E-2</v>
      </c>
      <c r="Q227" s="48">
        <f t="shared" si="46"/>
        <v>0.7613608962168108</v>
      </c>
      <c r="R227" s="48" t="str">
        <f t="shared" si="47"/>
        <v>-</v>
      </c>
    </row>
    <row r="228" spans="3:18" ht="15" x14ac:dyDescent="0.25">
      <c r="C228" s="256"/>
      <c r="D228" s="257"/>
      <c r="E228" s="51" t="s">
        <v>26</v>
      </c>
      <c r="F228" s="53">
        <v>0</v>
      </c>
      <c r="G228" s="53">
        <v>0</v>
      </c>
      <c r="H228" s="53">
        <v>0</v>
      </c>
      <c r="I228" s="53">
        <v>0</v>
      </c>
      <c r="J228" s="53">
        <v>0</v>
      </c>
      <c r="K228" s="53">
        <v>9760</v>
      </c>
      <c r="L228" s="53">
        <v>9873</v>
      </c>
      <c r="M228" s="53">
        <v>0</v>
      </c>
      <c r="N228" s="53">
        <v>0</v>
      </c>
      <c r="O228" s="53">
        <v>0</v>
      </c>
      <c r="P228" s="62">
        <f t="shared" si="45"/>
        <v>0</v>
      </c>
      <c r="Q228" s="48" t="str">
        <f t="shared" si="46"/>
        <v>-</v>
      </c>
      <c r="R228" s="48" t="str">
        <f t="shared" si="47"/>
        <v>-</v>
      </c>
    </row>
    <row r="229" spans="3:18" ht="15" x14ac:dyDescent="0.25">
      <c r="C229" s="256"/>
      <c r="D229" s="257"/>
      <c r="E229" s="51" t="s">
        <v>27</v>
      </c>
      <c r="F229" s="53">
        <v>118735</v>
      </c>
      <c r="G229" s="53">
        <v>108194</v>
      </c>
      <c r="H229" s="53">
        <v>102881</v>
      </c>
      <c r="I229" s="53">
        <v>92355</v>
      </c>
      <c r="J229" s="53">
        <v>98387</v>
      </c>
      <c r="K229" s="53">
        <v>104988</v>
      </c>
      <c r="L229" s="53">
        <v>103816</v>
      </c>
      <c r="M229" s="53">
        <v>106871</v>
      </c>
      <c r="N229" s="53">
        <v>97942</v>
      </c>
      <c r="O229" s="53">
        <v>106460</v>
      </c>
      <c r="P229" s="62">
        <f t="shared" si="45"/>
        <v>9.4505248447761866E-3</v>
      </c>
      <c r="Q229" s="48">
        <f t="shared" si="46"/>
        <v>8.696983929264257E-2</v>
      </c>
      <c r="R229" s="48">
        <f t="shared" si="47"/>
        <v>-0.1033814797658652</v>
      </c>
    </row>
    <row r="230" spans="3:18" ht="15" x14ac:dyDescent="0.25">
      <c r="C230" s="256"/>
      <c r="D230" s="257"/>
      <c r="E230" s="51" t="s">
        <v>28</v>
      </c>
      <c r="F230" s="53">
        <v>142852</v>
      </c>
      <c r="G230" s="53">
        <v>135483</v>
      </c>
      <c r="H230" s="53">
        <v>134559</v>
      </c>
      <c r="I230" s="53">
        <v>144982</v>
      </c>
      <c r="J230" s="53">
        <v>197582</v>
      </c>
      <c r="K230" s="53">
        <v>176776</v>
      </c>
      <c r="L230" s="53">
        <v>148147</v>
      </c>
      <c r="M230" s="53">
        <v>155368</v>
      </c>
      <c r="N230" s="53">
        <v>157227</v>
      </c>
      <c r="O230" s="53">
        <v>151867</v>
      </c>
      <c r="P230" s="62">
        <f t="shared" si="45"/>
        <v>1.3481334365974311E-2</v>
      </c>
      <c r="Q230" s="48">
        <f t="shared" si="46"/>
        <v>-3.4090836815559689E-2</v>
      </c>
      <c r="R230" s="48">
        <f t="shared" si="47"/>
        <v>6.3107271861787106E-2</v>
      </c>
    </row>
    <row r="231" spans="3:18" ht="15" x14ac:dyDescent="0.25">
      <c r="C231" s="256"/>
      <c r="D231" s="257"/>
      <c r="E231" s="51" t="s">
        <v>29</v>
      </c>
      <c r="F231" s="53">
        <v>137092</v>
      </c>
      <c r="G231" s="53">
        <v>118607</v>
      </c>
      <c r="H231" s="53">
        <v>0</v>
      </c>
      <c r="I231" s="53">
        <v>0</v>
      </c>
      <c r="J231" s="53">
        <v>0</v>
      </c>
      <c r="K231" s="53">
        <v>0</v>
      </c>
      <c r="L231" s="53">
        <v>0</v>
      </c>
      <c r="M231" s="53">
        <v>0</v>
      </c>
      <c r="N231" s="53">
        <v>0</v>
      </c>
      <c r="O231" s="53">
        <v>0</v>
      </c>
      <c r="P231" s="62">
        <f t="shared" si="45"/>
        <v>0</v>
      </c>
      <c r="Q231" s="48" t="str">
        <f t="shared" si="46"/>
        <v>-</v>
      </c>
      <c r="R231" s="48" t="str">
        <f t="shared" si="47"/>
        <v>-</v>
      </c>
    </row>
    <row r="232" spans="3:18" ht="15" x14ac:dyDescent="0.25">
      <c r="C232" s="256"/>
      <c r="D232" s="257"/>
      <c r="E232" s="51" t="s">
        <v>30</v>
      </c>
      <c r="F232" s="53">
        <v>0</v>
      </c>
      <c r="G232" s="53">
        <v>0</v>
      </c>
      <c r="H232" s="53">
        <v>0</v>
      </c>
      <c r="I232" s="53">
        <v>0</v>
      </c>
      <c r="J232" s="53">
        <v>0</v>
      </c>
      <c r="K232" s="53">
        <v>0</v>
      </c>
      <c r="L232" s="53">
        <v>0</v>
      </c>
      <c r="M232" s="53">
        <v>0</v>
      </c>
      <c r="N232" s="53">
        <v>0</v>
      </c>
      <c r="O232" s="53">
        <v>0</v>
      </c>
      <c r="P232" s="62">
        <f t="shared" si="45"/>
        <v>0</v>
      </c>
      <c r="Q232" s="48" t="str">
        <f t="shared" si="46"/>
        <v>-</v>
      </c>
      <c r="R232" s="48" t="str">
        <f t="shared" si="47"/>
        <v>-</v>
      </c>
    </row>
    <row r="233" spans="3:18" ht="15" x14ac:dyDescent="0.25">
      <c r="C233" s="256"/>
      <c r="D233" s="257"/>
      <c r="E233" s="54" t="s">
        <v>41</v>
      </c>
      <c r="F233" s="53">
        <v>0</v>
      </c>
      <c r="G233" s="53">
        <v>0</v>
      </c>
      <c r="H233" s="53">
        <v>0</v>
      </c>
      <c r="I233" s="53">
        <v>0</v>
      </c>
      <c r="J233" s="53">
        <v>0</v>
      </c>
      <c r="K233" s="53">
        <v>0</v>
      </c>
      <c r="L233" s="53">
        <v>2960875.8347303472</v>
      </c>
      <c r="M233" s="53">
        <v>2875824.9195894157</v>
      </c>
      <c r="N233" s="53">
        <v>2754308.0201602997</v>
      </c>
      <c r="O233" s="53">
        <v>2379833.5548020117</v>
      </c>
      <c r="P233" s="62">
        <f t="shared" si="45"/>
        <v>0.21125940387082887</v>
      </c>
      <c r="Q233" s="48">
        <f t="shared" si="46"/>
        <v>-0.13595954505353169</v>
      </c>
      <c r="R233" s="48" t="str">
        <f t="shared" si="47"/>
        <v>-</v>
      </c>
    </row>
    <row r="234" spans="3:18" ht="15.75" thickBot="1" x14ac:dyDescent="0.3">
      <c r="C234" s="258"/>
      <c r="D234" s="259"/>
      <c r="E234" s="63" t="s">
        <v>85</v>
      </c>
      <c r="F234" s="64">
        <f t="shared" ref="F234:O234" si="48">SUM(F202:F233)</f>
        <v>6545331</v>
      </c>
      <c r="G234" s="64">
        <f t="shared" si="48"/>
        <v>6171276</v>
      </c>
      <c r="H234" s="64">
        <f t="shared" si="48"/>
        <v>5972033</v>
      </c>
      <c r="I234" s="64">
        <f t="shared" si="48"/>
        <v>8172865</v>
      </c>
      <c r="J234" s="64">
        <f t="shared" si="48"/>
        <v>12623619</v>
      </c>
      <c r="K234" s="64">
        <f t="shared" si="48"/>
        <v>6918760</v>
      </c>
      <c r="L234" s="64">
        <f t="shared" si="48"/>
        <v>11470600.501397016</v>
      </c>
      <c r="M234" s="64">
        <f t="shared" si="48"/>
        <v>11173260.252922749</v>
      </c>
      <c r="N234" s="64">
        <f t="shared" si="48"/>
        <v>11548114.020160299</v>
      </c>
      <c r="O234" s="64">
        <f t="shared" si="48"/>
        <v>11264982.818266032</v>
      </c>
      <c r="P234" s="62">
        <f t="shared" si="45"/>
        <v>1</v>
      </c>
    </row>
    <row r="235" spans="3:18" ht="16.5" thickTop="1" thickBot="1" x14ac:dyDescent="0.3">
      <c r="C235" s="260"/>
      <c r="D235" s="261"/>
      <c r="E235" s="65" t="s">
        <v>86</v>
      </c>
      <c r="F235" s="64">
        <v>6408239</v>
      </c>
      <c r="G235" s="64">
        <v>6043508</v>
      </c>
      <c r="H235" s="64">
        <v>5966293</v>
      </c>
      <c r="I235" s="64">
        <v>8025433</v>
      </c>
      <c r="J235" s="64">
        <v>6433480</v>
      </c>
      <c r="K235" s="64">
        <v>6092429</v>
      </c>
      <c r="L235" s="64">
        <v>7216174.5</v>
      </c>
      <c r="M235" s="64">
        <v>7308031.5</v>
      </c>
      <c r="N235" s="64">
        <v>7850484</v>
      </c>
      <c r="O235" s="64">
        <v>8283809</v>
      </c>
      <c r="P235" s="62">
        <f>O235/$O$234</f>
        <v>0.73535922190381908</v>
      </c>
      <c r="Q235" s="48">
        <f>IF(OR(O235=0, N235=0),"-",O235/N235-1)</f>
        <v>5.5197233699221693E-2</v>
      </c>
      <c r="R235" s="48">
        <f>IF(OR(O235=0, F235=0),"-",O235/F235-1)</f>
        <v>0.29268103140347912</v>
      </c>
    </row>
    <row r="236" spans="3:18" ht="15.75" thickTop="1" x14ac:dyDescent="0.25">
      <c r="E236" s="57" t="s">
        <v>87</v>
      </c>
      <c r="F236" s="88"/>
      <c r="G236" s="88">
        <f t="shared" ref="G236:O236" si="49">G235/F235-1</f>
        <v>-5.6915948359603896E-2</v>
      </c>
      <c r="H236" s="88">
        <f t="shared" si="49"/>
        <v>-1.2776519862305102E-2</v>
      </c>
      <c r="I236" s="88">
        <f t="shared" si="49"/>
        <v>0.34512887650673552</v>
      </c>
      <c r="J236" s="88">
        <f t="shared" si="49"/>
        <v>-0.19836350262970237</v>
      </c>
      <c r="K236" s="88">
        <f t="shared" si="49"/>
        <v>-5.3011900246833776E-2</v>
      </c>
      <c r="L236" s="88">
        <f t="shared" si="49"/>
        <v>0.18444950281734918</v>
      </c>
      <c r="M236" s="88">
        <f>M235/L235-1</f>
        <v>1.2729320777927322E-2</v>
      </c>
      <c r="N236" s="88">
        <f t="shared" si="49"/>
        <v>7.4226896805247744E-2</v>
      </c>
      <c r="O236" s="89">
        <f t="shared" si="49"/>
        <v>5.5197233699221693E-2</v>
      </c>
      <c r="R236" s="60"/>
    </row>
    <row r="237" spans="3:18" x14ac:dyDescent="0.15">
      <c r="F237" s="16"/>
      <c r="G237" s="16"/>
    </row>
    <row r="238" spans="3:18" x14ac:dyDescent="0.15">
      <c r="F238" s="16"/>
      <c r="G238" s="16"/>
    </row>
    <row r="239" spans="3:18" ht="18.75" x14ac:dyDescent="0.25">
      <c r="C239" s="264" t="s">
        <v>226</v>
      </c>
      <c r="D239" s="265"/>
      <c r="E239" s="269" t="s">
        <v>217</v>
      </c>
      <c r="F239" s="270"/>
      <c r="G239" s="270"/>
      <c r="H239" s="270"/>
      <c r="I239" s="270"/>
      <c r="J239" s="270"/>
      <c r="K239" s="270"/>
      <c r="L239" s="270"/>
      <c r="M239" s="270"/>
      <c r="N239" s="270"/>
      <c r="O239" s="271"/>
      <c r="Q239" s="49"/>
      <c r="R239" s="49"/>
    </row>
    <row r="240" spans="3:18" ht="15" x14ac:dyDescent="0.15">
      <c r="C240" s="262" t="s">
        <v>93</v>
      </c>
      <c r="D240" s="263"/>
      <c r="E240" s="43"/>
      <c r="F240" s="44">
        <v>2004</v>
      </c>
      <c r="G240" s="44">
        <f t="shared" ref="G240:O240" si="50">F240+1</f>
        <v>2005</v>
      </c>
      <c r="H240" s="44">
        <f t="shared" si="50"/>
        <v>2006</v>
      </c>
      <c r="I240" s="44">
        <f t="shared" si="50"/>
        <v>2007</v>
      </c>
      <c r="J240" s="44">
        <f t="shared" si="50"/>
        <v>2008</v>
      </c>
      <c r="K240" s="44">
        <f t="shared" si="50"/>
        <v>2009</v>
      </c>
      <c r="L240" s="44">
        <f t="shared" si="50"/>
        <v>2010</v>
      </c>
      <c r="M240" s="44">
        <f t="shared" si="50"/>
        <v>2011</v>
      </c>
      <c r="N240" s="44">
        <f t="shared" si="50"/>
        <v>2012</v>
      </c>
      <c r="O240" s="44">
        <f t="shared" si="50"/>
        <v>2013</v>
      </c>
      <c r="P240" s="83" t="s">
        <v>91</v>
      </c>
      <c r="Q240" s="46" t="s">
        <v>88</v>
      </c>
      <c r="R240" s="47" t="s">
        <v>89</v>
      </c>
    </row>
    <row r="241" spans="3:18" ht="15" x14ac:dyDescent="0.25">
      <c r="C241" s="256"/>
      <c r="D241" s="257"/>
      <c r="E241" s="51" t="s">
        <v>0</v>
      </c>
      <c r="F241" s="52">
        <v>180749</v>
      </c>
      <c r="G241" s="52">
        <v>178240</v>
      </c>
      <c r="H241" s="52">
        <v>186311</v>
      </c>
      <c r="I241" s="52">
        <v>173951</v>
      </c>
      <c r="J241" s="52">
        <v>172342</v>
      </c>
      <c r="K241" s="52">
        <v>173976</v>
      </c>
      <c r="L241" s="52">
        <v>173422</v>
      </c>
      <c r="M241" s="52">
        <v>174255</v>
      </c>
      <c r="N241" s="52">
        <v>169428</v>
      </c>
      <c r="O241" s="52">
        <v>175280</v>
      </c>
      <c r="P241" s="62">
        <f>O241/$O$273</f>
        <v>5.3975047895557751E-2</v>
      </c>
      <c r="Q241" s="48">
        <f>IF(OR(O241=0, N241=0),"-",O241/N241-1)</f>
        <v>3.4539745496612095E-2</v>
      </c>
      <c r="R241" s="48">
        <f>IF(OR(O241=0, F241=0),"-",O241/F241-1)</f>
        <v>-3.0257428810117948E-2</v>
      </c>
    </row>
    <row r="242" spans="3:18" ht="15" x14ac:dyDescent="0.25">
      <c r="C242" s="256"/>
      <c r="D242" s="257"/>
      <c r="E242" s="51" t="s">
        <v>1</v>
      </c>
      <c r="F242" s="53">
        <v>0</v>
      </c>
      <c r="G242" s="53">
        <v>0</v>
      </c>
      <c r="H242" s="53">
        <v>0</v>
      </c>
      <c r="I242" s="53">
        <v>0</v>
      </c>
      <c r="J242" s="53">
        <v>0</v>
      </c>
      <c r="K242" s="53">
        <v>0</v>
      </c>
      <c r="L242" s="53">
        <v>0</v>
      </c>
      <c r="M242" s="53">
        <v>0</v>
      </c>
      <c r="N242" s="53">
        <v>0</v>
      </c>
      <c r="O242" s="53">
        <v>0</v>
      </c>
      <c r="P242" s="62">
        <f t="shared" ref="P242:P273" si="51">O242/$O$273</f>
        <v>0</v>
      </c>
      <c r="Q242" s="48" t="str">
        <f t="shared" ref="Q242:Q274" si="52">IF(OR(O242=0, N242=0),"-",O242/N242-1)</f>
        <v>-</v>
      </c>
      <c r="R242" s="48" t="str">
        <f t="shared" ref="R242:R272" si="53">IF(OR(O242=0, F242=0),"-",O242/F242-1)</f>
        <v>-</v>
      </c>
    </row>
    <row r="243" spans="3:18" ht="15" x14ac:dyDescent="0.25">
      <c r="C243" s="256"/>
      <c r="D243" s="257"/>
      <c r="E243" s="51" t="s">
        <v>2</v>
      </c>
      <c r="F243" s="53">
        <v>0</v>
      </c>
      <c r="G243" s="53">
        <v>0</v>
      </c>
      <c r="H243" s="53">
        <v>0</v>
      </c>
      <c r="I243" s="53">
        <v>791</v>
      </c>
      <c r="J243" s="53">
        <v>1310</v>
      </c>
      <c r="K243" s="53">
        <v>1372</v>
      </c>
      <c r="L243" s="53">
        <v>1556</v>
      </c>
      <c r="M243" s="53">
        <v>2674</v>
      </c>
      <c r="N243" s="53">
        <v>0</v>
      </c>
      <c r="O243" s="53">
        <v>0</v>
      </c>
      <c r="P243" s="62">
        <f t="shared" si="51"/>
        <v>0</v>
      </c>
      <c r="Q243" s="48" t="str">
        <f t="shared" si="52"/>
        <v>-</v>
      </c>
      <c r="R243" s="48" t="str">
        <f t="shared" si="53"/>
        <v>-</v>
      </c>
    </row>
    <row r="244" spans="3:18" ht="15" x14ac:dyDescent="0.25">
      <c r="C244" s="256"/>
      <c r="D244" s="257"/>
      <c r="E244" s="51" t="s">
        <v>3</v>
      </c>
      <c r="F244" s="53">
        <v>0</v>
      </c>
      <c r="G244" s="53">
        <v>0</v>
      </c>
      <c r="H244" s="53">
        <v>0</v>
      </c>
      <c r="I244" s="53">
        <v>0</v>
      </c>
      <c r="J244" s="53">
        <v>0</v>
      </c>
      <c r="K244" s="53">
        <v>0</v>
      </c>
      <c r="L244" s="53">
        <v>0</v>
      </c>
      <c r="M244" s="53">
        <v>0</v>
      </c>
      <c r="N244" s="53">
        <v>0</v>
      </c>
      <c r="O244" s="53">
        <v>0</v>
      </c>
      <c r="P244" s="62">
        <f t="shared" si="51"/>
        <v>0</v>
      </c>
      <c r="Q244" s="48" t="str">
        <f t="shared" si="52"/>
        <v>-</v>
      </c>
      <c r="R244" s="48" t="str">
        <f t="shared" si="53"/>
        <v>-</v>
      </c>
    </row>
    <row r="245" spans="3:18" ht="15" x14ac:dyDescent="0.25">
      <c r="C245" s="256"/>
      <c r="D245" s="257"/>
      <c r="E245" s="51" t="s">
        <v>4</v>
      </c>
      <c r="F245" s="53">
        <v>0</v>
      </c>
      <c r="G245" s="53">
        <v>2282</v>
      </c>
      <c r="H245" s="53">
        <v>3500</v>
      </c>
      <c r="I245" s="53">
        <v>4750</v>
      </c>
      <c r="J245" s="53">
        <v>0</v>
      </c>
      <c r="K245" s="53">
        <v>0</v>
      </c>
      <c r="L245" s="53">
        <v>0</v>
      </c>
      <c r="M245" s="53">
        <v>0</v>
      </c>
      <c r="N245" s="53">
        <v>0</v>
      </c>
      <c r="O245" s="53">
        <v>0</v>
      </c>
      <c r="P245" s="62">
        <f t="shared" si="51"/>
        <v>0</v>
      </c>
      <c r="Q245" s="48" t="str">
        <f t="shared" si="52"/>
        <v>-</v>
      </c>
      <c r="R245" s="48" t="str">
        <f t="shared" si="53"/>
        <v>-</v>
      </c>
    </row>
    <row r="246" spans="3:18" ht="15" x14ac:dyDescent="0.25">
      <c r="C246" s="256"/>
      <c r="D246" s="257"/>
      <c r="E246" s="51" t="s">
        <v>5</v>
      </c>
      <c r="F246" s="53">
        <v>0</v>
      </c>
      <c r="G246" s="53">
        <v>0</v>
      </c>
      <c r="H246" s="53">
        <v>0</v>
      </c>
      <c r="I246" s="53">
        <v>0</v>
      </c>
      <c r="J246" s="53">
        <v>188416</v>
      </c>
      <c r="K246" s="53">
        <v>186364</v>
      </c>
      <c r="L246" s="53">
        <v>221236</v>
      </c>
      <c r="M246" s="53">
        <v>208038</v>
      </c>
      <c r="N246" s="53">
        <v>227967</v>
      </c>
      <c r="O246" s="53">
        <v>233915</v>
      </c>
      <c r="P246" s="62">
        <f t="shared" si="51"/>
        <v>7.203088389142738E-2</v>
      </c>
      <c r="Q246" s="48">
        <f t="shared" si="52"/>
        <v>2.6091495698938871E-2</v>
      </c>
      <c r="R246" s="48" t="str">
        <f t="shared" si="53"/>
        <v>-</v>
      </c>
    </row>
    <row r="247" spans="3:18" ht="15" x14ac:dyDescent="0.25">
      <c r="C247" s="256"/>
      <c r="D247" s="257"/>
      <c r="E247" s="51" t="s">
        <v>6</v>
      </c>
      <c r="F247" s="53">
        <v>3587040</v>
      </c>
      <c r="G247" s="53">
        <v>3424960</v>
      </c>
      <c r="H247" s="53">
        <v>3233498</v>
      </c>
      <c r="I247" s="53">
        <v>3206746</v>
      </c>
      <c r="J247" s="53">
        <v>3142865</v>
      </c>
      <c r="K247" s="53">
        <v>3035124</v>
      </c>
      <c r="L247" s="53">
        <v>2966911</v>
      </c>
      <c r="M247" s="53">
        <v>2900858</v>
      </c>
      <c r="N247" s="53">
        <v>2771315</v>
      </c>
      <c r="O247" s="53">
        <v>2743666</v>
      </c>
      <c r="P247" s="62">
        <f t="shared" si="51"/>
        <v>0.84487393746812733</v>
      </c>
      <c r="Q247" s="48">
        <f t="shared" si="52"/>
        <v>-9.9768521441987446E-3</v>
      </c>
      <c r="R247" s="48">
        <f t="shared" si="53"/>
        <v>-0.23511697667157327</v>
      </c>
    </row>
    <row r="248" spans="3:18" ht="15" x14ac:dyDescent="0.25">
      <c r="C248" s="256"/>
      <c r="D248" s="257"/>
      <c r="E248" s="51" t="s">
        <v>7</v>
      </c>
      <c r="F248" s="53">
        <v>0</v>
      </c>
      <c r="G248" s="53">
        <v>0</v>
      </c>
      <c r="H248" s="53">
        <v>0</v>
      </c>
      <c r="I248" s="53">
        <v>0</v>
      </c>
      <c r="J248" s="53">
        <v>0</v>
      </c>
      <c r="K248" s="53">
        <v>0</v>
      </c>
      <c r="L248" s="53">
        <v>0</v>
      </c>
      <c r="M248" s="53">
        <v>0</v>
      </c>
      <c r="N248" s="53">
        <v>0</v>
      </c>
      <c r="O248" s="53">
        <v>0</v>
      </c>
      <c r="P248" s="62">
        <f t="shared" si="51"/>
        <v>0</v>
      </c>
      <c r="Q248" s="48" t="str">
        <f t="shared" si="52"/>
        <v>-</v>
      </c>
      <c r="R248" s="48" t="str">
        <f t="shared" si="53"/>
        <v>-</v>
      </c>
    </row>
    <row r="249" spans="3:18" ht="15" x14ac:dyDescent="0.25">
      <c r="C249" s="256"/>
      <c r="D249" s="257"/>
      <c r="E249" s="51" t="s">
        <v>8</v>
      </c>
      <c r="F249" s="53">
        <v>193</v>
      </c>
      <c r="G249" s="53">
        <v>0</v>
      </c>
      <c r="H249" s="53">
        <v>0</v>
      </c>
      <c r="I249" s="53">
        <v>0</v>
      </c>
      <c r="J249" s="53">
        <v>0</v>
      </c>
      <c r="K249" s="53">
        <v>0</v>
      </c>
      <c r="L249" s="53">
        <v>0</v>
      </c>
      <c r="M249" s="53">
        <v>0</v>
      </c>
      <c r="N249" s="53">
        <v>0</v>
      </c>
      <c r="O249" s="53">
        <v>0</v>
      </c>
      <c r="P249" s="62">
        <f t="shared" si="51"/>
        <v>0</v>
      </c>
      <c r="Q249" s="48" t="str">
        <f t="shared" si="52"/>
        <v>-</v>
      </c>
      <c r="R249" s="48" t="str">
        <f t="shared" si="53"/>
        <v>-</v>
      </c>
    </row>
    <row r="250" spans="3:18" ht="15" x14ac:dyDescent="0.25">
      <c r="C250" s="256"/>
      <c r="D250" s="257"/>
      <c r="E250" s="51" t="s">
        <v>9</v>
      </c>
      <c r="F250" s="53">
        <v>0</v>
      </c>
      <c r="G250" s="53">
        <v>0</v>
      </c>
      <c r="H250" s="53">
        <v>0</v>
      </c>
      <c r="I250" s="53">
        <v>0</v>
      </c>
      <c r="J250" s="53">
        <v>132373</v>
      </c>
      <c r="K250" s="53">
        <v>0</v>
      </c>
      <c r="L250" s="53">
        <v>0</v>
      </c>
      <c r="M250" s="53">
        <v>0</v>
      </c>
      <c r="N250" s="53">
        <v>0</v>
      </c>
      <c r="O250" s="53">
        <v>0</v>
      </c>
      <c r="P250" s="62">
        <f t="shared" si="51"/>
        <v>0</v>
      </c>
      <c r="Q250" s="48" t="str">
        <f t="shared" si="52"/>
        <v>-</v>
      </c>
      <c r="R250" s="48" t="str">
        <f t="shared" si="53"/>
        <v>-</v>
      </c>
    </row>
    <row r="251" spans="3:18" ht="15" x14ac:dyDescent="0.25">
      <c r="C251" s="256"/>
      <c r="D251" s="257"/>
      <c r="E251" s="51" t="s">
        <v>10</v>
      </c>
      <c r="F251" s="53">
        <v>24753</v>
      </c>
      <c r="G251" s="53">
        <v>22583</v>
      </c>
      <c r="H251" s="53">
        <v>22128</v>
      </c>
      <c r="I251" s="53">
        <v>24672</v>
      </c>
      <c r="J251" s="53">
        <v>25697</v>
      </c>
      <c r="K251" s="53">
        <v>24801</v>
      </c>
      <c r="L251" s="53">
        <v>20888</v>
      </c>
      <c r="M251" s="53">
        <v>22971</v>
      </c>
      <c r="N251" s="53">
        <v>23010</v>
      </c>
      <c r="O251" s="53">
        <v>27106</v>
      </c>
      <c r="P251" s="62">
        <f t="shared" si="51"/>
        <v>8.346917208221066E-3</v>
      </c>
      <c r="Q251" s="48">
        <f t="shared" si="52"/>
        <v>0.17800956106040844</v>
      </c>
      <c r="R251" s="48">
        <f t="shared" si="53"/>
        <v>9.5059184745283298E-2</v>
      </c>
    </row>
    <row r="252" spans="3:18" ht="15" x14ac:dyDescent="0.25">
      <c r="C252" s="256"/>
      <c r="D252" s="257"/>
      <c r="E252" s="51" t="s">
        <v>11</v>
      </c>
      <c r="F252" s="53">
        <v>0</v>
      </c>
      <c r="G252" s="53">
        <v>0</v>
      </c>
      <c r="H252" s="53">
        <v>0</v>
      </c>
      <c r="I252" s="53">
        <v>0</v>
      </c>
      <c r="J252" s="53">
        <v>0</v>
      </c>
      <c r="K252" s="53">
        <v>0</v>
      </c>
      <c r="L252" s="53">
        <v>0</v>
      </c>
      <c r="M252" s="53">
        <v>0</v>
      </c>
      <c r="N252" s="53">
        <v>0</v>
      </c>
      <c r="O252" s="53">
        <v>0</v>
      </c>
      <c r="P252" s="62">
        <f t="shared" si="51"/>
        <v>0</v>
      </c>
      <c r="Q252" s="48" t="str">
        <f t="shared" si="52"/>
        <v>-</v>
      </c>
      <c r="R252" s="48" t="str">
        <f t="shared" si="53"/>
        <v>-</v>
      </c>
    </row>
    <row r="253" spans="3:18" ht="15" x14ac:dyDescent="0.25">
      <c r="C253" s="256"/>
      <c r="D253" s="257"/>
      <c r="E253" s="51" t="s">
        <v>12</v>
      </c>
      <c r="F253" s="53">
        <v>0</v>
      </c>
      <c r="G253" s="53">
        <v>0</v>
      </c>
      <c r="H253" s="53">
        <v>0</v>
      </c>
      <c r="I253" s="53">
        <v>0</v>
      </c>
      <c r="J253" s="53">
        <v>0</v>
      </c>
      <c r="K253" s="53">
        <v>0</v>
      </c>
      <c r="L253" s="53">
        <v>0</v>
      </c>
      <c r="M253" s="53">
        <v>0</v>
      </c>
      <c r="N253" s="53">
        <v>0</v>
      </c>
      <c r="O253" s="53">
        <v>0</v>
      </c>
      <c r="P253" s="62">
        <f t="shared" si="51"/>
        <v>0</v>
      </c>
      <c r="Q253" s="48" t="str">
        <f t="shared" si="52"/>
        <v>-</v>
      </c>
      <c r="R253" s="48" t="str">
        <f t="shared" si="53"/>
        <v>-</v>
      </c>
    </row>
    <row r="254" spans="3:18" ht="15" x14ac:dyDescent="0.25">
      <c r="C254" s="256"/>
      <c r="D254" s="257"/>
      <c r="E254" s="51" t="s">
        <v>13</v>
      </c>
      <c r="F254" s="53">
        <v>12707</v>
      </c>
      <c r="G254" s="53">
        <v>13356</v>
      </c>
      <c r="H254" s="53">
        <v>13474</v>
      </c>
      <c r="I254" s="53">
        <v>13978</v>
      </c>
      <c r="J254" s="53">
        <v>16137</v>
      </c>
      <c r="K254" s="53">
        <v>15662</v>
      </c>
      <c r="L254" s="53">
        <v>14544</v>
      </c>
      <c r="M254" s="53">
        <v>15280</v>
      </c>
      <c r="N254" s="53">
        <v>18378</v>
      </c>
      <c r="O254" s="53">
        <v>17936</v>
      </c>
      <c r="P254" s="62">
        <f t="shared" si="51"/>
        <v>5.5231427376467588E-3</v>
      </c>
      <c r="Q254" s="48">
        <f t="shared" si="52"/>
        <v>-2.4050495157253216E-2</v>
      </c>
      <c r="R254" s="48">
        <f t="shared" si="53"/>
        <v>0.41150546942630051</v>
      </c>
    </row>
    <row r="255" spans="3:18" ht="15" x14ac:dyDescent="0.25">
      <c r="C255" s="256"/>
      <c r="D255" s="257"/>
      <c r="E255" s="51" t="s">
        <v>14</v>
      </c>
      <c r="F255" s="53">
        <v>12712</v>
      </c>
      <c r="G255" s="53">
        <v>8565</v>
      </c>
      <c r="H255" s="53">
        <v>10297</v>
      </c>
      <c r="I255" s="53">
        <v>8538</v>
      </c>
      <c r="J255" s="53">
        <v>8274</v>
      </c>
      <c r="K255" s="53">
        <v>8961</v>
      </c>
      <c r="L255" s="53">
        <v>9245</v>
      </c>
      <c r="M255" s="53">
        <v>6064</v>
      </c>
      <c r="N255" s="53">
        <v>5939</v>
      </c>
      <c r="O255" s="53">
        <v>6819</v>
      </c>
      <c r="P255" s="62">
        <f t="shared" si="51"/>
        <v>2.0998165883147437E-3</v>
      </c>
      <c r="Q255" s="48">
        <f t="shared" si="52"/>
        <v>0.14817309311331872</v>
      </c>
      <c r="R255" s="48">
        <f t="shared" si="53"/>
        <v>-0.46357772183763368</v>
      </c>
    </row>
    <row r="256" spans="3:18" ht="15" x14ac:dyDescent="0.25">
      <c r="C256" s="256"/>
      <c r="D256" s="257"/>
      <c r="E256" s="51" t="s">
        <v>15</v>
      </c>
      <c r="F256" s="53">
        <v>0</v>
      </c>
      <c r="G256" s="53">
        <v>0</v>
      </c>
      <c r="H256" s="53">
        <v>0</v>
      </c>
      <c r="I256" s="53">
        <v>0</v>
      </c>
      <c r="J256" s="53">
        <v>0</v>
      </c>
      <c r="K256" s="53">
        <v>0</v>
      </c>
      <c r="L256" s="53">
        <v>0</v>
      </c>
      <c r="M256" s="53">
        <v>0</v>
      </c>
      <c r="N256" s="53">
        <v>0</v>
      </c>
      <c r="O256" s="53">
        <v>0</v>
      </c>
      <c r="P256" s="62">
        <f t="shared" si="51"/>
        <v>0</v>
      </c>
      <c r="Q256" s="48" t="str">
        <f t="shared" si="52"/>
        <v>-</v>
      </c>
      <c r="R256" s="48" t="str">
        <f t="shared" si="53"/>
        <v>-</v>
      </c>
    </row>
    <row r="257" spans="3:18" ht="15" x14ac:dyDescent="0.25">
      <c r="C257" s="256"/>
      <c r="D257" s="257"/>
      <c r="E257" s="51" t="s">
        <v>16</v>
      </c>
      <c r="F257" s="53">
        <v>0</v>
      </c>
      <c r="G257" s="53">
        <v>0</v>
      </c>
      <c r="H257" s="53">
        <v>0</v>
      </c>
      <c r="I257" s="53">
        <v>0</v>
      </c>
      <c r="J257" s="53">
        <v>0</v>
      </c>
      <c r="K257" s="53">
        <v>0</v>
      </c>
      <c r="L257" s="53">
        <v>0</v>
      </c>
      <c r="M257" s="53">
        <v>0</v>
      </c>
      <c r="N257" s="53">
        <v>0</v>
      </c>
      <c r="O257" s="53">
        <v>0</v>
      </c>
      <c r="P257" s="62">
        <f t="shared" si="51"/>
        <v>0</v>
      </c>
      <c r="Q257" s="48" t="str">
        <f t="shared" si="52"/>
        <v>-</v>
      </c>
      <c r="R257" s="48" t="str">
        <f t="shared" si="53"/>
        <v>-</v>
      </c>
    </row>
    <row r="258" spans="3:18" ht="15" x14ac:dyDescent="0.25">
      <c r="C258" s="256"/>
      <c r="D258" s="257"/>
      <c r="E258" s="51" t="s">
        <v>17</v>
      </c>
      <c r="F258" s="53">
        <v>0</v>
      </c>
      <c r="G258" s="53">
        <v>0</v>
      </c>
      <c r="H258" s="53">
        <v>0</v>
      </c>
      <c r="I258" s="53">
        <v>0</v>
      </c>
      <c r="J258" s="53">
        <v>0</v>
      </c>
      <c r="K258" s="53">
        <v>0</v>
      </c>
      <c r="L258" s="53">
        <v>0</v>
      </c>
      <c r="M258" s="53">
        <v>0</v>
      </c>
      <c r="N258" s="53">
        <v>0</v>
      </c>
      <c r="O258" s="53">
        <v>0</v>
      </c>
      <c r="P258" s="62">
        <f t="shared" si="51"/>
        <v>0</v>
      </c>
      <c r="Q258" s="48" t="str">
        <f t="shared" si="52"/>
        <v>-</v>
      </c>
      <c r="R258" s="48" t="str">
        <f t="shared" si="53"/>
        <v>-</v>
      </c>
    </row>
    <row r="259" spans="3:18" ht="15" x14ac:dyDescent="0.25">
      <c r="C259" s="256"/>
      <c r="D259" s="257"/>
      <c r="E259" s="51" t="s">
        <v>18</v>
      </c>
      <c r="F259" s="53">
        <v>0</v>
      </c>
      <c r="G259" s="53">
        <v>0</v>
      </c>
      <c r="H259" s="53">
        <v>0</v>
      </c>
      <c r="I259" s="53">
        <v>0</v>
      </c>
      <c r="J259" s="53">
        <v>0</v>
      </c>
      <c r="K259" s="53">
        <v>0</v>
      </c>
      <c r="L259" s="53">
        <v>0</v>
      </c>
      <c r="M259" s="53">
        <v>0</v>
      </c>
      <c r="N259" s="53">
        <v>0</v>
      </c>
      <c r="O259" s="53">
        <v>0</v>
      </c>
      <c r="P259" s="62">
        <f t="shared" si="51"/>
        <v>0</v>
      </c>
      <c r="Q259" s="48" t="str">
        <f t="shared" si="52"/>
        <v>-</v>
      </c>
      <c r="R259" s="48" t="str">
        <f t="shared" si="53"/>
        <v>-</v>
      </c>
    </row>
    <row r="260" spans="3:18" ht="15" x14ac:dyDescent="0.25">
      <c r="C260" s="256"/>
      <c r="D260" s="257"/>
      <c r="E260" s="51" t="s">
        <v>19</v>
      </c>
      <c r="F260" s="53">
        <v>0</v>
      </c>
      <c r="G260" s="53">
        <v>0</v>
      </c>
      <c r="H260" s="53">
        <v>0</v>
      </c>
      <c r="I260" s="53">
        <v>0</v>
      </c>
      <c r="J260" s="53">
        <v>0</v>
      </c>
      <c r="K260" s="53">
        <v>0</v>
      </c>
      <c r="L260" s="53">
        <v>0</v>
      </c>
      <c r="M260" s="53">
        <v>0</v>
      </c>
      <c r="N260" s="53">
        <v>0</v>
      </c>
      <c r="O260" s="53">
        <v>0</v>
      </c>
      <c r="P260" s="62">
        <f t="shared" si="51"/>
        <v>0</v>
      </c>
      <c r="Q260" s="48" t="str">
        <f t="shared" si="52"/>
        <v>-</v>
      </c>
      <c r="R260" s="48" t="str">
        <f t="shared" si="53"/>
        <v>-</v>
      </c>
    </row>
    <row r="261" spans="3:18" ht="15" x14ac:dyDescent="0.25">
      <c r="C261" s="256"/>
      <c r="D261" s="257"/>
      <c r="E261" s="51" t="s">
        <v>20</v>
      </c>
      <c r="F261" s="53">
        <v>0</v>
      </c>
      <c r="G261" s="53">
        <v>600</v>
      </c>
      <c r="H261" s="53">
        <v>0</v>
      </c>
      <c r="I261" s="53">
        <v>0</v>
      </c>
      <c r="J261" s="53">
        <v>0</v>
      </c>
      <c r="K261" s="53">
        <v>0</v>
      </c>
      <c r="L261" s="53">
        <v>0</v>
      </c>
      <c r="M261" s="53">
        <v>0</v>
      </c>
      <c r="N261" s="53">
        <v>0</v>
      </c>
      <c r="O261" s="53">
        <v>0</v>
      </c>
      <c r="P261" s="62">
        <f t="shared" si="51"/>
        <v>0</v>
      </c>
      <c r="Q261" s="48" t="str">
        <f t="shared" si="52"/>
        <v>-</v>
      </c>
      <c r="R261" s="48" t="str">
        <f t="shared" si="53"/>
        <v>-</v>
      </c>
    </row>
    <row r="262" spans="3:18" ht="15" x14ac:dyDescent="0.25">
      <c r="C262" s="256"/>
      <c r="D262" s="257"/>
      <c r="E262" s="51" t="s">
        <v>21</v>
      </c>
      <c r="F262" s="53">
        <v>0</v>
      </c>
      <c r="G262" s="53">
        <v>0</v>
      </c>
      <c r="H262" s="53">
        <v>1331</v>
      </c>
      <c r="I262" s="53">
        <v>993</v>
      </c>
      <c r="J262" s="53">
        <v>1825</v>
      </c>
      <c r="K262" s="53">
        <v>1448</v>
      </c>
      <c r="L262" s="53">
        <v>1937</v>
      </c>
      <c r="M262" s="53">
        <v>2003</v>
      </c>
      <c r="N262" s="53">
        <v>2943</v>
      </c>
      <c r="O262" s="53">
        <v>2640</v>
      </c>
      <c r="P262" s="62">
        <f t="shared" si="51"/>
        <v>8.1295142882400996E-4</v>
      </c>
      <c r="Q262" s="48">
        <f t="shared" si="52"/>
        <v>-0.1029561671763507</v>
      </c>
      <c r="R262" s="48" t="str">
        <f t="shared" si="53"/>
        <v>-</v>
      </c>
    </row>
    <row r="263" spans="3:18" ht="15" x14ac:dyDescent="0.25">
      <c r="C263" s="256"/>
      <c r="D263" s="257"/>
      <c r="E263" s="51" t="s">
        <v>22</v>
      </c>
      <c r="F263" s="53">
        <v>0</v>
      </c>
      <c r="G263" s="53">
        <v>0</v>
      </c>
      <c r="H263" s="53">
        <v>0</v>
      </c>
      <c r="I263" s="53">
        <v>0</v>
      </c>
      <c r="J263" s="53">
        <v>0</v>
      </c>
      <c r="K263" s="53">
        <v>0</v>
      </c>
      <c r="L263" s="53">
        <v>0</v>
      </c>
      <c r="M263" s="53">
        <v>0</v>
      </c>
      <c r="N263" s="53">
        <v>0</v>
      </c>
      <c r="O263" s="53">
        <v>0</v>
      </c>
      <c r="P263" s="62">
        <f t="shared" si="51"/>
        <v>0</v>
      </c>
      <c r="Q263" s="48" t="str">
        <f t="shared" si="52"/>
        <v>-</v>
      </c>
      <c r="R263" s="48" t="str">
        <f t="shared" si="53"/>
        <v>-</v>
      </c>
    </row>
    <row r="264" spans="3:18" ht="15" x14ac:dyDescent="0.25">
      <c r="C264" s="256"/>
      <c r="D264" s="257"/>
      <c r="E264" s="51" t="s">
        <v>23</v>
      </c>
      <c r="F264" s="53">
        <v>5219</v>
      </c>
      <c r="G264" s="53">
        <v>4767</v>
      </c>
      <c r="H264" s="53">
        <v>5431</v>
      </c>
      <c r="I264" s="53">
        <v>5750</v>
      </c>
      <c r="J264" s="53">
        <v>6380</v>
      </c>
      <c r="K264" s="53">
        <v>6801</v>
      </c>
      <c r="L264" s="53">
        <v>6686</v>
      </c>
      <c r="M264" s="53">
        <v>7847</v>
      </c>
      <c r="N264" s="53">
        <v>6707</v>
      </c>
      <c r="O264" s="53">
        <v>7206</v>
      </c>
      <c r="P264" s="62">
        <f t="shared" si="51"/>
        <v>2.2189878773128092E-3</v>
      </c>
      <c r="Q264" s="48">
        <f t="shared" si="52"/>
        <v>7.4399880721634171E-2</v>
      </c>
      <c r="R264" s="48">
        <f t="shared" si="53"/>
        <v>0.38072427668135655</v>
      </c>
    </row>
    <row r="265" spans="3:18" ht="15" x14ac:dyDescent="0.25">
      <c r="C265" s="256"/>
      <c r="D265" s="257"/>
      <c r="E265" s="51" t="s">
        <v>24</v>
      </c>
      <c r="F265" s="53">
        <v>0</v>
      </c>
      <c r="G265" s="53">
        <v>0</v>
      </c>
      <c r="H265" s="53">
        <v>0</v>
      </c>
      <c r="I265" s="53">
        <v>0</v>
      </c>
      <c r="J265" s="53">
        <v>0</v>
      </c>
      <c r="K265" s="53">
        <v>165319</v>
      </c>
      <c r="L265" s="53">
        <v>284729</v>
      </c>
      <c r="M265" s="53">
        <v>234772</v>
      </c>
      <c r="N265" s="53">
        <v>201172</v>
      </c>
      <c r="O265" s="53">
        <v>0</v>
      </c>
      <c r="P265" s="62">
        <f t="shared" si="51"/>
        <v>0</v>
      </c>
      <c r="Q265" s="48" t="str">
        <f t="shared" si="52"/>
        <v>-</v>
      </c>
      <c r="R265" s="48" t="str">
        <f t="shared" si="53"/>
        <v>-</v>
      </c>
    </row>
    <row r="266" spans="3:18" ht="15" x14ac:dyDescent="0.25">
      <c r="C266" s="256"/>
      <c r="D266" s="257"/>
      <c r="E266" s="51" t="s">
        <v>25</v>
      </c>
      <c r="F266" s="53">
        <v>15946</v>
      </c>
      <c r="G266" s="53">
        <v>15210</v>
      </c>
      <c r="H266" s="53">
        <v>15312</v>
      </c>
      <c r="I266" s="53">
        <v>16310</v>
      </c>
      <c r="J266" s="53">
        <v>18213</v>
      </c>
      <c r="K266" s="53">
        <v>18977</v>
      </c>
      <c r="L266" s="53">
        <v>19987</v>
      </c>
      <c r="M266" s="53">
        <v>19396</v>
      </c>
      <c r="N266" s="53">
        <v>22992.48717948718</v>
      </c>
      <c r="O266" s="53">
        <v>23518.483792446666</v>
      </c>
      <c r="P266" s="62">
        <f t="shared" si="51"/>
        <v>7.2421912889559991E-3</v>
      </c>
      <c r="Q266" s="48">
        <f t="shared" si="52"/>
        <v>2.2876890562268271E-2</v>
      </c>
      <c r="R266" s="48">
        <f t="shared" si="53"/>
        <v>0.47488296704168231</v>
      </c>
    </row>
    <row r="267" spans="3:18" ht="15" x14ac:dyDescent="0.25">
      <c r="C267" s="256"/>
      <c r="D267" s="257"/>
      <c r="E267" s="51" t="s">
        <v>26</v>
      </c>
      <c r="F267" s="53">
        <v>0</v>
      </c>
      <c r="G267" s="53">
        <v>0</v>
      </c>
      <c r="H267" s="53">
        <v>0</v>
      </c>
      <c r="I267" s="53">
        <v>0</v>
      </c>
      <c r="J267" s="53">
        <v>0</v>
      </c>
      <c r="K267" s="53">
        <v>0</v>
      </c>
      <c r="L267" s="53">
        <v>1393</v>
      </c>
      <c r="M267" s="53">
        <v>0</v>
      </c>
      <c r="N267" s="53">
        <v>0</v>
      </c>
      <c r="O267" s="53">
        <v>0</v>
      </c>
      <c r="P267" s="62">
        <f t="shared" si="51"/>
        <v>0</v>
      </c>
      <c r="Q267" s="48" t="str">
        <f t="shared" si="52"/>
        <v>-</v>
      </c>
      <c r="R267" s="48" t="str">
        <f t="shared" si="53"/>
        <v>-</v>
      </c>
    </row>
    <row r="268" spans="3:18" ht="15" x14ac:dyDescent="0.25">
      <c r="C268" s="256"/>
      <c r="D268" s="257"/>
      <c r="E268" s="51" t="s">
        <v>27</v>
      </c>
      <c r="F268" s="53">
        <v>22132</v>
      </c>
      <c r="G268" s="53">
        <v>21819</v>
      </c>
      <c r="H268" s="53">
        <v>20778</v>
      </c>
      <c r="I268" s="53">
        <v>18887</v>
      </c>
      <c r="J268" s="53">
        <v>20758</v>
      </c>
      <c r="K268" s="53">
        <v>20468</v>
      </c>
      <c r="L268" s="53">
        <v>22597</v>
      </c>
      <c r="M268" s="53">
        <v>24408</v>
      </c>
      <c r="N268" s="53">
        <v>23406</v>
      </c>
      <c r="O268" s="53">
        <v>0</v>
      </c>
      <c r="P268" s="62">
        <f t="shared" si="51"/>
        <v>0</v>
      </c>
      <c r="Q268" s="48" t="str">
        <f t="shared" si="52"/>
        <v>-</v>
      </c>
      <c r="R268" s="48" t="str">
        <f t="shared" si="53"/>
        <v>-</v>
      </c>
    </row>
    <row r="269" spans="3:18" ht="15" x14ac:dyDescent="0.25">
      <c r="C269" s="256"/>
      <c r="D269" s="257"/>
      <c r="E269" s="51" t="s">
        <v>28</v>
      </c>
      <c r="F269" s="53">
        <v>12213</v>
      </c>
      <c r="G269" s="53">
        <v>12455</v>
      </c>
      <c r="H269" s="53">
        <v>13490</v>
      </c>
      <c r="I269" s="53">
        <v>12442</v>
      </c>
      <c r="J269" s="53">
        <v>13804</v>
      </c>
      <c r="K269" s="53">
        <v>13229</v>
      </c>
      <c r="L269" s="53">
        <v>11223</v>
      </c>
      <c r="M269" s="53">
        <v>10754</v>
      </c>
      <c r="N269" s="53">
        <v>9439</v>
      </c>
      <c r="O269" s="53">
        <v>9340</v>
      </c>
      <c r="P269" s="62">
        <f t="shared" si="51"/>
        <v>2.876123615612217E-3</v>
      </c>
      <c r="Q269" s="48">
        <f t="shared" si="52"/>
        <v>-1.0488399194829912E-2</v>
      </c>
      <c r="R269" s="48">
        <f t="shared" si="53"/>
        <v>-0.23524113649389999</v>
      </c>
    </row>
    <row r="270" spans="3:18" ht="15" x14ac:dyDescent="0.25">
      <c r="C270" s="256"/>
      <c r="D270" s="257"/>
      <c r="E270" s="51" t="s">
        <v>29</v>
      </c>
      <c r="F270" s="53">
        <v>21725</v>
      </c>
      <c r="G270" s="53">
        <v>24894</v>
      </c>
      <c r="H270" s="53">
        <v>29518</v>
      </c>
      <c r="I270" s="53">
        <v>29600</v>
      </c>
      <c r="J270" s="53">
        <v>30256</v>
      </c>
      <c r="K270" s="53">
        <v>0</v>
      </c>
      <c r="L270" s="53">
        <v>0</v>
      </c>
      <c r="M270" s="53">
        <v>0</v>
      </c>
      <c r="N270" s="53">
        <v>0</v>
      </c>
      <c r="O270" s="53">
        <v>0</v>
      </c>
      <c r="P270" s="62">
        <f t="shared" si="51"/>
        <v>0</v>
      </c>
      <c r="Q270" s="48" t="str">
        <f t="shared" si="52"/>
        <v>-</v>
      </c>
      <c r="R270" s="48" t="str">
        <f t="shared" si="53"/>
        <v>-</v>
      </c>
    </row>
    <row r="271" spans="3:18" ht="15" x14ac:dyDescent="0.25">
      <c r="C271" s="256"/>
      <c r="D271" s="257"/>
      <c r="E271" s="51" t="s">
        <v>30</v>
      </c>
      <c r="F271" s="53">
        <v>0</v>
      </c>
      <c r="G271" s="53">
        <v>0</v>
      </c>
      <c r="H271" s="53">
        <v>0</v>
      </c>
      <c r="I271" s="53">
        <v>0</v>
      </c>
      <c r="J271" s="53">
        <v>0</v>
      </c>
      <c r="K271" s="53">
        <v>0</v>
      </c>
      <c r="L271" s="53">
        <v>0</v>
      </c>
      <c r="M271" s="53">
        <v>0</v>
      </c>
      <c r="N271" s="53">
        <v>0</v>
      </c>
      <c r="O271" s="53">
        <v>0</v>
      </c>
      <c r="P271" s="62">
        <f t="shared" si="51"/>
        <v>0</v>
      </c>
      <c r="Q271" s="48" t="str">
        <f t="shared" si="52"/>
        <v>-</v>
      </c>
      <c r="R271" s="48" t="str">
        <f t="shared" si="53"/>
        <v>-</v>
      </c>
    </row>
    <row r="272" spans="3:18" ht="15" x14ac:dyDescent="0.25">
      <c r="C272" s="256"/>
      <c r="D272" s="257"/>
      <c r="E272" s="54" t="s">
        <v>41</v>
      </c>
      <c r="F272" s="53">
        <v>0</v>
      </c>
      <c r="G272" s="53">
        <v>0</v>
      </c>
      <c r="H272" s="53">
        <v>0</v>
      </c>
      <c r="I272" s="53">
        <v>0</v>
      </c>
      <c r="J272" s="53">
        <v>0</v>
      </c>
      <c r="K272" s="53">
        <v>0</v>
      </c>
      <c r="L272" s="53">
        <v>0</v>
      </c>
      <c r="M272" s="53">
        <v>0</v>
      </c>
      <c r="N272" s="53">
        <v>0</v>
      </c>
      <c r="O272" s="53">
        <v>0</v>
      </c>
      <c r="P272" s="62">
        <f t="shared" si="51"/>
        <v>0</v>
      </c>
      <c r="Q272" s="48" t="str">
        <f t="shared" si="52"/>
        <v>-</v>
      </c>
      <c r="R272" s="48" t="str">
        <f t="shared" si="53"/>
        <v>-</v>
      </c>
    </row>
    <row r="273" spans="3:18" ht="15.75" thickBot="1" x14ac:dyDescent="0.3">
      <c r="C273" s="258"/>
      <c r="D273" s="259"/>
      <c r="E273" s="63" t="s">
        <v>85</v>
      </c>
      <c r="F273" s="64">
        <f t="shared" ref="F273:O273" si="54">SUM(F241:F272)</f>
        <v>3895389</v>
      </c>
      <c r="G273" s="64">
        <f t="shared" si="54"/>
        <v>3729731</v>
      </c>
      <c r="H273" s="64">
        <f t="shared" si="54"/>
        <v>3555068</v>
      </c>
      <c r="I273" s="64">
        <f t="shared" si="54"/>
        <v>3517408</v>
      </c>
      <c r="J273" s="64">
        <f t="shared" si="54"/>
        <v>3778650</v>
      </c>
      <c r="K273" s="64">
        <f t="shared" si="54"/>
        <v>3672502</v>
      </c>
      <c r="L273" s="64">
        <f t="shared" si="54"/>
        <v>3756354</v>
      </c>
      <c r="M273" s="64">
        <f t="shared" si="54"/>
        <v>3629320</v>
      </c>
      <c r="N273" s="64">
        <f t="shared" si="54"/>
        <v>3482696.487179487</v>
      </c>
      <c r="O273" s="64">
        <f t="shared" si="54"/>
        <v>3247426.4837924466</v>
      </c>
      <c r="P273" s="62">
        <f t="shared" si="51"/>
        <v>1</v>
      </c>
    </row>
    <row r="274" spans="3:18" ht="16.5" thickTop="1" thickBot="1" x14ac:dyDescent="0.3">
      <c r="C274" s="260"/>
      <c r="D274" s="261"/>
      <c r="E274" s="65" t="s">
        <v>86</v>
      </c>
      <c r="F274" s="64">
        <v>3851339</v>
      </c>
      <c r="G274" s="64">
        <v>3680136</v>
      </c>
      <c r="H274" s="64">
        <v>3499941</v>
      </c>
      <c r="I274" s="64">
        <v>3462387</v>
      </c>
      <c r="J274" s="64">
        <v>3403712</v>
      </c>
      <c r="K274" s="64">
        <v>3297531</v>
      </c>
      <c r="L274" s="64">
        <v>3222906</v>
      </c>
      <c r="M274" s="64">
        <v>3157425</v>
      </c>
      <c r="N274" s="64">
        <v>3027208.5</v>
      </c>
      <c r="O274" s="64">
        <v>3010871.5</v>
      </c>
      <c r="P274" s="62">
        <f>O274/$O$273</f>
        <v>0.92715616967064018</v>
      </c>
      <c r="Q274" s="48">
        <f t="shared" si="52"/>
        <v>-5.3967211046084262E-3</v>
      </c>
      <c r="R274" s="48">
        <f>IF(OR(O274=0, F274=0),"-",O274/F274-1)</f>
        <v>-0.21822734898174379</v>
      </c>
    </row>
    <row r="275" spans="3:18" ht="15.75" thickTop="1" x14ac:dyDescent="0.25">
      <c r="E275" s="57" t="s">
        <v>126</v>
      </c>
      <c r="F275" s="88"/>
      <c r="G275" s="88">
        <f>G274/F274-1</f>
        <v>-4.4452851333003918E-2</v>
      </c>
      <c r="H275" s="88">
        <f t="shared" ref="H275:O275" si="55">H274/G274-1</f>
        <v>-4.8964223061321643E-2</v>
      </c>
      <c r="I275" s="88">
        <f t="shared" si="55"/>
        <v>-1.0729895161089908E-2</v>
      </c>
      <c r="J275" s="88">
        <f t="shared" si="55"/>
        <v>-1.6946401427685553E-2</v>
      </c>
      <c r="K275" s="88">
        <f t="shared" si="55"/>
        <v>-3.119564757535298E-2</v>
      </c>
      <c r="L275" s="88">
        <f t="shared" si="55"/>
        <v>-2.2630568143256258E-2</v>
      </c>
      <c r="M275" s="88">
        <f t="shared" si="55"/>
        <v>-2.031737816740542E-2</v>
      </c>
      <c r="N275" s="88">
        <f t="shared" si="55"/>
        <v>-4.1241359652248288E-2</v>
      </c>
      <c r="O275" s="89">
        <f t="shared" si="55"/>
        <v>-5.3967211046084262E-3</v>
      </c>
    </row>
  </sheetData>
  <mergeCells count="260">
    <mergeCell ref="E239:O239"/>
    <mergeCell ref="E5:O5"/>
    <mergeCell ref="E2:O2"/>
    <mergeCell ref="E83:O83"/>
    <mergeCell ref="E122:O122"/>
    <mergeCell ref="E161:O161"/>
    <mergeCell ref="E200:O200"/>
    <mergeCell ref="C11:D11"/>
    <mergeCell ref="C12:D12"/>
    <mergeCell ref="C13:D13"/>
    <mergeCell ref="C14:D14"/>
    <mergeCell ref="C15:D15"/>
    <mergeCell ref="C6:D6"/>
    <mergeCell ref="C7:D7"/>
    <mergeCell ref="C8:D8"/>
    <mergeCell ref="C9:D9"/>
    <mergeCell ref="C10:D10"/>
    <mergeCell ref="C21:D21"/>
    <mergeCell ref="C22:D22"/>
    <mergeCell ref="C23:D23"/>
    <mergeCell ref="C24:D24"/>
    <mergeCell ref="C25:D25"/>
    <mergeCell ref="C16:D16"/>
    <mergeCell ref="C17:D17"/>
    <mergeCell ref="C18:D18"/>
    <mergeCell ref="C19:D19"/>
    <mergeCell ref="C20:D20"/>
    <mergeCell ref="C31:D31"/>
    <mergeCell ref="C32:D32"/>
    <mergeCell ref="C33:D33"/>
    <mergeCell ref="C34:D34"/>
    <mergeCell ref="C35:D35"/>
    <mergeCell ref="C26:D26"/>
    <mergeCell ref="C27:D27"/>
    <mergeCell ref="C28:D28"/>
    <mergeCell ref="C29:D29"/>
    <mergeCell ref="C30:D30"/>
    <mergeCell ref="C84:D84"/>
    <mergeCell ref="C85:D85"/>
    <mergeCell ref="C86:D86"/>
    <mergeCell ref="C87:D87"/>
    <mergeCell ref="C88:D88"/>
    <mergeCell ref="C36:D36"/>
    <mergeCell ref="C37:D37"/>
    <mergeCell ref="C38:D38"/>
    <mergeCell ref="C39:D39"/>
    <mergeCell ref="C40:D40"/>
    <mergeCell ref="C44:D44"/>
    <mergeCell ref="C53:D53"/>
    <mergeCell ref="C54:D54"/>
    <mergeCell ref="C55:D55"/>
    <mergeCell ref="C56:D56"/>
    <mergeCell ref="C57:D57"/>
    <mergeCell ref="C58:D58"/>
    <mergeCell ref="C59:D59"/>
    <mergeCell ref="C60:D60"/>
    <mergeCell ref="C61:D61"/>
    <mergeCell ref="C62:D62"/>
    <mergeCell ref="C63:D63"/>
    <mergeCell ref="C64:D64"/>
    <mergeCell ref="C65:D65"/>
    <mergeCell ref="C94:D94"/>
    <mergeCell ref="C95:D95"/>
    <mergeCell ref="C96:D96"/>
    <mergeCell ref="C97:D97"/>
    <mergeCell ref="C98:D98"/>
    <mergeCell ref="C89:D89"/>
    <mergeCell ref="C90:D90"/>
    <mergeCell ref="C91:D91"/>
    <mergeCell ref="C92:D92"/>
    <mergeCell ref="C93:D93"/>
    <mergeCell ref="C104:D104"/>
    <mergeCell ref="C105:D105"/>
    <mergeCell ref="C106:D106"/>
    <mergeCell ref="C107:D107"/>
    <mergeCell ref="C108:D108"/>
    <mergeCell ref="C99:D99"/>
    <mergeCell ref="C100:D100"/>
    <mergeCell ref="C101:D101"/>
    <mergeCell ref="C102:D102"/>
    <mergeCell ref="C103:D103"/>
    <mergeCell ref="C114:D114"/>
    <mergeCell ref="C115:D115"/>
    <mergeCell ref="C116:D116"/>
    <mergeCell ref="C117:D117"/>
    <mergeCell ref="C118:D118"/>
    <mergeCell ref="C109:D109"/>
    <mergeCell ref="C110:D110"/>
    <mergeCell ref="C111:D111"/>
    <mergeCell ref="C112:D112"/>
    <mergeCell ref="C113:D113"/>
    <mergeCell ref="C128:D128"/>
    <mergeCell ref="C129:D129"/>
    <mergeCell ref="C130:D130"/>
    <mergeCell ref="C131:D131"/>
    <mergeCell ref="C132:D132"/>
    <mergeCell ref="C123:D123"/>
    <mergeCell ref="C124:D124"/>
    <mergeCell ref="C125:D125"/>
    <mergeCell ref="C126:D126"/>
    <mergeCell ref="C127:D127"/>
    <mergeCell ref="C138:D138"/>
    <mergeCell ref="C139:D139"/>
    <mergeCell ref="C140:D140"/>
    <mergeCell ref="C141:D141"/>
    <mergeCell ref="C142:D142"/>
    <mergeCell ref="C133:D133"/>
    <mergeCell ref="C134:D134"/>
    <mergeCell ref="C135:D135"/>
    <mergeCell ref="C136:D136"/>
    <mergeCell ref="C137:D137"/>
    <mergeCell ref="C148:D148"/>
    <mergeCell ref="C149:D149"/>
    <mergeCell ref="C150:D150"/>
    <mergeCell ref="C151:D151"/>
    <mergeCell ref="C152:D152"/>
    <mergeCell ref="C143:D143"/>
    <mergeCell ref="C144:D144"/>
    <mergeCell ref="C145:D145"/>
    <mergeCell ref="C146:D146"/>
    <mergeCell ref="C147:D147"/>
    <mergeCell ref="C162:D162"/>
    <mergeCell ref="C163:D163"/>
    <mergeCell ref="C164:D164"/>
    <mergeCell ref="C165:D165"/>
    <mergeCell ref="C166:D166"/>
    <mergeCell ref="C153:D153"/>
    <mergeCell ref="C154:D154"/>
    <mergeCell ref="C155:D155"/>
    <mergeCell ref="C156:D156"/>
    <mergeCell ref="C157:D157"/>
    <mergeCell ref="C172:D172"/>
    <mergeCell ref="C173:D173"/>
    <mergeCell ref="C174:D174"/>
    <mergeCell ref="C175:D175"/>
    <mergeCell ref="C176:D176"/>
    <mergeCell ref="C167:D167"/>
    <mergeCell ref="C168:D168"/>
    <mergeCell ref="C169:D169"/>
    <mergeCell ref="C170:D170"/>
    <mergeCell ref="C171:D171"/>
    <mergeCell ref="C182:D182"/>
    <mergeCell ref="C183:D183"/>
    <mergeCell ref="C184:D184"/>
    <mergeCell ref="C185:D185"/>
    <mergeCell ref="C186:D186"/>
    <mergeCell ref="C177:D177"/>
    <mergeCell ref="C178:D178"/>
    <mergeCell ref="C179:D179"/>
    <mergeCell ref="C180:D180"/>
    <mergeCell ref="C181:D181"/>
    <mergeCell ref="C192:D192"/>
    <mergeCell ref="C193:D193"/>
    <mergeCell ref="C194:D194"/>
    <mergeCell ref="C195:D195"/>
    <mergeCell ref="C196:D196"/>
    <mergeCell ref="C187:D187"/>
    <mergeCell ref="C188:D188"/>
    <mergeCell ref="C189:D189"/>
    <mergeCell ref="C190:D190"/>
    <mergeCell ref="C191:D191"/>
    <mergeCell ref="C206:D206"/>
    <mergeCell ref="C207:D207"/>
    <mergeCell ref="C208:D208"/>
    <mergeCell ref="C209:D209"/>
    <mergeCell ref="C210:D210"/>
    <mergeCell ref="C201:D201"/>
    <mergeCell ref="C202:D202"/>
    <mergeCell ref="C203:D203"/>
    <mergeCell ref="C204:D204"/>
    <mergeCell ref="C205:D205"/>
    <mergeCell ref="C216:D216"/>
    <mergeCell ref="C217:D217"/>
    <mergeCell ref="C218:D218"/>
    <mergeCell ref="C219:D219"/>
    <mergeCell ref="C220:D220"/>
    <mergeCell ref="C211:D211"/>
    <mergeCell ref="C212:D212"/>
    <mergeCell ref="C213:D213"/>
    <mergeCell ref="C214:D214"/>
    <mergeCell ref="C215:D215"/>
    <mergeCell ref="C226:D226"/>
    <mergeCell ref="C227:D227"/>
    <mergeCell ref="C228:D228"/>
    <mergeCell ref="C229:D229"/>
    <mergeCell ref="C230:D230"/>
    <mergeCell ref="C221:D221"/>
    <mergeCell ref="C222:D222"/>
    <mergeCell ref="C223:D223"/>
    <mergeCell ref="C224:D224"/>
    <mergeCell ref="C225:D225"/>
    <mergeCell ref="C240:D240"/>
    <mergeCell ref="C241:D241"/>
    <mergeCell ref="C242:D242"/>
    <mergeCell ref="C243:D243"/>
    <mergeCell ref="C244:D244"/>
    <mergeCell ref="C231:D231"/>
    <mergeCell ref="C232:D232"/>
    <mergeCell ref="C233:D233"/>
    <mergeCell ref="C234:D234"/>
    <mergeCell ref="C235:D235"/>
    <mergeCell ref="C273:D273"/>
    <mergeCell ref="C274:D274"/>
    <mergeCell ref="C265:D265"/>
    <mergeCell ref="C266:D266"/>
    <mergeCell ref="C267:D267"/>
    <mergeCell ref="C268:D268"/>
    <mergeCell ref="C269:D269"/>
    <mergeCell ref="C260:D260"/>
    <mergeCell ref="C261:D261"/>
    <mergeCell ref="C262:D262"/>
    <mergeCell ref="C263:D263"/>
    <mergeCell ref="C264:D264"/>
    <mergeCell ref="C5:D5"/>
    <mergeCell ref="C83:D83"/>
    <mergeCell ref="C122:D122"/>
    <mergeCell ref="C161:D161"/>
    <mergeCell ref="C200:D200"/>
    <mergeCell ref="C239:D239"/>
    <mergeCell ref="C270:D270"/>
    <mergeCell ref="C271:D271"/>
    <mergeCell ref="C272:D272"/>
    <mergeCell ref="C255:D255"/>
    <mergeCell ref="C256:D256"/>
    <mergeCell ref="C257:D257"/>
    <mergeCell ref="C258:D258"/>
    <mergeCell ref="C259:D259"/>
    <mergeCell ref="C250:D250"/>
    <mergeCell ref="C251:D251"/>
    <mergeCell ref="C252:D252"/>
    <mergeCell ref="C253:D253"/>
    <mergeCell ref="C254:D254"/>
    <mergeCell ref="C245:D245"/>
    <mergeCell ref="C246:D246"/>
    <mergeCell ref="C247:D247"/>
    <mergeCell ref="C248:D248"/>
    <mergeCell ref="C249:D249"/>
    <mergeCell ref="E44:O44"/>
    <mergeCell ref="C45:D45"/>
    <mergeCell ref="C46:D46"/>
    <mergeCell ref="C47:D47"/>
    <mergeCell ref="C48:D48"/>
    <mergeCell ref="C49:D49"/>
    <mergeCell ref="C50:D50"/>
    <mergeCell ref="C51:D51"/>
    <mergeCell ref="C52:D52"/>
    <mergeCell ref="C75:D75"/>
    <mergeCell ref="C76:D76"/>
    <mergeCell ref="C77:D77"/>
    <mergeCell ref="C78:D78"/>
    <mergeCell ref="C79:D79"/>
    <mergeCell ref="C66:D66"/>
    <mergeCell ref="C67:D67"/>
    <mergeCell ref="C68:D68"/>
    <mergeCell ref="C69:D69"/>
    <mergeCell ref="C70:D70"/>
    <mergeCell ref="C71:D71"/>
    <mergeCell ref="C72:D72"/>
    <mergeCell ref="C73:D73"/>
    <mergeCell ref="C74:D74"/>
  </mergeCells>
  <conditionalFormatting sqref="Q124:R155 E84:P84 E123:P123 E162:P162 E201:P201 E240:P240 E6:P6 F236:O236 F197:O197 F158:O158 F119:O119 F41:O41 F124:O155 F241:O272 F85:O116 F163:O194 F202:O233">
    <cfRule type="cellIs" dxfId="1573" priority="161" operator="equal">
      <formula>0</formula>
    </cfRule>
  </conditionalFormatting>
  <conditionalFormatting sqref="E241:E274">
    <cfRule type="cellIs" dxfId="1572" priority="122" operator="equal">
      <formula>0</formula>
    </cfRule>
  </conditionalFormatting>
  <conditionalFormatting sqref="Q162">
    <cfRule type="cellIs" dxfId="1571" priority="148" operator="equal">
      <formula>0</formula>
    </cfRule>
  </conditionalFormatting>
  <conditionalFormatting sqref="Q84">
    <cfRule type="cellIs" dxfId="1570" priority="190" operator="equal">
      <formula>0</formula>
    </cfRule>
  </conditionalFormatting>
  <conditionalFormatting sqref="E85:E118">
    <cfRule type="cellIs" dxfId="1569" priority="194" operator="equal">
      <formula>0</formula>
    </cfRule>
  </conditionalFormatting>
  <conditionalFormatting sqref="R84">
    <cfRule type="cellIs" dxfId="1568" priority="191" operator="equal">
      <formula>0</formula>
    </cfRule>
  </conditionalFormatting>
  <conditionalFormatting sqref="Q85:R116">
    <cfRule type="cellIs" dxfId="1567" priority="188" operator="equal">
      <formula>0</formula>
    </cfRule>
  </conditionalFormatting>
  <conditionalFormatting sqref="Q85:R116">
    <cfRule type="dataBar" priority="189">
      <dataBar>
        <cfvo type="min"/>
        <cfvo type="max"/>
        <color rgb="FF008AEF"/>
      </dataBar>
      <extLst>
        <ext xmlns:x14="http://schemas.microsoft.com/office/spreadsheetml/2009/9/main" uri="{B025F937-C7B1-47D3-B67F-A62EFF666E3E}">
          <x14:id>{82BEB79F-A2B4-4E6B-84C5-907666929074}</x14:id>
        </ext>
      </extLst>
    </cfRule>
  </conditionalFormatting>
  <conditionalFormatting sqref="P85:P116">
    <cfRule type="cellIs" dxfId="1566" priority="186" operator="equal">
      <formula>0</formula>
    </cfRule>
  </conditionalFormatting>
  <conditionalFormatting sqref="P117:P118">
    <cfRule type="cellIs" dxfId="1565" priority="182" operator="equal">
      <formula>0</formula>
    </cfRule>
  </conditionalFormatting>
  <conditionalFormatting sqref="P85:P116">
    <cfRule type="dataBar" priority="187">
      <dataBar>
        <cfvo type="min"/>
        <cfvo type="max"/>
        <color rgb="FF008AEF"/>
      </dataBar>
      <extLst>
        <ext xmlns:x14="http://schemas.microsoft.com/office/spreadsheetml/2009/9/main" uri="{B025F937-C7B1-47D3-B67F-A62EFF666E3E}">
          <x14:id>{45616103-4F14-49BE-9624-F7B6FFD9059B}</x14:id>
        </ext>
      </extLst>
    </cfRule>
  </conditionalFormatting>
  <conditionalFormatting sqref="Q118:R118">
    <cfRule type="cellIs" dxfId="1564" priority="184" operator="equal">
      <formula>0</formula>
    </cfRule>
  </conditionalFormatting>
  <conditionalFormatting sqref="Q118:R118">
    <cfRule type="dataBar" priority="185">
      <dataBar>
        <cfvo type="min"/>
        <cfvo type="max"/>
        <color rgb="FF008AEF"/>
      </dataBar>
      <extLst>
        <ext xmlns:x14="http://schemas.microsoft.com/office/spreadsheetml/2009/9/main" uri="{B025F937-C7B1-47D3-B67F-A62EFF666E3E}">
          <x14:id>{29CF84E0-E78B-4E09-BE37-5271D361B28E}</x14:id>
        </ext>
      </extLst>
    </cfRule>
  </conditionalFormatting>
  <conditionalFormatting sqref="P117:P118">
    <cfRule type="dataBar" priority="183">
      <dataBar>
        <cfvo type="min"/>
        <cfvo type="max"/>
        <color rgb="FF008AEF"/>
      </dataBar>
      <extLst>
        <ext xmlns:x14="http://schemas.microsoft.com/office/spreadsheetml/2009/9/main" uri="{B025F937-C7B1-47D3-B67F-A62EFF666E3E}">
          <x14:id>{019EE8F1-CA01-40C4-84FF-32FFFA7B8309}</x14:id>
        </ext>
      </extLst>
    </cfRule>
  </conditionalFormatting>
  <conditionalFormatting sqref="Q123">
    <cfRule type="cellIs" dxfId="1563" priority="163" operator="equal">
      <formula>0</formula>
    </cfRule>
  </conditionalFormatting>
  <conditionalFormatting sqref="P202:P233">
    <cfRule type="cellIs" dxfId="1562" priority="129" operator="equal">
      <formula>0</formula>
    </cfRule>
  </conditionalFormatting>
  <conditionalFormatting sqref="R123">
    <cfRule type="cellIs" dxfId="1561" priority="164" operator="equal">
      <formula>0</formula>
    </cfRule>
  </conditionalFormatting>
  <conditionalFormatting sqref="Q124:R155">
    <cfRule type="dataBar" priority="162">
      <dataBar>
        <cfvo type="min"/>
        <cfvo type="max"/>
        <color rgb="FF008AEF"/>
      </dataBar>
      <extLst>
        <ext xmlns:x14="http://schemas.microsoft.com/office/spreadsheetml/2009/9/main" uri="{B025F937-C7B1-47D3-B67F-A62EFF666E3E}">
          <x14:id>{0168160D-3472-42B4-B742-A3030736FA46}</x14:id>
        </ext>
      </extLst>
    </cfRule>
  </conditionalFormatting>
  <conditionalFormatting sqref="P124:P155">
    <cfRule type="cellIs" dxfId="1560" priority="159" operator="equal">
      <formula>0</formula>
    </cfRule>
  </conditionalFormatting>
  <conditionalFormatting sqref="P156:P157">
    <cfRule type="cellIs" dxfId="1559" priority="155" operator="equal">
      <formula>0</formula>
    </cfRule>
  </conditionalFormatting>
  <conditionalFormatting sqref="P124:P155">
    <cfRule type="dataBar" priority="160">
      <dataBar>
        <cfvo type="min"/>
        <cfvo type="max"/>
        <color rgb="FF008AEF"/>
      </dataBar>
      <extLst>
        <ext xmlns:x14="http://schemas.microsoft.com/office/spreadsheetml/2009/9/main" uri="{B025F937-C7B1-47D3-B67F-A62EFF666E3E}">
          <x14:id>{7C3C3EFC-BEB1-4498-883D-696D09707B26}</x14:id>
        </ext>
      </extLst>
    </cfRule>
  </conditionalFormatting>
  <conditionalFormatting sqref="Q157:R157">
    <cfRule type="cellIs" dxfId="1558" priority="157" operator="equal">
      <formula>0</formula>
    </cfRule>
  </conditionalFormatting>
  <conditionalFormatting sqref="Q157:R157">
    <cfRule type="dataBar" priority="158">
      <dataBar>
        <cfvo type="min"/>
        <cfvo type="max"/>
        <color rgb="FF008AEF"/>
      </dataBar>
      <extLst>
        <ext xmlns:x14="http://schemas.microsoft.com/office/spreadsheetml/2009/9/main" uri="{B025F937-C7B1-47D3-B67F-A62EFF666E3E}">
          <x14:id>{65DB4C67-3351-4AA2-93EB-AB26D4E28A66}</x14:id>
        </ext>
      </extLst>
    </cfRule>
  </conditionalFormatting>
  <conditionalFormatting sqref="P156:P157">
    <cfRule type="dataBar" priority="156">
      <dataBar>
        <cfvo type="min"/>
        <cfvo type="max"/>
        <color rgb="FF008AEF"/>
      </dataBar>
      <extLst>
        <ext xmlns:x14="http://schemas.microsoft.com/office/spreadsheetml/2009/9/main" uri="{B025F937-C7B1-47D3-B67F-A62EFF666E3E}">
          <x14:id>{90C4AF90-019F-46E8-9414-C197DA0327FF}</x14:id>
        </ext>
      </extLst>
    </cfRule>
  </conditionalFormatting>
  <conditionalFormatting sqref="E124:E157">
    <cfRule type="cellIs" dxfId="1557" priority="167" operator="equal">
      <formula>0</formula>
    </cfRule>
  </conditionalFormatting>
  <conditionalFormatting sqref="Q274:R274">
    <cfRule type="cellIs" dxfId="1556" priority="112" operator="equal">
      <formula>0</formula>
    </cfRule>
  </conditionalFormatting>
  <conditionalFormatting sqref="Q163:R194">
    <cfRule type="cellIs" dxfId="1555" priority="146" operator="equal">
      <formula>0</formula>
    </cfRule>
  </conditionalFormatting>
  <conditionalFormatting sqref="R162">
    <cfRule type="cellIs" dxfId="1554" priority="149" operator="equal">
      <formula>0</formula>
    </cfRule>
  </conditionalFormatting>
  <conditionalFormatting sqref="Q163:R194">
    <cfRule type="dataBar" priority="147">
      <dataBar>
        <cfvo type="min"/>
        <cfvo type="max"/>
        <color rgb="FF008AEF"/>
      </dataBar>
      <extLst>
        <ext xmlns:x14="http://schemas.microsoft.com/office/spreadsheetml/2009/9/main" uri="{B025F937-C7B1-47D3-B67F-A62EFF666E3E}">
          <x14:id>{6A6E03C8-B809-4C53-B13B-992DB78F3500}</x14:id>
        </ext>
      </extLst>
    </cfRule>
  </conditionalFormatting>
  <conditionalFormatting sqref="P163:P194">
    <cfRule type="cellIs" dxfId="1553" priority="144" operator="equal">
      <formula>0</formula>
    </cfRule>
  </conditionalFormatting>
  <conditionalFormatting sqref="P195:P196">
    <cfRule type="cellIs" dxfId="1552" priority="140" operator="equal">
      <formula>0</formula>
    </cfRule>
  </conditionalFormatting>
  <conditionalFormatting sqref="P163:P194">
    <cfRule type="dataBar" priority="145">
      <dataBar>
        <cfvo type="min"/>
        <cfvo type="max"/>
        <color rgb="FF008AEF"/>
      </dataBar>
      <extLst>
        <ext xmlns:x14="http://schemas.microsoft.com/office/spreadsheetml/2009/9/main" uri="{B025F937-C7B1-47D3-B67F-A62EFF666E3E}">
          <x14:id>{FD7D43E2-99F7-41A9-903E-BB79E23F5A77}</x14:id>
        </ext>
      </extLst>
    </cfRule>
  </conditionalFormatting>
  <conditionalFormatting sqref="Q196:R196">
    <cfRule type="cellIs" dxfId="1551" priority="142" operator="equal">
      <formula>0</formula>
    </cfRule>
  </conditionalFormatting>
  <conditionalFormatting sqref="Q196:R196">
    <cfRule type="dataBar" priority="143">
      <dataBar>
        <cfvo type="min"/>
        <cfvo type="max"/>
        <color rgb="FF008AEF"/>
      </dataBar>
      <extLst>
        <ext xmlns:x14="http://schemas.microsoft.com/office/spreadsheetml/2009/9/main" uri="{B025F937-C7B1-47D3-B67F-A62EFF666E3E}">
          <x14:id>{627AB8C0-E749-47A2-A4CB-E881C24428EE}</x14:id>
        </ext>
      </extLst>
    </cfRule>
  </conditionalFormatting>
  <conditionalFormatting sqref="P195:P196">
    <cfRule type="dataBar" priority="141">
      <dataBar>
        <cfvo type="min"/>
        <cfvo type="max"/>
        <color rgb="FF008AEF"/>
      </dataBar>
      <extLst>
        <ext xmlns:x14="http://schemas.microsoft.com/office/spreadsheetml/2009/9/main" uri="{B025F937-C7B1-47D3-B67F-A62EFF666E3E}">
          <x14:id>{7DD43CC6-BE42-46DE-A59F-00EA0C296E69}</x14:id>
        </ext>
      </extLst>
    </cfRule>
  </conditionalFormatting>
  <conditionalFormatting sqref="E163:E196">
    <cfRule type="cellIs" dxfId="1550" priority="152" operator="equal">
      <formula>0</formula>
    </cfRule>
  </conditionalFormatting>
  <conditionalFormatting sqref="Q202:R233">
    <cfRule type="cellIs" dxfId="1549" priority="131" operator="equal">
      <formula>0</formula>
    </cfRule>
  </conditionalFormatting>
  <conditionalFormatting sqref="Q201">
    <cfRule type="cellIs" dxfId="1548" priority="133" operator="equal">
      <formula>0</formula>
    </cfRule>
  </conditionalFormatting>
  <conditionalFormatting sqref="R201">
    <cfRule type="cellIs" dxfId="1547" priority="134" operator="equal">
      <formula>0</formula>
    </cfRule>
  </conditionalFormatting>
  <conditionalFormatting sqref="Q202:R233">
    <cfRule type="dataBar" priority="132">
      <dataBar>
        <cfvo type="min"/>
        <cfvo type="max"/>
        <color rgb="FF008AEF"/>
      </dataBar>
      <extLst>
        <ext xmlns:x14="http://schemas.microsoft.com/office/spreadsheetml/2009/9/main" uri="{B025F937-C7B1-47D3-B67F-A62EFF666E3E}">
          <x14:id>{D98CF225-842C-498D-B338-7E48CE129030}</x14:id>
        </ext>
      </extLst>
    </cfRule>
  </conditionalFormatting>
  <conditionalFormatting sqref="P234:P235">
    <cfRule type="cellIs" dxfId="1546" priority="125" operator="equal">
      <formula>0</formula>
    </cfRule>
  </conditionalFormatting>
  <conditionalFormatting sqref="P202:P233">
    <cfRule type="dataBar" priority="130">
      <dataBar>
        <cfvo type="min"/>
        <cfvo type="max"/>
        <color rgb="FF008AEF"/>
      </dataBar>
      <extLst>
        <ext xmlns:x14="http://schemas.microsoft.com/office/spreadsheetml/2009/9/main" uri="{B025F937-C7B1-47D3-B67F-A62EFF666E3E}">
          <x14:id>{4E2B4A00-B861-424B-ABC0-D44BA1C44506}</x14:id>
        </ext>
      </extLst>
    </cfRule>
  </conditionalFormatting>
  <conditionalFormatting sqref="Q235:R235">
    <cfRule type="cellIs" dxfId="1545" priority="127" operator="equal">
      <formula>0</formula>
    </cfRule>
  </conditionalFormatting>
  <conditionalFormatting sqref="Q235:R235">
    <cfRule type="dataBar" priority="128">
      <dataBar>
        <cfvo type="min"/>
        <cfvo type="max"/>
        <color rgb="FF008AEF"/>
      </dataBar>
      <extLst>
        <ext xmlns:x14="http://schemas.microsoft.com/office/spreadsheetml/2009/9/main" uri="{B025F937-C7B1-47D3-B67F-A62EFF666E3E}">
          <x14:id>{0AA33072-B57C-4280-9E21-52CFB8D75A88}</x14:id>
        </ext>
      </extLst>
    </cfRule>
  </conditionalFormatting>
  <conditionalFormatting sqref="P234:P235">
    <cfRule type="dataBar" priority="126">
      <dataBar>
        <cfvo type="min"/>
        <cfvo type="max"/>
        <color rgb="FF008AEF"/>
      </dataBar>
      <extLst>
        <ext xmlns:x14="http://schemas.microsoft.com/office/spreadsheetml/2009/9/main" uri="{B025F937-C7B1-47D3-B67F-A62EFF666E3E}">
          <x14:id>{E7077230-1912-4B58-BB61-B9A56287E467}</x14:id>
        </ext>
      </extLst>
    </cfRule>
  </conditionalFormatting>
  <conditionalFormatting sqref="E202:E235">
    <cfRule type="cellIs" dxfId="1544" priority="137" operator="equal">
      <formula>0</formula>
    </cfRule>
  </conditionalFormatting>
  <conditionalFormatting sqref="Q241:R272">
    <cfRule type="cellIs" dxfId="1543" priority="116" operator="equal">
      <formula>0</formula>
    </cfRule>
  </conditionalFormatting>
  <conditionalFormatting sqref="Q240">
    <cfRule type="cellIs" dxfId="1542" priority="118" operator="equal">
      <formula>0</formula>
    </cfRule>
  </conditionalFormatting>
  <conditionalFormatting sqref="R240">
    <cfRule type="cellIs" dxfId="1541" priority="119" operator="equal">
      <formula>0</formula>
    </cfRule>
  </conditionalFormatting>
  <conditionalFormatting sqref="P241:P274">
    <cfRule type="cellIs" dxfId="1540" priority="114" operator="equal">
      <formula>0</formula>
    </cfRule>
  </conditionalFormatting>
  <conditionalFormatting sqref="Q274:R274">
    <cfRule type="dataBar" priority="113">
      <dataBar>
        <cfvo type="min"/>
        <cfvo type="max"/>
        <color rgb="FF008AEF"/>
      </dataBar>
      <extLst>
        <ext xmlns:x14="http://schemas.microsoft.com/office/spreadsheetml/2009/9/main" uri="{B025F937-C7B1-47D3-B67F-A62EFF666E3E}">
          <x14:id>{52CD5B19-4E68-4CC2-A80B-1619FD1754D5}</x14:id>
        </ext>
      </extLst>
    </cfRule>
  </conditionalFormatting>
  <conditionalFormatting sqref="Q40:R40">
    <cfRule type="cellIs" dxfId="1539" priority="90" operator="equal">
      <formula>0</formula>
    </cfRule>
  </conditionalFormatting>
  <conditionalFormatting sqref="P39:P40">
    <cfRule type="cellIs" dxfId="1538" priority="88" operator="equal">
      <formula>0</formula>
    </cfRule>
  </conditionalFormatting>
  <conditionalFormatting sqref="Q6">
    <cfRule type="cellIs" dxfId="1537" priority="96" operator="equal">
      <formula>0</formula>
    </cfRule>
  </conditionalFormatting>
  <conditionalFormatting sqref="E7:E40">
    <cfRule type="cellIs" dxfId="1536" priority="100" operator="equal">
      <formula>0</formula>
    </cfRule>
  </conditionalFormatting>
  <conditionalFormatting sqref="R6">
    <cfRule type="cellIs" dxfId="1535" priority="97" operator="equal">
      <formula>0</formula>
    </cfRule>
  </conditionalFormatting>
  <conditionalFormatting sqref="Q7:R38">
    <cfRule type="cellIs" dxfId="1534" priority="94" operator="equal">
      <formula>0</formula>
    </cfRule>
  </conditionalFormatting>
  <conditionalFormatting sqref="Q7:R38">
    <cfRule type="dataBar" priority="95">
      <dataBar>
        <cfvo type="min"/>
        <cfvo type="max"/>
        <color rgb="FF008AEF"/>
      </dataBar>
      <extLst>
        <ext xmlns:x14="http://schemas.microsoft.com/office/spreadsheetml/2009/9/main" uri="{B025F937-C7B1-47D3-B67F-A62EFF666E3E}">
          <x14:id>{CFE862CA-6AF0-4BF3-A895-0CC3A5FC7761}</x14:id>
        </ext>
      </extLst>
    </cfRule>
  </conditionalFormatting>
  <conditionalFormatting sqref="P7:P38">
    <cfRule type="cellIs" dxfId="1533" priority="92" operator="equal">
      <formula>0</formula>
    </cfRule>
  </conditionalFormatting>
  <conditionalFormatting sqref="P7:P38">
    <cfRule type="dataBar" priority="93">
      <dataBar>
        <cfvo type="min"/>
        <cfvo type="max"/>
        <color rgb="FF008AEF"/>
      </dataBar>
      <extLst>
        <ext xmlns:x14="http://schemas.microsoft.com/office/spreadsheetml/2009/9/main" uri="{B025F937-C7B1-47D3-B67F-A62EFF666E3E}">
          <x14:id>{11851BFA-02E7-418B-81C4-07796C3D8A01}</x14:id>
        </ext>
      </extLst>
    </cfRule>
  </conditionalFormatting>
  <conditionalFormatting sqref="Q40:R40">
    <cfRule type="dataBar" priority="91">
      <dataBar>
        <cfvo type="min"/>
        <cfvo type="max"/>
        <color rgb="FF008AEF"/>
      </dataBar>
      <extLst>
        <ext xmlns:x14="http://schemas.microsoft.com/office/spreadsheetml/2009/9/main" uri="{B025F937-C7B1-47D3-B67F-A62EFF666E3E}">
          <x14:id>{50BADE03-35B1-49E3-AE7C-929050E19977}</x14:id>
        </ext>
      </extLst>
    </cfRule>
  </conditionalFormatting>
  <conditionalFormatting sqref="P39:P40">
    <cfRule type="dataBar" priority="89">
      <dataBar>
        <cfvo type="min"/>
        <cfvo type="max"/>
        <color rgb="FF008AEF"/>
      </dataBar>
      <extLst>
        <ext xmlns:x14="http://schemas.microsoft.com/office/spreadsheetml/2009/9/main" uri="{B025F937-C7B1-47D3-B67F-A62EFF666E3E}">
          <x14:id>{CE79D97D-AAC8-416B-B039-7F50DDE74FE3}</x14:id>
        </ext>
      </extLst>
    </cfRule>
  </conditionalFormatting>
  <conditionalFormatting sqref="E120:E121">
    <cfRule type="cellIs" dxfId="1532" priority="87" operator="equal">
      <formula>0</formula>
    </cfRule>
  </conditionalFormatting>
  <conditionalFormatting sqref="E236">
    <cfRule type="cellIs" dxfId="1531" priority="83" operator="equal">
      <formula>0</formula>
    </cfRule>
  </conditionalFormatting>
  <conditionalFormatting sqref="E197">
    <cfRule type="cellIs" dxfId="1530" priority="80" operator="equal">
      <formula>0</formula>
    </cfRule>
  </conditionalFormatting>
  <conditionalFormatting sqref="E158">
    <cfRule type="cellIs" dxfId="1529" priority="77" operator="equal">
      <formula>0</formula>
    </cfRule>
  </conditionalFormatting>
  <conditionalFormatting sqref="E119">
    <cfRule type="cellIs" dxfId="1528" priority="74" operator="equal">
      <formula>0</formula>
    </cfRule>
  </conditionalFormatting>
  <conditionalFormatting sqref="E41">
    <cfRule type="cellIs" dxfId="1527" priority="71" operator="equal">
      <formula>0</formula>
    </cfRule>
  </conditionalFormatting>
  <conditionalFormatting sqref="F236:O236">
    <cfRule type="dataBar" priority="983">
      <dataBar>
        <cfvo type="min"/>
        <cfvo type="max"/>
        <color rgb="FF008AEF"/>
      </dataBar>
      <extLst>
        <ext xmlns:x14="http://schemas.microsoft.com/office/spreadsheetml/2009/9/main" uri="{B025F937-C7B1-47D3-B67F-A62EFF666E3E}">
          <x14:id>{739D3D82-2602-4CB4-8AB2-444453215522}</x14:id>
        </ext>
      </extLst>
    </cfRule>
  </conditionalFormatting>
  <conditionalFormatting sqref="F197:O197">
    <cfRule type="dataBar" priority="985">
      <dataBar>
        <cfvo type="min"/>
        <cfvo type="max"/>
        <color rgb="FF008AEF"/>
      </dataBar>
      <extLst>
        <ext xmlns:x14="http://schemas.microsoft.com/office/spreadsheetml/2009/9/main" uri="{B025F937-C7B1-47D3-B67F-A62EFF666E3E}">
          <x14:id>{5FBE52FB-9429-4CBF-AEF5-3C5B536AE741}</x14:id>
        </ext>
      </extLst>
    </cfRule>
  </conditionalFormatting>
  <conditionalFormatting sqref="F158:O158">
    <cfRule type="dataBar" priority="987">
      <dataBar>
        <cfvo type="min"/>
        <cfvo type="max"/>
        <color rgb="FF008AEF"/>
      </dataBar>
      <extLst>
        <ext xmlns:x14="http://schemas.microsoft.com/office/spreadsheetml/2009/9/main" uri="{B025F937-C7B1-47D3-B67F-A62EFF666E3E}">
          <x14:id>{0F1A0D5A-5225-452B-BBA6-493BE12FD3E1}</x14:id>
        </ext>
      </extLst>
    </cfRule>
  </conditionalFormatting>
  <conditionalFormatting sqref="F119:O119">
    <cfRule type="dataBar" priority="989">
      <dataBar>
        <cfvo type="min"/>
        <cfvo type="max"/>
        <color rgb="FF008AEF"/>
      </dataBar>
      <extLst>
        <ext xmlns:x14="http://schemas.microsoft.com/office/spreadsheetml/2009/9/main" uri="{B025F937-C7B1-47D3-B67F-A62EFF666E3E}">
          <x14:id>{D4F37B6E-C93A-4C40-A679-EA3899EB9F11}</x14:id>
        </ext>
      </extLst>
    </cfRule>
  </conditionalFormatting>
  <conditionalFormatting sqref="F41:O41">
    <cfRule type="dataBar" priority="991">
      <dataBar>
        <cfvo type="min"/>
        <cfvo type="max"/>
        <color rgb="FF008AEF"/>
      </dataBar>
      <extLst>
        <ext xmlns:x14="http://schemas.microsoft.com/office/spreadsheetml/2009/9/main" uri="{B025F937-C7B1-47D3-B67F-A62EFF666E3E}">
          <x14:id>{E3CBD75B-BCC2-45E7-9418-5F7C12778BDF}</x14:id>
        </ext>
      </extLst>
    </cfRule>
  </conditionalFormatting>
  <conditionalFormatting sqref="C195:C196">
    <cfRule type="cellIs" dxfId="1526" priority="48" operator="equal">
      <formula>0</formula>
    </cfRule>
  </conditionalFormatting>
  <conditionalFormatting sqref="C162">
    <cfRule type="cellIs" dxfId="1525" priority="50" operator="equal">
      <formula>0</formula>
    </cfRule>
  </conditionalFormatting>
  <conditionalFormatting sqref="C163:C194">
    <cfRule type="cellIs" dxfId="1524" priority="49" operator="equal">
      <formula>0</formula>
    </cfRule>
  </conditionalFormatting>
  <conditionalFormatting sqref="C234:C235">
    <cfRule type="cellIs" dxfId="1523" priority="45" operator="equal">
      <formula>0</formula>
    </cfRule>
  </conditionalFormatting>
  <conditionalFormatting sqref="C201">
    <cfRule type="cellIs" dxfId="1522" priority="47" operator="equal">
      <formula>0</formula>
    </cfRule>
  </conditionalFormatting>
  <conditionalFormatting sqref="C202:C233">
    <cfRule type="cellIs" dxfId="1521" priority="46" operator="equal">
      <formula>0</formula>
    </cfRule>
  </conditionalFormatting>
  <conditionalFormatting sqref="C273:C274">
    <cfRule type="cellIs" dxfId="1520" priority="42" operator="equal">
      <formula>0</formula>
    </cfRule>
  </conditionalFormatting>
  <conditionalFormatting sqref="C240">
    <cfRule type="cellIs" dxfId="1519" priority="44" operator="equal">
      <formula>0</formula>
    </cfRule>
  </conditionalFormatting>
  <conditionalFormatting sqref="C241:C272">
    <cfRule type="cellIs" dxfId="1518" priority="43" operator="equal">
      <formula>0</formula>
    </cfRule>
  </conditionalFormatting>
  <conditionalFormatting sqref="C6">
    <cfRule type="cellIs" dxfId="1517" priority="38" operator="equal">
      <formula>0</formula>
    </cfRule>
  </conditionalFormatting>
  <conditionalFormatting sqref="C7:C38">
    <cfRule type="cellIs" dxfId="1516" priority="37" operator="equal">
      <formula>0</formula>
    </cfRule>
  </conditionalFormatting>
  <conditionalFormatting sqref="C39:C40">
    <cfRule type="cellIs" dxfId="1515" priority="36" operator="equal">
      <formula>0</formula>
    </cfRule>
  </conditionalFormatting>
  <conditionalFormatting sqref="C123">
    <cfRule type="cellIs" dxfId="1514" priority="35" operator="equal">
      <formula>0</formula>
    </cfRule>
  </conditionalFormatting>
  <conditionalFormatting sqref="C5">
    <cfRule type="cellIs" dxfId="1513" priority="34" operator="equal">
      <formula>0</formula>
    </cfRule>
  </conditionalFormatting>
  <conditionalFormatting sqref="C122">
    <cfRule type="cellIs" dxfId="1512" priority="33" operator="equal">
      <formula>0</formula>
    </cfRule>
  </conditionalFormatting>
  <conditionalFormatting sqref="C84">
    <cfRule type="cellIs" dxfId="1511" priority="32" operator="equal">
      <formula>0</formula>
    </cfRule>
  </conditionalFormatting>
  <conditionalFormatting sqref="C83">
    <cfRule type="cellIs" dxfId="1510" priority="31" operator="equal">
      <formula>0</formula>
    </cfRule>
  </conditionalFormatting>
  <conditionalFormatting sqref="C85:C116">
    <cfRule type="cellIs" dxfId="1509" priority="30" operator="equal">
      <formula>0</formula>
    </cfRule>
  </conditionalFormatting>
  <conditionalFormatting sqref="C117:C118">
    <cfRule type="cellIs" dxfId="1508" priority="29" operator="equal">
      <formula>0</formula>
    </cfRule>
  </conditionalFormatting>
  <conditionalFormatting sqref="C124:C155">
    <cfRule type="cellIs" dxfId="1507" priority="28" operator="equal">
      <formula>0</formula>
    </cfRule>
  </conditionalFormatting>
  <conditionalFormatting sqref="C156:C157">
    <cfRule type="cellIs" dxfId="1506" priority="27" operator="equal">
      <formula>0</formula>
    </cfRule>
  </conditionalFormatting>
  <conditionalFormatting sqref="C161">
    <cfRule type="cellIs" dxfId="1505" priority="26" operator="equal">
      <formula>0</formula>
    </cfRule>
  </conditionalFormatting>
  <conditionalFormatting sqref="C200">
    <cfRule type="cellIs" dxfId="1504" priority="25" operator="equal">
      <formula>0</formula>
    </cfRule>
  </conditionalFormatting>
  <conditionalFormatting sqref="C239">
    <cfRule type="cellIs" dxfId="1503" priority="24" operator="equal">
      <formula>0</formula>
    </cfRule>
  </conditionalFormatting>
  <conditionalFormatting sqref="Q241:R272">
    <cfRule type="dataBar" priority="1589">
      <dataBar>
        <cfvo type="min"/>
        <cfvo type="max"/>
        <color rgb="FF008AEF"/>
      </dataBar>
      <extLst>
        <ext xmlns:x14="http://schemas.microsoft.com/office/spreadsheetml/2009/9/main" uri="{B025F937-C7B1-47D3-B67F-A62EFF666E3E}">
          <x14:id>{7008CA23-E4CB-4F7D-847E-55133847ACB0}</x14:id>
        </ext>
      </extLst>
    </cfRule>
  </conditionalFormatting>
  <conditionalFormatting sqref="P241:P274">
    <cfRule type="dataBar" priority="1590">
      <dataBar>
        <cfvo type="min"/>
        <cfvo type="max"/>
        <color rgb="FF008AEF"/>
      </dataBar>
      <extLst>
        <ext xmlns:x14="http://schemas.microsoft.com/office/spreadsheetml/2009/9/main" uri="{B025F937-C7B1-47D3-B67F-A62EFF666E3E}">
          <x14:id>{E2FC4EAE-E002-4F7E-9FE7-012E1A752CE6}</x14:id>
        </ext>
      </extLst>
    </cfRule>
  </conditionalFormatting>
  <conditionalFormatting sqref="F275:O275">
    <cfRule type="cellIs" dxfId="1502" priority="21" operator="equal">
      <formula>0</formula>
    </cfRule>
  </conditionalFormatting>
  <conditionalFormatting sqref="E275">
    <cfRule type="cellIs" dxfId="1501" priority="20" operator="equal">
      <formula>0</formula>
    </cfRule>
  </conditionalFormatting>
  <conditionalFormatting sqref="F275:O275">
    <cfRule type="dataBar" priority="22">
      <dataBar>
        <cfvo type="min"/>
        <cfvo type="max"/>
        <color rgb="FF008AEF"/>
      </dataBar>
      <extLst>
        <ext xmlns:x14="http://schemas.microsoft.com/office/spreadsheetml/2009/9/main" uri="{B025F937-C7B1-47D3-B67F-A62EFF666E3E}">
          <x14:id>{6F7A1A89-6607-4D38-A7E1-BB1003C8337B}</x14:id>
        </ext>
      </extLst>
    </cfRule>
  </conditionalFormatting>
  <conditionalFormatting sqref="E45:P45 F80:O80 F46:O77">
    <cfRule type="cellIs" dxfId="1500" priority="18" operator="equal">
      <formula>0</formula>
    </cfRule>
  </conditionalFormatting>
  <conditionalFormatting sqref="Q79:R79">
    <cfRule type="cellIs" dxfId="1499" priority="9" operator="equal">
      <formula>0</formula>
    </cfRule>
  </conditionalFormatting>
  <conditionalFormatting sqref="P78:P79">
    <cfRule type="cellIs" dxfId="1498" priority="7" operator="equal">
      <formula>0</formula>
    </cfRule>
  </conditionalFormatting>
  <conditionalFormatting sqref="Q45">
    <cfRule type="cellIs" dxfId="1497" priority="15" operator="equal">
      <formula>0</formula>
    </cfRule>
  </conditionalFormatting>
  <conditionalFormatting sqref="E46:E79">
    <cfRule type="cellIs" dxfId="1496" priority="17" operator="equal">
      <formula>0</formula>
    </cfRule>
  </conditionalFormatting>
  <conditionalFormatting sqref="R45">
    <cfRule type="cellIs" dxfId="1495" priority="16" operator="equal">
      <formula>0</formula>
    </cfRule>
  </conditionalFormatting>
  <conditionalFormatting sqref="Q46:R77">
    <cfRule type="cellIs" dxfId="1494" priority="13" operator="equal">
      <formula>0</formula>
    </cfRule>
  </conditionalFormatting>
  <conditionalFormatting sqref="Q46:R77">
    <cfRule type="dataBar" priority="14">
      <dataBar>
        <cfvo type="min"/>
        <cfvo type="max"/>
        <color rgb="FF008AEF"/>
      </dataBar>
      <extLst>
        <ext xmlns:x14="http://schemas.microsoft.com/office/spreadsheetml/2009/9/main" uri="{B025F937-C7B1-47D3-B67F-A62EFF666E3E}">
          <x14:id>{50AB434B-5863-4B08-87BE-1A9678693C67}</x14:id>
        </ext>
      </extLst>
    </cfRule>
  </conditionalFormatting>
  <conditionalFormatting sqref="P46:P77">
    <cfRule type="cellIs" dxfId="1493" priority="11" operator="equal">
      <formula>0</formula>
    </cfRule>
  </conditionalFormatting>
  <conditionalFormatting sqref="P46:P77">
    <cfRule type="dataBar" priority="12">
      <dataBar>
        <cfvo type="min"/>
        <cfvo type="max"/>
        <color rgb="FF008AEF"/>
      </dataBar>
      <extLst>
        <ext xmlns:x14="http://schemas.microsoft.com/office/spreadsheetml/2009/9/main" uri="{B025F937-C7B1-47D3-B67F-A62EFF666E3E}">
          <x14:id>{29BF722E-3FCE-469C-88F3-FB997487AF5C}</x14:id>
        </ext>
      </extLst>
    </cfRule>
  </conditionalFormatting>
  <conditionalFormatting sqref="Q79:R79">
    <cfRule type="dataBar" priority="10">
      <dataBar>
        <cfvo type="min"/>
        <cfvo type="max"/>
        <color rgb="FF008AEF"/>
      </dataBar>
      <extLst>
        <ext xmlns:x14="http://schemas.microsoft.com/office/spreadsheetml/2009/9/main" uri="{B025F937-C7B1-47D3-B67F-A62EFF666E3E}">
          <x14:id>{48708C0D-F2F2-4E85-B094-57F3A170185C}</x14:id>
        </ext>
      </extLst>
    </cfRule>
  </conditionalFormatting>
  <conditionalFormatting sqref="P78:P79">
    <cfRule type="dataBar" priority="8">
      <dataBar>
        <cfvo type="min"/>
        <cfvo type="max"/>
        <color rgb="FF008AEF"/>
      </dataBar>
      <extLst>
        <ext xmlns:x14="http://schemas.microsoft.com/office/spreadsheetml/2009/9/main" uri="{B025F937-C7B1-47D3-B67F-A62EFF666E3E}">
          <x14:id>{DA149897-BAE2-46DA-B8D3-56E3E06B74B3}</x14:id>
        </ext>
      </extLst>
    </cfRule>
  </conditionalFormatting>
  <conditionalFormatting sqref="E80">
    <cfRule type="cellIs" dxfId="1492" priority="6" operator="equal">
      <formula>0</formula>
    </cfRule>
  </conditionalFormatting>
  <conditionalFormatting sqref="F80:O80">
    <cfRule type="dataBar" priority="19">
      <dataBar>
        <cfvo type="min"/>
        <cfvo type="max"/>
        <color rgb="FF008AEF"/>
      </dataBar>
      <extLst>
        <ext xmlns:x14="http://schemas.microsoft.com/office/spreadsheetml/2009/9/main" uri="{B025F937-C7B1-47D3-B67F-A62EFF666E3E}">
          <x14:id>{2D4ED828-75B5-41D7-878E-E129E04BA2C0}</x14:id>
        </ext>
      </extLst>
    </cfRule>
  </conditionalFormatting>
  <conditionalFormatting sqref="C45">
    <cfRule type="cellIs" dxfId="1491" priority="5" operator="equal">
      <formula>0</formula>
    </cfRule>
  </conditionalFormatting>
  <conditionalFormatting sqref="C46:C77">
    <cfRule type="cellIs" dxfId="1490" priority="4" operator="equal">
      <formula>0</formula>
    </cfRule>
  </conditionalFormatting>
  <conditionalFormatting sqref="C78:C79">
    <cfRule type="cellIs" dxfId="1489" priority="3" operator="equal">
      <formula>0</formula>
    </cfRule>
  </conditionalFormatting>
  <conditionalFormatting sqref="C44">
    <cfRule type="cellIs" dxfId="1488" priority="2" operator="equal">
      <formula>0</formula>
    </cfRule>
  </conditionalFormatting>
  <conditionalFormatting sqref="F7:O38">
    <cfRule type="cellIs" dxfId="1487" priority="1" operator="equal">
      <formula>0</formula>
    </cfRule>
  </conditionalFormatting>
  <pageMargins left="0.70866141732283472" right="0.70866141732283472" top="0.55118110236220474" bottom="0.35433070866141736" header="0.31496062992125984" footer="0.31496062992125984"/>
  <pageSetup paperSize="9" scale="52" fitToHeight="6" orientation="landscape" r:id="rId1"/>
  <headerFooter>
    <oddHeader>&amp;L&amp;F&amp;R&amp;A</oddHeader>
    <oddFooter>&amp;R&amp;P</oddFooter>
  </headerFooter>
  <extLst>
    <ext xmlns:x14="http://schemas.microsoft.com/office/spreadsheetml/2009/9/main" uri="{78C0D931-6437-407d-A8EE-F0AAD7539E65}">
      <x14:conditionalFormattings>
        <x14:conditionalFormatting xmlns:xm="http://schemas.microsoft.com/office/excel/2006/main">
          <x14:cfRule type="dataBar" id="{82BEB79F-A2B4-4E6B-84C5-907666929074}">
            <x14:dataBar minLength="0" maxLength="100" border="1" negativeBarBorderColorSameAsPositive="0">
              <x14:cfvo type="autoMin"/>
              <x14:cfvo type="autoMax"/>
              <x14:borderColor rgb="FF008AEF"/>
              <x14:negativeFillColor rgb="FFFF0000"/>
              <x14:negativeBorderColor rgb="FFFF0000"/>
              <x14:axisColor rgb="FF000000"/>
            </x14:dataBar>
          </x14:cfRule>
          <xm:sqref>Q85:R116</xm:sqref>
        </x14:conditionalFormatting>
        <x14:conditionalFormatting xmlns:xm="http://schemas.microsoft.com/office/excel/2006/main">
          <x14:cfRule type="dataBar" id="{45616103-4F14-49BE-9624-F7B6FFD9059B}">
            <x14:dataBar minLength="0" maxLength="100" border="1" negativeBarBorderColorSameAsPositive="0">
              <x14:cfvo type="autoMin"/>
              <x14:cfvo type="autoMax"/>
              <x14:borderColor rgb="FF008AEF"/>
              <x14:negativeFillColor rgb="FFFF0000"/>
              <x14:negativeBorderColor rgb="FFFF0000"/>
              <x14:axisColor rgb="FF000000"/>
            </x14:dataBar>
          </x14:cfRule>
          <xm:sqref>P85:P116</xm:sqref>
        </x14:conditionalFormatting>
        <x14:conditionalFormatting xmlns:xm="http://schemas.microsoft.com/office/excel/2006/main">
          <x14:cfRule type="dataBar" id="{29CF84E0-E78B-4E09-BE37-5271D361B28E}">
            <x14:dataBar minLength="0" maxLength="100" border="1" negativeBarBorderColorSameAsPositive="0">
              <x14:cfvo type="autoMin"/>
              <x14:cfvo type="autoMax"/>
              <x14:borderColor rgb="FF008AEF"/>
              <x14:negativeFillColor rgb="FFFF0000"/>
              <x14:negativeBorderColor rgb="FFFF0000"/>
              <x14:axisColor rgb="FF000000"/>
            </x14:dataBar>
          </x14:cfRule>
          <xm:sqref>Q118:R118</xm:sqref>
        </x14:conditionalFormatting>
        <x14:conditionalFormatting xmlns:xm="http://schemas.microsoft.com/office/excel/2006/main">
          <x14:cfRule type="dataBar" id="{019EE8F1-CA01-40C4-84FF-32FFFA7B8309}">
            <x14:dataBar minLength="0" maxLength="100" border="1" negativeBarBorderColorSameAsPositive="0">
              <x14:cfvo type="autoMin"/>
              <x14:cfvo type="autoMax"/>
              <x14:borderColor rgb="FF008AEF"/>
              <x14:negativeFillColor rgb="FFFF0000"/>
              <x14:negativeBorderColor rgb="FFFF0000"/>
              <x14:axisColor rgb="FF000000"/>
            </x14:dataBar>
          </x14:cfRule>
          <xm:sqref>P117:P118</xm:sqref>
        </x14:conditionalFormatting>
        <x14:conditionalFormatting xmlns:xm="http://schemas.microsoft.com/office/excel/2006/main">
          <x14:cfRule type="dataBar" id="{0168160D-3472-42B4-B742-A3030736FA46}">
            <x14:dataBar minLength="0" maxLength="100" border="1" negativeBarBorderColorSameAsPositive="0">
              <x14:cfvo type="autoMin"/>
              <x14:cfvo type="autoMax"/>
              <x14:borderColor rgb="FF008AEF"/>
              <x14:negativeFillColor rgb="FFFF0000"/>
              <x14:negativeBorderColor rgb="FFFF0000"/>
              <x14:axisColor rgb="FF000000"/>
            </x14:dataBar>
          </x14:cfRule>
          <xm:sqref>Q124:R155</xm:sqref>
        </x14:conditionalFormatting>
        <x14:conditionalFormatting xmlns:xm="http://schemas.microsoft.com/office/excel/2006/main">
          <x14:cfRule type="dataBar" id="{7C3C3EFC-BEB1-4498-883D-696D09707B26}">
            <x14:dataBar minLength="0" maxLength="100" border="1" negativeBarBorderColorSameAsPositive="0">
              <x14:cfvo type="autoMin"/>
              <x14:cfvo type="autoMax"/>
              <x14:borderColor rgb="FF008AEF"/>
              <x14:negativeFillColor rgb="FFFF0000"/>
              <x14:negativeBorderColor rgb="FFFF0000"/>
              <x14:axisColor rgb="FF000000"/>
            </x14:dataBar>
          </x14:cfRule>
          <xm:sqref>P124:P155</xm:sqref>
        </x14:conditionalFormatting>
        <x14:conditionalFormatting xmlns:xm="http://schemas.microsoft.com/office/excel/2006/main">
          <x14:cfRule type="dataBar" id="{65DB4C67-3351-4AA2-93EB-AB26D4E28A66}">
            <x14:dataBar minLength="0" maxLength="100" border="1" negativeBarBorderColorSameAsPositive="0">
              <x14:cfvo type="autoMin"/>
              <x14:cfvo type="autoMax"/>
              <x14:borderColor rgb="FF008AEF"/>
              <x14:negativeFillColor rgb="FFFF0000"/>
              <x14:negativeBorderColor rgb="FFFF0000"/>
              <x14:axisColor rgb="FF000000"/>
            </x14:dataBar>
          </x14:cfRule>
          <xm:sqref>Q157:R157</xm:sqref>
        </x14:conditionalFormatting>
        <x14:conditionalFormatting xmlns:xm="http://schemas.microsoft.com/office/excel/2006/main">
          <x14:cfRule type="dataBar" id="{90C4AF90-019F-46E8-9414-C197DA0327FF}">
            <x14:dataBar minLength="0" maxLength="100" border="1" negativeBarBorderColorSameAsPositive="0">
              <x14:cfvo type="autoMin"/>
              <x14:cfvo type="autoMax"/>
              <x14:borderColor rgb="FF008AEF"/>
              <x14:negativeFillColor rgb="FFFF0000"/>
              <x14:negativeBorderColor rgb="FFFF0000"/>
              <x14:axisColor rgb="FF000000"/>
            </x14:dataBar>
          </x14:cfRule>
          <xm:sqref>P156:P157</xm:sqref>
        </x14:conditionalFormatting>
        <x14:conditionalFormatting xmlns:xm="http://schemas.microsoft.com/office/excel/2006/main">
          <x14:cfRule type="dataBar" id="{6A6E03C8-B809-4C53-B13B-992DB78F3500}">
            <x14:dataBar minLength="0" maxLength="100" border="1" negativeBarBorderColorSameAsPositive="0">
              <x14:cfvo type="autoMin"/>
              <x14:cfvo type="autoMax"/>
              <x14:borderColor rgb="FF008AEF"/>
              <x14:negativeFillColor rgb="FFFF0000"/>
              <x14:negativeBorderColor rgb="FFFF0000"/>
              <x14:axisColor rgb="FF000000"/>
            </x14:dataBar>
          </x14:cfRule>
          <xm:sqref>Q163:R194</xm:sqref>
        </x14:conditionalFormatting>
        <x14:conditionalFormatting xmlns:xm="http://schemas.microsoft.com/office/excel/2006/main">
          <x14:cfRule type="dataBar" id="{FD7D43E2-99F7-41A9-903E-BB79E23F5A77}">
            <x14:dataBar minLength="0" maxLength="100" border="1" negativeBarBorderColorSameAsPositive="0">
              <x14:cfvo type="autoMin"/>
              <x14:cfvo type="autoMax"/>
              <x14:borderColor rgb="FF008AEF"/>
              <x14:negativeFillColor rgb="FFFF0000"/>
              <x14:negativeBorderColor rgb="FFFF0000"/>
              <x14:axisColor rgb="FF000000"/>
            </x14:dataBar>
          </x14:cfRule>
          <xm:sqref>P163:P194</xm:sqref>
        </x14:conditionalFormatting>
        <x14:conditionalFormatting xmlns:xm="http://schemas.microsoft.com/office/excel/2006/main">
          <x14:cfRule type="dataBar" id="{627AB8C0-E749-47A2-A4CB-E881C24428EE}">
            <x14:dataBar minLength="0" maxLength="100" border="1" negativeBarBorderColorSameAsPositive="0">
              <x14:cfvo type="autoMin"/>
              <x14:cfvo type="autoMax"/>
              <x14:borderColor rgb="FF008AEF"/>
              <x14:negativeFillColor rgb="FFFF0000"/>
              <x14:negativeBorderColor rgb="FFFF0000"/>
              <x14:axisColor rgb="FF000000"/>
            </x14:dataBar>
          </x14:cfRule>
          <xm:sqref>Q196:R196</xm:sqref>
        </x14:conditionalFormatting>
        <x14:conditionalFormatting xmlns:xm="http://schemas.microsoft.com/office/excel/2006/main">
          <x14:cfRule type="dataBar" id="{7DD43CC6-BE42-46DE-A59F-00EA0C296E69}">
            <x14:dataBar minLength="0" maxLength="100" border="1" negativeBarBorderColorSameAsPositive="0">
              <x14:cfvo type="autoMin"/>
              <x14:cfvo type="autoMax"/>
              <x14:borderColor rgb="FF008AEF"/>
              <x14:negativeFillColor rgb="FFFF0000"/>
              <x14:negativeBorderColor rgb="FFFF0000"/>
              <x14:axisColor rgb="FF000000"/>
            </x14:dataBar>
          </x14:cfRule>
          <xm:sqref>P195:P196</xm:sqref>
        </x14:conditionalFormatting>
        <x14:conditionalFormatting xmlns:xm="http://schemas.microsoft.com/office/excel/2006/main">
          <x14:cfRule type="dataBar" id="{D98CF225-842C-498D-B338-7E48CE129030}">
            <x14:dataBar minLength="0" maxLength="100" border="1" negativeBarBorderColorSameAsPositive="0">
              <x14:cfvo type="autoMin"/>
              <x14:cfvo type="autoMax"/>
              <x14:borderColor rgb="FF008AEF"/>
              <x14:negativeFillColor rgb="FFFF0000"/>
              <x14:negativeBorderColor rgb="FFFF0000"/>
              <x14:axisColor rgb="FF000000"/>
            </x14:dataBar>
          </x14:cfRule>
          <xm:sqref>Q202:R233</xm:sqref>
        </x14:conditionalFormatting>
        <x14:conditionalFormatting xmlns:xm="http://schemas.microsoft.com/office/excel/2006/main">
          <x14:cfRule type="dataBar" id="{4E2B4A00-B861-424B-ABC0-D44BA1C44506}">
            <x14:dataBar minLength="0" maxLength="100" border="1" negativeBarBorderColorSameAsPositive="0">
              <x14:cfvo type="autoMin"/>
              <x14:cfvo type="autoMax"/>
              <x14:borderColor rgb="FF008AEF"/>
              <x14:negativeFillColor rgb="FFFF0000"/>
              <x14:negativeBorderColor rgb="FFFF0000"/>
              <x14:axisColor rgb="FF000000"/>
            </x14:dataBar>
          </x14:cfRule>
          <xm:sqref>P202:P233</xm:sqref>
        </x14:conditionalFormatting>
        <x14:conditionalFormatting xmlns:xm="http://schemas.microsoft.com/office/excel/2006/main">
          <x14:cfRule type="dataBar" id="{0AA33072-B57C-4280-9E21-52CFB8D75A88}">
            <x14:dataBar minLength="0" maxLength="100" border="1" negativeBarBorderColorSameAsPositive="0">
              <x14:cfvo type="autoMin"/>
              <x14:cfvo type="autoMax"/>
              <x14:borderColor rgb="FF008AEF"/>
              <x14:negativeFillColor rgb="FFFF0000"/>
              <x14:negativeBorderColor rgb="FFFF0000"/>
              <x14:axisColor rgb="FF000000"/>
            </x14:dataBar>
          </x14:cfRule>
          <xm:sqref>Q235:R235</xm:sqref>
        </x14:conditionalFormatting>
        <x14:conditionalFormatting xmlns:xm="http://schemas.microsoft.com/office/excel/2006/main">
          <x14:cfRule type="dataBar" id="{E7077230-1912-4B58-BB61-B9A56287E467}">
            <x14:dataBar minLength="0" maxLength="100" border="1" negativeBarBorderColorSameAsPositive="0">
              <x14:cfvo type="autoMin"/>
              <x14:cfvo type="autoMax"/>
              <x14:borderColor rgb="FF008AEF"/>
              <x14:negativeFillColor rgb="FFFF0000"/>
              <x14:negativeBorderColor rgb="FFFF0000"/>
              <x14:axisColor rgb="FF000000"/>
            </x14:dataBar>
          </x14:cfRule>
          <xm:sqref>P234:P235</xm:sqref>
        </x14:conditionalFormatting>
        <x14:conditionalFormatting xmlns:xm="http://schemas.microsoft.com/office/excel/2006/main">
          <x14:cfRule type="dataBar" id="{52CD5B19-4E68-4CC2-A80B-1619FD1754D5}">
            <x14:dataBar minLength="0" maxLength="100" border="1" negativeBarBorderColorSameAsPositive="0">
              <x14:cfvo type="autoMin"/>
              <x14:cfvo type="autoMax"/>
              <x14:borderColor rgb="FF008AEF"/>
              <x14:negativeFillColor rgb="FFFF0000"/>
              <x14:negativeBorderColor rgb="FFFF0000"/>
              <x14:axisColor rgb="FF000000"/>
            </x14:dataBar>
          </x14:cfRule>
          <xm:sqref>Q274:R274</xm:sqref>
        </x14:conditionalFormatting>
        <x14:conditionalFormatting xmlns:xm="http://schemas.microsoft.com/office/excel/2006/main">
          <x14:cfRule type="dataBar" id="{CFE862CA-6AF0-4BF3-A895-0CC3A5FC7761}">
            <x14:dataBar minLength="0" maxLength="100" border="1" negativeBarBorderColorSameAsPositive="0">
              <x14:cfvo type="autoMin"/>
              <x14:cfvo type="autoMax"/>
              <x14:borderColor rgb="FF008AEF"/>
              <x14:negativeFillColor rgb="FFFF0000"/>
              <x14:negativeBorderColor rgb="FFFF0000"/>
              <x14:axisColor rgb="FF000000"/>
            </x14:dataBar>
          </x14:cfRule>
          <xm:sqref>Q7:R38</xm:sqref>
        </x14:conditionalFormatting>
        <x14:conditionalFormatting xmlns:xm="http://schemas.microsoft.com/office/excel/2006/main">
          <x14:cfRule type="dataBar" id="{11851BFA-02E7-418B-81C4-07796C3D8A01}">
            <x14:dataBar minLength="0" maxLength="100" border="1" negativeBarBorderColorSameAsPositive="0">
              <x14:cfvo type="autoMin"/>
              <x14:cfvo type="autoMax"/>
              <x14:borderColor rgb="FF008AEF"/>
              <x14:negativeFillColor rgb="FFFF0000"/>
              <x14:negativeBorderColor rgb="FFFF0000"/>
              <x14:axisColor rgb="FF000000"/>
            </x14:dataBar>
          </x14:cfRule>
          <xm:sqref>P7:P38</xm:sqref>
        </x14:conditionalFormatting>
        <x14:conditionalFormatting xmlns:xm="http://schemas.microsoft.com/office/excel/2006/main">
          <x14:cfRule type="dataBar" id="{50BADE03-35B1-49E3-AE7C-929050E19977}">
            <x14:dataBar minLength="0" maxLength="100" border="1" negativeBarBorderColorSameAsPositive="0">
              <x14:cfvo type="autoMin"/>
              <x14:cfvo type="autoMax"/>
              <x14:borderColor rgb="FF008AEF"/>
              <x14:negativeFillColor rgb="FFFF0000"/>
              <x14:negativeBorderColor rgb="FFFF0000"/>
              <x14:axisColor rgb="FF000000"/>
            </x14:dataBar>
          </x14:cfRule>
          <xm:sqref>Q40:R40</xm:sqref>
        </x14:conditionalFormatting>
        <x14:conditionalFormatting xmlns:xm="http://schemas.microsoft.com/office/excel/2006/main">
          <x14:cfRule type="dataBar" id="{CE79D97D-AAC8-416B-B039-7F50DDE74FE3}">
            <x14:dataBar minLength="0" maxLength="100" border="1" negativeBarBorderColorSameAsPositive="0">
              <x14:cfvo type="autoMin"/>
              <x14:cfvo type="autoMax"/>
              <x14:borderColor rgb="FF008AEF"/>
              <x14:negativeFillColor rgb="FFFF0000"/>
              <x14:negativeBorderColor rgb="FFFF0000"/>
              <x14:axisColor rgb="FF000000"/>
            </x14:dataBar>
          </x14:cfRule>
          <xm:sqref>P39:P40</xm:sqref>
        </x14:conditionalFormatting>
        <x14:conditionalFormatting xmlns:xm="http://schemas.microsoft.com/office/excel/2006/main">
          <x14:cfRule type="dataBar" id="{739D3D82-2602-4CB4-8AB2-444453215522}">
            <x14:dataBar minLength="0" maxLength="100" border="1" negativeBarBorderColorSameAsPositive="0">
              <x14:cfvo type="autoMin"/>
              <x14:cfvo type="autoMax"/>
              <x14:borderColor rgb="FF008AEF"/>
              <x14:negativeFillColor rgb="FFFF0000"/>
              <x14:negativeBorderColor rgb="FFFF0000"/>
              <x14:axisColor rgb="FF000000"/>
            </x14:dataBar>
          </x14:cfRule>
          <xm:sqref>F236:O236</xm:sqref>
        </x14:conditionalFormatting>
        <x14:conditionalFormatting xmlns:xm="http://schemas.microsoft.com/office/excel/2006/main">
          <x14:cfRule type="dataBar" id="{5FBE52FB-9429-4CBF-AEF5-3C5B536AE741}">
            <x14:dataBar minLength="0" maxLength="100" border="1" negativeBarBorderColorSameAsPositive="0">
              <x14:cfvo type="autoMin"/>
              <x14:cfvo type="autoMax"/>
              <x14:borderColor rgb="FF008AEF"/>
              <x14:negativeFillColor rgb="FFFF0000"/>
              <x14:negativeBorderColor rgb="FFFF0000"/>
              <x14:axisColor rgb="FF000000"/>
            </x14:dataBar>
          </x14:cfRule>
          <xm:sqref>F197:O197</xm:sqref>
        </x14:conditionalFormatting>
        <x14:conditionalFormatting xmlns:xm="http://schemas.microsoft.com/office/excel/2006/main">
          <x14:cfRule type="dataBar" id="{0F1A0D5A-5225-452B-BBA6-493BE12FD3E1}">
            <x14:dataBar minLength="0" maxLength="100" border="1" negativeBarBorderColorSameAsPositive="0">
              <x14:cfvo type="autoMin"/>
              <x14:cfvo type="autoMax"/>
              <x14:borderColor rgb="FF008AEF"/>
              <x14:negativeFillColor rgb="FFFF0000"/>
              <x14:negativeBorderColor rgb="FFFF0000"/>
              <x14:axisColor rgb="FF000000"/>
            </x14:dataBar>
          </x14:cfRule>
          <xm:sqref>F158:O158</xm:sqref>
        </x14:conditionalFormatting>
        <x14:conditionalFormatting xmlns:xm="http://schemas.microsoft.com/office/excel/2006/main">
          <x14:cfRule type="dataBar" id="{D4F37B6E-C93A-4C40-A679-EA3899EB9F11}">
            <x14:dataBar minLength="0" maxLength="100" border="1" negativeBarBorderColorSameAsPositive="0">
              <x14:cfvo type="autoMin"/>
              <x14:cfvo type="autoMax"/>
              <x14:borderColor rgb="FF008AEF"/>
              <x14:negativeFillColor rgb="FFFF0000"/>
              <x14:negativeBorderColor rgb="FFFF0000"/>
              <x14:axisColor rgb="FF000000"/>
            </x14:dataBar>
          </x14:cfRule>
          <xm:sqref>F119:O119</xm:sqref>
        </x14:conditionalFormatting>
        <x14:conditionalFormatting xmlns:xm="http://schemas.microsoft.com/office/excel/2006/main">
          <x14:cfRule type="dataBar" id="{E3CBD75B-BCC2-45E7-9418-5F7C12778BDF}">
            <x14:dataBar minLength="0" maxLength="100" border="1" negativeBarBorderColorSameAsPositive="0">
              <x14:cfvo type="autoMin"/>
              <x14:cfvo type="autoMax"/>
              <x14:borderColor rgb="FF008AEF"/>
              <x14:negativeFillColor rgb="FFFF0000"/>
              <x14:negativeBorderColor rgb="FFFF0000"/>
              <x14:axisColor rgb="FF000000"/>
            </x14:dataBar>
          </x14:cfRule>
          <xm:sqref>F41:O41</xm:sqref>
        </x14:conditionalFormatting>
        <x14:conditionalFormatting xmlns:xm="http://schemas.microsoft.com/office/excel/2006/main">
          <x14:cfRule type="dataBar" id="{7008CA23-E4CB-4F7D-847E-55133847ACB0}">
            <x14:dataBar minLength="0" maxLength="100" border="1" negativeBarBorderColorSameAsPositive="0">
              <x14:cfvo type="autoMin"/>
              <x14:cfvo type="autoMax"/>
              <x14:borderColor rgb="FF008AEF"/>
              <x14:negativeFillColor rgb="FFFF0000"/>
              <x14:negativeBorderColor rgb="FFFF0000"/>
              <x14:axisColor rgb="FF000000"/>
            </x14:dataBar>
          </x14:cfRule>
          <xm:sqref>Q241:R272</xm:sqref>
        </x14:conditionalFormatting>
        <x14:conditionalFormatting xmlns:xm="http://schemas.microsoft.com/office/excel/2006/main">
          <x14:cfRule type="dataBar" id="{E2FC4EAE-E002-4F7E-9FE7-012E1A752CE6}">
            <x14:dataBar minLength="0" maxLength="100" border="1" negativeBarBorderColorSameAsPositive="0">
              <x14:cfvo type="autoMin"/>
              <x14:cfvo type="autoMax"/>
              <x14:borderColor rgb="FF008AEF"/>
              <x14:negativeFillColor rgb="FFFF0000"/>
              <x14:negativeBorderColor rgb="FFFF0000"/>
              <x14:axisColor rgb="FF000000"/>
            </x14:dataBar>
          </x14:cfRule>
          <xm:sqref>P241:P274</xm:sqref>
        </x14:conditionalFormatting>
        <x14:conditionalFormatting xmlns:xm="http://schemas.microsoft.com/office/excel/2006/main">
          <x14:cfRule type="dataBar" id="{6F7A1A89-6607-4D38-A7E1-BB1003C8337B}">
            <x14:dataBar minLength="0" maxLength="100" border="1" negativeBarBorderColorSameAsPositive="0">
              <x14:cfvo type="autoMin"/>
              <x14:cfvo type="autoMax"/>
              <x14:borderColor rgb="FF008AEF"/>
              <x14:negativeFillColor rgb="FFFF0000"/>
              <x14:negativeBorderColor rgb="FFFF0000"/>
              <x14:axisColor rgb="FF000000"/>
            </x14:dataBar>
          </x14:cfRule>
          <xm:sqref>F275:O275</xm:sqref>
        </x14:conditionalFormatting>
        <x14:conditionalFormatting xmlns:xm="http://schemas.microsoft.com/office/excel/2006/main">
          <x14:cfRule type="dataBar" id="{50AB434B-5863-4B08-87BE-1A9678693C67}">
            <x14:dataBar minLength="0" maxLength="100" border="1" negativeBarBorderColorSameAsPositive="0">
              <x14:cfvo type="autoMin"/>
              <x14:cfvo type="autoMax"/>
              <x14:borderColor rgb="FF008AEF"/>
              <x14:negativeFillColor rgb="FFFF0000"/>
              <x14:negativeBorderColor rgb="FFFF0000"/>
              <x14:axisColor rgb="FF000000"/>
            </x14:dataBar>
          </x14:cfRule>
          <xm:sqref>Q46:R77</xm:sqref>
        </x14:conditionalFormatting>
        <x14:conditionalFormatting xmlns:xm="http://schemas.microsoft.com/office/excel/2006/main">
          <x14:cfRule type="dataBar" id="{29BF722E-3FCE-469C-88F3-FB997487AF5C}">
            <x14:dataBar minLength="0" maxLength="100" border="1" negativeBarBorderColorSameAsPositive="0">
              <x14:cfvo type="autoMin"/>
              <x14:cfvo type="autoMax"/>
              <x14:borderColor rgb="FF008AEF"/>
              <x14:negativeFillColor rgb="FFFF0000"/>
              <x14:negativeBorderColor rgb="FFFF0000"/>
              <x14:axisColor rgb="FF000000"/>
            </x14:dataBar>
          </x14:cfRule>
          <xm:sqref>P46:P77</xm:sqref>
        </x14:conditionalFormatting>
        <x14:conditionalFormatting xmlns:xm="http://schemas.microsoft.com/office/excel/2006/main">
          <x14:cfRule type="dataBar" id="{48708C0D-F2F2-4E85-B094-57F3A170185C}">
            <x14:dataBar minLength="0" maxLength="100" border="1" negativeBarBorderColorSameAsPositive="0">
              <x14:cfvo type="autoMin"/>
              <x14:cfvo type="autoMax"/>
              <x14:borderColor rgb="FF008AEF"/>
              <x14:negativeFillColor rgb="FFFF0000"/>
              <x14:negativeBorderColor rgb="FFFF0000"/>
              <x14:axisColor rgb="FF000000"/>
            </x14:dataBar>
          </x14:cfRule>
          <xm:sqref>Q79:R79</xm:sqref>
        </x14:conditionalFormatting>
        <x14:conditionalFormatting xmlns:xm="http://schemas.microsoft.com/office/excel/2006/main">
          <x14:cfRule type="dataBar" id="{DA149897-BAE2-46DA-B8D3-56E3E06B74B3}">
            <x14:dataBar minLength="0" maxLength="100" border="1" negativeBarBorderColorSameAsPositive="0">
              <x14:cfvo type="autoMin"/>
              <x14:cfvo type="autoMax"/>
              <x14:borderColor rgb="FF008AEF"/>
              <x14:negativeFillColor rgb="FFFF0000"/>
              <x14:negativeBorderColor rgb="FFFF0000"/>
              <x14:axisColor rgb="FF000000"/>
            </x14:dataBar>
          </x14:cfRule>
          <xm:sqref>P78:P79</xm:sqref>
        </x14:conditionalFormatting>
        <x14:conditionalFormatting xmlns:xm="http://schemas.microsoft.com/office/excel/2006/main">
          <x14:cfRule type="dataBar" id="{2D4ED828-75B5-41D7-878E-E129E04BA2C0}">
            <x14:dataBar minLength="0" maxLength="100" border="1" negativeBarBorderColorSameAsPositive="0">
              <x14:cfvo type="autoMin"/>
              <x14:cfvo type="autoMax"/>
              <x14:borderColor rgb="FF008AEF"/>
              <x14:negativeFillColor rgb="FFFF0000"/>
              <x14:negativeBorderColor rgb="FFFF0000"/>
              <x14:axisColor rgb="FF000000"/>
            </x14:dataBar>
          </x14:cfRule>
          <xm:sqref>F80:O80</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claims'!F124:O124</xm:f>
              <xm:sqref>C124</xm:sqref>
            </x14:sparkline>
            <x14:sparkline>
              <xm:f>'Number of claims'!F125:O125</xm:f>
              <xm:sqref>C125</xm:sqref>
            </x14:sparkline>
            <x14:sparkline>
              <xm:f>'Number of claims'!F126:O126</xm:f>
              <xm:sqref>C126</xm:sqref>
            </x14:sparkline>
            <x14:sparkline>
              <xm:f>'Number of claims'!F127:O127</xm:f>
              <xm:sqref>C127</xm:sqref>
            </x14:sparkline>
            <x14:sparkline>
              <xm:f>'Number of claims'!F128:O128</xm:f>
              <xm:sqref>C128</xm:sqref>
            </x14:sparkline>
            <x14:sparkline>
              <xm:f>'Number of claims'!F129:O129</xm:f>
              <xm:sqref>C129</xm:sqref>
            </x14:sparkline>
            <x14:sparkline>
              <xm:f>'Number of claims'!F130:O130</xm:f>
              <xm:sqref>C130</xm:sqref>
            </x14:sparkline>
            <x14:sparkline>
              <xm:f>'Number of claims'!F131:O131</xm:f>
              <xm:sqref>C131</xm:sqref>
            </x14:sparkline>
            <x14:sparkline>
              <xm:f>'Number of claims'!F132:O132</xm:f>
              <xm:sqref>C132</xm:sqref>
            </x14:sparkline>
            <x14:sparkline>
              <xm:f>'Number of claims'!F133:O133</xm:f>
              <xm:sqref>C133</xm:sqref>
            </x14:sparkline>
            <x14:sparkline>
              <xm:f>'Number of claims'!F134:O134</xm:f>
              <xm:sqref>C134</xm:sqref>
            </x14:sparkline>
            <x14:sparkline>
              <xm:f>'Number of claims'!F135:O135</xm:f>
              <xm:sqref>C135</xm:sqref>
            </x14:sparkline>
            <x14:sparkline>
              <xm:f>'Number of claims'!F136:O136</xm:f>
              <xm:sqref>C136</xm:sqref>
            </x14:sparkline>
            <x14:sparkline>
              <xm:f>'Number of claims'!F137:O137</xm:f>
              <xm:sqref>C137</xm:sqref>
            </x14:sparkline>
            <x14:sparkline>
              <xm:f>'Number of claims'!F138:O138</xm:f>
              <xm:sqref>C138</xm:sqref>
            </x14:sparkline>
            <x14:sparkline>
              <xm:f>'Number of claims'!F139:O139</xm:f>
              <xm:sqref>C139</xm:sqref>
            </x14:sparkline>
            <x14:sparkline>
              <xm:f>'Number of claims'!F140:O140</xm:f>
              <xm:sqref>C140</xm:sqref>
            </x14:sparkline>
            <x14:sparkline>
              <xm:f>'Number of claims'!F141:O141</xm:f>
              <xm:sqref>C141</xm:sqref>
            </x14:sparkline>
            <x14:sparkline>
              <xm:f>'Number of claims'!F142:O142</xm:f>
              <xm:sqref>C142</xm:sqref>
            </x14:sparkline>
            <x14:sparkline>
              <xm:f>'Number of claims'!F143:O143</xm:f>
              <xm:sqref>C143</xm:sqref>
            </x14:sparkline>
            <x14:sparkline>
              <xm:f>'Number of claims'!F144:O144</xm:f>
              <xm:sqref>C144</xm:sqref>
            </x14:sparkline>
            <x14:sparkline>
              <xm:f>'Number of claims'!F145:O145</xm:f>
              <xm:sqref>C145</xm:sqref>
            </x14:sparkline>
            <x14:sparkline>
              <xm:f>'Number of claims'!F146:O146</xm:f>
              <xm:sqref>C146</xm:sqref>
            </x14:sparkline>
            <x14:sparkline>
              <xm:f>'Number of claims'!F147:O147</xm:f>
              <xm:sqref>C147</xm:sqref>
            </x14:sparkline>
            <x14:sparkline>
              <xm:f>'Number of claims'!F148:O148</xm:f>
              <xm:sqref>C148</xm:sqref>
            </x14:sparkline>
            <x14:sparkline>
              <xm:f>'Number of claims'!F149:O149</xm:f>
              <xm:sqref>C149</xm:sqref>
            </x14:sparkline>
            <x14:sparkline>
              <xm:f>'Number of claims'!F150:O150</xm:f>
              <xm:sqref>C150</xm:sqref>
            </x14:sparkline>
            <x14:sparkline>
              <xm:f>'Number of claims'!F151:O151</xm:f>
              <xm:sqref>C151</xm:sqref>
            </x14:sparkline>
            <x14:sparkline>
              <xm:f>'Number of claims'!F152:O152</xm:f>
              <xm:sqref>C152</xm:sqref>
            </x14:sparkline>
            <x14:sparkline>
              <xm:f>'Number of claims'!F153:O153</xm:f>
              <xm:sqref>C153</xm:sqref>
            </x14:sparkline>
            <x14:sparkline>
              <xm:f>'Number of claims'!F154:O154</xm:f>
              <xm:sqref>C154</xm:sqref>
            </x14:sparkline>
            <x14:sparkline>
              <xm:f>'Number of claims'!F155:O155</xm:f>
              <xm:sqref>C155</xm:sqref>
            </x14:sparkline>
            <x14:sparkline>
              <xm:f>'Number of claims'!F156:O156</xm:f>
              <xm:sqref>C156</xm:sqref>
            </x14:sparkline>
            <x14:sparkline>
              <xm:f>'Number of claims'!F157:O157</xm:f>
              <xm:sqref>C157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claims'!F85:O85</xm:f>
              <xm:sqref>C85</xm:sqref>
            </x14:sparkline>
            <x14:sparkline>
              <xm:f>'Number of claims'!F86:O86</xm:f>
              <xm:sqref>C86</xm:sqref>
            </x14:sparkline>
            <x14:sparkline>
              <xm:f>'Number of claims'!F87:O87</xm:f>
              <xm:sqref>C87</xm:sqref>
            </x14:sparkline>
            <x14:sparkline>
              <xm:f>'Number of claims'!F88:O88</xm:f>
              <xm:sqref>C88</xm:sqref>
            </x14:sparkline>
            <x14:sparkline>
              <xm:f>'Number of claims'!F89:O89</xm:f>
              <xm:sqref>C89</xm:sqref>
            </x14:sparkline>
            <x14:sparkline>
              <xm:f>'Number of claims'!F90:O90</xm:f>
              <xm:sqref>C90</xm:sqref>
            </x14:sparkline>
            <x14:sparkline>
              <xm:f>'Number of claims'!F91:O91</xm:f>
              <xm:sqref>C91</xm:sqref>
            </x14:sparkline>
            <x14:sparkline>
              <xm:f>'Number of claims'!F92:O92</xm:f>
              <xm:sqref>C92</xm:sqref>
            </x14:sparkline>
            <x14:sparkline>
              <xm:f>'Number of claims'!F93:O93</xm:f>
              <xm:sqref>C93</xm:sqref>
            </x14:sparkline>
            <x14:sparkline>
              <xm:f>'Number of claims'!F94:O94</xm:f>
              <xm:sqref>C94</xm:sqref>
            </x14:sparkline>
            <x14:sparkline>
              <xm:f>'Number of claims'!F95:O95</xm:f>
              <xm:sqref>C95</xm:sqref>
            </x14:sparkline>
            <x14:sparkline>
              <xm:f>'Number of claims'!F96:O96</xm:f>
              <xm:sqref>C96</xm:sqref>
            </x14:sparkline>
            <x14:sparkline>
              <xm:f>'Number of claims'!F97:O97</xm:f>
              <xm:sqref>C97</xm:sqref>
            </x14:sparkline>
            <x14:sparkline>
              <xm:f>'Number of claims'!F98:O98</xm:f>
              <xm:sqref>C98</xm:sqref>
            </x14:sparkline>
            <x14:sparkline>
              <xm:f>'Number of claims'!F99:O99</xm:f>
              <xm:sqref>C99</xm:sqref>
            </x14:sparkline>
            <x14:sparkline>
              <xm:f>'Number of claims'!F100:O100</xm:f>
              <xm:sqref>C100</xm:sqref>
            </x14:sparkline>
            <x14:sparkline>
              <xm:f>'Number of claims'!F101:O101</xm:f>
              <xm:sqref>C101</xm:sqref>
            </x14:sparkline>
            <x14:sparkline>
              <xm:f>'Number of claims'!F102:O102</xm:f>
              <xm:sqref>C102</xm:sqref>
            </x14:sparkline>
            <x14:sparkline>
              <xm:f>'Number of claims'!F103:O103</xm:f>
              <xm:sqref>C103</xm:sqref>
            </x14:sparkline>
            <x14:sparkline>
              <xm:f>'Number of claims'!F104:O104</xm:f>
              <xm:sqref>C104</xm:sqref>
            </x14:sparkline>
            <x14:sparkline>
              <xm:f>'Number of claims'!F105:O105</xm:f>
              <xm:sqref>C105</xm:sqref>
            </x14:sparkline>
            <x14:sparkline>
              <xm:f>'Number of claims'!F106:O106</xm:f>
              <xm:sqref>C106</xm:sqref>
            </x14:sparkline>
            <x14:sparkline>
              <xm:f>'Number of claims'!F107:O107</xm:f>
              <xm:sqref>C107</xm:sqref>
            </x14:sparkline>
            <x14:sparkline>
              <xm:f>'Number of claims'!F108:O108</xm:f>
              <xm:sqref>C108</xm:sqref>
            </x14:sparkline>
            <x14:sparkline>
              <xm:f>'Number of claims'!F109:O109</xm:f>
              <xm:sqref>C109</xm:sqref>
            </x14:sparkline>
            <x14:sparkline>
              <xm:f>'Number of claims'!F110:O110</xm:f>
              <xm:sqref>C110</xm:sqref>
            </x14:sparkline>
            <x14:sparkline>
              <xm:f>'Number of claims'!F111:O111</xm:f>
              <xm:sqref>C111</xm:sqref>
            </x14:sparkline>
            <x14:sparkline>
              <xm:f>'Number of claims'!F112:O112</xm:f>
              <xm:sqref>C112</xm:sqref>
            </x14:sparkline>
            <x14:sparkline>
              <xm:f>'Number of claims'!F113:O113</xm:f>
              <xm:sqref>C113</xm:sqref>
            </x14:sparkline>
            <x14:sparkline>
              <xm:f>'Number of claims'!F114:O114</xm:f>
              <xm:sqref>C114</xm:sqref>
            </x14:sparkline>
            <x14:sparkline>
              <xm:f>'Number of claims'!F115:O115</xm:f>
              <xm:sqref>C115</xm:sqref>
            </x14:sparkline>
            <x14:sparkline>
              <xm:f>'Number of claims'!F116:O116</xm:f>
              <xm:sqref>C116</xm:sqref>
            </x14:sparkline>
            <x14:sparkline>
              <xm:f>'Number of claims'!F117:O117</xm:f>
              <xm:sqref>C117</xm:sqref>
            </x14:sparkline>
            <x14:sparkline>
              <xm:f>'Number of claims'!F118:O118</xm:f>
              <xm:sqref>C118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claims'!F7:O7</xm:f>
              <xm:sqref>C7</xm:sqref>
            </x14:sparkline>
            <x14:sparkline>
              <xm:f>'Number of claims'!F8:O8</xm:f>
              <xm:sqref>C8</xm:sqref>
            </x14:sparkline>
            <x14:sparkline>
              <xm:f>'Number of claims'!F9:O9</xm:f>
              <xm:sqref>C9</xm:sqref>
            </x14:sparkline>
            <x14:sparkline>
              <xm:f>'Number of claims'!F10:O10</xm:f>
              <xm:sqref>C10</xm:sqref>
            </x14:sparkline>
            <x14:sparkline>
              <xm:f>'Number of claims'!F11:O11</xm:f>
              <xm:sqref>C11</xm:sqref>
            </x14:sparkline>
            <x14:sparkline>
              <xm:f>'Number of claims'!F12:O12</xm:f>
              <xm:sqref>C12</xm:sqref>
            </x14:sparkline>
            <x14:sparkline>
              <xm:f>'Number of claims'!F13:O13</xm:f>
              <xm:sqref>C13</xm:sqref>
            </x14:sparkline>
            <x14:sparkline>
              <xm:f>'Number of claims'!F14:O14</xm:f>
              <xm:sqref>C14</xm:sqref>
            </x14:sparkline>
            <x14:sparkline>
              <xm:f>'Number of claims'!F15:O15</xm:f>
              <xm:sqref>C15</xm:sqref>
            </x14:sparkline>
            <x14:sparkline>
              <xm:f>'Number of claims'!F16:O16</xm:f>
              <xm:sqref>C16</xm:sqref>
            </x14:sparkline>
            <x14:sparkline>
              <xm:f>'Number of claims'!F17:O17</xm:f>
              <xm:sqref>C17</xm:sqref>
            </x14:sparkline>
            <x14:sparkline>
              <xm:f>'Number of claims'!F18:O18</xm:f>
              <xm:sqref>C18</xm:sqref>
            </x14:sparkline>
            <x14:sparkline>
              <xm:f>'Number of claims'!F19:O19</xm:f>
              <xm:sqref>C19</xm:sqref>
            </x14:sparkline>
            <x14:sparkline>
              <xm:f>'Number of claims'!F20:O20</xm:f>
              <xm:sqref>C20</xm:sqref>
            </x14:sparkline>
            <x14:sparkline>
              <xm:f>'Number of claims'!F21:O21</xm:f>
              <xm:sqref>C21</xm:sqref>
            </x14:sparkline>
            <x14:sparkline>
              <xm:f>'Number of claims'!F22:O22</xm:f>
              <xm:sqref>C22</xm:sqref>
            </x14:sparkline>
            <x14:sparkline>
              <xm:f>'Number of claims'!F23:O23</xm:f>
              <xm:sqref>C23</xm:sqref>
            </x14:sparkline>
            <x14:sparkline>
              <xm:f>'Number of claims'!F24:O24</xm:f>
              <xm:sqref>C24</xm:sqref>
            </x14:sparkline>
            <x14:sparkline>
              <xm:f>'Number of claims'!F25:O25</xm:f>
              <xm:sqref>C25</xm:sqref>
            </x14:sparkline>
            <x14:sparkline>
              <xm:f>'Number of claims'!F26:O26</xm:f>
              <xm:sqref>C26</xm:sqref>
            </x14:sparkline>
            <x14:sparkline>
              <xm:f>'Number of claims'!F27:O27</xm:f>
              <xm:sqref>C27</xm:sqref>
            </x14:sparkline>
            <x14:sparkline>
              <xm:f>'Number of claims'!F28:O28</xm:f>
              <xm:sqref>C28</xm:sqref>
            </x14:sparkline>
            <x14:sparkline>
              <xm:f>'Number of claims'!F29:O29</xm:f>
              <xm:sqref>C29</xm:sqref>
            </x14:sparkline>
            <x14:sparkline>
              <xm:f>'Number of claims'!F30:O30</xm:f>
              <xm:sqref>C30</xm:sqref>
            </x14:sparkline>
            <x14:sparkline>
              <xm:f>'Number of claims'!F31:O31</xm:f>
              <xm:sqref>C31</xm:sqref>
            </x14:sparkline>
            <x14:sparkline>
              <xm:f>'Number of claims'!F32:O32</xm:f>
              <xm:sqref>C32</xm:sqref>
            </x14:sparkline>
            <x14:sparkline>
              <xm:f>'Number of claims'!F33:O33</xm:f>
              <xm:sqref>C33</xm:sqref>
            </x14:sparkline>
            <x14:sparkline>
              <xm:f>'Number of claims'!F34:O34</xm:f>
              <xm:sqref>C34</xm:sqref>
            </x14:sparkline>
            <x14:sparkline>
              <xm:f>'Number of claims'!F35:O35</xm:f>
              <xm:sqref>C35</xm:sqref>
            </x14:sparkline>
            <x14:sparkline>
              <xm:f>'Number of claims'!F36:O36</xm:f>
              <xm:sqref>C36</xm:sqref>
            </x14:sparkline>
            <x14:sparkline>
              <xm:f>'Number of claims'!F37:O37</xm:f>
              <xm:sqref>C37</xm:sqref>
            </x14:sparkline>
            <x14:sparkline>
              <xm:f>'Number of claims'!F38:O38</xm:f>
              <xm:sqref>C38</xm:sqref>
            </x14:sparkline>
            <x14:sparkline>
              <xm:f>'Number of claims'!F39:O39</xm:f>
              <xm:sqref>C39</xm:sqref>
            </x14:sparkline>
            <x14:sparkline>
              <xm:f>'Number of claims'!F40:O40</xm:f>
              <xm:sqref>C40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claims'!H202:O202</xm:f>
              <xm:sqref>C202</xm:sqref>
            </x14:sparkline>
            <x14:sparkline>
              <xm:f>'Number of claims'!H203:O203</xm:f>
              <xm:sqref>C203</xm:sqref>
            </x14:sparkline>
            <x14:sparkline>
              <xm:f>'Number of claims'!H204:O204</xm:f>
              <xm:sqref>C204</xm:sqref>
            </x14:sparkline>
            <x14:sparkline>
              <xm:f>'Number of claims'!H205:O205</xm:f>
              <xm:sqref>C205</xm:sqref>
            </x14:sparkline>
            <x14:sparkline>
              <xm:f>'Number of claims'!H206:O206</xm:f>
              <xm:sqref>C206</xm:sqref>
            </x14:sparkline>
            <x14:sparkline>
              <xm:f>'Number of claims'!H207:O207</xm:f>
              <xm:sqref>C207</xm:sqref>
            </x14:sparkline>
            <x14:sparkline>
              <xm:f>'Number of claims'!H208:O208</xm:f>
              <xm:sqref>C208</xm:sqref>
            </x14:sparkline>
            <x14:sparkline>
              <xm:f>'Number of claims'!H209:O209</xm:f>
              <xm:sqref>C209</xm:sqref>
            </x14:sparkline>
            <x14:sparkline>
              <xm:f>'Number of claims'!H210:O210</xm:f>
              <xm:sqref>C210</xm:sqref>
            </x14:sparkline>
            <x14:sparkline>
              <xm:f>'Number of claims'!H211:O211</xm:f>
              <xm:sqref>C211</xm:sqref>
            </x14:sparkline>
            <x14:sparkline>
              <xm:f>'Number of claims'!H212:O212</xm:f>
              <xm:sqref>C212</xm:sqref>
            </x14:sparkline>
            <x14:sparkline>
              <xm:f>'Number of claims'!H213:O213</xm:f>
              <xm:sqref>C213</xm:sqref>
            </x14:sparkline>
            <x14:sparkline>
              <xm:f>'Number of claims'!H214:O214</xm:f>
              <xm:sqref>C214</xm:sqref>
            </x14:sparkline>
            <x14:sparkline>
              <xm:f>'Number of claims'!H215:O215</xm:f>
              <xm:sqref>C215</xm:sqref>
            </x14:sparkline>
            <x14:sparkline>
              <xm:f>'Number of claims'!H216:O216</xm:f>
              <xm:sqref>C216</xm:sqref>
            </x14:sparkline>
            <x14:sparkline>
              <xm:f>'Number of claims'!H217:O217</xm:f>
              <xm:sqref>C217</xm:sqref>
            </x14:sparkline>
            <x14:sparkline>
              <xm:f>'Number of claims'!H218:O218</xm:f>
              <xm:sqref>C218</xm:sqref>
            </x14:sparkline>
            <x14:sparkline>
              <xm:f>'Number of claims'!H219:O219</xm:f>
              <xm:sqref>C219</xm:sqref>
            </x14:sparkline>
            <x14:sparkline>
              <xm:f>'Number of claims'!H220:O220</xm:f>
              <xm:sqref>C220</xm:sqref>
            </x14:sparkline>
            <x14:sparkline>
              <xm:f>'Number of claims'!H221:O221</xm:f>
              <xm:sqref>C221</xm:sqref>
            </x14:sparkline>
            <x14:sparkline>
              <xm:f>'Number of claims'!H222:O222</xm:f>
              <xm:sqref>C222</xm:sqref>
            </x14:sparkline>
            <x14:sparkline>
              <xm:f>'Number of claims'!H223:O223</xm:f>
              <xm:sqref>C223</xm:sqref>
            </x14:sparkline>
            <x14:sparkline>
              <xm:f>'Number of claims'!H224:O224</xm:f>
              <xm:sqref>C224</xm:sqref>
            </x14:sparkline>
            <x14:sparkline>
              <xm:f>'Number of claims'!H225:O225</xm:f>
              <xm:sqref>C225</xm:sqref>
            </x14:sparkline>
            <x14:sparkline>
              <xm:f>'Number of claims'!H226:O226</xm:f>
              <xm:sqref>C226</xm:sqref>
            </x14:sparkline>
            <x14:sparkline>
              <xm:f>'Number of claims'!H227:O227</xm:f>
              <xm:sqref>C227</xm:sqref>
            </x14:sparkline>
            <x14:sparkline>
              <xm:f>'Number of claims'!H228:O228</xm:f>
              <xm:sqref>C228</xm:sqref>
            </x14:sparkline>
            <x14:sparkline>
              <xm:f>'Number of claims'!H229:O229</xm:f>
              <xm:sqref>C229</xm:sqref>
            </x14:sparkline>
            <x14:sparkline>
              <xm:f>'Number of claims'!H230:O230</xm:f>
              <xm:sqref>C230</xm:sqref>
            </x14:sparkline>
            <x14:sparkline>
              <xm:f>'Number of claims'!H231:O231</xm:f>
              <xm:sqref>C231</xm:sqref>
            </x14:sparkline>
            <x14:sparkline>
              <xm:f>'Number of claims'!H232:O232</xm:f>
              <xm:sqref>C232</xm:sqref>
            </x14:sparkline>
            <x14:sparkline>
              <xm:f>'Number of claims'!H233:O233</xm:f>
              <xm:sqref>C233</xm:sqref>
            </x14:sparkline>
            <x14:sparkline>
              <xm:f>'Number of claims'!H234:O234</xm:f>
              <xm:sqref>C234</xm:sqref>
            </x14:sparkline>
            <x14:sparkline>
              <xm:f>'Number of claims'!H235:O235</xm:f>
              <xm:sqref>C235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claims'!H241:O241</xm:f>
              <xm:sqref>C241</xm:sqref>
            </x14:sparkline>
            <x14:sparkline>
              <xm:f>'Number of claims'!H242:O242</xm:f>
              <xm:sqref>C242</xm:sqref>
            </x14:sparkline>
            <x14:sparkline>
              <xm:f>'Number of claims'!H243:O243</xm:f>
              <xm:sqref>C243</xm:sqref>
            </x14:sparkline>
            <x14:sparkline>
              <xm:f>'Number of claims'!H244:O244</xm:f>
              <xm:sqref>C244</xm:sqref>
            </x14:sparkline>
            <x14:sparkline>
              <xm:f>'Number of claims'!H245:O245</xm:f>
              <xm:sqref>C245</xm:sqref>
            </x14:sparkline>
            <x14:sparkline>
              <xm:f>'Number of claims'!H246:O246</xm:f>
              <xm:sqref>C246</xm:sqref>
            </x14:sparkline>
            <x14:sparkline>
              <xm:f>'Number of claims'!H247:O247</xm:f>
              <xm:sqref>C247</xm:sqref>
            </x14:sparkline>
            <x14:sparkline>
              <xm:f>'Number of claims'!H248:O248</xm:f>
              <xm:sqref>C248</xm:sqref>
            </x14:sparkline>
            <x14:sparkline>
              <xm:f>'Number of claims'!H249:O249</xm:f>
              <xm:sqref>C249</xm:sqref>
            </x14:sparkline>
            <x14:sparkline>
              <xm:f>'Number of claims'!H250:O250</xm:f>
              <xm:sqref>C250</xm:sqref>
            </x14:sparkline>
            <x14:sparkline>
              <xm:f>'Number of claims'!H251:O251</xm:f>
              <xm:sqref>C251</xm:sqref>
            </x14:sparkline>
            <x14:sparkline>
              <xm:f>'Number of claims'!H252:O252</xm:f>
              <xm:sqref>C252</xm:sqref>
            </x14:sparkline>
            <x14:sparkline>
              <xm:f>'Number of claims'!H253:O253</xm:f>
              <xm:sqref>C253</xm:sqref>
            </x14:sparkline>
            <x14:sparkline>
              <xm:f>'Number of claims'!H254:O254</xm:f>
              <xm:sqref>C254</xm:sqref>
            </x14:sparkline>
            <x14:sparkline>
              <xm:f>'Number of claims'!H255:O255</xm:f>
              <xm:sqref>C255</xm:sqref>
            </x14:sparkline>
            <x14:sparkline>
              <xm:f>'Number of claims'!H256:O256</xm:f>
              <xm:sqref>C256</xm:sqref>
            </x14:sparkline>
            <x14:sparkline>
              <xm:f>'Number of claims'!H257:O257</xm:f>
              <xm:sqref>C257</xm:sqref>
            </x14:sparkline>
            <x14:sparkline>
              <xm:f>'Number of claims'!H258:O258</xm:f>
              <xm:sqref>C258</xm:sqref>
            </x14:sparkline>
            <x14:sparkline>
              <xm:f>'Number of claims'!H259:O259</xm:f>
              <xm:sqref>C259</xm:sqref>
            </x14:sparkline>
            <x14:sparkline>
              <xm:f>'Number of claims'!H260:O260</xm:f>
              <xm:sqref>C260</xm:sqref>
            </x14:sparkline>
            <x14:sparkline>
              <xm:f>'Number of claims'!H261:O261</xm:f>
              <xm:sqref>C261</xm:sqref>
            </x14:sparkline>
            <x14:sparkline>
              <xm:f>'Number of claims'!H262:O262</xm:f>
              <xm:sqref>C262</xm:sqref>
            </x14:sparkline>
            <x14:sparkline>
              <xm:f>'Number of claims'!H263:O263</xm:f>
              <xm:sqref>C263</xm:sqref>
            </x14:sparkline>
            <x14:sparkline>
              <xm:f>'Number of claims'!H264:O264</xm:f>
              <xm:sqref>C264</xm:sqref>
            </x14:sparkline>
            <x14:sparkline>
              <xm:f>'Number of claims'!H265:O265</xm:f>
              <xm:sqref>C265</xm:sqref>
            </x14:sparkline>
            <x14:sparkline>
              <xm:f>'Number of claims'!H266:O266</xm:f>
              <xm:sqref>C266</xm:sqref>
            </x14:sparkline>
            <x14:sparkline>
              <xm:f>'Number of claims'!H267:O267</xm:f>
              <xm:sqref>C267</xm:sqref>
            </x14:sparkline>
            <x14:sparkline>
              <xm:f>'Number of claims'!H268:O268</xm:f>
              <xm:sqref>C268</xm:sqref>
            </x14:sparkline>
            <x14:sparkline>
              <xm:f>'Number of claims'!H269:O269</xm:f>
              <xm:sqref>C269</xm:sqref>
            </x14:sparkline>
            <x14:sparkline>
              <xm:f>'Number of claims'!H270:O270</xm:f>
              <xm:sqref>C270</xm:sqref>
            </x14:sparkline>
            <x14:sparkline>
              <xm:f>'Number of claims'!H271:O271</xm:f>
              <xm:sqref>C271</xm:sqref>
            </x14:sparkline>
            <x14:sparkline>
              <xm:f>'Number of claims'!H272:O272</xm:f>
              <xm:sqref>C272</xm:sqref>
            </x14:sparkline>
            <x14:sparkline>
              <xm:f>'Number of claims'!H273:O273</xm:f>
              <xm:sqref>C273</xm:sqref>
            </x14:sparkline>
            <x14:sparkline>
              <xm:f>'Number of claims'!H274:O274</xm:f>
              <xm:sqref>C274</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claims'!H163:O163</xm:f>
              <xm:sqref>C163</xm:sqref>
            </x14:sparkline>
            <x14:sparkline>
              <xm:f>'Number of claims'!H164:O164</xm:f>
              <xm:sqref>C164</xm:sqref>
            </x14:sparkline>
            <x14:sparkline>
              <xm:f>'Number of claims'!H165:O165</xm:f>
              <xm:sqref>C165</xm:sqref>
            </x14:sparkline>
            <x14:sparkline>
              <xm:f>'Number of claims'!H166:O166</xm:f>
              <xm:sqref>C166</xm:sqref>
            </x14:sparkline>
            <x14:sparkline>
              <xm:f>'Number of claims'!H167:O167</xm:f>
              <xm:sqref>C167</xm:sqref>
            </x14:sparkline>
            <x14:sparkline>
              <xm:f>'Number of claims'!H168:O168</xm:f>
              <xm:sqref>C168</xm:sqref>
            </x14:sparkline>
            <x14:sparkline>
              <xm:f>'Number of claims'!H169:O169</xm:f>
              <xm:sqref>C169</xm:sqref>
            </x14:sparkline>
            <x14:sparkline>
              <xm:f>'Number of claims'!H170:O170</xm:f>
              <xm:sqref>C170</xm:sqref>
            </x14:sparkline>
            <x14:sparkline>
              <xm:f>'Number of claims'!H171:O171</xm:f>
              <xm:sqref>C171</xm:sqref>
            </x14:sparkline>
            <x14:sparkline>
              <xm:f>'Number of claims'!H172:O172</xm:f>
              <xm:sqref>C172</xm:sqref>
            </x14:sparkline>
            <x14:sparkline>
              <xm:f>'Number of claims'!H173:O173</xm:f>
              <xm:sqref>C173</xm:sqref>
            </x14:sparkline>
            <x14:sparkline>
              <xm:f>'Number of claims'!H174:O174</xm:f>
              <xm:sqref>C174</xm:sqref>
            </x14:sparkline>
            <x14:sparkline>
              <xm:f>'Number of claims'!H175:O175</xm:f>
              <xm:sqref>C175</xm:sqref>
            </x14:sparkline>
            <x14:sparkline>
              <xm:f>'Number of claims'!H176:O176</xm:f>
              <xm:sqref>C176</xm:sqref>
            </x14:sparkline>
            <x14:sparkline>
              <xm:f>'Number of claims'!H177:O177</xm:f>
              <xm:sqref>C177</xm:sqref>
            </x14:sparkline>
            <x14:sparkline>
              <xm:f>'Number of claims'!H178:O178</xm:f>
              <xm:sqref>C178</xm:sqref>
            </x14:sparkline>
            <x14:sparkline>
              <xm:f>'Number of claims'!H179:O179</xm:f>
              <xm:sqref>C179</xm:sqref>
            </x14:sparkline>
            <x14:sparkline>
              <xm:f>'Number of claims'!H180:O180</xm:f>
              <xm:sqref>C180</xm:sqref>
            </x14:sparkline>
            <x14:sparkline>
              <xm:f>'Number of claims'!H181:O181</xm:f>
              <xm:sqref>C181</xm:sqref>
            </x14:sparkline>
            <x14:sparkline>
              <xm:f>'Number of claims'!H182:O182</xm:f>
              <xm:sqref>C182</xm:sqref>
            </x14:sparkline>
            <x14:sparkline>
              <xm:f>'Number of claims'!H183:O183</xm:f>
              <xm:sqref>C183</xm:sqref>
            </x14:sparkline>
            <x14:sparkline>
              <xm:f>'Number of claims'!H184:O184</xm:f>
              <xm:sqref>C184</xm:sqref>
            </x14:sparkline>
            <x14:sparkline>
              <xm:f>'Number of claims'!H185:O185</xm:f>
              <xm:sqref>C185</xm:sqref>
            </x14:sparkline>
            <x14:sparkline>
              <xm:f>'Number of claims'!H186:O186</xm:f>
              <xm:sqref>C186</xm:sqref>
            </x14:sparkline>
            <x14:sparkline>
              <xm:f>'Number of claims'!H187:O187</xm:f>
              <xm:sqref>C187</xm:sqref>
            </x14:sparkline>
            <x14:sparkline>
              <xm:f>'Number of claims'!H188:O188</xm:f>
              <xm:sqref>C188</xm:sqref>
            </x14:sparkline>
            <x14:sparkline>
              <xm:f>'Number of claims'!H189:O189</xm:f>
              <xm:sqref>C189</xm:sqref>
            </x14:sparkline>
            <x14:sparkline>
              <xm:f>'Number of claims'!H190:O190</xm:f>
              <xm:sqref>C190</xm:sqref>
            </x14:sparkline>
            <x14:sparkline>
              <xm:f>'Number of claims'!H191:O191</xm:f>
              <xm:sqref>C191</xm:sqref>
            </x14:sparkline>
            <x14:sparkline>
              <xm:f>'Number of claims'!H192:O192</xm:f>
              <xm:sqref>C192</xm:sqref>
            </x14:sparkline>
            <x14:sparkline>
              <xm:f>'Number of claims'!H193:O193</xm:f>
              <xm:sqref>C193</xm:sqref>
            </x14:sparkline>
            <x14:sparkline>
              <xm:f>'Number of claims'!H194:O194</xm:f>
              <xm:sqref>C194</xm:sqref>
            </x14:sparkline>
            <x14:sparkline>
              <xm:f>'Number of claims'!H195:O195</xm:f>
              <xm:sqref>C195</xm:sqref>
            </x14:sparkline>
            <x14:sparkline>
              <xm:f>'Number of claims'!H196:O196</xm:f>
              <xm:sqref>C196</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'Number of claims'!F46:O46</xm:f>
              <xm:sqref>C46</xm:sqref>
            </x14:sparkline>
            <x14:sparkline>
              <xm:f>'Number of claims'!F47:O47</xm:f>
              <xm:sqref>C47</xm:sqref>
            </x14:sparkline>
            <x14:sparkline>
              <xm:f>'Number of claims'!F48:O48</xm:f>
              <xm:sqref>C48</xm:sqref>
            </x14:sparkline>
            <x14:sparkline>
              <xm:f>'Number of claims'!F49:O49</xm:f>
              <xm:sqref>C49</xm:sqref>
            </x14:sparkline>
            <x14:sparkline>
              <xm:f>'Number of claims'!F50:O50</xm:f>
              <xm:sqref>C50</xm:sqref>
            </x14:sparkline>
            <x14:sparkline>
              <xm:f>'Number of claims'!F51:O51</xm:f>
              <xm:sqref>C51</xm:sqref>
            </x14:sparkline>
            <x14:sparkline>
              <xm:f>'Number of claims'!F52:O52</xm:f>
              <xm:sqref>C52</xm:sqref>
            </x14:sparkline>
            <x14:sparkline>
              <xm:f>'Number of claims'!F53:O53</xm:f>
              <xm:sqref>C53</xm:sqref>
            </x14:sparkline>
            <x14:sparkline>
              <xm:f>'Number of claims'!F54:O54</xm:f>
              <xm:sqref>C54</xm:sqref>
            </x14:sparkline>
            <x14:sparkline>
              <xm:f>'Number of claims'!F55:O55</xm:f>
              <xm:sqref>C55</xm:sqref>
            </x14:sparkline>
            <x14:sparkline>
              <xm:f>'Number of claims'!F56:O56</xm:f>
              <xm:sqref>C56</xm:sqref>
            </x14:sparkline>
            <x14:sparkline>
              <xm:f>'Number of claims'!F57:O57</xm:f>
              <xm:sqref>C57</xm:sqref>
            </x14:sparkline>
            <x14:sparkline>
              <xm:f>'Number of claims'!F58:O58</xm:f>
              <xm:sqref>C58</xm:sqref>
            </x14:sparkline>
            <x14:sparkline>
              <xm:f>'Number of claims'!F59:O59</xm:f>
              <xm:sqref>C59</xm:sqref>
            </x14:sparkline>
            <x14:sparkline>
              <xm:f>'Number of claims'!F60:O60</xm:f>
              <xm:sqref>C60</xm:sqref>
            </x14:sparkline>
            <x14:sparkline>
              <xm:f>'Number of claims'!F61:O61</xm:f>
              <xm:sqref>C61</xm:sqref>
            </x14:sparkline>
            <x14:sparkline>
              <xm:f>'Number of claims'!F62:O62</xm:f>
              <xm:sqref>C62</xm:sqref>
            </x14:sparkline>
            <x14:sparkline>
              <xm:f>'Number of claims'!F63:O63</xm:f>
              <xm:sqref>C63</xm:sqref>
            </x14:sparkline>
            <x14:sparkline>
              <xm:f>'Number of claims'!F64:O64</xm:f>
              <xm:sqref>C64</xm:sqref>
            </x14:sparkline>
            <x14:sparkline>
              <xm:f>'Number of claims'!F65:O65</xm:f>
              <xm:sqref>C65</xm:sqref>
            </x14:sparkline>
            <x14:sparkline>
              <xm:f>'Number of claims'!F66:O66</xm:f>
              <xm:sqref>C66</xm:sqref>
            </x14:sparkline>
            <x14:sparkline>
              <xm:f>'Number of claims'!F67:O67</xm:f>
              <xm:sqref>C67</xm:sqref>
            </x14:sparkline>
            <x14:sparkline>
              <xm:f>'Number of claims'!F68:O68</xm:f>
              <xm:sqref>C68</xm:sqref>
            </x14:sparkline>
            <x14:sparkline>
              <xm:f>'Number of claims'!F69:O69</xm:f>
              <xm:sqref>C69</xm:sqref>
            </x14:sparkline>
            <x14:sparkline>
              <xm:f>'Number of claims'!F70:O70</xm:f>
              <xm:sqref>C70</xm:sqref>
            </x14:sparkline>
            <x14:sparkline>
              <xm:f>'Number of claims'!F71:O71</xm:f>
              <xm:sqref>C71</xm:sqref>
            </x14:sparkline>
            <x14:sparkline>
              <xm:f>'Number of claims'!F72:O72</xm:f>
              <xm:sqref>C72</xm:sqref>
            </x14:sparkline>
            <x14:sparkline>
              <xm:f>'Number of claims'!F73:O73</xm:f>
              <xm:sqref>C73</xm:sqref>
            </x14:sparkline>
            <x14:sparkline>
              <xm:f>'Number of claims'!F74:O74</xm:f>
              <xm:sqref>C74</xm:sqref>
            </x14:sparkline>
            <x14:sparkline>
              <xm:f>'Number of claims'!F75:O75</xm:f>
              <xm:sqref>C75</xm:sqref>
            </x14:sparkline>
            <x14:sparkline>
              <xm:f>'Number of claims'!F76:O76</xm:f>
              <xm:sqref>C76</xm:sqref>
            </x14:sparkline>
            <x14:sparkline>
              <xm:f>'Number of claims'!F77:O77</xm:f>
              <xm:sqref>C77</xm:sqref>
            </x14:sparkline>
            <x14:sparkline>
              <xm:f>'Number of claims'!F78:O78</xm:f>
              <xm:sqref>C78</xm:sqref>
            </x14:sparkline>
            <x14:sparkline>
              <xm:f>'Number of claims'!F79:O79</xm:f>
              <xm:sqref>C79</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249977111117893"/>
    <pageSetUpPr fitToPage="1"/>
  </sheetPr>
  <dimension ref="C4:AE240"/>
  <sheetViews>
    <sheetView showGridLines="0" zoomScale="80" zoomScaleNormal="80" zoomScaleSheetLayoutView="106" workbookViewId="0">
      <pane xSplit="5" ySplit="5" topLeftCell="F237" activePane="bottomRight" state="frozen"/>
      <selection pane="topRight" activeCell="E1" sqref="E1"/>
      <selection pane="bottomLeft" activeCell="A6" sqref="A6"/>
      <selection pane="bottomRight" activeCell="K88" sqref="K88"/>
    </sheetView>
  </sheetViews>
  <sheetFormatPr defaultRowHeight="10.5" x14ac:dyDescent="0.15"/>
  <cols>
    <col min="3" max="3" width="12" customWidth="1"/>
    <col min="4" max="4" width="12.42578125" customWidth="1"/>
    <col min="5" max="5" width="11.140625" customWidth="1"/>
    <col min="6" max="19" width="19.42578125" customWidth="1"/>
    <col min="20" max="20" width="9.140625" customWidth="1"/>
    <col min="31" max="31" width="0" hidden="1" customWidth="1"/>
  </cols>
  <sheetData>
    <row r="4" spans="3:19" ht="18.75" x14ac:dyDescent="0.15">
      <c r="C4" s="277" t="s">
        <v>49</v>
      </c>
      <c r="D4" s="277"/>
      <c r="E4" s="277"/>
      <c r="F4" s="275" t="s">
        <v>154</v>
      </c>
      <c r="G4" s="275"/>
      <c r="H4" s="275"/>
      <c r="I4" s="275"/>
      <c r="J4" s="275"/>
      <c r="K4" s="275"/>
      <c r="L4" s="275"/>
      <c r="M4" s="275"/>
      <c r="N4" s="275"/>
      <c r="O4" s="275"/>
      <c r="P4" s="276"/>
    </row>
    <row r="5" spans="3:19" x14ac:dyDescent="0.15">
      <c r="O5" s="78"/>
    </row>
    <row r="6" spans="3:19" x14ac:dyDescent="0.15">
      <c r="O6" s="78"/>
    </row>
    <row r="7" spans="3:19" ht="18.75" x14ac:dyDescent="0.15">
      <c r="C7" s="264" t="s">
        <v>214</v>
      </c>
      <c r="D7" s="265"/>
      <c r="E7" s="272" t="s">
        <v>319</v>
      </c>
      <c r="F7" s="273"/>
      <c r="G7" s="273"/>
      <c r="H7" s="273"/>
      <c r="I7" s="273"/>
      <c r="J7" s="273"/>
      <c r="K7" s="273"/>
      <c r="L7" s="273"/>
      <c r="M7" s="273"/>
      <c r="N7" s="273"/>
      <c r="O7" s="273"/>
      <c r="P7" s="274"/>
    </row>
    <row r="8" spans="3:19" ht="15" x14ac:dyDescent="0.15">
      <c r="C8" s="262" t="s">
        <v>93</v>
      </c>
      <c r="D8" s="263"/>
      <c r="E8" s="118"/>
      <c r="F8" s="119">
        <v>2004</v>
      </c>
      <c r="G8" s="119">
        <f t="shared" ref="G8" si="0">F8+1</f>
        <v>2005</v>
      </c>
      <c r="H8" s="119">
        <f t="shared" ref="H8" si="1">G8+1</f>
        <v>2006</v>
      </c>
      <c r="I8" s="119">
        <f t="shared" ref="I8" si="2">H8+1</f>
        <v>2007</v>
      </c>
      <c r="J8" s="119">
        <f t="shared" ref="J8" si="3">I8+1</f>
        <v>2008</v>
      </c>
      <c r="K8" s="119">
        <f t="shared" ref="K8" si="4">J8+1</f>
        <v>2009</v>
      </c>
      <c r="L8" s="119">
        <f t="shared" ref="L8" si="5">K8+1</f>
        <v>2010</v>
      </c>
      <c r="M8" s="119">
        <f t="shared" ref="M8" si="6">L8+1</f>
        <v>2011</v>
      </c>
      <c r="N8" s="119">
        <f t="shared" ref="N8" si="7">M8+1</f>
        <v>2012</v>
      </c>
      <c r="O8" s="120">
        <f t="shared" ref="O8" si="8">N8+1</f>
        <v>2013</v>
      </c>
      <c r="P8" s="120">
        <f t="shared" ref="P8" si="9">O8+1</f>
        <v>2014</v>
      </c>
      <c r="Q8" s="46" t="s">
        <v>91</v>
      </c>
      <c r="R8" s="47" t="s">
        <v>83</v>
      </c>
      <c r="S8" s="46" t="s">
        <v>84</v>
      </c>
    </row>
    <row r="9" spans="3:19" ht="15" x14ac:dyDescent="0.25">
      <c r="C9" s="256"/>
      <c r="D9" s="257"/>
      <c r="E9" s="45" t="s">
        <v>0</v>
      </c>
      <c r="F9" s="73">
        <f>IF($C$4="National Currency",IF(B.Premiums_DATA!R7=0,0,B.Premiums_DATA!R7),IF($C$4="Current Exchange rate",IF(B.Premiums_DATA!R7=0,0,B.Premiums_DATA!R7/ECO!O10),IF($C$4="Constant Exchange rate",IF(B.Premiums_DATA!R7=0,0,B.Premiums_DATA!R7/ECO!O45))))</f>
        <v>6465</v>
      </c>
      <c r="G9" s="73">
        <f>IF($C$4="National Currency",IF(B.Premiums_DATA!S7=0,0,B.Premiums_DATA!S7),IF($C$4="Current Exchange rate",IF(B.Premiums_DATA!S7=0,0,B.Premiums_DATA!S7/ECO!P10),IF($C$4="Constant Exchange rate",IF(B.Premiums_DATA!S7=0,0,B.Premiums_DATA!S7/ECO!P45))))</f>
        <v>6773</v>
      </c>
      <c r="H9" s="73">
        <f>IF($C$4="National Currency",IF(B.Premiums_DATA!T7=0,0,B.Premiums_DATA!T7),IF($C$4="Current Exchange rate",IF(B.Premiums_DATA!T7=0,0,B.Premiums_DATA!T7/ECO!Q10),IF($C$4="Constant Exchange rate",IF(B.Premiums_DATA!T7=0,0,B.Premiums_DATA!T7/ECO!Q45))))</f>
        <v>6969</v>
      </c>
      <c r="I9" s="73">
        <f>IF($C$4="National Currency",IF(B.Premiums_DATA!U7=0,0,B.Premiums_DATA!U7),IF($C$4="Current Exchange rate",IF(B.Premiums_DATA!U7=0,0,B.Premiums_DATA!U7/ECO!R10),IF($C$4="Constant Exchange rate",IF(B.Premiums_DATA!U7=0,0,B.Premiums_DATA!U7/ECO!R45))))</f>
        <v>7185</v>
      </c>
      <c r="J9" s="73">
        <f>IF($C$4="National Currency",IF(B.Premiums_DATA!V7=0,0,B.Premiums_DATA!V7),IF($C$4="Current Exchange rate",IF(B.Premiums_DATA!V7=0,0,B.Premiums_DATA!V7/ECO!S10),IF($C$4="Constant Exchange rate",IF(B.Premiums_DATA!V7=0,0,B.Premiums_DATA!V7/ECO!S45))))</f>
        <v>7317</v>
      </c>
      <c r="K9" s="73">
        <f>IF($C$4="National Currency",IF(B.Premiums_DATA!W7=0,0,B.Premiums_DATA!W7),IF($C$4="Current Exchange rate",IF(B.Premiums_DATA!W7=0,0,B.Premiums_DATA!W7/ECO!T10),IF($C$4="Constant Exchange rate",IF(B.Premiums_DATA!W7=0,0,B.Premiums_DATA!W7/ECO!T45))))</f>
        <v>7408</v>
      </c>
      <c r="L9" s="73">
        <f>IF($C$4="National Currency",IF(B.Premiums_DATA!X7=0,0,B.Premiums_DATA!X7),IF($C$4="Current Exchange rate",IF(B.Premiums_DATA!X7=0,0,B.Premiums_DATA!X7/ECO!U10),IF($C$4="Constant Exchange rate",IF(B.Premiums_DATA!X7=0,0,B.Premiums_DATA!X7/ECO!U45))))</f>
        <v>7553</v>
      </c>
      <c r="M9" s="73">
        <f>IF($C$4="National Currency",IF(B.Premiums_DATA!Y7=0,0,B.Premiums_DATA!Y7),IF($C$4="Current Exchange rate",IF(B.Premiums_DATA!Y7=0,0,B.Premiums_DATA!Y7/ECO!V10),IF($C$4="Constant Exchange rate",IF(B.Premiums_DATA!Y7=0,0,B.Premiums_DATA!Y7/ECO!V45))))</f>
        <v>7767</v>
      </c>
      <c r="N9" s="73">
        <f>IF($C$4="National Currency",IF(B.Premiums_DATA!Z7=0,0,B.Premiums_DATA!Z7),IF($C$4="Current Exchange rate",IF(B.Premiums_DATA!Z7=0,0,B.Premiums_DATA!Z7/ECO!W10),IF($C$4="Constant Exchange rate",IF(B.Premiums_DATA!Z7=0,0,B.Premiums_DATA!Z7/ECO!W45))))</f>
        <v>8021</v>
      </c>
      <c r="O9" s="73">
        <f>IF($C$4="National Currency",IF(B.Premiums_DATA!AA7=0,0,B.Premiums_DATA!AA7),IF($C$4="Current Exchange rate",IF(B.Premiums_DATA!AA7=0,0,B.Premiums_DATA!AA7/ECO!X10),IF($C$4="Constant Exchange rate",IF(B.Premiums_DATA!AA7=0,0,B.Premiums_DATA!AA7/ECO!X45))))</f>
        <v>8278</v>
      </c>
      <c r="P9" s="73">
        <f>IF($C$4="National Currency",IF(B.Premiums_DATA!AB7=0,0,B.Premiums_DATA!AB7),IF($C$4="Current Exchange rate",IF(B.Premiums_DATA!AB7=0,0,B.Premiums_DATA!AB7/ECO!Y10),IF($C$4="Constant Exchange rate",IF(B.Premiums_DATA!AB7=0,0,B.Premiums_DATA!AB7/ECO!Y45))))</f>
        <v>8509</v>
      </c>
      <c r="Q9" s="48">
        <f>P9/$P$41</f>
        <v>2.5763043906452003E-2</v>
      </c>
      <c r="R9" s="48">
        <f>P9/O9-1</f>
        <v>2.79052911331239E-2</v>
      </c>
      <c r="S9" s="48">
        <f>P9/G9-1</f>
        <v>0.25631182636940797</v>
      </c>
    </row>
    <row r="10" spans="3:19" ht="15" x14ac:dyDescent="0.25">
      <c r="C10" s="256"/>
      <c r="D10" s="257"/>
      <c r="E10" s="45" t="s">
        <v>1</v>
      </c>
      <c r="F10" s="74">
        <f>IF($C$4="National Currency",IF(B.Premiums_DATA!R8=0,0,B.Premiums_DATA!R8),IF($C$4="Current Exchange rate",IF(B.Premiums_DATA!R8=0,0,B.Premiums_DATA!R8/ECO!O11),IF($C$4="Constant Exchange rate",IF(B.Premiums_DATA!R8=0,0,B.Premiums_DATA!R8/ECO!O46))))</f>
        <v>7259.2901165700005</v>
      </c>
      <c r="G10" s="74">
        <f>IF($C$4="National Currency",IF(B.Premiums_DATA!S8=0,0,B.Premiums_DATA!S8),IF($C$4="Current Exchange rate",IF(B.Premiums_DATA!S8=0,0,B.Premiums_DATA!S8/ECO!P11),IF($C$4="Constant Exchange rate",IF(B.Premiums_DATA!S8=0,0,B.Premiums_DATA!S8/ECO!P46))))</f>
        <v>7340.7725831299995</v>
      </c>
      <c r="H10" s="74">
        <f>IF($C$4="National Currency",IF(B.Premiums_DATA!T8=0,0,B.Premiums_DATA!T8),IF($C$4="Current Exchange rate",IF(B.Premiums_DATA!T8=0,0,B.Premiums_DATA!T8/ECO!Q11),IF($C$4="Constant Exchange rate",IF(B.Premiums_DATA!T8=0,0,B.Premiums_DATA!T8/ECO!Q46))))</f>
        <v>7601.7580983599992</v>
      </c>
      <c r="I10" s="74">
        <f>IF($C$4="National Currency",IF(B.Premiums_DATA!U8=0,0,B.Premiums_DATA!U8),IF($C$4="Current Exchange rate",IF(B.Premiums_DATA!U8=0,0,B.Premiums_DATA!U8/ECO!R11),IF($C$4="Constant Exchange rate",IF(B.Premiums_DATA!U8=0,0,B.Premiums_DATA!U8/ECO!R46))))</f>
        <v>7830.8302326400008</v>
      </c>
      <c r="J10" s="74">
        <f>IF($C$4="National Currency",IF(B.Premiums_DATA!V8=0,0,B.Premiums_DATA!V8),IF($C$4="Current Exchange rate",IF(B.Premiums_DATA!V8=0,0,B.Premiums_DATA!V8/ECO!S11),IF($C$4="Constant Exchange rate",IF(B.Premiums_DATA!V8=0,0,B.Premiums_DATA!V8/ECO!S46))))</f>
        <v>8113.3436110399998</v>
      </c>
      <c r="K10" s="74">
        <f>IF($C$4="National Currency",IF(B.Premiums_DATA!W8=0,0,B.Premiums_DATA!W8),IF($C$4="Current Exchange rate",IF(B.Premiums_DATA!W8=0,0,B.Premiums_DATA!W8/ECO!T11),IF($C$4="Constant Exchange rate",IF(B.Premiums_DATA!W8=0,0,B.Premiums_DATA!W8/ECO!T46))))</f>
        <v>8161.9381781800002</v>
      </c>
      <c r="L10" s="74">
        <f>IF($C$4="National Currency",IF(B.Premiums_DATA!X8=0,0,B.Premiums_DATA!X8),IF($C$4="Current Exchange rate",IF(B.Premiums_DATA!X8=0,0,B.Premiums_DATA!X8/ECO!U11),IF($C$4="Constant Exchange rate",IF(B.Premiums_DATA!X8=0,0,B.Premiums_DATA!X8/ECO!U46))))</f>
        <v>8333.0165245200005</v>
      </c>
      <c r="M10" s="74">
        <f>IF($C$4="National Currency",IF(B.Premiums_DATA!Y8=0,0,B.Premiums_DATA!Y8),IF($C$4="Current Exchange rate",IF(B.Premiums_DATA!Y8=0,0,B.Premiums_DATA!Y8/ECO!V11),IF($C$4="Constant Exchange rate",IF(B.Premiums_DATA!Y8=0,0,B.Premiums_DATA!Y8/ECO!V46))))</f>
        <v>8744.6702934700006</v>
      </c>
      <c r="N10" s="74">
        <f>IF($C$4="National Currency",IF(B.Premiums_DATA!Z8=0,0,B.Premiums_DATA!Z8),IF($C$4="Current Exchange rate",IF(B.Premiums_DATA!Z8=0,0,B.Premiums_DATA!Z8/ECO!W11),IF($C$4="Constant Exchange rate",IF(B.Premiums_DATA!Z8=0,0,B.Premiums_DATA!Z8/ECO!W46))))</f>
        <v>9027.2537234400006</v>
      </c>
      <c r="O10" s="74">
        <f>IF($C$4="National Currency",IF(B.Premiums_DATA!AA8=0,0,B.Premiums_DATA!AA8),IF($C$4="Current Exchange rate",IF(B.Premiums_DATA!AA8=0,0,B.Premiums_DATA!AA8/ECO!X11),IF($C$4="Constant Exchange rate",IF(B.Premiums_DATA!AA8=0,0,B.Premiums_DATA!AA8/ECO!X46))))</f>
        <v>9262.0948389100013</v>
      </c>
      <c r="P10" s="74">
        <f>IF($C$4="National Currency",IF(B.Premiums_DATA!AB8=0,0,B.Premiums_DATA!AB8),IF($C$4="Current Exchange rate",IF(B.Premiums_DATA!AB8=0,0,B.Premiums_DATA!AB8/ECO!Y11),IF($C$4="Constant Exchange rate",IF(B.Premiums_DATA!AB8=0,0,B.Premiums_DATA!AB8/ECO!Y46))))</f>
        <v>9405.7873321999996</v>
      </c>
      <c r="Q10" s="48">
        <f t="shared" ref="Q10:Q41" si="10">P10/$P$41</f>
        <v>2.8478283231192694E-2</v>
      </c>
      <c r="R10" s="48">
        <f t="shared" ref="R10:R40" si="11">P10/O10-1</f>
        <v>1.5514038215884707E-2</v>
      </c>
      <c r="S10" s="48">
        <f t="shared" ref="S10:S40" si="12">P10/G10-1</f>
        <v>0.28130754980962891</v>
      </c>
    </row>
    <row r="11" spans="3:19" ht="15" x14ac:dyDescent="0.25">
      <c r="C11" s="256"/>
      <c r="D11" s="257"/>
      <c r="E11" s="45" t="s">
        <v>2</v>
      </c>
      <c r="F11" s="74">
        <f>IF($C$4="National Currency",IF(B.Premiums_DATA!R9=0,0,B.Premiums_DATA!R9),IF($C$4="Current Exchange rate",IF(B.Premiums_DATA!R9=0,0,B.Premiums_DATA!R9/ECO!O12),IF($C$4="Constant Exchange rate",IF(B.Premiums_DATA!R9=0,0,B.Premiums_DATA!R9/ECO!O47))))</f>
        <v>332.43685448409855</v>
      </c>
      <c r="G11" s="74">
        <f>IF($C$4="National Currency",IF(B.Premiums_DATA!S9=0,0,B.Premiums_DATA!S9),IF($C$4="Current Exchange rate",IF(B.Premiums_DATA!S9=0,0,B.Premiums_DATA!S9/ECO!P12),IF($C$4="Constant Exchange rate",IF(B.Premiums_DATA!S9=0,0,B.Premiums_DATA!S9/ECO!P47))))</f>
        <v>399.62163820431539</v>
      </c>
      <c r="H11" s="74">
        <f>IF($C$4="National Currency",IF(B.Premiums_DATA!T9=0,0,B.Premiums_DATA!T9),IF($C$4="Current Exchange rate",IF(B.Premiums_DATA!T9=0,0,B.Premiums_DATA!T9/ECO!Q12),IF($C$4="Constant Exchange rate",IF(B.Premiums_DATA!T9=0,0,B.Premiums_DATA!T9/ECO!Q47))))</f>
        <v>548.04177318744246</v>
      </c>
      <c r="I11" s="74">
        <f>IF($C$4="National Currency",IF(B.Premiums_DATA!U9=0,0,B.Premiums_DATA!U9),IF($C$4="Current Exchange rate",IF(B.Premiums_DATA!U9=0,0,B.Premiums_DATA!U9/ECO!R12),IF($C$4="Constant Exchange rate",IF(B.Premiums_DATA!U9=0,0,B.Premiums_DATA!U9/ECO!R47))))</f>
        <v>654.64676654054608</v>
      </c>
      <c r="J11" s="74">
        <f>IF($C$4="National Currency",IF(B.Premiums_DATA!V9=0,0,B.Premiums_DATA!V9),IF($C$4="Current Exchange rate",IF(B.Premiums_DATA!V9=0,0,B.Premiums_DATA!V9/ECO!S12),IF($C$4="Constant Exchange rate",IF(B.Premiums_DATA!V9=0,0,B.Premiums_DATA!V9/ECO!S47))))</f>
        <v>787.23286822868977</v>
      </c>
      <c r="K11" s="74">
        <f>IF($C$4="National Currency",IF(B.Premiums_DATA!W9=0,0,B.Premiums_DATA!W9),IF($C$4="Current Exchange rate",IF(B.Premiums_DATA!W9=0,0,B.Premiums_DATA!W9/ECO!T12),IF($C$4="Constant Exchange rate",IF(B.Premiums_DATA!W9=0,0,B.Premiums_DATA!W9/ECO!T47))))</f>
        <v>746.62668480230911</v>
      </c>
      <c r="L11" s="74">
        <f>IF($C$4="National Currency",IF(B.Premiums_DATA!X9=0,0,B.Premiums_DATA!X9),IF($C$4="Current Exchange rate",IF(B.Premiums_DATA!X9=0,0,B.Premiums_DATA!X9/ECO!U12),IF($C$4="Constant Exchange rate",IF(B.Premiums_DATA!X9=0,0,B.Premiums_DATA!X9/ECO!U47))))</f>
        <v>705.58470812406711</v>
      </c>
      <c r="M11" s="74">
        <f>IF($C$4="National Currency",IF(B.Premiums_DATA!Y9=0,0,B.Premiums_DATA!Y9),IF($C$4="Current Exchange rate",IF(B.Premiums_DATA!Y9=0,0,B.Premiums_DATA!Y9/ECO!V12),IF($C$4="Constant Exchange rate",IF(B.Premiums_DATA!Y9=0,0,B.Premiums_DATA!Y9/ECO!V47))))</f>
        <v>693.83577052868384</v>
      </c>
      <c r="N11" s="74">
        <f>IF($C$4="National Currency",IF(B.Premiums_DATA!Z9=0,0,B.Premiums_DATA!Z9),IF($C$4="Current Exchange rate",IF(B.Premiums_DATA!Z9=0,0,B.Premiums_DATA!Z9/ECO!W12),IF($C$4="Constant Exchange rate",IF(B.Premiums_DATA!Z9=0,0,B.Premiums_DATA!Z9/ECO!W47))))</f>
        <v>673.09208508027416</v>
      </c>
      <c r="O11" s="74">
        <f>IF($C$4="National Currency",IF(B.Premiums_DATA!AA9=0,0,B.Premiums_DATA!AA9),IF($C$4="Current Exchange rate",IF(B.Premiums_DATA!AA9=0,0,B.Premiums_DATA!AA9/ECO!X12),IF($C$4="Constant Exchange rate",IF(B.Premiums_DATA!AA9=0,0,B.Premiums_DATA!AA9/ECO!X47))))</f>
        <v>709.17271704673283</v>
      </c>
      <c r="P11" s="74">
        <f>IF($C$4="National Currency",IF(B.Premiums_DATA!AB9=0,0,B.Premiums_DATA!AB9),IF($C$4="Current Exchange rate",IF(B.Premiums_DATA!AB9=0,0,B.Premiums_DATA!AB9/ECO!Y12),IF($C$4="Constant Exchange rate",IF(B.Premiums_DATA!AB9=0,0,B.Premiums_DATA!AB9/ECO!Y47))))</f>
        <v>710.70661621842726</v>
      </c>
      <c r="Q11" s="48">
        <f t="shared" si="10"/>
        <v>2.1518352048702873E-3</v>
      </c>
      <c r="R11" s="48">
        <f t="shared" si="11"/>
        <v>2.1629416005768398E-3</v>
      </c>
      <c r="S11" s="48">
        <f t="shared" si="12"/>
        <v>0.77844878323396194</v>
      </c>
    </row>
    <row r="12" spans="3:19" ht="15" x14ac:dyDescent="0.25">
      <c r="C12" s="256"/>
      <c r="D12" s="257"/>
      <c r="E12" s="45" t="s">
        <v>3</v>
      </c>
      <c r="F12" s="74">
        <f>IF($C$4="National Currency",IF(B.Premiums_DATA!R10=0,0,B.Premiums_DATA!R10),IF($C$4="Current Exchange rate",IF(B.Premiums_DATA!R10=0,0,B.Premiums_DATA!R10/ECO!O13),IF($C$4="Constant Exchange rate",IF(B.Premiums_DATA!R10=0,0,B.Premiums_DATA!R10/ECO!O48))))</f>
        <v>11800.019960079842</v>
      </c>
      <c r="G12" s="74">
        <f>IF($C$4="National Currency",IF(B.Premiums_DATA!S10=0,0,B.Premiums_DATA!S10),IF($C$4="Current Exchange rate",IF(B.Premiums_DATA!S10=0,0,B.Premiums_DATA!S10/ECO!P13),IF($C$4="Constant Exchange rate",IF(B.Premiums_DATA!S10=0,0,B.Premiums_DATA!S10/ECO!P48))))</f>
        <v>12071.367265469064</v>
      </c>
      <c r="H12" s="74">
        <f>IF($C$4="National Currency",IF(B.Premiums_DATA!T10=0,0,B.Premiums_DATA!T10),IF($C$4="Current Exchange rate",IF(B.Premiums_DATA!T10=0,0,B.Premiums_DATA!T10/ECO!Q13),IF($C$4="Constant Exchange rate",IF(B.Premiums_DATA!T10=0,0,B.Premiums_DATA!T10/ECO!Q48))))</f>
        <v>12374.76630073187</v>
      </c>
      <c r="I12" s="74">
        <f>IF($C$4="National Currency",IF(B.Premiums_DATA!U10=0,0,B.Premiums_DATA!U10),IF($C$4="Current Exchange rate",IF(B.Premiums_DATA!U10=0,0,B.Premiums_DATA!U10/ECO!R13),IF($C$4="Constant Exchange rate",IF(B.Premiums_DATA!U10=0,0,B.Premiums_DATA!U10/ECO!R48))))</f>
        <v>12412.954923486361</v>
      </c>
      <c r="J12" s="74">
        <f>IF($C$4="National Currency",IF(B.Premiums_DATA!V10=0,0,B.Premiums_DATA!V10),IF($C$4="Current Exchange rate",IF(B.Premiums_DATA!V10=0,0,B.Premiums_DATA!V10/ECO!S13),IF($C$4="Constant Exchange rate",IF(B.Premiums_DATA!V10=0,0,B.Premiums_DATA!V10/ECO!S48))))</f>
        <v>12605.066826347305</v>
      </c>
      <c r="K12" s="74">
        <f>IF($C$4="National Currency",IF(B.Premiums_DATA!W10=0,0,B.Premiums_DATA!W10),IF($C$4="Current Exchange rate",IF(B.Premiums_DATA!W10=0,0,B.Premiums_DATA!W10/ECO!T13),IF($C$4="Constant Exchange rate",IF(B.Premiums_DATA!W10=0,0,B.Premiums_DATA!W10/ECO!T48))))</f>
        <v>12862.175400033266</v>
      </c>
      <c r="L12" s="74">
        <f>IF($C$4="National Currency",IF(B.Premiums_DATA!X10=0,0,B.Premiums_DATA!X10),IF($C$4="Current Exchange rate",IF(B.Premiums_DATA!X10=0,0,B.Premiums_DATA!X10/ECO!U13),IF($C$4="Constant Exchange rate",IF(B.Premiums_DATA!X10=0,0,B.Premiums_DATA!X10/ECO!U48))))</f>
        <v>13253.20009647372</v>
      </c>
      <c r="M12" s="74">
        <f>IF($C$4="National Currency",IF(B.Premiums_DATA!Y10=0,0,B.Premiums_DATA!Y10),IF($C$4="Current Exchange rate",IF(B.Premiums_DATA!Y10=0,0,B.Premiums_DATA!Y10/ECO!V13),IF($C$4="Constant Exchange rate",IF(B.Premiums_DATA!Y10=0,0,B.Premiums_DATA!Y10/ECO!V48))))</f>
        <v>13212.881267465071</v>
      </c>
      <c r="N12" s="74">
        <f>IF($C$4="National Currency",IF(B.Premiums_DATA!Z10=0,0,B.Premiums_DATA!Z10),IF($C$4="Current Exchange rate",IF(B.Premiums_DATA!Z10=0,0,B.Premiums_DATA!Z10/ECO!W13),IF($C$4="Constant Exchange rate",IF(B.Premiums_DATA!Z10=0,0,B.Premiums_DATA!Z10/ECO!W48))))</f>
        <v>13412.2253409847</v>
      </c>
      <c r="O12" s="74">
        <f>IF($C$4="National Currency",IF(B.Premiums_DATA!AA10=0,0,B.Premiums_DATA!AA10),IF($C$4="Current Exchange rate",IF(B.Premiums_DATA!AA10=0,0,B.Premiums_DATA!AA10/ECO!X13),IF($C$4="Constant Exchange rate",IF(B.Premiums_DATA!AA10=0,0,B.Premiums_DATA!AA10/ECO!X48))))</f>
        <v>13658.806846307383</v>
      </c>
      <c r="P12" s="74">
        <f>IF($C$4="National Currency",IF(B.Premiums_DATA!AB10=0,0,B.Premiums_DATA!AB10),IF($C$4="Current Exchange rate",IF(B.Premiums_DATA!AB10=0,0,B.Premiums_DATA!AB10/ECO!Y13),IF($C$4="Constant Exchange rate",IF(B.Premiums_DATA!AB10=0,0,B.Premiums_DATA!AB10/ECO!Y48))))</f>
        <v>13695.387693779108</v>
      </c>
      <c r="Q12" s="48">
        <f t="shared" si="10"/>
        <v>4.1466079970703208E-2</v>
      </c>
      <c r="R12" s="48">
        <f t="shared" si="11"/>
        <v>2.6781876252692793E-3</v>
      </c>
      <c r="S12" s="48">
        <f t="shared" si="12"/>
        <v>0.13453491991380817</v>
      </c>
    </row>
    <row r="13" spans="3:19" ht="15" x14ac:dyDescent="0.25">
      <c r="C13" s="256"/>
      <c r="D13" s="257"/>
      <c r="E13" s="45" t="s">
        <v>4</v>
      </c>
      <c r="F13" s="74">
        <f>IF($C$4="National Currency",IF(B.Premiums_DATA!R11=0,0,B.Premiums_DATA!R11),IF($C$4="Current Exchange rate",IF(B.Premiums_DATA!R11=0,0,B.Premiums_DATA!R11/ECO!O14),IF($C$4="Constant Exchange rate",IF(B.Premiums_DATA!R11=0,0,B.Premiums_DATA!R11/ECO!O49))))</f>
        <v>431.47948809950964</v>
      </c>
      <c r="G13" s="74">
        <f>IF($C$4="National Currency",IF(B.Premiums_DATA!S11=0,0,B.Premiums_DATA!S11),IF($C$4="Current Exchange rate",IF(B.Premiums_DATA!S11=0,0,B.Premiums_DATA!S11/ECO!P14),IF($C$4="Constant Exchange rate",IF(B.Premiums_DATA!S11=0,0,B.Premiums_DATA!S11/ECO!P49))))</f>
        <v>479.97676286158537</v>
      </c>
      <c r="H13" s="74">
        <f>IF($C$4="National Currency",IF(B.Premiums_DATA!T11=0,0,B.Premiums_DATA!T11),IF($C$4="Current Exchange rate",IF(B.Premiums_DATA!T11=0,0,B.Premiums_DATA!T11/ECO!Q14),IF($C$4="Constant Exchange rate",IF(B.Premiums_DATA!T11=0,0,B.Premiums_DATA!T11/ECO!Q49))))</f>
        <v>526.72783501631727</v>
      </c>
      <c r="I13" s="74">
        <f>IF($C$4="National Currency",IF(B.Premiums_DATA!U11=0,0,B.Premiums_DATA!U11),IF($C$4="Current Exchange rate",IF(B.Premiums_DATA!U11=0,0,B.Premiums_DATA!U11/ECO!R14),IF($C$4="Constant Exchange rate",IF(B.Premiums_DATA!U11=0,0,B.Premiums_DATA!U11/ECO!R49))))</f>
        <v>563.87821005689693</v>
      </c>
      <c r="J13" s="74">
        <f>IF($C$4="National Currency",IF(B.Premiums_DATA!V11=0,0,B.Premiums_DATA!V11),IF($C$4="Current Exchange rate",IF(B.Premiums_DATA!V11=0,0,B.Premiums_DATA!V11/ECO!S14),IF($C$4="Constant Exchange rate",IF(B.Premiums_DATA!V11=0,0,B.Premiums_DATA!V11/ECO!S49))))</f>
        <v>358.21500000000003</v>
      </c>
      <c r="K13" s="74">
        <f>IF($C$4="National Currency",IF(B.Premiums_DATA!W11=0,0,B.Premiums_DATA!W11),IF($C$4="Current Exchange rate",IF(B.Premiums_DATA!W11=0,0,B.Premiums_DATA!W11/ECO!T14),IF($C$4="Constant Exchange rate",IF(B.Premiums_DATA!W11=0,0,B.Premiums_DATA!W11/ECO!T49))))</f>
        <v>377.53199999999998</v>
      </c>
      <c r="L13" s="74">
        <f>IF($C$4="National Currency",IF(B.Premiums_DATA!X11=0,0,B.Premiums_DATA!X11),IF($C$4="Current Exchange rate",IF(B.Premiums_DATA!X11=0,0,B.Premiums_DATA!X11/ECO!U14),IF($C$4="Constant Exchange rate",IF(B.Premiums_DATA!X11=0,0,B.Premiums_DATA!X11/ECO!U49))))</f>
        <v>380.04399999999998</v>
      </c>
      <c r="M13" s="74">
        <f>IF($C$4="National Currency",IF(B.Premiums_DATA!Y11=0,0,B.Premiums_DATA!Y11),IF($C$4="Current Exchange rate",IF(B.Premiums_DATA!Y11=0,0,B.Premiums_DATA!Y11/ECO!V14),IF($C$4="Constant Exchange rate",IF(B.Premiums_DATA!Y11=0,0,B.Premiums_DATA!Y11/ECO!V49))))</f>
        <v>377</v>
      </c>
      <c r="N13" s="74">
        <f>IF($C$4="National Currency",IF(B.Premiums_DATA!Z11=0,0,B.Premiums_DATA!Z11),IF($C$4="Current Exchange rate",IF(B.Premiums_DATA!Z11=0,0,B.Premiums_DATA!Z11/ECO!W14),IF($C$4="Constant Exchange rate",IF(B.Premiums_DATA!Z11=0,0,B.Premiums_DATA!Z11/ECO!W49))))</f>
        <v>376</v>
      </c>
      <c r="O13" s="74">
        <f>IF($C$4="National Currency",IF(B.Premiums_DATA!AA11=0,0,B.Premiums_DATA!AA11),IF($C$4="Current Exchange rate",IF(B.Premiums_DATA!AA11=0,0,B.Premiums_DATA!AA11/ECO!X14),IF($C$4="Constant Exchange rate",IF(B.Premiums_DATA!AA11=0,0,B.Premiums_DATA!AA11/ECO!X49))))</f>
        <v>350</v>
      </c>
      <c r="P13" s="74">
        <f>IF($C$4="National Currency",IF(B.Premiums_DATA!AB11=0,0,B.Premiums_DATA!AB11),IF($C$4="Current Exchange rate",IF(B.Premiums_DATA!AB11=0,0,B.Premiums_DATA!AB11/ECO!Y14),IF($C$4="Constant Exchange rate",IF(B.Premiums_DATA!AB11=0,0,B.Premiums_DATA!AB11/ECO!Y49))))</f>
        <v>340</v>
      </c>
      <c r="Q13" s="48">
        <f t="shared" si="10"/>
        <v>1.0294317696784205E-3</v>
      </c>
      <c r="R13" s="48">
        <f t="shared" si="11"/>
        <v>-2.8571428571428581E-2</v>
      </c>
      <c r="S13" s="48">
        <f t="shared" si="12"/>
        <v>-0.2916323740904756</v>
      </c>
    </row>
    <row r="14" spans="3:19" ht="15" x14ac:dyDescent="0.25">
      <c r="C14" s="256"/>
      <c r="D14" s="257"/>
      <c r="E14" s="45" t="s">
        <v>44</v>
      </c>
      <c r="F14" s="74">
        <f>IF($C$4="National Currency",IF(B.Premiums_DATA!R12=0,0,B.Premiums_DATA!R12),IF($C$4="Current Exchange rate",IF(B.Premiums_DATA!R12=0,0,B.Premiums_DATA!R12/ECO!O15),IF($C$4="Constant Exchange rate",IF(B.Premiums_DATA!R12=0,0,B.Premiums_DATA!R12/ECO!O50))))</f>
        <v>2408.2567153416262</v>
      </c>
      <c r="G14" s="74">
        <f>IF($C$4="National Currency",IF(B.Premiums_DATA!S12=0,0,B.Premiums_DATA!S12),IF($C$4="Current Exchange rate",IF(B.Premiums_DATA!S12=0,0,B.Premiums_DATA!S12/ECO!P15),IF($C$4="Constant Exchange rate",IF(B.Premiums_DATA!S12=0,0,B.Premiums_DATA!S12/ECO!P50))))</f>
        <v>2539.8233279250044</v>
      </c>
      <c r="H14" s="74">
        <f>IF($C$4="National Currency",IF(B.Premiums_DATA!T12=0,0,B.Premiums_DATA!T12),IF($C$4="Current Exchange rate",IF(B.Premiums_DATA!T12=0,0,B.Premiums_DATA!T12/ECO!Q15),IF($C$4="Constant Exchange rate",IF(B.Premiums_DATA!T12=0,0,B.Premiums_DATA!T12/ECO!Q50))))</f>
        <v>2668.0007211105103</v>
      </c>
      <c r="I14" s="74">
        <f>IF($C$4="National Currency",IF(B.Premiums_DATA!U12=0,0,B.Premiums_DATA!U12),IF($C$4="Current Exchange rate",IF(B.Premiums_DATA!U12=0,0,B.Premiums_DATA!U12/ECO!R15),IF($C$4="Constant Exchange rate",IF(B.Premiums_DATA!U12=0,0,B.Premiums_DATA!U12/ECO!R50))))</f>
        <v>2716.2790697674418</v>
      </c>
      <c r="J14" s="74">
        <f>IF($C$4="National Currency",IF(B.Premiums_DATA!V12=0,0,B.Premiums_DATA!V12),IF($C$4="Current Exchange rate",IF(B.Premiums_DATA!V12=0,0,B.Premiums_DATA!V12/ECO!S15),IF($C$4="Constant Exchange rate",IF(B.Premiums_DATA!V12=0,0,B.Premiums_DATA!V12/ECO!S50))))</f>
        <v>2850.4777357129979</v>
      </c>
      <c r="K14" s="74">
        <f>IF($C$4="National Currency",IF(B.Premiums_DATA!W12=0,0,B.Premiums_DATA!W12),IF($C$4="Current Exchange rate",IF(B.Premiums_DATA!W12=0,0,B.Premiums_DATA!W12/ECO!T15),IF($C$4="Constant Exchange rate",IF(B.Premiums_DATA!W12=0,0,B.Premiums_DATA!W12/ECO!T50))))</f>
        <v>2877.1227690643591</v>
      </c>
      <c r="L14" s="74">
        <f>IF($C$4="National Currency",IF(B.Premiums_DATA!X12=0,0,B.Premiums_DATA!X12),IF($C$4="Current Exchange rate",IF(B.Premiums_DATA!X12=0,0,B.Premiums_DATA!X12/ECO!U15),IF($C$4="Constant Exchange rate",IF(B.Premiums_DATA!X12=0,0,B.Premiums_DATA!X12/ECO!U50))))</f>
        <v>2843.2305750856322</v>
      </c>
      <c r="M14" s="74">
        <f>IF($C$4="National Currency",IF(B.Premiums_DATA!Y12=0,0,B.Premiums_DATA!Y12),IF($C$4="Current Exchange rate",IF(B.Premiums_DATA!Y12=0,0,B.Premiums_DATA!Y12/ECO!V15),IF($C$4="Constant Exchange rate",IF(B.Premiums_DATA!Y12=0,0,B.Premiums_DATA!Y12/ECO!V50))))</f>
        <v>2792.2841175410131</v>
      </c>
      <c r="N14" s="74">
        <f>IF($C$4="National Currency",IF(B.Premiums_DATA!Z12=0,0,B.Premiums_DATA!Z12),IF($C$4="Current Exchange rate",IF(B.Premiums_DATA!Z12=0,0,B.Premiums_DATA!Z12/ECO!W15),IF($C$4="Constant Exchange rate",IF(B.Premiums_DATA!Z12=0,0,B.Premiums_DATA!Z12/ECO!W50))))</f>
        <v>2673.0845502073194</v>
      </c>
      <c r="O14" s="74">
        <f>IF($C$4="National Currency",IF(B.Premiums_DATA!AA12=0,0,B.Premiums_DATA!AA12),IF($C$4="Current Exchange rate",IF(B.Premiums_DATA!AA12=0,0,B.Premiums_DATA!AA12/ECO!X15),IF($C$4="Constant Exchange rate",IF(B.Premiums_DATA!AA12=0,0,B.Premiums_DATA!AA12/ECO!X50))))</f>
        <v>2750.279430322697</v>
      </c>
      <c r="P14" s="74">
        <f>IF($C$4="National Currency",IF(B.Premiums_DATA!AB12=0,0,B.Premiums_DATA!AB12),IF($C$4="Current Exchange rate",IF(B.Premiums_DATA!AB12=0,0,B.Premiums_DATA!AB12/ECO!Y15),IF($C$4="Constant Exchange rate",IF(B.Premiums_DATA!AB12=0,0,B.Premiums_DATA!AB12/ECO!Y50))))</f>
        <v>2844.5646295294755</v>
      </c>
      <c r="Q14" s="48">
        <f t="shared" si="10"/>
        <v>8.6126035310034373E-3</v>
      </c>
      <c r="R14" s="48">
        <f t="shared" si="11"/>
        <v>3.4282043550649677E-2</v>
      </c>
      <c r="S14" s="48">
        <f t="shared" si="12"/>
        <v>0.1199852360807474</v>
      </c>
    </row>
    <row r="15" spans="3:19" ht="15" x14ac:dyDescent="0.25">
      <c r="C15" s="256"/>
      <c r="D15" s="257"/>
      <c r="E15" s="45" t="s">
        <v>6</v>
      </c>
      <c r="F15" s="74">
        <f>IF($C$4="National Currency",IF(B.Premiums_DATA!R13=0,0,B.Premiums_DATA!R13),IF($C$4="Current Exchange rate",IF(B.Premiums_DATA!R13=0,0,B.Premiums_DATA!R13/ECO!O16),IF($C$4="Constant Exchange rate",IF(B.Premiums_DATA!R13=0,0,B.Premiums_DATA!R13/ECO!O51))))</f>
        <v>55410</v>
      </c>
      <c r="G15" s="74">
        <f>IF($C$4="National Currency",IF(B.Premiums_DATA!S13=0,0,B.Premiums_DATA!S13),IF($C$4="Current Exchange rate",IF(B.Premiums_DATA!S13=0,0,B.Premiums_DATA!S13/ECO!P16),IF($C$4="Constant Exchange rate",IF(B.Premiums_DATA!S13=0,0,B.Premiums_DATA!S13/ECO!P51))))</f>
        <v>55392</v>
      </c>
      <c r="H15" s="74">
        <f>IF($C$4="National Currency",IF(B.Premiums_DATA!T13=0,0,B.Premiums_DATA!T13),IF($C$4="Current Exchange rate",IF(B.Premiums_DATA!T13=0,0,B.Premiums_DATA!T13/ECO!Q16),IF($C$4="Constant Exchange rate",IF(B.Premiums_DATA!T13=0,0,B.Premiums_DATA!T13/ECO!Q51))))</f>
        <v>55007</v>
      </c>
      <c r="I15" s="74">
        <f>IF($C$4="National Currency",IF(B.Premiums_DATA!U13=0,0,B.Premiums_DATA!U13),IF($C$4="Current Exchange rate",IF(B.Premiums_DATA!U13=0,0,B.Premiums_DATA!U13/ECO!R16),IF($C$4="Constant Exchange rate",IF(B.Premiums_DATA!U13=0,0,B.Premiums_DATA!U13/ECO!R51))))</f>
        <v>54495</v>
      </c>
      <c r="J15" s="74">
        <f>IF($C$4="National Currency",IF(B.Premiums_DATA!V13=0,0,B.Premiums_DATA!V13),IF($C$4="Current Exchange rate",IF(B.Premiums_DATA!V13=0,0,B.Premiums_DATA!V13/ECO!S16),IF($C$4="Constant Exchange rate",IF(B.Premiums_DATA!V13=0,0,B.Premiums_DATA!V13/ECO!S51))))</f>
        <v>54616</v>
      </c>
      <c r="K15" s="74">
        <f>IF($C$4="National Currency",IF(B.Premiums_DATA!W13=0,0,B.Premiums_DATA!W13),IF($C$4="Current Exchange rate",IF(B.Premiums_DATA!W13=0,0,B.Premiums_DATA!W13/ECO!T16),IF($C$4="Constant Exchange rate",IF(B.Premiums_DATA!W13=0,0,B.Premiums_DATA!W13/ECO!T51))))</f>
        <v>54701</v>
      </c>
      <c r="L15" s="74">
        <f>IF($C$4="National Currency",IF(B.Premiums_DATA!X13=0,0,B.Premiums_DATA!X13),IF($C$4="Current Exchange rate",IF(B.Premiums_DATA!X13=0,0,B.Premiums_DATA!X13/ECO!U16),IF($C$4="Constant Exchange rate",IF(B.Premiums_DATA!X13=0,0,B.Premiums_DATA!X13/ECO!U51))))</f>
        <v>55219</v>
      </c>
      <c r="M15" s="74">
        <f>IF($C$4="National Currency",IF(B.Premiums_DATA!Y13=0,0,B.Premiums_DATA!Y13),IF($C$4="Current Exchange rate",IF(B.Premiums_DATA!Y13=0,0,B.Premiums_DATA!Y13/ECO!V16),IF($C$4="Constant Exchange rate",IF(B.Premiums_DATA!Y13=0,0,B.Premiums_DATA!Y13/ECO!V51))))</f>
        <v>56615</v>
      </c>
      <c r="N15" s="74">
        <f>IF($C$4="National Currency",IF(B.Premiums_DATA!Z13=0,0,B.Premiums_DATA!Z13),IF($C$4="Current Exchange rate",IF(B.Premiums_DATA!Z13=0,0,B.Premiums_DATA!Z13/ECO!W16),IF($C$4="Constant Exchange rate",IF(B.Premiums_DATA!Z13=0,0,B.Premiums_DATA!Z13/ECO!W51))))</f>
        <v>58619</v>
      </c>
      <c r="O15" s="74">
        <f>IF($C$4="National Currency",IF(B.Premiums_DATA!AA13=0,0,B.Premiums_DATA!AA13),IF($C$4="Current Exchange rate",IF(B.Premiums_DATA!AA13=0,0,B.Premiums_DATA!AA13/ECO!X16),IF($C$4="Constant Exchange rate",IF(B.Premiums_DATA!AA13=0,0,B.Premiums_DATA!AA13/ECO!X51))))</f>
        <v>60556</v>
      </c>
      <c r="P15" s="74">
        <f>IF($C$4="National Currency",IF(B.Premiums_DATA!AB13=0,0,B.Premiums_DATA!AB13),IF($C$4="Current Exchange rate",IF(B.Premiums_DATA!AB13=0,0,B.Premiums_DATA!AB13/ECO!Y16),IF($C$4="Constant Exchange rate",IF(B.Premiums_DATA!AB13=0,0,B.Premiums_DATA!AB13/ECO!Y51))))</f>
        <v>62581</v>
      </c>
      <c r="Q15" s="48">
        <f t="shared" si="10"/>
        <v>0.18947902817130952</v>
      </c>
      <c r="R15" s="48">
        <f t="shared" si="11"/>
        <v>3.3440121540392331E-2</v>
      </c>
      <c r="S15" s="48">
        <f t="shared" si="12"/>
        <v>0.12978408434430966</v>
      </c>
    </row>
    <row r="16" spans="3:19" ht="15" x14ac:dyDescent="0.25">
      <c r="C16" s="256"/>
      <c r="D16" s="257"/>
      <c r="E16" s="45" t="s">
        <v>7</v>
      </c>
      <c r="F16" s="74">
        <f>IF($C$4="National Currency",IF(B.Premiums_DATA!R14=0,0,B.Premiums_DATA!R14),IF($C$4="Current Exchange rate",IF(B.Premiums_DATA!R14=0,0,B.Premiums_DATA!R14/ECO!O17),IF($C$4="Constant Exchange rate",IF(B.Premiums_DATA!R14=0,0,B.Premiums_DATA!R14/ECO!O52))))</f>
        <v>5342.0278565000744</v>
      </c>
      <c r="G16" s="74">
        <f>IF($C$4="National Currency",IF(B.Premiums_DATA!S14=0,0,B.Premiums_DATA!S14),IF($C$4="Current Exchange rate",IF(B.Premiums_DATA!S14=0,0,B.Premiums_DATA!S14/ECO!P17),IF($C$4="Constant Exchange rate",IF(B.Premiums_DATA!S14=0,0,B.Premiums_DATA!S14/ECO!P52))))</f>
        <v>6077.1224799537968</v>
      </c>
      <c r="H16" s="74">
        <f>IF($C$4="National Currency",IF(B.Premiums_DATA!T14=0,0,B.Premiums_DATA!T14),IF($C$4="Current Exchange rate",IF(B.Premiums_DATA!T14=0,0,B.Premiums_DATA!T14/ECO!Q17),IF($C$4="Constant Exchange rate",IF(B.Premiums_DATA!T14=0,0,B.Premiums_DATA!T14/ECO!Q52))))</f>
        <v>6353.8469907189774</v>
      </c>
      <c r="I16" s="74">
        <f>IF($C$4="National Currency",IF(B.Premiums_DATA!U14=0,0,B.Premiums_DATA!U14),IF($C$4="Current Exchange rate",IF(B.Premiums_DATA!U14=0,0,B.Premiums_DATA!U14/ECO!R17),IF($C$4="Constant Exchange rate",IF(B.Premiums_DATA!U14=0,0,B.Premiums_DATA!U14/ECO!R52))))</f>
        <v>7206.7837427638915</v>
      </c>
      <c r="J16" s="74">
        <f>IF($C$4="National Currency",IF(B.Premiums_DATA!V14=0,0,B.Premiums_DATA!V14),IF($C$4="Current Exchange rate",IF(B.Premiums_DATA!V14=0,0,B.Premiums_DATA!V14/ECO!S17),IF($C$4="Constant Exchange rate",IF(B.Premiums_DATA!V14=0,0,B.Premiums_DATA!V14/ECO!S52))))</f>
        <v>7134.103125461701</v>
      </c>
      <c r="K16" s="74">
        <f>IF($C$4="National Currency",IF(B.Premiums_DATA!W14=0,0,B.Premiums_DATA!W14),IF($C$4="Current Exchange rate",IF(B.Premiums_DATA!W14=0,0,B.Premiums_DATA!W14/ECO!T17),IF($C$4="Constant Exchange rate",IF(B.Premiums_DATA!W14=0,0,B.Premiums_DATA!W14/ECO!T52))))</f>
        <v>7191.2061300417718</v>
      </c>
      <c r="L16" s="74">
        <f>IF($C$4="National Currency",IF(B.Premiums_DATA!X14=0,0,B.Premiums_DATA!X14),IF($C$4="Current Exchange rate",IF(B.Premiums_DATA!X14=0,0,B.Premiums_DATA!X14/ECO!U17),IF($C$4="Constant Exchange rate",IF(B.Premiums_DATA!X14=0,0,B.Premiums_DATA!X14/ECO!U52))))</f>
        <v>7476.7006030650218</v>
      </c>
      <c r="M16" s="74">
        <f>IF($C$4="National Currency",IF(B.Premiums_DATA!Y14=0,0,B.Premiums_DATA!Y14),IF($C$4="Current Exchange rate",IF(B.Premiums_DATA!Y14=0,0,B.Premiums_DATA!Y14/ECO!V17),IF($C$4="Constant Exchange rate",IF(B.Premiums_DATA!Y14=0,0,B.Premiums_DATA!Y14/ECO!V52))))</f>
        <v>7742.6289068271262</v>
      </c>
      <c r="N16" s="74">
        <f>IF($C$4="National Currency",IF(B.Premiums_DATA!Z14=0,0,B.Premiums_DATA!Z14),IF($C$4="Current Exchange rate",IF(B.Premiums_DATA!Z14=0,0,B.Premiums_DATA!Z14/ECO!W17),IF($C$4="Constant Exchange rate",IF(B.Premiums_DATA!Z14=0,0,B.Premiums_DATA!Z14/ECO!W52))))</f>
        <v>7824.2571823835178</v>
      </c>
      <c r="O16" s="74">
        <f>IF($C$4="National Currency",IF(B.Premiums_DATA!AA14=0,0,B.Premiums_DATA!AA14),IF($C$4="Current Exchange rate",IF(B.Premiums_DATA!AA14=0,0,B.Premiums_DATA!AA14/ECO!X17),IF($C$4="Constant Exchange rate",IF(B.Premiums_DATA!AA14=0,0,B.Premiums_DATA!AA14/ECO!X52))))</f>
        <v>7743.5386082495006</v>
      </c>
      <c r="P16" s="74">
        <f>IF($C$4="National Currency",IF(B.Premiums_DATA!AB14=0,0,B.Premiums_DATA!AB14),IF($C$4="Current Exchange rate",IF(B.Premiums_DATA!AB14=0,0,B.Premiums_DATA!AB14/ECO!Y17),IF($C$4="Constant Exchange rate",IF(B.Premiums_DATA!AB14=0,0,B.Premiums_DATA!AB14/ECO!Y52))))</f>
        <v>8853.2439256980924</v>
      </c>
      <c r="Q16" s="48">
        <f t="shared" si="10"/>
        <v>2.6805325181841515E-2</v>
      </c>
      <c r="R16" s="48">
        <f t="shared" si="11"/>
        <v>0.14330726216905254</v>
      </c>
      <c r="S16" s="48">
        <f t="shared" si="12"/>
        <v>0.45681512177872086</v>
      </c>
    </row>
    <row r="17" spans="3:19" ht="15" x14ac:dyDescent="0.25">
      <c r="C17" s="256"/>
      <c r="D17" s="257"/>
      <c r="E17" s="45" t="s">
        <v>8</v>
      </c>
      <c r="F17" s="74">
        <f>IF($C$4="National Currency",IF(B.Premiums_DATA!R15=0,0,B.Premiums_DATA!R15),IF($C$4="Current Exchange rate",IF(B.Premiums_DATA!R15=0,0,B.Premiums_DATA!R15/ECO!O18),IF($C$4="Constant Exchange rate",IF(B.Premiums_DATA!R15=0,0,B.Premiums_DATA!R15/ECO!O53))))</f>
        <v>147.25243822939171</v>
      </c>
      <c r="G17" s="74">
        <f>IF($C$4="National Currency",IF(B.Premiums_DATA!S15=0,0,B.Premiums_DATA!S15),IF($C$4="Current Exchange rate",IF(B.Premiums_DATA!S15=0,0,B.Premiums_DATA!S15/ECO!P18),IF($C$4="Constant Exchange rate",IF(B.Premiums_DATA!S15=0,0,B.Premiums_DATA!S15/ECO!P53))))</f>
        <v>168.38162923574453</v>
      </c>
      <c r="H17" s="74">
        <f>IF($C$4="National Currency",IF(B.Premiums_DATA!T15=0,0,B.Premiums_DATA!T15),IF($C$4="Current Exchange rate",IF(B.Premiums_DATA!T15=0,0,B.Premiums_DATA!T15/ECO!Q18),IF($C$4="Constant Exchange rate",IF(B.Premiums_DATA!T15=0,0,B.Premiums_DATA!T15/ECO!Q53))))</f>
        <v>195.69107665563126</v>
      </c>
      <c r="I17" s="74">
        <f>IF($C$4="National Currency",IF(B.Premiums_DATA!U15=0,0,B.Premiums_DATA!U15),IF($C$4="Current Exchange rate",IF(B.Premiums_DATA!U15=0,0,B.Premiums_DATA!U15/ECO!R18),IF($C$4="Constant Exchange rate",IF(B.Premiums_DATA!U15=0,0,B.Premiums_DATA!U15/ECO!R53))))</f>
        <v>248.74349698976138</v>
      </c>
      <c r="J17" s="74">
        <f>IF($C$4="National Currency",IF(B.Premiums_DATA!V15=0,0,B.Premiums_DATA!V15),IF($C$4="Current Exchange rate",IF(B.Premiums_DATA!V15=0,0,B.Premiums_DATA!V15/ECO!S18),IF($C$4="Constant Exchange rate",IF(B.Premiums_DATA!V15=0,0,B.Premiums_DATA!V15/ECO!S53))))</f>
        <v>238.36328659261437</v>
      </c>
      <c r="K17" s="74">
        <f>IF($C$4="National Currency",IF(B.Premiums_DATA!W15=0,0,B.Premiums_DATA!W15),IF($C$4="Current Exchange rate",IF(B.Premiums_DATA!W15=0,0,B.Premiums_DATA!W15/ECO!T18),IF($C$4="Constant Exchange rate",IF(B.Premiums_DATA!W15=0,0,B.Premiums_DATA!W15/ECO!T53))))</f>
        <v>224.76026740633748</v>
      </c>
      <c r="L17" s="74">
        <f>IF($C$4="National Currency",IF(B.Premiums_DATA!X15=0,0,B.Premiums_DATA!X15),IF($C$4="Current Exchange rate",IF(B.Premiums_DATA!X15=0,0,B.Premiums_DATA!X15/ECO!U18),IF($C$4="Constant Exchange rate",IF(B.Premiums_DATA!X15=0,0,B.Premiums_DATA!X15/ECO!U53))))</f>
        <v>210.5</v>
      </c>
      <c r="M17" s="74">
        <f>IF($C$4="National Currency",IF(B.Premiums_DATA!Y15=0,0,B.Premiums_DATA!Y15),IF($C$4="Current Exchange rate",IF(B.Premiums_DATA!Y15=0,0,B.Premiums_DATA!Y15/ECO!V18),IF($C$4="Constant Exchange rate",IF(B.Premiums_DATA!Y15=0,0,B.Premiums_DATA!Y15/ECO!V53))))</f>
        <v>209.99299999999999</v>
      </c>
      <c r="N17" s="74">
        <f>IF($C$4="National Currency",IF(B.Premiums_DATA!Z15=0,0,B.Premiums_DATA!Z15),IF($C$4="Current Exchange rate",IF(B.Premiums_DATA!Z15=0,0,B.Premiums_DATA!Z15/ECO!W18),IF($C$4="Constant Exchange rate",IF(B.Premiums_DATA!Z15=0,0,B.Premiums_DATA!Z15/ECO!W53))))</f>
        <v>221.6</v>
      </c>
      <c r="O17" s="74">
        <f>IF($C$4="National Currency",IF(B.Premiums_DATA!AA15=0,0,B.Premiums_DATA!AA15),IF($C$4="Current Exchange rate",IF(B.Premiums_DATA!AA15=0,0,B.Premiums_DATA!AA15/ECO!X18),IF($C$4="Constant Exchange rate",IF(B.Premiums_DATA!AA15=0,0,B.Premiums_DATA!AA15/ECO!X53))))</f>
        <v>234.7</v>
      </c>
      <c r="P17" s="74">
        <f>IF($C$4="National Currency",IF(B.Premiums_DATA!AB15=0,0,B.Premiums_DATA!AB15),IF($C$4="Current Exchange rate",IF(B.Premiums_DATA!AB15=0,0,B.Premiums_DATA!AB15/ECO!Y18),IF($C$4="Constant Exchange rate",IF(B.Premiums_DATA!AB15=0,0,B.Premiums_DATA!AB15/ECO!Y53))))</f>
        <v>251.29999999999998</v>
      </c>
      <c r="Q17" s="48">
        <f t="shared" si="10"/>
        <v>7.6087118741231493E-4</v>
      </c>
      <c r="R17" s="48">
        <f t="shared" si="11"/>
        <v>7.0728589688964671E-2</v>
      </c>
      <c r="S17" s="48">
        <f t="shared" si="12"/>
        <v>0.49244309572610612</v>
      </c>
    </row>
    <row r="18" spans="3:19" ht="15" x14ac:dyDescent="0.25">
      <c r="C18" s="256"/>
      <c r="D18" s="257"/>
      <c r="E18" s="45" t="s">
        <v>9</v>
      </c>
      <c r="F18" s="74">
        <f>IF($C$4="National Currency",IF(B.Premiums_DATA!R16=0,0,B.Premiums_DATA!R16),IF($C$4="Current Exchange rate",IF(B.Premiums_DATA!R16=0,0,B.Premiums_DATA!R16/ECO!O19),IF($C$4="Constant Exchange rate",IF(B.Premiums_DATA!R16=0,0,B.Premiums_DATA!R16/ECO!O54))))</f>
        <v>20803.024668219998</v>
      </c>
      <c r="G18" s="74">
        <f>IF($C$4="National Currency",IF(B.Premiums_DATA!S16=0,0,B.Premiums_DATA!S16),IF($C$4="Current Exchange rate",IF(B.Premiums_DATA!S16=0,0,B.Premiums_DATA!S16/ECO!P19),IF($C$4="Constant Exchange rate",IF(B.Premiums_DATA!S16=0,0,B.Premiums_DATA!S16/ECO!P54))))</f>
        <v>22225.45591407</v>
      </c>
      <c r="H18" s="74">
        <f>IF($C$4="National Currency",IF(B.Premiums_DATA!T16=0,0,B.Premiums_DATA!T16),IF($C$4="Current Exchange rate",IF(B.Premiums_DATA!T16=0,0,B.Premiums_DATA!T16/ECO!Q19),IF($C$4="Constant Exchange rate",IF(B.Premiums_DATA!T16=0,0,B.Premiums_DATA!T16/ECO!Q54))))</f>
        <v>23829.521955370001</v>
      </c>
      <c r="I18" s="74">
        <f>IF($C$4="National Currency",IF(B.Premiums_DATA!U16=0,0,B.Premiums_DATA!U16),IF($C$4="Current Exchange rate",IF(B.Premiums_DATA!U16=0,0,B.Premiums_DATA!U16/ECO!R19),IF($C$4="Constant Exchange rate",IF(B.Premiums_DATA!U16=0,0,B.Premiums_DATA!U16/ECO!R54))))</f>
        <v>24911.061253910004</v>
      </c>
      <c r="J18" s="74">
        <f>IF($C$4="National Currency",IF(B.Premiums_DATA!V16=0,0,B.Premiums_DATA!V16),IF($C$4="Current Exchange rate",IF(B.Premiums_DATA!V16=0,0,B.Premiums_DATA!V16/ECO!S19),IF($C$4="Constant Exchange rate",IF(B.Premiums_DATA!V16=0,0,B.Premiums_DATA!V16/ECO!S54))))</f>
        <v>25844.98382378</v>
      </c>
      <c r="K18" s="74">
        <f>IF($C$4="National Currency",IF(B.Premiums_DATA!W16=0,0,B.Premiums_DATA!W16),IF($C$4="Current Exchange rate",IF(B.Premiums_DATA!W16=0,0,B.Premiums_DATA!W16/ECO!T19),IF($C$4="Constant Exchange rate",IF(B.Premiums_DATA!W16=0,0,B.Premiums_DATA!W16/ECO!T54))))</f>
        <v>25333.750809450226</v>
      </c>
      <c r="L18" s="74">
        <f>IF($C$4="National Currency",IF(B.Premiums_DATA!X16=0,0,B.Premiums_DATA!X16),IF($C$4="Current Exchange rate",IF(B.Premiums_DATA!X16=0,0,B.Premiums_DATA!X16/ECO!U19),IF($C$4="Constant Exchange rate",IF(B.Premiums_DATA!X16=0,0,B.Premiums_DATA!X16/ECO!U54))))</f>
        <v>23734.849750107889</v>
      </c>
      <c r="M18" s="74">
        <f>IF($C$4="National Currency",IF(B.Premiums_DATA!Y16=0,0,B.Premiums_DATA!Y16),IF($C$4="Current Exchange rate",IF(B.Premiums_DATA!Y16=0,0,B.Premiums_DATA!Y16/ECO!V19),IF($C$4="Constant Exchange rate",IF(B.Premiums_DATA!Y16=0,0,B.Premiums_DATA!Y16/ECO!V54))))</f>
        <v>23608.549951403806</v>
      </c>
      <c r="N18" s="74">
        <f>IF($C$4="National Currency",IF(B.Premiums_DATA!Z16=0,0,B.Premiums_DATA!Z16),IF($C$4="Current Exchange rate",IF(B.Premiums_DATA!Z16=0,0,B.Premiums_DATA!Z16/ECO!W19),IF($C$4="Constant Exchange rate",IF(B.Premiums_DATA!Z16=0,0,B.Premiums_DATA!Z16/ECO!W54))))</f>
        <v>23355.661289230437</v>
      </c>
      <c r="O18" s="74">
        <f>IF($C$4="National Currency",IF(B.Premiums_DATA!AA16=0,0,B.Premiums_DATA!AA16),IF($C$4="Current Exchange rate",IF(B.Premiums_DATA!AA16=0,0,B.Premiums_DATA!AA16/ECO!X19),IF($C$4="Constant Exchange rate",IF(B.Premiums_DATA!AA16=0,0,B.Premiums_DATA!AA16/ECO!X54))))</f>
        <v>22593.501223887713</v>
      </c>
      <c r="P18" s="74">
        <f>IF($C$4="National Currency",IF(B.Premiums_DATA!AB16=0,0,B.Premiums_DATA!AB16),IF($C$4="Current Exchange rate",IF(B.Premiums_DATA!AB16=0,0,B.Premiums_DATA!AB16/ECO!Y19),IF($C$4="Constant Exchange rate",IF(B.Premiums_DATA!AB16=0,0,B.Premiums_DATA!AB16/ECO!Y54))))</f>
        <v>22185.98183158163</v>
      </c>
      <c r="Q18" s="48">
        <f t="shared" si="10"/>
        <v>6.7173395702759889E-2</v>
      </c>
      <c r="R18" s="48">
        <f t="shared" si="11"/>
        <v>-1.8037018179157704E-2</v>
      </c>
      <c r="S18" s="48">
        <f t="shared" si="12"/>
        <v>-1.7760752643719568E-3</v>
      </c>
    </row>
    <row r="19" spans="3:19" ht="15" x14ac:dyDescent="0.25">
      <c r="C19" s="256"/>
      <c r="D19" s="257"/>
      <c r="E19" s="45" t="s">
        <v>10</v>
      </c>
      <c r="F19" s="74">
        <f>IF($C$4="National Currency",IF(B.Premiums_DATA!R17=0,0,B.Premiums_DATA!R17),IF($C$4="Current Exchange rate",IF(B.Premiums_DATA!R17=0,0,B.Premiums_DATA!R17/ECO!O20),IF($C$4="Constant Exchange rate",IF(B.Premiums_DATA!R17=0,0,B.Premiums_DATA!R17/ECO!O55))))</f>
        <v>2569</v>
      </c>
      <c r="G19" s="74">
        <f>IF($C$4="National Currency",IF(B.Premiums_DATA!S17=0,0,B.Premiums_DATA!S17),IF($C$4="Current Exchange rate",IF(B.Premiums_DATA!S17=0,0,B.Premiums_DATA!S17/ECO!P20),IF($C$4="Constant Exchange rate",IF(B.Premiums_DATA!S17=0,0,B.Premiums_DATA!S17/ECO!P55))))</f>
        <v>2770</v>
      </c>
      <c r="H19" s="74">
        <f>IF($C$4="National Currency",IF(B.Premiums_DATA!T17=0,0,B.Premiums_DATA!T17),IF($C$4="Current Exchange rate",IF(B.Premiums_DATA!T17=0,0,B.Premiums_DATA!T17/ECO!Q20),IF($C$4="Constant Exchange rate",IF(B.Premiums_DATA!T17=0,0,B.Premiums_DATA!T17/ECO!Q55))))</f>
        <v>2858</v>
      </c>
      <c r="I19" s="74">
        <f>IF($C$4="National Currency",IF(B.Premiums_DATA!U17=0,0,B.Premiums_DATA!U17),IF($C$4="Current Exchange rate",IF(B.Premiums_DATA!U17=0,0,B.Premiums_DATA!U17/ECO!R20),IF($C$4="Constant Exchange rate",IF(B.Premiums_DATA!U17=0,0,B.Premiums_DATA!U17/ECO!R55))))</f>
        <v>2820</v>
      </c>
      <c r="J19" s="74">
        <f>IF($C$4="National Currency",IF(B.Premiums_DATA!V17=0,0,B.Premiums_DATA!V17),IF($C$4="Current Exchange rate",IF(B.Premiums_DATA!V17=0,0,B.Premiums_DATA!V17/ECO!S20),IF($C$4="Constant Exchange rate",IF(B.Premiums_DATA!V17=0,0,B.Premiums_DATA!V17/ECO!S55))))</f>
        <v>2912</v>
      </c>
      <c r="K19" s="74">
        <f>IF($C$4="National Currency",IF(B.Premiums_DATA!W17=0,0,B.Premiums_DATA!W17),IF($C$4="Current Exchange rate",IF(B.Premiums_DATA!W17=0,0,B.Premiums_DATA!W17/ECO!T20),IF($C$4="Constant Exchange rate",IF(B.Premiums_DATA!W17=0,0,B.Premiums_DATA!W17/ECO!T55))))</f>
        <v>2963</v>
      </c>
      <c r="L19" s="74">
        <f>IF($C$4="National Currency",IF(B.Premiums_DATA!X17=0,0,B.Premiums_DATA!X17),IF($C$4="Current Exchange rate",IF(B.Premiums_DATA!X17=0,0,B.Premiums_DATA!X17/ECO!U20),IF($C$4="Constant Exchange rate",IF(B.Premiums_DATA!X17=0,0,B.Premiums_DATA!X17/ECO!U55))))</f>
        <v>3020</v>
      </c>
      <c r="M19" s="74">
        <f>IF($C$4="National Currency",IF(B.Premiums_DATA!Y17=0,0,B.Premiums_DATA!Y17),IF($C$4="Current Exchange rate",IF(B.Premiums_DATA!Y17=0,0,B.Premiums_DATA!Y17/ECO!V20),IF($C$4="Constant Exchange rate",IF(B.Premiums_DATA!Y17=0,0,B.Premiums_DATA!Y17/ECO!V55))))</f>
        <v>3185</v>
      </c>
      <c r="N19" s="74">
        <f>IF($C$4="National Currency",IF(B.Premiums_DATA!Z17=0,0,B.Premiums_DATA!Z17),IF($C$4="Current Exchange rate",IF(B.Premiums_DATA!Z17=0,0,B.Premiums_DATA!Z17/ECO!W20),IF($C$4="Constant Exchange rate",IF(B.Premiums_DATA!Z17=0,0,B.Premiums_DATA!Z17/ECO!W55))))</f>
        <v>3366</v>
      </c>
      <c r="O19" s="74">
        <f>IF($C$4="National Currency",IF(B.Premiums_DATA!AA17=0,0,B.Premiums_DATA!AA17),IF($C$4="Current Exchange rate",IF(B.Premiums_DATA!AA17=0,0,B.Premiums_DATA!AA17/ECO!X20),IF($C$4="Constant Exchange rate",IF(B.Premiums_DATA!AA17=0,0,B.Premiums_DATA!AA17/ECO!X55))))</f>
        <v>3810</v>
      </c>
      <c r="P19" s="74">
        <f>IF($C$4="National Currency",IF(B.Premiums_DATA!AB17=0,0,B.Premiums_DATA!AB17),IF($C$4="Current Exchange rate",IF(B.Premiums_DATA!AB17=0,0,B.Premiums_DATA!AB17/ECO!Y20),IF($C$4="Constant Exchange rate",IF(B.Premiums_DATA!AB17=0,0,B.Premiums_DATA!AB17/ECO!Y55))))</f>
        <v>4065</v>
      </c>
      <c r="Q19" s="48">
        <f t="shared" si="10"/>
        <v>1.2307765128655234E-2</v>
      </c>
      <c r="R19" s="48">
        <f t="shared" si="11"/>
        <v>6.692913385826782E-2</v>
      </c>
      <c r="S19" s="48">
        <f t="shared" si="12"/>
        <v>0.46750902527075811</v>
      </c>
    </row>
    <row r="20" spans="3:19" ht="15" x14ac:dyDescent="0.25">
      <c r="C20" s="256"/>
      <c r="D20" s="257"/>
      <c r="E20" s="45" t="s">
        <v>11</v>
      </c>
      <c r="F20" s="74">
        <f>IF($C$4="National Currency",IF(B.Premiums_DATA!R18=0,0,B.Premiums_DATA!R18),IF($C$4="Current Exchange rate",IF(B.Premiums_DATA!R18=0,0,B.Premiums_DATA!R18/ECO!O21),IF($C$4="Constant Exchange rate",IF(B.Premiums_DATA!R18=0,0,B.Premiums_DATA!R18/ECO!O56))))</f>
        <v>45581.199827823213</v>
      </c>
      <c r="G20" s="74">
        <f>IF($C$4="National Currency",IF(B.Premiums_DATA!S18=0,0,B.Premiums_DATA!S18),IF($C$4="Current Exchange rate",IF(B.Premiums_DATA!S18=0,0,B.Premiums_DATA!S18/ECO!P21),IF($C$4="Constant Exchange rate",IF(B.Premiums_DATA!S18=0,0,B.Premiums_DATA!S18/ECO!P56))))</f>
        <v>47097.086741686697</v>
      </c>
      <c r="H20" s="74">
        <f>IF($C$4="National Currency",IF(B.Premiums_DATA!T18=0,0,B.Premiums_DATA!T18),IF($C$4="Current Exchange rate",IF(B.Premiums_DATA!T18=0,0,B.Premiums_DATA!T18/ECO!Q21),IF($C$4="Constant Exchange rate",IF(B.Premiums_DATA!T18=0,0,B.Premiums_DATA!T18/ECO!Q56))))</f>
        <v>47850.039068932565</v>
      </c>
      <c r="I20" s="74">
        <f>IF($C$4="National Currency",IF(B.Premiums_DATA!U18=0,0,B.Premiums_DATA!U18),IF($C$4="Current Exchange rate",IF(B.Premiums_DATA!U18=0,0,B.Premiums_DATA!U18/ECO!R21),IF($C$4="Constant Exchange rate",IF(B.Premiums_DATA!U18=0,0,B.Premiums_DATA!U18/ECO!R56))))</f>
        <v>49124.636495048886</v>
      </c>
      <c r="J20" s="74">
        <f>IF($C$4="National Currency",IF(B.Premiums_DATA!V18=0,0,B.Premiums_DATA!V18),IF($C$4="Current Exchange rate",IF(B.Premiums_DATA!V18=0,0,B.Premiums_DATA!V18/ECO!S21),IF($C$4="Constant Exchange rate",IF(B.Premiums_DATA!V18=0,0,B.Premiums_DATA!V18/ECO!S56))))</f>
        <v>50515.735584571419</v>
      </c>
      <c r="K20" s="74">
        <f>IF($C$4="National Currency",IF(B.Premiums_DATA!W18=0,0,B.Premiums_DATA!W18),IF($C$4="Current Exchange rate",IF(B.Premiums_DATA!W18=0,0,B.Premiums_DATA!W18/ECO!T21),IF($C$4="Constant Exchange rate",IF(B.Premiums_DATA!W18=0,0,B.Premiums_DATA!W18/ECO!T56))))</f>
        <v>50859.972845486081</v>
      </c>
      <c r="L20" s="74">
        <f>IF($C$4="National Currency",IF(B.Premiums_DATA!X18=0,0,B.Premiums_DATA!X18),IF($C$4="Current Exchange rate",IF(B.Premiums_DATA!X18=0,0,B.Premiums_DATA!X18/ECO!U21),IF($C$4="Constant Exchange rate",IF(B.Premiums_DATA!X18=0,0,B.Premiums_DATA!X18/ECO!U56))))</f>
        <v>52121.307880871449</v>
      </c>
      <c r="M20" s="74">
        <f>IF($C$4="National Currency",IF(B.Premiums_DATA!Y18=0,0,B.Premiums_DATA!Y18),IF($C$4="Current Exchange rate",IF(B.Premiums_DATA!Y18=0,0,B.Premiums_DATA!Y18/ECO!V21),IF($C$4="Constant Exchange rate",IF(B.Premiums_DATA!Y18=0,0,B.Premiums_DATA!Y18/ECO!V56))))</f>
        <v>54154.695949780114</v>
      </c>
      <c r="N20" s="74">
        <f>IF($C$4="National Currency",IF(B.Premiums_DATA!Z18=0,0,B.Premiums_DATA!Z18),IF($C$4="Current Exchange rate",IF(B.Premiums_DATA!Z18=0,0,B.Premiums_DATA!Z18/ECO!W21),IF($C$4="Constant Exchange rate",IF(B.Premiums_DATA!Z18=0,0,B.Premiums_DATA!Z18/ECO!W56))))</f>
        <v>55673</v>
      </c>
      <c r="O20" s="74">
        <f>IF($C$4="National Currency",IF(B.Premiums_DATA!AA18=0,0,B.Premiums_DATA!AA18),IF($C$4="Current Exchange rate",IF(B.Premiums_DATA!AA18=0,0,B.Premiums_DATA!AA18/ECO!X21),IF($C$4="Constant Exchange rate",IF(B.Premiums_DATA!AA18=0,0,B.Premiums_DATA!AA18/ECO!X56))))</f>
        <v>56684</v>
      </c>
      <c r="P20" s="74">
        <f>IF($C$4="National Currency",IF(B.Premiums_DATA!AB18=0,0,B.Premiums_DATA!AB18),IF($C$4="Current Exchange rate",IF(B.Premiums_DATA!AB18=0,0,B.Premiums_DATA!AB18/ECO!Y21),IF($C$4="Constant Exchange rate",IF(B.Premiums_DATA!AB18=0,0,B.Premiums_DATA!AB18/ECO!Y56))))</f>
        <v>57471</v>
      </c>
      <c r="Q20" s="48">
        <f t="shared" si="10"/>
        <v>0.17400727422114268</v>
      </c>
      <c r="R20" s="48">
        <f t="shared" si="11"/>
        <v>1.3883988427069394E-2</v>
      </c>
      <c r="S20" s="48">
        <f t="shared" si="12"/>
        <v>0.22026655948405227</v>
      </c>
    </row>
    <row r="21" spans="3:19" ht="15" x14ac:dyDescent="0.25">
      <c r="C21" s="256"/>
      <c r="D21" s="257"/>
      <c r="E21" s="45" t="s">
        <v>12</v>
      </c>
      <c r="F21" s="74">
        <f>IF($C$4="National Currency",IF(B.Premiums_DATA!R19=0,0,B.Premiums_DATA!R19),IF($C$4="Current Exchange rate",IF(B.Premiums_DATA!R19=0,0,B.Premiums_DATA!R19/ECO!O22),IF($C$4="Constant Exchange rate",IF(B.Premiums_DATA!R19=0,0,B.Premiums_DATA!R19/ECO!O57))))</f>
        <v>1890</v>
      </c>
      <c r="G21" s="74">
        <f>IF($C$4="National Currency",IF(B.Premiums_DATA!S19=0,0,B.Premiums_DATA!S19),IF($C$4="Current Exchange rate",IF(B.Premiums_DATA!S19=0,0,B.Premiums_DATA!S19/ECO!P22),IF($C$4="Constant Exchange rate",IF(B.Premiums_DATA!S19=0,0,B.Premiums_DATA!S19/ECO!P57))))</f>
        <v>1983</v>
      </c>
      <c r="H21" s="74">
        <f>IF($C$4="National Currency",IF(B.Premiums_DATA!T19=0,0,B.Premiums_DATA!T19),IF($C$4="Current Exchange rate",IF(B.Premiums_DATA!T19=0,0,B.Premiums_DATA!T19/ECO!Q22),IF($C$4="Constant Exchange rate",IF(B.Premiums_DATA!T19=0,0,B.Premiums_DATA!T19/ECO!Q57))))</f>
        <v>2055</v>
      </c>
      <c r="I21" s="74">
        <f>IF($C$4="National Currency",IF(B.Premiums_DATA!U19=0,0,B.Premiums_DATA!U19),IF($C$4="Current Exchange rate",IF(B.Premiums_DATA!U19=0,0,B.Premiums_DATA!U19/ECO!R22),IF($C$4="Constant Exchange rate",IF(B.Premiums_DATA!U19=0,0,B.Premiums_DATA!U19/ECO!R57))))</f>
        <v>2485</v>
      </c>
      <c r="J21" s="74">
        <f>IF($C$4="National Currency",IF(B.Premiums_DATA!V19=0,0,B.Premiums_DATA!V19),IF($C$4="Current Exchange rate",IF(B.Premiums_DATA!V19=0,0,B.Premiums_DATA!V19/ECO!S22),IF($C$4="Constant Exchange rate",IF(B.Premiums_DATA!V19=0,0,B.Premiums_DATA!V19/ECO!S57))))</f>
        <v>2587</v>
      </c>
      <c r="K21" s="74">
        <f>IF($C$4="National Currency",IF(B.Premiums_DATA!W19=0,0,B.Premiums_DATA!W19),IF($C$4="Current Exchange rate",IF(B.Premiums_DATA!W19=0,0,B.Premiums_DATA!W19/ECO!T22),IF($C$4="Constant Exchange rate",IF(B.Premiums_DATA!W19=0,0,B.Premiums_DATA!W19/ECO!T57))))</f>
        <v>2863</v>
      </c>
      <c r="L21" s="74">
        <f>IF($C$4="National Currency",IF(B.Premiums_DATA!X19=0,0,B.Premiums_DATA!X19),IF($C$4="Current Exchange rate",IF(B.Premiums_DATA!X19=0,0,B.Premiums_DATA!X19/ECO!U22),IF($C$4="Constant Exchange rate",IF(B.Premiums_DATA!X19=0,0,B.Premiums_DATA!X19/ECO!U57))))</f>
        <v>2912</v>
      </c>
      <c r="M21" s="74">
        <f>IF($C$4="National Currency",IF(B.Premiums_DATA!Y19=0,0,B.Premiums_DATA!Y19),IF($C$4="Current Exchange rate",IF(B.Premiums_DATA!Y19=0,0,B.Premiums_DATA!Y19/ECO!V22),IF($C$4="Constant Exchange rate",IF(B.Premiums_DATA!Y19=0,0,B.Premiums_DATA!Y19/ECO!V57))))</f>
        <v>2711.1099999999997</v>
      </c>
      <c r="N21" s="74">
        <f>IF($C$4="National Currency",IF(B.Premiums_DATA!Z19=0,0,B.Premiums_DATA!Z19),IF($C$4="Current Exchange rate",IF(B.Premiums_DATA!Z19=0,0,B.Premiums_DATA!Z19/ECO!W22),IF($C$4="Constant Exchange rate",IF(B.Premiums_DATA!Z19=0,0,B.Premiums_DATA!Z19/ECO!W57))))</f>
        <v>2303</v>
      </c>
      <c r="O21" s="74">
        <f>IF($C$4="National Currency",IF(B.Premiums_DATA!AA19=0,0,B.Premiums_DATA!AA19),IF($C$4="Current Exchange rate",IF(B.Premiums_DATA!AA19=0,0,B.Premiums_DATA!AA19/ECO!X22),IF($C$4="Constant Exchange rate",IF(B.Premiums_DATA!AA19=0,0,B.Premiums_DATA!AA19/ECO!X57))))</f>
        <v>2086</v>
      </c>
      <c r="P21" s="74">
        <f>IF($C$4="National Currency",IF(B.Premiums_DATA!AB19=0,0,B.Premiums_DATA!AB19),IF($C$4="Current Exchange rate",IF(B.Premiums_DATA!AB19=0,0,B.Premiums_DATA!AB19/ECO!Y22),IF($C$4="Constant Exchange rate",IF(B.Premiums_DATA!AB19=0,0,B.Premiums_DATA!AB19/ECO!Y57))))</f>
        <v>1855.89</v>
      </c>
      <c r="Q21" s="48">
        <f t="shared" si="10"/>
        <v>5.6191533147896587E-3</v>
      </c>
      <c r="R21" s="48">
        <f t="shared" si="11"/>
        <v>-0.11031160115052729</v>
      </c>
      <c r="S21" s="48">
        <f t="shared" si="12"/>
        <v>-6.4099848714069596E-2</v>
      </c>
    </row>
    <row r="22" spans="3:19" ht="15" x14ac:dyDescent="0.25">
      <c r="C22" s="256"/>
      <c r="D22" s="257"/>
      <c r="E22" s="45" t="s">
        <v>13</v>
      </c>
      <c r="F22" s="74">
        <f>IF($C$4="National Currency",IF(B.Premiums_DATA!R20=0,0,B.Premiums_DATA!R20),IF($C$4="Current Exchange rate",IF(B.Premiums_DATA!R20=0,0,B.Premiums_DATA!R20/ECO!O23),IF($C$4="Constant Exchange rate",IF(B.Premiums_DATA!R20=0,0,B.Premiums_DATA!R20/ECO!O58))))</f>
        <v>643.77121963959257</v>
      </c>
      <c r="G22" s="74">
        <f>IF($C$4="National Currency",IF(B.Premiums_DATA!S20=0,0,B.Premiums_DATA!S20),IF($C$4="Current Exchange rate",IF(B.Premiums_DATA!S20=0,0,B.Premiums_DATA!S20/ECO!P23),IF($C$4="Constant Exchange rate",IF(B.Premiums_DATA!S20=0,0,B.Premiums_DATA!S20/ECO!P58))))</f>
        <v>687.77748759467215</v>
      </c>
      <c r="H22" s="74">
        <f>IF($C$4="National Currency",IF(B.Premiums_DATA!T20=0,0,B.Premiums_DATA!T20),IF($C$4="Current Exchange rate",IF(B.Premiums_DATA!T20=0,0,B.Premiums_DATA!T20/ECO!Q23),IF($C$4="Constant Exchange rate",IF(B.Premiums_DATA!T20=0,0,B.Premiums_DATA!T20/ECO!Q58))))</f>
        <v>756.59441107338728</v>
      </c>
      <c r="I22" s="74">
        <f>IF($C$4="National Currency",IF(B.Premiums_DATA!U20=0,0,B.Premiums_DATA!U20),IF($C$4="Current Exchange rate",IF(B.Premiums_DATA!U20=0,0,B.Premiums_DATA!U20/ECO!R23),IF($C$4="Constant Exchange rate",IF(B.Premiums_DATA!U20=0,0,B.Premiums_DATA!U20/ECO!R58))))</f>
        <v>826.71715852703051</v>
      </c>
      <c r="J22" s="74">
        <f>IF($C$4="National Currency",IF(B.Premiums_DATA!V20=0,0,B.Premiums_DATA!V20),IF($C$4="Current Exchange rate",IF(B.Premiums_DATA!V20=0,0,B.Premiums_DATA!V20/ECO!S23),IF($C$4="Constant Exchange rate",IF(B.Premiums_DATA!V20=0,0,B.Premiums_DATA!V20/ECO!S58))))</f>
        <v>895.66466440323836</v>
      </c>
      <c r="K22" s="74">
        <f>IF($C$4="National Currency",IF(B.Premiums_DATA!W20=0,0,B.Premiums_DATA!W20),IF($C$4="Current Exchange rate",IF(B.Premiums_DATA!W20=0,0,B.Premiums_DATA!W20/ECO!T23),IF($C$4="Constant Exchange rate",IF(B.Premiums_DATA!W20=0,0,B.Premiums_DATA!W20/ECO!T58))))</f>
        <v>868.5035257247323</v>
      </c>
      <c r="L22" s="74">
        <f>IF($C$4="National Currency",IF(B.Premiums_DATA!X20=0,0,B.Premiums_DATA!X20),IF($C$4="Current Exchange rate",IF(B.Premiums_DATA!X20=0,0,B.Premiums_DATA!X20/ECO!U23),IF($C$4="Constant Exchange rate",IF(B.Premiums_DATA!X20=0,0,B.Premiums_DATA!X20/ECO!U58))))</f>
        <v>852.57247323060847</v>
      </c>
      <c r="M22" s="74">
        <f>IF($C$4="National Currency",IF(B.Premiums_DATA!Y20=0,0,B.Premiums_DATA!Y20),IF($C$4="Current Exchange rate",IF(B.Premiums_DATA!Y20=0,0,B.Premiums_DATA!Y20/ECO!V23),IF($C$4="Constant Exchange rate",IF(B.Premiums_DATA!Y20=0,0,B.Premiums_DATA!Y20/ECO!V58))))</f>
        <v>843.30112300861845</v>
      </c>
      <c r="N22" s="74">
        <f>IF($C$4="National Currency",IF(B.Premiums_DATA!Z20=0,0,B.Premiums_DATA!Z20),IF($C$4="Current Exchange rate",IF(B.Premiums_DATA!Z20=0,0,B.Premiums_DATA!Z20/ECO!W23),IF($C$4="Constant Exchange rate",IF(B.Premiums_DATA!Z20=0,0,B.Premiums_DATA!Z20/ECO!W58))))</f>
        <v>827.76181770697303</v>
      </c>
      <c r="O22" s="74">
        <f>IF($C$4="National Currency",IF(B.Premiums_DATA!AA20=0,0,B.Premiums_DATA!AA20),IF($C$4="Current Exchange rate",IF(B.Premiums_DATA!AA20=0,0,B.Premiums_DATA!AA20/ECO!X23),IF($C$4="Constant Exchange rate",IF(B.Premiums_DATA!AA20=0,0,B.Premiums_DATA!AA20/ECO!X58))))</f>
        <v>821.23269783233218</v>
      </c>
      <c r="P22" s="74">
        <f>IF($C$4="National Currency",IF(B.Premiums_DATA!AB20=0,0,B.Premiums_DATA!AB20),IF($C$4="Current Exchange rate",IF(B.Premiums_DATA!AB20=0,0,B.Premiums_DATA!AB20/ECO!Y23),IF($C$4="Constant Exchange rate",IF(B.Premiums_DATA!AB20=0,0,B.Premiums_DATA!AB20/ECO!Y58))))</f>
        <v>737.13763384695744</v>
      </c>
      <c r="Q22" s="48">
        <f t="shared" si="10"/>
        <v>2.2318614673754031E-3</v>
      </c>
      <c r="R22" s="48">
        <f t="shared" si="11"/>
        <v>-0.10240101764986476</v>
      </c>
      <c r="S22" s="48">
        <f t="shared" si="12"/>
        <v>7.1767609644959318E-2</v>
      </c>
    </row>
    <row r="23" spans="3:19" ht="15" x14ac:dyDescent="0.25">
      <c r="C23" s="256"/>
      <c r="D23" s="257"/>
      <c r="E23" s="45" t="s">
        <v>14</v>
      </c>
      <c r="F23" s="74">
        <f>IF($C$4="National Currency",IF(B.Premiums_DATA!R21=0,0,B.Premiums_DATA!R21),IF($C$4="Current Exchange rate",IF(B.Premiums_DATA!R21=0,0,B.Premiums_DATA!R21/ECO!O24),IF($C$4="Constant Exchange rate",IF(B.Premiums_DATA!R21=0,0,B.Premiums_DATA!R21/ECO!O59))))</f>
        <v>1121.5281739240666</v>
      </c>
      <c r="G23" s="74">
        <f>IF($C$4="National Currency",IF(B.Premiums_DATA!S21=0,0,B.Premiums_DATA!S21),IF($C$4="Current Exchange rate",IF(B.Premiums_DATA!S21=0,0,B.Premiums_DATA!S21/ECO!P24),IF($C$4="Constant Exchange rate",IF(B.Premiums_DATA!S21=0,0,B.Premiums_DATA!S21/ECO!P59))))</f>
        <v>1213.1932560055777</v>
      </c>
      <c r="H23" s="74">
        <f>IF($C$4="National Currency",IF(B.Premiums_DATA!T21=0,0,B.Premiums_DATA!T21),IF($C$4="Current Exchange rate",IF(B.Premiums_DATA!T21=0,0,B.Premiums_DATA!T21/ECO!Q24),IF($C$4="Constant Exchange rate",IF(B.Premiums_DATA!T21=0,0,B.Premiums_DATA!T21/ECO!Q59))))</f>
        <v>1292.6665398998541</v>
      </c>
      <c r="I23" s="74">
        <f>IF($C$4="National Currency",IF(B.Premiums_DATA!U21=0,0,B.Premiums_DATA!U21),IF($C$4="Current Exchange rate",IF(B.Premiums_DATA!U21=0,0,B.Premiums_DATA!U21/ECO!R24),IF($C$4="Constant Exchange rate",IF(B.Premiums_DATA!U21=0,0,B.Premiums_DATA!U21/ECO!R59))))</f>
        <v>1329.1119984787981</v>
      </c>
      <c r="J23" s="74">
        <f>IF($C$4="National Currency",IF(B.Premiums_DATA!V21=0,0,B.Premiums_DATA!V21),IF($C$4="Current Exchange rate",IF(B.Premiums_DATA!V21=0,0,B.Premiums_DATA!V21/ECO!S24),IF($C$4="Constant Exchange rate",IF(B.Premiums_DATA!V21=0,0,B.Premiums_DATA!V21/ECO!S59))))</f>
        <v>1337.5673448691132</v>
      </c>
      <c r="K23" s="74">
        <f>IF($C$4="National Currency",IF(B.Premiums_DATA!W21=0,0,B.Premiums_DATA!W21),IF($C$4="Current Exchange rate",IF(B.Premiums_DATA!W21=0,0,B.Premiums_DATA!W21/ECO!T24),IF($C$4="Constant Exchange rate",IF(B.Premiums_DATA!W21=0,0,B.Premiums_DATA!W21/ECO!T59))))</f>
        <v>1314.2422513785889</v>
      </c>
      <c r="L23" s="74">
        <f>IF($C$4="National Currency",IF(B.Premiums_DATA!X21=0,0,B.Premiums_DATA!X21),IF($C$4="Current Exchange rate",IF(B.Premiums_DATA!X21=0,0,B.Premiums_DATA!X21/ECO!U24),IF($C$4="Constant Exchange rate",IF(B.Premiums_DATA!X21=0,0,B.Premiums_DATA!X21/ECO!U59))))</f>
        <v>1246.6755403435379</v>
      </c>
      <c r="M23" s="74">
        <f>IF($C$4="National Currency",IF(B.Premiums_DATA!Y21=0,0,B.Premiums_DATA!Y21),IF($C$4="Current Exchange rate",IF(B.Premiums_DATA!Y21=0,0,B.Premiums_DATA!Y21/ECO!V24),IF($C$4="Constant Exchange rate",IF(B.Premiums_DATA!Y21=0,0,B.Premiums_DATA!Y21/ECO!V59))))</f>
        <v>1180.8867338530772</v>
      </c>
      <c r="N23" s="74">
        <f>IF($C$4="National Currency",IF(B.Premiums_DATA!Z21=0,0,B.Premiums_DATA!Z21),IF($C$4="Current Exchange rate",IF(B.Premiums_DATA!Z21=0,0,B.Premiums_DATA!Z21/ECO!W24),IF($C$4="Constant Exchange rate",IF(B.Premiums_DATA!Z21=0,0,B.Premiums_DATA!Z21/ECO!W59))))</f>
        <v>1150.3929771185904</v>
      </c>
      <c r="O23" s="74">
        <f>IF($C$4="National Currency",IF(B.Premiums_DATA!AA21=0,0,B.Premiums_DATA!AA21),IF($C$4="Current Exchange rate",IF(B.Premiums_DATA!AA21=0,0,B.Premiums_DATA!AA21/ECO!X24),IF($C$4="Constant Exchange rate",IF(B.Premiums_DATA!AA21=0,0,B.Premiums_DATA!AA21/ECO!X59))))</f>
        <v>1160.6484122456741</v>
      </c>
      <c r="P23" s="74">
        <f>IF($C$4="National Currency",IF(B.Premiums_DATA!AB21=0,0,B.Premiums_DATA!AB21),IF($C$4="Current Exchange rate",IF(B.Premiums_DATA!AB21=0,0,B.Premiums_DATA!AB21/ECO!Y24),IF($C$4="Constant Exchange rate",IF(B.Premiums_DATA!AB21=0,0,B.Premiums_DATA!AB21/ECO!Y59))))</f>
        <v>1221.4552830069088</v>
      </c>
      <c r="Q23" s="48">
        <f t="shared" si="10"/>
        <v>3.6982496281437005E-3</v>
      </c>
      <c r="R23" s="48">
        <f t="shared" si="11"/>
        <v>5.2390431175951768E-2</v>
      </c>
      <c r="S23" s="48">
        <f t="shared" si="12"/>
        <v>6.8101491336456377E-3</v>
      </c>
    </row>
    <row r="24" spans="3:19" ht="15" x14ac:dyDescent="0.25">
      <c r="C24" s="256"/>
      <c r="D24" s="257"/>
      <c r="E24" s="45" t="s">
        <v>15</v>
      </c>
      <c r="F24" s="74">
        <f>IF($C$4="National Currency",IF(B.Premiums_DATA!R22=0,0,B.Premiums_DATA!R22),IF($C$4="Current Exchange rate",IF(B.Premiums_DATA!R22=0,0,B.Premiums_DATA!R22/ECO!O25),IF($C$4="Constant Exchange rate",IF(B.Premiums_DATA!R22=0,0,B.Premiums_DATA!R22/ECO!O60))))</f>
        <v>0</v>
      </c>
      <c r="G24" s="74">
        <f>IF($C$4="National Currency",IF(B.Premiums_DATA!S22=0,0,B.Premiums_DATA!S22),IF($C$4="Current Exchange rate",IF(B.Premiums_DATA!S22=0,0,B.Premiums_DATA!S22/ECO!P25),IF($C$4="Constant Exchange rate",IF(B.Premiums_DATA!S22=0,0,B.Premiums_DATA!S22/ECO!P60))))</f>
        <v>0</v>
      </c>
      <c r="H24" s="74">
        <f>IF($C$4="National Currency",IF(B.Premiums_DATA!T22=0,0,B.Premiums_DATA!T22),IF($C$4="Current Exchange rate",IF(B.Premiums_DATA!T22=0,0,B.Premiums_DATA!T22/ECO!Q25),IF($C$4="Constant Exchange rate",IF(B.Premiums_DATA!T22=0,0,B.Premiums_DATA!T22/ECO!Q60))))</f>
        <v>0</v>
      </c>
      <c r="I24" s="74">
        <f>IF($C$4="National Currency",IF(B.Premiums_DATA!U22=0,0,B.Premiums_DATA!U22),IF($C$4="Current Exchange rate",IF(B.Premiums_DATA!U22=0,0,B.Premiums_DATA!U22/ECO!R25),IF($C$4="Constant Exchange rate",IF(B.Premiums_DATA!U22=0,0,B.Premiums_DATA!U22/ECO!R60))))</f>
        <v>0</v>
      </c>
      <c r="J24" s="74">
        <f>IF($C$4="National Currency",IF(B.Premiums_DATA!V22=0,0,B.Premiums_DATA!V22),IF($C$4="Current Exchange rate",IF(B.Premiums_DATA!V22=0,0,B.Premiums_DATA!V22/ECO!S25),IF($C$4="Constant Exchange rate",IF(B.Premiums_DATA!V22=0,0,B.Premiums_DATA!V22/ECO!S60))))</f>
        <v>0</v>
      </c>
      <c r="K24" s="74">
        <f>IF($C$4="National Currency",IF(B.Premiums_DATA!W22=0,0,B.Premiums_DATA!W22),IF($C$4="Current Exchange rate",IF(B.Premiums_DATA!W22=0,0,B.Premiums_DATA!W22/ECO!T25),IF($C$4="Constant Exchange rate",IF(B.Premiums_DATA!W22=0,0,B.Premiums_DATA!W22/ECO!T60))))</f>
        <v>0</v>
      </c>
      <c r="L24" s="74">
        <f>IF($C$4="National Currency",IF(B.Premiums_DATA!X22=0,0,B.Premiums_DATA!X22),IF($C$4="Current Exchange rate",IF(B.Premiums_DATA!X22=0,0,B.Premiums_DATA!X22/ECO!U25),IF($C$4="Constant Exchange rate",IF(B.Premiums_DATA!X22=0,0,B.Premiums_DATA!X22/ECO!U60))))</f>
        <v>0</v>
      </c>
      <c r="M24" s="74">
        <f>IF($C$4="National Currency",IF(B.Premiums_DATA!Y22=0,0,B.Premiums_DATA!Y22),IF($C$4="Current Exchange rate",IF(B.Premiums_DATA!Y22=0,0,B.Premiums_DATA!Y22/ECO!V25),IF($C$4="Constant Exchange rate",IF(B.Premiums_DATA!Y22=0,0,B.Premiums_DATA!Y22/ECO!V60))))</f>
        <v>0</v>
      </c>
      <c r="N24" s="74">
        <f>IF($C$4="National Currency",IF(B.Premiums_DATA!Z22=0,0,B.Premiums_DATA!Z22),IF($C$4="Current Exchange rate",IF(B.Premiums_DATA!Z22=0,0,B.Premiums_DATA!Z22/ECO!W25),IF($C$4="Constant Exchange rate",IF(B.Premiums_DATA!Z22=0,0,B.Premiums_DATA!Z22/ECO!W60))))</f>
        <v>0</v>
      </c>
      <c r="O24" s="74">
        <f>IF($C$4="National Currency",IF(B.Premiums_DATA!AA22=0,0,B.Premiums_DATA!AA22),IF($C$4="Current Exchange rate",IF(B.Premiums_DATA!AA22=0,0,B.Premiums_DATA!AA22/ECO!X25),IF($C$4="Constant Exchange rate",IF(B.Premiums_DATA!AA22=0,0,B.Premiums_DATA!AA22/ECO!X60))))</f>
        <v>0</v>
      </c>
      <c r="P24" s="74">
        <f>IF($C$4="National Currency",IF(B.Premiums_DATA!AB22=0,0,B.Premiums_DATA!AB22),IF($C$4="Current Exchange rate",IF(B.Premiums_DATA!AB22=0,0,B.Premiums_DATA!AB22/ECO!Y25),IF($C$4="Constant Exchange rate",IF(B.Premiums_DATA!AB22=0,0,B.Premiums_DATA!AB22/ECO!Y60))))</f>
        <v>0</v>
      </c>
      <c r="Q24" s="48">
        <f t="shared" si="10"/>
        <v>0</v>
      </c>
      <c r="R24" s="48">
        <v>0</v>
      </c>
      <c r="S24" s="48"/>
    </row>
    <row r="25" spans="3:19" ht="15" x14ac:dyDescent="0.25">
      <c r="C25" s="256"/>
      <c r="D25" s="257"/>
      <c r="E25" s="45" t="s">
        <v>16</v>
      </c>
      <c r="F25" s="74">
        <f>IF($C$4="National Currency",IF(B.Premiums_DATA!R23=0,0,B.Premiums_DATA!R23),IF($C$4="Current Exchange rate",IF(B.Premiums_DATA!R23=0,0,B.Premiums_DATA!R23/ECO!O26),IF($C$4="Constant Exchange rate",IF(B.Premiums_DATA!R23=0,0,B.Premiums_DATA!R23/ECO!O61))))</f>
        <v>0</v>
      </c>
      <c r="G25" s="74">
        <f>IF($C$4="National Currency",IF(B.Premiums_DATA!S23=0,0,B.Premiums_DATA!S23),IF($C$4="Current Exchange rate",IF(B.Premiums_DATA!S23=0,0,B.Premiums_DATA!S23/ECO!P26),IF($C$4="Constant Exchange rate",IF(B.Premiums_DATA!S23=0,0,B.Premiums_DATA!S23/ECO!P61))))</f>
        <v>0</v>
      </c>
      <c r="H25" s="74">
        <f>IF($C$4="National Currency",IF(B.Premiums_DATA!T23=0,0,B.Premiums_DATA!T23),IF($C$4="Current Exchange rate",IF(B.Premiums_DATA!T23=0,0,B.Premiums_DATA!T23/ECO!Q26),IF($C$4="Constant Exchange rate",IF(B.Premiums_DATA!T23=0,0,B.Premiums_DATA!T23/ECO!Q61))))</f>
        <v>0</v>
      </c>
      <c r="I25" s="74">
        <f>IF($C$4="National Currency",IF(B.Premiums_DATA!U23=0,0,B.Premiums_DATA!U23),IF($C$4="Current Exchange rate",IF(B.Premiums_DATA!U23=0,0,B.Premiums_DATA!U23/ECO!R26),IF($C$4="Constant Exchange rate",IF(B.Premiums_DATA!U23=0,0,B.Premiums_DATA!U23/ECO!R61))))</f>
        <v>0</v>
      </c>
      <c r="J25" s="74">
        <f>IF($C$4="National Currency",IF(B.Premiums_DATA!V23=0,0,B.Premiums_DATA!V23),IF($C$4="Current Exchange rate",IF(B.Premiums_DATA!V23=0,0,B.Premiums_DATA!V23/ECO!S26),IF($C$4="Constant Exchange rate",IF(B.Premiums_DATA!V23=0,0,B.Premiums_DATA!V23/ECO!S61))))</f>
        <v>0</v>
      </c>
      <c r="K25" s="74">
        <f>IF($C$4="National Currency",IF(B.Premiums_DATA!W23=0,0,B.Premiums_DATA!W23),IF($C$4="Current Exchange rate",IF(B.Premiums_DATA!W23=0,0,B.Premiums_DATA!W23/ECO!T26),IF($C$4="Constant Exchange rate",IF(B.Premiums_DATA!W23=0,0,B.Premiums_DATA!W23/ECO!T61))))</f>
        <v>0</v>
      </c>
      <c r="L25" s="74">
        <f>IF($C$4="National Currency",IF(B.Premiums_DATA!X23=0,0,B.Premiums_DATA!X23),IF($C$4="Current Exchange rate",IF(B.Premiums_DATA!X23=0,0,B.Premiums_DATA!X23/ECO!U26),IF($C$4="Constant Exchange rate",IF(B.Premiums_DATA!X23=0,0,B.Premiums_DATA!X23/ECO!U61))))</f>
        <v>0</v>
      </c>
      <c r="M25" s="74">
        <f>IF($C$4="National Currency",IF(B.Premiums_DATA!Y23=0,0,B.Premiums_DATA!Y23),IF($C$4="Current Exchange rate",IF(B.Premiums_DATA!Y23=0,0,B.Premiums_DATA!Y23/ECO!V26),IF($C$4="Constant Exchange rate",IF(B.Premiums_DATA!Y23=0,0,B.Premiums_DATA!Y23/ECO!V61))))</f>
        <v>0</v>
      </c>
      <c r="N25" s="74">
        <f>IF($C$4="National Currency",IF(B.Premiums_DATA!Z23=0,0,B.Premiums_DATA!Z23),IF($C$4="Current Exchange rate",IF(B.Premiums_DATA!Z23=0,0,B.Premiums_DATA!Z23/ECO!W26),IF($C$4="Constant Exchange rate",IF(B.Premiums_DATA!Z23=0,0,B.Premiums_DATA!Z23/ECO!W61))))</f>
        <v>0</v>
      </c>
      <c r="O25" s="74">
        <f>IF($C$4="National Currency",IF(B.Premiums_DATA!AA23=0,0,B.Premiums_DATA!AA23),IF($C$4="Current Exchange rate",IF(B.Premiums_DATA!AA23=0,0,B.Premiums_DATA!AA23/ECO!X26),IF($C$4="Constant Exchange rate",IF(B.Premiums_DATA!AA23=0,0,B.Premiums_DATA!AA23/ECO!X61))))</f>
        <v>0</v>
      </c>
      <c r="P25" s="74">
        <f>IF($C$4="National Currency",IF(B.Premiums_DATA!AB23=0,0,B.Premiums_DATA!AB23),IF($C$4="Current Exchange rate",IF(B.Premiums_DATA!AB23=0,0,B.Premiums_DATA!AB23/ECO!Y26),IF($C$4="Constant Exchange rate",IF(B.Premiums_DATA!AB23=0,0,B.Premiums_DATA!AB23/ECO!Y61))))</f>
        <v>0</v>
      </c>
      <c r="Q25" s="48">
        <f t="shared" si="10"/>
        <v>0</v>
      </c>
      <c r="R25" s="48"/>
      <c r="S25" s="48"/>
    </row>
    <row r="26" spans="3:19" ht="15" x14ac:dyDescent="0.25">
      <c r="C26" s="256"/>
      <c r="D26" s="257"/>
      <c r="E26" s="45" t="s">
        <v>17</v>
      </c>
      <c r="F26" s="74">
        <f>IF($C$4="National Currency",IF(B.Premiums_DATA!R24=0,0,B.Premiums_DATA!R24),IF($C$4="Current Exchange rate",IF(B.Premiums_DATA!R24=0,0,B.Premiums_DATA!R24/ECO!O27),IF($C$4="Constant Exchange rate",IF(B.Premiums_DATA!R24=0,0,B.Premiums_DATA!R24/ECO!O62))))</f>
        <v>33610</v>
      </c>
      <c r="G26" s="74">
        <f>IF($C$4="National Currency",IF(B.Premiums_DATA!S24=0,0,B.Premiums_DATA!S24),IF($C$4="Current Exchange rate",IF(B.Premiums_DATA!S24=0,0,B.Premiums_DATA!S24/ECO!P27),IF($C$4="Constant Exchange rate",IF(B.Premiums_DATA!S24=0,0,B.Premiums_DATA!S24/ECO!P62))))</f>
        <v>33036</v>
      </c>
      <c r="H26" s="74">
        <f>IF($C$4="National Currency",IF(B.Premiums_DATA!T24=0,0,B.Premiums_DATA!T24),IF($C$4="Current Exchange rate",IF(B.Premiums_DATA!T24=0,0,B.Premiums_DATA!T24/ECO!Q27),IF($C$4="Constant Exchange rate",IF(B.Premiums_DATA!T24=0,0,B.Premiums_DATA!T24/ECO!Q62))))</f>
        <v>33648</v>
      </c>
      <c r="I26" s="74">
        <f>IF($C$4="National Currency",IF(B.Premiums_DATA!U24=0,0,B.Premiums_DATA!U24),IF($C$4="Current Exchange rate",IF(B.Premiums_DATA!U24=0,0,B.Premiums_DATA!U24/ECO!R27),IF($C$4="Constant Exchange rate",IF(B.Premiums_DATA!U24=0,0,B.Premiums_DATA!U24/ECO!R62))))</f>
        <v>34045</v>
      </c>
      <c r="J26" s="74">
        <f>IF($C$4="National Currency",IF(B.Premiums_DATA!V24=0,0,B.Premiums_DATA!V24),IF($C$4="Current Exchange rate",IF(B.Premiums_DATA!V24=0,0,B.Premiums_DATA!V24/ECO!S27),IF($C$4="Constant Exchange rate",IF(B.Premiums_DATA!V24=0,0,B.Premiums_DATA!V24/ECO!S62))))</f>
        <v>33572</v>
      </c>
      <c r="K26" s="74">
        <f>IF($C$4="National Currency",IF(B.Premiums_DATA!W24=0,0,B.Premiums_DATA!W24),IF($C$4="Current Exchange rate",IF(B.Premiums_DATA!W24=0,0,B.Premiums_DATA!W24/ECO!T27),IF($C$4="Constant Exchange rate",IF(B.Premiums_DATA!W24=0,0,B.Premiums_DATA!W24/ECO!T62))))</f>
        <v>32713</v>
      </c>
      <c r="L26" s="74">
        <f>IF($C$4="National Currency",IF(B.Premiums_DATA!X24=0,0,B.Premiums_DATA!X24),IF($C$4="Current Exchange rate",IF(B.Premiums_DATA!X24=0,0,B.Premiums_DATA!X24/ECO!U27),IF($C$4="Constant Exchange rate",IF(B.Premiums_DATA!X24=0,0,B.Premiums_DATA!X24/ECO!U62))))</f>
        <v>33084</v>
      </c>
      <c r="M26" s="74">
        <f>IF($C$4="National Currency",IF(B.Premiums_DATA!Y24=0,0,B.Premiums_DATA!Y24),IF($C$4="Current Exchange rate",IF(B.Premiums_DATA!Y24=0,0,B.Premiums_DATA!Y24/ECO!V27),IF($C$4="Constant Exchange rate",IF(B.Premiums_DATA!Y24=0,0,B.Premiums_DATA!Y24/ECO!V62))))</f>
        <v>33770</v>
      </c>
      <c r="N26" s="74">
        <f>IF($C$4="National Currency",IF(B.Premiums_DATA!Z24=0,0,B.Premiums_DATA!Z24),IF($C$4="Current Exchange rate",IF(B.Premiums_DATA!Z24=0,0,B.Premiums_DATA!Z24/ECO!W27),IF($C$4="Constant Exchange rate",IF(B.Premiums_DATA!Z24=0,0,B.Premiums_DATA!Z24/ECO!W62))))</f>
        <v>32878</v>
      </c>
      <c r="O26" s="74">
        <f>IF($C$4="National Currency",IF(B.Premiums_DATA!AA24=0,0,B.Premiums_DATA!AA24),IF($C$4="Current Exchange rate",IF(B.Premiums_DATA!AA24=0,0,B.Premiums_DATA!AA24/ECO!X27),IF($C$4="Constant Exchange rate",IF(B.Premiums_DATA!AA24=0,0,B.Premiums_DATA!AA24/ECO!X62))))</f>
        <v>31244</v>
      </c>
      <c r="P26" s="74">
        <f>IF($C$4="National Currency",IF(B.Premiums_DATA!AB24=0,0,B.Premiums_DATA!AB24),IF($C$4="Current Exchange rate",IF(B.Premiums_DATA!AB24=0,0,B.Premiums_DATA!AB24/ECO!Y27),IF($C$4="Constant Exchange rate",IF(B.Premiums_DATA!AB24=0,0,B.Premiums_DATA!AB24/ECO!Y62))))</f>
        <v>30369.132000000001</v>
      </c>
      <c r="Q26" s="48">
        <f t="shared" si="10"/>
        <v>9.1949850877522221E-2</v>
      </c>
      <c r="R26" s="48">
        <f t="shared" si="11"/>
        <v>-2.8001152221226455E-2</v>
      </c>
      <c r="S26" s="48">
        <f t="shared" si="12"/>
        <v>-8.0726116963312666E-2</v>
      </c>
    </row>
    <row r="27" spans="3:19" ht="15" x14ac:dyDescent="0.25">
      <c r="C27" s="256"/>
      <c r="D27" s="257"/>
      <c r="E27" s="45" t="s">
        <v>18</v>
      </c>
      <c r="F27" s="74">
        <f>IF($C$4="National Currency",IF(B.Premiums_DATA!R25=0,0,B.Premiums_DATA!R25),IF($C$4="Current Exchange rate",IF(B.Premiums_DATA!R25=0,0,B.Premiums_DATA!R25/ECO!O28),IF($C$4="Constant Exchange rate",IF(B.Premiums_DATA!R25=0,0,B.Premiums_DATA!R25/ECO!O63))))</f>
        <v>0</v>
      </c>
      <c r="G27" s="74">
        <f>IF($C$4="National Currency",IF(B.Premiums_DATA!S25=0,0,B.Premiums_DATA!S25),IF($C$4="Current Exchange rate",IF(B.Premiums_DATA!S25=0,0,B.Premiums_DATA!S25/ECO!P28),IF($C$4="Constant Exchange rate",IF(B.Premiums_DATA!S25=0,0,B.Premiums_DATA!S25/ECO!P63))))</f>
        <v>0</v>
      </c>
      <c r="H27" s="74">
        <f>IF($C$4="National Currency",IF(B.Premiums_DATA!T25=0,0,B.Premiums_DATA!T25),IF($C$4="Current Exchange rate",IF(B.Premiums_DATA!T25=0,0,B.Premiums_DATA!T25/ECO!Q28),IF($C$4="Constant Exchange rate",IF(B.Premiums_DATA!T25=0,0,B.Premiums_DATA!T25/ECO!Q63))))</f>
        <v>0</v>
      </c>
      <c r="I27" s="74">
        <f>IF($C$4="National Currency",IF(B.Premiums_DATA!U25=0,0,B.Premiums_DATA!U25),IF($C$4="Current Exchange rate",IF(B.Premiums_DATA!U25=0,0,B.Premiums_DATA!U25/ECO!R28),IF($C$4="Constant Exchange rate",IF(B.Premiums_DATA!U25=0,0,B.Premiums_DATA!U25/ECO!R63))))</f>
        <v>0</v>
      </c>
      <c r="J27" s="74">
        <f>IF($C$4="National Currency",IF(B.Premiums_DATA!V25=0,0,B.Premiums_DATA!V25),IF($C$4="Current Exchange rate",IF(B.Premiums_DATA!V25=0,0,B.Premiums_DATA!V25/ECO!S28),IF($C$4="Constant Exchange rate",IF(B.Premiums_DATA!V25=0,0,B.Premiums_DATA!V25/ECO!S63))))</f>
        <v>0</v>
      </c>
      <c r="K27" s="74">
        <f>IF($C$4="National Currency",IF(B.Premiums_DATA!W25=0,0,B.Premiums_DATA!W25),IF($C$4="Current Exchange rate",IF(B.Premiums_DATA!W25=0,0,B.Premiums_DATA!W25/ECO!T28),IF($C$4="Constant Exchange rate",IF(B.Premiums_DATA!W25=0,0,B.Premiums_DATA!W25/ECO!T63))))</f>
        <v>0</v>
      </c>
      <c r="L27" s="74">
        <f>IF($C$4="National Currency",IF(B.Premiums_DATA!X25=0,0,B.Premiums_DATA!X25),IF($C$4="Current Exchange rate",IF(B.Premiums_DATA!X25=0,0,B.Premiums_DATA!X25/ECO!U28),IF($C$4="Constant Exchange rate",IF(B.Premiums_DATA!X25=0,0,B.Premiums_DATA!X25/ECO!U63))))</f>
        <v>0</v>
      </c>
      <c r="M27" s="74">
        <f>IF($C$4="National Currency",IF(B.Premiums_DATA!Y25=0,0,B.Premiums_DATA!Y25),IF($C$4="Current Exchange rate",IF(B.Premiums_DATA!Y25=0,0,B.Premiums_DATA!Y25/ECO!V28),IF($C$4="Constant Exchange rate",IF(B.Premiums_DATA!Y25=0,0,B.Premiums_DATA!Y25/ECO!V63))))</f>
        <v>0</v>
      </c>
      <c r="N27" s="74">
        <f>IF($C$4="National Currency",IF(B.Premiums_DATA!Z25=0,0,B.Premiums_DATA!Z25),IF($C$4="Current Exchange rate",IF(B.Premiums_DATA!Z25=0,0,B.Premiums_DATA!Z25/ECO!W28),IF($C$4="Constant Exchange rate",IF(B.Premiums_DATA!Z25=0,0,B.Premiums_DATA!Z25/ECO!W63))))</f>
        <v>0</v>
      </c>
      <c r="O27" s="74">
        <f>IF($C$4="National Currency",IF(B.Premiums_DATA!AA25=0,0,B.Premiums_DATA!AA25),IF($C$4="Current Exchange rate",IF(B.Premiums_DATA!AA25=0,0,B.Premiums_DATA!AA25/ECO!X28),IF($C$4="Constant Exchange rate",IF(B.Premiums_DATA!AA25=0,0,B.Premiums_DATA!AA25/ECO!X63))))</f>
        <v>0</v>
      </c>
      <c r="P27" s="74">
        <f>IF($C$4="National Currency",IF(B.Premiums_DATA!AB25=0,0,B.Premiums_DATA!AB25),IF($C$4="Current Exchange rate",IF(B.Premiums_DATA!AB25=0,0,B.Premiums_DATA!AB25/ECO!Y28),IF($C$4="Constant Exchange rate",IF(B.Premiums_DATA!AB25=0,0,B.Premiums_DATA!AB25/ECO!Y63))))</f>
        <v>0</v>
      </c>
      <c r="Q27" s="48">
        <f t="shared" si="10"/>
        <v>0</v>
      </c>
      <c r="R27" s="48">
        <v>0</v>
      </c>
      <c r="S27" s="48">
        <v>0</v>
      </c>
    </row>
    <row r="28" spans="3:19" ht="15" x14ac:dyDescent="0.25">
      <c r="C28" s="256"/>
      <c r="D28" s="257"/>
      <c r="E28" s="45" t="s">
        <v>19</v>
      </c>
      <c r="F28" s="74">
        <f>IF($C$4="National Currency",IF(B.Premiums_DATA!R26=0,0,B.Premiums_DATA!R26),IF($C$4="Current Exchange rate",IF(B.Premiums_DATA!R26=0,0,B.Premiums_DATA!R26/ECO!O29),IF($C$4="Constant Exchange rate",IF(B.Premiums_DATA!R26=0,0,B.Premiums_DATA!R26/ECO!O64))))</f>
        <v>444</v>
      </c>
      <c r="G28" s="74">
        <f>IF($C$4="National Currency",IF(B.Premiums_DATA!S26=0,0,B.Premiums_DATA!S26),IF($C$4="Current Exchange rate",IF(B.Premiums_DATA!S26=0,0,B.Premiums_DATA!S26/ECO!P29),IF($C$4="Constant Exchange rate",IF(B.Premiums_DATA!S26=0,0,B.Premiums_DATA!S26/ECO!P64))))</f>
        <v>498</v>
      </c>
      <c r="H28" s="74">
        <f>IF($C$4="National Currency",IF(B.Premiums_DATA!T26=0,0,B.Premiums_DATA!T26),IF($C$4="Current Exchange rate",IF(B.Premiums_DATA!T26=0,0,B.Premiums_DATA!T26/ECO!Q29),IF($C$4="Constant Exchange rate",IF(B.Premiums_DATA!T26=0,0,B.Premiums_DATA!T26/ECO!Q64))))</f>
        <v>517</v>
      </c>
      <c r="I28" s="74">
        <f>IF($C$4="National Currency",IF(B.Premiums_DATA!U26=0,0,B.Premiums_DATA!U26),IF($C$4="Current Exchange rate",IF(B.Premiums_DATA!U26=0,0,B.Premiums_DATA!U26/ECO!R29),IF($C$4="Constant Exchange rate",IF(B.Premiums_DATA!U26=0,0,B.Premiums_DATA!U26/ECO!R64))))</f>
        <v>553</v>
      </c>
      <c r="J28" s="74">
        <f>IF($C$4="National Currency",IF(B.Premiums_DATA!V26=0,0,B.Premiums_DATA!V26),IF($C$4="Current Exchange rate",IF(B.Premiums_DATA!V26=0,0,B.Premiums_DATA!V26/ECO!S29),IF($C$4="Constant Exchange rate",IF(B.Premiums_DATA!V26=0,0,B.Premiums_DATA!V26/ECO!S64))))</f>
        <v>494</v>
      </c>
      <c r="K28" s="74">
        <f>IF($C$4="National Currency",IF(B.Premiums_DATA!W26=0,0,B.Premiums_DATA!W26),IF($C$4="Current Exchange rate",IF(B.Premiums_DATA!W26=0,0,B.Premiums_DATA!W26/ECO!T29),IF($C$4="Constant Exchange rate",IF(B.Premiums_DATA!W26=0,0,B.Premiums_DATA!W26/ECO!T64))))</f>
        <v>492</v>
      </c>
      <c r="L28" s="74">
        <f>IF($C$4="National Currency",IF(B.Premiums_DATA!X26=0,0,B.Premiums_DATA!X26),IF($C$4="Current Exchange rate",IF(B.Premiums_DATA!X26=0,0,B.Premiums_DATA!X26/ECO!U29),IF($C$4="Constant Exchange rate",IF(B.Premiums_DATA!X26=0,0,B.Premiums_DATA!X26/ECO!U64))))</f>
        <v>696</v>
      </c>
      <c r="M28" s="74">
        <f>IF($C$4="National Currency",IF(B.Premiums_DATA!Y26=0,0,B.Premiums_DATA!Y26),IF($C$4="Current Exchange rate",IF(B.Premiums_DATA!Y26=0,0,B.Premiums_DATA!Y26/ECO!V29),IF($C$4="Constant Exchange rate",IF(B.Premiums_DATA!Y26=0,0,B.Premiums_DATA!Y26/ECO!V64))))</f>
        <v>713.6</v>
      </c>
      <c r="N28" s="74">
        <f>IF($C$4="National Currency",IF(B.Premiums_DATA!Z26=0,0,B.Premiums_DATA!Z26),IF($C$4="Current Exchange rate",IF(B.Premiums_DATA!Z26=0,0,B.Premiums_DATA!Z26/ECO!W29),IF($C$4="Constant Exchange rate",IF(B.Premiums_DATA!Z26=0,0,B.Premiums_DATA!Z26/ECO!W64))))</f>
        <v>744.9</v>
      </c>
      <c r="O28" s="74">
        <f>IF($C$4="National Currency",IF(B.Premiums_DATA!AA26=0,0,B.Premiums_DATA!AA26),IF($C$4="Current Exchange rate",IF(B.Premiums_DATA!AA26=0,0,B.Premiums_DATA!AA26/ECO!X29),IF($C$4="Constant Exchange rate",IF(B.Premiums_DATA!AA26=0,0,B.Premiums_DATA!AA26/ECO!X64))))</f>
        <v>769</v>
      </c>
      <c r="P28" s="74">
        <f>IF($C$4="National Currency",IF(B.Premiums_DATA!AB26=0,0,B.Premiums_DATA!AB26),IF($C$4="Current Exchange rate",IF(B.Premiums_DATA!AB26=0,0,B.Premiums_DATA!AB26/ECO!Y29),IF($C$4="Constant Exchange rate",IF(B.Premiums_DATA!AB26=0,0,B.Premiums_DATA!AB26/ECO!Y64))))</f>
        <v>768</v>
      </c>
      <c r="Q28" s="48">
        <f t="shared" si="10"/>
        <v>2.3253047032736089E-3</v>
      </c>
      <c r="R28" s="48">
        <f t="shared" si="11"/>
        <v>-1.3003901170350884E-3</v>
      </c>
      <c r="S28" s="48">
        <f t="shared" si="12"/>
        <v>0.54216867469879526</v>
      </c>
    </row>
    <row r="29" spans="3:19" ht="15" x14ac:dyDescent="0.25">
      <c r="C29" s="256"/>
      <c r="D29" s="257"/>
      <c r="E29" s="45" t="s">
        <v>20</v>
      </c>
      <c r="F29" s="74">
        <f>IF($C$4="National Currency",IF(B.Premiums_DATA!R27=0,0,B.Premiums_DATA!R27),IF($C$4="Current Exchange rate",IF(B.Premiums_DATA!R27=0,0,B.Premiums_DATA!R27/ECO!O30),IF($C$4="Constant Exchange rate",IF(B.Premiums_DATA!R27=0,0,B.Premiums_DATA!R27/ECO!O65))))</f>
        <v>151.20944792259536</v>
      </c>
      <c r="G29" s="74">
        <f>IF($C$4="National Currency",IF(B.Premiums_DATA!S27=0,0,B.Premiums_DATA!S27),IF($C$4="Current Exchange rate",IF(B.Premiums_DATA!S27=0,0,B.Premiums_DATA!S27/ECO!P30),IF($C$4="Constant Exchange rate",IF(B.Premiums_DATA!S27=0,0,B.Premiums_DATA!S27/ECO!P65))))</f>
        <v>171.4428002276608</v>
      </c>
      <c r="H29" s="74">
        <f>IF($C$4="National Currency",IF(B.Premiums_DATA!T27=0,0,B.Premiums_DATA!T27),IF($C$4="Current Exchange rate",IF(B.Premiums_DATA!T27=0,0,B.Premiums_DATA!T27/ECO!Q30),IF($C$4="Constant Exchange rate",IF(B.Premiums_DATA!T27=0,0,B.Premiums_DATA!T27/ECO!Q65))))</f>
        <v>222.41035856573706</v>
      </c>
      <c r="I29" s="74">
        <f>IF($C$4="National Currency",IF(B.Premiums_DATA!U27=0,0,B.Premiums_DATA!U27),IF($C$4="Current Exchange rate",IF(B.Premiums_DATA!U27=0,0,B.Premiums_DATA!U27/ECO!R30),IF($C$4="Constant Exchange rate",IF(B.Premiums_DATA!U27=0,0,B.Premiums_DATA!U27/ECO!R65))))</f>
        <v>338.16163915765503</v>
      </c>
      <c r="J29" s="74">
        <f>IF($C$4="National Currency",IF(B.Premiums_DATA!V27=0,0,B.Premiums_DATA!V27),IF($C$4="Current Exchange rate",IF(B.Premiums_DATA!V27=0,0,B.Premiums_DATA!V27/ECO!S30),IF($C$4="Constant Exchange rate",IF(B.Premiums_DATA!V27=0,0,B.Premiums_DATA!V27/ECO!S65))))</f>
        <v>375.07114399544685</v>
      </c>
      <c r="K29" s="74">
        <f>IF($C$4="National Currency",IF(B.Premiums_DATA!W27=0,0,B.Premiums_DATA!W27),IF($C$4="Current Exchange rate",IF(B.Premiums_DATA!W27=0,0,B.Premiums_DATA!W27/ECO!T30),IF($C$4="Constant Exchange rate",IF(B.Premiums_DATA!W27=0,0,B.Premiums_DATA!W27/ECO!T65))))</f>
        <v>233.49459305634605</v>
      </c>
      <c r="L29" s="74">
        <f>IF($C$4="National Currency",IF(B.Premiums_DATA!X27=0,0,B.Premiums_DATA!X27),IF($C$4="Current Exchange rate",IF(B.Premiums_DATA!X27=0,0,B.Premiums_DATA!X27/ECO!U30),IF($C$4="Constant Exchange rate",IF(B.Premiums_DATA!X27=0,0,B.Premiums_DATA!X27/ECO!U65))))</f>
        <v>198.10756972111557</v>
      </c>
      <c r="M29" s="74">
        <f>IF($C$4="National Currency",IF(B.Premiums_DATA!Y27=0,0,B.Premiums_DATA!Y27),IF($C$4="Current Exchange rate",IF(B.Premiums_DATA!Y27=0,0,B.Premiums_DATA!Y27/ECO!V30),IF($C$4="Constant Exchange rate",IF(B.Premiums_DATA!Y27=0,0,B.Premiums_DATA!Y27/ECO!V65))))</f>
        <v>264.59874786568014</v>
      </c>
      <c r="N29" s="74">
        <f>IF($C$4="National Currency",IF(B.Premiums_DATA!Z27=0,0,B.Premiums_DATA!Z27),IF($C$4="Current Exchange rate",IF(B.Premiums_DATA!Z27=0,0,B.Premiums_DATA!Z27/ECO!W30),IF($C$4="Constant Exchange rate",IF(B.Premiums_DATA!Z27=0,0,B.Premiums_DATA!Z27/ECO!W65))))</f>
        <v>290.15367103016507</v>
      </c>
      <c r="O29" s="74">
        <f>IF($C$4="National Currency",IF(B.Premiums_DATA!AA27=0,0,B.Premiums_DATA!AA27),IF($C$4="Current Exchange rate",IF(B.Premiums_DATA!AA27=0,0,B.Premiums_DATA!AA27/ECO!X30),IF($C$4="Constant Exchange rate",IF(B.Premiums_DATA!AA27=0,0,B.Premiums_DATA!AA27/ECO!X65))))</f>
        <v>402.53272623790548</v>
      </c>
      <c r="P29" s="74">
        <f>IF($C$4="National Currency",IF(B.Premiums_DATA!AB27=0,0,B.Premiums_DATA!AB27),IF($C$4="Current Exchange rate",IF(B.Premiums_DATA!AB27=0,0,B.Premiums_DATA!AB27/ECO!Y30),IF($C$4="Constant Exchange rate",IF(B.Premiums_DATA!AB27=0,0,B.Premiums_DATA!AB27/ECO!Y65))))</f>
        <v>294.90000000000003</v>
      </c>
      <c r="Q29" s="48">
        <f t="shared" si="10"/>
        <v>8.9288067317107723E-4</v>
      </c>
      <c r="R29" s="48">
        <f t="shared" si="11"/>
        <v>-0.26738875927889694</v>
      </c>
      <c r="S29" s="48">
        <f t="shared" si="12"/>
        <v>0.72010722881566935</v>
      </c>
    </row>
    <row r="30" spans="3:19" ht="15" x14ac:dyDescent="0.25">
      <c r="C30" s="256"/>
      <c r="D30" s="257"/>
      <c r="E30" s="45" t="s">
        <v>21</v>
      </c>
      <c r="F30" s="223">
        <f>IF($C$4="National Currency",IF(B.Premiums_DATA!R28=0,0,B.Premiums_DATA!R28),IF($C$4="Current Exchange rate",IF(B.Premiums_DATA!R28=0,0,B.Premiums_DATA!R28/ECO!O31),IF($C$4="Constant Exchange rate",IF(B.Premiums_DATA!R28=0,0,B.Premiums_DATA!R28/ECO!O66))))</f>
        <v>145.74017576702411</v>
      </c>
      <c r="G30" s="223">
        <f>IF($C$4="National Currency",IF(B.Premiums_DATA!S28=0,0,B.Premiums_DATA!S28),IF($C$4="Current Exchange rate",IF(B.Premiums_DATA!S28=0,0,B.Premiums_DATA!S28/ECO!P31),IF($C$4="Constant Exchange rate",IF(B.Premiums_DATA!S28=0,0,B.Premiums_DATA!S28/ECO!P66))))</f>
        <v>151.98725536545939</v>
      </c>
      <c r="H30" s="74">
        <f>IF($C$4="National Currency",IF(B.Premiums_DATA!T28=0,0,B.Premiums_DATA!T28),IF($C$4="Current Exchange rate",IF(B.Premiums_DATA!T28=0,0,B.Premiums_DATA!T28/ECO!Q31),IF($C$4="Constant Exchange rate",IF(B.Premiums_DATA!T28=0,0,B.Premiums_DATA!T28/ECO!Q66))))</f>
        <v>188.67924528301887</v>
      </c>
      <c r="I30" s="74">
        <f>IF($C$4="National Currency",IF(B.Premiums_DATA!U28=0,0,B.Premiums_DATA!U28),IF($C$4="Current Exchange rate",IF(B.Premiums_DATA!U28=0,0,B.Premiums_DATA!U28/ECO!R31),IF($C$4="Constant Exchange rate",IF(B.Premiums_DATA!U28=0,0,B.Premiums_DATA!U28/ECO!R66))))</f>
        <v>193.33799208013045</v>
      </c>
      <c r="J30" s="74">
        <f>IF($C$4="National Currency",IF(B.Premiums_DATA!V28=0,0,B.Premiums_DATA!V28),IF($C$4="Current Exchange rate",IF(B.Premiums_DATA!V28=0,0,B.Premiums_DATA!V28/ECO!S31),IF($C$4="Constant Exchange rate",IF(B.Premiums_DATA!V28=0,0,B.Premiums_DATA!V28/ECO!S66))))</f>
        <v>92.9</v>
      </c>
      <c r="K30" s="74">
        <f>IF($C$4="National Currency",IF(B.Premiums_DATA!W28=0,0,B.Premiums_DATA!W28),IF($C$4="Current Exchange rate",IF(B.Premiums_DATA!W28=0,0,B.Premiums_DATA!W28/ECO!T31),IF($C$4="Constant Exchange rate",IF(B.Premiums_DATA!W28=0,0,B.Premiums_DATA!W28/ECO!T66))))</f>
        <v>95</v>
      </c>
      <c r="L30" s="74">
        <f>IF($C$4="National Currency",IF(B.Premiums_DATA!X28=0,0,B.Premiums_DATA!X28),IF($C$4="Current Exchange rate",IF(B.Premiums_DATA!X28=0,0,B.Premiums_DATA!X28/ECO!U31),IF($C$4="Constant Exchange rate",IF(B.Premiums_DATA!X28=0,0,B.Premiums_DATA!X28/ECO!U66))))</f>
        <v>95</v>
      </c>
      <c r="M30" s="74">
        <f>IF($C$4="National Currency",IF(B.Premiums_DATA!Y28=0,0,B.Premiums_DATA!Y28),IF($C$4="Current Exchange rate",IF(B.Premiums_DATA!Y28=0,0,B.Premiums_DATA!Y28/ECO!V31),IF($C$4="Constant Exchange rate",IF(B.Premiums_DATA!Y28=0,0,B.Premiums_DATA!Y28/ECO!V66))))</f>
        <v>93.9</v>
      </c>
      <c r="N30" s="74">
        <f>IF($C$4="National Currency",IF(B.Premiums_DATA!Z28=0,0,B.Premiums_DATA!Z28),IF($C$4="Current Exchange rate",IF(B.Premiums_DATA!Z28=0,0,B.Premiums_DATA!Z28/ECO!W31),IF($C$4="Constant Exchange rate",IF(B.Premiums_DATA!Z28=0,0,B.Premiums_DATA!Z28/ECO!W66))))</f>
        <v>92.100000000000009</v>
      </c>
      <c r="O30" s="74">
        <f>IF($C$4="National Currency",IF(B.Premiums_DATA!AA28=0,0,B.Premiums_DATA!AA28),IF($C$4="Current Exchange rate",IF(B.Premiums_DATA!AA28=0,0,B.Premiums_DATA!AA28/ECO!X31),IF($C$4="Constant Exchange rate",IF(B.Premiums_DATA!AA28=0,0,B.Premiums_DATA!AA28/ECO!X66))))</f>
        <v>99.7</v>
      </c>
      <c r="P30" s="74">
        <f>IF($C$4="National Currency",IF(B.Premiums_DATA!AB28=0,0,B.Premiums_DATA!AB28),IF($C$4="Current Exchange rate",IF(B.Premiums_DATA!AB28=0,0,B.Premiums_DATA!AB28/ECO!Y31),IF($C$4="Constant Exchange rate",IF(B.Premiums_DATA!AB28=0,0,B.Premiums_DATA!AB28/ECO!Y66))))</f>
        <v>107.7</v>
      </c>
      <c r="Q30" s="48">
        <f t="shared" si="10"/>
        <v>3.2608765174813498E-4</v>
      </c>
      <c r="R30" s="48">
        <f t="shared" si="11"/>
        <v>8.0240722166499578E-2</v>
      </c>
      <c r="S30" s="48">
        <v>0</v>
      </c>
    </row>
    <row r="31" spans="3:19" ht="15" x14ac:dyDescent="0.25">
      <c r="C31" s="256"/>
      <c r="D31" s="257"/>
      <c r="E31" s="45" t="s">
        <v>22</v>
      </c>
      <c r="F31" s="74">
        <f>IF($C$4="National Currency",IF(B.Premiums_DATA!R29=0,0,B.Premiums_DATA!R29),IF($C$4="Current Exchange rate",IF(B.Premiums_DATA!R29=0,0,B.Premiums_DATA!R29/ECO!O32),IF($C$4="Constant Exchange rate",IF(B.Premiums_DATA!R29=0,0,B.Premiums_DATA!R29/ECO!O67))))</f>
        <v>15907</v>
      </c>
      <c r="G31" s="74">
        <f>IF($C$4="National Currency",IF(B.Premiums_DATA!S29=0,0,B.Premiums_DATA!S29),IF($C$4="Current Exchange rate",IF(B.Premiums_DATA!S29=0,0,B.Premiums_DATA!S29/ECO!P32),IF($C$4="Constant Exchange rate",IF(B.Premiums_DATA!S29=0,0,B.Premiums_DATA!S29/ECO!P67))))</f>
        <v>15945</v>
      </c>
      <c r="H31" s="74">
        <f>IF($C$4="National Currency",IF(B.Premiums_DATA!T29=0,0,B.Premiums_DATA!T29),IF($C$4="Current Exchange rate",IF(B.Premiums_DATA!T29=0,0,B.Premiums_DATA!T29/ECO!Q32),IF($C$4="Constant Exchange rate",IF(B.Premiums_DATA!T29=0,0,B.Premiums_DATA!T29/ECO!Q67))))</f>
        <v>16415</v>
      </c>
      <c r="I31" s="74">
        <f>IF($C$4="National Currency",IF(B.Premiums_DATA!U29=0,0,B.Premiums_DATA!U29),IF($C$4="Current Exchange rate",IF(B.Premiums_DATA!U29=0,0,B.Premiums_DATA!U29/ECO!R32),IF($C$4="Constant Exchange rate",IF(B.Premiums_DATA!U29=0,0,B.Premiums_DATA!U29/ECO!R67))))</f>
        <v>16552</v>
      </c>
      <c r="J31" s="74">
        <f>IF($C$4="National Currency",IF(B.Premiums_DATA!V29=0,0,B.Premiums_DATA!V29),IF($C$4="Current Exchange rate",IF(B.Premiums_DATA!V29=0,0,B.Premiums_DATA!V29/ECO!S32),IF($C$4="Constant Exchange rate",IF(B.Premiums_DATA!V29=0,0,B.Premiums_DATA!V29/ECO!S67))))</f>
        <v>17205</v>
      </c>
      <c r="K31" s="74">
        <f>IF($C$4="National Currency",IF(B.Premiums_DATA!W29=0,0,B.Premiums_DATA!W29),IF($C$4="Current Exchange rate",IF(B.Premiums_DATA!W29=0,0,B.Premiums_DATA!W29/ECO!T32),IF($C$4="Constant Exchange rate",IF(B.Premiums_DATA!W29=0,0,B.Premiums_DATA!W29/ECO!T67))))</f>
        <v>16751</v>
      </c>
      <c r="L31" s="74">
        <f>IF($C$4="National Currency",IF(B.Premiums_DATA!X29=0,0,B.Premiums_DATA!X29),IF($C$4="Current Exchange rate",IF(B.Premiums_DATA!X29=0,0,B.Premiums_DATA!X29/ECO!U32),IF($C$4="Constant Exchange rate",IF(B.Premiums_DATA!X29=0,0,B.Premiums_DATA!X29/ECO!U67))))</f>
        <v>16905</v>
      </c>
      <c r="M31" s="74">
        <f>IF($C$4="National Currency",IF(B.Premiums_DATA!Y29=0,0,B.Premiums_DATA!Y29),IF($C$4="Current Exchange rate",IF(B.Premiums_DATA!Y29=0,0,B.Premiums_DATA!Y29/ECO!V32),IF($C$4="Constant Exchange rate",IF(B.Premiums_DATA!Y29=0,0,B.Premiums_DATA!Y29/ECO!V67))))</f>
        <v>16375.775000000001</v>
      </c>
      <c r="N31" s="74">
        <f>IF($C$4="National Currency",IF(B.Premiums_DATA!Z29=0,0,B.Premiums_DATA!Z29),IF($C$4="Current Exchange rate",IF(B.Premiums_DATA!Z29=0,0,B.Premiums_DATA!Z29/ECO!W32),IF($C$4="Constant Exchange rate",IF(B.Premiums_DATA!Z29=0,0,B.Premiums_DATA!Z29/ECO!W67))))</f>
        <v>16237</v>
      </c>
      <c r="O31" s="74">
        <f>IF($C$4="National Currency",IF(B.Premiums_DATA!AA29=0,0,B.Premiums_DATA!AA29),IF($C$4="Current Exchange rate",IF(B.Premiums_DATA!AA29=0,0,B.Premiums_DATA!AA29/ECO!X32),IF($C$4="Constant Exchange rate",IF(B.Premiums_DATA!AA29=0,0,B.Premiums_DATA!AA29/ECO!X67))))</f>
        <v>15807.868000000002</v>
      </c>
      <c r="P31" s="74">
        <f>IF($C$4="National Currency",IF(B.Premiums_DATA!AB29=0,0,B.Premiums_DATA!AB29),IF($C$4="Current Exchange rate",IF(B.Premiums_DATA!AB29=0,0,B.Premiums_DATA!AB29/ECO!Y32),IF($C$4="Constant Exchange rate",IF(B.Premiums_DATA!AB29=0,0,B.Premiums_DATA!AB29/ECO!Y67))))</f>
        <v>14807.370999999999</v>
      </c>
      <c r="Q31" s="48">
        <f t="shared" si="10"/>
        <v>4.4832876861220367E-2</v>
      </c>
      <c r="R31" s="48">
        <f t="shared" si="11"/>
        <v>-6.329107758237873E-2</v>
      </c>
      <c r="S31" s="48">
        <f t="shared" si="12"/>
        <v>-7.1347068046409556E-2</v>
      </c>
    </row>
    <row r="32" spans="3:19" ht="15" x14ac:dyDescent="0.25">
      <c r="C32" s="256"/>
      <c r="D32" s="257"/>
      <c r="E32" s="45" t="s">
        <v>23</v>
      </c>
      <c r="F32" s="74">
        <f>IF($C$4="National Currency",IF(B.Premiums_DATA!R30=0,0,B.Premiums_DATA!R30),IF($C$4="Current Exchange rate",IF(B.Premiums_DATA!R30=0,0,B.Premiums_DATA!R30/ECO!O33),IF($C$4="Constant Exchange rate",IF(B.Premiums_DATA!R30=0,0,B.Premiums_DATA!R30/ECO!O68))))</f>
        <v>3419.8186241981862</v>
      </c>
      <c r="G32" s="74">
        <f>IF($C$4="National Currency",IF(B.Premiums_DATA!S30=0,0,B.Premiums_DATA!S30),IF($C$4="Current Exchange rate",IF(B.Premiums_DATA!S30=0,0,B.Premiums_DATA!S30/ECO!P33),IF($C$4="Constant Exchange rate",IF(B.Premiums_DATA!S30=0,0,B.Premiums_DATA!S30/ECO!P68))))</f>
        <v>3474.3419597434195</v>
      </c>
      <c r="H32" s="74">
        <f>IF($C$4="National Currency",IF(B.Premiums_DATA!T30=0,0,B.Premiums_DATA!T30),IF($C$4="Current Exchange rate",IF(B.Premiums_DATA!T30=0,0,B.Premiums_DATA!T30/ECO!Q33),IF($C$4="Constant Exchange rate",IF(B.Premiums_DATA!T30=0,0,B.Premiums_DATA!T30/ECO!Q68))))</f>
        <v>3571.6655607166558</v>
      </c>
      <c r="I32" s="74">
        <f>IF($C$4="National Currency",IF(B.Premiums_DATA!U30=0,0,B.Premiums_DATA!U30),IF($C$4="Current Exchange rate",IF(B.Premiums_DATA!U30=0,0,B.Premiums_DATA!U30/ECO!R33),IF($C$4="Constant Exchange rate",IF(B.Premiums_DATA!U30=0,0,B.Premiums_DATA!U30/ECO!R68))))</f>
        <v>3632.8245963282461</v>
      </c>
      <c r="J32" s="74">
        <f>IF($C$4="National Currency",IF(B.Premiums_DATA!V30=0,0,B.Premiums_DATA!V30),IF($C$4="Current Exchange rate",IF(B.Premiums_DATA!V30=0,0,B.Premiums_DATA!V30/ECO!S33),IF($C$4="Constant Exchange rate",IF(B.Premiums_DATA!V30=0,0,B.Premiums_DATA!V30/ECO!S68))))</f>
        <v>3825.6135810661353</v>
      </c>
      <c r="K32" s="74">
        <f>IF($C$4="National Currency",IF(B.Premiums_DATA!W30=0,0,B.Premiums_DATA!W30),IF($C$4="Current Exchange rate",IF(B.Premiums_DATA!W30=0,0,B.Premiums_DATA!W30/ECO!T33),IF($C$4="Constant Exchange rate",IF(B.Premiums_DATA!W30=0,0,B.Premiums_DATA!W30/ECO!T68))))</f>
        <v>4049.090245520902</v>
      </c>
      <c r="L32" s="74">
        <f>IF($C$4="National Currency",IF(B.Premiums_DATA!X30=0,0,B.Premiums_DATA!X30),IF($C$4="Current Exchange rate",IF(B.Premiums_DATA!X30=0,0,B.Premiums_DATA!X30/ECO!U33),IF($C$4="Constant Exchange rate",IF(B.Premiums_DATA!X30=0,0,B.Premiums_DATA!X30/ECO!U68))))</f>
        <v>4261.3963724839641</v>
      </c>
      <c r="M32" s="74">
        <f>IF($C$4="National Currency",IF(B.Premiums_DATA!Y30=0,0,B.Premiums_DATA!Y30),IF($C$4="Current Exchange rate",IF(B.Premiums_DATA!Y30=0,0,B.Premiums_DATA!Y30/ECO!V33),IF($C$4="Constant Exchange rate",IF(B.Premiums_DATA!Y30=0,0,B.Premiums_DATA!Y30/ECO!V68))))</f>
        <v>4604.6927670869272</v>
      </c>
      <c r="N32" s="74">
        <f>IF($C$4="National Currency",IF(B.Premiums_DATA!Z30=0,0,B.Premiums_DATA!Z30),IF($C$4="Current Exchange rate",IF(B.Premiums_DATA!Z30=0,0,B.Premiums_DATA!Z30/ECO!W33),IF($C$4="Constant Exchange rate",IF(B.Premiums_DATA!Z30=0,0,B.Premiums_DATA!Z30/ECO!W68))))</f>
        <v>4836.4460296394609</v>
      </c>
      <c r="O32" s="74">
        <f>IF($C$4="National Currency",IF(B.Premiums_DATA!AA30=0,0,B.Premiums_DATA!AA30),IF($C$4="Current Exchange rate",IF(B.Premiums_DATA!AA30=0,0,B.Premiums_DATA!AA30/ECO!X33),IF($C$4="Constant Exchange rate",IF(B.Premiums_DATA!AA30=0,0,B.Premiums_DATA!AA30/ECO!X68))))</f>
        <v>5198.7178721521786</v>
      </c>
      <c r="P32" s="74">
        <f>IF($C$4="National Currency",IF(B.Premiums_DATA!AB30=0,0,B.Premiums_DATA!AB30),IF($C$4="Current Exchange rate",IF(B.Premiums_DATA!AB30=0,0,B.Premiums_DATA!AB30/ECO!Y33),IF($C$4="Constant Exchange rate",IF(B.Premiums_DATA!AB30=0,0,B.Premiums_DATA!AB30/ECO!Y68))))</f>
        <v>5445.7028312320281</v>
      </c>
      <c r="Q32" s="48">
        <f t="shared" si="10"/>
        <v>1.6488175007935212E-2</v>
      </c>
      <c r="R32" s="48">
        <f t="shared" si="11"/>
        <v>4.7508821435159332E-2</v>
      </c>
      <c r="S32" s="48">
        <f t="shared" si="12"/>
        <v>0.56740553875537159</v>
      </c>
    </row>
    <row r="33" spans="3:31" ht="15" x14ac:dyDescent="0.25">
      <c r="C33" s="256"/>
      <c r="D33" s="257"/>
      <c r="E33" s="45" t="s">
        <v>24</v>
      </c>
      <c r="F33" s="74">
        <f>IF($C$4="National Currency",IF(B.Premiums_DATA!R31=0,0,B.Premiums_DATA!R31),IF($C$4="Current Exchange rate",IF(B.Premiums_DATA!R31=0,0,B.Premiums_DATA!R31/ECO!O34),IF($C$4="Constant Exchange rate",IF(B.Premiums_DATA!R31=0,0,B.Premiums_DATA!R31/ECO!O69))))</f>
        <v>3475.6154638210242</v>
      </c>
      <c r="G33" s="74">
        <f>IF($C$4="National Currency",IF(B.Premiums_DATA!S31=0,0,B.Premiums_DATA!S31),IF($C$4="Current Exchange rate",IF(B.Premiums_DATA!S31=0,0,B.Premiums_DATA!S31/ECO!P34),IF($C$4="Constant Exchange rate",IF(B.Premiums_DATA!S31=0,0,B.Premiums_DATA!S31/ECO!P69))))</f>
        <v>3642.7033604792659</v>
      </c>
      <c r="H33" s="74">
        <f>IF($C$4="National Currency",IF(B.Premiums_DATA!T31=0,0,B.Premiums_DATA!T31),IF($C$4="Current Exchange rate",IF(B.Premiums_DATA!T31=0,0,B.Premiums_DATA!T31/ECO!Q34),IF($C$4="Constant Exchange rate",IF(B.Premiums_DATA!T31=0,0,B.Premiums_DATA!T31/ECO!Q69))))</f>
        <v>3801.6006739679865</v>
      </c>
      <c r="I33" s="74">
        <f>IF($C$4="National Currency",IF(B.Premiums_DATA!U31=0,0,B.Premiums_DATA!U31),IF($C$4="Current Exchange rate",IF(B.Premiums_DATA!U31=0,0,B.Premiums_DATA!U31/ECO!R34),IF($C$4="Constant Exchange rate",IF(B.Premiums_DATA!U31=0,0,B.Premiums_DATA!U31/ECO!R69))))</f>
        <v>4236.6376486005802</v>
      </c>
      <c r="J33" s="74">
        <f>IF($C$4="National Currency",IF(B.Premiums_DATA!V31=0,0,B.Premiums_DATA!V31),IF($C$4="Current Exchange rate",IF(B.Premiums_DATA!V31=0,0,B.Premiums_DATA!V31/ECO!S34),IF($C$4="Constant Exchange rate",IF(B.Premiums_DATA!V31=0,0,B.Premiums_DATA!V31/ECO!S69))))</f>
        <v>4635.6360572872791</v>
      </c>
      <c r="K33" s="74">
        <f>IF($C$4="National Currency",IF(B.Premiums_DATA!W31=0,0,B.Premiums_DATA!W31),IF($C$4="Current Exchange rate",IF(B.Premiums_DATA!W31=0,0,B.Premiums_DATA!W31/ECO!T34),IF($C$4="Constant Exchange rate",IF(B.Premiums_DATA!W31=0,0,B.Premiums_DATA!W31/ECO!T69))))</f>
        <v>4863.5682860619672</v>
      </c>
      <c r="L33" s="74">
        <f>IF($C$4="National Currency",IF(B.Premiums_DATA!X31=0,0,B.Premiums_DATA!X31),IF($C$4="Current Exchange rate",IF(B.Premiums_DATA!X31=0,0,B.Premiums_DATA!X31/ECO!U34),IF($C$4="Constant Exchange rate",IF(B.Premiums_DATA!X31=0,0,B.Premiums_DATA!X31/ECO!U69))))</f>
        <v>5240.803145183937</v>
      </c>
      <c r="M33" s="74">
        <f>IF($C$4="National Currency",IF(B.Premiums_DATA!Y31=0,0,B.Premiums_DATA!Y31),IF($C$4="Current Exchange rate",IF(B.Premiums_DATA!Y31=0,0,B.Premiums_DATA!Y31/ECO!V34),IF($C$4="Constant Exchange rate",IF(B.Premiums_DATA!Y31=0,0,B.Premiums_DATA!Y31/ECO!V69))))</f>
        <v>5704.3901525788633</v>
      </c>
      <c r="N33" s="74">
        <f>IF($C$4="National Currency",IF(B.Premiums_DATA!Z31=0,0,B.Premiums_DATA!Z31),IF($C$4="Current Exchange rate",IF(B.Premiums_DATA!Z31=0,0,B.Premiums_DATA!Z31/ECO!W34),IF($C$4="Constant Exchange rate",IF(B.Premiums_DATA!Z31=0,0,B.Premiums_DATA!Z31/ECO!W69))))</f>
        <v>5882.4768323504632</v>
      </c>
      <c r="O33" s="74">
        <f>IF($C$4="National Currency",IF(B.Premiums_DATA!AA31=0,0,B.Premiums_DATA!AA31),IF($C$4="Current Exchange rate",IF(B.Premiums_DATA!AA31=0,0,B.Premiums_DATA!AA31/ECO!X34),IF($C$4="Constant Exchange rate",IF(B.Premiums_DATA!AA31=0,0,B.Premiums_DATA!AA31/ECO!X69))))</f>
        <v>5924.5998315080033</v>
      </c>
      <c r="P33" s="74">
        <f>IF($C$4="National Currency",IF(B.Premiums_DATA!AB31=0,0,B.Premiums_DATA!AB31),IF($C$4="Current Exchange rate",IF(B.Premiums_DATA!AB31=0,0,B.Premiums_DATA!AB31/ECO!Y34),IF($C$4="Constant Exchange rate",IF(B.Premiums_DATA!AB31=0,0,B.Premiums_DATA!AB31/ECO!Y69))))</f>
        <v>5861.6493494336792</v>
      </c>
      <c r="Q33" s="48">
        <f t="shared" si="10"/>
        <v>1.7747553126534928E-2</v>
      </c>
      <c r="R33" s="48">
        <f t="shared" si="11"/>
        <v>-1.0625271556661597E-2</v>
      </c>
      <c r="S33" s="48">
        <f t="shared" si="12"/>
        <v>0.60914814338943857</v>
      </c>
    </row>
    <row r="34" spans="3:31" ht="15" x14ac:dyDescent="0.25">
      <c r="C34" s="256"/>
      <c r="D34" s="257"/>
      <c r="E34" s="45" t="s">
        <v>25</v>
      </c>
      <c r="F34" s="74">
        <f>IF($C$4="National Currency",IF(B.Premiums_DATA!R32=0,0,B.Premiums_DATA!R32),IF($C$4="Current Exchange rate",IF(B.Premiums_DATA!R32=0,0,B.Premiums_DATA!R32/ECO!O35),IF($C$4="Constant Exchange rate",IF(B.Premiums_DATA!R32=0,0,B.Premiums_DATA!R32/ECO!O70))))</f>
        <v>3682.6084113660609</v>
      </c>
      <c r="G34" s="74">
        <f>IF($C$4="National Currency",IF(B.Premiums_DATA!S32=0,0,B.Premiums_DATA!S32),IF($C$4="Current Exchange rate",IF(B.Premiums_DATA!S32=0,0,B.Premiums_DATA!S32/ECO!P35),IF($C$4="Constant Exchange rate",IF(B.Premiums_DATA!S32=0,0,B.Premiums_DATA!S32/ECO!P70))))</f>
        <v>3708.5788653129998</v>
      </c>
      <c r="H34" s="74">
        <f>IF($C$4="National Currency",IF(B.Premiums_DATA!T32=0,0,B.Premiums_DATA!T32),IF($C$4="Current Exchange rate",IF(B.Premiums_DATA!T32=0,0,B.Premiums_DATA!T32/ECO!Q35),IF($C$4="Constant Exchange rate",IF(B.Premiums_DATA!T32=0,0,B.Premiums_DATA!T32/ECO!Q70))))</f>
        <v>3689.6475588399999</v>
      </c>
      <c r="I34" s="74">
        <f>IF($C$4="National Currency",IF(B.Premiums_DATA!U32=0,0,B.Premiums_DATA!U32),IF($C$4="Current Exchange rate",IF(B.Premiums_DATA!U32=0,0,B.Premiums_DATA!U32/ECO!R35),IF($C$4="Constant Exchange rate",IF(B.Premiums_DATA!U32=0,0,B.Premiums_DATA!U32/ECO!R70))))</f>
        <v>3493.9946194199906</v>
      </c>
      <c r="J34" s="74">
        <f>IF($C$4="National Currency",IF(B.Premiums_DATA!V32=0,0,B.Premiums_DATA!V32),IF($C$4="Current Exchange rate",IF(B.Premiums_DATA!V32=0,0,B.Premiums_DATA!V32/ECO!S35),IF($C$4="Constant Exchange rate",IF(B.Premiums_DATA!V32=0,0,B.Premiums_DATA!V32/ECO!S70))))</f>
        <v>3380.9082308700008</v>
      </c>
      <c r="K34" s="74">
        <f>IF($C$4="National Currency",IF(B.Premiums_DATA!W32=0,0,B.Premiums_DATA!W32),IF($C$4="Current Exchange rate",IF(B.Premiums_DATA!W32=0,0,B.Premiums_DATA!W32/ECO!T35),IF($C$4="Constant Exchange rate",IF(B.Premiums_DATA!W32=0,0,B.Premiums_DATA!W32/ECO!T70))))</f>
        <v>3164.9389884381089</v>
      </c>
      <c r="L34" s="74">
        <f>IF($C$4="National Currency",IF(B.Premiums_DATA!X32=0,0,B.Premiums_DATA!X32),IF($C$4="Current Exchange rate",IF(B.Premiums_DATA!X32=0,0,B.Premiums_DATA!X32/ECO!U35),IF($C$4="Constant Exchange rate",IF(B.Premiums_DATA!X32=0,0,B.Premiums_DATA!X32/ECO!U70))))</f>
        <v>3181.3796886483096</v>
      </c>
      <c r="M34" s="74">
        <f>IF($C$4="National Currency",IF(B.Premiums_DATA!Y32=0,0,B.Premiums_DATA!Y32),IF($C$4="Current Exchange rate",IF(B.Premiums_DATA!Y32=0,0,B.Premiums_DATA!Y32/ECO!V35),IF($C$4="Constant Exchange rate",IF(B.Premiums_DATA!Y32=0,0,B.Premiums_DATA!Y32/ECO!V70))))</f>
        <v>3151.3115656290884</v>
      </c>
      <c r="N34" s="74">
        <f>IF($C$4="National Currency",IF(B.Premiums_DATA!Z32=0,0,B.Premiums_DATA!Z32),IF($C$4="Current Exchange rate",IF(B.Premiums_DATA!Z32=0,0,B.Premiums_DATA!Z32/ECO!W35),IF($C$4="Constant Exchange rate",IF(B.Premiums_DATA!Z32=0,0,B.Premiums_DATA!Z32/ECO!W70))))</f>
        <v>2994.2807673407701</v>
      </c>
      <c r="O34" s="74">
        <f>IF($C$4="National Currency",IF(B.Premiums_DATA!AA32=0,0,B.Premiums_DATA!AA32),IF($C$4="Current Exchange rate",IF(B.Premiums_DATA!AA32=0,0,B.Premiums_DATA!AA32/ECO!X35),IF($C$4="Constant Exchange rate",IF(B.Premiums_DATA!AA32=0,0,B.Premiums_DATA!AA32/ECO!X70))))</f>
        <v>2857.7045988100003</v>
      </c>
      <c r="P34" s="74">
        <f>IF($C$4="National Currency",IF(B.Premiums_DATA!AB32=0,0,B.Premiums_DATA!AB32),IF($C$4="Current Exchange rate",IF(B.Premiums_DATA!AB32=0,0,B.Premiums_DATA!AB32/ECO!Y35),IF($C$4="Constant Exchange rate",IF(B.Premiums_DATA!AB32=0,0,B.Premiums_DATA!AB32/ECO!Y70))))</f>
        <v>2839.9000792599991</v>
      </c>
      <c r="Q34" s="48">
        <f t="shared" si="10"/>
        <v>8.5984804832426702E-3</v>
      </c>
      <c r="R34" s="48">
        <f t="shared" si="11"/>
        <v>-6.2303568946263654E-3</v>
      </c>
      <c r="S34" s="48">
        <f t="shared" si="12"/>
        <v>-0.23423495026030283</v>
      </c>
    </row>
    <row r="35" spans="3:31" ht="15" x14ac:dyDescent="0.25">
      <c r="C35" s="256"/>
      <c r="D35" s="257"/>
      <c r="E35" s="45" t="s">
        <v>26</v>
      </c>
      <c r="F35" s="74">
        <f>IF($C$4="National Currency",IF(B.Premiums_DATA!R33=0,0,B.Premiums_DATA!R33),IF($C$4="Current Exchange rate",IF(B.Premiums_DATA!R33=0,0,B.Premiums_DATA!R33/ECO!O36),IF($C$4="Constant Exchange rate",IF(B.Premiums_DATA!R33=0,0,B.Premiums_DATA!R33/ECO!O71))))</f>
        <v>428.86059867428412</v>
      </c>
      <c r="G35" s="74">
        <f>IF($C$4="National Currency",IF(B.Premiums_DATA!S33=0,0,B.Premiums_DATA!S33),IF($C$4="Current Exchange rate",IF(B.Premiums_DATA!S33=0,0,B.Premiums_DATA!S33/ECO!P36),IF($C$4="Constant Exchange rate",IF(B.Premiums_DATA!S33=0,0,B.Premiums_DATA!S33/ECO!P71))))</f>
        <v>526.5179616108968</v>
      </c>
      <c r="H35" s="74">
        <f>IF($C$4="National Currency",IF(B.Premiums_DATA!T33=0,0,B.Premiums_DATA!T33),IF($C$4="Current Exchange rate",IF(B.Premiums_DATA!T33=0,0,B.Premiums_DATA!T33/ECO!Q36),IF($C$4="Constant Exchange rate",IF(B.Premiums_DATA!T33=0,0,B.Premiums_DATA!T33/ECO!Q71))))</f>
        <v>798.21763183724443</v>
      </c>
      <c r="I35" s="74">
        <f>IF($C$4="National Currency",IF(B.Premiums_DATA!U33=0,0,B.Premiums_DATA!U33),IF($C$4="Current Exchange rate",IF(B.Premiums_DATA!U33=0,0,B.Premiums_DATA!U33/ECO!R36),IF($C$4="Constant Exchange rate",IF(B.Premiums_DATA!U33=0,0,B.Premiums_DATA!U33/ECO!R71))))</f>
        <v>1160.957437315963</v>
      </c>
      <c r="J35" s="74">
        <f>IF($C$4="National Currency",IF(B.Premiums_DATA!V33=0,0,B.Premiums_DATA!V33),IF($C$4="Current Exchange rate",IF(B.Premiums_DATA!V33=0,0,B.Premiums_DATA!V33/ECO!S36),IF($C$4="Constant Exchange rate",IF(B.Premiums_DATA!V33=0,0,B.Premiums_DATA!V33/ECO!S71))))</f>
        <v>1581.6007852235209</v>
      </c>
      <c r="K35" s="74">
        <f>IF($C$4="National Currency",IF(B.Premiums_DATA!W33=0,0,B.Premiums_DATA!W33),IF($C$4="Current Exchange rate",IF(B.Premiums_DATA!W33=0,0,B.Premiums_DATA!W33/ECO!T36),IF($C$4="Constant Exchange rate",IF(B.Premiums_DATA!W33=0,0,B.Premiums_DATA!W33/ECO!T71))))</f>
        <v>1484.8398322477021</v>
      </c>
      <c r="L35" s="74">
        <f>IF($C$4="National Currency",IF(B.Premiums_DATA!X33=0,0,B.Premiums_DATA!X33),IF($C$4="Current Exchange rate",IF(B.Premiums_DATA!X33=0,0,B.Premiums_DATA!X33/ECO!U36),IF($C$4="Constant Exchange rate",IF(B.Premiums_DATA!X33=0,0,B.Premiums_DATA!X33/ECO!U71))))</f>
        <v>1476.4031408940839</v>
      </c>
      <c r="M35" s="74">
        <f>IF($C$4="National Currency",IF(B.Premiums_DATA!Y33=0,0,B.Premiums_DATA!Y33),IF($C$4="Current Exchange rate",IF(B.Premiums_DATA!Y33=0,0,B.Premiums_DATA!Y33/ECO!V36),IF($C$4="Constant Exchange rate",IF(B.Premiums_DATA!Y33=0,0,B.Premiums_DATA!Y33/ECO!V71))))</f>
        <v>1350.9190684393682</v>
      </c>
      <c r="N35" s="74">
        <f>IF($C$4="National Currency",IF(B.Premiums_DATA!Z33=0,0,B.Premiums_DATA!Z33),IF($C$4="Current Exchange rate",IF(B.Premiums_DATA!Z33=0,0,B.Premiums_DATA!Z33/ECO!W36),IF($C$4="Constant Exchange rate",IF(B.Premiums_DATA!Z33=0,0,B.Premiums_DATA!Z33/ECO!W71))))</f>
        <v>1266.6235388596413</v>
      </c>
      <c r="O35" s="74">
        <f>IF($C$4="National Currency",IF(B.Premiums_DATA!AA33=0,0,B.Premiums_DATA!AA33),IF($C$4="Current Exchange rate",IF(B.Premiums_DATA!AA33=0,0,B.Premiums_DATA!AA33/ECO!X36),IF($C$4="Constant Exchange rate",IF(B.Premiums_DATA!AA33=0,0,B.Premiums_DATA!AA33/ECO!X71))))</f>
        <v>1436.4905862407425</v>
      </c>
      <c r="P35" s="74">
        <f>IF($C$4="National Currency",IF(B.Premiums_DATA!AB33=0,0,B.Premiums_DATA!AB33),IF($C$4="Current Exchange rate",IF(B.Premiums_DATA!AB33=0,0,B.Premiums_DATA!AB33/ECO!Y36),IF($C$4="Constant Exchange rate",IF(B.Premiums_DATA!AB33=0,0,B.Premiums_DATA!AB33/ECO!Y71))))</f>
        <v>1429.9768002141518</v>
      </c>
      <c r="Q35" s="48">
        <f t="shared" si="10"/>
        <v>4.3295986707162929E-3</v>
      </c>
      <c r="R35" s="48">
        <f t="shared" si="11"/>
        <v>-4.5345135491886568E-3</v>
      </c>
      <c r="S35" s="48">
        <f t="shared" si="12"/>
        <v>1.7159126648578082</v>
      </c>
    </row>
    <row r="36" spans="3:31" ht="15" x14ac:dyDescent="0.25">
      <c r="C36" s="256"/>
      <c r="D36" s="257"/>
      <c r="E36" s="45" t="s">
        <v>27</v>
      </c>
      <c r="F36" s="74">
        <f>IF($C$4="National Currency",IF(B.Premiums_DATA!R34=0,0,B.Premiums_DATA!R34),IF($C$4="Current Exchange rate",IF(B.Premiums_DATA!R34=0,0,B.Premiums_DATA!R34/ECO!O37),IF($C$4="Constant Exchange rate",IF(B.Premiums_DATA!R34=0,0,B.Premiums_DATA!R34/ECO!O72))))</f>
        <v>5175.8756520813367</v>
      </c>
      <c r="G36" s="74">
        <f>IF($C$4="National Currency",IF(B.Premiums_DATA!S34=0,0,B.Premiums_DATA!S34),IF($C$4="Current Exchange rate",IF(B.Premiums_DATA!S34=0,0,B.Premiums_DATA!S34/ECO!P37),IF($C$4="Constant Exchange rate",IF(B.Premiums_DATA!S34=0,0,B.Premiums_DATA!S34/ECO!P72))))</f>
        <v>5754.9238794847224</v>
      </c>
      <c r="H36" s="74">
        <f>IF($C$4="National Currency",IF(B.Premiums_DATA!T34=0,0,B.Premiums_DATA!T34),IF($C$4="Current Exchange rate",IF(B.Premiums_DATA!T34=0,0,B.Premiums_DATA!T34/ECO!Q37),IF($C$4="Constant Exchange rate",IF(B.Premiums_DATA!T34=0,0,B.Premiums_DATA!T34/ECO!Q72))))</f>
        <v>5925.6893431278604</v>
      </c>
      <c r="I36" s="74">
        <f>IF($C$4="National Currency",IF(B.Premiums_DATA!U34=0,0,B.Premiums_DATA!U34),IF($C$4="Current Exchange rate",IF(B.Premiums_DATA!U34=0,0,B.Premiums_DATA!U34/ECO!R37),IF($C$4="Constant Exchange rate",IF(B.Premiums_DATA!U34=0,0,B.Premiums_DATA!U34/ECO!R72))))</f>
        <v>5608.3253486638987</v>
      </c>
      <c r="J36" s="74">
        <f>IF($C$4="National Currency",IF(B.Premiums_DATA!V34=0,0,B.Premiums_DATA!V34),IF($C$4="Current Exchange rate",IF(B.Premiums_DATA!V34=0,0,B.Premiums_DATA!V34/ECO!S37),IF($C$4="Constant Exchange rate",IF(B.Premiums_DATA!V34=0,0,B.Premiums_DATA!V34/ECO!S72))))</f>
        <v>5639.4123283296067</v>
      </c>
      <c r="K36" s="74">
        <f>IF($C$4="National Currency",IF(B.Premiums_DATA!W34=0,0,B.Premiums_DATA!W34),IF($C$4="Current Exchange rate",IF(B.Premiums_DATA!W34=0,0,B.Premiums_DATA!W34/ECO!T37),IF($C$4="Constant Exchange rate",IF(B.Premiums_DATA!W34=0,0,B.Premiums_DATA!W34/ECO!T72))))</f>
        <v>5311.2956456936008</v>
      </c>
      <c r="L36" s="74">
        <f>IF($C$4="National Currency",IF(B.Premiums_DATA!X34=0,0,B.Premiums_DATA!X34),IF($C$4="Current Exchange rate",IF(B.Premiums_DATA!X34=0,0,B.Premiums_DATA!X34/ECO!U37),IF($C$4="Constant Exchange rate",IF(B.Premiums_DATA!X34=0,0,B.Premiums_DATA!X34/ECO!U72))))</f>
        <v>5670.4993079953156</v>
      </c>
      <c r="M36" s="74">
        <f>IF($C$4="National Currency",IF(B.Premiums_DATA!Y34=0,0,B.Premiums_DATA!Y34),IF($C$4="Current Exchange rate",IF(B.Premiums_DATA!Y34=0,0,B.Premiums_DATA!Y34/ECO!V37),IF($C$4="Constant Exchange rate",IF(B.Premiums_DATA!Y34=0,0,B.Premiums_DATA!Y34/ECO!V72))))</f>
        <v>5549.6646438837424</v>
      </c>
      <c r="N36" s="74">
        <f>IF($C$4="National Currency",IF(B.Premiums_DATA!Z34=0,0,B.Premiums_DATA!Z34),IF($C$4="Current Exchange rate",IF(B.Premiums_DATA!Z34=0,0,B.Premiums_DATA!Z34/ECO!W37),IF($C$4="Constant Exchange rate",IF(B.Premiums_DATA!Z34=0,0,B.Premiums_DATA!Z34/ECO!W72))))</f>
        <v>5615.8841690620675</v>
      </c>
      <c r="O36" s="74">
        <f>IF($C$4="National Currency",IF(B.Premiums_DATA!AA34=0,0,B.Premiums_DATA!AA34),IF($C$4="Current Exchange rate",IF(B.Premiums_DATA!AA34=0,0,B.Premiums_DATA!AA34/ECO!X37),IF($C$4="Constant Exchange rate",IF(B.Premiums_DATA!AA34=0,0,B.Premiums_DATA!AA34/ECO!X72))))</f>
        <v>5844.2457148940694</v>
      </c>
      <c r="P36" s="74">
        <f>IF($C$4="National Currency",IF(B.Premiums_DATA!AB34=0,0,B.Premiums_DATA!AB34),IF($C$4="Current Exchange rate",IF(B.Premiums_DATA!AB34=0,0,B.Premiums_DATA!AB34/ECO!Y37),IF($C$4="Constant Exchange rate",IF(B.Premiums_DATA!AB34=0,0,B.Premiums_DATA!AB34/ECO!Y72))))</f>
        <v>6120.6217395933136</v>
      </c>
      <c r="Q36" s="48">
        <f t="shared" si="10"/>
        <v>1.8531654320358113E-2</v>
      </c>
      <c r="R36" s="48">
        <f t="shared" si="11"/>
        <v>4.7290281446397797E-2</v>
      </c>
      <c r="S36" s="48">
        <f t="shared" si="12"/>
        <v>6.3545212372354554E-2</v>
      </c>
    </row>
    <row r="37" spans="3:31" ht="15" x14ac:dyDescent="0.25">
      <c r="C37" s="256"/>
      <c r="D37" s="257"/>
      <c r="E37" s="45" t="s">
        <v>28</v>
      </c>
      <c r="F37" s="74">
        <f>IF($C$4="National Currency",IF(B.Premiums_DATA!R35=0,0,B.Premiums_DATA!R35),IF($C$4="Current Exchange rate",IF(B.Premiums_DATA!R35=0,0,B.Premiums_DATA!R35/ECO!O38),IF($C$4="Constant Exchange rate",IF(B.Premiums_DATA!R35=0,0,B.Premiums_DATA!R35/ECO!O73))))</f>
        <v>737.61892839258894</v>
      </c>
      <c r="G37" s="74">
        <f>IF($C$4="National Currency",IF(B.Premiums_DATA!S35=0,0,B.Premiums_DATA!S35),IF($C$4="Current Exchange rate",IF(B.Premiums_DATA!S35=0,0,B.Premiums_DATA!S35/ECO!P38),IF($C$4="Constant Exchange rate",IF(B.Premiums_DATA!S35=0,0,B.Premiums_DATA!S35/ECO!P73))))</f>
        <v>795.34718744783845</v>
      </c>
      <c r="H37" s="74">
        <f>IF($C$4="National Currency",IF(B.Premiums_DATA!T35=0,0,B.Premiums_DATA!T35),IF($C$4="Current Exchange rate",IF(B.Premiums_DATA!T35=0,0,B.Premiums_DATA!T35/ECO!Q38),IF($C$4="Constant Exchange rate",IF(B.Premiums_DATA!T35=0,0,B.Premiums_DATA!T35/ECO!Q73))))</f>
        <v>847.71323652144883</v>
      </c>
      <c r="I37" s="74">
        <f>IF($C$4="National Currency",IF(B.Premiums_DATA!U35=0,0,B.Premiums_DATA!U35),IF($C$4="Current Exchange rate",IF(B.Premiums_DATA!U35=0,0,B.Premiums_DATA!U35/ECO!R38),IF($C$4="Constant Exchange rate",IF(B.Premiums_DATA!U35=0,0,B.Premiums_DATA!U35/ECO!R73))))</f>
        <v>917</v>
      </c>
      <c r="J37" s="74">
        <f>IF($C$4="National Currency",IF(B.Premiums_DATA!V35=0,0,B.Premiums_DATA!V35),IF($C$4="Current Exchange rate",IF(B.Premiums_DATA!V35=0,0,B.Premiums_DATA!V35/ECO!S38),IF($C$4="Constant Exchange rate",IF(B.Premiums_DATA!V35=0,0,B.Premiums_DATA!V35/ECO!S73))))</f>
        <v>987</v>
      </c>
      <c r="K37" s="74">
        <f>IF($C$4="National Currency",IF(B.Premiums_DATA!W35=0,0,B.Premiums_DATA!W35),IF($C$4="Current Exchange rate",IF(B.Premiums_DATA!W35=0,0,B.Premiums_DATA!W35/ECO!T38),IF($C$4="Constant Exchange rate",IF(B.Premiums_DATA!W35=0,0,B.Premiums_DATA!W35/ECO!T73))))</f>
        <v>1025</v>
      </c>
      <c r="L37" s="74">
        <f>IF($C$4="National Currency",IF(B.Premiums_DATA!X35=0,0,B.Premiums_DATA!X35),IF($C$4="Current Exchange rate",IF(B.Premiums_DATA!X35=0,0,B.Premiums_DATA!X35/ECO!U38),IF($C$4="Constant Exchange rate",IF(B.Premiums_DATA!X35=0,0,B.Premiums_DATA!X35/ECO!U73))))</f>
        <v>1028</v>
      </c>
      <c r="M37" s="74">
        <f>IF($C$4="National Currency",IF(B.Premiums_DATA!Y35=0,0,B.Premiums_DATA!Y35),IF($C$4="Current Exchange rate",IF(B.Premiums_DATA!Y35=0,0,B.Premiums_DATA!Y35/ECO!V38),IF($C$4="Constant Exchange rate",IF(B.Premiums_DATA!Y35=0,0,B.Premiums_DATA!Y35/ECO!V73))))</f>
        <v>1014</v>
      </c>
      <c r="N37" s="74">
        <f>IF($C$4="National Currency",IF(B.Premiums_DATA!Z35=0,0,B.Premiums_DATA!Z35),IF($C$4="Current Exchange rate",IF(B.Premiums_DATA!Z35=0,0,B.Premiums_DATA!Z35/ECO!W38),IF($C$4="Constant Exchange rate",IF(B.Premiums_DATA!Z35=0,0,B.Premiums_DATA!Z35/ECO!W73))))</f>
        <v>972</v>
      </c>
      <c r="O37" s="74">
        <f>IF($C$4="National Currency",IF(B.Premiums_DATA!AA35=0,0,B.Premiums_DATA!AA35),IF($C$4="Current Exchange rate",IF(B.Premiums_DATA!AA35=0,0,B.Premiums_DATA!AA35/ECO!X38),IF($C$4="Constant Exchange rate",IF(B.Premiums_DATA!AA35=0,0,B.Premiums_DATA!AA35/ECO!X73))))</f>
        <v>920.52944099999991</v>
      </c>
      <c r="P37" s="74">
        <f>IF($C$4="National Currency",IF(B.Premiums_DATA!AB35=0,0,B.Premiums_DATA!AB35),IF($C$4="Current Exchange rate",IF(B.Premiums_DATA!AB35=0,0,B.Premiums_DATA!AB35/ECO!Y38),IF($C$4="Constant Exchange rate",IF(B.Premiums_DATA!AB35=0,0,B.Premiums_DATA!AB35/ECO!Y73))))</f>
        <v>907.64773100000002</v>
      </c>
      <c r="Q37" s="48">
        <f t="shared" si="10"/>
        <v>2.7481217940233324E-3</v>
      </c>
      <c r="R37" s="48">
        <f t="shared" si="11"/>
        <v>-1.3993805549560756E-2</v>
      </c>
      <c r="S37" s="48">
        <f t="shared" si="12"/>
        <v>0.14119688272554121</v>
      </c>
    </row>
    <row r="38" spans="3:31" ht="15" x14ac:dyDescent="0.25">
      <c r="C38" s="256"/>
      <c r="D38" s="257"/>
      <c r="E38" s="45" t="s">
        <v>43</v>
      </c>
      <c r="F38" s="74">
        <f>IF($C$4="National Currency",IF(B.Premiums_DATA!R36=0,0,B.Premiums_DATA!R36),IF($C$4="Current Exchange rate",IF(B.Premiums_DATA!R36=0,0,B.Premiums_DATA!R36/ECO!O39),IF($C$4="Constant Exchange rate",IF(B.Premiums_DATA!R36=0,0,B.Premiums_DATA!R36/ECO!O74))))</f>
        <v>0</v>
      </c>
      <c r="G38" s="74">
        <f>IF($C$4="National Currency",IF(B.Premiums_DATA!S36=0,0,B.Premiums_DATA!S36),IF($C$4="Current Exchange rate",IF(B.Premiums_DATA!S36=0,0,B.Premiums_DATA!S36/ECO!P39),IF($C$4="Constant Exchange rate",IF(B.Premiums_DATA!S36=0,0,B.Premiums_DATA!S36/ECO!P74))))</f>
        <v>0</v>
      </c>
      <c r="H38" s="74">
        <f>IF($C$4="National Currency",IF(B.Premiums_DATA!T36=0,0,B.Premiums_DATA!T36),IF($C$4="Current Exchange rate",IF(B.Premiums_DATA!T36=0,0,B.Premiums_DATA!T36/ECO!Q39),IF($C$4="Constant Exchange rate",IF(B.Premiums_DATA!T36=0,0,B.Premiums_DATA!T36/ECO!Q74))))</f>
        <v>0</v>
      </c>
      <c r="I38" s="74">
        <f>IF($C$4="National Currency",IF(B.Premiums_DATA!U36=0,0,B.Premiums_DATA!U36),IF($C$4="Current Exchange rate",IF(B.Premiums_DATA!U36=0,0,B.Premiums_DATA!U36/ECO!R39),IF($C$4="Constant Exchange rate",IF(B.Premiums_DATA!U36=0,0,B.Premiums_DATA!U36/ECO!R74))))</f>
        <v>0</v>
      </c>
      <c r="J38" s="74">
        <f>IF($C$4="National Currency",IF(B.Premiums_DATA!V36=0,0,B.Premiums_DATA!V36),IF($C$4="Current Exchange rate",IF(B.Premiums_DATA!V36=0,0,B.Premiums_DATA!V36/ECO!S39),IF($C$4="Constant Exchange rate",IF(B.Premiums_DATA!V36=0,0,B.Premiums_DATA!V36/ECO!S74))))</f>
        <v>0</v>
      </c>
      <c r="K38" s="74">
        <f>IF($C$4="National Currency",IF(B.Premiums_DATA!W36=0,0,B.Premiums_DATA!W36),IF($C$4="Current Exchange rate",IF(B.Premiums_DATA!W36=0,0,B.Premiums_DATA!W36/ECO!T39),IF($C$4="Constant Exchange rate",IF(B.Premiums_DATA!W36=0,0,B.Premiums_DATA!W36/ECO!T74))))</f>
        <v>0</v>
      </c>
      <c r="L38" s="74">
        <f>IF($C$4="National Currency",IF(B.Premiums_DATA!X36=0,0,B.Premiums_DATA!X36),IF($C$4="Current Exchange rate",IF(B.Premiums_DATA!X36=0,0,B.Premiums_DATA!X36/ECO!U39),IF($C$4="Constant Exchange rate",IF(B.Premiums_DATA!X36=0,0,B.Premiums_DATA!X36/ECO!U74))))</f>
        <v>0</v>
      </c>
      <c r="M38" s="74">
        <f>IF($C$4="National Currency",IF(B.Premiums_DATA!Y36=0,0,B.Premiums_DATA!Y36),IF($C$4="Current Exchange rate",IF(B.Premiums_DATA!Y36=0,0,B.Premiums_DATA!Y36/ECO!V39),IF($C$4="Constant Exchange rate",IF(B.Premiums_DATA!Y36=0,0,B.Premiums_DATA!Y36/ECO!V74))))</f>
        <v>0</v>
      </c>
      <c r="N38" s="74">
        <f>IF($C$4="National Currency",IF(B.Premiums_DATA!Z36=0,0,B.Premiums_DATA!Z36),IF($C$4="Current Exchange rate",IF(B.Premiums_DATA!Z36=0,0,B.Premiums_DATA!Z36/ECO!W39),IF($C$4="Constant Exchange rate",IF(B.Premiums_DATA!Z36=0,0,B.Premiums_DATA!Z36/ECO!W74))))</f>
        <v>0</v>
      </c>
      <c r="O38" s="74">
        <f>IF($C$4="National Currency",IF(B.Premiums_DATA!AA36=0,0,B.Premiums_DATA!AA36),IF($C$4="Current Exchange rate",IF(B.Premiums_DATA!AA36=0,0,B.Premiums_DATA!AA36/ECO!X39),IF($C$4="Constant Exchange rate",IF(B.Premiums_DATA!AA36=0,0,B.Premiums_DATA!AA36/ECO!X74))))</f>
        <v>901.8</v>
      </c>
      <c r="P38" s="74">
        <f>IF($C$4="National Currency",IF(B.Premiums_DATA!AB36=0,0,B.Premiums_DATA!AB36),IF($C$4="Current Exchange rate",IF(B.Premiums_DATA!AB36=0,0,B.Premiums_DATA!AB36/ECO!Y39),IF($C$4="Constant Exchange rate",IF(B.Premiums_DATA!AB36=0,0,B.Premiums_DATA!AB36/ECO!Y74))))</f>
        <v>929</v>
      </c>
      <c r="Q38" s="48">
        <f t="shared" si="10"/>
        <v>2.8127709236213314E-3</v>
      </c>
      <c r="R38" s="48">
        <f t="shared" si="11"/>
        <v>3.0161898425371536E-2</v>
      </c>
      <c r="S38" s="48"/>
    </row>
    <row r="39" spans="3:31" ht="15" x14ac:dyDescent="0.25">
      <c r="C39" s="256"/>
      <c r="D39" s="257"/>
      <c r="E39" s="45" t="s">
        <v>30</v>
      </c>
      <c r="F39" s="74">
        <f>IF($C$4="National Currency",IF(B.Premiums_DATA!R37=0,0,B.Premiums_DATA!R37),IF($C$4="Current Exchange rate",IF(B.Premiums_DATA!R37=0,0,B.Premiums_DATA!R37/ECO!O40),IF($C$4="Constant Exchange rate",IF(B.Premiums_DATA!R37=0,0,B.Premiums_DATA!R37/ECO!O75))))</f>
        <v>1733.8029661016951</v>
      </c>
      <c r="G39" s="74">
        <f>IF($C$4="National Currency",IF(B.Premiums_DATA!S37=0,0,B.Premiums_DATA!S37),IF($C$4="Current Exchange rate",IF(B.Premiums_DATA!S37=0,0,B.Premiums_DATA!S37/ECO!P40),IF($C$4="Constant Exchange rate",IF(B.Premiums_DATA!S37=0,0,B.Premiums_DATA!S37/ECO!P75))))</f>
        <v>2048.7288135593221</v>
      </c>
      <c r="H39" s="74">
        <f>IF($C$4="National Currency",IF(B.Premiums_DATA!T37=0,0,B.Premiums_DATA!T37),IF($C$4="Current Exchange rate",IF(B.Premiums_DATA!T37=0,0,B.Premiums_DATA!T37/ECO!Q40),IF($C$4="Constant Exchange rate",IF(B.Premiums_DATA!T37=0,0,B.Premiums_DATA!T37/ECO!Q75))))</f>
        <v>2576.9774011299437</v>
      </c>
      <c r="I39" s="74">
        <f>IF($C$4="National Currency",IF(B.Premiums_DATA!U37=0,0,B.Premiums_DATA!U37),IF($C$4="Current Exchange rate",IF(B.Premiums_DATA!U37=0,0,B.Premiums_DATA!U37/ECO!R40),IF($C$4="Constant Exchange rate",IF(B.Premiums_DATA!U37=0,0,B.Premiums_DATA!U37/ECO!R75))))</f>
        <v>2959.3926553672318</v>
      </c>
      <c r="J39" s="74">
        <f>IF($C$4="National Currency",IF(B.Premiums_DATA!V37=0,0,B.Premiums_DATA!V37),IF($C$4="Current Exchange rate",IF(B.Premiums_DATA!V37=0,0,B.Premiums_DATA!V37/ECO!S40),IF($C$4="Constant Exchange rate",IF(B.Premiums_DATA!V37=0,0,B.Premiums_DATA!V37/ECO!S75))))</f>
        <v>3133.4745762711864</v>
      </c>
      <c r="K39" s="74">
        <f>IF($C$4="National Currency",IF(B.Premiums_DATA!W37=0,0,B.Premiums_DATA!W37),IF($C$4="Current Exchange rate",IF(B.Premiums_DATA!W37=0,0,B.Premiums_DATA!W37/ECO!T40),IF($C$4="Constant Exchange rate",IF(B.Premiums_DATA!W37=0,0,B.Premiums_DATA!W37/ECO!T75))))</f>
        <v>3195.9745762711868</v>
      </c>
      <c r="L39" s="74">
        <f>IF($C$4="National Currency",IF(B.Premiums_DATA!X37=0,0,B.Premiums_DATA!X37),IF($C$4="Current Exchange rate",IF(B.Premiums_DATA!X37=0,0,B.Premiums_DATA!X37/ECO!U40),IF($C$4="Constant Exchange rate",IF(B.Premiums_DATA!X37=0,0,B.Premiums_DATA!X37/ECO!U75))))</f>
        <v>3607.6977401129943</v>
      </c>
      <c r="M39" s="74">
        <f>IF($C$4="National Currency",IF(B.Premiums_DATA!Y37=0,0,B.Premiums_DATA!Y37),IF($C$4="Current Exchange rate",IF(B.Premiums_DATA!Y37=0,0,B.Premiums_DATA!Y37/ECO!V40),IF($C$4="Constant Exchange rate",IF(B.Premiums_DATA!Y37=0,0,B.Premiums_DATA!Y37/ECO!V75))))</f>
        <v>4395.480225988701</v>
      </c>
      <c r="N39" s="74">
        <f>IF($C$4="National Currency",IF(B.Premiums_DATA!Z37=0,0,B.Premiums_DATA!Z37),IF($C$4="Current Exchange rate",IF(B.Premiums_DATA!Z37=0,0,B.Premiums_DATA!Z37/ECO!W40),IF($C$4="Constant Exchange rate",IF(B.Premiums_DATA!Z37=0,0,B.Premiums_DATA!Z37/ECO!W75))))</f>
        <v>5242.2316384180795</v>
      </c>
      <c r="O39" s="74">
        <f>IF($C$4="National Currency",IF(B.Premiums_DATA!AA37=0,0,B.Premiums_DATA!AA37),IF($C$4="Current Exchange rate",IF(B.Premiums_DATA!AA37=0,0,B.Premiums_DATA!AA37/ECO!X40),IF($C$4="Constant Exchange rate",IF(B.Premiums_DATA!AA37=0,0,B.Premiums_DATA!AA37/ECO!X75))))</f>
        <v>6483.0508474576272</v>
      </c>
      <c r="P39" s="74">
        <f>IF($C$4="National Currency",IF(B.Premiums_DATA!AB37=0,0,B.Premiums_DATA!AB37),IF($C$4="Current Exchange rate",IF(B.Premiums_DATA!AB37=0,0,B.Premiums_DATA!AB37/ECO!Y40),IF($C$4="Constant Exchange rate",IF(B.Premiums_DATA!AB37=0,0,B.Premiums_DATA!AB37/ECO!Y75))))</f>
        <v>6985.1694915254238</v>
      </c>
      <c r="Q39" s="48">
        <f t="shared" si="10"/>
        <v>2.1149280562249208E-2</v>
      </c>
      <c r="R39" s="48">
        <f t="shared" si="11"/>
        <v>7.745098039215681E-2</v>
      </c>
      <c r="S39" s="48">
        <f t="shared" si="12"/>
        <v>2.4095139607032059</v>
      </c>
    </row>
    <row r="40" spans="3:31" ht="15" x14ac:dyDescent="0.25">
      <c r="C40" s="256"/>
      <c r="D40" s="257"/>
      <c r="E40" s="45" t="s">
        <v>41</v>
      </c>
      <c r="F40" s="75">
        <f>IF($C$4="National Currency",IF(B.Premiums_DATA!R38=0,0,B.Premiums_DATA!R38),IF($C$4="Current Exchange rate",IF(B.Premiums_DATA!R38=0,0,B.Premiums_DATA!R38/ECO!O41),IF($C$4="Constant Exchange rate",IF(B.Premiums_DATA!R38=0,0,B.Premiums_DATA!R38/ECO!O76))))</f>
        <v>56249.410310356303</v>
      </c>
      <c r="G40" s="75">
        <f>IF($C$4="National Currency",IF(B.Premiums_DATA!S38=0,0,B.Premiums_DATA!S38),IF($C$4="Current Exchange rate",IF(B.Premiums_DATA!S38=0,0,B.Premiums_DATA!S38/ECO!P41),IF($C$4="Constant Exchange rate",IF(B.Premiums_DATA!S38=0,0,B.Premiums_DATA!S38/ECO!P76))))</f>
        <v>59063.765274777943</v>
      </c>
      <c r="H40" s="75">
        <f>IF($C$4="National Currency",IF(B.Premiums_DATA!T38=0,0,B.Premiums_DATA!T38),IF($C$4="Current Exchange rate",IF(B.Premiums_DATA!T38=0,0,B.Premiums_DATA!T38/ECO!Q41),IF($C$4="Constant Exchange rate",IF(B.Premiums_DATA!T38=0,0,B.Premiums_DATA!T38/ECO!Q76))))</f>
        <v>57353.3566658294</v>
      </c>
      <c r="I40" s="75">
        <f>IF($C$4="National Currency",IF(B.Premiums_DATA!U38=0,0,B.Premiums_DATA!U38),IF($C$4="Current Exchange rate",IF(B.Premiums_DATA!U38=0,0,B.Premiums_DATA!U38/ECO!R41),IF($C$4="Constant Exchange rate",IF(B.Premiums_DATA!U38=0,0,B.Premiums_DATA!U38/ECO!R76))))</f>
        <v>57199.631673598844</v>
      </c>
      <c r="J40" s="75">
        <f>IF($C$4="National Currency",IF(B.Premiums_DATA!V38=0,0,B.Premiums_DATA!V38),IF($C$4="Current Exchange rate",IF(B.Premiums_DATA!V38=0,0,B.Premiums_DATA!V38/ECO!S41),IF($C$4="Constant Exchange rate",IF(B.Premiums_DATA!V38=0,0,B.Premiums_DATA!V38/ECO!S76))))</f>
        <v>57561.440198457327</v>
      </c>
      <c r="K40" s="75">
        <f>IF($C$4="National Currency",IF(B.Premiums_DATA!W38=0,0,B.Premiums_DATA!W38),IF($C$4="Current Exchange rate",IF(B.Premiums_DATA!W38=0,0,B.Premiums_DATA!W38/ECO!T41),IF($C$4="Constant Exchange rate",IF(B.Premiums_DATA!W38=0,0,B.Premiums_DATA!W38/ECO!T76))))</f>
        <v>57891.108784909717</v>
      </c>
      <c r="L40" s="75">
        <f>IF($C$4="National Currency",IF(B.Premiums_DATA!X38=0,0,B.Premiums_DATA!X38),IF($C$4="Current Exchange rate",IF(B.Premiums_DATA!X38=0,0,B.Premiums_DATA!X38/ECO!U41),IF($C$4="Constant Exchange rate",IF(B.Premiums_DATA!X38=0,0,B.Premiums_DATA!X38/ECO!U76))))</f>
        <v>62232.459395832091</v>
      </c>
      <c r="M40" s="75">
        <f>IF($C$4="National Currency",IF(B.Premiums_DATA!Y38=0,0,B.Premiums_DATA!Y38),IF($C$4="Current Exchange rate",IF(B.Premiums_DATA!Y38=0,0,B.Premiums_DATA!Y38/ECO!V41),IF($C$4="Constant Exchange rate",IF(B.Premiums_DATA!Y38=0,0,B.Premiums_DATA!Y38/ECO!V76))))</f>
        <v>61759.047226686722</v>
      </c>
      <c r="N40" s="75">
        <f>IF($C$4="National Currency",IF(B.Premiums_DATA!Z38=0,0,B.Premiums_DATA!Z38),IF($C$4="Current Exchange rate",IF(B.Premiums_DATA!Z38=0,0,B.Premiums_DATA!Z38/ECO!W41),IF($C$4="Constant Exchange rate",IF(B.Premiums_DATA!Z38=0,0,B.Premiums_DATA!Z38/ECO!W76))))</f>
        <v>62857.532427921738</v>
      </c>
      <c r="O40" s="75">
        <f>IF($C$4="National Currency",IF(B.Premiums_DATA!AA38=0,0,B.Premiums_DATA!AA38),IF($C$4="Current Exchange rate",IF(B.Premiums_DATA!AA38=0,0,B.Premiums_DATA!AA38/ECO!X41),IF($C$4="Constant Exchange rate",IF(B.Premiums_DATA!AA38=0,0,B.Premiums_DATA!AA38/ECO!X76))))</f>
        <v>62471.434073693665</v>
      </c>
      <c r="P40" s="75">
        <f>IF($C$4="National Currency",IF(B.Premiums_DATA!AB38=0,0,B.Premiums_DATA!AB38),IF($C$4="Current Exchange rate",IF(B.Premiums_DATA!AB38=0,0,B.Premiums_DATA!AB38/ECO!Y41),IF($C$4="Constant Exchange rate",IF(B.Premiums_DATA!AB38=0,0,B.Premiums_DATA!AB38/ECO!Y76))))</f>
        <v>58685.06986730174</v>
      </c>
      <c r="Q40" s="48">
        <f t="shared" si="10"/>
        <v>0.17768316272705348</v>
      </c>
      <c r="R40" s="48">
        <f t="shared" si="11"/>
        <v>-6.0609529179775024E-2</v>
      </c>
      <c r="S40" s="48">
        <f t="shared" si="12"/>
        <v>-6.4116367406382713E-3</v>
      </c>
    </row>
    <row r="41" spans="3:31" ht="15.75" thickBot="1" x14ac:dyDescent="0.3">
      <c r="C41" s="258"/>
      <c r="D41" s="259"/>
      <c r="E41" s="55" t="s">
        <v>85</v>
      </c>
      <c r="F41" s="64">
        <f t="shared" ref="F41:P41" si="13">SUM(F9:F40)</f>
        <v>287365.84789759252</v>
      </c>
      <c r="G41" s="64">
        <f t="shared" si="13"/>
        <v>296035.91644414596</v>
      </c>
      <c r="H41" s="64">
        <f t="shared" si="13"/>
        <v>300442.61244687578</v>
      </c>
      <c r="I41" s="64">
        <f t="shared" si="13"/>
        <v>305700.90695874218</v>
      </c>
      <c r="J41" s="64">
        <f t="shared" si="13"/>
        <v>310596.81077250763</v>
      </c>
      <c r="K41" s="64">
        <f t="shared" si="13"/>
        <v>310023.1418137672</v>
      </c>
      <c r="L41" s="64">
        <f t="shared" si="13"/>
        <v>317538.42851269373</v>
      </c>
      <c r="M41" s="64">
        <f t="shared" si="13"/>
        <v>322586.21651203657</v>
      </c>
      <c r="N41" s="64">
        <f t="shared" si="13"/>
        <v>327432.95804077422</v>
      </c>
      <c r="O41" s="64">
        <f t="shared" si="13"/>
        <v>331059.64846679621</v>
      </c>
      <c r="P41" s="64">
        <f t="shared" si="13"/>
        <v>330279.29583542095</v>
      </c>
      <c r="Q41" s="48">
        <f t="shared" si="10"/>
        <v>1</v>
      </c>
    </row>
    <row r="42" spans="3:31" ht="16.5" thickTop="1" thickBot="1" x14ac:dyDescent="0.3">
      <c r="C42" s="260"/>
      <c r="D42" s="261"/>
      <c r="E42" s="57" t="s">
        <v>86</v>
      </c>
      <c r="F42" s="100">
        <v>287365.8125</v>
      </c>
      <c r="G42" s="100">
        <v>296035.90625</v>
      </c>
      <c r="H42" s="100">
        <v>300442.59375</v>
      </c>
      <c r="I42" s="100">
        <v>305700.90625</v>
      </c>
      <c r="J42" s="100">
        <v>310596.8125</v>
      </c>
      <c r="K42" s="100">
        <v>310023.125</v>
      </c>
      <c r="L42" s="100">
        <v>317538.4375</v>
      </c>
      <c r="M42" s="100">
        <v>322586.21875</v>
      </c>
      <c r="N42" s="100">
        <v>327433</v>
      </c>
      <c r="O42" s="100">
        <v>330157.84375</v>
      </c>
      <c r="P42" s="100">
        <v>329350.3125</v>
      </c>
      <c r="Q42" s="48">
        <f>P42/$P$41</f>
        <v>0.9971872795323995</v>
      </c>
      <c r="R42" s="48">
        <f>P42/O42-1</f>
        <v>-2.4458944874000688E-3</v>
      </c>
      <c r="S42" s="48">
        <f>P42/G42-1</f>
        <v>0.11253501871447402</v>
      </c>
    </row>
    <row r="43" spans="3:31" ht="15.75" thickTop="1" x14ac:dyDescent="0.25">
      <c r="E43" s="57" t="s">
        <v>87</v>
      </c>
      <c r="F43" s="85"/>
      <c r="G43" s="85">
        <f t="shared" ref="G43" si="14">G42/F42-1</f>
        <v>3.0170929779616662E-2</v>
      </c>
      <c r="H43" s="85">
        <f t="shared" ref="H43" si="15">H42/G42-1</f>
        <v>1.488565206775494E-2</v>
      </c>
      <c r="I43" s="85">
        <f t="shared" ref="I43" si="16">I42/H42-1</f>
        <v>1.7501887579813191E-2</v>
      </c>
      <c r="J43" s="85">
        <f t="shared" ref="J43" si="17">J42/I42-1</f>
        <v>1.6015347517472467E-2</v>
      </c>
      <c r="K43" s="85">
        <f t="shared" ref="K43" si="18">K42/J42-1</f>
        <v>-1.8470488971936705E-3</v>
      </c>
      <c r="L43" s="85">
        <f t="shared" ref="L43" si="19">L42/K42-1</f>
        <v>2.4241135237895506E-2</v>
      </c>
      <c r="M43" s="85">
        <f t="shared" ref="M43" si="20">M42/L42-1</f>
        <v>1.5896599132191769E-2</v>
      </c>
      <c r="N43" s="85">
        <f t="shared" ref="N43" si="21">N42/M42-1</f>
        <v>1.5024762275279269E-2</v>
      </c>
      <c r="O43" s="85">
        <f t="shared" ref="O43" si="22">O42/N42-1</f>
        <v>8.3218360702799199E-3</v>
      </c>
      <c r="P43" s="86">
        <f>P42/O42-1</f>
        <v>-2.4458944874000688E-3</v>
      </c>
    </row>
    <row r="44" spans="3:31" ht="13.5" customHeight="1" x14ac:dyDescent="0.25">
      <c r="F44" s="140"/>
      <c r="G44" s="140"/>
      <c r="H44" s="140"/>
      <c r="I44" s="140"/>
      <c r="J44" s="140"/>
      <c r="K44" s="140"/>
      <c r="L44" s="140"/>
      <c r="M44" s="140"/>
      <c r="N44" s="140"/>
      <c r="O44" s="140"/>
      <c r="P44" s="140"/>
    </row>
    <row r="45" spans="3:31" ht="13.5" customHeight="1" x14ac:dyDescent="0.15">
      <c r="O45" s="78"/>
    </row>
    <row r="46" spans="3:31" ht="18.75" x14ac:dyDescent="0.15">
      <c r="C46" s="264" t="s">
        <v>215</v>
      </c>
      <c r="D46" s="265"/>
      <c r="E46" s="272" t="s">
        <v>320</v>
      </c>
      <c r="F46" s="273"/>
      <c r="G46" s="273"/>
      <c r="H46" s="273"/>
      <c r="I46" s="273"/>
      <c r="J46" s="273"/>
      <c r="K46" s="273"/>
      <c r="L46" s="273"/>
      <c r="M46" s="273"/>
      <c r="N46" s="273"/>
      <c r="O46" s="273"/>
      <c r="P46" s="274"/>
    </row>
    <row r="47" spans="3:31" ht="15" x14ac:dyDescent="0.15">
      <c r="C47" s="262" t="s">
        <v>93</v>
      </c>
      <c r="D47" s="263"/>
      <c r="E47" s="118"/>
      <c r="F47" s="119">
        <v>2004</v>
      </c>
      <c r="G47" s="119">
        <f t="shared" ref="G47:P47" si="23">F47+1</f>
        <v>2005</v>
      </c>
      <c r="H47" s="119">
        <f t="shared" si="23"/>
        <v>2006</v>
      </c>
      <c r="I47" s="119">
        <f t="shared" si="23"/>
        <v>2007</v>
      </c>
      <c r="J47" s="119">
        <f t="shared" si="23"/>
        <v>2008</v>
      </c>
      <c r="K47" s="119">
        <f t="shared" si="23"/>
        <v>2009</v>
      </c>
      <c r="L47" s="119">
        <f t="shared" si="23"/>
        <v>2010</v>
      </c>
      <c r="M47" s="119">
        <f t="shared" si="23"/>
        <v>2011</v>
      </c>
      <c r="N47" s="119">
        <f t="shared" si="23"/>
        <v>2012</v>
      </c>
      <c r="O47" s="120">
        <f t="shared" si="23"/>
        <v>2013</v>
      </c>
      <c r="P47" s="120">
        <f t="shared" si="23"/>
        <v>2014</v>
      </c>
      <c r="Q47" s="46" t="s">
        <v>91</v>
      </c>
      <c r="R47" s="47" t="s">
        <v>83</v>
      </c>
      <c r="S47" s="46" t="s">
        <v>84</v>
      </c>
    </row>
    <row r="48" spans="3:31" ht="15" x14ac:dyDescent="0.25">
      <c r="C48" s="256"/>
      <c r="D48" s="257"/>
      <c r="E48" s="45" t="s">
        <v>0</v>
      </c>
      <c r="F48" s="73">
        <f>IF($C$4="National Currency",IF(B.Premiums_DATA!E7=0,0,B.Premiums_DATA!E7),IF($C$4="Current Exchange rate",IF(B.Premiums_DATA!E7=0,0,B.Premiums_DATA!E7/ECO!O10),IF($C$4="Constant Exchange rate",IF(B.Premiums_DATA!E7=0,0,B.Premiums_DATA!E7/ECO!O45))))</f>
        <v>7809</v>
      </c>
      <c r="G48" s="73">
        <f>IF($C$4="National Currency",IF(B.Premiums_DATA!F7=0,0,B.Premiums_DATA!F7),IF($C$4="Current Exchange rate",IF(B.Premiums_DATA!F7=0,0,B.Premiums_DATA!F7/ECO!P10),IF($C$4="Constant Exchange rate",IF(B.Premiums_DATA!F7=0,0,B.Premiums_DATA!F7/ECO!P45))))</f>
        <v>8171</v>
      </c>
      <c r="H48" s="73">
        <f>IF($C$4="National Currency",IF(B.Premiums_DATA!G7=0,0,B.Premiums_DATA!G7),IF($C$4="Current Exchange rate",IF(B.Premiums_DATA!G7=0,0,B.Premiums_DATA!G7/ECO!Q10),IF($C$4="Constant Exchange rate",IF(B.Premiums_DATA!G7=0,0,B.Premiums_DATA!G7/ECO!Q45))))</f>
        <v>8406</v>
      </c>
      <c r="I48" s="73">
        <f>IF($C$4="National Currency",IF(B.Premiums_DATA!H7=0,0,B.Premiums_DATA!H7),IF($C$4="Current Exchange rate",IF(B.Premiums_DATA!H7=0,0,B.Premiums_DATA!H7/ECO!R10),IF($C$4="Constant Exchange rate",IF(B.Premiums_DATA!H7=0,0,B.Premiums_DATA!H7/ECO!R45))))</f>
        <v>8668</v>
      </c>
      <c r="J48" s="73">
        <f>IF($C$4="National Currency",IF(B.Premiums_DATA!I7=0,0,B.Premiums_DATA!I7),IF($C$4="Current Exchange rate",IF(B.Premiums_DATA!I7=0,0,B.Premiums_DATA!I7/ECO!S10),IF($C$4="Constant Exchange rate",IF(B.Premiums_DATA!I7=0,0,B.Premiums_DATA!I7/ECO!S45))))</f>
        <v>8852</v>
      </c>
      <c r="K48" s="73">
        <f>IF($C$4="National Currency",IF(B.Premiums_DATA!J7=0,0,B.Premiums_DATA!J7),IF($C$4="Current Exchange rate",IF(B.Premiums_DATA!J7=0,0,B.Premiums_DATA!J7/ECO!T10),IF($C$4="Constant Exchange rate",IF(B.Premiums_DATA!J7=0,0,B.Premiums_DATA!J7/ECO!T45))))</f>
        <v>8999</v>
      </c>
      <c r="L48" s="73">
        <f>IF($C$4="National Currency",IF(B.Premiums_DATA!K7=0,0,B.Premiums_DATA!K7),IF($C$4="Current Exchange rate",IF(B.Premiums_DATA!K7=0,0,B.Premiums_DATA!K7/ECO!U10),IF($C$4="Constant Exchange rate",IF(B.Premiums_DATA!K7=0,0,B.Premiums_DATA!K7/ECO!U45))))</f>
        <v>9191</v>
      </c>
      <c r="M48" s="73">
        <f>IF($C$4="National Currency",IF(B.Premiums_DATA!L7=0,0,B.Premiums_DATA!L7),IF($C$4="Current Exchange rate",IF(B.Premiums_DATA!L7=0,0,B.Premiums_DATA!L7/ECO!V10),IF($C$4="Constant Exchange rate",IF(B.Premiums_DATA!L7=0,0,B.Premiums_DATA!L7/ECO!V45))))</f>
        <v>9464</v>
      </c>
      <c r="N48" s="73">
        <f>IF($C$4="National Currency",IF(B.Premiums_DATA!M7=0,0,B.Premiums_DATA!M7),IF($C$4="Current Exchange rate",IF(B.Premiums_DATA!M7=0,0,B.Premiums_DATA!M7/ECO!W10),IF($C$4="Constant Exchange rate",IF(B.Premiums_DATA!M7=0,0,B.Premiums_DATA!M7/ECO!W45))))</f>
        <v>9775</v>
      </c>
      <c r="O48" s="73">
        <f>IF($C$4="National Currency",IF(B.Premiums_DATA!N7=0,0,B.Premiums_DATA!N7),IF($C$4="Current Exchange rate",IF(B.Premiums_DATA!N7=0,0,B.Premiums_DATA!N7/ECO!X10),IF($C$4="Constant Exchange rate",IF(B.Premiums_DATA!N7=0,0,B.Premiums_DATA!N7/ECO!X45))))</f>
        <v>10099</v>
      </c>
      <c r="P48" s="73">
        <f>IF($C$4="National Currency",IF(B.Premiums_DATA!O7=0,0,B.Premiums_DATA!O7),IF($C$4="Current Exchange rate",IF(B.Premiums_DATA!O7=0,0,B.Premiums_DATA!O7/ECO!Y10),IF($C$4="Constant Exchange rate",IF(B.Premiums_DATA!O7=0,0,B.Premiums_DATA!O7/ECO!Y45))))</f>
        <v>10389</v>
      </c>
      <c r="Q48" s="48">
        <f>P48/$P$80</f>
        <v>2.2881465150353858E-2</v>
      </c>
      <c r="R48" s="48">
        <f>P48/O48-1</f>
        <v>2.8715714427171024E-2</v>
      </c>
      <c r="S48" s="48">
        <f>P48/G48-1</f>
        <v>0.27144780320646178</v>
      </c>
      <c r="AE48" t="s">
        <v>46</v>
      </c>
    </row>
    <row r="49" spans="3:31" ht="15" x14ac:dyDescent="0.25">
      <c r="C49" s="256"/>
      <c r="D49" s="257"/>
      <c r="E49" s="45" t="s">
        <v>1</v>
      </c>
      <c r="F49" s="74">
        <f>IF($C$4="National Currency",IF(B.Premiums_DATA!E8=0,0,B.Premiums_DATA!E8),IF($C$4="Current Exchange rate",IF(B.Premiums_DATA!E8=0,0,B.Premiums_DATA!E8/ECO!O11),IF($C$4="Constant Exchange rate",IF(B.Premiums_DATA!E8=0,0,B.Premiums_DATA!E8/ECO!O46))))</f>
        <v>8029.2558817700001</v>
      </c>
      <c r="G49" s="74">
        <f>IF($C$4="National Currency",IF(B.Premiums_DATA!F8=0,0,B.Premiums_DATA!F8),IF($C$4="Current Exchange rate",IF(B.Premiums_DATA!F8=0,0,B.Premiums_DATA!F8/ECO!P11),IF($C$4="Constant Exchange rate",IF(B.Premiums_DATA!F8=0,0,B.Premiums_DATA!F8/ECO!P46))))</f>
        <v>8192.9070608999991</v>
      </c>
      <c r="H49" s="74">
        <f>IF($C$4="National Currency",IF(B.Premiums_DATA!G8=0,0,B.Premiums_DATA!G8),IF($C$4="Current Exchange rate",IF(B.Premiums_DATA!G8=0,0,B.Premiums_DATA!G8/ECO!Q11),IF($C$4="Constant Exchange rate",IF(B.Premiums_DATA!G8=0,0,B.Premiums_DATA!G8/ECO!Q46))))</f>
        <v>8532.1638323299994</v>
      </c>
      <c r="I49" s="74">
        <f>IF($C$4="National Currency",IF(B.Premiums_DATA!H8=0,0,B.Premiums_DATA!H8),IF($C$4="Current Exchange rate",IF(B.Premiums_DATA!H8=0,0,B.Premiums_DATA!H8/ECO!R11),IF($C$4="Constant Exchange rate",IF(B.Premiums_DATA!H8=0,0,B.Premiums_DATA!H8/ECO!R46))))</f>
        <v>8858.6056900300009</v>
      </c>
      <c r="J49" s="74">
        <f>IF($C$4="National Currency",IF(B.Premiums_DATA!I8=0,0,B.Premiums_DATA!I8),IF($C$4="Current Exchange rate",IF(B.Premiums_DATA!I8=0,0,B.Premiums_DATA!I8/ECO!S11),IF($C$4="Constant Exchange rate",IF(B.Premiums_DATA!I8=0,0,B.Premiums_DATA!I8/ECO!S46))))</f>
        <v>9227.1337448899994</v>
      </c>
      <c r="K49" s="74">
        <f>IF($C$4="National Currency",IF(B.Premiums_DATA!J8=0,0,B.Premiums_DATA!J8),IF($C$4="Current Exchange rate",IF(B.Premiums_DATA!J8=0,0,B.Premiums_DATA!J8/ECO!T11),IF($C$4="Constant Exchange rate",IF(B.Premiums_DATA!J8=0,0,B.Premiums_DATA!J8/ECO!T46))))</f>
        <v>9355.5858053100001</v>
      </c>
      <c r="L49" s="74">
        <f>IF($C$4="National Currency",IF(B.Premiums_DATA!K8=0,0,B.Premiums_DATA!K8),IF($C$4="Current Exchange rate",IF(B.Premiums_DATA!K8=0,0,B.Premiums_DATA!K8/ECO!U11),IF($C$4="Constant Exchange rate",IF(B.Premiums_DATA!K8=0,0,B.Premiums_DATA!K8/ECO!U46))))</f>
        <v>9586.6988180099997</v>
      </c>
      <c r="M49" s="74">
        <f>IF($C$4="National Currency",IF(B.Premiums_DATA!L8=0,0,B.Premiums_DATA!L8),IF($C$4="Current Exchange rate",IF(B.Premiums_DATA!L8=0,0,B.Premiums_DATA!L8/ECO!V11),IF($C$4="Constant Exchange rate",IF(B.Premiums_DATA!L8=0,0,B.Premiums_DATA!L8/ECO!V46))))</f>
        <v>10056.208413</v>
      </c>
      <c r="N49" s="74">
        <f>IF($C$4="National Currency",IF(B.Premiums_DATA!M8=0,0,B.Premiums_DATA!M8),IF($C$4="Current Exchange rate",IF(B.Premiums_DATA!M8=0,0,B.Premiums_DATA!M8/ECO!W11),IF($C$4="Constant Exchange rate",IF(B.Premiums_DATA!M8=0,0,B.Premiums_DATA!M8/ECO!W46))))</f>
        <v>10386.620398120001</v>
      </c>
      <c r="O49" s="74">
        <f>IF($C$4="National Currency",IF(B.Premiums_DATA!N8=0,0,B.Premiums_DATA!N8),IF($C$4="Current Exchange rate",IF(B.Premiums_DATA!N8=0,0,B.Premiums_DATA!N8/ECO!X11),IF($C$4="Constant Exchange rate",IF(B.Premiums_DATA!N8=0,0,B.Premiums_DATA!N8/ECO!X46))))</f>
        <v>10662.516468600001</v>
      </c>
      <c r="P49" s="74">
        <f>IF($C$4="National Currency",IF(B.Premiums_DATA!O8=0,0,B.Premiums_DATA!O8),IF($C$4="Current Exchange rate",IF(B.Premiums_DATA!O8=0,0,B.Premiums_DATA!O8/ECO!Y11),IF($C$4="Constant Exchange rate",IF(B.Premiums_DATA!O8=0,0,B.Premiums_DATA!O8/ECO!Y46))))</f>
        <v>10848.338491979999</v>
      </c>
      <c r="Q49" s="48">
        <f t="shared" ref="Q49:Q81" si="24">P49/$P$80</f>
        <v>2.3893144589804859E-2</v>
      </c>
      <c r="R49" s="48">
        <f t="shared" ref="R49:R79" si="25">P49/O49-1</f>
        <v>1.7427595439334143E-2</v>
      </c>
      <c r="S49" s="48">
        <f t="shared" ref="S49:S79" si="26">P49/G49-1</f>
        <v>0.32411345708446238</v>
      </c>
      <c r="AE49" t="s">
        <v>47</v>
      </c>
    </row>
    <row r="50" spans="3:31" ht="15" x14ac:dyDescent="0.25">
      <c r="C50" s="256"/>
      <c r="D50" s="257"/>
      <c r="E50" s="45" t="s">
        <v>2</v>
      </c>
      <c r="F50" s="74">
        <f>IF($C$4="National Currency",IF(B.Premiums_DATA!E9=0,0,B.Premiums_DATA!E9),IF($C$4="Current Exchange rate",IF(B.Premiums_DATA!E9=0,0,B.Premiums_DATA!E9/ECO!O12),IF($C$4="Constant Exchange rate",IF(B.Premiums_DATA!E9=0,0,B.Premiums_DATA!E9/ECO!O47))))</f>
        <v>332.44196748133754</v>
      </c>
      <c r="G50" s="74">
        <f>IF($C$4="National Currency",IF(B.Premiums_DATA!F9=0,0,B.Premiums_DATA!F9),IF($C$4="Current Exchange rate",IF(B.Premiums_DATA!F9=0,0,B.Premiums_DATA!F9/ECO!P12),IF($C$4="Constant Exchange rate",IF(B.Premiums_DATA!F9=0,0,B.Premiums_DATA!F9/ECO!P47))))</f>
        <v>400.85898353614891</v>
      </c>
      <c r="H50" s="74">
        <f>IF($C$4="National Currency",IF(B.Premiums_DATA!G9=0,0,B.Premiums_DATA!G9),IF($C$4="Current Exchange rate",IF(B.Premiums_DATA!G9=0,0,B.Premiums_DATA!G9/ECO!Q12),IF($C$4="Constant Exchange rate",IF(B.Premiums_DATA!G9=0,0,B.Premiums_DATA!G9/ECO!Q47))))</f>
        <v>548.0468861846814</v>
      </c>
      <c r="I50" s="74">
        <f>IF($C$4="National Currency",IF(B.Premiums_DATA!H9=0,0,B.Premiums_DATA!H9),IF($C$4="Current Exchange rate",IF(B.Premiums_DATA!H9=0,0,B.Premiums_DATA!H9/ECO!R12),IF($C$4="Constant Exchange rate",IF(B.Premiums_DATA!H9=0,0,B.Premiums_DATA!H9/ECO!R47))))</f>
        <v>654.65593858779016</v>
      </c>
      <c r="J50" s="74">
        <f>IF($C$4="National Currency",IF(B.Premiums_DATA!I9=0,0,B.Premiums_DATA!I9),IF($C$4="Current Exchange rate",IF(B.Premiums_DATA!I9=0,0,B.Premiums_DATA!I9/ECO!S12),IF($C$4="Constant Exchange rate",IF(B.Premiums_DATA!I9=0,0,B.Premiums_DATA!I9/ECO!S47))))</f>
        <v>787.24963885963359</v>
      </c>
      <c r="K50" s="74">
        <f>IF($C$4="National Currency",IF(B.Premiums_DATA!J9=0,0,B.Premiums_DATA!J9),IF($C$4="Current Exchange rate",IF(B.Premiums_DATA!J9=0,0,B.Premiums_DATA!J9/ECO!T12),IF($C$4="Constant Exchange rate",IF(B.Premiums_DATA!J9=0,0,B.Premiums_DATA!J9/ECO!T47))))</f>
        <v>746.64789241556207</v>
      </c>
      <c r="L50" s="74">
        <f>IF($C$4="National Currency",IF(B.Premiums_DATA!K9=0,0,B.Premiums_DATA!K9),IF($C$4="Current Exchange rate",IF(B.Premiums_DATA!K9=0,0,B.Premiums_DATA!K9/ECO!U12),IF($C$4="Constant Exchange rate",IF(B.Premiums_DATA!K9=0,0,B.Premiums_DATA!K9/ECO!U47))))</f>
        <v>705.60147875501093</v>
      </c>
      <c r="M50" s="74">
        <f>IF($C$4="National Currency",IF(B.Premiums_DATA!L9=0,0,B.Premiums_DATA!L9),IF($C$4="Current Exchange rate",IF(B.Premiums_DATA!L9=0,0,B.Premiums_DATA!L9/ECO!V12),IF($C$4="Constant Exchange rate",IF(B.Premiums_DATA!L9=0,0,B.Premiums_DATA!L9/ECO!V47))))</f>
        <v>693.90377339196232</v>
      </c>
      <c r="N50" s="74">
        <f>IF($C$4="National Currency",IF(B.Premiums_DATA!M9=0,0,B.Premiums_DATA!M9),IF($C$4="Current Exchange rate",IF(B.Premiums_DATA!M9=0,0,B.Premiums_DATA!M9/ECO!W12),IF($C$4="Constant Exchange rate",IF(B.Premiums_DATA!M9=0,0,B.Premiums_DATA!M9/ECO!W47))))</f>
        <v>682.58513140402908</v>
      </c>
      <c r="O50" s="74">
        <f>IF($C$4="National Currency",IF(B.Premiums_DATA!N9=0,0,B.Premiums_DATA!N9),IF($C$4="Current Exchange rate",IF(B.Premiums_DATA!N9=0,0,B.Premiums_DATA!N9/ECO!X12),IF($C$4="Constant Exchange rate",IF(B.Premiums_DATA!N9=0,0,B.Premiums_DATA!N9/ECO!X47))))</f>
        <v>728.09080683096431</v>
      </c>
      <c r="P50" s="74">
        <f>IF($C$4="National Currency",IF(B.Premiums_DATA!O9=0,0,B.Premiums_DATA!O9),IF($C$4="Current Exchange rate",IF(B.Premiums_DATA!O9=0,0,B.Premiums_DATA!O9/ECO!Y12),IF($C$4="Constant Exchange rate",IF(B.Premiums_DATA!O9=0,0,B.Premiums_DATA!O9/ECO!Y47))))</f>
        <v>733.20380406994582</v>
      </c>
      <c r="Q50" s="48">
        <f t="shared" si="24"/>
        <v>1.6148596872589609E-3</v>
      </c>
      <c r="R50" s="48">
        <f t="shared" si="25"/>
        <v>7.0224719101124045E-3</v>
      </c>
      <c r="S50" s="48">
        <f t="shared" si="26"/>
        <v>0.82908163265306123</v>
      </c>
      <c r="AE50" t="s">
        <v>48</v>
      </c>
    </row>
    <row r="51" spans="3:31" ht="15" x14ac:dyDescent="0.25">
      <c r="C51" s="256"/>
      <c r="D51" s="257"/>
      <c r="E51" s="45" t="s">
        <v>3</v>
      </c>
      <c r="F51" s="74">
        <f>IF($C$4="National Currency",IF(B.Premiums_DATA!E10=0,0,B.Premiums_DATA!E10),IF($C$4="Current Exchange rate",IF(B.Premiums_DATA!E10=0,0,B.Premiums_DATA!E10/ECO!O13),IF($C$4="Constant Exchange rate",IF(B.Premiums_DATA!E10=0,0,B.Premiums_DATA!E10/ECO!O48))))</f>
        <v>16958.330006653359</v>
      </c>
      <c r="G51" s="74">
        <f>IF($C$4="National Currency",IF(B.Premiums_DATA!F10=0,0,B.Premiums_DATA!F10),IF($C$4="Current Exchange rate",IF(B.Premiums_DATA!F10=0,0,B.Premiums_DATA!F10/ECO!P13),IF($C$4="Constant Exchange rate",IF(B.Premiums_DATA!F10=0,0,B.Premiums_DATA!F10/ECO!P48))))</f>
        <v>17242.80771789754</v>
      </c>
      <c r="H51" s="74">
        <f>IF($C$4="National Currency",IF(B.Premiums_DATA!G10=0,0,B.Premiums_DATA!G10),IF($C$4="Current Exchange rate",IF(B.Premiums_DATA!G10=0,0,B.Premiums_DATA!G10/ECO!Q13),IF($C$4="Constant Exchange rate",IF(B.Premiums_DATA!G10=0,0,B.Premiums_DATA!G10/ECO!Q48))))</f>
        <v>17633.418995342647</v>
      </c>
      <c r="I51" s="74">
        <f>IF($C$4="National Currency",IF(B.Premiums_DATA!H10=0,0,B.Premiums_DATA!H10),IF($C$4="Current Exchange rate",IF(B.Premiums_DATA!H10=0,0,B.Premiums_DATA!H10/ECO!R13),IF($C$4="Constant Exchange rate",IF(B.Premiums_DATA!H10=0,0,B.Premiums_DATA!H10/ECO!R48))))</f>
        <v>17666.995176314038</v>
      </c>
      <c r="J51" s="74">
        <f>IF($C$4="National Currency",IF(B.Premiums_DATA!I10=0,0,B.Premiums_DATA!I10),IF($C$4="Current Exchange rate",IF(B.Premiums_DATA!I10=0,0,B.Premiums_DATA!I10/ECO!S13),IF($C$4="Constant Exchange rate",IF(B.Premiums_DATA!I10=0,0,B.Premiums_DATA!I10/ECO!S48))))</f>
        <v>19748.492199767134</v>
      </c>
      <c r="K51" s="74">
        <f>IF($C$4="National Currency",IF(B.Premiums_DATA!J10=0,0,B.Premiums_DATA!J10),IF($C$4="Current Exchange rate",IF(B.Premiums_DATA!J10=0,0,B.Premiums_DATA!J10/ECO!T13),IF($C$4="Constant Exchange rate",IF(B.Premiums_DATA!J10=0,0,B.Premiums_DATA!J10/ECO!T48))))</f>
        <v>20009.410595475714</v>
      </c>
      <c r="L51" s="74">
        <f>IF($C$4="National Currency",IF(B.Premiums_DATA!K10=0,0,B.Premiums_DATA!K10),IF($C$4="Current Exchange rate",IF(B.Premiums_DATA!K10=0,0,B.Premiums_DATA!K10/ECO!U13),IF($C$4="Constant Exchange rate",IF(B.Premiums_DATA!K10=0,0,B.Premiums_DATA!K10/ECO!U48))))</f>
        <v>20629.292959913506</v>
      </c>
      <c r="M51" s="74">
        <f>IF($C$4="National Currency",IF(B.Premiums_DATA!L10=0,0,B.Premiums_DATA!L10),IF($C$4="Current Exchange rate",IF(B.Premiums_DATA!L10=0,0,B.Premiums_DATA!L10/ECO!V13),IF($C$4="Constant Exchange rate",IF(B.Premiums_DATA!L10=0,0,B.Premiums_DATA!L10/ECO!V48))))</f>
        <v>20902.530669494347</v>
      </c>
      <c r="N51" s="74">
        <f>IF($C$4="National Currency",IF(B.Premiums_DATA!M10=0,0,B.Premiums_DATA!M10),IF($C$4="Current Exchange rate",IF(B.Premiums_DATA!M10=0,0,B.Premiums_DATA!M10/ECO!W13),IF($C$4="Constant Exchange rate",IF(B.Premiums_DATA!M10=0,0,B.Premiums_DATA!M10/ECO!W48))))</f>
        <v>21285.853964570859</v>
      </c>
      <c r="O51" s="74">
        <f>IF($C$4="National Currency",IF(B.Premiums_DATA!N10=0,0,B.Premiums_DATA!N10),IF($C$4="Current Exchange rate",IF(B.Premiums_DATA!N10=0,0,B.Premiums_DATA!N10/ECO!X13),IF($C$4="Constant Exchange rate",IF(B.Premiums_DATA!N10=0,0,B.Premiums_DATA!N10/ECO!X48))))</f>
        <v>21688.375026613441</v>
      </c>
      <c r="P51" s="74">
        <f>IF($C$4="National Currency",IF(B.Premiums_DATA!O10=0,0,B.Premiums_DATA!O10),IF($C$4="Current Exchange rate",IF(B.Premiums_DATA!O10=0,0,B.Premiums_DATA!O10/ECO!Y13),IF($C$4="Constant Exchange rate",IF(B.Premiums_DATA!O10=0,0,B.Premiums_DATA!O10/ECO!Y48))))</f>
        <v>21692.548372421825</v>
      </c>
      <c r="Q51" s="48">
        <f t="shared" si="24"/>
        <v>4.7777196034838321E-2</v>
      </c>
      <c r="R51" s="48">
        <f t="shared" si="25"/>
        <v>1.9242316693901529E-4</v>
      </c>
      <c r="S51" s="48">
        <f t="shared" si="26"/>
        <v>0.25806357800450219</v>
      </c>
      <c r="AE51" t="s">
        <v>49</v>
      </c>
    </row>
    <row r="52" spans="3:31" ht="15" x14ac:dyDescent="0.25">
      <c r="C52" s="256"/>
      <c r="D52" s="257"/>
      <c r="E52" s="45" t="s">
        <v>4</v>
      </c>
      <c r="F52" s="74">
        <f>IF($C$4="National Currency",IF(B.Premiums_DATA!E11=0,0,B.Premiums_DATA!E11),IF($C$4="Current Exchange rate",IF(B.Premiums_DATA!E11=0,0,B.Premiums_DATA!E11/ECO!O14),IF($C$4="Constant Exchange rate",IF(B.Premiums_DATA!E11=0,0,B.Premiums_DATA!E11/ECO!O49))))</f>
        <v>484.26879901583885</v>
      </c>
      <c r="G52" s="74">
        <f>IF($C$4="National Currency",IF(B.Premiums_DATA!F11=0,0,B.Premiums_DATA!F11),IF($C$4="Current Exchange rate",IF(B.Premiums_DATA!F11=0,0,B.Premiums_DATA!F11/ECO!P14),IF($C$4="Constant Exchange rate",IF(B.Premiums_DATA!F11=0,0,B.Premiums_DATA!F11/ECO!P49))))</f>
        <v>547.13209288020926</v>
      </c>
      <c r="H52" s="74">
        <f>IF($C$4="National Currency",IF(B.Premiums_DATA!G11=0,0,B.Premiums_DATA!G11),IF($C$4="Current Exchange rate",IF(B.Premiums_DATA!G11=0,0,B.Premiums_DATA!G11/ECO!Q14),IF($C$4="Constant Exchange rate",IF(B.Premiums_DATA!G11=0,0,B.Premiums_DATA!G11/ECO!Q49))))</f>
        <v>601.1345191108378</v>
      </c>
      <c r="I52" s="74">
        <f>IF($C$4="National Currency",IF(B.Premiums_DATA!H11=0,0,B.Premiums_DATA!H11),IF($C$4="Current Exchange rate",IF(B.Premiums_DATA!H11=0,0,B.Premiums_DATA!H11/ECO!R14),IF($C$4="Constant Exchange rate",IF(B.Premiums_DATA!H11=0,0,B.Premiums_DATA!H11/ECO!R49))))</f>
        <v>670.3760657474329</v>
      </c>
      <c r="J52" s="74">
        <f>IF($C$4="National Currency",IF(B.Premiums_DATA!I11=0,0,B.Premiums_DATA!I11),IF($C$4="Current Exchange rate",IF(B.Premiums_DATA!I11=0,0,B.Premiums_DATA!I11/ECO!S14),IF($C$4="Constant Exchange rate",IF(B.Premiums_DATA!I11=0,0,B.Premiums_DATA!I11/ECO!S49))))</f>
        <v>431.572</v>
      </c>
      <c r="K52" s="74">
        <f>IF($C$4="National Currency",IF(B.Premiums_DATA!J11=0,0,B.Premiums_DATA!J11),IF($C$4="Current Exchange rate",IF(B.Premiums_DATA!J11=0,0,B.Premiums_DATA!J11/ECO!T14),IF($C$4="Constant Exchange rate",IF(B.Premiums_DATA!J11=0,0,B.Premiums_DATA!J11/ECO!T49))))</f>
        <v>461.60199999999998</v>
      </c>
      <c r="L52" s="74">
        <f>IF($C$4="National Currency",IF(B.Premiums_DATA!K11=0,0,B.Premiums_DATA!K11),IF($C$4="Current Exchange rate",IF(B.Premiums_DATA!K11=0,0,B.Premiums_DATA!K11/ECO!U14),IF($C$4="Constant Exchange rate",IF(B.Premiums_DATA!K11=0,0,B.Premiums_DATA!K11/ECO!U49))))</f>
        <v>468.30799999999999</v>
      </c>
      <c r="M52" s="74">
        <f>IF($C$4="National Currency",IF(B.Premiums_DATA!L11=0,0,B.Premiums_DATA!L11),IF($C$4="Current Exchange rate",IF(B.Premiums_DATA!L11=0,0,B.Premiums_DATA!L11/ECO!V14),IF($C$4="Constant Exchange rate",IF(B.Premiums_DATA!L11=0,0,B.Premiums_DATA!L11/ECO!V49))))</f>
        <v>474</v>
      </c>
      <c r="N52" s="74">
        <f>IF($C$4="National Currency",IF(B.Premiums_DATA!M11=0,0,B.Premiums_DATA!M11),IF($C$4="Current Exchange rate",IF(B.Premiums_DATA!M11=0,0,B.Premiums_DATA!M11/ECO!W14),IF($C$4="Constant Exchange rate",IF(B.Premiums_DATA!M11=0,0,B.Premiums_DATA!M11/ECO!W49))))</f>
        <v>479</v>
      </c>
      <c r="O52" s="74">
        <f>IF($C$4="National Currency",IF(B.Premiums_DATA!N11=0,0,B.Premiums_DATA!N11),IF($C$4="Current Exchange rate",IF(B.Premiums_DATA!N11=0,0,B.Premiums_DATA!N11/ECO!X14),IF($C$4="Constant Exchange rate",IF(B.Premiums_DATA!N11=0,0,B.Premiums_DATA!N11/ECO!X49))))</f>
        <v>448.3</v>
      </c>
      <c r="P52" s="74">
        <f>IF($C$4="National Currency",IF(B.Premiums_DATA!O11=0,0,B.Premiums_DATA!O11),IF($C$4="Current Exchange rate",IF(B.Premiums_DATA!O11=0,0,B.Premiums_DATA!O11/ECO!Y14),IF($C$4="Constant Exchange rate",IF(B.Premiums_DATA!O11=0,0,B.Premiums_DATA!O11/ECO!Y49))))</f>
        <v>441</v>
      </c>
      <c r="Q52" s="48">
        <f t="shared" si="24"/>
        <v>9.7128945339359433E-4</v>
      </c>
      <c r="R52" s="48">
        <f t="shared" si="25"/>
        <v>-1.6283738567923312E-2</v>
      </c>
      <c r="S52" s="48">
        <f t="shared" si="26"/>
        <v>-0.19397892074199008</v>
      </c>
    </row>
    <row r="53" spans="3:31" ht="15" x14ac:dyDescent="0.25">
      <c r="C53" s="256"/>
      <c r="D53" s="257"/>
      <c r="E53" s="45" t="s">
        <v>44</v>
      </c>
      <c r="F53" s="74">
        <f>IF($C$4="National Currency",IF(B.Premiums_DATA!E12=0,0,B.Premiums_DATA!E12),IF($C$4="Current Exchange rate",IF(B.Premiums_DATA!E12=0,0,B.Premiums_DATA!E12/ECO!O15),IF($C$4="Constant Exchange rate",IF(B.Premiums_DATA!E12=0,0,B.Premiums_DATA!E12/ECO!O50))))</f>
        <v>2429.6015864431224</v>
      </c>
      <c r="G53" s="74">
        <f>IF($C$4="National Currency",IF(B.Premiums_DATA!F12=0,0,B.Premiums_DATA!F12),IF($C$4="Current Exchange rate",IF(B.Premiums_DATA!F12=0,0,B.Premiums_DATA!F12/ECO!P15),IF($C$4="Constant Exchange rate",IF(B.Premiums_DATA!F12=0,0,B.Premiums_DATA!F12/ECO!P50))))</f>
        <v>2567.8745267712279</v>
      </c>
      <c r="H53" s="74">
        <f>IF($C$4="National Currency",IF(B.Premiums_DATA!G12=0,0,B.Premiums_DATA!G12),IF($C$4="Current Exchange rate",IF(B.Premiums_DATA!G12=0,0,B.Premiums_DATA!G12/ECO!Q15),IF($C$4="Constant Exchange rate",IF(B.Premiums_DATA!G12=0,0,B.Premiums_DATA!G12/ECO!Q50))))</f>
        <v>2700.1261943392824</v>
      </c>
      <c r="I53" s="74">
        <f>IF($C$4="National Currency",IF(B.Premiums_DATA!H12=0,0,B.Premiums_DATA!H12),IF($C$4="Current Exchange rate",IF(B.Premiums_DATA!H12=0,0,B.Premiums_DATA!H12/ECO!R15),IF($C$4="Constant Exchange rate",IF(B.Premiums_DATA!H12=0,0,B.Premiums_DATA!H12/ECO!R50))))</f>
        <v>2760.663421669371</v>
      </c>
      <c r="J53" s="74">
        <f>IF($C$4="National Currency",IF(B.Premiums_DATA!I12=0,0,B.Premiums_DATA!I12),IF($C$4="Current Exchange rate",IF(B.Premiums_DATA!I12=0,0,B.Premiums_DATA!I12/ECO!S15),IF($C$4="Constant Exchange rate",IF(B.Premiums_DATA!I12=0,0,B.Premiums_DATA!I12/ECO!S50))))</f>
        <v>2907.661799170723</v>
      </c>
      <c r="K53" s="74">
        <f>IF($C$4="National Currency",IF(B.Premiums_DATA!J12=0,0,B.Premiums_DATA!J12),IF($C$4="Current Exchange rate",IF(B.Premiums_DATA!J12=0,0,B.Premiums_DATA!J12/ECO!T15),IF($C$4="Constant Exchange rate",IF(B.Premiums_DATA!J12=0,0,B.Premiums_DATA!J12/ECO!T50))))</f>
        <v>2941.3016044708852</v>
      </c>
      <c r="L53" s="74">
        <f>IF($C$4="National Currency",IF(B.Premiums_DATA!K12=0,0,B.Premiums_DATA!K12),IF($C$4="Current Exchange rate",IF(B.Premiums_DATA!K12=0,0,B.Premiums_DATA!K12/ECO!U15),IF($C$4="Constant Exchange rate",IF(B.Premiums_DATA!K12=0,0,B.Premiums_DATA!K12/ECO!U50))))</f>
        <v>2939.2103839913466</v>
      </c>
      <c r="M53" s="74">
        <f>IF($C$4="National Currency",IF(B.Premiums_DATA!L12=0,0,B.Premiums_DATA!L12),IF($C$4="Current Exchange rate",IF(B.Premiums_DATA!L12=0,0,B.Premiums_DATA!L12/ECO!V15),IF($C$4="Constant Exchange rate",IF(B.Premiums_DATA!L12=0,0,B.Premiums_DATA!L12/ECO!V50))))</f>
        <v>2901.7847485127095</v>
      </c>
      <c r="N53" s="74">
        <f>IF($C$4="National Currency",IF(B.Premiums_DATA!M12=0,0,B.Premiums_DATA!M12),IF($C$4="Current Exchange rate",IF(B.Premiums_DATA!M12=0,0,B.Premiums_DATA!M12/ECO!W15),IF($C$4="Constant Exchange rate",IF(B.Premiums_DATA!M12=0,0,B.Premiums_DATA!M12/ECO!W50))))</f>
        <v>2765.4948620876148</v>
      </c>
      <c r="O53" s="74">
        <f>IF($C$4="National Currency",IF(B.Premiums_DATA!N12=0,0,B.Premiums_DATA!N12),IF($C$4="Current Exchange rate",IF(B.Premiums_DATA!N12=0,0,B.Premiums_DATA!N12/ECO!X15),IF($C$4="Constant Exchange rate",IF(B.Premiums_DATA!N12=0,0,B.Premiums_DATA!N12/ECO!X50))))</f>
        <v>2838.4712457184064</v>
      </c>
      <c r="P53" s="74">
        <f>IF($C$4="National Currency",IF(B.Premiums_DATA!O12=0,0,B.Premiums_DATA!O12),IF($C$4="Current Exchange rate",IF(B.Premiums_DATA!O12=0,0,B.Premiums_DATA!O12/ECO!Y15),IF($C$4="Constant Exchange rate",IF(B.Premiums_DATA!O12=0,0,B.Premiums_DATA!O12/ECO!Y50))))</f>
        <v>2926.2664503335136</v>
      </c>
      <c r="Q53" s="48">
        <f t="shared" si="24"/>
        <v>6.4450152857788027E-3</v>
      </c>
      <c r="R53" s="48">
        <f t="shared" si="25"/>
        <v>3.0930454112416683E-2</v>
      </c>
      <c r="S53" s="48">
        <f t="shared" si="26"/>
        <v>0.13956753720864912</v>
      </c>
    </row>
    <row r="54" spans="3:31" ht="15" x14ac:dyDescent="0.25">
      <c r="C54" s="256"/>
      <c r="D54" s="257"/>
      <c r="E54" s="45" t="s">
        <v>6</v>
      </c>
      <c r="F54" s="74">
        <f>IF($C$4="National Currency",IF(B.Premiums_DATA!E13=0,0,B.Premiums_DATA!E13),IF($C$4="Current Exchange rate",IF(B.Premiums_DATA!E13=0,0,B.Premiums_DATA!E13/ECO!O16),IF($C$4="Constant Exchange rate",IF(B.Premiums_DATA!E13=0,0,B.Premiums_DATA!E13/ECO!O51))))</f>
        <v>81823</v>
      </c>
      <c r="G54" s="74">
        <f>IF($C$4="National Currency",IF(B.Premiums_DATA!F13=0,0,B.Premiums_DATA!F13),IF($C$4="Current Exchange rate",IF(B.Premiums_DATA!F13=0,0,B.Premiums_DATA!F13/ECO!P16),IF($C$4="Constant Exchange rate",IF(B.Premiums_DATA!F13=0,0,B.Premiums_DATA!F13/ECO!P51))))</f>
        <v>82740</v>
      </c>
      <c r="H54" s="74">
        <f>IF($C$4="National Currency",IF(B.Premiums_DATA!G13=0,0,B.Premiums_DATA!G13),IF($C$4="Current Exchange rate",IF(B.Premiums_DATA!G13=0,0,B.Premiums_DATA!G13/ECO!Q16),IF($C$4="Constant Exchange rate",IF(B.Premiums_DATA!G13=0,0,B.Premiums_DATA!G13/ECO!Q51))))</f>
        <v>83490</v>
      </c>
      <c r="I54" s="74">
        <f>IF($C$4="National Currency",IF(B.Premiums_DATA!H13=0,0,B.Premiums_DATA!H13),IF($C$4="Current Exchange rate",IF(B.Premiums_DATA!H13=0,0,B.Premiums_DATA!H13/ECO!R16),IF($C$4="Constant Exchange rate",IF(B.Premiums_DATA!H13=0,0,B.Premiums_DATA!H13/ECO!R51))))</f>
        <v>83956</v>
      </c>
      <c r="J54" s="74">
        <f>IF($C$4="National Currency",IF(B.Premiums_DATA!I13=0,0,B.Premiums_DATA!I13),IF($C$4="Current Exchange rate",IF(B.Premiums_DATA!I13=0,0,B.Premiums_DATA!I13/ECO!S16),IF($C$4="Constant Exchange rate",IF(B.Premiums_DATA!I13=0,0,B.Premiums_DATA!I13/ECO!S51))))</f>
        <v>84947</v>
      </c>
      <c r="K54" s="74">
        <f>IF($C$4="National Currency",IF(B.Premiums_DATA!J13=0,0,B.Premiums_DATA!J13),IF($C$4="Current Exchange rate",IF(B.Premiums_DATA!J13=0,0,B.Premiums_DATA!J13/ECO!T16),IF($C$4="Constant Exchange rate",IF(B.Premiums_DATA!J13=0,0,B.Premiums_DATA!J13/ECO!T51))))</f>
        <v>86169</v>
      </c>
      <c r="L54" s="74">
        <f>IF($C$4="National Currency",IF(B.Premiums_DATA!K13=0,0,B.Premiums_DATA!K13),IF($C$4="Current Exchange rate",IF(B.Premiums_DATA!K13=0,0,B.Premiums_DATA!K13/ECO!U16),IF($C$4="Constant Exchange rate",IF(B.Premiums_DATA!K13=0,0,B.Premiums_DATA!K13/ECO!U51))))</f>
        <v>88489</v>
      </c>
      <c r="M54" s="74">
        <f>IF($C$4="National Currency",IF(B.Premiums_DATA!L13=0,0,B.Premiums_DATA!L13),IF($C$4="Current Exchange rate",IF(B.Premiums_DATA!L13=0,0,B.Premiums_DATA!L13/ECO!V16),IF($C$4="Constant Exchange rate",IF(B.Premiums_DATA!L13=0,0,B.Premiums_DATA!L13/ECO!V51))))</f>
        <v>91282</v>
      </c>
      <c r="N54" s="74">
        <f>IF($C$4="National Currency",IF(B.Premiums_DATA!M13=0,0,B.Premiums_DATA!M13),IF($C$4="Current Exchange rate",IF(B.Premiums_DATA!M13=0,0,B.Premiums_DATA!M13/ECO!W16),IF($C$4="Constant Exchange rate",IF(B.Premiums_DATA!M13=0,0,B.Premiums_DATA!M13/ECO!W51))))</f>
        <v>94247</v>
      </c>
      <c r="O54" s="74">
        <f>IF($C$4="National Currency",IF(B.Premiums_DATA!N13=0,0,B.Premiums_DATA!N13),IF($C$4="Current Exchange rate",IF(B.Premiums_DATA!N13=0,0,B.Premiums_DATA!N13/ECO!X16),IF($C$4="Constant Exchange rate",IF(B.Premiums_DATA!N13=0,0,B.Premiums_DATA!N13/ECO!X51))))</f>
        <v>96607</v>
      </c>
      <c r="P54" s="74">
        <f>IF($C$4="National Currency",IF(B.Premiums_DATA!O13=0,0,B.Premiums_DATA!O13),IF($C$4="Current Exchange rate",IF(B.Premiums_DATA!O13=0,0,B.Premiums_DATA!O13/ECO!Y16),IF($C$4="Constant Exchange rate",IF(B.Premiums_DATA!O13=0,0,B.Premiums_DATA!O13/ECO!Y51))))</f>
        <v>98904</v>
      </c>
      <c r="Q54" s="48">
        <f t="shared" si="24"/>
        <v>0.21783313401006815</v>
      </c>
      <c r="R54" s="48">
        <f t="shared" si="25"/>
        <v>2.3776744956369722E-2</v>
      </c>
      <c r="S54" s="48">
        <f t="shared" si="26"/>
        <v>0.19535895576504703</v>
      </c>
    </row>
    <row r="55" spans="3:31" ht="15" x14ac:dyDescent="0.25">
      <c r="C55" s="256"/>
      <c r="D55" s="257"/>
      <c r="E55" s="45" t="s">
        <v>7</v>
      </c>
      <c r="F55" s="74">
        <f>IF($C$4="National Currency",IF(B.Premiums_DATA!E14=0,0,B.Premiums_DATA!E14),IF($C$4="Current Exchange rate",IF(B.Premiums_DATA!E14=0,0,B.Premiums_DATA!E14/ECO!O17),IF($C$4="Constant Exchange rate",IF(B.Premiums_DATA!E14=0,0,B.Premiums_DATA!E14/ECO!O52))))</f>
        <v>5368.0845634158468</v>
      </c>
      <c r="G55" s="74">
        <f>IF($C$4="National Currency",IF(B.Premiums_DATA!F14=0,0,B.Premiums_DATA!F14),IF($C$4="Current Exchange rate",IF(B.Premiums_DATA!F14=0,0,B.Premiums_DATA!F14/ECO!P17),IF($C$4="Constant Exchange rate",IF(B.Premiums_DATA!F14=0,0,B.Premiums_DATA!F14/ECO!P52))))</f>
        <v>6121.0428055283201</v>
      </c>
      <c r="H55" s="74">
        <f>IF($C$4="National Currency",IF(B.Premiums_DATA!G14=0,0,B.Premiums_DATA!G14),IF($C$4="Current Exchange rate",IF(B.Premiums_DATA!G14=0,0,B.Premiums_DATA!G14/ECO!Q17),IF($C$4="Constant Exchange rate",IF(B.Premiums_DATA!G14=0,0,B.Premiums_DATA!G14/ECO!Q52))))</f>
        <v>6403.9457107168282</v>
      </c>
      <c r="I55" s="74">
        <f>IF($C$4="National Currency",IF(B.Premiums_DATA!H14=0,0,B.Premiums_DATA!H14),IF($C$4="Current Exchange rate",IF(B.Premiums_DATA!H14=0,0,B.Premiums_DATA!H14/ECO!R17),IF($C$4="Constant Exchange rate",IF(B.Premiums_DATA!H14=0,0,B.Premiums_DATA!H14/ECO!R52))))</f>
        <v>7274.2088297315095</v>
      </c>
      <c r="J55" s="74">
        <f>IF($C$4="National Currency",IF(B.Premiums_DATA!I14=0,0,B.Premiums_DATA!I14),IF($C$4="Current Exchange rate",IF(B.Premiums_DATA!I14=0,0,B.Premiums_DATA!I14/ECO!S17),IF($C$4="Constant Exchange rate",IF(B.Premiums_DATA!I14=0,0,B.Premiums_DATA!I14/ECO!S52))))</f>
        <v>7225.7045384336434</v>
      </c>
      <c r="K55" s="74">
        <f>IF($C$4="National Currency",IF(B.Premiums_DATA!J14=0,0,B.Premiums_DATA!J14),IF($C$4="Current Exchange rate",IF(B.Premiums_DATA!J14=0,0,B.Premiums_DATA!J14/ECO!T17),IF($C$4="Constant Exchange rate",IF(B.Premiums_DATA!J14=0,0,B.Premiums_DATA!J14/ECO!T52))))</f>
        <v>7307.3868077847774</v>
      </c>
      <c r="L55" s="74">
        <f>IF($C$4="National Currency",IF(B.Premiums_DATA!K14=0,0,B.Premiums_DATA!K14),IF($C$4="Current Exchange rate",IF(B.Premiums_DATA!K14=0,0,B.Premiums_DATA!K14/ECO!U17),IF($C$4="Constant Exchange rate",IF(B.Premiums_DATA!K14=0,0,B.Premiums_DATA!K14/ECO!U52))))</f>
        <v>7606.9841376438835</v>
      </c>
      <c r="M55" s="74">
        <f>IF($C$4="National Currency",IF(B.Premiums_DATA!L14=0,0,B.Premiums_DATA!L14),IF($C$4="Current Exchange rate",IF(B.Premiums_DATA!L14=0,0,B.Premiums_DATA!L14/ECO!V17),IF($C$4="Constant Exchange rate",IF(B.Premiums_DATA!L14=0,0,B.Premiums_DATA!L14/ECO!V52))))</f>
        <v>7895.4770123433582</v>
      </c>
      <c r="N55" s="74">
        <f>IF($C$4="National Currency",IF(B.Premiums_DATA!M14=0,0,B.Premiums_DATA!M14),IF($C$4="Current Exchange rate",IF(B.Premiums_DATA!M14=0,0,B.Premiums_DATA!M14/ECO!W17),IF($C$4="Constant Exchange rate",IF(B.Premiums_DATA!M14=0,0,B.Premiums_DATA!M14/ECO!W52))))</f>
        <v>7985.0297503122783</v>
      </c>
      <c r="O55" s="74">
        <f>IF($C$4="National Currency",IF(B.Premiums_DATA!N14=0,0,B.Premiums_DATA!N14),IF($C$4="Current Exchange rate",IF(B.Premiums_DATA!N14=0,0,B.Premiums_DATA!N14/ECO!X17),IF($C$4="Constant Exchange rate",IF(B.Premiums_DATA!N14=0,0,B.Premiums_DATA!N14/ECO!X52))))</f>
        <v>7914.7875841134683</v>
      </c>
      <c r="P55" s="74">
        <f>IF($C$4="National Currency",IF(B.Premiums_DATA!O14=0,0,B.Premiums_DATA!O14),IF($C$4="Current Exchange rate",IF(B.Premiums_DATA!O14=0,0,B.Premiums_DATA!O14/ECO!Y17),IF($C$4="Constant Exchange rate",IF(B.Premiums_DATA!O14=0,0,B.Premiums_DATA!O14/ECO!Y52))))</f>
        <v>9052.5643023115263</v>
      </c>
      <c r="Q55" s="48">
        <f t="shared" si="24"/>
        <v>1.9938005063497796E-2</v>
      </c>
      <c r="R55" s="48">
        <f t="shared" si="25"/>
        <v>0.1437532853669754</v>
      </c>
      <c r="S55" s="48">
        <f t="shared" si="26"/>
        <v>0.47892517499396581</v>
      </c>
    </row>
    <row r="56" spans="3:31" ht="15" x14ac:dyDescent="0.25">
      <c r="C56" s="256"/>
      <c r="D56" s="257"/>
      <c r="E56" s="45" t="s">
        <v>8</v>
      </c>
      <c r="F56" s="74">
        <f>IF($C$4="National Currency",IF(B.Premiums_DATA!E15=0,0,B.Premiums_DATA!E15),IF($C$4="Current Exchange rate",IF(B.Premiums_DATA!E15=0,0,B.Premiums_DATA!E15/ECO!O18),IF($C$4="Constant Exchange rate",IF(B.Premiums_DATA!E15=0,0,B.Premiums_DATA!E15/ECO!O53))))</f>
        <v>151.15743995500623</v>
      </c>
      <c r="G56" s="74">
        <f>IF($C$4="National Currency",IF(B.Premiums_DATA!F15=0,0,B.Premiums_DATA!F15),IF($C$4="Current Exchange rate",IF(B.Premiums_DATA!F15=0,0,B.Premiums_DATA!F15/ECO!P18),IF($C$4="Constant Exchange rate",IF(B.Premiums_DATA!F15=0,0,B.Premiums_DATA!F15/ECO!P53))))</f>
        <v>172.79153298480185</v>
      </c>
      <c r="H56" s="74">
        <f>IF($C$4="National Currency",IF(B.Premiums_DATA!G15=0,0,B.Premiums_DATA!G15),IF($C$4="Current Exchange rate",IF(B.Premiums_DATA!G15=0,0,B.Premiums_DATA!G15/ECO!Q18),IF($C$4="Constant Exchange rate",IF(B.Premiums_DATA!G15=0,0,B.Premiums_DATA!G15/ECO!Q53))))</f>
        <v>199.97954827246815</v>
      </c>
      <c r="I56" s="74">
        <f>IF($C$4="National Currency",IF(B.Premiums_DATA!H15=0,0,B.Premiums_DATA!H15),IF($C$4="Current Exchange rate",IF(B.Premiums_DATA!H15=0,0,B.Premiums_DATA!H15/ECO!R18),IF($C$4="Constant Exchange rate",IF(B.Premiums_DATA!H15=0,0,B.Premiums_DATA!H15/ECO!R53))))</f>
        <v>253.78996075824782</v>
      </c>
      <c r="J56" s="74">
        <f>IF($C$4="National Currency",IF(B.Premiums_DATA!I15=0,0,B.Premiums_DATA!I15),IF($C$4="Current Exchange rate",IF(B.Premiums_DATA!I15=0,0,B.Premiums_DATA!I15/ECO!S18),IF($C$4="Constant Exchange rate",IF(B.Premiums_DATA!I15=0,0,B.Premiums_DATA!I15/ECO!S53))))</f>
        <v>244.7959940178697</v>
      </c>
      <c r="K56" s="74">
        <f>IF($C$4="National Currency",IF(B.Premiums_DATA!J15=0,0,B.Premiums_DATA!J15),IF($C$4="Current Exchange rate",IF(B.Premiums_DATA!J15=0,0,B.Premiums_DATA!J15/ECO!T18),IF($C$4="Constant Exchange rate",IF(B.Premiums_DATA!J15=0,0,B.Premiums_DATA!J15/ECO!T53))))</f>
        <v>233.29407027724875</v>
      </c>
      <c r="L56" s="74">
        <f>IF($C$4="National Currency",IF(B.Premiums_DATA!K15=0,0,B.Premiums_DATA!K15),IF($C$4="Current Exchange rate",IF(B.Premiums_DATA!K15=0,0,B.Premiums_DATA!K15/ECO!U18),IF($C$4="Constant Exchange rate",IF(B.Premiums_DATA!K15=0,0,B.Premiums_DATA!K15/ECO!U53))))</f>
        <v>217.3</v>
      </c>
      <c r="M56" s="74">
        <f>IF($C$4="National Currency",IF(B.Premiums_DATA!L15=0,0,B.Premiums_DATA!L15),IF($C$4="Current Exchange rate",IF(B.Premiums_DATA!L15=0,0,B.Premiums_DATA!L15/ECO!V18),IF($C$4="Constant Exchange rate",IF(B.Premiums_DATA!L15=0,0,B.Premiums_DATA!L15/ECO!V53))))</f>
        <v>217.393</v>
      </c>
      <c r="N56" s="74">
        <f>IF($C$4="National Currency",IF(B.Premiums_DATA!M15=0,0,B.Premiums_DATA!M15),IF($C$4="Current Exchange rate",IF(B.Premiums_DATA!M15=0,0,B.Premiums_DATA!M15/ECO!W18),IF($C$4="Constant Exchange rate",IF(B.Premiums_DATA!M15=0,0,B.Premiums_DATA!M15/ECO!W53))))</f>
        <v>230</v>
      </c>
      <c r="O56" s="74">
        <f>IF($C$4="National Currency",IF(B.Premiums_DATA!N15=0,0,B.Premiums_DATA!N15),IF($C$4="Current Exchange rate",IF(B.Premiums_DATA!N15=0,0,B.Premiums_DATA!N15/ECO!X18),IF($C$4="Constant Exchange rate",IF(B.Premiums_DATA!N15=0,0,B.Premiums_DATA!N15/ECO!X53))))</f>
        <v>244</v>
      </c>
      <c r="P56" s="74">
        <f>IF($C$4="National Currency",IF(B.Premiums_DATA!O15=0,0,B.Premiums_DATA!O15),IF($C$4="Current Exchange rate",IF(B.Premiums_DATA!O15=0,0,B.Premiums_DATA!O15/ECO!Y18),IF($C$4="Constant Exchange rate",IF(B.Premiums_DATA!O15=0,0,B.Premiums_DATA!O15/ECO!Y53))))</f>
        <v>261.39999999999998</v>
      </c>
      <c r="Q56" s="48">
        <f t="shared" si="24"/>
        <v>5.7572576670540936E-4</v>
      </c>
      <c r="R56" s="48">
        <f t="shared" si="25"/>
        <v>7.1311475409836067E-2</v>
      </c>
      <c r="S56" s="48">
        <f t="shared" si="26"/>
        <v>0.51280560733836311</v>
      </c>
    </row>
    <row r="57" spans="3:31" ht="15" x14ac:dyDescent="0.25">
      <c r="C57" s="256"/>
      <c r="D57" s="257"/>
      <c r="E57" s="45" t="s">
        <v>9</v>
      </c>
      <c r="F57" s="74">
        <f>IF($C$4="National Currency",IF(B.Premiums_DATA!E16=0,0,B.Premiums_DATA!E16),IF($C$4="Current Exchange rate",IF(B.Premiums_DATA!E16=0,0,B.Premiums_DATA!E16/ECO!O19),IF($C$4="Constant Exchange rate",IF(B.Premiums_DATA!E16=0,0,B.Premiums_DATA!E16/ECO!O54))))</f>
        <v>24807.072954219999</v>
      </c>
      <c r="G57" s="74">
        <f>IF($C$4="National Currency",IF(B.Premiums_DATA!F16=0,0,B.Premiums_DATA!F16),IF($C$4="Current Exchange rate",IF(B.Premiums_DATA!F16=0,0,B.Premiums_DATA!F16/ECO!P19),IF($C$4="Constant Exchange rate",IF(B.Premiums_DATA!F16=0,0,B.Premiums_DATA!F16/ECO!P54))))</f>
        <v>26580.797081069999</v>
      </c>
      <c r="H57" s="74">
        <f>IF($C$4="National Currency",IF(B.Premiums_DATA!G16=0,0,B.Premiums_DATA!G16),IF($C$4="Current Exchange rate",IF(B.Premiums_DATA!G16=0,0,B.Premiums_DATA!G16/ECO!Q19),IF($C$4="Constant Exchange rate",IF(B.Premiums_DATA!G16=0,0,B.Premiums_DATA!G16/ECO!Q54))))</f>
        <v>28609.29295929</v>
      </c>
      <c r="I57" s="74">
        <f>IF($C$4="National Currency",IF(B.Premiums_DATA!H16=0,0,B.Premiums_DATA!H16),IF($C$4="Current Exchange rate",IF(B.Premiums_DATA!H16=0,0,B.Premiums_DATA!H16/ECO!R19),IF($C$4="Constant Exchange rate",IF(B.Premiums_DATA!H16=0,0,B.Premiums_DATA!H16/ECO!R54))))</f>
        <v>30165.647528350004</v>
      </c>
      <c r="J57" s="74">
        <f>IF($C$4="National Currency",IF(B.Premiums_DATA!I16=0,0,B.Premiums_DATA!I16),IF($C$4="Current Exchange rate",IF(B.Premiums_DATA!I16=0,0,B.Premiums_DATA!I16/ECO!S19),IF($C$4="Constant Exchange rate",IF(B.Premiums_DATA!I16=0,0,B.Premiums_DATA!I16/ECO!S54))))</f>
        <v>31478.46397488</v>
      </c>
      <c r="K57" s="74">
        <f>IF($C$4="National Currency",IF(B.Premiums_DATA!J16=0,0,B.Premiums_DATA!J16),IF($C$4="Current Exchange rate",IF(B.Premiums_DATA!J16=0,0,B.Premiums_DATA!J16/ECO!T19),IF($C$4="Constant Exchange rate",IF(B.Premiums_DATA!J16=0,0,B.Premiums_DATA!J16/ECO!T54))))</f>
        <v>31253.896537620225</v>
      </c>
      <c r="L57" s="74">
        <f>IF($C$4="National Currency",IF(B.Premiums_DATA!K16=0,0,B.Premiums_DATA!K16),IF($C$4="Current Exchange rate",IF(B.Premiums_DATA!K16=0,0,B.Premiums_DATA!K16/ECO!U19),IF($C$4="Constant Exchange rate",IF(B.Premiums_DATA!K16=0,0,B.Premiums_DATA!K16/ECO!U54))))</f>
        <v>29220.778298599191</v>
      </c>
      <c r="M57" s="74">
        <f>IF($C$4="National Currency",IF(B.Premiums_DATA!L16=0,0,B.Premiums_DATA!L16),IF($C$4="Current Exchange rate",IF(B.Premiums_DATA!L16=0,0,B.Premiums_DATA!L16/ECO!V19),IF($C$4="Constant Exchange rate",IF(B.Premiums_DATA!L16=0,0,B.Premiums_DATA!L16/ECO!V54))))</f>
        <v>30035.323388631507</v>
      </c>
      <c r="N57" s="74">
        <f>IF($C$4="National Currency",IF(B.Premiums_DATA!M16=0,0,B.Premiums_DATA!M16),IF($C$4="Current Exchange rate",IF(B.Premiums_DATA!M16=0,0,B.Premiums_DATA!M16/ECO!W19),IF($C$4="Constant Exchange rate",IF(B.Premiums_DATA!M16=0,0,B.Premiums_DATA!M16/ECO!W54))))</f>
        <v>29992.982958656634</v>
      </c>
      <c r="O57" s="74">
        <f>IF($C$4="National Currency",IF(B.Premiums_DATA!N16=0,0,B.Premiums_DATA!N16),IF($C$4="Current Exchange rate",IF(B.Premiums_DATA!N16=0,0,B.Premiums_DATA!N16/ECO!X19),IF($C$4="Constant Exchange rate",IF(B.Premiums_DATA!N16=0,0,B.Premiums_DATA!N16/ECO!X54))))</f>
        <v>29377.683275879612</v>
      </c>
      <c r="P57" s="74">
        <f>IF($C$4="National Currency",IF(B.Premiums_DATA!O16=0,0,B.Premiums_DATA!O16),IF($C$4="Current Exchange rate",IF(B.Premiums_DATA!O16=0,0,B.Premiums_DATA!O16/ECO!Y19),IF($C$4="Constant Exchange rate",IF(B.Premiums_DATA!O16=0,0,B.Premiums_DATA!O16/ECO!Y54))))</f>
        <v>29262.04385858263</v>
      </c>
      <c r="Q57" s="48">
        <f t="shared" si="24"/>
        <v>6.4448785906081871E-2</v>
      </c>
      <c r="R57" s="48">
        <f t="shared" si="25"/>
        <v>-3.9363014506976768E-3</v>
      </c>
      <c r="S57" s="48">
        <f t="shared" si="26"/>
        <v>0.10087157165885485</v>
      </c>
    </row>
    <row r="58" spans="3:31" ht="15" x14ac:dyDescent="0.25">
      <c r="C58" s="256"/>
      <c r="D58" s="257"/>
      <c r="E58" s="45" t="s">
        <v>10</v>
      </c>
      <c r="F58" s="74">
        <f>IF($C$4="National Currency",IF(B.Premiums_DATA!E17=0,0,B.Premiums_DATA!E17),IF($C$4="Current Exchange rate",IF(B.Premiums_DATA!E17=0,0,B.Premiums_DATA!E17/ECO!O20),IF($C$4="Constant Exchange rate",IF(B.Premiums_DATA!E17=0,0,B.Premiums_DATA!E17/ECO!O55))))</f>
        <v>2662</v>
      </c>
      <c r="G58" s="74">
        <f>IF($C$4="National Currency",IF(B.Premiums_DATA!F17=0,0,B.Premiums_DATA!F17),IF($C$4="Current Exchange rate",IF(B.Premiums_DATA!F17=0,0,B.Premiums_DATA!F17/ECO!P20),IF($C$4="Constant Exchange rate",IF(B.Premiums_DATA!F17=0,0,B.Premiums_DATA!F17/ECO!P55))))</f>
        <v>2882</v>
      </c>
      <c r="H58" s="74">
        <f>IF($C$4="National Currency",IF(B.Premiums_DATA!G17=0,0,B.Premiums_DATA!G17),IF($C$4="Current Exchange rate",IF(B.Premiums_DATA!G17=0,0,B.Premiums_DATA!G17/ECO!Q20),IF($C$4="Constant Exchange rate",IF(B.Premiums_DATA!G17=0,0,B.Premiums_DATA!G17/ECO!Q55))))</f>
        <v>2980</v>
      </c>
      <c r="I58" s="74">
        <f>IF($C$4="National Currency",IF(B.Premiums_DATA!H17=0,0,B.Premiums_DATA!H17),IF($C$4="Current Exchange rate",IF(B.Premiums_DATA!H17=0,0,B.Premiums_DATA!H17/ECO!R20),IF($C$4="Constant Exchange rate",IF(B.Premiums_DATA!H17=0,0,B.Premiums_DATA!H17/ECO!R55))))</f>
        <v>2957</v>
      </c>
      <c r="J58" s="74">
        <f>IF($C$4="National Currency",IF(B.Premiums_DATA!I17=0,0,B.Premiums_DATA!I17),IF($C$4="Current Exchange rate",IF(B.Premiums_DATA!I17=0,0,B.Premiums_DATA!I17/ECO!S20),IF($C$4="Constant Exchange rate",IF(B.Premiums_DATA!I17=0,0,B.Premiums_DATA!I17/ECO!S55))))</f>
        <v>3073</v>
      </c>
      <c r="K58" s="74">
        <f>IF($C$4="National Currency",IF(B.Premiums_DATA!J17=0,0,B.Premiums_DATA!J17),IF($C$4="Current Exchange rate",IF(B.Premiums_DATA!J17=0,0,B.Premiums_DATA!J17/ECO!T20),IF($C$4="Constant Exchange rate",IF(B.Premiums_DATA!J17=0,0,B.Premiums_DATA!J17/ECO!T55))))</f>
        <v>3139</v>
      </c>
      <c r="L58" s="74">
        <f>IF($C$4="National Currency",IF(B.Premiums_DATA!K17=0,0,B.Premiums_DATA!K17),IF($C$4="Current Exchange rate",IF(B.Premiums_DATA!K17=0,0,B.Premiums_DATA!K17/ECO!U20),IF($C$4="Constant Exchange rate",IF(B.Premiums_DATA!K17=0,0,B.Premiums_DATA!K17/ECO!U55))))</f>
        <v>3217</v>
      </c>
      <c r="M58" s="74">
        <f>IF($C$4="National Currency",IF(B.Premiums_DATA!L17=0,0,B.Premiums_DATA!L17),IF($C$4="Current Exchange rate",IF(B.Premiums_DATA!L17=0,0,B.Premiums_DATA!L17/ECO!V20),IF($C$4="Constant Exchange rate",IF(B.Premiums_DATA!L17=0,0,B.Premiums_DATA!L17/ECO!V55))))</f>
        <v>3403</v>
      </c>
      <c r="N58" s="74">
        <f>IF($C$4="National Currency",IF(B.Premiums_DATA!M17=0,0,B.Premiums_DATA!M17),IF($C$4="Current Exchange rate",IF(B.Premiums_DATA!M17=0,0,B.Premiums_DATA!M17/ECO!W20),IF($C$4="Constant Exchange rate",IF(B.Premiums_DATA!M17=0,0,B.Premiums_DATA!M17/ECO!W55))))</f>
        <v>3602</v>
      </c>
      <c r="O58" s="74">
        <f>IF($C$4="National Currency",IF(B.Premiums_DATA!N17=0,0,B.Premiums_DATA!N17),IF($C$4="Current Exchange rate",IF(B.Premiums_DATA!N17=0,0,B.Premiums_DATA!N17/ECO!X20),IF($C$4="Constant Exchange rate",IF(B.Premiums_DATA!N17=0,0,B.Premiums_DATA!N17/ECO!X55))))</f>
        <v>4087</v>
      </c>
      <c r="P58" s="74">
        <f>IF($C$4="National Currency",IF(B.Premiums_DATA!O17=0,0,B.Premiums_DATA!O17),IF($C$4="Current Exchange rate",IF(B.Premiums_DATA!O17=0,0,B.Premiums_DATA!O17/ECO!Y20),IF($C$4="Constant Exchange rate",IF(B.Premiums_DATA!O17=0,0,B.Premiums_DATA!O17/ECO!Y55))))</f>
        <v>4377</v>
      </c>
      <c r="Q58" s="48">
        <f t="shared" si="24"/>
        <v>9.6402130102126136E-3</v>
      </c>
      <c r="R58" s="48">
        <f t="shared" si="25"/>
        <v>7.0956691950085693E-2</v>
      </c>
      <c r="S58" s="48">
        <f t="shared" si="26"/>
        <v>0.51873698820263714</v>
      </c>
    </row>
    <row r="59" spans="3:31" ht="15" x14ac:dyDescent="0.25">
      <c r="C59" s="256"/>
      <c r="D59" s="257"/>
      <c r="E59" s="45" t="s">
        <v>11</v>
      </c>
      <c r="F59" s="74">
        <f>IF($C$4="National Currency",IF(B.Premiums_DATA!E18=0,0,B.Premiums_DATA!E18),IF($C$4="Current Exchange rate",IF(B.Premiums_DATA!E18=0,0,B.Premiums_DATA!E18/ECO!O21),IF($C$4="Constant Exchange rate",IF(B.Premiums_DATA!E18=0,0,B.Premiums_DATA!E18/ECO!O56))))</f>
        <v>51697</v>
      </c>
      <c r="G59" s="74">
        <f>IF($C$4="National Currency",IF(B.Premiums_DATA!F18=0,0,B.Premiums_DATA!F18),IF($C$4="Current Exchange rate",IF(B.Premiums_DATA!F18=0,0,B.Premiums_DATA!F18/ECO!P21),IF($C$4="Constant Exchange rate",IF(B.Premiums_DATA!F18=0,0,B.Premiums_DATA!F18/ECO!P56))))</f>
        <v>53835</v>
      </c>
      <c r="H59" s="74">
        <f>IF($C$4="National Currency",IF(B.Premiums_DATA!G18=0,0,B.Premiums_DATA!G18),IF($C$4="Current Exchange rate",IF(B.Premiums_DATA!G18=0,0,B.Premiums_DATA!G18/ECO!Q21),IF($C$4="Constant Exchange rate",IF(B.Premiums_DATA!G18=0,0,B.Premiums_DATA!G18/ECO!Q56))))</f>
        <v>55161</v>
      </c>
      <c r="I59" s="74">
        <f>IF($C$4="National Currency",IF(B.Premiums_DATA!H18=0,0,B.Premiums_DATA!H18),IF($C$4="Current Exchange rate",IF(B.Premiums_DATA!H18=0,0,B.Premiums_DATA!H18/ECO!R21),IF($C$4="Constant Exchange rate",IF(B.Premiums_DATA!H18=0,0,B.Premiums_DATA!H18/ECO!R56))))</f>
        <v>56884</v>
      </c>
      <c r="J59" s="74">
        <f>IF($C$4="National Currency",IF(B.Premiums_DATA!I18=0,0,B.Premiums_DATA!I18),IF($C$4="Current Exchange rate",IF(B.Premiums_DATA!I18=0,0,B.Premiums_DATA!I18/ECO!S21),IF($C$4="Constant Exchange rate",IF(B.Premiums_DATA!I18=0,0,B.Premiums_DATA!I18/ECO!S56))))</f>
        <v>58944</v>
      </c>
      <c r="K59" s="74">
        <f>IF($C$4="National Currency",IF(B.Premiums_DATA!J18=0,0,B.Premiums_DATA!J18),IF($C$4="Current Exchange rate",IF(B.Premiums_DATA!J18=0,0,B.Premiums_DATA!J18/ECO!T21),IF($C$4="Constant Exchange rate",IF(B.Premiums_DATA!J18=0,0,B.Premiums_DATA!J18/ECO!T56))))</f>
        <v>59870</v>
      </c>
      <c r="L59" s="74">
        <f>IF($C$4="National Currency",IF(B.Premiums_DATA!K18=0,0,B.Premiums_DATA!K18),IF($C$4="Current Exchange rate",IF(B.Premiums_DATA!K18=0,0,B.Premiums_DATA!K18/ECO!U21),IF($C$4="Constant Exchange rate",IF(B.Premiums_DATA!K18=0,0,B.Premiums_DATA!K18/ECO!U56))))</f>
        <v>61711</v>
      </c>
      <c r="M59" s="74">
        <f>IF($C$4="National Currency",IF(B.Premiums_DATA!L18=0,0,B.Premiums_DATA!L18),IF($C$4="Current Exchange rate",IF(B.Premiums_DATA!L18=0,0,B.Premiums_DATA!L18/ECO!V21),IF($C$4="Constant Exchange rate",IF(B.Premiums_DATA!L18=0,0,B.Premiums_DATA!L18/ECO!V56))))</f>
        <v>63678</v>
      </c>
      <c r="N59" s="74">
        <f>IF($C$4="National Currency",IF(B.Premiums_DATA!M18=0,0,B.Premiums_DATA!M18),IF($C$4="Current Exchange rate",IF(B.Premiums_DATA!M18=0,0,B.Premiums_DATA!M18/ECO!W21),IF($C$4="Constant Exchange rate",IF(B.Premiums_DATA!M18=0,0,B.Premiums_DATA!M18/ECO!W56))))</f>
        <v>65760</v>
      </c>
      <c r="O59" s="74">
        <f>IF($C$4="National Currency",IF(B.Premiums_DATA!N18=0,0,B.Premiums_DATA!N18),IF($C$4="Current Exchange rate",IF(B.Premiums_DATA!N18=0,0,B.Premiums_DATA!N18/ECO!X21),IF($C$4="Constant Exchange rate",IF(B.Premiums_DATA!N18=0,0,B.Premiums_DATA!N18/ECO!X56))))</f>
        <v>67100</v>
      </c>
      <c r="P59" s="74">
        <f>IF($C$4="National Currency",IF(B.Premiums_DATA!O18=0,0,B.Premiums_DATA!O18),IF($C$4="Current Exchange rate",IF(B.Premiums_DATA!O18=0,0,B.Premiums_DATA!O18/ECO!Y21),IF($C$4="Constant Exchange rate",IF(B.Premiums_DATA!O18=0,0,B.Premiums_DATA!O18/ECO!Y56))))</f>
        <v>68300</v>
      </c>
      <c r="Q59" s="48">
        <f t="shared" si="24"/>
        <v>0.1504287294031349</v>
      </c>
      <c r="R59" s="48">
        <f t="shared" si="25"/>
        <v>1.7883755588673722E-2</v>
      </c>
      <c r="S59" s="48">
        <f t="shared" si="26"/>
        <v>0.26869137178415525</v>
      </c>
    </row>
    <row r="60" spans="3:31" ht="15" x14ac:dyDescent="0.25">
      <c r="C60" s="256"/>
      <c r="D60" s="257"/>
      <c r="E60" s="45" t="s">
        <v>12</v>
      </c>
      <c r="F60" s="74">
        <f>IF($C$4="National Currency",IF(B.Premiums_DATA!E19=0,0,B.Premiums_DATA!E19),IF($C$4="Current Exchange rate",IF(B.Premiums_DATA!E19=0,0,B.Premiums_DATA!E19/ECO!O22),IF($C$4="Constant Exchange rate",IF(B.Premiums_DATA!E19=0,0,B.Premiums_DATA!E19/ECO!O57))))</f>
        <v>1895</v>
      </c>
      <c r="G60" s="74">
        <f>IF($C$4="National Currency",IF(B.Premiums_DATA!F19=0,0,B.Premiums_DATA!F19),IF($C$4="Current Exchange rate",IF(B.Premiums_DATA!F19=0,0,B.Premiums_DATA!F19/ECO!P22),IF($C$4="Constant Exchange rate",IF(B.Premiums_DATA!F19=0,0,B.Premiums_DATA!F19/ECO!P57))))</f>
        <v>1988</v>
      </c>
      <c r="H60" s="74">
        <f>IF($C$4="National Currency",IF(B.Premiums_DATA!G19=0,0,B.Premiums_DATA!G19),IF($C$4="Current Exchange rate",IF(B.Premiums_DATA!G19=0,0,B.Premiums_DATA!G19/ECO!Q22),IF($C$4="Constant Exchange rate",IF(B.Premiums_DATA!G19=0,0,B.Premiums_DATA!G19/ECO!Q57))))</f>
        <v>2060</v>
      </c>
      <c r="I60" s="74">
        <f>IF($C$4="National Currency",IF(B.Premiums_DATA!H19=0,0,B.Premiums_DATA!H19),IF($C$4="Current Exchange rate",IF(B.Premiums_DATA!H19=0,0,B.Premiums_DATA!H19/ECO!R22),IF($C$4="Constant Exchange rate",IF(B.Premiums_DATA!H19=0,0,B.Premiums_DATA!H19/ECO!R57))))</f>
        <v>2492</v>
      </c>
      <c r="J60" s="74">
        <f>IF($C$4="National Currency",IF(B.Premiums_DATA!I19=0,0,B.Premiums_DATA!I19),IF($C$4="Current Exchange rate",IF(B.Premiums_DATA!I19=0,0,B.Premiums_DATA!I19/ECO!S22),IF($C$4="Constant Exchange rate",IF(B.Premiums_DATA!I19=0,0,B.Premiums_DATA!I19/ECO!S57))))</f>
        <v>2596</v>
      </c>
      <c r="K60" s="74">
        <f>IF($C$4="National Currency",IF(B.Premiums_DATA!J19=0,0,B.Premiums_DATA!J19),IF($C$4="Current Exchange rate",IF(B.Premiums_DATA!J19=0,0,B.Premiums_DATA!J19/ECO!T22),IF($C$4="Constant Exchange rate",IF(B.Premiums_DATA!J19=0,0,B.Premiums_DATA!J19/ECO!T57))))</f>
        <v>2874</v>
      </c>
      <c r="L60" s="74">
        <f>IF($C$4="National Currency",IF(B.Premiums_DATA!K19=0,0,B.Premiums_DATA!K19),IF($C$4="Current Exchange rate",IF(B.Premiums_DATA!K19=0,0,B.Premiums_DATA!K19/ECO!U22),IF($C$4="Constant Exchange rate",IF(B.Premiums_DATA!K19=0,0,B.Premiums_DATA!K19/ECO!U57))))</f>
        <v>2930</v>
      </c>
      <c r="M60" s="74">
        <f>IF($C$4="National Currency",IF(B.Premiums_DATA!L19=0,0,B.Premiums_DATA!L19),IF($C$4="Current Exchange rate",IF(B.Premiums_DATA!L19=0,0,B.Premiums_DATA!L19/ECO!V22),IF($C$4="Constant Exchange rate",IF(B.Premiums_DATA!L19=0,0,B.Premiums_DATA!L19/ECO!V57))))</f>
        <v>2730.1099999999997</v>
      </c>
      <c r="N60" s="74">
        <f>IF($C$4="National Currency",IF(B.Premiums_DATA!M19=0,0,B.Premiums_DATA!M19),IF($C$4="Current Exchange rate",IF(B.Premiums_DATA!M19=0,0,B.Premiums_DATA!M19/ECO!W22),IF($C$4="Constant Exchange rate",IF(B.Premiums_DATA!M19=0,0,B.Premiums_DATA!M19/ECO!W57))))</f>
        <v>2322</v>
      </c>
      <c r="O60" s="74">
        <f>IF($C$4="National Currency",IF(B.Premiums_DATA!N19=0,0,B.Premiums_DATA!N19),IF($C$4="Current Exchange rate",IF(B.Premiums_DATA!N19=0,0,B.Premiums_DATA!N19/ECO!X22),IF($C$4="Constant Exchange rate",IF(B.Premiums_DATA!N19=0,0,B.Premiums_DATA!N19/ECO!X57))))</f>
        <v>2106</v>
      </c>
      <c r="P60" s="74">
        <f>IF($C$4="National Currency",IF(B.Premiums_DATA!O19=0,0,B.Premiums_DATA!O19),IF($C$4="Current Exchange rate",IF(B.Premiums_DATA!O19=0,0,B.Premiums_DATA!O19/ECO!Y22),IF($C$4="Constant Exchange rate",IF(B.Premiums_DATA!O19=0,0,B.Premiums_DATA!O19/ECO!Y57))))</f>
        <v>1880.89</v>
      </c>
      <c r="Q60" s="48">
        <f t="shared" si="24"/>
        <v>4.1426045804840769E-3</v>
      </c>
      <c r="R60" s="48">
        <f t="shared" si="25"/>
        <v>-0.10688983855650513</v>
      </c>
      <c r="S60" s="48">
        <f t="shared" si="26"/>
        <v>-5.3878269617706143E-2</v>
      </c>
    </row>
    <row r="61" spans="3:31" ht="15" x14ac:dyDescent="0.25">
      <c r="C61" s="256"/>
      <c r="D61" s="257"/>
      <c r="E61" s="45" t="s">
        <v>13</v>
      </c>
      <c r="F61" s="74">
        <f>IF($C$4="National Currency",IF(B.Premiums_DATA!E20=0,0,B.Premiums_DATA!E20),IF($C$4="Current Exchange rate",IF(B.Premiums_DATA!E20=0,0,B.Premiums_DATA!E20/ECO!O23),IF($C$4="Constant Exchange rate",IF(B.Premiums_DATA!E20=0,0,B.Premiums_DATA!E20/ECO!O58))))</f>
        <v>660.3551841211804</v>
      </c>
      <c r="G61" s="74">
        <f>IF($C$4="National Currency",IF(B.Premiums_DATA!F20=0,0,B.Premiums_DATA!F20),IF($C$4="Current Exchange rate",IF(B.Premiums_DATA!F20=0,0,B.Premiums_DATA!F20/ECO!P23),IF($C$4="Constant Exchange rate",IF(B.Premiums_DATA!F20=0,0,B.Premiums_DATA!F20/ECO!P58))))</f>
        <v>712.19639592582917</v>
      </c>
      <c r="H61" s="74">
        <f>IF($C$4="National Currency",IF(B.Premiums_DATA!G20=0,0,B.Premiums_DATA!G20),IF($C$4="Current Exchange rate",IF(B.Premiums_DATA!G20=0,0,B.Premiums_DATA!G20/ECO!Q23),IF($C$4="Constant Exchange rate",IF(B.Premiums_DATA!G20=0,0,B.Premiums_DATA!G20/ECO!Q58))))</f>
        <v>785.45312091930009</v>
      </c>
      <c r="I61" s="74">
        <f>IF($C$4="National Currency",IF(B.Premiums_DATA!H20=0,0,B.Premiums_DATA!H20),IF($C$4="Current Exchange rate",IF(B.Premiums_DATA!H20=0,0,B.Premiums_DATA!H20/ECO!R23),IF($C$4="Constant Exchange rate",IF(B.Premiums_DATA!H20=0,0,B.Premiums_DATA!H20/ECO!R58))))</f>
        <v>859.49334029772785</v>
      </c>
      <c r="J61" s="74">
        <f>IF($C$4="National Currency",IF(B.Premiums_DATA!I20=0,0,B.Premiums_DATA!I20),IF($C$4="Current Exchange rate",IF(B.Premiums_DATA!I20=0,0,B.Premiums_DATA!I20/ECO!S23),IF($C$4="Constant Exchange rate",IF(B.Premiums_DATA!I20=0,0,B.Premiums_DATA!I20/ECO!S58))))</f>
        <v>932.35831809872025</v>
      </c>
      <c r="K61" s="74">
        <f>IF($C$4="National Currency",IF(B.Premiums_DATA!J20=0,0,B.Premiums_DATA!J20),IF($C$4="Current Exchange rate",IF(B.Premiums_DATA!J20=0,0,B.Premiums_DATA!J20/ECO!T23),IF($C$4="Constant Exchange rate",IF(B.Premiums_DATA!J20=0,0,B.Premiums_DATA!J20/ECO!T58))))</f>
        <v>903.89135544528597</v>
      </c>
      <c r="L61" s="74">
        <f>IF($C$4="National Currency",IF(B.Premiums_DATA!K20=0,0,B.Premiums_DATA!K20),IF($C$4="Current Exchange rate",IF(B.Premiums_DATA!K20=0,0,B.Premiums_DATA!K20/ECO!U23),IF($C$4="Constant Exchange rate",IF(B.Premiums_DATA!K20=0,0,B.Premiums_DATA!K20/ECO!U58))))</f>
        <v>886.2627317837555</v>
      </c>
      <c r="M61" s="74">
        <f>IF($C$4="National Currency",IF(B.Premiums_DATA!L20=0,0,B.Premiums_DATA!L20),IF($C$4="Current Exchange rate",IF(B.Premiums_DATA!L20=0,0,B.Premiums_DATA!L20/ECO!V23),IF($C$4="Constant Exchange rate",IF(B.Premiums_DATA!L20=0,0,B.Premiums_DATA!L20/ECO!V58))))</f>
        <v>876.59963436928695</v>
      </c>
      <c r="N61" s="74">
        <f>IF($C$4="National Currency",IF(B.Premiums_DATA!M20=0,0,B.Premiums_DATA!M20),IF($C$4="Current Exchange rate",IF(B.Premiums_DATA!M20=0,0,B.Premiums_DATA!M20/ECO!W23),IF($C$4="Constant Exchange rate",IF(B.Premiums_DATA!M20=0,0,B.Premiums_DATA!M20/ECO!W58))))</f>
        <v>858.84042831026375</v>
      </c>
      <c r="O61" s="74">
        <f>IF($C$4="National Currency",IF(B.Premiums_DATA!N20=0,0,B.Premiums_DATA!N20),IF($C$4="Current Exchange rate",IF(B.Premiums_DATA!N20=0,0,B.Premiums_DATA!N20/ECO!X23),IF($C$4="Constant Exchange rate",IF(B.Premiums_DATA!N20=0,0,B.Premiums_DATA!N20/ECO!X58))))</f>
        <v>853.74771480804384</v>
      </c>
      <c r="P61" s="74">
        <f>IF($C$4="National Currency",IF(B.Premiums_DATA!O20=0,0,B.Premiums_DATA!O20),IF($C$4="Current Exchange rate",IF(B.Premiums_DATA!O20=0,0,B.Premiums_DATA!O20/ECO!Y23),IF($C$4="Constant Exchange rate",IF(B.Premiums_DATA!O20=0,0,B.Premiums_DATA!O20/ECO!Y58))))</f>
        <v>773.43954034996079</v>
      </c>
      <c r="Q61" s="48">
        <f t="shared" si="24"/>
        <v>1.703477706075978E-3</v>
      </c>
      <c r="R61" s="48">
        <f t="shared" si="25"/>
        <v>-9.4065463444478414E-2</v>
      </c>
      <c r="S61" s="48">
        <f t="shared" si="26"/>
        <v>8.5991932526586101E-2</v>
      </c>
    </row>
    <row r="62" spans="3:31" ht="15" x14ac:dyDescent="0.25">
      <c r="C62" s="256"/>
      <c r="D62" s="257"/>
      <c r="E62" s="45" t="s">
        <v>14</v>
      </c>
      <c r="F62" s="74">
        <f>IF($C$4="National Currency",IF(B.Premiums_DATA!E21=0,0,B.Premiums_DATA!E21),IF($C$4="Current Exchange rate",IF(B.Premiums_DATA!E21=0,0,B.Premiums_DATA!E21/ECO!O24),IF($C$4="Constant Exchange rate",IF(B.Premiums_DATA!E21=0,0,B.Premiums_DATA!E21/ECO!O59))))</f>
        <v>1126.0727641503454</v>
      </c>
      <c r="G62" s="74">
        <f>IF($C$4="National Currency",IF(B.Premiums_DATA!F21=0,0,B.Premiums_DATA!F21),IF($C$4="Current Exchange rate",IF(B.Premiums_DATA!F21=0,0,B.Premiums_DATA!F21/ECO!P24),IF($C$4="Constant Exchange rate",IF(B.Premiums_DATA!F21=0,0,B.Premiums_DATA!F21/ECO!P59))))</f>
        <v>1218.2290676300943</v>
      </c>
      <c r="H62" s="74">
        <f>IF($C$4="National Currency",IF(B.Premiums_DATA!G21=0,0,B.Premiums_DATA!G21),IF($C$4="Current Exchange rate",IF(B.Premiums_DATA!G21=0,0,B.Premiums_DATA!G21/ECO!Q24),IF($C$4="Constant Exchange rate",IF(B.Premiums_DATA!G21=0,0,B.Premiums_DATA!G21/ECO!Q59))))</f>
        <v>1298.0256068961146</v>
      </c>
      <c r="I62" s="74">
        <f>IF($C$4="National Currency",IF(B.Premiums_DATA!H21=0,0,B.Premiums_DATA!H21),IF($C$4="Current Exchange rate",IF(B.Premiums_DATA!H21=0,0,B.Premiums_DATA!H21/ECO!R24),IF($C$4="Constant Exchange rate",IF(B.Premiums_DATA!H21=0,0,B.Premiums_DATA!H21/ECO!R59))))</f>
        <v>1336.3186917664955</v>
      </c>
      <c r="J62" s="74">
        <f>IF($C$4="National Currency",IF(B.Premiums_DATA!I21=0,0,B.Premiums_DATA!I21),IF($C$4="Current Exchange rate",IF(B.Premiums_DATA!I21=0,0,B.Premiums_DATA!I21/ECO!S24),IF($C$4="Constant Exchange rate",IF(B.Premiums_DATA!I21=0,0,B.Premiums_DATA!I21/ECO!S59))))</f>
        <v>1346.7516004310071</v>
      </c>
      <c r="K62" s="74">
        <f>IF($C$4="National Currency",IF(B.Premiums_DATA!J21=0,0,B.Premiums_DATA!J21),IF($C$4="Current Exchange rate",IF(B.Premiums_DATA!J21=0,0,B.Premiums_DATA!J21/ECO!T24),IF($C$4="Constant Exchange rate",IF(B.Premiums_DATA!J21=0,0,B.Premiums_DATA!J21/ECO!T59))))</f>
        <v>1329.4130696583634</v>
      </c>
      <c r="L62" s="74">
        <f>IF($C$4="National Currency",IF(B.Premiums_DATA!K21=0,0,B.Premiums_DATA!K21),IF($C$4="Current Exchange rate",IF(B.Premiums_DATA!K21=0,0,B.Premiums_DATA!K21/ECO!U24),IF($C$4="Constant Exchange rate",IF(B.Premiums_DATA!K21=0,0,B.Premiums_DATA!K21/ECO!U59))))</f>
        <v>1271.8260759333207</v>
      </c>
      <c r="M62" s="74">
        <f>IF($C$4="National Currency",IF(B.Premiums_DATA!L21=0,0,B.Premiums_DATA!L21),IF($C$4="Current Exchange rate",IF(B.Premiums_DATA!L21=0,0,B.Premiums_DATA!L21/ECO!V24),IF($C$4="Constant Exchange rate",IF(B.Premiums_DATA!L21=0,0,B.Premiums_DATA!L21/ECO!V59))))</f>
        <v>1197.2269759776889</v>
      </c>
      <c r="N62" s="74">
        <f>IF($C$4="National Currency",IF(B.Premiums_DATA!M21=0,0,B.Premiums_DATA!M21),IF($C$4="Current Exchange rate",IF(B.Premiums_DATA!M21=0,0,B.Premiums_DATA!M21/ECO!W24),IF($C$4="Constant Exchange rate",IF(B.Premiums_DATA!M21=0,0,B.Premiums_DATA!M21/ECO!W59))))</f>
        <v>1169.5284274576916</v>
      </c>
      <c r="O62" s="74">
        <f>IF($C$4="National Currency",IF(B.Premiums_DATA!N21=0,0,B.Premiums_DATA!N21),IF($C$4="Current Exchange rate",IF(B.Premiums_DATA!N21=0,0,B.Premiums_DATA!N21/ECO!X24),IF($C$4="Constant Exchange rate",IF(B.Premiums_DATA!N21=0,0,B.Premiums_DATA!N21/ECO!X59))))</f>
        <v>1196.304747417126</v>
      </c>
      <c r="P62" s="74">
        <f>IF($C$4="National Currency",IF(B.Premiums_DATA!O21=0,0,B.Premiums_DATA!O21),IF($C$4="Current Exchange rate",IF(B.Premiums_DATA!O21=0,0,B.Premiums_DATA!O21/ECO!Y24),IF($C$4="Constant Exchange rate",IF(B.Premiums_DATA!O21=0,0,B.Premiums_DATA!O21/ECO!Y59))))</f>
        <v>1257.2795842048552</v>
      </c>
      <c r="Q62" s="48">
        <f t="shared" si="24"/>
        <v>2.7691210886740575E-3</v>
      </c>
      <c r="R62" s="48">
        <f t="shared" si="25"/>
        <v>5.0969317742303177E-2</v>
      </c>
      <c r="S62" s="48">
        <f t="shared" si="26"/>
        <v>3.2055150884495509E-2</v>
      </c>
    </row>
    <row r="63" spans="3:31" ht="15" x14ac:dyDescent="0.25">
      <c r="C63" s="256"/>
      <c r="D63" s="257"/>
      <c r="E63" s="45" t="s">
        <v>15</v>
      </c>
      <c r="F63" s="74">
        <f>IF($C$4="National Currency",IF(B.Premiums_DATA!E22=0,0,B.Premiums_DATA!E22),IF($C$4="Current Exchange rate",IF(B.Premiums_DATA!E22=0,0,B.Premiums_DATA!E22/ECO!O25),IF($C$4="Constant Exchange rate",IF(B.Premiums_DATA!E22=0,0,B.Premiums_DATA!E22/ECO!O60))))</f>
        <v>4068</v>
      </c>
      <c r="G63" s="74">
        <f>IF($C$4="National Currency",IF(B.Premiums_DATA!F22=0,0,B.Premiums_DATA!F22),IF($C$4="Current Exchange rate",IF(B.Premiums_DATA!F22=0,0,B.Premiums_DATA!F22/ECO!P25),IF($C$4="Constant Exchange rate",IF(B.Premiums_DATA!F22=0,0,B.Premiums_DATA!F22/ECO!P60))))</f>
        <v>3841</v>
      </c>
      <c r="H63" s="74">
        <f>IF($C$4="National Currency",IF(B.Premiums_DATA!G22=0,0,B.Premiums_DATA!G22),IF($C$4="Current Exchange rate",IF(B.Premiums_DATA!G22=0,0,B.Premiums_DATA!G22/ECO!Q25),IF($C$4="Constant Exchange rate",IF(B.Premiums_DATA!G22=0,0,B.Premiums_DATA!G22/ECO!Q60))))</f>
        <v>3823</v>
      </c>
      <c r="I63" s="74">
        <f>IF($C$4="National Currency",IF(B.Premiums_DATA!H22=0,0,B.Premiums_DATA!H22),IF($C$4="Current Exchange rate",IF(B.Premiums_DATA!H22=0,0,B.Premiums_DATA!H22/ECO!R25),IF($C$4="Constant Exchange rate",IF(B.Premiums_DATA!H22=0,0,B.Premiums_DATA!H22/ECO!R60))))</f>
        <v>3610</v>
      </c>
      <c r="J63" s="74">
        <f>IF($C$4="National Currency",IF(B.Premiums_DATA!I22=0,0,B.Premiums_DATA!I22),IF($C$4="Current Exchange rate",IF(B.Premiums_DATA!I22=0,0,B.Premiums_DATA!I22/ECO!S25),IF($C$4="Constant Exchange rate",IF(B.Premiums_DATA!I22=0,0,B.Premiums_DATA!I22/ECO!S60))))</f>
        <v>3334.4</v>
      </c>
      <c r="K63" s="74">
        <f>IF($C$4="National Currency",IF(B.Premiums_DATA!J22=0,0,B.Premiums_DATA!J22),IF($C$4="Current Exchange rate",IF(B.Premiums_DATA!J22=0,0,B.Premiums_DATA!J22/ECO!T25),IF($C$4="Constant Exchange rate",IF(B.Premiums_DATA!J22=0,0,B.Premiums_DATA!J22/ECO!T60))))</f>
        <v>3124</v>
      </c>
      <c r="L63" s="74">
        <f>IF($C$4="National Currency",IF(B.Premiums_DATA!K22=0,0,B.Premiums_DATA!K22),IF($C$4="Current Exchange rate",IF(B.Premiums_DATA!K22=0,0,B.Premiums_DATA!K22/ECO!U25),IF($C$4="Constant Exchange rate",IF(B.Premiums_DATA!K22=0,0,B.Premiums_DATA!K22/ECO!U60))))</f>
        <v>3036</v>
      </c>
      <c r="M63" s="74">
        <f>IF($C$4="National Currency",IF(B.Premiums_DATA!L22=0,0,B.Premiums_DATA!L22),IF($C$4="Current Exchange rate",IF(B.Premiums_DATA!L22=0,0,B.Premiums_DATA!L22/ECO!V25),IF($C$4="Constant Exchange rate",IF(B.Premiums_DATA!L22=0,0,B.Premiums_DATA!L22/ECO!V60))))</f>
        <v>2893</v>
      </c>
      <c r="N63" s="74">
        <f>IF($C$4="National Currency",IF(B.Premiums_DATA!M22=0,0,B.Premiums_DATA!M22),IF($C$4="Current Exchange rate",IF(B.Premiums_DATA!M22=0,0,B.Premiums_DATA!M22/ECO!W25),IF($C$4="Constant Exchange rate",IF(B.Premiums_DATA!M22=0,0,B.Premiums_DATA!M22/ECO!W60))))</f>
        <v>2743</v>
      </c>
      <c r="O63" s="74">
        <f>IF($C$4="National Currency",IF(B.Premiums_DATA!N22=0,0,B.Premiums_DATA!N22),IF($C$4="Current Exchange rate",IF(B.Premiums_DATA!N22=0,0,B.Premiums_DATA!N22/ECO!X25),IF($C$4="Constant Exchange rate",IF(B.Premiums_DATA!N22=0,0,B.Premiums_DATA!N22/ECO!X60))))</f>
        <v>2574</v>
      </c>
      <c r="P63" s="74">
        <f>IF($C$4="National Currency",IF(B.Premiums_DATA!O22=0,0,B.Premiums_DATA!O22),IF($C$4="Current Exchange rate",IF(B.Premiums_DATA!O22=0,0,B.Premiums_DATA!O22/ECO!Y25),IF($C$4="Constant Exchange rate",IF(B.Premiums_DATA!O22=0,0,B.Premiums_DATA!O22/ECO!Y60))))</f>
        <v>2656</v>
      </c>
      <c r="Q63" s="48">
        <f t="shared" si="24"/>
        <v>5.849761424520151E-3</v>
      </c>
      <c r="R63" s="48">
        <f t="shared" si="25"/>
        <v>3.1857031857031926E-2</v>
      </c>
      <c r="S63" s="48">
        <f t="shared" si="26"/>
        <v>-0.30851340796667537</v>
      </c>
    </row>
    <row r="64" spans="3:31" ht="15" x14ac:dyDescent="0.25">
      <c r="C64" s="256"/>
      <c r="D64" s="257"/>
      <c r="E64" s="45" t="s">
        <v>16</v>
      </c>
      <c r="F64" s="74">
        <f>IF($C$4="National Currency",IF(B.Premiums_DATA!E23=0,0,B.Premiums_DATA!E23),IF($C$4="Current Exchange rate",IF(B.Premiums_DATA!E23=0,0,B.Premiums_DATA!E23/ECO!O26),IF($C$4="Constant Exchange rate",IF(B.Premiums_DATA!E23=0,0,B.Premiums_DATA!E23/ECO!O61))))</f>
        <v>142.01064382139148</v>
      </c>
      <c r="G64" s="74">
        <f>IF($C$4="National Currency",IF(B.Premiums_DATA!F23=0,0,B.Premiums_DATA!F23),IF($C$4="Current Exchange rate",IF(B.Premiums_DATA!F23=0,0,B.Premiums_DATA!F23/ECO!P26),IF($C$4="Constant Exchange rate",IF(B.Premiums_DATA!F23=0,0,B.Premiums_DATA!F23/ECO!P61))))</f>
        <v>157.84008307372793</v>
      </c>
      <c r="H64" s="74">
        <f>IF($C$4="National Currency",IF(B.Premiums_DATA!G23=0,0,B.Premiums_DATA!G23),IF($C$4="Current Exchange rate",IF(B.Premiums_DATA!G23=0,0,B.Premiums_DATA!G23/ECO!Q26),IF($C$4="Constant Exchange rate",IF(B.Premiums_DATA!G23=0,0,B.Premiums_DATA!G23/ECO!Q61))))</f>
        <v>181.35384215991692</v>
      </c>
      <c r="I64" s="74">
        <f>IF($C$4="National Currency",IF(B.Premiums_DATA!H23=0,0,B.Premiums_DATA!H23),IF($C$4="Current Exchange rate",IF(B.Premiums_DATA!H23=0,0,B.Premiums_DATA!H23/ECO!R26),IF($C$4="Constant Exchange rate",IF(B.Premiums_DATA!H23=0,0,B.Premiums_DATA!H23/ECO!R61))))</f>
        <v>209.61838006230528</v>
      </c>
      <c r="J64" s="74">
        <f>IF($C$4="National Currency",IF(B.Premiums_DATA!I23=0,0,B.Premiums_DATA!I23),IF($C$4="Current Exchange rate",IF(B.Premiums_DATA!I23=0,0,B.Premiums_DATA!I23/ECO!S26),IF($C$4="Constant Exchange rate",IF(B.Premiums_DATA!I23=0,0,B.Premiums_DATA!I23/ECO!S61))))</f>
        <v>240.65138888888887</v>
      </c>
      <c r="K64" s="74">
        <f>IF($C$4="National Currency",IF(B.Premiums_DATA!J23=0,0,B.Premiums_DATA!J23),IF($C$4="Current Exchange rate",IF(B.Premiums_DATA!J23=0,0,B.Premiums_DATA!J23/ECO!T26),IF($C$4="Constant Exchange rate",IF(B.Premiums_DATA!J23=0,0,B.Premiums_DATA!J23/ECO!T61))))</f>
        <v>247.43639667705085</v>
      </c>
      <c r="L64" s="74">
        <f>IF($C$4="National Currency",IF(B.Premiums_DATA!K23=0,0,B.Premiums_DATA!K23),IF($C$4="Current Exchange rate",IF(B.Premiums_DATA!K23=0,0,B.Premiums_DATA!K23/ECO!U26),IF($C$4="Constant Exchange rate",IF(B.Premiums_DATA!K23=0,0,B.Premiums_DATA!K23/ECO!U61))))</f>
        <v>257.92445482866043</v>
      </c>
      <c r="M64" s="74">
        <f>IF($C$4="National Currency",IF(B.Premiums_DATA!L23=0,0,B.Premiums_DATA!L23),IF($C$4="Current Exchange rate",IF(B.Premiums_DATA!L23=0,0,B.Premiums_DATA!L23/ECO!V26),IF($C$4="Constant Exchange rate",IF(B.Premiums_DATA!L23=0,0,B.Premiums_DATA!L23/ECO!V61))))</f>
        <v>269.69687824506752</v>
      </c>
      <c r="N64" s="74">
        <f>IF($C$4="National Currency",IF(B.Premiums_DATA!M23=0,0,B.Premiums_DATA!M23),IF($C$4="Current Exchange rate",IF(B.Premiums_DATA!M23=0,0,B.Premiums_DATA!M23/ECO!W26),IF($C$4="Constant Exchange rate",IF(B.Premiums_DATA!M23=0,0,B.Premiums_DATA!M23/ECO!W61))))</f>
        <v>285.42964693665624</v>
      </c>
      <c r="O64" s="74">
        <f>IF($C$4="National Currency",IF(B.Premiums_DATA!N23=0,0,B.Premiums_DATA!N23),IF($C$4="Current Exchange rate",IF(B.Premiums_DATA!N23=0,0,B.Premiums_DATA!N23/ECO!X26),IF($C$4="Constant Exchange rate",IF(B.Premiums_DATA!N23=0,0,B.Premiums_DATA!N23/ECO!X61))))</f>
        <v>287.51298026998961</v>
      </c>
      <c r="P64" s="74">
        <f>IF($C$4="National Currency",IF(B.Premiums_DATA!O23=0,0,B.Premiums_DATA!O23),IF($C$4="Current Exchange rate",IF(B.Premiums_DATA!O23=0,0,B.Premiums_DATA!O23/ECO!Y26),IF($C$4="Constant Exchange rate",IF(B.Premiums_DATA!O23=0,0,B.Premiums_DATA!O23/ECO!Y61))))</f>
        <v>287.51298026998961</v>
      </c>
      <c r="Q64" s="48">
        <f t="shared" si="24"/>
        <v>6.3323883321995803E-4</v>
      </c>
      <c r="R64" s="48">
        <f t="shared" si="25"/>
        <v>0</v>
      </c>
      <c r="S64" s="48">
        <f t="shared" si="26"/>
        <v>0.82154605263157898</v>
      </c>
    </row>
    <row r="65" spans="3:19" ht="15" x14ac:dyDescent="0.25">
      <c r="C65" s="256"/>
      <c r="D65" s="257"/>
      <c r="E65" s="45" t="s">
        <v>17</v>
      </c>
      <c r="F65" s="74">
        <f>IF($C$4="National Currency",IF(B.Premiums_DATA!E24=0,0,B.Premiums_DATA!E24),IF($C$4="Current Exchange rate",IF(B.Premiums_DATA!E24=0,0,B.Premiums_DATA!E24/ECO!O27),IF($C$4="Constant Exchange rate",IF(B.Premiums_DATA!E24=0,0,B.Premiums_DATA!E24/ECO!O62))))</f>
        <v>35187</v>
      </c>
      <c r="G65" s="74">
        <f>IF($C$4="National Currency",IF(B.Premiums_DATA!F24=0,0,B.Premiums_DATA!F24),IF($C$4="Current Exchange rate",IF(B.Premiums_DATA!F24=0,0,B.Premiums_DATA!F24/ECO!P27),IF($C$4="Constant Exchange rate",IF(B.Premiums_DATA!F24=0,0,B.Premiums_DATA!F24/ECO!P62))))</f>
        <v>34752</v>
      </c>
      <c r="H65" s="74">
        <f>IF($C$4="National Currency",IF(B.Premiums_DATA!G24=0,0,B.Premiums_DATA!G24),IF($C$4="Current Exchange rate",IF(B.Premiums_DATA!G24=0,0,B.Premiums_DATA!G24/ECO!Q27),IF($C$4="Constant Exchange rate",IF(B.Premiums_DATA!G24=0,0,B.Premiums_DATA!G24/ECO!Q62))))</f>
        <v>35476</v>
      </c>
      <c r="I65" s="74">
        <f>IF($C$4="National Currency",IF(B.Premiums_DATA!H24=0,0,B.Premiums_DATA!H24),IF($C$4="Current Exchange rate",IF(B.Premiums_DATA!H24=0,0,B.Premiums_DATA!H24/ECO!R27),IF($C$4="Constant Exchange rate",IF(B.Premiums_DATA!H24=0,0,B.Premiums_DATA!H24/ECO!R62))))</f>
        <v>36095</v>
      </c>
      <c r="J65" s="74">
        <f>IF($C$4="National Currency",IF(B.Premiums_DATA!I24=0,0,B.Premiums_DATA!I24),IF($C$4="Current Exchange rate",IF(B.Premiums_DATA!I24=0,0,B.Premiums_DATA!I24/ECO!S27),IF($C$4="Constant Exchange rate",IF(B.Premiums_DATA!I24=0,0,B.Premiums_DATA!I24/ECO!S62))))</f>
        <v>35731</v>
      </c>
      <c r="K65" s="74">
        <f>IF($C$4="National Currency",IF(B.Premiums_DATA!J24=0,0,B.Premiums_DATA!J24),IF($C$4="Current Exchange rate",IF(B.Premiums_DATA!J24=0,0,B.Premiums_DATA!J24/ECO!T27),IF($C$4="Constant Exchange rate",IF(B.Premiums_DATA!J24=0,0,B.Premiums_DATA!J24/ECO!T62))))</f>
        <v>34907</v>
      </c>
      <c r="L65" s="74">
        <f>IF($C$4="National Currency",IF(B.Premiums_DATA!K24=0,0,B.Premiums_DATA!K24),IF($C$4="Current Exchange rate",IF(B.Premiums_DATA!K24=0,0,B.Premiums_DATA!K24/ECO!U27),IF($C$4="Constant Exchange rate",IF(B.Premiums_DATA!K24=0,0,B.Premiums_DATA!K24/ECO!U62))))</f>
        <v>35251</v>
      </c>
      <c r="M65" s="74">
        <f>IF($C$4="National Currency",IF(B.Premiums_DATA!L24=0,0,B.Premiums_DATA!L24),IF($C$4="Current Exchange rate",IF(B.Premiums_DATA!L24=0,0,B.Premiums_DATA!L24/ECO!V27),IF($C$4="Constant Exchange rate",IF(B.Premiums_DATA!L24=0,0,B.Premiums_DATA!L24/ECO!V62))))</f>
        <v>35942</v>
      </c>
      <c r="N65" s="74">
        <f>IF($C$4="National Currency",IF(B.Premiums_DATA!M24=0,0,B.Premiums_DATA!M24),IF($C$4="Current Exchange rate",IF(B.Premiums_DATA!M24=0,0,B.Premiums_DATA!M24/ECO!W27),IF($C$4="Constant Exchange rate",IF(B.Premiums_DATA!M24=0,0,B.Premiums_DATA!M24/ECO!W62))))</f>
        <v>35014</v>
      </c>
      <c r="O65" s="74">
        <f>IF($C$4="National Currency",IF(B.Premiums_DATA!N24=0,0,B.Premiums_DATA!N24),IF($C$4="Current Exchange rate",IF(B.Premiums_DATA!N24=0,0,B.Premiums_DATA!N24/ECO!X27),IF($C$4="Constant Exchange rate",IF(B.Premiums_DATA!N24=0,0,B.Premiums_DATA!N24/ECO!X62))))</f>
        <v>33314</v>
      </c>
      <c r="P65" s="74">
        <f>IF($C$4="National Currency",IF(B.Premiums_DATA!O24=0,0,B.Premiums_DATA!O24),IF($C$4="Current Exchange rate",IF(B.Premiums_DATA!O24=0,0,B.Premiums_DATA!O24/ECO!Y27),IF($C$4="Constant Exchange rate",IF(B.Premiums_DATA!O24=0,0,B.Premiums_DATA!O24/ECO!Y62))))</f>
        <v>32425.132000000001</v>
      </c>
      <c r="Q65" s="48">
        <f t="shared" si="24"/>
        <v>7.1415393960306453E-2</v>
      </c>
      <c r="R65" s="48">
        <f t="shared" si="25"/>
        <v>-2.6681515278861645E-2</v>
      </c>
      <c r="S65" s="48">
        <f t="shared" si="26"/>
        <v>-6.6956376611417956E-2</v>
      </c>
    </row>
    <row r="66" spans="3:19" ht="15" x14ac:dyDescent="0.25">
      <c r="C66" s="256"/>
      <c r="D66" s="257"/>
      <c r="E66" s="45" t="s">
        <v>18</v>
      </c>
      <c r="F66" s="74">
        <f>IF($C$4="National Currency",IF(B.Premiums_DATA!E25=0,0,B.Premiums_DATA!E25),IF($C$4="Current Exchange rate",IF(B.Premiums_DATA!E25=0,0,B.Premiums_DATA!E25/ECO!O28),IF($C$4="Constant Exchange rate",IF(B.Premiums_DATA!E25=0,0,B.Premiums_DATA!E25/ECO!O63))))</f>
        <v>149.70059880239523</v>
      </c>
      <c r="G66" s="74">
        <f>IF($C$4="National Currency",IF(B.Premiums_DATA!F25=0,0,B.Premiums_DATA!F25),IF($C$4="Current Exchange rate",IF(B.Premiums_DATA!F25=0,0,B.Premiums_DATA!F25/ECO!P28),IF($C$4="Constant Exchange rate",IF(B.Premiums_DATA!F25=0,0,B.Premiums_DATA!F25/ECO!P63))))</f>
        <v>149.70059880239523</v>
      </c>
      <c r="H66" s="74">
        <f>IF($C$4="National Currency",IF(B.Premiums_DATA!G25=0,0,B.Premiums_DATA!G25),IF($C$4="Current Exchange rate",IF(B.Premiums_DATA!G25=0,0,B.Premiums_DATA!G25/ECO!Q28),IF($C$4="Constant Exchange rate",IF(B.Premiums_DATA!G25=0,0,B.Premiums_DATA!G25/ECO!Q63))))</f>
        <v>182.96739853626082</v>
      </c>
      <c r="I66" s="74">
        <f>IF($C$4="National Currency",IF(B.Premiums_DATA!H25=0,0,B.Premiums_DATA!H25),IF($C$4="Current Exchange rate",IF(B.Premiums_DATA!H25=0,0,B.Premiums_DATA!H25/ECO!R28),IF($C$4="Constant Exchange rate",IF(B.Premiums_DATA!H25=0,0,B.Premiums_DATA!H25/ECO!R63))))</f>
        <v>236.36061210911512</v>
      </c>
      <c r="J66" s="74">
        <f>IF($C$4="National Currency",IF(B.Premiums_DATA!I25=0,0,B.Premiums_DATA!I25),IF($C$4="Current Exchange rate",IF(B.Premiums_DATA!I25=0,0,B.Premiums_DATA!I25/ECO!S28),IF($C$4="Constant Exchange rate",IF(B.Premiums_DATA!I25=0,0,B.Premiums_DATA!I25/ECO!S63))))</f>
        <v>309.96340652029278</v>
      </c>
      <c r="K66" s="74">
        <f>IF($C$4="National Currency",IF(B.Premiums_DATA!J25=0,0,B.Premiums_DATA!J25),IF($C$4="Current Exchange rate",IF(B.Premiums_DATA!J25=0,0,B.Premiums_DATA!J25/ECO!T28),IF($C$4="Constant Exchange rate",IF(B.Premiums_DATA!J25=0,0,B.Premiums_DATA!J25/ECO!T63))))</f>
        <v>441.61676646706587</v>
      </c>
      <c r="L66" s="74">
        <f>IF($C$4="National Currency",IF(B.Premiums_DATA!K25=0,0,B.Premiums_DATA!K25),IF($C$4="Current Exchange rate",IF(B.Premiums_DATA!K25=0,0,B.Premiums_DATA!K25/ECO!U28),IF($C$4="Constant Exchange rate",IF(B.Premiums_DATA!K25=0,0,B.Premiums_DATA!K25/ECO!U63))))</f>
        <v>467.39853626081174</v>
      </c>
      <c r="M66" s="74">
        <f>IF($C$4="National Currency",IF(B.Premiums_DATA!L25=0,0,B.Premiums_DATA!L25),IF($C$4="Current Exchange rate",IF(B.Premiums_DATA!L25=0,0,B.Premiums_DATA!L25/ECO!V28),IF($C$4="Constant Exchange rate",IF(B.Premiums_DATA!L25=0,0,B.Premiums_DATA!L25/ECO!V63))))</f>
        <v>405.35595475715235</v>
      </c>
      <c r="N66" s="74">
        <f>IF($C$4="National Currency",IF(B.Premiums_DATA!M25=0,0,B.Premiums_DATA!M25),IF($C$4="Current Exchange rate",IF(B.Premiums_DATA!M25=0,0,B.Premiums_DATA!M25/ECO!W28),IF($C$4="Constant Exchange rate",IF(B.Premiums_DATA!M25=0,0,B.Premiums_DATA!M25/ECO!W63))))</f>
        <v>700.26613439787093</v>
      </c>
      <c r="O66" s="74">
        <f>IF($C$4="National Currency",IF(B.Premiums_DATA!N25=0,0,B.Premiums_DATA!N25),IF($C$4="Current Exchange rate",IF(B.Premiums_DATA!N25=0,0,B.Premiums_DATA!N25/ECO!X28),IF($C$4="Constant Exchange rate",IF(B.Premiums_DATA!N25=0,0,B.Premiums_DATA!N25/ECO!X63))))</f>
        <v>773.4530938123753</v>
      </c>
      <c r="P66" s="74">
        <f>IF($C$4="National Currency",IF(B.Premiums_DATA!O25=0,0,B.Premiums_DATA!O25),IF($C$4="Current Exchange rate",IF(B.Premiums_DATA!O25=0,0,B.Premiums_DATA!O25/ECO!Y28),IF($C$4="Constant Exchange rate",IF(B.Premiums_DATA!O25=0,0,B.Premiums_DATA!O25/ECO!Y63))))</f>
        <v>772.62142381902868</v>
      </c>
      <c r="Q66" s="48">
        <f t="shared" si="24"/>
        <v>1.7016758286198751E-3</v>
      </c>
      <c r="R66" s="48">
        <f t="shared" si="25"/>
        <v>-1.0752688172043223E-3</v>
      </c>
      <c r="S66" s="48">
        <f t="shared" si="26"/>
        <v>4.1611111111111105</v>
      </c>
    </row>
    <row r="67" spans="3:19" ht="15" x14ac:dyDescent="0.25">
      <c r="C67" s="256"/>
      <c r="D67" s="257"/>
      <c r="E67" s="45" t="s">
        <v>19</v>
      </c>
      <c r="F67" s="74">
        <f>IF($C$4="National Currency",IF(B.Premiums_DATA!E26=0,0,B.Premiums_DATA!E26),IF($C$4="Current Exchange rate",IF(B.Premiums_DATA!E26=0,0,B.Premiums_DATA!E26/ECO!O29),IF($C$4="Constant Exchange rate",IF(B.Premiums_DATA!E26=0,0,B.Premiums_DATA!E26/ECO!O64))))</f>
        <v>465</v>
      </c>
      <c r="G67" s="74">
        <f>IF($C$4="National Currency",IF(B.Premiums_DATA!F26=0,0,B.Premiums_DATA!F26),IF($C$4="Current Exchange rate",IF(B.Premiums_DATA!F26=0,0,B.Premiums_DATA!F26/ECO!P29),IF($C$4="Constant Exchange rate",IF(B.Premiums_DATA!F26=0,0,B.Premiums_DATA!F26/ECO!P64))))</f>
        <v>523</v>
      </c>
      <c r="H67" s="74">
        <f>IF($C$4="National Currency",IF(B.Premiums_DATA!G26=0,0,B.Premiums_DATA!G26),IF($C$4="Current Exchange rate",IF(B.Premiums_DATA!G26=0,0,B.Premiums_DATA!G26/ECO!Q29),IF($C$4="Constant Exchange rate",IF(B.Premiums_DATA!G26=0,0,B.Premiums_DATA!G26/ECO!Q64))))</f>
        <v>545</v>
      </c>
      <c r="I67" s="74">
        <f>IF($C$4="National Currency",IF(B.Premiums_DATA!H26=0,0,B.Premiums_DATA!H26),IF($C$4="Current Exchange rate",IF(B.Premiums_DATA!H26=0,0,B.Premiums_DATA!H26/ECO!R29),IF($C$4="Constant Exchange rate",IF(B.Premiums_DATA!H26=0,0,B.Premiums_DATA!H26/ECO!R64))))</f>
        <v>584</v>
      </c>
      <c r="J67" s="74">
        <f>IF($C$4="National Currency",IF(B.Premiums_DATA!I26=0,0,B.Premiums_DATA!I26),IF($C$4="Current Exchange rate",IF(B.Premiums_DATA!I26=0,0,B.Premiums_DATA!I26/ECO!S29),IF($C$4="Constant Exchange rate",IF(B.Premiums_DATA!I26=0,0,B.Premiums_DATA!I26/ECO!S64))))</f>
        <v>534</v>
      </c>
      <c r="K67" s="74">
        <f>IF($C$4="National Currency",IF(B.Premiums_DATA!J26=0,0,B.Premiums_DATA!J26),IF($C$4="Current Exchange rate",IF(B.Premiums_DATA!J26=0,0,B.Premiums_DATA!J26/ECO!T29),IF($C$4="Constant Exchange rate",IF(B.Premiums_DATA!J26=0,0,B.Premiums_DATA!J26/ECO!T64))))</f>
        <v>537</v>
      </c>
      <c r="L67" s="74">
        <f>IF($C$4="National Currency",IF(B.Premiums_DATA!K26=0,0,B.Premiums_DATA!K26),IF($C$4="Current Exchange rate",IF(B.Premiums_DATA!K26=0,0,B.Premiums_DATA!K26/ECO!U29),IF($C$4="Constant Exchange rate",IF(B.Premiums_DATA!K26=0,0,B.Premiums_DATA!K26/ECO!U64))))</f>
        <v>745</v>
      </c>
      <c r="M67" s="74">
        <f>IF($C$4="National Currency",IF(B.Premiums_DATA!L26=0,0,B.Premiums_DATA!L26),IF($C$4="Current Exchange rate",IF(B.Premiums_DATA!L26=0,0,B.Premiums_DATA!L26/ECO!V29),IF($C$4="Constant Exchange rate",IF(B.Premiums_DATA!L26=0,0,B.Premiums_DATA!L26/ECO!V64))))</f>
        <v>752.6</v>
      </c>
      <c r="N67" s="74">
        <f>IF($C$4="National Currency",IF(B.Premiums_DATA!M26=0,0,B.Premiums_DATA!M26),IF($C$4="Current Exchange rate",IF(B.Premiums_DATA!M26=0,0,B.Premiums_DATA!M26/ECO!W29),IF($C$4="Constant Exchange rate",IF(B.Premiums_DATA!M26=0,0,B.Premiums_DATA!M26/ECO!W64))))</f>
        <v>798.9</v>
      </c>
      <c r="O67" s="74">
        <f>IF($C$4="National Currency",IF(B.Premiums_DATA!N26=0,0,B.Premiums_DATA!N26),IF($C$4="Current Exchange rate",IF(B.Premiums_DATA!N26=0,0,B.Premiums_DATA!N26/ECO!X29),IF($C$4="Constant Exchange rate",IF(B.Premiums_DATA!N26=0,0,B.Premiums_DATA!N26/ECO!X64))))</f>
        <v>825</v>
      </c>
      <c r="P67" s="74">
        <f>IF($C$4="National Currency",IF(B.Premiums_DATA!O26=0,0,B.Premiums_DATA!O26),IF($C$4="Current Exchange rate",IF(B.Premiums_DATA!O26=0,0,B.Premiums_DATA!O26/ECO!Y29),IF($C$4="Constant Exchange rate",IF(B.Premiums_DATA!O26=0,0,B.Premiums_DATA!O26/ECO!Y64))))</f>
        <v>831</v>
      </c>
      <c r="Q67" s="48">
        <f t="shared" si="24"/>
        <v>1.8302529155784057E-3</v>
      </c>
      <c r="R67" s="48">
        <f t="shared" si="25"/>
        <v>7.2727272727273196E-3</v>
      </c>
      <c r="S67" s="48">
        <f t="shared" si="26"/>
        <v>0.58891013384321234</v>
      </c>
    </row>
    <row r="68" spans="3:19" ht="15" x14ac:dyDescent="0.25">
      <c r="C68" s="256"/>
      <c r="D68" s="257"/>
      <c r="E68" s="45" t="s">
        <v>20</v>
      </c>
      <c r="F68" s="74">
        <f>IF($C$4="National Currency",IF(B.Premiums_DATA!E27=0,0,B.Premiums_DATA!E27),IF($C$4="Current Exchange rate",IF(B.Premiums_DATA!E27=0,0,B.Premiums_DATA!E27/ECO!O30),IF($C$4="Constant Exchange rate",IF(B.Premiums_DATA!E27=0,0,B.Premiums_DATA!E27/ECO!O65))))</f>
        <v>173.60557768924303</v>
      </c>
      <c r="G68" s="74">
        <f>IF($C$4="National Currency",IF(B.Premiums_DATA!F27=0,0,B.Premiums_DATA!F27),IF($C$4="Current Exchange rate",IF(B.Premiums_DATA!F27=0,0,B.Premiums_DATA!F27/ECO!P30),IF($C$4="Constant Exchange rate",IF(B.Premiums_DATA!F27=0,0,B.Premiums_DATA!F27/ECO!P65))))</f>
        <v>198.63403528742174</v>
      </c>
      <c r="H68" s="74">
        <f>IF($C$4="National Currency",IF(B.Premiums_DATA!G27=0,0,B.Premiums_DATA!G27),IF($C$4="Current Exchange rate",IF(B.Premiums_DATA!G27=0,0,B.Premiums_DATA!G27/ECO!Q30),IF($C$4="Constant Exchange rate",IF(B.Premiums_DATA!G27=0,0,B.Premiums_DATA!G27/ECO!Q65))))</f>
        <v>257.22822993739328</v>
      </c>
      <c r="I68" s="74">
        <f>IF($C$4="National Currency",IF(B.Premiums_DATA!H27=0,0,B.Premiums_DATA!H27),IF($C$4="Current Exchange rate",IF(B.Premiums_DATA!H27=0,0,B.Premiums_DATA!H27/ECO!R30),IF($C$4="Constant Exchange rate",IF(B.Premiums_DATA!H27=0,0,B.Premiums_DATA!H27/ECO!R65))))</f>
        <v>384.30563460443938</v>
      </c>
      <c r="J68" s="74">
        <f>IF($C$4="National Currency",IF(B.Premiums_DATA!I27=0,0,B.Premiums_DATA!I27),IF($C$4="Current Exchange rate",IF(B.Premiums_DATA!I27=0,0,B.Premiums_DATA!I27/ECO!S30),IF($C$4="Constant Exchange rate",IF(B.Premiums_DATA!I27=0,0,B.Premiums_DATA!I27/ECO!S65))))</f>
        <v>432.11439954467846</v>
      </c>
      <c r="K68" s="74">
        <f>IF($C$4="National Currency",IF(B.Premiums_DATA!J27=0,0,B.Premiums_DATA!J27),IF($C$4="Current Exchange rate",IF(B.Premiums_DATA!J27=0,0,B.Premiums_DATA!J27/ECO!T30),IF($C$4="Constant Exchange rate",IF(B.Premiums_DATA!J27=0,0,B.Premiums_DATA!J27/ECO!T65))))</f>
        <v>278.1303357996585</v>
      </c>
      <c r="L68" s="74">
        <f>IF($C$4="National Currency",IF(B.Premiums_DATA!K27=0,0,B.Premiums_DATA!K27),IF($C$4="Current Exchange rate",IF(B.Premiums_DATA!K27=0,0,B.Premiums_DATA!K27/ECO!U30),IF($C$4="Constant Exchange rate",IF(B.Premiums_DATA!K27=0,0,B.Premiums_DATA!K27/ECO!U65))))</f>
        <v>224.00398406374504</v>
      </c>
      <c r="M68" s="74">
        <f>IF($C$4="National Currency",IF(B.Premiums_DATA!L27=0,0,B.Premiums_DATA!L27),IF($C$4="Current Exchange rate",IF(B.Premiums_DATA!L27=0,0,B.Premiums_DATA!L27/ECO!V30),IF($C$4="Constant Exchange rate",IF(B.Premiums_DATA!L27=0,0,B.Premiums_DATA!L27/ECO!V65))))</f>
        <v>287.62094479225954</v>
      </c>
      <c r="N68" s="74">
        <f>IF($C$4="National Currency",IF(B.Premiums_DATA!M27=0,0,B.Premiums_DATA!M27),IF($C$4="Current Exchange rate",IF(B.Premiums_DATA!M27=0,0,B.Premiums_DATA!M27/ECO!W30),IF($C$4="Constant Exchange rate",IF(B.Premiums_DATA!M27=0,0,B.Premiums_DATA!M27/ECO!W65))))</f>
        <v>319.42231075697214</v>
      </c>
      <c r="O68" s="74">
        <f>IF($C$4="National Currency",IF(B.Premiums_DATA!N27=0,0,B.Premiums_DATA!N27),IF($C$4="Current Exchange rate",IF(B.Premiums_DATA!N27=0,0,B.Premiums_DATA!N27/ECO!X30),IF($C$4="Constant Exchange rate",IF(B.Premiums_DATA!N27=0,0,B.Premiums_DATA!N27/ECO!X65))))</f>
        <v>443.93853158793399</v>
      </c>
      <c r="P68" s="74">
        <f>IF($C$4="National Currency",IF(B.Premiums_DATA!O27=0,0,B.Premiums_DATA!O27),IF($C$4="Current Exchange rate",IF(B.Premiums_DATA!O27=0,0,B.Premiums_DATA!O27/ECO!Y30),IF($C$4="Constant Exchange rate",IF(B.Premiums_DATA!O27=0,0,B.Premiums_DATA!O27/ECO!Y65))))</f>
        <v>327.05</v>
      </c>
      <c r="Q68" s="48">
        <f t="shared" si="24"/>
        <v>7.2031794950651936E-4</v>
      </c>
      <c r="R68" s="48">
        <f t="shared" si="25"/>
        <v>-0.26329891025641028</v>
      </c>
      <c r="S68" s="48">
        <f t="shared" si="26"/>
        <v>0.64649527220630376</v>
      </c>
    </row>
    <row r="69" spans="3:19" ht="15" x14ac:dyDescent="0.25">
      <c r="C69" s="256"/>
      <c r="D69" s="257"/>
      <c r="E69" s="45" t="s">
        <v>21</v>
      </c>
      <c r="F69" s="74">
        <f>IF($C$4="National Currency",IF(B.Premiums_DATA!E28=0,0,B.Premiums_DATA!E28),IF($C$4="Current Exchange rate",IF(B.Premiums_DATA!E28=0,0,B.Premiums_DATA!E28/ECO!O31),IF($C$4="Constant Exchange rate",IF(B.Premiums_DATA!E28=0,0,B.Premiums_DATA!E28/ECO!O66))))</f>
        <v>181.49605743485546</v>
      </c>
      <c r="G69" s="74">
        <f>IF($C$4="National Currency",IF(B.Premiums_DATA!F28=0,0,B.Premiums_DATA!F28),IF($C$4="Current Exchange rate",IF(B.Premiums_DATA!F28=0,0,B.Premiums_DATA!F28/ECO!P31),IF($C$4="Constant Exchange rate",IF(B.Premiums_DATA!F28=0,0,B.Premiums_DATA!F28/ECO!P66))))</f>
        <v>189.74639815604874</v>
      </c>
      <c r="H69" s="74">
        <f>IF($C$4="National Currency",IF(B.Premiums_DATA!G28=0,0,B.Premiums_DATA!G28),IF($C$4="Current Exchange rate",IF(B.Premiums_DATA!G28=0,0,B.Premiums_DATA!G28/ECO!Q31),IF($C$4="Constant Exchange rate",IF(B.Premiums_DATA!G28=0,0,B.Premiums_DATA!G28/ECO!Q66))))</f>
        <v>197.99673887724202</v>
      </c>
      <c r="I69" s="74">
        <f>IF($C$4="National Currency",IF(B.Premiums_DATA!H28=0,0,B.Premiums_DATA!H28),IF($C$4="Current Exchange rate",IF(B.Premiums_DATA!H28=0,0,B.Premiums_DATA!H28/ECO!R31),IF($C$4="Constant Exchange rate",IF(B.Premiums_DATA!H28=0,0,B.Premiums_DATA!H28/ECO!R66))))</f>
        <v>204.98485907290939</v>
      </c>
      <c r="J69" s="74">
        <f>IF($C$4="National Currency",IF(B.Premiums_DATA!I28=0,0,B.Premiums_DATA!I28),IF($C$4="Current Exchange rate",IF(B.Premiums_DATA!I28=0,0,B.Premiums_DATA!I28/ECO!S31),IF($C$4="Constant Exchange rate",IF(B.Premiums_DATA!I28=0,0,B.Premiums_DATA!I28/ECO!S66))))</f>
        <v>98.9</v>
      </c>
      <c r="K69" s="74">
        <f>IF($C$4="National Currency",IF(B.Premiums_DATA!J28=0,0,B.Premiums_DATA!J28),IF($C$4="Current Exchange rate",IF(B.Premiums_DATA!J28=0,0,B.Premiums_DATA!J28/ECO!T31),IF($C$4="Constant Exchange rate",IF(B.Premiums_DATA!J28=0,0,B.Premiums_DATA!J28/ECO!T66))))</f>
        <v>101</v>
      </c>
      <c r="L69" s="74">
        <f>IF($C$4="National Currency",IF(B.Premiums_DATA!K28=0,0,B.Premiums_DATA!K28),IF($C$4="Current Exchange rate",IF(B.Premiums_DATA!K28=0,0,B.Premiums_DATA!K28/ECO!U31),IF($C$4="Constant Exchange rate",IF(B.Premiums_DATA!K28=0,0,B.Premiums_DATA!K28/ECO!U66))))</f>
        <v>103</v>
      </c>
      <c r="M69" s="74">
        <f>IF($C$4="National Currency",IF(B.Premiums_DATA!L28=0,0,B.Premiums_DATA!L28),IF($C$4="Current Exchange rate",IF(B.Premiums_DATA!L28=0,0,B.Premiums_DATA!L28/ECO!V31),IF($C$4="Constant Exchange rate",IF(B.Premiums_DATA!L28=0,0,B.Premiums_DATA!L28/ECO!V66))))</f>
        <v>100.9</v>
      </c>
      <c r="N69" s="74">
        <f>IF($C$4="National Currency",IF(B.Premiums_DATA!M28=0,0,B.Premiums_DATA!M28),IF($C$4="Current Exchange rate",IF(B.Premiums_DATA!M28=0,0,B.Premiums_DATA!M28/ECO!W31),IF($C$4="Constant Exchange rate",IF(B.Premiums_DATA!M28=0,0,B.Premiums_DATA!M28/ECO!W66))))</f>
        <v>98.2</v>
      </c>
      <c r="O69" s="74">
        <f>IF($C$4="National Currency",IF(B.Premiums_DATA!N28=0,0,B.Premiums_DATA!N28),IF($C$4="Current Exchange rate",IF(B.Premiums_DATA!N28=0,0,B.Premiums_DATA!N28/ECO!X31),IF($C$4="Constant Exchange rate",IF(B.Premiums_DATA!N28=0,0,B.Premiums_DATA!N28/ECO!X66))))</f>
        <v>107.7</v>
      </c>
      <c r="P69" s="74">
        <f>IF($C$4="National Currency",IF(B.Premiums_DATA!O28=0,0,B.Premiums_DATA!O28),IF($C$4="Current Exchange rate",IF(B.Premiums_DATA!O28=0,0,B.Premiums_DATA!O28/ECO!Y31),IF($C$4="Constant Exchange rate",IF(B.Premiums_DATA!O28=0,0,B.Premiums_DATA!O28/ECO!Y66))))</f>
        <v>116.7</v>
      </c>
      <c r="Q69" s="48">
        <f t="shared" si="24"/>
        <v>2.5702829753068587E-4</v>
      </c>
      <c r="R69" s="48">
        <f t="shared" si="25"/>
        <v>8.3565459610027926E-2</v>
      </c>
      <c r="S69" s="48">
        <f t="shared" si="26"/>
        <v>-0.38496856259677126</v>
      </c>
    </row>
    <row r="70" spans="3:19" ht="15" x14ac:dyDescent="0.25">
      <c r="C70" s="256"/>
      <c r="D70" s="257"/>
      <c r="E70" s="45" t="s">
        <v>22</v>
      </c>
      <c r="F70" s="74">
        <f>IF($C$4="National Currency",IF(B.Premiums_DATA!E29=0,0,B.Premiums_DATA!E29),IF($C$4="Current Exchange rate",IF(B.Premiums_DATA!E29=0,0,B.Premiums_DATA!E29/ECO!O32),IF($C$4="Constant Exchange rate",IF(B.Premiums_DATA!E29=0,0,B.Premiums_DATA!E29/ECO!O67))))</f>
        <v>23574</v>
      </c>
      <c r="G70" s="74">
        <f>IF($C$4="National Currency",IF(B.Premiums_DATA!F29=0,0,B.Premiums_DATA!F29),IF($C$4="Current Exchange rate",IF(B.Premiums_DATA!F29=0,0,B.Premiums_DATA!F29/ECO!P32),IF($C$4="Constant Exchange rate",IF(B.Premiums_DATA!F29=0,0,B.Premiums_DATA!F29/ECO!P67))))</f>
        <v>23695</v>
      </c>
      <c r="H70" s="74">
        <f>IF($C$4="National Currency",IF(B.Premiums_DATA!G29=0,0,B.Premiums_DATA!G29),IF($C$4="Current Exchange rate",IF(B.Premiums_DATA!G29=0,0,B.Premiums_DATA!G29/ECO!Q32),IF($C$4="Constant Exchange rate",IF(B.Premiums_DATA!G29=0,0,B.Premiums_DATA!G29/ECO!Q67))))</f>
        <v>47878</v>
      </c>
      <c r="I70" s="74">
        <f>IF($C$4="National Currency",IF(B.Premiums_DATA!H29=0,0,B.Premiums_DATA!H29),IF($C$4="Current Exchange rate",IF(B.Premiums_DATA!H29=0,0,B.Premiums_DATA!H29/ECO!R32),IF($C$4="Constant Exchange rate",IF(B.Premiums_DATA!H29=0,0,B.Premiums_DATA!H29/ECO!R67))))</f>
        <v>48516</v>
      </c>
      <c r="J70" s="74">
        <f>IF($C$4="National Currency",IF(B.Premiums_DATA!I29=0,0,B.Premiums_DATA!I29),IF($C$4="Current Exchange rate",IF(B.Premiums_DATA!I29=0,0,B.Premiums_DATA!I29/ECO!S32),IF($C$4="Constant Exchange rate",IF(B.Premiums_DATA!I29=0,0,B.Premiums_DATA!I29/ECO!S67))))</f>
        <v>52067</v>
      </c>
      <c r="K70" s="74">
        <f>IF($C$4="National Currency",IF(B.Premiums_DATA!J29=0,0,B.Premiums_DATA!J29),IF($C$4="Current Exchange rate",IF(B.Premiums_DATA!J29=0,0,B.Premiums_DATA!J29/ECO!T32),IF($C$4="Constant Exchange rate",IF(B.Premiums_DATA!J29=0,0,B.Premiums_DATA!J29/ECO!T67))))</f>
        <v>53282</v>
      </c>
      <c r="L70" s="74">
        <f>IF($C$4="National Currency",IF(B.Premiums_DATA!K29=0,0,B.Premiums_DATA!K29),IF($C$4="Current Exchange rate",IF(B.Premiums_DATA!K29=0,0,B.Premiums_DATA!K29/ECO!U32),IF($C$4="Constant Exchange rate",IF(B.Premiums_DATA!K29=0,0,B.Premiums_DATA!K29/ECO!U67))))</f>
        <v>56292</v>
      </c>
      <c r="M70" s="74">
        <f>IF($C$4="National Currency",IF(B.Premiums_DATA!L29=0,0,B.Premiums_DATA!L29),IF($C$4="Current Exchange rate",IF(B.Premiums_DATA!L29=0,0,B.Premiums_DATA!L29/ECO!V32),IF($C$4="Constant Exchange rate",IF(B.Premiums_DATA!L29=0,0,B.Premiums_DATA!L29/ECO!V67))))</f>
        <v>56841</v>
      </c>
      <c r="N70" s="74">
        <f>IF($C$4="National Currency",IF(B.Premiums_DATA!M29=0,0,B.Premiums_DATA!M29),IF($C$4="Current Exchange rate",IF(B.Premiums_DATA!M29=0,0,B.Premiums_DATA!M29/ECO!W32),IF($C$4="Constant Exchange rate",IF(B.Premiums_DATA!M29=0,0,B.Premiums_DATA!M29/ECO!W67))))</f>
        <v>56161</v>
      </c>
      <c r="O70" s="74">
        <f>IF($C$4="National Currency",IF(B.Premiums_DATA!N29=0,0,B.Premiums_DATA!N29),IF($C$4="Current Exchange rate",IF(B.Premiums_DATA!N29=0,0,B.Premiums_DATA!N29/ECO!X32),IF($C$4="Constant Exchange rate",IF(B.Premiums_DATA!N29=0,0,B.Premiums_DATA!N29/ECO!X67))))</f>
        <v>57186</v>
      </c>
      <c r="P70" s="74">
        <f>IF($C$4="National Currency",IF(B.Premiums_DATA!O29=0,0,B.Premiums_DATA!O29),IF($C$4="Current Exchange rate",IF(B.Premiums_DATA!O29=0,0,B.Premiums_DATA!O29/ECO!Y32),IF($C$4="Constant Exchange rate",IF(B.Premiums_DATA!O29=0,0,B.Premiums_DATA!O29/ECO!Y67))))</f>
        <v>56301</v>
      </c>
      <c r="Q70" s="48">
        <f t="shared" si="24"/>
        <v>0.12400128688324888</v>
      </c>
      <c r="R70" s="48">
        <f t="shared" si="25"/>
        <v>-1.5475815759101841E-2</v>
      </c>
      <c r="S70" s="48">
        <f t="shared" si="26"/>
        <v>1.3760709010339736</v>
      </c>
    </row>
    <row r="71" spans="3:19" ht="15" x14ac:dyDescent="0.25">
      <c r="C71" s="256"/>
      <c r="D71" s="257"/>
      <c r="E71" s="45" t="s">
        <v>23</v>
      </c>
      <c r="F71" s="74">
        <f>IF($C$4="National Currency",IF(B.Premiums_DATA!E30=0,0,B.Premiums_DATA!E30),IF($C$4="Current Exchange rate",IF(B.Premiums_DATA!E30=0,0,B.Premiums_DATA!E30/ECO!O33),IF($C$4="Constant Exchange rate",IF(B.Premiums_DATA!E30=0,0,B.Premiums_DATA!E30/ECO!O68))))</f>
        <v>3792.7449679274496</v>
      </c>
      <c r="G71" s="74">
        <f>IF($C$4="National Currency",IF(B.Premiums_DATA!F30=0,0,B.Premiums_DATA!F30),IF($C$4="Current Exchange rate",IF(B.Premiums_DATA!F30=0,0,B.Premiums_DATA!F30/ECO!P33),IF($C$4="Constant Exchange rate",IF(B.Premiums_DATA!F30=0,0,B.Premiums_DATA!F30/ECO!P68))))</f>
        <v>3903.7823490378237</v>
      </c>
      <c r="H71" s="74">
        <f>IF($C$4="National Currency",IF(B.Premiums_DATA!G30=0,0,B.Premiums_DATA!G30),IF($C$4="Current Exchange rate",IF(B.Premiums_DATA!G30=0,0,B.Premiums_DATA!G30/ECO!Q33),IF($C$4="Constant Exchange rate",IF(B.Premiums_DATA!G30=0,0,B.Premiums_DATA!G30/ECO!Q68))))</f>
        <v>4007.0780800707807</v>
      </c>
      <c r="I71" s="74">
        <f>IF($C$4="National Currency",IF(B.Premiums_DATA!H30=0,0,B.Premiums_DATA!H30),IF($C$4="Current Exchange rate",IF(B.Premiums_DATA!H30=0,0,B.Premiums_DATA!H30/ECO!R33),IF($C$4="Constant Exchange rate",IF(B.Premiums_DATA!H30=0,0,B.Premiums_DATA!H30/ECO!R68))))</f>
        <v>4072.882105728821</v>
      </c>
      <c r="J71" s="74">
        <f>IF($C$4="National Currency",IF(B.Premiums_DATA!I30=0,0,B.Premiums_DATA!I30),IF($C$4="Current Exchange rate",IF(B.Premiums_DATA!I30=0,0,B.Premiums_DATA!I30/ECO!S33),IF($C$4="Constant Exchange rate",IF(B.Premiums_DATA!I30=0,0,B.Premiums_DATA!I30/ECO!S68))))</f>
        <v>4309.2455209024547</v>
      </c>
      <c r="K71" s="74">
        <f>IF($C$4="National Currency",IF(B.Premiums_DATA!J30=0,0,B.Premiums_DATA!J30),IF($C$4="Current Exchange rate",IF(B.Premiums_DATA!J30=0,0,B.Premiums_DATA!J30/ECO!T33),IF($C$4="Constant Exchange rate",IF(B.Premiums_DATA!J30=0,0,B.Premiums_DATA!J30/ECO!T68))))</f>
        <v>4542.8969254589692</v>
      </c>
      <c r="L71" s="74">
        <f>IF($C$4="National Currency",IF(B.Premiums_DATA!K30=0,0,B.Premiums_DATA!K30),IF($C$4="Current Exchange rate",IF(B.Premiums_DATA!K30=0,0,B.Premiums_DATA!K30/ECO!U33),IF($C$4="Constant Exchange rate",IF(B.Premiums_DATA!K30=0,0,B.Premiums_DATA!K30/ECO!U68))))</f>
        <v>4782.4094226940942</v>
      </c>
      <c r="M71" s="74">
        <f>IF($C$4="National Currency",IF(B.Premiums_DATA!L30=0,0,B.Premiums_DATA!L30),IF($C$4="Current Exchange rate",IF(B.Premiums_DATA!L30=0,0,B.Premiums_DATA!L30/ECO!V33),IF($C$4="Constant Exchange rate",IF(B.Premiums_DATA!L30=0,0,B.Premiums_DATA!L30/ECO!V68))))</f>
        <v>5147.0506525105066</v>
      </c>
      <c r="N71" s="74">
        <f>IF($C$4="National Currency",IF(B.Premiums_DATA!M30=0,0,B.Premiums_DATA!M30),IF($C$4="Current Exchange rate",IF(B.Premiums_DATA!M30=0,0,B.Premiums_DATA!M30/ECO!W33),IF($C$4="Constant Exchange rate",IF(B.Premiums_DATA!M30=0,0,B.Premiums_DATA!M30/ECO!W68))))</f>
        <v>5418.3969254589701</v>
      </c>
      <c r="O71" s="74">
        <f>IF($C$4="National Currency",IF(B.Premiums_DATA!N30=0,0,B.Premiums_DATA!N30),IF($C$4="Current Exchange rate",IF(B.Premiums_DATA!N30=0,0,B.Premiums_DATA!N30/ECO!X33),IF($C$4="Constant Exchange rate",IF(B.Premiums_DATA!N30=0,0,B.Premiums_DATA!N30/ECO!X68))))</f>
        <v>5823.8008184030086</v>
      </c>
      <c r="P71" s="74">
        <f>IF($C$4="National Currency",IF(B.Premiums_DATA!O30=0,0,B.Premiums_DATA!O30),IF($C$4="Current Exchange rate",IF(B.Premiums_DATA!O30=0,0,B.Premiums_DATA!O30/ECO!Y33),IF($C$4="Constant Exchange rate",IF(B.Premiums_DATA!O30=0,0,B.Premiums_DATA!O30/ECO!Y68))))</f>
        <v>6110.410418049104</v>
      </c>
      <c r="Q71" s="48">
        <f t="shared" si="24"/>
        <v>1.3457998174506663E-2</v>
      </c>
      <c r="R71" s="48">
        <f t="shared" si="25"/>
        <v>4.921349623435245E-2</v>
      </c>
      <c r="S71" s="48">
        <f t="shared" si="26"/>
        <v>0.56525386707462166</v>
      </c>
    </row>
    <row r="72" spans="3:19" ht="15" x14ac:dyDescent="0.25">
      <c r="C72" s="256"/>
      <c r="D72" s="257"/>
      <c r="E72" s="45" t="s">
        <v>24</v>
      </c>
      <c r="F72" s="74">
        <f>IF($C$4="National Currency",IF(B.Premiums_DATA!E31=0,0,B.Premiums_DATA!E31),IF($C$4="Current Exchange rate",IF(B.Premiums_DATA!E31=0,0,B.Premiums_DATA!E31/ECO!O34),IF($C$4="Constant Exchange rate",IF(B.Premiums_DATA!E31=0,0,B.Premiums_DATA!E31/ECO!O69))))</f>
        <v>3509.7818964710286</v>
      </c>
      <c r="G72" s="74">
        <f>IF($C$4="National Currency",IF(B.Premiums_DATA!F31=0,0,B.Premiums_DATA!F31),IF($C$4="Current Exchange rate",IF(B.Premiums_DATA!F31=0,0,B.Premiums_DATA!F31/ECO!P34),IF($C$4="Constant Exchange rate",IF(B.Premiums_DATA!F31=0,0,B.Premiums_DATA!F31/ECO!P69))))</f>
        <v>3678.9759430871477</v>
      </c>
      <c r="H72" s="74">
        <f>IF($C$4="National Currency",IF(B.Premiums_DATA!G31=0,0,B.Premiums_DATA!G31),IF($C$4="Current Exchange rate",IF(B.Premiums_DATA!G31=0,0,B.Premiums_DATA!G31/ECO!Q34),IF($C$4="Constant Exchange rate",IF(B.Premiums_DATA!G31=0,0,B.Premiums_DATA!G31/ECO!Q69))))</f>
        <v>3840.9154731816902</v>
      </c>
      <c r="I72" s="74">
        <f>IF($C$4="National Currency",IF(B.Premiums_DATA!H31=0,0,B.Premiums_DATA!H31),IF($C$4="Current Exchange rate",IF(B.Premiums_DATA!H31=0,0,B.Premiums_DATA!H31/ECO!R34),IF($C$4="Constant Exchange rate",IF(B.Premiums_DATA!H31=0,0,B.Premiums_DATA!H31/ECO!R69))))</f>
        <v>4283.2069643358609</v>
      </c>
      <c r="J72" s="74">
        <f>IF($C$4="National Currency",IF(B.Premiums_DATA!I31=0,0,B.Premiums_DATA!I31),IF($C$4="Current Exchange rate",IF(B.Premiums_DATA!I31=0,0,B.Premiums_DATA!I31/ECO!S34),IF($C$4="Constant Exchange rate",IF(B.Premiums_DATA!I31=0,0,B.Premiums_DATA!I31/ECO!S69))))</f>
        <v>4704.9049892352332</v>
      </c>
      <c r="K72" s="74">
        <f>IF($C$4="National Currency",IF(B.Premiums_DATA!J31=0,0,B.Premiums_DATA!J31),IF($C$4="Current Exchange rate",IF(B.Premiums_DATA!J31=0,0,B.Premiums_DATA!J31/ECO!T34),IF($C$4="Constant Exchange rate",IF(B.Premiums_DATA!J31=0,0,B.Premiums_DATA!J31/ECO!T69))))</f>
        <v>4928.1568847701956</v>
      </c>
      <c r="L72" s="74">
        <f>IF($C$4="National Currency",IF(B.Premiums_DATA!K31=0,0,B.Premiums_DATA!K31),IF($C$4="Current Exchange rate",IF(B.Premiums_DATA!K31=0,0,B.Premiums_DATA!K31/ECO!U34),IF($C$4="Constant Exchange rate",IF(B.Premiums_DATA!K31=0,0,B.Premiums_DATA!K31/ECO!U69))))</f>
        <v>5321.3048769072357</v>
      </c>
      <c r="M72" s="74">
        <f>IF($C$4="National Currency",IF(B.Premiums_DATA!L31=0,0,B.Premiums_DATA!L31),IF($C$4="Current Exchange rate",IF(B.Premiums_DATA!L31=0,0,B.Premiums_DATA!L31/ECO!V34),IF($C$4="Constant Exchange rate",IF(B.Premiums_DATA!L31=0,0,B.Premiums_DATA!L31/ECO!V69))))</f>
        <v>5806.4214172049051</v>
      </c>
      <c r="N72" s="74">
        <f>IF($C$4="National Currency",IF(B.Premiums_DATA!M31=0,0,B.Premiums_DATA!M31),IF($C$4="Current Exchange rate",IF(B.Premiums_DATA!M31=0,0,B.Premiums_DATA!M31/ECO!W34),IF($C$4="Constant Exchange rate",IF(B.Premiums_DATA!M31=0,0,B.Premiums_DATA!M31/ECO!W69))))</f>
        <v>6002.5273799494526</v>
      </c>
      <c r="O72" s="74">
        <f>IF($C$4="National Currency",IF(B.Premiums_DATA!N31=0,0,B.Premiums_DATA!N31),IF($C$4="Current Exchange rate",IF(B.Premiums_DATA!N31=0,0,B.Premiums_DATA!N31/ECO!X34),IF($C$4="Constant Exchange rate",IF(B.Premiums_DATA!N31=0,0,B.Premiums_DATA!N31/ECO!X69))))</f>
        <v>6067.8180286436391</v>
      </c>
      <c r="P72" s="74">
        <f>IF($C$4="National Currency",IF(B.Premiums_DATA!O31=0,0,B.Premiums_DATA!O31),IF($C$4="Current Exchange rate",IF(B.Premiums_DATA!O31=0,0,B.Premiums_DATA!O31/ECO!Y34),IF($C$4="Constant Exchange rate",IF(B.Premiums_DATA!O31=0,0,B.Premiums_DATA!O31/ECO!Y69))))</f>
        <v>6015.1642796967144</v>
      </c>
      <c r="Q72" s="48">
        <f t="shared" si="24"/>
        <v>1.3248221372560761E-2</v>
      </c>
      <c r="R72" s="48">
        <f t="shared" si="25"/>
        <v>-8.6775425199583367E-3</v>
      </c>
      <c r="S72" s="48">
        <f t="shared" si="26"/>
        <v>0.63501049551555244</v>
      </c>
    </row>
    <row r="73" spans="3:19" ht="15" x14ac:dyDescent="0.25">
      <c r="C73" s="256"/>
      <c r="D73" s="257"/>
      <c r="E73" s="45" t="s">
        <v>25</v>
      </c>
      <c r="F73" s="74">
        <f>IF($C$4="National Currency",IF(B.Premiums_DATA!E32=0,0,B.Premiums_DATA!E32),IF($C$4="Current Exchange rate",IF(B.Premiums_DATA!E32=0,0,B.Premiums_DATA!E32/ECO!O35),IF($C$4="Constant Exchange rate",IF(B.Premiums_DATA!E32=0,0,B.Premiums_DATA!E32/ECO!O70))))</f>
        <v>4028.27691172</v>
      </c>
      <c r="G73" s="74">
        <f>IF($C$4="National Currency",IF(B.Premiums_DATA!F32=0,0,B.Premiums_DATA!F32),IF($C$4="Current Exchange rate",IF(B.Premiums_DATA!F32=0,0,B.Premiums_DATA!F32/ECO!P35),IF($C$4="Constant Exchange rate",IF(B.Premiums_DATA!F32=0,0,B.Premiums_DATA!F32/ECO!P70))))</f>
        <v>4081.0133013229997</v>
      </c>
      <c r="H73" s="74">
        <f>IF($C$4="National Currency",IF(B.Premiums_DATA!G32=0,0,B.Premiums_DATA!G32),IF($C$4="Current Exchange rate",IF(B.Premiums_DATA!G32=0,0,B.Premiums_DATA!G32/ECO!Q35),IF($C$4="Constant Exchange rate",IF(B.Premiums_DATA!G32=0,0,B.Premiums_DATA!G32/ECO!Q70))))</f>
        <v>4098.0796359799997</v>
      </c>
      <c r="I73" s="74">
        <f>IF($C$4="National Currency",IF(B.Premiums_DATA!H32=0,0,B.Premiums_DATA!H32),IF($C$4="Current Exchange rate",IF(B.Premiums_DATA!H32=0,0,B.Premiums_DATA!H32/ECO!R35),IF($C$4="Constant Exchange rate",IF(B.Premiums_DATA!H32=0,0,B.Premiums_DATA!H32/ECO!R70))))</f>
        <v>3933.1397208999906</v>
      </c>
      <c r="J73" s="74">
        <f>IF($C$4="National Currency",IF(B.Premiums_DATA!I32=0,0,B.Premiums_DATA!I32),IF($C$4="Current Exchange rate",IF(B.Premiums_DATA!I32=0,0,B.Premiums_DATA!I32/ECO!S35),IF($C$4="Constant Exchange rate",IF(B.Premiums_DATA!I32=0,0,B.Premiums_DATA!I32/ECO!S70))))</f>
        <v>3852.5653572200008</v>
      </c>
      <c r="K73" s="74">
        <f>IF($C$4="National Currency",IF(B.Premiums_DATA!J32=0,0,B.Premiums_DATA!J32),IF($C$4="Current Exchange rate",IF(B.Premiums_DATA!J32=0,0,B.Premiums_DATA!J32/ECO!T35),IF($C$4="Constant Exchange rate",IF(B.Premiums_DATA!J32=0,0,B.Premiums_DATA!J32/ECO!T70))))</f>
        <v>3652.7395896881089</v>
      </c>
      <c r="L73" s="74">
        <f>IF($C$4="National Currency",IF(B.Premiums_DATA!K32=0,0,B.Premiums_DATA!K32),IF($C$4="Current Exchange rate",IF(B.Premiums_DATA!K32=0,0,B.Premiums_DATA!K32/ECO!U35),IF($C$4="Constant Exchange rate",IF(B.Premiums_DATA!K32=0,0,B.Premiums_DATA!K32/ECO!U70))))</f>
        <v>3700.8724358283098</v>
      </c>
      <c r="M73" s="74">
        <f>IF($C$4="National Currency",IF(B.Premiums_DATA!L32=0,0,B.Premiums_DATA!L32),IF($C$4="Current Exchange rate",IF(B.Premiums_DATA!L32=0,0,B.Premiums_DATA!L32/ECO!V35),IF($C$4="Constant Exchange rate",IF(B.Premiums_DATA!L32=0,0,B.Premiums_DATA!L32/ECO!V70))))</f>
        <v>3680.3501141790885</v>
      </c>
      <c r="N73" s="74">
        <f>IF($C$4="National Currency",IF(B.Premiums_DATA!M32=0,0,B.Premiums_DATA!M32),IF($C$4="Current Exchange rate",IF(B.Premiums_DATA!M32=0,0,B.Premiums_DATA!M32/ECO!W35),IF($C$4="Constant Exchange rate",IF(B.Premiums_DATA!M32=0,0,B.Premiums_DATA!M32/ECO!W70))))</f>
        <v>3535.9814554407699</v>
      </c>
      <c r="O73" s="74">
        <f>IF($C$4="National Currency",IF(B.Premiums_DATA!N32=0,0,B.Premiums_DATA!N32),IF($C$4="Current Exchange rate",IF(B.Premiums_DATA!N32=0,0,B.Premiums_DATA!N32/ECO!X35),IF($C$4="Constant Exchange rate",IF(B.Premiums_DATA!N32=0,0,B.Premiums_DATA!N32/ECO!X70))))</f>
        <v>3415.5928973900004</v>
      </c>
      <c r="P73" s="74">
        <f>IF($C$4="National Currency",IF(B.Premiums_DATA!O32=0,0,B.Premiums_DATA!O32),IF($C$4="Current Exchange rate",IF(B.Premiums_DATA!O32=0,0,B.Premiums_DATA!O32/ECO!Y35),IF($C$4="Constant Exchange rate",IF(B.Premiums_DATA!O32=0,0,B.Premiums_DATA!O32/ECO!Y70))))</f>
        <v>3414.2484342899993</v>
      </c>
      <c r="Q73" s="48">
        <f t="shared" si="24"/>
        <v>7.5197811689148948E-3</v>
      </c>
      <c r="R73" s="48">
        <f t="shared" si="25"/>
        <v>-3.9362510123164274E-4</v>
      </c>
      <c r="S73" s="48">
        <f t="shared" si="26"/>
        <v>-0.16338218422783524</v>
      </c>
    </row>
    <row r="74" spans="3:19" ht="15" x14ac:dyDescent="0.25">
      <c r="C74" s="256"/>
      <c r="D74" s="257"/>
      <c r="E74" s="45" t="s">
        <v>26</v>
      </c>
      <c r="F74" s="74">
        <f>IF($C$4="National Currency",IF(B.Premiums_DATA!E33=0,0,B.Premiums_DATA!E33),IF($C$4="Current Exchange rate",IF(B.Premiums_DATA!E33=0,0,B.Premiums_DATA!E33/ECO!O36),IF($C$4="Constant Exchange rate",IF(B.Premiums_DATA!E33=0,0,B.Premiums_DATA!E33/ECO!O71))))</f>
        <v>431.39785932976662</v>
      </c>
      <c r="G74" s="74">
        <f>IF($C$4="National Currency",IF(B.Premiums_DATA!F33=0,0,B.Premiums_DATA!F33),IF($C$4="Current Exchange rate",IF(B.Premiums_DATA!F33=0,0,B.Premiums_DATA!F33/ECO!P36),IF($C$4="Constant Exchange rate",IF(B.Premiums_DATA!F33=0,0,B.Premiums_DATA!F33/ECO!P71))))</f>
        <v>529.41722962865367</v>
      </c>
      <c r="H74" s="74">
        <f>IF($C$4="National Currency",IF(B.Premiums_DATA!G33=0,0,B.Premiums_DATA!G33),IF($C$4="Current Exchange rate",IF(B.Premiums_DATA!G33=0,0,B.Premiums_DATA!G33/ECO!Q36),IF($C$4="Constant Exchange rate",IF(B.Premiums_DATA!G33=0,0,B.Premiums_DATA!G33/ECO!Q71))))</f>
        <v>805.12626037298105</v>
      </c>
      <c r="I74" s="74">
        <f>IF($C$4="National Currency",IF(B.Premiums_DATA!H33=0,0,B.Premiums_DATA!H33),IF($C$4="Current Exchange rate",IF(B.Premiums_DATA!H33=0,0,B.Premiums_DATA!H33/ECO!R36),IF($C$4="Constant Exchange rate",IF(B.Premiums_DATA!H33=0,0,B.Premiums_DATA!H33/ECO!R71))))</f>
        <v>1167.2057642544837</v>
      </c>
      <c r="J74" s="74">
        <f>IF($C$4="National Currency",IF(B.Premiums_DATA!I33=0,0,B.Premiums_DATA!I33),IF($C$4="Current Exchange rate",IF(B.Premiums_DATA!I33=0,0,B.Premiums_DATA!I33/ECO!S36),IF($C$4="Constant Exchange rate",IF(B.Premiums_DATA!I33=0,0,B.Premiums_DATA!I33/ECO!S71))))</f>
        <v>1587.8468814134023</v>
      </c>
      <c r="K74" s="74">
        <f>IF($C$4="National Currency",IF(B.Premiums_DATA!J33=0,0,B.Premiums_DATA!J33),IF($C$4="Current Exchange rate",IF(B.Premiums_DATA!J33=0,0,B.Premiums_DATA!J33/ECO!T36),IF($C$4="Constant Exchange rate",IF(B.Premiums_DATA!J33=0,0,B.Premiums_DATA!J33/ECO!T71))))</f>
        <v>1490.1936289818861</v>
      </c>
      <c r="L74" s="74">
        <f>IF($C$4="National Currency",IF(B.Premiums_DATA!K33=0,0,B.Premiums_DATA!K33),IF($C$4="Current Exchange rate",IF(B.Premiums_DATA!K33=0,0,B.Premiums_DATA!K33/ECO!U36),IF($C$4="Constant Exchange rate",IF(B.Premiums_DATA!K33=0,0,B.Premiums_DATA!K33/ECO!U71))))</f>
        <v>1481.1367895065582</v>
      </c>
      <c r="M74" s="74">
        <f>IF($C$4="National Currency",IF(B.Premiums_DATA!L33=0,0,B.Premiums_DATA!L33),IF($C$4="Current Exchange rate",IF(B.Premiums_DATA!L33=0,0,B.Premiums_DATA!L33/ECO!V36),IF($C$4="Constant Exchange rate",IF(B.Premiums_DATA!L33=0,0,B.Premiums_DATA!L33/ECO!V71))))</f>
        <v>1357.1651646292494</v>
      </c>
      <c r="N74" s="74">
        <f>IF($C$4="National Currency",IF(B.Premiums_DATA!M33=0,0,B.Premiums_DATA!M33),IF($C$4="Current Exchange rate",IF(B.Premiums_DATA!M33=0,0,B.Premiums_DATA!M33/ECO!W36),IF($C$4="Constant Exchange rate",IF(B.Premiums_DATA!M33=0,0,B.Premiums_DATA!M33/ECO!W71))))</f>
        <v>1275.9926831444634</v>
      </c>
      <c r="O74" s="74">
        <f>IF($C$4="National Currency",IF(B.Premiums_DATA!N33=0,0,B.Premiums_DATA!N33),IF($C$4="Current Exchange rate",IF(B.Premiums_DATA!N33=0,0,B.Premiums_DATA!N33/ECO!X36),IF($C$4="Constant Exchange rate",IF(B.Premiums_DATA!N33=0,0,B.Premiums_DATA!N33/ECO!X71))))</f>
        <v>1447.7558668689212</v>
      </c>
      <c r="P74" s="74">
        <f>IF($C$4="National Currency",IF(B.Premiums_DATA!O33=0,0,B.Premiums_DATA!O33),IF($C$4="Current Exchange rate",IF(B.Premiums_DATA!O33=0,0,B.Premiums_DATA!O33/ECO!Y36),IF($C$4="Constant Exchange rate",IF(B.Premiums_DATA!O33=0,0,B.Premiums_DATA!O33/ECO!Y71))))</f>
        <v>1438.3867225840993</v>
      </c>
      <c r="Q74" s="48">
        <f t="shared" si="24"/>
        <v>3.1680042030551325E-3</v>
      </c>
      <c r="R74" s="48">
        <f t="shared" si="25"/>
        <v>-6.4714946070877355E-3</v>
      </c>
      <c r="S74" s="48">
        <f t="shared" si="26"/>
        <v>1.7169246524013193</v>
      </c>
    </row>
    <row r="75" spans="3:19" ht="15" x14ac:dyDescent="0.25">
      <c r="C75" s="256"/>
      <c r="D75" s="257"/>
      <c r="E75" s="45" t="s">
        <v>27</v>
      </c>
      <c r="F75" s="74">
        <f>IF($C$4="National Currency",IF(B.Premiums_DATA!E34=0,0,B.Premiums_DATA!E34),IF($C$4="Current Exchange rate",IF(B.Premiums_DATA!E34=0,0,B.Premiums_DATA!E34/ECO!O37),IF($C$4="Constant Exchange rate",IF(B.Premiums_DATA!E34=0,0,B.Premiums_DATA!E34/ECO!O72))))</f>
        <v>6587.8845949111037</v>
      </c>
      <c r="G75" s="74">
        <f>IF($C$4="National Currency",IF(B.Premiums_DATA!F34=0,0,B.Premiums_DATA!F34),IF($C$4="Current Exchange rate",IF(B.Premiums_DATA!F34=0,0,B.Premiums_DATA!F34/ECO!P37),IF($C$4="Constant Exchange rate",IF(B.Premiums_DATA!F34=0,0,B.Premiums_DATA!F34/ECO!P72))))</f>
        <v>7239.4336207814322</v>
      </c>
      <c r="H75" s="74">
        <f>IF($C$4="National Currency",IF(B.Premiums_DATA!G34=0,0,B.Premiums_DATA!G34),IF($C$4="Current Exchange rate",IF(B.Premiums_DATA!G34=0,0,B.Premiums_DATA!G34/ECO!Q37),IF($C$4="Constant Exchange rate",IF(B.Premiums_DATA!G34=0,0,B.Premiums_DATA!G34/ECO!Q72))))</f>
        <v>7514.4256361119978</v>
      </c>
      <c r="I75" s="74">
        <f>IF($C$4="National Currency",IF(B.Premiums_DATA!H34=0,0,B.Premiums_DATA!H34),IF($C$4="Current Exchange rate",IF(B.Premiums_DATA!H34=0,0,B.Premiums_DATA!H34/ECO!R37),IF($C$4="Constant Exchange rate",IF(B.Premiums_DATA!H34=0,0,B.Premiums_DATA!H34/ECO!R72))))</f>
        <v>7266.1556478228458</v>
      </c>
      <c r="J75" s="74">
        <f>IF($C$4="National Currency",IF(B.Premiums_DATA!I34=0,0,B.Premiums_DATA!I34),IF($C$4="Current Exchange rate",IF(B.Premiums_DATA!I34=0,0,B.Premiums_DATA!I34/ECO!S37),IF($C$4="Constant Exchange rate",IF(B.Premiums_DATA!I34=0,0,B.Premiums_DATA!I34/ECO!S72))))</f>
        <v>7459.3846481422333</v>
      </c>
      <c r="K75" s="74">
        <f>IF($C$4="National Currency",IF(B.Premiums_DATA!J34=0,0,B.Premiums_DATA!J34),IF($C$4="Current Exchange rate",IF(B.Premiums_DATA!J34=0,0,B.Premiums_DATA!J34/ECO!T37),IF($C$4="Constant Exchange rate",IF(B.Premiums_DATA!J34=0,0,B.Premiums_DATA!J34/ECO!T72))))</f>
        <v>5968.9130203342911</v>
      </c>
      <c r="L75" s="74">
        <f>IF($C$4="National Currency",IF(B.Premiums_DATA!K34=0,0,B.Premiums_DATA!K34),IF($C$4="Current Exchange rate",IF(B.Premiums_DATA!K34=0,0,B.Premiums_DATA!K34/ECO!U37),IF($C$4="Constant Exchange rate",IF(B.Premiums_DATA!K34=0,0,B.Premiums_DATA!K34/ECO!U72))))</f>
        <v>6325.3486638986478</v>
      </c>
      <c r="M75" s="74">
        <f>IF($C$4="National Currency",IF(B.Premiums_DATA!L34=0,0,B.Premiums_DATA!L34),IF($C$4="Current Exchange rate",IF(B.Premiums_DATA!L34=0,0,B.Premiums_DATA!L34/ECO!V37),IF($C$4="Constant Exchange rate",IF(B.Premiums_DATA!L34=0,0,B.Premiums_DATA!L34/ECO!V72))))</f>
        <v>6210.5823485574356</v>
      </c>
      <c r="N75" s="74">
        <f>IF($C$4="National Currency",IF(B.Premiums_DATA!M34=0,0,B.Premiums_DATA!M34),IF($C$4="Current Exchange rate",IF(B.Premiums_DATA!M34=0,0,B.Premiums_DATA!M34/ECO!W37),IF($C$4="Constant Exchange rate",IF(B.Premiums_DATA!M34=0,0,B.Premiums_DATA!M34/ECO!W72))))</f>
        <v>4509.4219099329284</v>
      </c>
      <c r="O75" s="74">
        <f>IF($C$4="National Currency",IF(B.Premiums_DATA!N34=0,0,B.Premiums_DATA!N34),IF($C$4="Current Exchange rate",IF(B.Premiums_DATA!N34=0,0,B.Premiums_DATA!N34/ECO!X37),IF($C$4="Constant Exchange rate",IF(B.Premiums_DATA!N34=0,0,B.Premiums_DATA!N34/ECO!X72))))</f>
        <v>5437.3469605025011</v>
      </c>
      <c r="P75" s="74">
        <f>IF($C$4="National Currency",IF(B.Premiums_DATA!O34=0,0,B.Premiums_DATA!O34),IF($C$4="Current Exchange rate",IF(B.Premiums_DATA!O34=0,0,B.Premiums_DATA!O34/ECO!Y37),IF($C$4="Constant Exchange rate",IF(B.Premiums_DATA!O34=0,0,B.Premiums_DATA!O34/ECO!Y72))))</f>
        <v>6229.5326306824227</v>
      </c>
      <c r="Q75" s="48">
        <f t="shared" si="24"/>
        <v>1.3720361323703153E-2</v>
      </c>
      <c r="R75" s="48">
        <f t="shared" si="25"/>
        <v>0.14569341922346446</v>
      </c>
      <c r="S75" s="48">
        <f t="shared" si="26"/>
        <v>-0.13949999999999996</v>
      </c>
    </row>
    <row r="76" spans="3:19" ht="15" x14ac:dyDescent="0.25">
      <c r="C76" s="256"/>
      <c r="D76" s="257"/>
      <c r="E76" s="45" t="s">
        <v>28</v>
      </c>
      <c r="F76" s="74">
        <f>IF($C$4="National Currency",IF(B.Premiums_DATA!E35=0,0,B.Premiums_DATA!E35),IF($C$4="Current Exchange rate",IF(B.Premiums_DATA!E35=0,0,B.Premiums_DATA!E35/ECO!O38),IF($C$4="Constant Exchange rate",IF(B.Premiums_DATA!E35=0,0,B.Premiums_DATA!E35/ECO!O73))))</f>
        <v>1025.6843598731432</v>
      </c>
      <c r="G76" s="74">
        <f>IF($C$4="National Currency",IF(B.Premiums_DATA!F35=0,0,B.Premiums_DATA!F35),IF($C$4="Current Exchange rate",IF(B.Premiums_DATA!F35=0,0,B.Premiums_DATA!F35/ECO!P38),IF($C$4="Constant Exchange rate",IF(B.Premiums_DATA!F35=0,0,B.Premiums_DATA!F35/ECO!P73))))</f>
        <v>1081.7058921715907</v>
      </c>
      <c r="H76" s="74">
        <f>IF($C$4="National Currency",IF(B.Premiums_DATA!G35=0,0,B.Premiums_DATA!G35),IF($C$4="Current Exchange rate",IF(B.Premiums_DATA!G35=0,0,B.Premiums_DATA!G35/ECO!Q38),IF($C$4="Constant Exchange rate",IF(B.Premiums_DATA!G35=0,0,B.Premiums_DATA!G35/ECO!Q73))))</f>
        <v>1184.6478050408948</v>
      </c>
      <c r="I76" s="74">
        <f>IF($C$4="National Currency",IF(B.Premiums_DATA!H35=0,0,B.Premiums_DATA!H35),IF($C$4="Current Exchange rate",IF(B.Premiums_DATA!H35=0,0,B.Premiums_DATA!H35/ECO!R38),IF($C$4="Constant Exchange rate",IF(B.Premiums_DATA!H35=0,0,B.Premiums_DATA!H35/ECO!R73))))</f>
        <v>1285</v>
      </c>
      <c r="J76" s="74">
        <f>IF($C$4="National Currency",IF(B.Premiums_DATA!I35=0,0,B.Premiums_DATA!I35),IF($C$4="Current Exchange rate",IF(B.Premiums_DATA!I35=0,0,B.Premiums_DATA!I35/ECO!S38),IF($C$4="Constant Exchange rate",IF(B.Premiums_DATA!I35=0,0,B.Premiums_DATA!I35/ECO!S73))))</f>
        <v>1377</v>
      </c>
      <c r="K76" s="74">
        <f>IF($C$4="National Currency",IF(B.Premiums_DATA!J35=0,0,B.Premiums_DATA!J35),IF($C$4="Current Exchange rate",IF(B.Premiums_DATA!J35=0,0,B.Premiums_DATA!J35/ECO!T38),IF($C$4="Constant Exchange rate",IF(B.Premiums_DATA!J35=0,0,B.Premiums_DATA!J35/ECO!T73))))</f>
        <v>1440</v>
      </c>
      <c r="L76" s="74">
        <f>IF($C$4="National Currency",IF(B.Premiums_DATA!K35=0,0,B.Premiums_DATA!K35),IF($C$4="Current Exchange rate",IF(B.Premiums_DATA!K35=0,0,B.Premiums_DATA!K35/ECO!U38),IF($C$4="Constant Exchange rate",IF(B.Premiums_DATA!K35=0,0,B.Premiums_DATA!K35/ECO!U73))))</f>
        <v>1438</v>
      </c>
      <c r="M76" s="74">
        <f>IF($C$4="National Currency",IF(B.Premiums_DATA!L35=0,0,B.Premiums_DATA!L35),IF($C$4="Current Exchange rate",IF(B.Premiums_DATA!L35=0,0,B.Premiums_DATA!L35/ECO!V38),IF($C$4="Constant Exchange rate",IF(B.Premiums_DATA!L35=0,0,B.Premiums_DATA!L35/ECO!V73))))</f>
        <v>1443</v>
      </c>
      <c r="N76" s="74">
        <f>IF($C$4="National Currency",IF(B.Premiums_DATA!M35=0,0,B.Premiums_DATA!M35),IF($C$4="Current Exchange rate",IF(B.Premiums_DATA!M35=0,0,B.Premiums_DATA!M35/ECO!W38),IF($C$4="Constant Exchange rate",IF(B.Premiums_DATA!M35=0,0,B.Premiums_DATA!M35/ECO!W73))))</f>
        <v>1440</v>
      </c>
      <c r="O76" s="74">
        <f>IF($C$4="National Currency",IF(B.Premiums_DATA!N35=0,0,B.Premiums_DATA!N35),IF($C$4="Current Exchange rate",IF(B.Premiums_DATA!N35=0,0,B.Premiums_DATA!N35/ECO!X38),IF($C$4="Constant Exchange rate",IF(B.Premiums_DATA!N35=0,0,B.Premiums_DATA!N35/ECO!X73))))</f>
        <v>1402.4799149999999</v>
      </c>
      <c r="P76" s="74">
        <f>IF($C$4="National Currency",IF(B.Premiums_DATA!O35=0,0,B.Premiums_DATA!O35),IF($C$4="Current Exchange rate",IF(B.Premiums_DATA!O35=0,0,B.Premiums_DATA!O35/ECO!Y38),IF($C$4="Constant Exchange rate",IF(B.Premiums_DATA!O35=0,0,B.Premiums_DATA!O35/ECO!Y73))))</f>
        <v>1379.326243</v>
      </c>
      <c r="Q76" s="48">
        <f t="shared" si="24"/>
        <v>3.0379252440247396E-3</v>
      </c>
      <c r="R76" s="48">
        <f t="shared" si="25"/>
        <v>-1.6509093465342017E-2</v>
      </c>
      <c r="S76" s="48">
        <f t="shared" si="26"/>
        <v>0.27513980739341104</v>
      </c>
    </row>
    <row r="77" spans="3:19" ht="15" x14ac:dyDescent="0.25">
      <c r="C77" s="256"/>
      <c r="D77" s="257"/>
      <c r="E77" s="45" t="s">
        <v>43</v>
      </c>
      <c r="F77" s="74">
        <f>IF($C$4="National Currency",IF(B.Premiums_DATA!E36=0,0,B.Premiums_DATA!E36),IF($C$4="Current Exchange rate",IF(B.Premiums_DATA!E36=0,0,B.Premiums_DATA!E36/ECO!O39),IF($C$4="Constant Exchange rate",IF(B.Premiums_DATA!E36=0,0,B.Premiums_DATA!E36/ECO!O74))))</f>
        <v>946.79014804487815</v>
      </c>
      <c r="G77" s="74">
        <f>IF($C$4="National Currency",IF(B.Premiums_DATA!F36=0,0,B.Premiums_DATA!F36),IF($C$4="Current Exchange rate",IF(B.Premiums_DATA!F36=0,0,B.Premiums_DATA!F36/ECO!P39),IF($C$4="Constant Exchange rate",IF(B.Premiums_DATA!F36=0,0,B.Premiums_DATA!F36/ECO!P74))))</f>
        <v>945.62836088428594</v>
      </c>
      <c r="H77" s="74">
        <f>IF($C$4="National Currency",IF(B.Premiums_DATA!G36=0,0,B.Premiums_DATA!G36),IF($C$4="Current Exchange rate",IF(B.Premiums_DATA!G36=0,0,B.Premiums_DATA!G36/ECO!Q39),IF($C$4="Constant Exchange rate",IF(B.Premiums_DATA!G36=0,0,B.Premiums_DATA!G36/ECO!Q74))))</f>
        <v>937.79459603000726</v>
      </c>
      <c r="I77" s="74">
        <f>IF($C$4="National Currency",IF(B.Premiums_DATA!H36=0,0,B.Premiums_DATA!H36),IF($C$4="Current Exchange rate",IF(B.Premiums_DATA!H36=0,0,B.Premiums_DATA!H36/ECO!R39),IF($C$4="Constant Exchange rate",IF(B.Premiums_DATA!H36=0,0,B.Premiums_DATA!H36/ECO!R74))))</f>
        <v>964.74805815574587</v>
      </c>
      <c r="J77" s="74">
        <f>IF($C$4="National Currency",IF(B.Premiums_DATA!I36=0,0,B.Premiums_DATA!I36),IF($C$4="Current Exchange rate",IF(B.Premiums_DATA!I36=0,0,B.Premiums_DATA!I36/ECO!S39),IF($C$4="Constant Exchange rate",IF(B.Premiums_DATA!I36=0,0,B.Premiums_DATA!I36/ECO!S74))))</f>
        <v>1001.7260837814512</v>
      </c>
      <c r="K77" s="74">
        <f>IF($C$4="National Currency",IF(B.Premiums_DATA!J36=0,0,B.Premiums_DATA!J36),IF($C$4="Current Exchange rate",IF(B.Premiums_DATA!J36=0,0,B.Premiums_DATA!J36/ECO!T39),IF($C$4="Constant Exchange rate",IF(B.Premiums_DATA!J36=0,0,B.Premiums_DATA!J36/ECO!T74))))</f>
        <v>965</v>
      </c>
      <c r="L77" s="74">
        <f>IF($C$4="National Currency",IF(B.Premiums_DATA!K36=0,0,B.Premiums_DATA!K36),IF($C$4="Current Exchange rate",IF(B.Premiums_DATA!K36=0,0,B.Premiums_DATA!K36/ECO!U39),IF($C$4="Constant Exchange rate",IF(B.Premiums_DATA!K36=0,0,B.Premiums_DATA!K36/ECO!U74))))</f>
        <v>868</v>
      </c>
      <c r="M77" s="74">
        <f>IF($C$4="National Currency",IF(B.Premiums_DATA!L36=0,0,B.Premiums_DATA!L36),IF($C$4="Current Exchange rate",IF(B.Premiums_DATA!L36=0,0,B.Premiums_DATA!L36/ECO!V39),IF($C$4="Constant Exchange rate",IF(B.Premiums_DATA!L36=0,0,B.Premiums_DATA!L36/ECO!V74))))</f>
        <v>870</v>
      </c>
      <c r="N77" s="74">
        <f>IF($C$4="National Currency",IF(B.Premiums_DATA!M36=0,0,B.Premiums_DATA!M36),IF($C$4="Current Exchange rate",IF(B.Premiums_DATA!M36=0,0,B.Premiums_DATA!M36/ECO!W39),IF($C$4="Constant Exchange rate",IF(B.Premiums_DATA!M36=0,0,B.Premiums_DATA!M36/ECO!W74))))</f>
        <v>863</v>
      </c>
      <c r="O77" s="74">
        <f>IF($C$4="National Currency",IF(B.Premiums_DATA!N36=0,0,B.Premiums_DATA!N36),IF($C$4="Current Exchange rate",IF(B.Premiums_DATA!N36=0,0,B.Premiums_DATA!N36/ECO!X39),IF($C$4="Constant Exchange rate",IF(B.Premiums_DATA!N36=0,0,B.Premiums_DATA!N36/ECO!X74))))</f>
        <v>937</v>
      </c>
      <c r="P77" s="74">
        <f>IF($C$4="National Currency",IF(B.Premiums_DATA!O36=0,0,B.Premiums_DATA!O36),IF($C$4="Current Exchange rate",IF(B.Premiums_DATA!O36=0,0,B.Premiums_DATA!O36/ECO!Y39),IF($C$4="Constant Exchange rate",IF(B.Premiums_DATA!O36=0,0,B.Premiums_DATA!O36/ECO!Y74))))</f>
        <v>965</v>
      </c>
      <c r="Q77" s="48">
        <f t="shared" si="24"/>
        <v>2.1253839513034434E-3</v>
      </c>
      <c r="R77" s="48">
        <f t="shared" si="25"/>
        <v>2.9882604055496254E-2</v>
      </c>
      <c r="S77" s="48">
        <f t="shared" si="26"/>
        <v>2.0485467565290794E-2</v>
      </c>
    </row>
    <row r="78" spans="3:19" ht="15" x14ac:dyDescent="0.25">
      <c r="C78" s="256"/>
      <c r="D78" s="257"/>
      <c r="E78" s="45" t="s">
        <v>30</v>
      </c>
      <c r="F78" s="74">
        <f>IF($C$4="National Currency",IF(B.Premiums_DATA!E37=0,0,B.Premiums_DATA!E37),IF($C$4="Current Exchange rate",IF(B.Premiums_DATA!E37=0,0,B.Premiums_DATA!E37/ECO!O40),IF($C$4="Constant Exchange rate",IF(B.Premiums_DATA!E37=0,0,B.Premiums_DATA!E37/ECO!O75))))</f>
        <v>1963.629943502825</v>
      </c>
      <c r="G78" s="74">
        <f>IF($C$4="National Currency",IF(B.Premiums_DATA!F37=0,0,B.Premiums_DATA!F37),IF($C$4="Current Exchange rate",IF(B.Premiums_DATA!F37=0,0,B.Premiums_DATA!F37/ECO!P40),IF($C$4="Constant Exchange rate",IF(B.Premiums_DATA!F37=0,0,B.Premiums_DATA!F37/ECO!P75))))</f>
        <v>2321.3276836158193</v>
      </c>
      <c r="H78" s="74">
        <f>IF($C$4="National Currency",IF(B.Premiums_DATA!G37=0,0,B.Premiums_DATA!G37),IF($C$4="Current Exchange rate",IF(B.Premiums_DATA!G37=0,0,B.Premiums_DATA!G37/ECO!Q40),IF($C$4="Constant Exchange rate",IF(B.Premiums_DATA!G37=0,0,B.Premiums_DATA!G37/ECO!Q75))))</f>
        <v>2924.4350282485875</v>
      </c>
      <c r="I78" s="74">
        <f>IF($C$4="National Currency",IF(B.Premiums_DATA!H37=0,0,B.Premiums_DATA!H37),IF($C$4="Current Exchange rate",IF(B.Premiums_DATA!H37=0,0,B.Premiums_DATA!H37/ECO!R40),IF($C$4="Constant Exchange rate",IF(B.Premiums_DATA!H37=0,0,B.Premiums_DATA!H37/ECO!R75))))</f>
        <v>3389.4774011299437</v>
      </c>
      <c r="J78" s="74">
        <f>IF($C$4="National Currency",IF(B.Premiums_DATA!I37=0,0,B.Premiums_DATA!I37),IF($C$4="Current Exchange rate",IF(B.Premiums_DATA!I37=0,0,B.Premiums_DATA!I37/ECO!S40),IF($C$4="Constant Exchange rate",IF(B.Premiums_DATA!I37=0,0,B.Premiums_DATA!I37/ECO!S75))))</f>
        <v>3601.6949152542375</v>
      </c>
      <c r="K78" s="74">
        <f>IF($C$4="National Currency",IF(B.Premiums_DATA!J37=0,0,B.Premiums_DATA!J37),IF($C$4="Current Exchange rate",IF(B.Premiums_DATA!J37=0,0,B.Premiums_DATA!J37/ECO!T40),IF($C$4="Constant Exchange rate",IF(B.Premiums_DATA!J37=0,0,B.Premiums_DATA!J37/ECO!T75))))</f>
        <v>3695.6214689265539</v>
      </c>
      <c r="L78" s="74">
        <f>IF($C$4="National Currency",IF(B.Premiums_DATA!K37=0,0,B.Premiums_DATA!K37),IF($C$4="Current Exchange rate",IF(B.Premiums_DATA!K37=0,0,B.Premiums_DATA!K37/ECO!U40),IF($C$4="Constant Exchange rate",IF(B.Premiums_DATA!K37=0,0,B.Premiums_DATA!K37/ECO!U75))))</f>
        <v>4209.7457627118647</v>
      </c>
      <c r="M78" s="74">
        <f>IF($C$4="National Currency",IF(B.Premiums_DATA!L37=0,0,B.Premiums_DATA!L37),IF($C$4="Current Exchange rate",IF(B.Premiums_DATA!L37=0,0,B.Premiums_DATA!L37/ECO!V40),IF($C$4="Constant Exchange rate",IF(B.Premiums_DATA!L37=0,0,B.Premiums_DATA!L37/ECO!V75))))</f>
        <v>5101.3418079096045</v>
      </c>
      <c r="N78" s="74">
        <f>IF($C$4="National Currency",IF(B.Premiums_DATA!M37=0,0,B.Premiums_DATA!M37),IF($C$4="Current Exchange rate",IF(B.Premiums_DATA!M37=0,0,B.Premiums_DATA!M37/ECO!W40),IF($C$4="Constant Exchange rate",IF(B.Premiums_DATA!M37=0,0,B.Premiums_DATA!M37/ECO!W75))))</f>
        <v>6028.6016949152545</v>
      </c>
      <c r="O78" s="74">
        <f>IF($C$4="National Currency",IF(B.Premiums_DATA!N37=0,0,B.Premiums_DATA!N37),IF($C$4="Current Exchange rate",IF(B.Premiums_DATA!N37=0,0,B.Premiums_DATA!N37/ECO!X40),IF($C$4="Constant Exchange rate",IF(B.Premiums_DATA!N37=0,0,B.Premiums_DATA!N37/ECO!X75))))</f>
        <v>7355.9322033898306</v>
      </c>
      <c r="P78" s="74">
        <f>IF($C$4="National Currency",IF(B.Premiums_DATA!O37=0,0,B.Premiums_DATA!O37),IF($C$4="Current Exchange rate",IF(B.Premiums_DATA!O37=0,0,B.Premiums_DATA!O37/ECO!Y40),IF($C$4="Constant Exchange rate",IF(B.Premiums_DATA!O37=0,0,B.Premiums_DATA!O37/ECO!Y75))))</f>
        <v>8019.7740112994352</v>
      </c>
      <c r="Q78" s="48">
        <f t="shared" si="24"/>
        <v>1.7663315001757784E-2</v>
      </c>
      <c r="R78" s="48">
        <f t="shared" si="25"/>
        <v>9.0245775729646649E-2</v>
      </c>
      <c r="S78" s="48">
        <f t="shared" si="26"/>
        <v>2.4548220261636748</v>
      </c>
    </row>
    <row r="79" spans="3:19" ht="15" x14ac:dyDescent="0.25">
      <c r="C79" s="256"/>
      <c r="D79" s="257"/>
      <c r="E79" s="45" t="s">
        <v>41</v>
      </c>
      <c r="F79" s="75">
        <f>IF($C$4="National Currency",IF(B.Premiums_DATA!E38=0,0,B.Premiums_DATA!E38),IF($C$4="Current Exchange rate",IF(B.Premiums_DATA!E38=0,0,B.Premiums_DATA!E38/ECO!O41),IF($C$4="Constant Exchange rate",IF(B.Premiums_DATA!E38=0,0,B.Premiums_DATA!E38/ECO!O76))))</f>
        <v>60572.488823716085</v>
      </c>
      <c r="G79" s="75">
        <f>IF($C$4="National Currency",IF(B.Premiums_DATA!F38=0,0,B.Premiums_DATA!F38),IF($C$4="Current Exchange rate",IF(B.Premiums_DATA!F38=0,0,B.Premiums_DATA!F38/ECO!P41),IF($C$4="Constant Exchange rate",IF(B.Premiums_DATA!F38=0,0,B.Premiums_DATA!F38/ECO!P76))))</f>
        <v>63768.406153135438</v>
      </c>
      <c r="H79" s="75">
        <f>IF($C$4="National Currency",IF(B.Premiums_DATA!G38=0,0,B.Premiums_DATA!G38),IF($C$4="Current Exchange rate",IF(B.Premiums_DATA!G38=0,0,B.Premiums_DATA!G38/ECO!Q41),IF($C$4="Constant Exchange rate",IF(B.Premiums_DATA!G38=0,0,B.Premiums_DATA!G38/ECO!Q76))))</f>
        <v>62449.260902436617</v>
      </c>
      <c r="I79" s="75">
        <f>IF($C$4="National Currency",IF(B.Premiums_DATA!H38=0,0,B.Premiums_DATA!H38),IF($C$4="Current Exchange rate",IF(B.Premiums_DATA!H38=0,0,B.Premiums_DATA!H38/ECO!R41),IF($C$4="Constant Exchange rate",IF(B.Premiums_DATA!H38=0,0,B.Premiums_DATA!H38/ECO!R76))))</f>
        <v>62663.919078380364</v>
      </c>
      <c r="J79" s="75">
        <f>IF($C$4="National Currency",IF(B.Premiums_DATA!I38=0,0,B.Premiums_DATA!I38),IF($C$4="Current Exchange rate",IF(B.Premiums_DATA!I38=0,0,B.Premiums_DATA!I38/ECO!S41),IF($C$4="Constant Exchange rate",IF(B.Premiums_DATA!I38=0,0,B.Premiums_DATA!I38/ECO!S76))))</f>
        <v>62654.86224173275</v>
      </c>
      <c r="K79" s="75">
        <f>IF($C$4="National Currency",IF(B.Premiums_DATA!J38=0,0,B.Premiums_DATA!J38),IF($C$4="Current Exchange rate",IF(B.Premiums_DATA!J38=0,0,B.Premiums_DATA!J38/ECO!T41),IF($C$4="Constant Exchange rate",IF(B.Premiums_DATA!J38=0,0,B.Premiums_DATA!J38/ECO!T76))))</f>
        <v>63094.600889159301</v>
      </c>
      <c r="L79" s="75">
        <f>IF($C$4="National Currency",IF(B.Premiums_DATA!K38=0,0,B.Premiums_DATA!K38),IF($C$4="Current Exchange rate",IF(B.Premiums_DATA!K38=0,0,B.Premiums_DATA!K38/ECO!U41),IF($C$4="Constant Exchange rate",IF(B.Premiums_DATA!K38=0,0,B.Premiums_DATA!K38/ECO!U76))))</f>
        <v>67388.448611392494</v>
      </c>
      <c r="M79" s="75">
        <f>IF($C$4="National Currency",IF(B.Premiums_DATA!L38=0,0,B.Premiums_DATA!L38),IF($C$4="Current Exchange rate",IF(B.Premiums_DATA!L38=0,0,B.Premiums_DATA!L38/ECO!V41),IF($C$4="Constant Exchange rate",IF(B.Premiums_DATA!L38=0,0,B.Premiums_DATA!L38/ECO!V76))))</f>
        <v>67285.021843595052</v>
      </c>
      <c r="N79" s="75">
        <f>IF($C$4="National Currency",IF(B.Premiums_DATA!M38=0,0,B.Premiums_DATA!M38),IF($C$4="Current Exchange rate",IF(B.Premiums_DATA!M38=0,0,B.Premiums_DATA!M38/ECO!W41),IF($C$4="Constant Exchange rate",IF(B.Premiums_DATA!M38=0,0,B.Premiums_DATA!M38/ECO!W76))))</f>
        <v>68899.887787659798</v>
      </c>
      <c r="O79" s="75">
        <f>IF($C$4="National Currency",IF(B.Premiums_DATA!N38=0,0,B.Premiums_DATA!N38),IF($C$4="Current Exchange rate",IF(B.Premiums_DATA!N38=0,0,B.Premiums_DATA!N38/ECO!X41),IF($C$4="Constant Exchange rate",IF(B.Premiums_DATA!N38=0,0,B.Premiums_DATA!N38/ECO!X76))))</f>
        <v>68806.008473488255</v>
      </c>
      <c r="P79" s="75">
        <f>IF($C$4="National Currency",IF(B.Premiums_DATA!O38=0,0,B.Premiums_DATA!O38),IF($C$4="Current Exchange rate",IF(B.Premiums_DATA!O38=0,0,B.Premiums_DATA!O38/ECO!Y41),IF($C$4="Constant Exchange rate",IF(B.Premiums_DATA!O38=0,0,B.Premiums_DATA!O38/ECO!Y76))))</f>
        <v>65647.777009945261</v>
      </c>
      <c r="Q79" s="48">
        <f t="shared" si="24"/>
        <v>0.1445872867312796</v>
      </c>
      <c r="R79" s="48">
        <f t="shared" si="25"/>
        <v>-4.5900518481026165E-2</v>
      </c>
      <c r="S79" s="48">
        <f t="shared" si="26"/>
        <v>2.9471817945341927E-2</v>
      </c>
    </row>
    <row r="80" spans="3:19" ht="15.75" thickBot="1" x14ac:dyDescent="0.3">
      <c r="C80" s="258"/>
      <c r="D80" s="259"/>
      <c r="E80" s="55" t="s">
        <v>85</v>
      </c>
      <c r="F80" s="64">
        <f t="shared" ref="F80:P80" si="27">SUM(F48:F79)</f>
        <v>353032.13353047019</v>
      </c>
      <c r="G80" s="64">
        <f t="shared" si="27"/>
        <v>364429.24891410896</v>
      </c>
      <c r="H80" s="64">
        <f t="shared" si="27"/>
        <v>395711.89700038655</v>
      </c>
      <c r="I80" s="64">
        <f t="shared" si="27"/>
        <v>404323.75886980945</v>
      </c>
      <c r="J80" s="64">
        <f t="shared" si="27"/>
        <v>416039.44364118436</v>
      </c>
      <c r="K80" s="64">
        <f t="shared" si="27"/>
        <v>418289.73564472114</v>
      </c>
      <c r="L80" s="64">
        <f t="shared" si="27"/>
        <v>430961.85642272246</v>
      </c>
      <c r="M80" s="64">
        <f t="shared" si="27"/>
        <v>440200.6647421011</v>
      </c>
      <c r="N80" s="64">
        <f t="shared" si="27"/>
        <v>445635.96384951251</v>
      </c>
      <c r="O80" s="64">
        <f t="shared" si="27"/>
        <v>452156.61663933756</v>
      </c>
      <c r="P80" s="64">
        <f t="shared" si="27"/>
        <v>454035.61055789015</v>
      </c>
      <c r="Q80" s="48">
        <f t="shared" si="24"/>
        <v>1</v>
      </c>
    </row>
    <row r="81" spans="3:19" ht="16.5" thickTop="1" thickBot="1" x14ac:dyDescent="0.3">
      <c r="C81" s="260"/>
      <c r="D81" s="261"/>
      <c r="E81" s="57" t="s">
        <v>86</v>
      </c>
      <c r="F81" s="100">
        <v>353032.1875</v>
      </c>
      <c r="G81" s="100">
        <v>364429.25</v>
      </c>
      <c r="H81" s="100">
        <v>395711.9375</v>
      </c>
      <c r="I81" s="100">
        <v>404323.78125</v>
      </c>
      <c r="J81" s="100">
        <v>416039.46875</v>
      </c>
      <c r="K81" s="100">
        <v>418289.75</v>
      </c>
      <c r="L81" s="100">
        <v>430961.84375</v>
      </c>
      <c r="M81" s="100">
        <v>440200.65625</v>
      </c>
      <c r="N81" s="100">
        <v>445636</v>
      </c>
      <c r="O81" s="100">
        <v>452156.59375</v>
      </c>
      <c r="P81" s="100">
        <v>454035.59375</v>
      </c>
      <c r="Q81" s="48">
        <f t="shared" si="24"/>
        <v>0.99999996298111915</v>
      </c>
      <c r="R81" s="48">
        <f>P81/O81-1</f>
        <v>4.1556399397304489E-3</v>
      </c>
      <c r="S81" s="48">
        <f>P81/G81-1</f>
        <v>0.24588131646952038</v>
      </c>
    </row>
    <row r="82" spans="3:19" ht="15.75" thickTop="1" x14ac:dyDescent="0.25">
      <c r="E82" s="57" t="s">
        <v>87</v>
      </c>
      <c r="F82" s="85"/>
      <c r="G82" s="85">
        <f t="shared" ref="G82:P82" si="28">G81/F81-1</f>
        <v>3.2283352350130912E-2</v>
      </c>
      <c r="H82" s="85">
        <f t="shared" si="28"/>
        <v>8.584022138727887E-2</v>
      </c>
      <c r="I82" s="85">
        <f t="shared" si="28"/>
        <v>2.1762911183340172E-2</v>
      </c>
      <c r="J82" s="85">
        <f t="shared" si="28"/>
        <v>2.8976003993086863E-2</v>
      </c>
      <c r="K82" s="85">
        <f t="shared" si="28"/>
        <v>5.4088167566432865E-3</v>
      </c>
      <c r="L82" s="85">
        <f t="shared" si="28"/>
        <v>3.0295013803230963E-2</v>
      </c>
      <c r="M82" s="85">
        <f t="shared" si="28"/>
        <v>2.1437657727674475E-2</v>
      </c>
      <c r="N82" s="85">
        <f t="shared" si="28"/>
        <v>1.2347423096328081E-2</v>
      </c>
      <c r="O82" s="85">
        <f t="shared" si="28"/>
        <v>1.4632107257941396E-2</v>
      </c>
      <c r="P82" s="86">
        <f t="shared" si="28"/>
        <v>4.1556399397304489E-3</v>
      </c>
    </row>
    <row r="85" spans="3:19" ht="18.75" x14ac:dyDescent="0.15">
      <c r="C85" s="264" t="s">
        <v>216</v>
      </c>
      <c r="D85" s="265"/>
      <c r="E85" s="272" t="s">
        <v>321</v>
      </c>
      <c r="F85" s="273"/>
      <c r="G85" s="273"/>
      <c r="H85" s="273"/>
      <c r="I85" s="273"/>
      <c r="J85" s="273"/>
      <c r="K85" s="273"/>
      <c r="L85" s="273"/>
      <c r="M85" s="273"/>
      <c r="N85" s="273"/>
      <c r="O85" s="273"/>
      <c r="P85" s="274"/>
    </row>
    <row r="86" spans="3:19" ht="15" x14ac:dyDescent="0.15">
      <c r="C86" s="262" t="s">
        <v>93</v>
      </c>
      <c r="D86" s="263"/>
      <c r="E86" s="118"/>
      <c r="F86" s="119">
        <v>2004</v>
      </c>
      <c r="G86" s="119">
        <f t="shared" ref="G86:P86" si="29">F86+1</f>
        <v>2005</v>
      </c>
      <c r="H86" s="119">
        <f t="shared" si="29"/>
        <v>2006</v>
      </c>
      <c r="I86" s="119">
        <f t="shared" si="29"/>
        <v>2007</v>
      </c>
      <c r="J86" s="119">
        <f t="shared" si="29"/>
        <v>2008</v>
      </c>
      <c r="K86" s="119">
        <f t="shared" si="29"/>
        <v>2009</v>
      </c>
      <c r="L86" s="119">
        <f t="shared" si="29"/>
        <v>2010</v>
      </c>
      <c r="M86" s="119">
        <f t="shared" si="29"/>
        <v>2011</v>
      </c>
      <c r="N86" s="119">
        <f t="shared" si="29"/>
        <v>2012</v>
      </c>
      <c r="O86" s="120">
        <f t="shared" si="29"/>
        <v>2013</v>
      </c>
      <c r="P86" s="120">
        <f t="shared" si="29"/>
        <v>2014</v>
      </c>
      <c r="Q86" s="106" t="s">
        <v>91</v>
      </c>
      <c r="R86" s="46" t="s">
        <v>88</v>
      </c>
      <c r="S86" s="47" t="s">
        <v>89</v>
      </c>
    </row>
    <row r="87" spans="3:19" ht="15" x14ac:dyDescent="0.25">
      <c r="C87" s="256"/>
      <c r="D87" s="257"/>
      <c r="E87" s="45" t="s">
        <v>0</v>
      </c>
      <c r="F87" s="73">
        <f>IF($C$4="National Currency",IF(B.Premiums_DATA!E44=0,0,B.Premiums_DATA!E44),IF($C$4="Current Exchange rate",IF(B.Premiums_DATA!E44=0,0,B.Premiums_DATA!E44/ECO!O10),IF($C$4="Constant Exchange rate",IF(B.Premiums_DATA!E44=0,0,B.Premiums_DATA!E44/ECO!O45))))</f>
        <v>0</v>
      </c>
      <c r="G87" s="73">
        <f>IF($C$4="National Currency",IF(B.Premiums_DATA!F44=0,0,B.Premiums_DATA!F44),IF($C$4="Current Exchange rate",IF(B.Premiums_DATA!F44=0,0,B.Premiums_DATA!F44/ECO!P10),IF($C$4="Constant Exchange rate",IF(B.Premiums_DATA!F44=0,0,B.Premiums_DATA!F44/ECO!P45))))</f>
        <v>0</v>
      </c>
      <c r="H87" s="73">
        <f>IF($C$4="National Currency",IF(B.Premiums_DATA!G44=0,0,B.Premiums_DATA!G44),IF($C$4="Current Exchange rate",IF(B.Premiums_DATA!G44=0,0,B.Premiums_DATA!G44/ECO!Q10),IF($C$4="Constant Exchange rate",IF(B.Premiums_DATA!G44=0,0,B.Premiums_DATA!G44/ECO!Q45))))</f>
        <v>0</v>
      </c>
      <c r="I87" s="73">
        <f>IF($C$4="National Currency",IF(B.Premiums_DATA!H44=0,0,B.Premiums_DATA!H44),IF($C$4="Current Exchange rate",IF(B.Premiums_DATA!H44=0,0,B.Premiums_DATA!H44/ECO!R10),IF($C$4="Constant Exchange rate",IF(B.Premiums_DATA!H44=0,0,B.Premiums_DATA!H44/ECO!R45))))</f>
        <v>0</v>
      </c>
      <c r="J87" s="73">
        <f>IF($C$4="National Currency",IF(B.Premiums_DATA!I44=0,0,B.Premiums_DATA!I44),IF($C$4="Current Exchange rate",IF(B.Premiums_DATA!I44=0,0,B.Premiums_DATA!I44/ECO!S10),IF($C$4="Constant Exchange rate",IF(B.Premiums_DATA!I44=0,0,B.Premiums_DATA!I44/ECO!S45))))</f>
        <v>0</v>
      </c>
      <c r="K87" s="73">
        <f>IF($C$4="National Currency",IF(B.Premiums_DATA!J44=0,0,B.Premiums_DATA!J44),IF($C$4="Current Exchange rate",IF(B.Premiums_DATA!J44=0,0,B.Premiums_DATA!J44/ECO!T10),IF($C$4="Constant Exchange rate",IF(B.Premiums_DATA!J44=0,0,B.Premiums_DATA!J44/ECO!T45))))</f>
        <v>0</v>
      </c>
      <c r="L87" s="73">
        <f>IF($C$4="National Currency",IF(B.Premiums_DATA!K44=0,0,B.Premiums_DATA!K44),IF($C$4="Current Exchange rate",IF(B.Premiums_DATA!K44=0,0,B.Premiums_DATA!K44/ECO!U10),IF($C$4="Constant Exchange rate",IF(B.Premiums_DATA!K44=0,0,B.Premiums_DATA!K44/ECO!U45))))</f>
        <v>0</v>
      </c>
      <c r="M87" s="73">
        <f>IF($C$4="National Currency",IF(B.Premiums_DATA!L44=0,0,B.Premiums_DATA!L44),IF($C$4="Current Exchange rate",IF(B.Premiums_DATA!L44=0,0,B.Premiums_DATA!L44/ECO!V10),IF($C$4="Constant Exchange rate",IF(B.Premiums_DATA!L44=0,0,B.Premiums_DATA!L44/ECO!V45))))</f>
        <v>0</v>
      </c>
      <c r="N87" s="73">
        <f>IF($C$4="National Currency",IF(B.Premiums_DATA!M44=0,0,B.Premiums_DATA!M44),IF($C$4="Current Exchange rate",IF(B.Premiums_DATA!M44=0,0,B.Premiums_DATA!M44/ECO!W10),IF($C$4="Constant Exchange rate",IF(B.Premiums_DATA!M44=0,0,B.Premiums_DATA!M44/ECO!W45))))</f>
        <v>0</v>
      </c>
      <c r="O87" s="73">
        <f>IF($C$4="National Currency",IF(B.Premiums_DATA!N44=0,0,B.Premiums_DATA!N44),IF($C$4="Current Exchange rate",IF(B.Premiums_DATA!N44=0,0,B.Premiums_DATA!N44/ECO!X10),IF($C$4="Constant Exchange rate",IF(B.Premiums_DATA!N44=0,0,B.Premiums_DATA!N44/ECO!X45))))</f>
        <v>0</v>
      </c>
      <c r="P87" s="219">
        <f>IF($C$4="National Currency",IF(B.Premiums_DATA!O44=0,0,B.Premiums_DATA!O44),IF($C$4="Current Exchange rate",IF(B.Premiums_DATA!O44=0,0,B.Premiums_DATA!O44/ECO!Y10),IF($C$4="Constant Exchange rate",IF(B.Premiums_DATA!O44=0,0,B.Premiums_DATA!O44/ECO!Y45))))</f>
        <v>0</v>
      </c>
      <c r="Q87" s="48">
        <f>O87/$O$119</f>
        <v>0</v>
      </c>
      <c r="R87" s="48" t="str">
        <f>IF(OR(O87=0, N87=0),"-",O87/N87-1)</f>
        <v>-</v>
      </c>
      <c r="S87" s="48" t="str">
        <f>IF(OR(O87=0, F87=0),"-",O87/F87-1)</f>
        <v>-</v>
      </c>
    </row>
    <row r="88" spans="3:19" ht="15" x14ac:dyDescent="0.25">
      <c r="C88" s="256"/>
      <c r="D88" s="257"/>
      <c r="E88" s="45" t="s">
        <v>1</v>
      </c>
      <c r="F88" s="74">
        <f>IF($C$4="National Currency",IF(B.Premiums_DATA!E45=0,0,B.Premiums_DATA!E45),IF($C$4="Current Exchange rate",IF(B.Premiums_DATA!E45=0,0,B.Premiums_DATA!E45/ECO!O11),IF($C$4="Constant Exchange rate",IF(B.Premiums_DATA!E45=0,0,B.Premiums_DATA!E45/ECO!O46))))</f>
        <v>0</v>
      </c>
      <c r="G88" s="74">
        <f>IF($C$4="National Currency",IF(B.Premiums_DATA!F45=0,0,B.Premiums_DATA!F45),IF($C$4="Current Exchange rate",IF(B.Premiums_DATA!F45=0,0,B.Premiums_DATA!F45/ECO!P11),IF($C$4="Constant Exchange rate",IF(B.Premiums_DATA!F45=0,0,B.Premiums_DATA!F45/ECO!P46))))</f>
        <v>0</v>
      </c>
      <c r="H88" s="74">
        <f>IF($C$4="National Currency",IF(B.Premiums_DATA!G45=0,0,B.Premiums_DATA!G45),IF($C$4="Current Exchange rate",IF(B.Premiums_DATA!G45=0,0,B.Premiums_DATA!G45/ECO!Q11),IF($C$4="Constant Exchange rate",IF(B.Premiums_DATA!G45=0,0,B.Premiums_DATA!G45/ECO!Q46))))</f>
        <v>0</v>
      </c>
      <c r="I88" s="74">
        <f>IF($C$4="National Currency",IF(B.Premiums_DATA!H45=0,0,B.Premiums_DATA!H45),IF($C$4="Current Exchange rate",IF(B.Premiums_DATA!H45=0,0,B.Premiums_DATA!H45/ECO!R11),IF($C$4="Constant Exchange rate",IF(B.Premiums_DATA!H45=0,0,B.Premiums_DATA!H45/ECO!R46))))</f>
        <v>0</v>
      </c>
      <c r="J88" s="74">
        <f>IF($C$4="National Currency",IF(B.Premiums_DATA!I45=0,0,B.Premiums_DATA!I45),IF($C$4="Current Exchange rate",IF(B.Premiums_DATA!I45=0,0,B.Premiums_DATA!I45/ECO!S11),IF($C$4="Constant Exchange rate",IF(B.Premiums_DATA!I45=0,0,B.Premiums_DATA!I45/ECO!S46))))</f>
        <v>0</v>
      </c>
      <c r="K88" s="74">
        <f>IF($C$4="National Currency",IF(B.Premiums_DATA!J45=0,0,B.Premiums_DATA!J45),IF($C$4="Current Exchange rate",IF(B.Premiums_DATA!J45=0,0,B.Premiums_DATA!J45/ECO!T11),IF($C$4="Constant Exchange rate",IF(B.Premiums_DATA!J45=0,0,B.Premiums_DATA!J45/ECO!T46))))</f>
        <v>0</v>
      </c>
      <c r="L88" s="74">
        <f>IF($C$4="National Currency",IF(B.Premiums_DATA!K45=0,0,B.Premiums_DATA!K45),IF($C$4="Current Exchange rate",IF(B.Premiums_DATA!K45=0,0,B.Premiums_DATA!K45/ECO!U11),IF($C$4="Constant Exchange rate",IF(B.Premiums_DATA!K45=0,0,B.Premiums_DATA!K45/ECO!U46))))</f>
        <v>0</v>
      </c>
      <c r="M88" s="74">
        <f>IF($C$4="National Currency",IF(B.Premiums_DATA!L45=0,0,B.Premiums_DATA!L45),IF($C$4="Current Exchange rate",IF(B.Premiums_DATA!L45=0,0,B.Premiums_DATA!L45/ECO!V11),IF($C$4="Constant Exchange rate",IF(B.Premiums_DATA!L45=0,0,B.Premiums_DATA!L45/ECO!V46))))</f>
        <v>0</v>
      </c>
      <c r="N88" s="74">
        <f>IF($C$4="National Currency",IF(B.Premiums_DATA!M45=0,0,B.Premiums_DATA!M45),IF($C$4="Current Exchange rate",IF(B.Premiums_DATA!M45=0,0,B.Premiums_DATA!M45/ECO!W11),IF($C$4="Constant Exchange rate",IF(B.Premiums_DATA!M45=0,0,B.Premiums_DATA!M45/ECO!W46))))</f>
        <v>0</v>
      </c>
      <c r="O88" s="74">
        <f>IF($C$4="National Currency",IF(B.Premiums_DATA!N45=0,0,B.Premiums_DATA!N45),IF($C$4="Current Exchange rate",IF(B.Premiums_DATA!N45=0,0,B.Premiums_DATA!N45/ECO!X11),IF($C$4="Constant Exchange rate",IF(B.Premiums_DATA!N45=0,0,B.Premiums_DATA!N45/ECO!X46))))</f>
        <v>0</v>
      </c>
      <c r="P88" s="220">
        <f>IF($C$4="National Currency",IF(B.Premiums_DATA!O45=0,0,B.Premiums_DATA!O45),IF($C$4="Current Exchange rate",IF(B.Premiums_DATA!O45=0,0,B.Premiums_DATA!O45/ECO!Y11),IF($C$4="Constant Exchange rate",IF(B.Premiums_DATA!O45=0,0,B.Premiums_DATA!O45/ECO!Y46))))</f>
        <v>0</v>
      </c>
      <c r="Q88" s="48">
        <f t="shared" ref="Q88:Q120" si="30">O88/$O$119</f>
        <v>0</v>
      </c>
      <c r="R88" s="48" t="str">
        <f t="shared" ref="R88:R118" si="31">IF(OR(O88=0, N88=0),"-",O88/N88-1)</f>
        <v>-</v>
      </c>
      <c r="S88" s="48" t="str">
        <f t="shared" ref="S88:S118" si="32">IF(OR(O88=0, F88=0),"-",O88/F88-1)</f>
        <v>-</v>
      </c>
    </row>
    <row r="89" spans="3:19" ht="15" x14ac:dyDescent="0.25">
      <c r="C89" s="256"/>
      <c r="D89" s="257"/>
      <c r="E89" s="45" t="s">
        <v>2</v>
      </c>
      <c r="F89" s="74">
        <f>IF($C$4="National Currency",IF(B.Premiums_DATA!E46=0,0,B.Premiums_DATA!E46),IF($C$4="Current Exchange rate",IF(B.Premiums_DATA!E46=0,0,B.Premiums_DATA!E46/ECO!O12),IF($C$4="Constant Exchange rate",IF(B.Premiums_DATA!E46=0,0,B.Premiums_DATA!E46/ECO!O47))))</f>
        <v>0</v>
      </c>
      <c r="G89" s="74">
        <f>IF($C$4="National Currency",IF(B.Premiums_DATA!F46=0,0,B.Premiums_DATA!F46),IF($C$4="Current Exchange rate",IF(B.Premiums_DATA!F46=0,0,B.Premiums_DATA!F46/ECO!P12),IF($C$4="Constant Exchange rate",IF(B.Premiums_DATA!F46=0,0,B.Premiums_DATA!F46/ECO!P47))))</f>
        <v>0</v>
      </c>
      <c r="H89" s="74">
        <f>IF($C$4="National Currency",IF(B.Premiums_DATA!G46=0,0,B.Premiums_DATA!G46),IF($C$4="Current Exchange rate",IF(B.Premiums_DATA!G46=0,0,B.Premiums_DATA!G46/ECO!Q12),IF($C$4="Constant Exchange rate",IF(B.Premiums_DATA!G46=0,0,B.Premiums_DATA!G46/ECO!Q47))))</f>
        <v>0</v>
      </c>
      <c r="I89" s="74">
        <f>IF($C$4="National Currency",IF(B.Premiums_DATA!H46=0,0,B.Premiums_DATA!H46),IF($C$4="Current Exchange rate",IF(B.Premiums_DATA!H46=0,0,B.Premiums_DATA!H46/ECO!R12),IF($C$4="Constant Exchange rate",IF(B.Premiums_DATA!H46=0,0,B.Premiums_DATA!H46/ECO!R47))))</f>
        <v>0</v>
      </c>
      <c r="J89" s="74">
        <f>IF($C$4="National Currency",IF(B.Premiums_DATA!I46=0,0,B.Premiums_DATA!I46),IF($C$4="Current Exchange rate",IF(B.Premiums_DATA!I46=0,0,B.Premiums_DATA!I46/ECO!S12),IF($C$4="Constant Exchange rate",IF(B.Premiums_DATA!I46=0,0,B.Premiums_DATA!I46/ECO!S47))))</f>
        <v>0</v>
      </c>
      <c r="K89" s="74">
        <f>IF($C$4="National Currency",IF(B.Premiums_DATA!J46=0,0,B.Premiums_DATA!J46),IF($C$4="Current Exchange rate",IF(B.Premiums_DATA!J46=0,0,B.Premiums_DATA!J46/ECO!T12),IF($C$4="Constant Exchange rate",IF(B.Premiums_DATA!J46=0,0,B.Premiums_DATA!J46/ECO!T47))))</f>
        <v>0</v>
      </c>
      <c r="L89" s="74">
        <f>IF($C$4="National Currency",IF(B.Premiums_DATA!K46=0,0,B.Premiums_DATA!K46),IF($C$4="Current Exchange rate",IF(B.Premiums_DATA!K46=0,0,B.Premiums_DATA!K46/ECO!U12),IF($C$4="Constant Exchange rate",IF(B.Premiums_DATA!K46=0,0,B.Premiums_DATA!K46/ECO!U47))))</f>
        <v>0</v>
      </c>
      <c r="M89" s="74">
        <f>IF($C$4="National Currency",IF(B.Premiums_DATA!L46=0,0,B.Premiums_DATA!L46),IF($C$4="Current Exchange rate",IF(B.Premiums_DATA!L46=0,0,B.Premiums_DATA!L46/ECO!V12),IF($C$4="Constant Exchange rate",IF(B.Premiums_DATA!L46=0,0,B.Premiums_DATA!L46/ECO!V47))))</f>
        <v>0</v>
      </c>
      <c r="N89" s="74">
        <f>IF($C$4="National Currency",IF(B.Premiums_DATA!M46=0,0,B.Premiums_DATA!M46),IF($C$4="Current Exchange rate",IF(B.Premiums_DATA!M46=0,0,B.Premiums_DATA!M46/ECO!W12),IF($C$4="Constant Exchange rate",IF(B.Premiums_DATA!M46=0,0,B.Premiums_DATA!M46/ECO!W47))))</f>
        <v>0</v>
      </c>
      <c r="O89" s="74">
        <f>IF($C$4="National Currency",IF(B.Premiums_DATA!N46=0,0,B.Premiums_DATA!N46),IF($C$4="Current Exchange rate",IF(B.Premiums_DATA!N46=0,0,B.Premiums_DATA!N46/ECO!X12),IF($C$4="Constant Exchange rate",IF(B.Premiums_DATA!N46=0,0,B.Premiums_DATA!N46/ECO!X47))))</f>
        <v>0</v>
      </c>
      <c r="P89" s="220">
        <f>IF($C$4="National Currency",IF(B.Premiums_DATA!O46=0,0,B.Premiums_DATA!O46),IF($C$4="Current Exchange rate",IF(B.Premiums_DATA!O46=0,0,B.Premiums_DATA!O46/ECO!Y12),IF($C$4="Constant Exchange rate",IF(B.Premiums_DATA!O46=0,0,B.Premiums_DATA!O46/ECO!Y47))))</f>
        <v>0</v>
      </c>
      <c r="Q89" s="48">
        <f t="shared" si="30"/>
        <v>0</v>
      </c>
      <c r="R89" s="48" t="str">
        <f t="shared" si="31"/>
        <v>-</v>
      </c>
      <c r="S89" s="48" t="str">
        <f t="shared" si="32"/>
        <v>-</v>
      </c>
    </row>
    <row r="90" spans="3:19" ht="15" x14ac:dyDescent="0.25">
      <c r="C90" s="256"/>
      <c r="D90" s="257"/>
      <c r="E90" s="45" t="s">
        <v>3</v>
      </c>
      <c r="F90" s="74">
        <f>IF($C$4="National Currency",IF(B.Premiums_DATA!E47=0,0,B.Premiums_DATA!E47),IF($C$4="Current Exchange rate",IF(B.Premiums_DATA!E47=0,0,B.Premiums_DATA!E47/ECO!O13),IF($C$4="Constant Exchange rate",IF(B.Premiums_DATA!E47=0,0,B.Premiums_DATA!E47/ECO!O48))))</f>
        <v>2937.5640385894881</v>
      </c>
      <c r="G90" s="74">
        <f>IF($C$4="National Currency",IF(B.Premiums_DATA!F47=0,0,B.Premiums_DATA!F47),IF($C$4="Current Exchange rate",IF(B.Premiums_DATA!F47=0,0,B.Premiums_DATA!F47/ECO!P13),IF($C$4="Constant Exchange rate",IF(B.Premiums_DATA!F47=0,0,B.Premiums_DATA!F47/ECO!P48))))</f>
        <v>3036.3148702594813</v>
      </c>
      <c r="H90" s="74">
        <f>IF($C$4="National Currency",IF(B.Premiums_DATA!G47=0,0,B.Premiums_DATA!G47),IF($C$4="Current Exchange rate",IF(B.Premiums_DATA!G47=0,0,B.Premiums_DATA!G47/ECO!Q13),IF($C$4="Constant Exchange rate",IF(B.Premiums_DATA!G47=0,0,B.Premiums_DATA!G47/ECO!Q48))))</f>
        <v>3185.4241516966072</v>
      </c>
      <c r="I90" s="74">
        <f>IF($C$4="National Currency",IF(B.Premiums_DATA!H47=0,0,B.Premiums_DATA!H47),IF($C$4="Current Exchange rate",IF(B.Premiums_DATA!H47=0,0,B.Premiums_DATA!H47/ECO!R13),IF($C$4="Constant Exchange rate",IF(B.Premiums_DATA!H47=0,0,B.Premiums_DATA!H47/ECO!R48))))</f>
        <v>5873.0422488356626</v>
      </c>
      <c r="J90" s="74">
        <f>IF($C$4="National Currency",IF(B.Premiums_DATA!I47=0,0,B.Premiums_DATA!I47),IF($C$4="Current Exchange rate",IF(B.Premiums_DATA!I47=0,0,B.Premiums_DATA!I47/ECO!S13),IF($C$4="Constant Exchange rate",IF(B.Premiums_DATA!I47=0,0,B.Premiums_DATA!I47/ECO!S48))))</f>
        <v>6092.6927553226888</v>
      </c>
      <c r="K90" s="74">
        <f>IF($C$4="National Currency",IF(B.Premiums_DATA!J47=0,0,B.Premiums_DATA!J47),IF($C$4="Current Exchange rate",IF(B.Premiums_DATA!J47=0,0,B.Premiums_DATA!J47/ECO!T13),IF($C$4="Constant Exchange rate",IF(B.Premiums_DATA!J47=0,0,B.Premiums_DATA!J47/ECO!T48))))</f>
        <v>6163.9099442781107</v>
      </c>
      <c r="L90" s="74">
        <f>IF($C$4="National Currency",IF(B.Premiums_DATA!K47=0,0,B.Premiums_DATA!K47),IF($C$4="Current Exchange rate",IF(B.Premiums_DATA!K47=0,0,B.Premiums_DATA!K47/ECO!U13),IF($C$4="Constant Exchange rate",IF(B.Premiums_DATA!K47=0,0,B.Premiums_DATA!K47/ECO!U48))))</f>
        <v>6375.7508474717233</v>
      </c>
      <c r="M90" s="74">
        <f>IF($C$4="National Currency",IF(B.Premiums_DATA!L47=0,0,B.Premiums_DATA!L47),IF($C$4="Current Exchange rate",IF(B.Premiums_DATA!L47=0,0,B.Premiums_DATA!L47/ECO!V13),IF($C$4="Constant Exchange rate",IF(B.Premiums_DATA!L47=0,0,B.Premiums_DATA!L47/ECO!V48))))</f>
        <v>6181.5629690618771</v>
      </c>
      <c r="N90" s="74">
        <f>IF($C$4="National Currency",IF(B.Premiums_DATA!M47=0,0,B.Premiums_DATA!M47),IF($C$4="Current Exchange rate",IF(B.Premiums_DATA!M47=0,0,B.Premiums_DATA!M47/ECO!W13),IF($C$4="Constant Exchange rate",IF(B.Premiums_DATA!M47=0,0,B.Premiums_DATA!M47/ECO!W48))))</f>
        <v>6301.9964861942781</v>
      </c>
      <c r="O90" s="74">
        <f>IF($C$4="National Currency",IF(B.Premiums_DATA!N47=0,0,B.Premiums_DATA!N47),IF($C$4="Current Exchange rate",IF(B.Premiums_DATA!N47=0,0,B.Premiums_DATA!N47/ECO!X13),IF($C$4="Constant Exchange rate",IF(B.Premiums_DATA!N47=0,0,B.Premiums_DATA!N47/ECO!X48))))</f>
        <v>6408.2241833000671</v>
      </c>
      <c r="P90" s="220">
        <f>IF($C$4="National Currency",IF(B.Premiums_DATA!O47=0,0,B.Premiums_DATA!O47),IF($C$4="Current Exchange rate",IF(B.Premiums_DATA!O47=0,0,B.Premiums_DATA!O47/ECO!Y13),IF($C$4="Constant Exchange rate",IF(B.Premiums_DATA!O47=0,0,B.Premiums_DATA!O47/ECO!Y48))))</f>
        <v>0</v>
      </c>
      <c r="Q90" s="48">
        <f t="shared" si="30"/>
        <v>0.49983466270894117</v>
      </c>
      <c r="R90" s="48">
        <f t="shared" si="31"/>
        <v>1.6856197450839661E-2</v>
      </c>
      <c r="S90" s="48">
        <f t="shared" si="32"/>
        <v>1.1814755692533137</v>
      </c>
    </row>
    <row r="91" spans="3:19" ht="15" x14ac:dyDescent="0.25">
      <c r="C91" s="256"/>
      <c r="D91" s="257"/>
      <c r="E91" s="45" t="s">
        <v>4</v>
      </c>
      <c r="F91" s="74">
        <f>IF($C$4="National Currency",IF(B.Premiums_DATA!E48=0,0,B.Premiums_DATA!E48),IF($C$4="Current Exchange rate",IF(B.Premiums_DATA!E48=0,0,B.Premiums_DATA!E48/ECO!O14),IF($C$4="Constant Exchange rate",IF(B.Premiums_DATA!E48=0,0,B.Premiums_DATA!E48/ECO!O49))))</f>
        <v>0</v>
      </c>
      <c r="G91" s="74">
        <f>IF($C$4="National Currency",IF(B.Premiums_DATA!F48=0,0,B.Premiums_DATA!F48),IF($C$4="Current Exchange rate",IF(B.Premiums_DATA!F48=0,0,B.Premiums_DATA!F48/ECO!P14),IF($C$4="Constant Exchange rate",IF(B.Premiums_DATA!F48=0,0,B.Premiums_DATA!F48/ECO!P49))))</f>
        <v>0</v>
      </c>
      <c r="H91" s="74">
        <f>IF($C$4="National Currency",IF(B.Premiums_DATA!G48=0,0,B.Premiums_DATA!G48),IF($C$4="Current Exchange rate",IF(B.Premiums_DATA!G48=0,0,B.Premiums_DATA!G48/ECO!Q14),IF($C$4="Constant Exchange rate",IF(B.Premiums_DATA!G48=0,0,B.Premiums_DATA!G48/ECO!Q49))))</f>
        <v>0</v>
      </c>
      <c r="I91" s="74">
        <f>IF($C$4="National Currency",IF(B.Premiums_DATA!H48=0,0,B.Premiums_DATA!H48),IF($C$4="Current Exchange rate",IF(B.Premiums_DATA!H48=0,0,B.Premiums_DATA!H48/ECO!R14),IF($C$4="Constant Exchange rate",IF(B.Premiums_DATA!H48=0,0,B.Premiums_DATA!H48/ECO!R49))))</f>
        <v>0</v>
      </c>
      <c r="J91" s="74">
        <f>IF($C$4="National Currency",IF(B.Premiums_DATA!I48=0,0,B.Premiums_DATA!I48),IF($C$4="Current Exchange rate",IF(B.Premiums_DATA!I48=0,0,B.Premiums_DATA!I48/ECO!S14),IF($C$4="Constant Exchange rate",IF(B.Premiums_DATA!I48=0,0,B.Premiums_DATA!I48/ECO!S49))))</f>
        <v>0</v>
      </c>
      <c r="K91" s="74">
        <f>IF($C$4="National Currency",IF(B.Premiums_DATA!J48=0,0,B.Premiums_DATA!J48),IF($C$4="Current Exchange rate",IF(B.Premiums_DATA!J48=0,0,B.Premiums_DATA!J48/ECO!T14),IF($C$4="Constant Exchange rate",IF(B.Premiums_DATA!J48=0,0,B.Premiums_DATA!J48/ECO!T49))))</f>
        <v>0</v>
      </c>
      <c r="L91" s="74">
        <f>IF($C$4="National Currency",IF(B.Premiums_DATA!K48=0,0,B.Premiums_DATA!K48),IF($C$4="Current Exchange rate",IF(B.Premiums_DATA!K48=0,0,B.Premiums_DATA!K48/ECO!U14),IF($C$4="Constant Exchange rate",IF(B.Premiums_DATA!K48=0,0,B.Premiums_DATA!K48/ECO!U49))))</f>
        <v>0</v>
      </c>
      <c r="M91" s="74">
        <f>IF($C$4="National Currency",IF(B.Premiums_DATA!L48=0,0,B.Premiums_DATA!L48),IF($C$4="Current Exchange rate",IF(B.Premiums_DATA!L48=0,0,B.Premiums_DATA!L48/ECO!V14),IF($C$4="Constant Exchange rate",IF(B.Premiums_DATA!L48=0,0,B.Premiums_DATA!L48/ECO!V49))))</f>
        <v>0</v>
      </c>
      <c r="N91" s="74">
        <f>IF($C$4="National Currency",IF(B.Premiums_DATA!M48=0,0,B.Premiums_DATA!M48),IF($C$4="Current Exchange rate",IF(B.Premiums_DATA!M48=0,0,B.Premiums_DATA!M48/ECO!W14),IF($C$4="Constant Exchange rate",IF(B.Premiums_DATA!M48=0,0,B.Premiums_DATA!M48/ECO!W49))))</f>
        <v>0</v>
      </c>
      <c r="O91" s="74">
        <f>IF($C$4="National Currency",IF(B.Premiums_DATA!N48=0,0,B.Premiums_DATA!N48),IF($C$4="Current Exchange rate",IF(B.Premiums_DATA!N48=0,0,B.Premiums_DATA!N48/ECO!X14),IF($C$4="Constant Exchange rate",IF(B.Premiums_DATA!N48=0,0,B.Premiums_DATA!N48/ECO!X49))))</f>
        <v>0</v>
      </c>
      <c r="P91" s="220">
        <f>IF($C$4="National Currency",IF(B.Premiums_DATA!O48=0,0,B.Premiums_DATA!O48),IF($C$4="Current Exchange rate",IF(B.Premiums_DATA!O48=0,0,B.Premiums_DATA!O48/ECO!Y14),IF($C$4="Constant Exchange rate",IF(B.Premiums_DATA!O48=0,0,B.Premiums_DATA!O48/ECO!Y49))))</f>
        <v>0</v>
      </c>
      <c r="Q91" s="48">
        <f t="shared" si="30"/>
        <v>0</v>
      </c>
      <c r="R91" s="48" t="str">
        <f t="shared" si="31"/>
        <v>-</v>
      </c>
      <c r="S91" s="48" t="str">
        <f t="shared" si="32"/>
        <v>-</v>
      </c>
    </row>
    <row r="92" spans="3:19" ht="15" x14ac:dyDescent="0.25">
      <c r="C92" s="256"/>
      <c r="D92" s="257"/>
      <c r="E92" s="45" t="s">
        <v>5</v>
      </c>
      <c r="F92" s="74">
        <f>IF($C$4="National Currency",IF(B.Premiums_DATA!E49=0,0,B.Premiums_DATA!E49),IF($C$4="Current Exchange rate",IF(B.Premiums_DATA!E49=0,0,B.Premiums_DATA!E49/ECO!O15),IF($C$4="Constant Exchange rate",IF(B.Premiums_DATA!E49=0,0,B.Premiums_DATA!E49/ECO!O50))))</f>
        <v>0</v>
      </c>
      <c r="G92" s="74">
        <f>IF($C$4="National Currency",IF(B.Premiums_DATA!F49=0,0,B.Premiums_DATA!F49),IF($C$4="Current Exchange rate",IF(B.Premiums_DATA!F49=0,0,B.Premiums_DATA!F49/ECO!P15),IF($C$4="Constant Exchange rate",IF(B.Premiums_DATA!F49=0,0,B.Premiums_DATA!F49/ECO!P50))))</f>
        <v>0</v>
      </c>
      <c r="H92" s="74">
        <f>IF($C$4="National Currency",IF(B.Premiums_DATA!G49=0,0,B.Premiums_DATA!G49),IF($C$4="Current Exchange rate",IF(B.Premiums_DATA!G49=0,0,B.Premiums_DATA!G49/ECO!Q15),IF($C$4="Constant Exchange rate",IF(B.Premiums_DATA!G49=0,0,B.Premiums_DATA!G49/ECO!Q50))))</f>
        <v>0</v>
      </c>
      <c r="I92" s="74">
        <f>IF($C$4="National Currency",IF(B.Premiums_DATA!H49=0,0,B.Premiums_DATA!H49),IF($C$4="Current Exchange rate",IF(B.Premiums_DATA!H49=0,0,B.Premiums_DATA!H49/ECO!R15),IF($C$4="Constant Exchange rate",IF(B.Premiums_DATA!H49=0,0,B.Premiums_DATA!H49/ECO!R50))))</f>
        <v>0</v>
      </c>
      <c r="J92" s="74">
        <f>IF($C$4="National Currency",IF(B.Premiums_DATA!I49=0,0,B.Premiums_DATA!I49),IF($C$4="Current Exchange rate",IF(B.Premiums_DATA!I49=0,0,B.Premiums_DATA!I49/ECO!S15),IF($C$4="Constant Exchange rate",IF(B.Premiums_DATA!I49=0,0,B.Premiums_DATA!I49/ECO!S50))))</f>
        <v>0</v>
      </c>
      <c r="K92" s="74">
        <f>IF($C$4="National Currency",IF(B.Premiums_DATA!J49=0,0,B.Premiums_DATA!J49),IF($C$4="Current Exchange rate",IF(B.Premiums_DATA!J49=0,0,B.Premiums_DATA!J49/ECO!T15),IF($C$4="Constant Exchange rate",IF(B.Premiums_DATA!J49=0,0,B.Premiums_DATA!J49/ECO!T50))))</f>
        <v>0</v>
      </c>
      <c r="L92" s="74">
        <f>IF($C$4="National Currency",IF(B.Premiums_DATA!K49=0,0,B.Premiums_DATA!K49),IF($C$4="Current Exchange rate",IF(B.Premiums_DATA!K49=0,0,B.Premiums_DATA!K49/ECO!U15),IF($C$4="Constant Exchange rate",IF(B.Premiums_DATA!K49=0,0,B.Premiums_DATA!K49/ECO!U50))))</f>
        <v>0</v>
      </c>
      <c r="M92" s="74">
        <f>IF($C$4="National Currency",IF(B.Premiums_DATA!L49=0,0,B.Premiums_DATA!L49),IF($C$4="Current Exchange rate",IF(B.Premiums_DATA!L49=0,0,B.Premiums_DATA!L49/ECO!V15),IF($C$4="Constant Exchange rate",IF(B.Premiums_DATA!L49=0,0,B.Premiums_DATA!L49/ECO!V50))))</f>
        <v>0</v>
      </c>
      <c r="N92" s="74">
        <f>IF($C$4="National Currency",IF(B.Premiums_DATA!M49=0,0,B.Premiums_DATA!M49),IF($C$4="Current Exchange rate",IF(B.Premiums_DATA!M49=0,0,B.Premiums_DATA!M49/ECO!W15),IF($C$4="Constant Exchange rate",IF(B.Premiums_DATA!M49=0,0,B.Premiums_DATA!M49/ECO!W50))))</f>
        <v>0</v>
      </c>
      <c r="O92" s="74">
        <f>IF($C$4="National Currency",IF(B.Premiums_DATA!N49=0,0,B.Premiums_DATA!N49),IF($C$4="Current Exchange rate",IF(B.Premiums_DATA!N49=0,0,B.Premiums_DATA!N49/ECO!X15),IF($C$4="Constant Exchange rate",IF(B.Premiums_DATA!N49=0,0,B.Premiums_DATA!N49/ECO!X50))))</f>
        <v>0</v>
      </c>
      <c r="P92" s="220">
        <f>IF($C$4="National Currency",IF(B.Premiums_DATA!O49=0,0,B.Premiums_DATA!O49),IF($C$4="Current Exchange rate",IF(B.Premiums_DATA!O49=0,0,B.Premiums_DATA!O49/ECO!Y15),IF($C$4="Constant Exchange rate",IF(B.Premiums_DATA!O49=0,0,B.Premiums_DATA!O49/ECO!Y50))))</f>
        <v>0</v>
      </c>
      <c r="Q92" s="48">
        <f t="shared" si="30"/>
        <v>0</v>
      </c>
      <c r="R92" s="48" t="str">
        <f t="shared" si="31"/>
        <v>-</v>
      </c>
      <c r="S92" s="48" t="str">
        <f t="shared" si="32"/>
        <v>-</v>
      </c>
    </row>
    <row r="93" spans="3:19" ht="15" x14ac:dyDescent="0.25">
      <c r="C93" s="256"/>
      <c r="D93" s="257"/>
      <c r="E93" s="45" t="s">
        <v>6</v>
      </c>
      <c r="F93" s="74"/>
      <c r="G93" s="74"/>
      <c r="H93" s="74"/>
      <c r="I93" s="74"/>
      <c r="J93" s="74"/>
      <c r="K93" s="74"/>
      <c r="L93" s="74"/>
      <c r="M93" s="74"/>
      <c r="N93" s="74"/>
      <c r="O93" s="74"/>
      <c r="P93" s="220"/>
      <c r="Q93" s="48">
        <f t="shared" si="30"/>
        <v>0</v>
      </c>
      <c r="R93" s="48" t="str">
        <f t="shared" si="31"/>
        <v>-</v>
      </c>
      <c r="S93" s="48" t="str">
        <f t="shared" si="32"/>
        <v>-</v>
      </c>
    </row>
    <row r="94" spans="3:19" ht="15" x14ac:dyDescent="0.25">
      <c r="C94" s="256"/>
      <c r="D94" s="257"/>
      <c r="E94" s="45" t="s">
        <v>7</v>
      </c>
      <c r="F94" s="74">
        <f>IF($C$4="National Currency",IF(B.Premiums_DATA!E51=0,0,B.Premiums_DATA!E51),IF($C$4="Current Exchange rate",IF(B.Premiums_DATA!E51=0,0,B.Premiums_DATA!E51/ECO!O17),IF($C$4="Constant Exchange rate",IF(B.Premiums_DATA!E51=0,0,B.Premiums_DATA!E51/ECO!O52))))</f>
        <v>0</v>
      </c>
      <c r="G94" s="74">
        <f>IF($C$4="National Currency",IF(B.Premiums_DATA!F51=0,0,B.Premiums_DATA!F51),IF($C$4="Current Exchange rate",IF(B.Premiums_DATA!F51=0,0,B.Premiums_DATA!F51/ECO!P17),IF($C$4="Constant Exchange rate",IF(B.Premiums_DATA!F51=0,0,B.Premiums_DATA!F51/ECO!P52))))</f>
        <v>0</v>
      </c>
      <c r="H94" s="74">
        <f>IF($C$4="National Currency",IF(B.Premiums_DATA!G51=0,0,B.Premiums_DATA!G51),IF($C$4="Current Exchange rate",IF(B.Premiums_DATA!G51=0,0,B.Premiums_DATA!G51/ECO!Q17),IF($C$4="Constant Exchange rate",IF(B.Premiums_DATA!G51=0,0,B.Premiums_DATA!G51/ECO!Q52))))</f>
        <v>0</v>
      </c>
      <c r="I94" s="74">
        <f>IF($C$4="National Currency",IF(B.Premiums_DATA!H51=0,0,B.Premiums_DATA!H51),IF($C$4="Current Exchange rate",IF(B.Premiums_DATA!H51=0,0,B.Premiums_DATA!H51/ECO!R17),IF($C$4="Constant Exchange rate",IF(B.Premiums_DATA!H51=0,0,B.Premiums_DATA!H51/ECO!R52))))</f>
        <v>0</v>
      </c>
      <c r="J94" s="74">
        <f>IF($C$4="National Currency",IF(B.Premiums_DATA!I51=0,0,B.Premiums_DATA!I51),IF($C$4="Current Exchange rate",IF(B.Premiums_DATA!I51=0,0,B.Premiums_DATA!I51/ECO!S17),IF($C$4="Constant Exchange rate",IF(B.Premiums_DATA!I51=0,0,B.Premiums_DATA!I51/ECO!S52))))</f>
        <v>0</v>
      </c>
      <c r="K94" s="74">
        <f>IF($C$4="National Currency",IF(B.Premiums_DATA!J51=0,0,B.Premiums_DATA!J51),IF($C$4="Current Exchange rate",IF(B.Premiums_DATA!J51=0,0,B.Premiums_DATA!J51/ECO!T17),IF($C$4="Constant Exchange rate",IF(B.Premiums_DATA!J51=0,0,B.Premiums_DATA!J51/ECO!T52))))</f>
        <v>0</v>
      </c>
      <c r="L94" s="74">
        <f>IF($C$4="National Currency",IF(B.Premiums_DATA!K51=0,0,B.Premiums_DATA!K51),IF($C$4="Current Exchange rate",IF(B.Premiums_DATA!K51=0,0,B.Premiums_DATA!K51/ECO!U17),IF($C$4="Constant Exchange rate",IF(B.Premiums_DATA!K51=0,0,B.Premiums_DATA!K51/ECO!U52))))</f>
        <v>0</v>
      </c>
      <c r="M94" s="74">
        <f>IF($C$4="National Currency",IF(B.Premiums_DATA!L51=0,0,B.Premiums_DATA!L51),IF($C$4="Current Exchange rate",IF(B.Premiums_DATA!L51=0,0,B.Premiums_DATA!L51/ECO!V17),IF($C$4="Constant Exchange rate",IF(B.Premiums_DATA!L51=0,0,B.Premiums_DATA!L51/ECO!V52))))</f>
        <v>0</v>
      </c>
      <c r="N94" s="74">
        <f>IF($C$4="National Currency",IF(B.Premiums_DATA!M51=0,0,B.Premiums_DATA!M51),IF($C$4="Current Exchange rate",IF(B.Premiums_DATA!M51=0,0,B.Premiums_DATA!M51/ECO!W17),IF($C$4="Constant Exchange rate",IF(B.Premiums_DATA!M51=0,0,B.Premiums_DATA!M51/ECO!W52))))</f>
        <v>0</v>
      </c>
      <c r="O94" s="74">
        <f>IF($C$4="National Currency",IF(B.Premiums_DATA!N51=0,0,B.Premiums_DATA!N51),IF($C$4="Current Exchange rate",IF(B.Premiums_DATA!N51=0,0,B.Premiums_DATA!N51/ECO!X17),IF($C$4="Constant Exchange rate",IF(B.Premiums_DATA!N51=0,0,B.Premiums_DATA!N51/ECO!X52))))</f>
        <v>0</v>
      </c>
      <c r="P94" s="220">
        <f>IF($C$4="National Currency",IF(B.Premiums_DATA!O51=0,0,B.Premiums_DATA!O51),IF($C$4="Current Exchange rate",IF(B.Premiums_DATA!O51=0,0,B.Premiums_DATA!O51/ECO!Y17),IF($C$4="Constant Exchange rate",IF(B.Premiums_DATA!O51=0,0,B.Premiums_DATA!O51/ECO!Y52))))</f>
        <v>0</v>
      </c>
      <c r="Q94" s="48">
        <f t="shared" si="30"/>
        <v>0</v>
      </c>
      <c r="R94" s="48" t="str">
        <f t="shared" si="31"/>
        <v>-</v>
      </c>
      <c r="S94" s="48" t="str">
        <f t="shared" si="32"/>
        <v>-</v>
      </c>
    </row>
    <row r="95" spans="3:19" ht="15" x14ac:dyDescent="0.25">
      <c r="C95" s="256"/>
      <c r="D95" s="257"/>
      <c r="E95" s="45" t="s">
        <v>8</v>
      </c>
      <c r="F95" s="74">
        <f>IF($C$4="National Currency",IF(B.Premiums_DATA!E52=0,0,B.Premiums_DATA!E52),IF($C$4="Current Exchange rate",IF(B.Premiums_DATA!E52=0,0,B.Premiums_DATA!E52/ECO!O18),IF($C$4="Constant Exchange rate",IF(B.Premiums_DATA!E52=0,0,B.Premiums_DATA!E52/ECO!O53))))</f>
        <v>0</v>
      </c>
      <c r="G95" s="74">
        <f>IF($C$4="National Currency",IF(B.Premiums_DATA!F52=0,0,B.Premiums_DATA!F52),IF($C$4="Current Exchange rate",IF(B.Premiums_DATA!F52=0,0,B.Premiums_DATA!F52/ECO!P18),IF($C$4="Constant Exchange rate",IF(B.Premiums_DATA!F52=0,0,B.Premiums_DATA!F52/ECO!P53))))</f>
        <v>0</v>
      </c>
      <c r="H95" s="74">
        <f>IF($C$4="National Currency",IF(B.Premiums_DATA!G52=0,0,B.Premiums_DATA!G52),IF($C$4="Current Exchange rate",IF(B.Premiums_DATA!G52=0,0,B.Premiums_DATA!G52/ECO!Q18),IF($C$4="Constant Exchange rate",IF(B.Premiums_DATA!G52=0,0,B.Premiums_DATA!G52/ECO!Q53))))</f>
        <v>0</v>
      </c>
      <c r="I95" s="74">
        <f>IF($C$4="National Currency",IF(B.Premiums_DATA!H52=0,0,B.Premiums_DATA!H52),IF($C$4="Current Exchange rate",IF(B.Premiums_DATA!H52=0,0,B.Premiums_DATA!H52/ECO!R18),IF($C$4="Constant Exchange rate",IF(B.Premiums_DATA!H52=0,0,B.Premiums_DATA!H52/ECO!R53))))</f>
        <v>0</v>
      </c>
      <c r="J95" s="74">
        <f>IF($C$4="National Currency",IF(B.Premiums_DATA!I52=0,0,B.Premiums_DATA!I52),IF($C$4="Current Exchange rate",IF(B.Premiums_DATA!I52=0,0,B.Premiums_DATA!I52/ECO!S18),IF($C$4="Constant Exchange rate",IF(B.Premiums_DATA!I52=0,0,B.Premiums_DATA!I52/ECO!S53))))</f>
        <v>0</v>
      </c>
      <c r="K95" s="74">
        <f>IF($C$4="National Currency",IF(B.Premiums_DATA!J52=0,0,B.Premiums_DATA!J52),IF($C$4="Current Exchange rate",IF(B.Premiums_DATA!J52=0,0,B.Premiums_DATA!J52/ECO!T18),IF($C$4="Constant Exchange rate",IF(B.Premiums_DATA!J52=0,0,B.Premiums_DATA!J52/ECO!T53))))</f>
        <v>0</v>
      </c>
      <c r="L95" s="74">
        <f>IF($C$4="National Currency",IF(B.Premiums_DATA!K52=0,0,B.Premiums_DATA!K52),IF($C$4="Current Exchange rate",IF(B.Premiums_DATA!K52=0,0,B.Premiums_DATA!K52/ECO!U18),IF($C$4="Constant Exchange rate",IF(B.Premiums_DATA!K52=0,0,B.Premiums_DATA!K52/ECO!U53))))</f>
        <v>0</v>
      </c>
      <c r="M95" s="74">
        <f>IF($C$4="National Currency",IF(B.Premiums_DATA!L52=0,0,B.Premiums_DATA!L52),IF($C$4="Current Exchange rate",IF(B.Premiums_DATA!L52=0,0,B.Premiums_DATA!L52/ECO!V18),IF($C$4="Constant Exchange rate",IF(B.Premiums_DATA!L52=0,0,B.Premiums_DATA!L52/ECO!V53))))</f>
        <v>0</v>
      </c>
      <c r="N95" s="74">
        <f>IF($C$4="National Currency",IF(B.Premiums_DATA!M52=0,0,B.Premiums_DATA!M52),IF($C$4="Current Exchange rate",IF(B.Premiums_DATA!M52=0,0,B.Premiums_DATA!M52/ECO!W18),IF($C$4="Constant Exchange rate",IF(B.Premiums_DATA!M52=0,0,B.Premiums_DATA!M52/ECO!W53))))</f>
        <v>0</v>
      </c>
      <c r="O95" s="74">
        <f>IF($C$4="National Currency",IF(B.Premiums_DATA!N52=0,0,B.Premiums_DATA!N52),IF($C$4="Current Exchange rate",IF(B.Premiums_DATA!N52=0,0,B.Premiums_DATA!N52/ECO!X18),IF($C$4="Constant Exchange rate",IF(B.Premiums_DATA!N52=0,0,B.Premiums_DATA!N52/ECO!X53))))</f>
        <v>0</v>
      </c>
      <c r="P95" s="220">
        <f>IF($C$4="National Currency",IF(B.Premiums_DATA!O52=0,0,B.Premiums_DATA!O52),IF($C$4="Current Exchange rate",IF(B.Premiums_DATA!O52=0,0,B.Premiums_DATA!O52/ECO!Y18),IF($C$4="Constant Exchange rate",IF(B.Premiums_DATA!O52=0,0,B.Premiums_DATA!O52/ECO!Y53))))</f>
        <v>0</v>
      </c>
      <c r="Q95" s="48">
        <f t="shared" si="30"/>
        <v>0</v>
      </c>
      <c r="R95" s="48" t="str">
        <f t="shared" si="31"/>
        <v>-</v>
      </c>
      <c r="S95" s="48" t="str">
        <f t="shared" si="32"/>
        <v>-</v>
      </c>
    </row>
    <row r="96" spans="3:19" ht="15" x14ac:dyDescent="0.25">
      <c r="C96" s="256"/>
      <c r="D96" s="257"/>
      <c r="E96" s="45" t="s">
        <v>9</v>
      </c>
      <c r="F96" s="74">
        <f>IF($C$4="National Currency",IF(B.Premiums_DATA!E53=0,0,B.Premiums_DATA!E53),IF($C$4="Current Exchange rate",IF(B.Premiums_DATA!E53=0,0,B.Premiums_DATA!E53/ECO!O19),IF($C$4="Constant Exchange rate",IF(B.Premiums_DATA!E53=0,0,B.Premiums_DATA!E53/ECO!O54))))</f>
        <v>0</v>
      </c>
      <c r="G96" s="74">
        <f>IF($C$4="National Currency",IF(B.Premiums_DATA!F53=0,0,B.Premiums_DATA!F53),IF($C$4="Current Exchange rate",IF(B.Premiums_DATA!F53=0,0,B.Premiums_DATA!F53/ECO!P19),IF($C$4="Constant Exchange rate",IF(B.Premiums_DATA!F53=0,0,B.Premiums_DATA!F53/ECO!P54))))</f>
        <v>0</v>
      </c>
      <c r="H96" s="74">
        <f>IF($C$4="National Currency",IF(B.Premiums_DATA!G53=0,0,B.Premiums_DATA!G53),IF($C$4="Current Exchange rate",IF(B.Premiums_DATA!G53=0,0,B.Premiums_DATA!G53/ECO!Q19),IF($C$4="Constant Exchange rate",IF(B.Premiums_DATA!G53=0,0,B.Premiums_DATA!G53/ECO!Q54))))</f>
        <v>0</v>
      </c>
      <c r="I96" s="74">
        <f>IF($C$4="National Currency",IF(B.Premiums_DATA!H53=0,0,B.Premiums_DATA!H53),IF($C$4="Current Exchange rate",IF(B.Premiums_DATA!H53=0,0,B.Premiums_DATA!H53/ECO!R19),IF($C$4="Constant Exchange rate",IF(B.Premiums_DATA!H53=0,0,B.Premiums_DATA!H53/ECO!R54))))</f>
        <v>0</v>
      </c>
      <c r="J96" s="74">
        <f>IF($C$4="National Currency",IF(B.Premiums_DATA!I53=0,0,B.Premiums_DATA!I53),IF($C$4="Current Exchange rate",IF(B.Premiums_DATA!I53=0,0,B.Premiums_DATA!I53/ECO!S19),IF($C$4="Constant Exchange rate",IF(B.Premiums_DATA!I53=0,0,B.Premiums_DATA!I53/ECO!S54))))</f>
        <v>0</v>
      </c>
      <c r="K96" s="74">
        <f>IF($C$4="National Currency",IF(B.Premiums_DATA!J53=0,0,B.Premiums_DATA!J53),IF($C$4="Current Exchange rate",IF(B.Premiums_DATA!J53=0,0,B.Premiums_DATA!J53/ECO!T19),IF($C$4="Constant Exchange rate",IF(B.Premiums_DATA!J53=0,0,B.Premiums_DATA!J53/ECO!T54))))</f>
        <v>0</v>
      </c>
      <c r="L96" s="74">
        <f>IF($C$4="National Currency",IF(B.Premiums_DATA!K53=0,0,B.Premiums_DATA!K53),IF($C$4="Current Exchange rate",IF(B.Premiums_DATA!K53=0,0,B.Premiums_DATA!K53/ECO!U19),IF($C$4="Constant Exchange rate",IF(B.Premiums_DATA!K53=0,0,B.Premiums_DATA!K53/ECO!U54))))</f>
        <v>0</v>
      </c>
      <c r="M96" s="74">
        <f>IF($C$4="National Currency",IF(B.Premiums_DATA!L53=0,0,B.Premiums_DATA!L53),IF($C$4="Current Exchange rate",IF(B.Premiums_DATA!L53=0,0,B.Premiums_DATA!L53/ECO!V19),IF($C$4="Constant Exchange rate",IF(B.Premiums_DATA!L53=0,0,B.Premiums_DATA!L53/ECO!V54))))</f>
        <v>0</v>
      </c>
      <c r="N96" s="74">
        <f>IF($C$4="National Currency",IF(B.Premiums_DATA!M53=0,0,B.Premiums_DATA!M53),IF($C$4="Current Exchange rate",IF(B.Premiums_DATA!M53=0,0,B.Premiums_DATA!M53/ECO!W19),IF($C$4="Constant Exchange rate",IF(B.Premiums_DATA!M53=0,0,B.Premiums_DATA!M53/ECO!W54))))</f>
        <v>0</v>
      </c>
      <c r="O96" s="74">
        <f>IF($C$4="National Currency",IF(B.Premiums_DATA!N53=0,0,B.Premiums_DATA!N53),IF($C$4="Current Exchange rate",IF(B.Premiums_DATA!N53=0,0,B.Premiums_DATA!N53/ECO!X19),IF($C$4="Constant Exchange rate",IF(B.Premiums_DATA!N53=0,0,B.Premiums_DATA!N53/ECO!X54))))</f>
        <v>0</v>
      </c>
      <c r="P96" s="220">
        <f>IF($C$4="National Currency",IF(B.Premiums_DATA!O53=0,0,B.Premiums_DATA!O53),IF($C$4="Current Exchange rate",IF(B.Premiums_DATA!O53=0,0,B.Premiums_DATA!O53/ECO!Y19),IF($C$4="Constant Exchange rate",IF(B.Premiums_DATA!O53=0,0,B.Premiums_DATA!O53/ECO!Y54))))</f>
        <v>0</v>
      </c>
      <c r="Q96" s="48">
        <f t="shared" si="30"/>
        <v>0</v>
      </c>
      <c r="R96" s="48" t="str">
        <f t="shared" si="31"/>
        <v>-</v>
      </c>
      <c r="S96" s="48" t="str">
        <f t="shared" si="32"/>
        <v>-</v>
      </c>
    </row>
    <row r="97" spans="3:19" ht="15" x14ac:dyDescent="0.25">
      <c r="C97" s="256"/>
      <c r="D97" s="257"/>
      <c r="E97" s="45" t="s">
        <v>10</v>
      </c>
      <c r="F97" s="74">
        <f>IF($C$4="National Currency",IF(B.Premiums_DATA!E54=0,0,B.Premiums_DATA!E54),IF($C$4="Current Exchange rate",IF(B.Premiums_DATA!E54=0,0,B.Premiums_DATA!E54/ECO!O20),IF($C$4="Constant Exchange rate",IF(B.Premiums_DATA!E54=0,0,B.Premiums_DATA!E54/ECO!O55))))</f>
        <v>0</v>
      </c>
      <c r="G97" s="74">
        <f>IF($C$4="National Currency",IF(B.Premiums_DATA!F54=0,0,B.Premiums_DATA!F54),IF($C$4="Current Exchange rate",IF(B.Premiums_DATA!F54=0,0,B.Premiums_DATA!F54/ECO!P20),IF($C$4="Constant Exchange rate",IF(B.Premiums_DATA!F54=0,0,B.Premiums_DATA!F54/ECO!P55))))</f>
        <v>0</v>
      </c>
      <c r="H97" s="74">
        <f>IF($C$4="National Currency",IF(B.Premiums_DATA!G54=0,0,B.Premiums_DATA!G54),IF($C$4="Current Exchange rate",IF(B.Premiums_DATA!G54=0,0,B.Premiums_DATA!G54/ECO!Q20),IF($C$4="Constant Exchange rate",IF(B.Premiums_DATA!G54=0,0,B.Premiums_DATA!G54/ECO!Q55))))</f>
        <v>0</v>
      </c>
      <c r="I97" s="74">
        <f>IF($C$4="National Currency",IF(B.Premiums_DATA!H54=0,0,B.Premiums_DATA!H54),IF($C$4="Current Exchange rate",IF(B.Premiums_DATA!H54=0,0,B.Premiums_DATA!H54/ECO!R20),IF($C$4="Constant Exchange rate",IF(B.Premiums_DATA!H54=0,0,B.Premiums_DATA!H54/ECO!R55))))</f>
        <v>0</v>
      </c>
      <c r="J97" s="74">
        <f>IF($C$4="National Currency",IF(B.Premiums_DATA!I54=0,0,B.Premiums_DATA!I54),IF($C$4="Current Exchange rate",IF(B.Premiums_DATA!I54=0,0,B.Premiums_DATA!I54/ECO!S20),IF($C$4="Constant Exchange rate",IF(B.Premiums_DATA!I54=0,0,B.Premiums_DATA!I54/ECO!S55))))</f>
        <v>0</v>
      </c>
      <c r="K97" s="74">
        <f>IF($C$4="National Currency",IF(B.Premiums_DATA!J54=0,0,B.Premiums_DATA!J54),IF($C$4="Current Exchange rate",IF(B.Premiums_DATA!J54=0,0,B.Premiums_DATA!J54/ECO!T20),IF($C$4="Constant Exchange rate",IF(B.Premiums_DATA!J54=0,0,B.Premiums_DATA!J54/ECO!T55))))</f>
        <v>0</v>
      </c>
      <c r="L97" s="74">
        <f>IF($C$4="National Currency",IF(B.Premiums_DATA!K54=0,0,B.Premiums_DATA!K54),IF($C$4="Current Exchange rate",IF(B.Premiums_DATA!K54=0,0,B.Premiums_DATA!K54/ECO!U20),IF($C$4="Constant Exchange rate",IF(B.Premiums_DATA!K54=0,0,B.Premiums_DATA!K54/ECO!U55))))</f>
        <v>0</v>
      </c>
      <c r="M97" s="74">
        <f>IF($C$4="National Currency",IF(B.Premiums_DATA!L54=0,0,B.Premiums_DATA!L54),IF($C$4="Current Exchange rate",IF(B.Premiums_DATA!L54=0,0,B.Premiums_DATA!L54/ECO!V20),IF($C$4="Constant Exchange rate",IF(B.Premiums_DATA!L54=0,0,B.Premiums_DATA!L54/ECO!V55))))</f>
        <v>0</v>
      </c>
      <c r="N97" s="74">
        <f>IF($C$4="National Currency",IF(B.Premiums_DATA!M54=0,0,B.Premiums_DATA!M54),IF($C$4="Current Exchange rate",IF(B.Premiums_DATA!M54=0,0,B.Premiums_DATA!M54/ECO!W20),IF($C$4="Constant Exchange rate",IF(B.Premiums_DATA!M54=0,0,B.Premiums_DATA!M54/ECO!W55))))</f>
        <v>0</v>
      </c>
      <c r="O97" s="74">
        <f>IF($C$4="National Currency",IF(B.Premiums_DATA!N54=0,0,B.Premiums_DATA!N54),IF($C$4="Current Exchange rate",IF(B.Premiums_DATA!N54=0,0,B.Premiums_DATA!N54/ECO!X20),IF($C$4="Constant Exchange rate",IF(B.Premiums_DATA!N54=0,0,B.Premiums_DATA!N54/ECO!X55))))</f>
        <v>0</v>
      </c>
      <c r="P97" s="220">
        <f>IF($C$4="National Currency",IF(B.Premiums_DATA!O54=0,0,B.Premiums_DATA!O54),IF($C$4="Current Exchange rate",IF(B.Premiums_DATA!O54=0,0,B.Premiums_DATA!O54/ECO!Y20),IF($C$4="Constant Exchange rate",IF(B.Premiums_DATA!O54=0,0,B.Premiums_DATA!O54/ECO!Y55))))</f>
        <v>0</v>
      </c>
      <c r="Q97" s="48">
        <f t="shared" si="30"/>
        <v>0</v>
      </c>
      <c r="R97" s="48" t="str">
        <f t="shared" si="31"/>
        <v>-</v>
      </c>
      <c r="S97" s="48" t="str">
        <f t="shared" si="32"/>
        <v>-</v>
      </c>
    </row>
    <row r="98" spans="3:19" ht="15" x14ac:dyDescent="0.25">
      <c r="C98" s="256"/>
      <c r="D98" s="257"/>
      <c r="E98" s="45" t="s">
        <v>11</v>
      </c>
      <c r="F98" s="74">
        <f>IF($C$4="National Currency",IF(B.Premiums_DATA!E55=0,0,B.Premiums_DATA!E55),IF($C$4="Current Exchange rate",IF(B.Premiums_DATA!E55=0,0,B.Premiums_DATA!E55/ECO!O21),IF($C$4="Constant Exchange rate",IF(B.Premiums_DATA!E55=0,0,B.Premiums_DATA!E55/ECO!O56))))</f>
        <v>0</v>
      </c>
      <c r="G98" s="74">
        <f>IF($C$4="National Currency",IF(B.Premiums_DATA!F55=0,0,B.Premiums_DATA!F55),IF($C$4="Current Exchange rate",IF(B.Premiums_DATA!F55=0,0,B.Premiums_DATA!F55/ECO!P21),IF($C$4="Constant Exchange rate",IF(B.Premiums_DATA!F55=0,0,B.Premiums_DATA!F55/ECO!P56))))</f>
        <v>0</v>
      </c>
      <c r="H98" s="74">
        <f>IF($C$4="National Currency",IF(B.Premiums_DATA!G55=0,0,B.Premiums_DATA!G55),IF($C$4="Current Exchange rate",IF(B.Premiums_DATA!G55=0,0,B.Premiums_DATA!G55/ECO!Q21),IF($C$4="Constant Exchange rate",IF(B.Premiums_DATA!G55=0,0,B.Premiums_DATA!G55/ECO!Q56))))</f>
        <v>0</v>
      </c>
      <c r="I98" s="74">
        <f>IF($C$4="National Currency",IF(B.Premiums_DATA!H55=0,0,B.Premiums_DATA!H55),IF($C$4="Current Exchange rate",IF(B.Premiums_DATA!H55=0,0,B.Premiums_DATA!H55/ECO!R21),IF($C$4="Constant Exchange rate",IF(B.Premiums_DATA!H55=0,0,B.Premiums_DATA!H55/ECO!R56))))</f>
        <v>0</v>
      </c>
      <c r="J98" s="74">
        <f>IF($C$4="National Currency",IF(B.Premiums_DATA!I55=0,0,B.Premiums_DATA!I55),IF($C$4="Current Exchange rate",IF(B.Premiums_DATA!I55=0,0,B.Premiums_DATA!I55/ECO!S21),IF($C$4="Constant Exchange rate",IF(B.Premiums_DATA!I55=0,0,B.Premiums_DATA!I55/ECO!S56))))</f>
        <v>0</v>
      </c>
      <c r="K98" s="74">
        <f>IF($C$4="National Currency",IF(B.Premiums_DATA!J55=0,0,B.Premiums_DATA!J55),IF($C$4="Current Exchange rate",IF(B.Premiums_DATA!J55=0,0,B.Premiums_DATA!J55/ECO!T21),IF($C$4="Constant Exchange rate",IF(B.Premiums_DATA!J55=0,0,B.Premiums_DATA!J55/ECO!T56))))</f>
        <v>0</v>
      </c>
      <c r="L98" s="74">
        <f>IF($C$4="National Currency",IF(B.Premiums_DATA!K55=0,0,B.Premiums_DATA!K55),IF($C$4="Current Exchange rate",IF(B.Premiums_DATA!K55=0,0,B.Premiums_DATA!K55/ECO!U21),IF($C$4="Constant Exchange rate",IF(B.Premiums_DATA!K55=0,0,B.Premiums_DATA!K55/ECO!U56))))</f>
        <v>0</v>
      </c>
      <c r="M98" s="74">
        <f>IF($C$4="National Currency",IF(B.Premiums_DATA!L55=0,0,B.Premiums_DATA!L55),IF($C$4="Current Exchange rate",IF(B.Premiums_DATA!L55=0,0,B.Premiums_DATA!L55/ECO!V21),IF($C$4="Constant Exchange rate",IF(B.Premiums_DATA!L55=0,0,B.Premiums_DATA!L55/ECO!V56))))</f>
        <v>0</v>
      </c>
      <c r="N98" s="74">
        <f>IF($C$4="National Currency",IF(B.Premiums_DATA!M55=0,0,B.Premiums_DATA!M55),IF($C$4="Current Exchange rate",IF(B.Premiums_DATA!M55=0,0,B.Premiums_DATA!M55/ECO!W21),IF($C$4="Constant Exchange rate",IF(B.Premiums_DATA!M55=0,0,B.Premiums_DATA!M55/ECO!W56))))</f>
        <v>0</v>
      </c>
      <c r="O98" s="74">
        <f>IF($C$4="National Currency",IF(B.Premiums_DATA!N55=0,0,B.Premiums_DATA!N55),IF($C$4="Current Exchange rate",IF(B.Premiums_DATA!N55=0,0,B.Premiums_DATA!N55/ECO!X21),IF($C$4="Constant Exchange rate",IF(B.Premiums_DATA!N55=0,0,B.Premiums_DATA!N55/ECO!X56))))</f>
        <v>0</v>
      </c>
      <c r="P98" s="220">
        <f>IF($C$4="National Currency",IF(B.Premiums_DATA!O55=0,0,B.Premiums_DATA!O55),IF($C$4="Current Exchange rate",IF(B.Premiums_DATA!O55=0,0,B.Premiums_DATA!O55/ECO!Y21),IF($C$4="Constant Exchange rate",IF(B.Premiums_DATA!O55=0,0,B.Premiums_DATA!O55/ECO!Y56))))</f>
        <v>0</v>
      </c>
      <c r="Q98" s="48">
        <f t="shared" si="30"/>
        <v>0</v>
      </c>
      <c r="R98" s="48" t="str">
        <f t="shared" si="31"/>
        <v>-</v>
      </c>
      <c r="S98" s="48" t="str">
        <f t="shared" si="32"/>
        <v>-</v>
      </c>
    </row>
    <row r="99" spans="3:19" ht="15" x14ac:dyDescent="0.25">
      <c r="C99" s="256"/>
      <c r="D99" s="257"/>
      <c r="E99" s="45" t="s">
        <v>12</v>
      </c>
      <c r="F99" s="74">
        <f>IF($C$4="National Currency",IF(B.Premiums_DATA!E56=0,0,B.Premiums_DATA!E56),IF($C$4="Current Exchange rate",IF(B.Premiums_DATA!E56=0,0,B.Premiums_DATA!E56/ECO!O22),IF($C$4="Constant Exchange rate",IF(B.Premiums_DATA!E56=0,0,B.Premiums_DATA!E56/ECO!O57))))</f>
        <v>0</v>
      </c>
      <c r="G99" s="74">
        <f>IF($C$4="National Currency",IF(B.Premiums_DATA!F56=0,0,B.Premiums_DATA!F56),IF($C$4="Current Exchange rate",IF(B.Premiums_DATA!F56=0,0,B.Premiums_DATA!F56/ECO!P22),IF($C$4="Constant Exchange rate",IF(B.Premiums_DATA!F56=0,0,B.Premiums_DATA!F56/ECO!P57))))</f>
        <v>0</v>
      </c>
      <c r="H99" s="74">
        <f>IF($C$4="National Currency",IF(B.Premiums_DATA!G56=0,0,B.Premiums_DATA!G56),IF($C$4="Current Exchange rate",IF(B.Premiums_DATA!G56=0,0,B.Premiums_DATA!G56/ECO!Q22),IF($C$4="Constant Exchange rate",IF(B.Premiums_DATA!G56=0,0,B.Premiums_DATA!G56/ECO!Q57))))</f>
        <v>0</v>
      </c>
      <c r="I99" s="74">
        <f>IF($C$4="National Currency",IF(B.Premiums_DATA!H56=0,0,B.Premiums_DATA!H56),IF($C$4="Current Exchange rate",IF(B.Premiums_DATA!H56=0,0,B.Premiums_DATA!H56/ECO!R22),IF($C$4="Constant Exchange rate",IF(B.Premiums_DATA!H56=0,0,B.Premiums_DATA!H56/ECO!R57))))</f>
        <v>0</v>
      </c>
      <c r="J99" s="74">
        <f>IF($C$4="National Currency",IF(B.Premiums_DATA!I56=0,0,B.Premiums_DATA!I56),IF($C$4="Current Exchange rate",IF(B.Premiums_DATA!I56=0,0,B.Premiums_DATA!I56/ECO!S22),IF($C$4="Constant Exchange rate",IF(B.Premiums_DATA!I56=0,0,B.Premiums_DATA!I56/ECO!S57))))</f>
        <v>0</v>
      </c>
      <c r="K99" s="74">
        <f>IF($C$4="National Currency",IF(B.Premiums_DATA!J56=0,0,B.Premiums_DATA!J56),IF($C$4="Current Exchange rate",IF(B.Premiums_DATA!J56=0,0,B.Premiums_DATA!J56/ECO!T22),IF($C$4="Constant Exchange rate",IF(B.Premiums_DATA!J56=0,0,B.Premiums_DATA!J56/ECO!T57))))</f>
        <v>0</v>
      </c>
      <c r="L99" s="74">
        <f>IF($C$4="National Currency",IF(B.Premiums_DATA!K56=0,0,B.Premiums_DATA!K56),IF($C$4="Current Exchange rate",IF(B.Premiums_DATA!K56=0,0,B.Premiums_DATA!K56/ECO!U22),IF($C$4="Constant Exchange rate",IF(B.Premiums_DATA!K56=0,0,B.Premiums_DATA!K56/ECO!U57))))</f>
        <v>0</v>
      </c>
      <c r="M99" s="74">
        <f>IF($C$4="National Currency",IF(B.Premiums_DATA!L56=0,0,B.Premiums_DATA!L56),IF($C$4="Current Exchange rate",IF(B.Premiums_DATA!L56=0,0,B.Premiums_DATA!L56/ECO!V22),IF($C$4="Constant Exchange rate",IF(B.Premiums_DATA!L56=0,0,B.Premiums_DATA!L56/ECO!V57))))</f>
        <v>0</v>
      </c>
      <c r="N99" s="74">
        <f>IF($C$4="National Currency",IF(B.Premiums_DATA!M56=0,0,B.Premiums_DATA!M56),IF($C$4="Current Exchange rate",IF(B.Premiums_DATA!M56=0,0,B.Premiums_DATA!M56/ECO!W22),IF($C$4="Constant Exchange rate",IF(B.Premiums_DATA!M56=0,0,B.Premiums_DATA!M56/ECO!W57))))</f>
        <v>816</v>
      </c>
      <c r="O99" s="74">
        <f>IF($C$4="National Currency",IF(B.Premiums_DATA!N56=0,0,B.Premiums_DATA!N56),IF($C$4="Current Exchange rate",IF(B.Premiums_DATA!N56=0,0,B.Premiums_DATA!N56/ECO!X22),IF($C$4="Constant Exchange rate",IF(B.Premiums_DATA!N56=0,0,B.Premiums_DATA!N56/ECO!X57))))</f>
        <v>782</v>
      </c>
      <c r="P99" s="220">
        <f>IF($C$4="National Currency",IF(B.Premiums_DATA!O56=0,0,B.Premiums_DATA!O56),IF($C$4="Current Exchange rate",IF(B.Premiums_DATA!O56=0,0,B.Premiums_DATA!O56/ECO!Y22),IF($C$4="Constant Exchange rate",IF(B.Premiums_DATA!O56=0,0,B.Premiums_DATA!O56/ECO!Y57))))</f>
        <v>0</v>
      </c>
      <c r="Q99" s="48">
        <f t="shared" si="30"/>
        <v>6.0995167312811432E-2</v>
      </c>
      <c r="R99" s="48">
        <f t="shared" si="31"/>
        <v>-4.166666666666663E-2</v>
      </c>
      <c r="S99" s="48" t="str">
        <f t="shared" si="32"/>
        <v>-</v>
      </c>
    </row>
    <row r="100" spans="3:19" ht="15" x14ac:dyDescent="0.25">
      <c r="C100" s="256"/>
      <c r="D100" s="257"/>
      <c r="E100" s="45" t="s">
        <v>13</v>
      </c>
      <c r="F100" s="74">
        <f>IF($C$4="National Currency",IF(B.Premiums_DATA!E57=0,0,B.Premiums_DATA!E57),IF($C$4="Current Exchange rate",IF(B.Premiums_DATA!E57=0,0,B.Premiums_DATA!E57/ECO!O23),IF($C$4="Constant Exchange rate",IF(B.Premiums_DATA!E57=0,0,B.Premiums_DATA!E57/ECO!O58))))</f>
        <v>0</v>
      </c>
      <c r="G100" s="74">
        <f>IF($C$4="National Currency",IF(B.Premiums_DATA!F57=0,0,B.Premiums_DATA!F57),IF($C$4="Current Exchange rate",IF(B.Premiums_DATA!F57=0,0,B.Premiums_DATA!F57/ECO!P23),IF($C$4="Constant Exchange rate",IF(B.Premiums_DATA!F57=0,0,B.Premiums_DATA!F57/ECO!P58))))</f>
        <v>0</v>
      </c>
      <c r="H100" s="74">
        <f>IF($C$4="National Currency",IF(B.Premiums_DATA!G57=0,0,B.Premiums_DATA!G57),IF($C$4="Current Exchange rate",IF(B.Premiums_DATA!G57=0,0,B.Premiums_DATA!G57/ECO!Q23),IF($C$4="Constant Exchange rate",IF(B.Premiums_DATA!G57=0,0,B.Premiums_DATA!G57/ECO!Q58))))</f>
        <v>0</v>
      </c>
      <c r="I100" s="74">
        <f>IF($C$4="National Currency",IF(B.Premiums_DATA!H57=0,0,B.Premiums_DATA!H57),IF($C$4="Current Exchange rate",IF(B.Premiums_DATA!H57=0,0,B.Premiums_DATA!H57/ECO!R23),IF($C$4="Constant Exchange rate",IF(B.Premiums_DATA!H57=0,0,B.Premiums_DATA!H57/ECO!R58))))</f>
        <v>0</v>
      </c>
      <c r="J100" s="74">
        <f>IF($C$4="National Currency",IF(B.Premiums_DATA!I57=0,0,B.Premiums_DATA!I57),IF($C$4="Current Exchange rate",IF(B.Premiums_DATA!I57=0,0,B.Premiums_DATA!I57/ECO!S23),IF($C$4="Constant Exchange rate",IF(B.Premiums_DATA!I57=0,0,B.Premiums_DATA!I57/ECO!S58))))</f>
        <v>0</v>
      </c>
      <c r="K100" s="74">
        <f>IF($C$4="National Currency",IF(B.Premiums_DATA!J57=0,0,B.Premiums_DATA!J57),IF($C$4="Current Exchange rate",IF(B.Premiums_DATA!J57=0,0,B.Premiums_DATA!J57/ECO!T23),IF($C$4="Constant Exchange rate",IF(B.Premiums_DATA!J57=0,0,B.Premiums_DATA!J57/ECO!T58))))</f>
        <v>0</v>
      </c>
      <c r="L100" s="74">
        <f>IF($C$4="National Currency",IF(B.Premiums_DATA!K57=0,0,B.Premiums_DATA!K57),IF($C$4="Current Exchange rate",IF(B.Premiums_DATA!K57=0,0,B.Premiums_DATA!K57/ECO!U23),IF($C$4="Constant Exchange rate",IF(B.Premiums_DATA!K57=0,0,B.Premiums_DATA!K57/ECO!U58))))</f>
        <v>0</v>
      </c>
      <c r="M100" s="74">
        <f>IF($C$4="National Currency",IF(B.Premiums_DATA!L57=0,0,B.Premiums_DATA!L57),IF($C$4="Current Exchange rate",IF(B.Premiums_DATA!L57=0,0,B.Premiums_DATA!L57/ECO!V23),IF($C$4="Constant Exchange rate",IF(B.Premiums_DATA!L57=0,0,B.Premiums_DATA!L57/ECO!V58))))</f>
        <v>0</v>
      </c>
      <c r="N100" s="74">
        <f>IF($C$4="National Currency",IF(B.Premiums_DATA!M57=0,0,B.Premiums_DATA!M57),IF($C$4="Current Exchange rate",IF(B.Premiums_DATA!M57=0,0,B.Premiums_DATA!M57/ECO!W23),IF($C$4="Constant Exchange rate",IF(B.Premiums_DATA!M57=0,0,B.Premiums_DATA!M57/ECO!W58))))</f>
        <v>0</v>
      </c>
      <c r="O100" s="74">
        <f>IF($C$4="National Currency",IF(B.Premiums_DATA!N57=0,0,B.Premiums_DATA!N57),IF($C$4="Current Exchange rate",IF(B.Premiums_DATA!N57=0,0,B.Premiums_DATA!N57/ECO!X23),IF($C$4="Constant Exchange rate",IF(B.Premiums_DATA!N57=0,0,B.Premiums_DATA!N57/ECO!X58))))</f>
        <v>0</v>
      </c>
      <c r="P100" s="220">
        <f>IF($C$4="National Currency",IF(B.Premiums_DATA!O57=0,0,B.Premiums_DATA!O57),IF($C$4="Current Exchange rate",IF(B.Premiums_DATA!O57=0,0,B.Premiums_DATA!O57/ECO!Y23),IF($C$4="Constant Exchange rate",IF(B.Premiums_DATA!O57=0,0,B.Premiums_DATA!O57/ECO!Y58))))</f>
        <v>0</v>
      </c>
      <c r="Q100" s="48">
        <f t="shared" si="30"/>
        <v>0</v>
      </c>
      <c r="R100" s="48" t="str">
        <f t="shared" si="31"/>
        <v>-</v>
      </c>
      <c r="S100" s="48" t="str">
        <f t="shared" si="32"/>
        <v>-</v>
      </c>
    </row>
    <row r="101" spans="3:19" ht="15" x14ac:dyDescent="0.25">
      <c r="C101" s="256"/>
      <c r="D101" s="257"/>
      <c r="E101" s="45" t="s">
        <v>14</v>
      </c>
      <c r="F101" s="74">
        <f>IF($C$4="National Currency",IF(B.Premiums_DATA!E58=0,0,B.Premiums_DATA!E58),IF($C$4="Current Exchange rate",IF(B.Premiums_DATA!E58=0,0,B.Premiums_DATA!E58/ECO!O24),IF($C$4="Constant Exchange rate",IF(B.Premiums_DATA!E58=0,0,B.Premiums_DATA!E58/ECO!O59))))</f>
        <v>0</v>
      </c>
      <c r="G101" s="74">
        <f>IF($C$4="National Currency",IF(B.Premiums_DATA!F58=0,0,B.Premiums_DATA!F58),IF($C$4="Current Exchange rate",IF(B.Premiums_DATA!F58=0,0,B.Premiums_DATA!F58/ECO!P24),IF($C$4="Constant Exchange rate",IF(B.Premiums_DATA!F58=0,0,B.Premiums_DATA!F58/ECO!P59))))</f>
        <v>0</v>
      </c>
      <c r="H101" s="74">
        <f>IF($C$4="National Currency",IF(B.Premiums_DATA!G58=0,0,B.Premiums_DATA!G58),IF($C$4="Current Exchange rate",IF(B.Premiums_DATA!G58=0,0,B.Premiums_DATA!G58/ECO!Q24),IF($C$4="Constant Exchange rate",IF(B.Premiums_DATA!G58=0,0,B.Premiums_DATA!G58/ECO!Q59))))</f>
        <v>0</v>
      </c>
      <c r="I101" s="74">
        <f>IF($C$4="National Currency",IF(B.Premiums_DATA!H58=0,0,B.Premiums_DATA!H58),IF($C$4="Current Exchange rate",IF(B.Premiums_DATA!H58=0,0,B.Premiums_DATA!H58/ECO!R24),IF($C$4="Constant Exchange rate",IF(B.Premiums_DATA!H58=0,0,B.Premiums_DATA!H58/ECO!R59))))</f>
        <v>0</v>
      </c>
      <c r="J101" s="74">
        <f>IF($C$4="National Currency",IF(B.Premiums_DATA!I58=0,0,B.Premiums_DATA!I58),IF($C$4="Current Exchange rate",IF(B.Premiums_DATA!I58=0,0,B.Premiums_DATA!I58/ECO!S24),IF($C$4="Constant Exchange rate",IF(B.Premiums_DATA!I58=0,0,B.Premiums_DATA!I58/ECO!S59))))</f>
        <v>0</v>
      </c>
      <c r="K101" s="74">
        <f>IF($C$4="National Currency",IF(B.Premiums_DATA!J58=0,0,B.Premiums_DATA!J58),IF($C$4="Current Exchange rate",IF(B.Premiums_DATA!J58=0,0,B.Premiums_DATA!J58/ECO!T24),IF($C$4="Constant Exchange rate",IF(B.Premiums_DATA!J58=0,0,B.Premiums_DATA!J58/ECO!T59))))</f>
        <v>0</v>
      </c>
      <c r="L101" s="74">
        <f>IF($C$4="National Currency",IF(B.Premiums_DATA!K58=0,0,B.Premiums_DATA!K58),IF($C$4="Current Exchange rate",IF(B.Premiums_DATA!K58=0,0,B.Premiums_DATA!K58/ECO!U24),IF($C$4="Constant Exchange rate",IF(B.Premiums_DATA!K58=0,0,B.Premiums_DATA!K58/ECO!U59))))</f>
        <v>0</v>
      </c>
      <c r="M101" s="74">
        <f>IF($C$4="National Currency",IF(B.Premiums_DATA!L58=0,0,B.Premiums_DATA!L58),IF($C$4="Current Exchange rate",IF(B.Premiums_DATA!L58=0,0,B.Premiums_DATA!L58/ECO!V24),IF($C$4="Constant Exchange rate",IF(B.Premiums_DATA!L58=0,0,B.Premiums_DATA!L58/ECO!V59))))</f>
        <v>0</v>
      </c>
      <c r="N101" s="74">
        <f>IF($C$4="National Currency",IF(B.Premiums_DATA!M58=0,0,B.Premiums_DATA!M58),IF($C$4="Current Exchange rate",IF(B.Premiums_DATA!M58=0,0,B.Premiums_DATA!M58/ECO!W24),IF($C$4="Constant Exchange rate",IF(B.Premiums_DATA!M58=0,0,B.Premiums_DATA!M58/ECO!W59))))</f>
        <v>0</v>
      </c>
      <c r="O101" s="74">
        <f>IF($C$4="National Currency",IF(B.Premiums_DATA!N58=0,0,B.Premiums_DATA!N58),IF($C$4="Current Exchange rate",IF(B.Premiums_DATA!N58=0,0,B.Premiums_DATA!N58/ECO!X24),IF($C$4="Constant Exchange rate",IF(B.Premiums_DATA!N58=0,0,B.Premiums_DATA!N58/ECO!X59))))</f>
        <v>0</v>
      </c>
      <c r="P101" s="220">
        <f>IF($C$4="National Currency",IF(B.Premiums_DATA!O58=0,0,B.Premiums_DATA!O58),IF($C$4="Current Exchange rate",IF(B.Premiums_DATA!O58=0,0,B.Premiums_DATA!O58/ECO!Y24),IF($C$4="Constant Exchange rate",IF(B.Premiums_DATA!O58=0,0,B.Premiums_DATA!O58/ECO!Y59))))</f>
        <v>0</v>
      </c>
      <c r="Q101" s="48">
        <f t="shared" si="30"/>
        <v>0</v>
      </c>
      <c r="R101" s="48" t="str">
        <f t="shared" si="31"/>
        <v>-</v>
      </c>
      <c r="S101" s="48" t="str">
        <f t="shared" si="32"/>
        <v>-</v>
      </c>
    </row>
    <row r="102" spans="3:19" ht="15" x14ac:dyDescent="0.25">
      <c r="C102" s="256"/>
      <c r="D102" s="257"/>
      <c r="E102" s="45" t="s">
        <v>15</v>
      </c>
      <c r="F102" s="74">
        <f>IF($C$4="National Currency",IF(B.Premiums_DATA!E59=0,0,B.Premiums_DATA!E59),IF($C$4="Current Exchange rate",IF(B.Premiums_DATA!E59=0,0,B.Premiums_DATA!E59/ECO!O25),IF($C$4="Constant Exchange rate",IF(B.Premiums_DATA!E59=0,0,B.Premiums_DATA!E59/ECO!O60))))</f>
        <v>0</v>
      </c>
      <c r="G102" s="74">
        <f>IF($C$4="National Currency",IF(B.Premiums_DATA!F59=0,0,B.Premiums_DATA!F59),IF($C$4="Current Exchange rate",IF(B.Premiums_DATA!F59=0,0,B.Premiums_DATA!F59/ECO!P25),IF($C$4="Constant Exchange rate",IF(B.Premiums_DATA!F59=0,0,B.Premiums_DATA!F59/ECO!P60))))</f>
        <v>0</v>
      </c>
      <c r="H102" s="74">
        <f>IF($C$4="National Currency",IF(B.Premiums_DATA!G59=0,0,B.Premiums_DATA!G59),IF($C$4="Current Exchange rate",IF(B.Premiums_DATA!G59=0,0,B.Premiums_DATA!G59/ECO!Q25),IF($C$4="Constant Exchange rate",IF(B.Premiums_DATA!G59=0,0,B.Premiums_DATA!G59/ECO!Q60))))</f>
        <v>0</v>
      </c>
      <c r="I102" s="74">
        <f>IF($C$4="National Currency",IF(B.Premiums_DATA!H59=0,0,B.Premiums_DATA!H59),IF($C$4="Current Exchange rate",IF(B.Premiums_DATA!H59=0,0,B.Premiums_DATA!H59/ECO!R25),IF($C$4="Constant Exchange rate",IF(B.Premiums_DATA!H59=0,0,B.Premiums_DATA!H59/ECO!R60))))</f>
        <v>0</v>
      </c>
      <c r="J102" s="74">
        <f>IF($C$4="National Currency",IF(B.Premiums_DATA!I59=0,0,B.Premiums_DATA!I59),IF($C$4="Current Exchange rate",IF(B.Premiums_DATA!I59=0,0,B.Premiums_DATA!I59/ECO!S25),IF($C$4="Constant Exchange rate",IF(B.Premiums_DATA!I59=0,0,B.Premiums_DATA!I59/ECO!S60))))</f>
        <v>0</v>
      </c>
      <c r="K102" s="74">
        <f>IF($C$4="National Currency",IF(B.Premiums_DATA!J59=0,0,B.Premiums_DATA!J59),IF($C$4="Current Exchange rate",IF(B.Premiums_DATA!J59=0,0,B.Premiums_DATA!J59/ECO!T25),IF($C$4="Constant Exchange rate",IF(B.Premiums_DATA!J59=0,0,B.Premiums_DATA!J59/ECO!T60))))</f>
        <v>0</v>
      </c>
      <c r="L102" s="74">
        <f>IF($C$4="National Currency",IF(B.Premiums_DATA!K59=0,0,B.Premiums_DATA!K59),IF($C$4="Current Exchange rate",IF(B.Premiums_DATA!K59=0,0,B.Premiums_DATA!K59/ECO!U25),IF($C$4="Constant Exchange rate",IF(B.Premiums_DATA!K59=0,0,B.Premiums_DATA!K59/ECO!U60))))</f>
        <v>0</v>
      </c>
      <c r="M102" s="74">
        <f>IF($C$4="National Currency",IF(B.Premiums_DATA!L59=0,0,B.Premiums_DATA!L59),IF($C$4="Current Exchange rate",IF(B.Premiums_DATA!L59=0,0,B.Premiums_DATA!L59/ECO!V25),IF($C$4="Constant Exchange rate",IF(B.Premiums_DATA!L59=0,0,B.Premiums_DATA!L59/ECO!V60))))</f>
        <v>0</v>
      </c>
      <c r="N102" s="74">
        <f>IF($C$4="National Currency",IF(B.Premiums_DATA!M59=0,0,B.Premiums_DATA!M59),IF($C$4="Current Exchange rate",IF(B.Premiums_DATA!M59=0,0,B.Premiums_DATA!M59/ECO!W25),IF($C$4="Constant Exchange rate",IF(B.Premiums_DATA!M59=0,0,B.Premiums_DATA!M59/ECO!W60))))</f>
        <v>0</v>
      </c>
      <c r="O102" s="74">
        <f>IF($C$4="National Currency",IF(B.Premiums_DATA!N59=0,0,B.Premiums_DATA!N59),IF($C$4="Current Exchange rate",IF(B.Premiums_DATA!N59=0,0,B.Premiums_DATA!N59/ECO!X25),IF($C$4="Constant Exchange rate",IF(B.Premiums_DATA!N59=0,0,B.Premiums_DATA!N59/ECO!X60))))</f>
        <v>0</v>
      </c>
      <c r="P102" s="220">
        <f>IF($C$4="National Currency",IF(B.Premiums_DATA!O59=0,0,B.Premiums_DATA!O59),IF($C$4="Current Exchange rate",IF(B.Premiums_DATA!O59=0,0,B.Premiums_DATA!O59/ECO!Y25),IF($C$4="Constant Exchange rate",IF(B.Premiums_DATA!O59=0,0,B.Premiums_DATA!O59/ECO!Y60))))</f>
        <v>0</v>
      </c>
      <c r="Q102" s="48">
        <f t="shared" si="30"/>
        <v>0</v>
      </c>
      <c r="R102" s="48" t="str">
        <f t="shared" si="31"/>
        <v>-</v>
      </c>
      <c r="S102" s="48" t="str">
        <f t="shared" si="32"/>
        <v>-</v>
      </c>
    </row>
    <row r="103" spans="3:19" ht="15" x14ac:dyDescent="0.25">
      <c r="C103" s="256"/>
      <c r="D103" s="257"/>
      <c r="E103" s="45" t="s">
        <v>16</v>
      </c>
      <c r="F103" s="74">
        <f>IF($C$4="National Currency",IF(B.Premiums_DATA!E60=0,0,B.Premiums_DATA!E60),IF($C$4="Current Exchange rate",IF(B.Premiums_DATA!E60=0,0,B.Premiums_DATA!E60/ECO!O26),IF($C$4="Constant Exchange rate",IF(B.Premiums_DATA!E60=0,0,B.Premiums_DATA!E60/ECO!O61))))</f>
        <v>0</v>
      </c>
      <c r="G103" s="74">
        <f>IF($C$4="National Currency",IF(B.Premiums_DATA!F60=0,0,B.Premiums_DATA!F60),IF($C$4="Current Exchange rate",IF(B.Premiums_DATA!F60=0,0,B.Premiums_DATA!F60/ECO!P26),IF($C$4="Constant Exchange rate",IF(B.Premiums_DATA!F60=0,0,B.Premiums_DATA!F60/ECO!P61))))</f>
        <v>0</v>
      </c>
      <c r="H103" s="74">
        <f>IF($C$4="National Currency",IF(B.Premiums_DATA!G60=0,0,B.Premiums_DATA!G60),IF($C$4="Current Exchange rate",IF(B.Premiums_DATA!G60=0,0,B.Premiums_DATA!G60/ECO!Q26),IF($C$4="Constant Exchange rate",IF(B.Premiums_DATA!G60=0,0,B.Premiums_DATA!G60/ECO!Q61))))</f>
        <v>0</v>
      </c>
      <c r="I103" s="74">
        <f>IF($C$4="National Currency",IF(B.Premiums_DATA!H60=0,0,B.Premiums_DATA!H60),IF($C$4="Current Exchange rate",IF(B.Premiums_DATA!H60=0,0,B.Premiums_DATA!H60/ECO!R26),IF($C$4="Constant Exchange rate",IF(B.Premiums_DATA!H60=0,0,B.Premiums_DATA!H60/ECO!R61))))</f>
        <v>0</v>
      </c>
      <c r="J103" s="74">
        <f>IF($C$4="National Currency",IF(B.Premiums_DATA!I60=0,0,B.Premiums_DATA!I60),IF($C$4="Current Exchange rate",IF(B.Premiums_DATA!I60=0,0,B.Premiums_DATA!I60/ECO!S26),IF($C$4="Constant Exchange rate",IF(B.Premiums_DATA!I60=0,0,B.Premiums_DATA!I60/ECO!S61))))</f>
        <v>0</v>
      </c>
      <c r="K103" s="74">
        <f>IF($C$4="National Currency",IF(B.Premiums_DATA!J60=0,0,B.Premiums_DATA!J60),IF($C$4="Current Exchange rate",IF(B.Premiums_DATA!J60=0,0,B.Premiums_DATA!J60/ECO!T26),IF($C$4="Constant Exchange rate",IF(B.Premiums_DATA!J60=0,0,B.Premiums_DATA!J60/ECO!T61))))</f>
        <v>0</v>
      </c>
      <c r="L103" s="74">
        <f>IF($C$4="National Currency",IF(B.Premiums_DATA!K60=0,0,B.Premiums_DATA!K60),IF($C$4="Current Exchange rate",IF(B.Premiums_DATA!K60=0,0,B.Premiums_DATA!K60/ECO!U26),IF($C$4="Constant Exchange rate",IF(B.Premiums_DATA!K60=0,0,B.Premiums_DATA!K60/ECO!U61))))</f>
        <v>0</v>
      </c>
      <c r="M103" s="74">
        <f>IF($C$4="National Currency",IF(B.Premiums_DATA!L60=0,0,B.Premiums_DATA!L60),IF($C$4="Current Exchange rate",IF(B.Premiums_DATA!L60=0,0,B.Premiums_DATA!L60/ECO!V26),IF($C$4="Constant Exchange rate",IF(B.Premiums_DATA!L60=0,0,B.Premiums_DATA!L60/ECO!V61))))</f>
        <v>0</v>
      </c>
      <c r="N103" s="74">
        <f>IF($C$4="National Currency",IF(B.Premiums_DATA!M60=0,0,B.Premiums_DATA!M60),IF($C$4="Current Exchange rate",IF(B.Premiums_DATA!M60=0,0,B.Premiums_DATA!M60/ECO!W26),IF($C$4="Constant Exchange rate",IF(B.Premiums_DATA!M60=0,0,B.Premiums_DATA!M60/ECO!W61))))</f>
        <v>0</v>
      </c>
      <c r="O103" s="74">
        <f>IF($C$4="National Currency",IF(B.Premiums_DATA!N60=0,0,B.Premiums_DATA!N60),IF($C$4="Current Exchange rate",IF(B.Premiums_DATA!N60=0,0,B.Premiums_DATA!N60/ECO!X26),IF($C$4="Constant Exchange rate",IF(B.Premiums_DATA!N60=0,0,B.Premiums_DATA!N60/ECO!X61))))</f>
        <v>0</v>
      </c>
      <c r="P103" s="220">
        <f>IF($C$4="National Currency",IF(B.Premiums_DATA!O60=0,0,B.Premiums_DATA!O60),IF($C$4="Current Exchange rate",IF(B.Premiums_DATA!O60=0,0,B.Premiums_DATA!O60/ECO!Y26),IF($C$4="Constant Exchange rate",IF(B.Premiums_DATA!O60=0,0,B.Premiums_DATA!O60/ECO!Y61))))</f>
        <v>0</v>
      </c>
      <c r="Q103" s="48">
        <f t="shared" si="30"/>
        <v>0</v>
      </c>
      <c r="R103" s="48" t="str">
        <f t="shared" si="31"/>
        <v>-</v>
      </c>
      <c r="S103" s="48" t="str">
        <f t="shared" si="32"/>
        <v>-</v>
      </c>
    </row>
    <row r="104" spans="3:19" ht="15" x14ac:dyDescent="0.25">
      <c r="C104" s="256"/>
      <c r="D104" s="257"/>
      <c r="E104" s="45" t="s">
        <v>17</v>
      </c>
      <c r="F104" s="74">
        <f>IF($C$4="National Currency",IF(B.Premiums_DATA!E61=0,0,B.Premiums_DATA!E61),IF($C$4="Current Exchange rate",IF(B.Premiums_DATA!E61=0,0,B.Premiums_DATA!E61/ECO!O27),IF($C$4="Constant Exchange rate",IF(B.Premiums_DATA!E61=0,0,B.Premiums_DATA!E61/ECO!O62))))</f>
        <v>0</v>
      </c>
      <c r="G104" s="74">
        <f>IF($C$4="National Currency",IF(B.Premiums_DATA!F61=0,0,B.Premiums_DATA!F61),IF($C$4="Current Exchange rate",IF(B.Premiums_DATA!F61=0,0,B.Premiums_DATA!F61/ECO!P27),IF($C$4="Constant Exchange rate",IF(B.Premiums_DATA!F61=0,0,B.Premiums_DATA!F61/ECO!P62))))</f>
        <v>0</v>
      </c>
      <c r="H104" s="74">
        <f>IF($C$4="National Currency",IF(B.Premiums_DATA!G61=0,0,B.Premiums_DATA!G61),IF($C$4="Current Exchange rate",IF(B.Premiums_DATA!G61=0,0,B.Premiums_DATA!G61/ECO!Q27),IF($C$4="Constant Exchange rate",IF(B.Premiums_DATA!G61=0,0,B.Premiums_DATA!G61/ECO!Q62))))</f>
        <v>0</v>
      </c>
      <c r="I104" s="74">
        <f>IF($C$4="National Currency",IF(B.Premiums_DATA!H61=0,0,B.Premiums_DATA!H61),IF($C$4="Current Exchange rate",IF(B.Premiums_DATA!H61=0,0,B.Premiums_DATA!H61/ECO!R27),IF($C$4="Constant Exchange rate",IF(B.Premiums_DATA!H61=0,0,B.Premiums_DATA!H61/ECO!R62))))</f>
        <v>0</v>
      </c>
      <c r="J104" s="74">
        <f>IF($C$4="National Currency",IF(B.Premiums_DATA!I61=0,0,B.Premiums_DATA!I61),IF($C$4="Current Exchange rate",IF(B.Premiums_DATA!I61=0,0,B.Premiums_DATA!I61/ECO!S27),IF($C$4="Constant Exchange rate",IF(B.Premiums_DATA!I61=0,0,B.Premiums_DATA!I61/ECO!S62))))</f>
        <v>0</v>
      </c>
      <c r="K104" s="74">
        <f>IF($C$4="National Currency",IF(B.Premiums_DATA!J61=0,0,B.Premiums_DATA!J61),IF($C$4="Current Exchange rate",IF(B.Premiums_DATA!J61=0,0,B.Premiums_DATA!J61/ECO!T27),IF($C$4="Constant Exchange rate",IF(B.Premiums_DATA!J61=0,0,B.Premiums_DATA!J61/ECO!T62))))</f>
        <v>0</v>
      </c>
      <c r="L104" s="74">
        <f>IF($C$4="National Currency",IF(B.Premiums_DATA!K61=0,0,B.Premiums_DATA!K61),IF($C$4="Current Exchange rate",IF(B.Premiums_DATA!K61=0,0,B.Premiums_DATA!K61/ECO!U27),IF($C$4="Constant Exchange rate",IF(B.Premiums_DATA!K61=0,0,B.Premiums_DATA!K61/ECO!U62))))</f>
        <v>0</v>
      </c>
      <c r="M104" s="74">
        <f>IF($C$4="National Currency",IF(B.Premiums_DATA!L61=0,0,B.Premiums_DATA!L61),IF($C$4="Current Exchange rate",IF(B.Premiums_DATA!L61=0,0,B.Premiums_DATA!L61/ECO!V27),IF($C$4="Constant Exchange rate",IF(B.Premiums_DATA!L61=0,0,B.Premiums_DATA!L61/ECO!V62))))</f>
        <v>0</v>
      </c>
      <c r="N104" s="74">
        <f>IF($C$4="National Currency",IF(B.Premiums_DATA!M61=0,0,B.Premiums_DATA!M61),IF($C$4="Current Exchange rate",IF(B.Premiums_DATA!M61=0,0,B.Premiums_DATA!M61/ECO!W27),IF($C$4="Constant Exchange rate",IF(B.Premiums_DATA!M61=0,0,B.Premiums_DATA!M61/ECO!W62))))</f>
        <v>0</v>
      </c>
      <c r="O104" s="74">
        <f>IF($C$4="National Currency",IF(B.Premiums_DATA!N61=0,0,B.Premiums_DATA!N61),IF($C$4="Current Exchange rate",IF(B.Premiums_DATA!N61=0,0,B.Premiums_DATA!N61/ECO!X27),IF($C$4="Constant Exchange rate",IF(B.Premiums_DATA!N61=0,0,B.Premiums_DATA!N61/ECO!X62))))</f>
        <v>0</v>
      </c>
      <c r="P104" s="220">
        <f>IF($C$4="National Currency",IF(B.Premiums_DATA!O61=0,0,B.Premiums_DATA!O61),IF($C$4="Current Exchange rate",IF(B.Premiums_DATA!O61=0,0,B.Premiums_DATA!O61/ECO!Y27),IF($C$4="Constant Exchange rate",IF(B.Premiums_DATA!O61=0,0,B.Premiums_DATA!O61/ECO!Y62))))</f>
        <v>0</v>
      </c>
      <c r="Q104" s="48">
        <f t="shared" si="30"/>
        <v>0</v>
      </c>
      <c r="R104" s="48" t="str">
        <f t="shared" si="31"/>
        <v>-</v>
      </c>
      <c r="S104" s="48" t="str">
        <f t="shared" si="32"/>
        <v>-</v>
      </c>
    </row>
    <row r="105" spans="3:19" ht="15" x14ac:dyDescent="0.25">
      <c r="C105" s="256"/>
      <c r="D105" s="257"/>
      <c r="E105" s="45" t="s">
        <v>18</v>
      </c>
      <c r="F105" s="74">
        <f>IF($C$4="National Currency",IF(B.Premiums_DATA!E62=0,0,B.Premiums_DATA!E62),IF($C$4="Current Exchange rate",IF(B.Premiums_DATA!E62=0,0,B.Premiums_DATA!E62/ECO!O28),IF($C$4="Constant Exchange rate",IF(B.Premiums_DATA!E62=0,0,B.Premiums_DATA!E62/ECO!O63))))</f>
        <v>0</v>
      </c>
      <c r="G105" s="74">
        <f>IF($C$4="National Currency",IF(B.Premiums_DATA!F62=0,0,B.Premiums_DATA!F62),IF($C$4="Current Exchange rate",IF(B.Premiums_DATA!F62=0,0,B.Premiums_DATA!F62/ECO!P28),IF($C$4="Constant Exchange rate",IF(B.Premiums_DATA!F62=0,0,B.Premiums_DATA!F62/ECO!P63))))</f>
        <v>0</v>
      </c>
      <c r="H105" s="74">
        <f>IF($C$4="National Currency",IF(B.Premiums_DATA!G62=0,0,B.Premiums_DATA!G62),IF($C$4="Current Exchange rate",IF(B.Premiums_DATA!G62=0,0,B.Premiums_DATA!G62/ECO!Q28),IF($C$4="Constant Exchange rate",IF(B.Premiums_DATA!G62=0,0,B.Premiums_DATA!G62/ECO!Q63))))</f>
        <v>0</v>
      </c>
      <c r="I105" s="74">
        <f>IF($C$4="National Currency",IF(B.Premiums_DATA!H62=0,0,B.Premiums_DATA!H62),IF($C$4="Current Exchange rate",IF(B.Premiums_DATA!H62=0,0,B.Premiums_DATA!H62/ECO!R28),IF($C$4="Constant Exchange rate",IF(B.Premiums_DATA!H62=0,0,B.Premiums_DATA!H62/ECO!R63))))</f>
        <v>0</v>
      </c>
      <c r="J105" s="74">
        <f>IF($C$4="National Currency",IF(B.Premiums_DATA!I62=0,0,B.Premiums_DATA!I62),IF($C$4="Current Exchange rate",IF(B.Premiums_DATA!I62=0,0,B.Premiums_DATA!I62/ECO!S28),IF($C$4="Constant Exchange rate",IF(B.Premiums_DATA!I62=0,0,B.Premiums_DATA!I62/ECO!S63))))</f>
        <v>0</v>
      </c>
      <c r="K105" s="74">
        <f>IF($C$4="National Currency",IF(B.Premiums_DATA!J62=0,0,B.Premiums_DATA!J62),IF($C$4="Current Exchange rate",IF(B.Premiums_DATA!J62=0,0,B.Premiums_DATA!J62/ECO!T28),IF($C$4="Constant Exchange rate",IF(B.Premiums_DATA!J62=0,0,B.Premiums_DATA!J62/ECO!T63))))</f>
        <v>0</v>
      </c>
      <c r="L105" s="74">
        <f>IF($C$4="National Currency",IF(B.Premiums_DATA!K62=0,0,B.Premiums_DATA!K62),IF($C$4="Current Exchange rate",IF(B.Premiums_DATA!K62=0,0,B.Premiums_DATA!K62/ECO!U28),IF($C$4="Constant Exchange rate",IF(B.Premiums_DATA!K62=0,0,B.Premiums_DATA!K62/ECO!U63))))</f>
        <v>0</v>
      </c>
      <c r="M105" s="74">
        <f>IF($C$4="National Currency",IF(B.Premiums_DATA!L62=0,0,B.Premiums_DATA!L62),IF($C$4="Current Exchange rate",IF(B.Premiums_DATA!L62=0,0,B.Premiums_DATA!L62/ECO!V28),IF($C$4="Constant Exchange rate",IF(B.Premiums_DATA!L62=0,0,B.Premiums_DATA!L62/ECO!V63))))</f>
        <v>0</v>
      </c>
      <c r="N105" s="74">
        <f>IF($C$4="National Currency",IF(B.Premiums_DATA!M62=0,0,B.Premiums_DATA!M62),IF($C$4="Current Exchange rate",IF(B.Premiums_DATA!M62=0,0,B.Premiums_DATA!M62/ECO!W28),IF($C$4="Constant Exchange rate",IF(B.Premiums_DATA!M62=0,0,B.Premiums_DATA!M62/ECO!W63))))</f>
        <v>0</v>
      </c>
      <c r="O105" s="74">
        <f>IF($C$4="National Currency",IF(B.Premiums_DATA!N62=0,0,B.Premiums_DATA!N62),IF($C$4="Current Exchange rate",IF(B.Premiums_DATA!N62=0,0,B.Premiums_DATA!N62/ECO!X28),IF($C$4="Constant Exchange rate",IF(B.Premiums_DATA!N62=0,0,B.Premiums_DATA!N62/ECO!X63))))</f>
        <v>0</v>
      </c>
      <c r="P105" s="220">
        <f>IF($C$4="National Currency",IF(B.Premiums_DATA!O62=0,0,B.Premiums_DATA!O62),IF($C$4="Current Exchange rate",IF(B.Premiums_DATA!O62=0,0,B.Premiums_DATA!O62/ECO!Y28),IF($C$4="Constant Exchange rate",IF(B.Premiums_DATA!O62=0,0,B.Premiums_DATA!O62/ECO!Y63))))</f>
        <v>0</v>
      </c>
      <c r="Q105" s="48">
        <f t="shared" si="30"/>
        <v>0</v>
      </c>
      <c r="R105" s="48" t="str">
        <f t="shared" si="31"/>
        <v>-</v>
      </c>
      <c r="S105" s="48" t="str">
        <f t="shared" si="32"/>
        <v>-</v>
      </c>
    </row>
    <row r="106" spans="3:19" ht="15" x14ac:dyDescent="0.25">
      <c r="C106" s="256"/>
      <c r="D106" s="257"/>
      <c r="E106" s="45" t="s">
        <v>19</v>
      </c>
      <c r="F106" s="74">
        <f>IF($C$4="National Currency",IF(B.Premiums_DATA!E63=0,0,B.Premiums_DATA!E63),IF($C$4="Current Exchange rate",IF(B.Premiums_DATA!E63=0,0,B.Premiums_DATA!E63/ECO!O29),IF($C$4="Constant Exchange rate",IF(B.Premiums_DATA!E63=0,0,B.Premiums_DATA!E63/ECO!O64))))</f>
        <v>0</v>
      </c>
      <c r="G106" s="74">
        <f>IF($C$4="National Currency",IF(B.Premiums_DATA!F63=0,0,B.Premiums_DATA!F63),IF($C$4="Current Exchange rate",IF(B.Premiums_DATA!F63=0,0,B.Premiums_DATA!F63/ECO!P29),IF($C$4="Constant Exchange rate",IF(B.Premiums_DATA!F63=0,0,B.Premiums_DATA!F63/ECO!P64))))</f>
        <v>0</v>
      </c>
      <c r="H106" s="74">
        <f>IF($C$4="National Currency",IF(B.Premiums_DATA!G63=0,0,B.Premiums_DATA!G63),IF($C$4="Current Exchange rate",IF(B.Premiums_DATA!G63=0,0,B.Premiums_DATA!G63/ECO!Q29),IF($C$4="Constant Exchange rate",IF(B.Premiums_DATA!G63=0,0,B.Premiums_DATA!G63/ECO!Q64))))</f>
        <v>0</v>
      </c>
      <c r="I106" s="74">
        <f>IF($C$4="National Currency",IF(B.Premiums_DATA!H63=0,0,B.Premiums_DATA!H63),IF($C$4="Current Exchange rate",IF(B.Premiums_DATA!H63=0,0,B.Premiums_DATA!H63/ECO!R29),IF($C$4="Constant Exchange rate",IF(B.Premiums_DATA!H63=0,0,B.Premiums_DATA!H63/ECO!R64))))</f>
        <v>0</v>
      </c>
      <c r="J106" s="74">
        <f>IF($C$4="National Currency",IF(B.Premiums_DATA!I63=0,0,B.Premiums_DATA!I63),IF($C$4="Current Exchange rate",IF(B.Premiums_DATA!I63=0,0,B.Premiums_DATA!I63/ECO!S29),IF($C$4="Constant Exchange rate",IF(B.Premiums_DATA!I63=0,0,B.Premiums_DATA!I63/ECO!S64))))</f>
        <v>0</v>
      </c>
      <c r="K106" s="74">
        <f>IF($C$4="National Currency",IF(B.Premiums_DATA!J63=0,0,B.Premiums_DATA!J63),IF($C$4="Current Exchange rate",IF(B.Premiums_DATA!J63=0,0,B.Premiums_DATA!J63/ECO!T29),IF($C$4="Constant Exchange rate",IF(B.Premiums_DATA!J63=0,0,B.Premiums_DATA!J63/ECO!T64))))</f>
        <v>0</v>
      </c>
      <c r="L106" s="74">
        <f>IF($C$4="National Currency",IF(B.Premiums_DATA!K63=0,0,B.Premiums_DATA!K63),IF($C$4="Current Exchange rate",IF(B.Premiums_DATA!K63=0,0,B.Premiums_DATA!K63/ECO!U29),IF($C$4="Constant Exchange rate",IF(B.Premiums_DATA!K63=0,0,B.Premiums_DATA!K63/ECO!U64))))</f>
        <v>0</v>
      </c>
      <c r="M106" s="74">
        <f>IF($C$4="National Currency",IF(B.Premiums_DATA!L63=0,0,B.Premiums_DATA!L63),IF($C$4="Current Exchange rate",IF(B.Premiums_DATA!L63=0,0,B.Premiums_DATA!L63/ECO!V29),IF($C$4="Constant Exchange rate",IF(B.Premiums_DATA!L63=0,0,B.Premiums_DATA!L63/ECO!V64))))</f>
        <v>0</v>
      </c>
      <c r="N106" s="74">
        <f>IF($C$4="National Currency",IF(B.Premiums_DATA!M63=0,0,B.Premiums_DATA!M63),IF($C$4="Current Exchange rate",IF(B.Premiums_DATA!M63=0,0,B.Premiums_DATA!M63/ECO!W29),IF($C$4="Constant Exchange rate",IF(B.Premiums_DATA!M63=0,0,B.Premiums_DATA!M63/ECO!W64))))</f>
        <v>0</v>
      </c>
      <c r="O106" s="74">
        <f>IF($C$4="National Currency",IF(B.Premiums_DATA!N63=0,0,B.Premiums_DATA!N63),IF($C$4="Current Exchange rate",IF(B.Premiums_DATA!N63=0,0,B.Premiums_DATA!N63/ECO!X29),IF($C$4="Constant Exchange rate",IF(B.Premiums_DATA!N63=0,0,B.Premiums_DATA!N63/ECO!X64))))</f>
        <v>0</v>
      </c>
      <c r="P106" s="220">
        <f>IF($C$4="National Currency",IF(B.Premiums_DATA!O63=0,0,B.Premiums_DATA!O63),IF($C$4="Current Exchange rate",IF(B.Premiums_DATA!O63=0,0,B.Premiums_DATA!O63/ECO!Y29),IF($C$4="Constant Exchange rate",IF(B.Premiums_DATA!O63=0,0,B.Premiums_DATA!O63/ECO!Y64))))</f>
        <v>0</v>
      </c>
      <c r="Q106" s="48">
        <f t="shared" si="30"/>
        <v>0</v>
      </c>
      <c r="R106" s="48" t="str">
        <f t="shared" si="31"/>
        <v>-</v>
      </c>
      <c r="S106" s="48" t="str">
        <f t="shared" si="32"/>
        <v>-</v>
      </c>
    </row>
    <row r="107" spans="3:19" ht="15" x14ac:dyDescent="0.25">
      <c r="C107" s="256"/>
      <c r="D107" s="257"/>
      <c r="E107" s="45" t="s">
        <v>20</v>
      </c>
      <c r="F107" s="74">
        <f>IF($C$4="National Currency",IF(B.Premiums_DATA!E64=0,0,B.Premiums_DATA!E64),IF($C$4="Current Exchange rate",IF(B.Premiums_DATA!E64=0,0,B.Premiums_DATA!E64/ECO!O30),IF($C$4="Constant Exchange rate",IF(B.Premiums_DATA!E64=0,0,B.Premiums_DATA!E64/ECO!O65))))</f>
        <v>78.969834945930572</v>
      </c>
      <c r="G107" s="74">
        <f>IF($C$4="National Currency",IF(B.Premiums_DATA!F64=0,0,B.Premiums_DATA!F64),IF($C$4="Current Exchange rate",IF(B.Premiums_DATA!F64=0,0,B.Premiums_DATA!F64/ECO!P30),IF($C$4="Constant Exchange rate",IF(B.Premiums_DATA!F64=0,0,B.Premiums_DATA!F64/ECO!P65))))</f>
        <v>90.367103016505411</v>
      </c>
      <c r="H107" s="74">
        <f>IF($C$4="National Currency",IF(B.Premiums_DATA!G64=0,0,B.Premiums_DATA!G64),IF($C$4="Current Exchange rate",IF(B.Premiums_DATA!G64=0,0,B.Premiums_DATA!G64/ECO!Q30),IF($C$4="Constant Exchange rate",IF(B.Premiums_DATA!G64=0,0,B.Premiums_DATA!G64/ECO!Q65))))</f>
        <v>145.57484348321003</v>
      </c>
      <c r="I107" s="74">
        <f>IF($C$4="National Currency",IF(B.Premiums_DATA!H64=0,0,B.Premiums_DATA!H64),IF($C$4="Current Exchange rate",IF(B.Premiums_DATA!H64=0,0,B.Premiums_DATA!H64/ECO!R30),IF($C$4="Constant Exchange rate",IF(B.Premiums_DATA!H64=0,0,B.Premiums_DATA!H64/ECO!R65))))</f>
        <v>205.54923164484919</v>
      </c>
      <c r="J107" s="74">
        <f>IF($C$4="National Currency",IF(B.Premiums_DATA!I64=0,0,B.Premiums_DATA!I64),IF($C$4="Current Exchange rate",IF(B.Premiums_DATA!I64=0,0,B.Premiums_DATA!I64/ECO!S30),IF($C$4="Constant Exchange rate",IF(B.Premiums_DATA!I64=0,0,B.Premiums_DATA!I64/ECO!S65))))</f>
        <v>240.12521343198634</v>
      </c>
      <c r="K107" s="74">
        <f>IF($C$4="National Currency",IF(B.Premiums_DATA!J64=0,0,B.Premiums_DATA!J64),IF($C$4="Current Exchange rate",IF(B.Premiums_DATA!J64=0,0,B.Premiums_DATA!J64/ECO!T30),IF($C$4="Constant Exchange rate",IF(B.Premiums_DATA!J64=0,0,B.Premiums_DATA!J64/ECO!T65))))</f>
        <v>156.88673875924874</v>
      </c>
      <c r="L107" s="74">
        <f>IF($C$4="National Currency",IF(B.Premiums_DATA!K64=0,0,B.Premiums_DATA!K64),IF($C$4="Current Exchange rate",IF(B.Premiums_DATA!K64=0,0,B.Premiums_DATA!K64/ECO!U30),IF($C$4="Constant Exchange rate",IF(B.Premiums_DATA!K64=0,0,B.Premiums_DATA!K64/ECO!U65))))</f>
        <v>119.63574274331246</v>
      </c>
      <c r="M107" s="74">
        <f>IF($C$4="National Currency",IF(B.Premiums_DATA!L64=0,0,B.Premiums_DATA!L64),IF($C$4="Current Exchange rate",IF(B.Premiums_DATA!L64=0,0,B.Premiums_DATA!L64/ECO!V30),IF($C$4="Constant Exchange rate",IF(B.Premiums_DATA!L64=0,0,B.Premiums_DATA!L64/ECO!V65))))</f>
        <v>0</v>
      </c>
      <c r="N107" s="74">
        <f>IF($C$4="National Currency",IF(B.Premiums_DATA!M64=0,0,B.Premiums_DATA!M64),IF($C$4="Current Exchange rate",IF(B.Premiums_DATA!M64=0,0,B.Premiums_DATA!M64/ECO!W30),IF($C$4="Constant Exchange rate",IF(B.Premiums_DATA!M64=0,0,B.Premiums_DATA!M64/ECO!W65))))</f>
        <v>0</v>
      </c>
      <c r="O107" s="74">
        <f>IF($C$4="National Currency",IF(B.Premiums_DATA!N64=0,0,B.Premiums_DATA!N64),IF($C$4="Current Exchange rate",IF(B.Premiums_DATA!N64=0,0,B.Premiums_DATA!N64/ECO!X30),IF($C$4="Constant Exchange rate",IF(B.Premiums_DATA!N64=0,0,B.Premiums_DATA!N64/ECO!X65))))</f>
        <v>0</v>
      </c>
      <c r="P107" s="220">
        <f>IF($C$4="National Currency",IF(B.Premiums_DATA!O64=0,0,B.Premiums_DATA!O64),IF($C$4="Current Exchange rate",IF(B.Premiums_DATA!O64=0,0,B.Premiums_DATA!O64/ECO!Y30),IF($C$4="Constant Exchange rate",IF(B.Premiums_DATA!O64=0,0,B.Premiums_DATA!O64/ECO!Y65))))</f>
        <v>0</v>
      </c>
      <c r="Q107" s="48">
        <f t="shared" si="30"/>
        <v>0</v>
      </c>
      <c r="R107" s="48" t="str">
        <f t="shared" si="31"/>
        <v>-</v>
      </c>
      <c r="S107" s="48" t="str">
        <f t="shared" si="32"/>
        <v>-</v>
      </c>
    </row>
    <row r="108" spans="3:19" ht="15" x14ac:dyDescent="0.25">
      <c r="C108" s="256"/>
      <c r="D108" s="257"/>
      <c r="E108" s="45" t="s">
        <v>21</v>
      </c>
      <c r="F108" s="74">
        <f>IF($C$4="National Currency",IF(B.Premiums_DATA!E65=0,0,B.Premiums_DATA!E65),IF($C$4="Current Exchange rate",IF(B.Premiums_DATA!E65=0,0,B.Premiums_DATA!E65/ECO!O31),IF($C$4="Constant Exchange rate",IF(B.Premiums_DATA!E65=0,0,B.Premiums_DATA!E65/ECO!O66))))</f>
        <v>0</v>
      </c>
      <c r="G108" s="74">
        <f>IF($C$4="National Currency",IF(B.Premiums_DATA!F65=0,0,B.Premiums_DATA!F65),IF($C$4="Current Exchange rate",IF(B.Premiums_DATA!F65=0,0,B.Premiums_DATA!F65/ECO!P31),IF($C$4="Constant Exchange rate",IF(B.Premiums_DATA!F65=0,0,B.Premiums_DATA!F65/ECO!P66))))</f>
        <v>0</v>
      </c>
      <c r="H108" s="74">
        <f>IF($C$4="National Currency",IF(B.Premiums_DATA!G65=0,0,B.Premiums_DATA!G65),IF($C$4="Current Exchange rate",IF(B.Premiums_DATA!G65=0,0,B.Premiums_DATA!G65/ECO!Q31),IF($C$4="Constant Exchange rate",IF(B.Premiums_DATA!G65=0,0,B.Premiums_DATA!G65/ECO!Q66))))</f>
        <v>0</v>
      </c>
      <c r="I108" s="74">
        <f>IF($C$4="National Currency",IF(B.Premiums_DATA!H65=0,0,B.Premiums_DATA!H65),IF($C$4="Current Exchange rate",IF(B.Premiums_DATA!H65=0,0,B.Premiums_DATA!H65/ECO!R31),IF($C$4="Constant Exchange rate",IF(B.Premiums_DATA!H65=0,0,B.Premiums_DATA!H65/ECO!R66))))</f>
        <v>0</v>
      </c>
      <c r="J108" s="74">
        <f>IF($C$4="National Currency",IF(B.Premiums_DATA!I65=0,0,B.Premiums_DATA!I65),IF($C$4="Current Exchange rate",IF(B.Premiums_DATA!I65=0,0,B.Premiums_DATA!I65/ECO!S31),IF($C$4="Constant Exchange rate",IF(B.Premiums_DATA!I65=0,0,B.Premiums_DATA!I65/ECO!S66))))</f>
        <v>0</v>
      </c>
      <c r="K108" s="74">
        <f>IF($C$4="National Currency",IF(B.Premiums_DATA!J65=0,0,B.Premiums_DATA!J65),IF($C$4="Current Exchange rate",IF(B.Premiums_DATA!J65=0,0,B.Premiums_DATA!J65/ECO!T31),IF($C$4="Constant Exchange rate",IF(B.Premiums_DATA!J65=0,0,B.Premiums_DATA!J65/ECO!T66))))</f>
        <v>0</v>
      </c>
      <c r="L108" s="74">
        <f>IF($C$4="National Currency",IF(B.Premiums_DATA!K65=0,0,B.Premiums_DATA!K65),IF($C$4="Current Exchange rate",IF(B.Premiums_DATA!K65=0,0,B.Premiums_DATA!K65/ECO!U31),IF($C$4="Constant Exchange rate",IF(B.Premiums_DATA!K65=0,0,B.Premiums_DATA!K65/ECO!U66))))</f>
        <v>0</v>
      </c>
      <c r="M108" s="74">
        <f>IF($C$4="National Currency",IF(B.Premiums_DATA!L65=0,0,B.Premiums_DATA!L65),IF($C$4="Current Exchange rate",IF(B.Premiums_DATA!L65=0,0,B.Premiums_DATA!L65/ECO!V31),IF($C$4="Constant Exchange rate",IF(B.Premiums_DATA!L65=0,0,B.Premiums_DATA!L65/ECO!V66))))</f>
        <v>0</v>
      </c>
      <c r="N108" s="74">
        <f>IF($C$4="National Currency",IF(B.Premiums_DATA!M65=0,0,B.Premiums_DATA!M65),IF($C$4="Current Exchange rate",IF(B.Premiums_DATA!M65=0,0,B.Premiums_DATA!M65/ECO!W31),IF($C$4="Constant Exchange rate",IF(B.Premiums_DATA!M65=0,0,B.Premiums_DATA!M65/ECO!W66))))</f>
        <v>0</v>
      </c>
      <c r="O108" s="74">
        <f>IF($C$4="National Currency",IF(B.Premiums_DATA!N65=0,0,B.Premiums_DATA!N65),IF($C$4="Current Exchange rate",IF(B.Premiums_DATA!N65=0,0,B.Premiums_DATA!N65/ECO!X31),IF($C$4="Constant Exchange rate",IF(B.Premiums_DATA!N65=0,0,B.Premiums_DATA!N65/ECO!X66))))</f>
        <v>0</v>
      </c>
      <c r="P108" s="220">
        <f>IF($C$4="National Currency",IF(B.Premiums_DATA!O65=0,0,B.Premiums_DATA!O65),IF($C$4="Current Exchange rate",IF(B.Premiums_DATA!O65=0,0,B.Premiums_DATA!O65/ECO!Y31),IF($C$4="Constant Exchange rate",IF(B.Premiums_DATA!O65=0,0,B.Premiums_DATA!O65/ECO!Y66))))</f>
        <v>0</v>
      </c>
      <c r="Q108" s="48">
        <f t="shared" si="30"/>
        <v>0</v>
      </c>
      <c r="R108" s="48" t="str">
        <f t="shared" si="31"/>
        <v>-</v>
      </c>
      <c r="S108" s="48" t="str">
        <f t="shared" si="32"/>
        <v>-</v>
      </c>
    </row>
    <row r="109" spans="3:19" ht="15" x14ac:dyDescent="0.25">
      <c r="C109" s="256"/>
      <c r="D109" s="257"/>
      <c r="E109" s="45" t="s">
        <v>22</v>
      </c>
      <c r="F109" s="74">
        <f>IF($C$4="National Currency",IF(B.Premiums_DATA!E66=0,0,B.Premiums_DATA!E66),IF($C$4="Current Exchange rate",IF(B.Premiums_DATA!E66=0,0,B.Premiums_DATA!E66/ECO!O32),IF($C$4="Constant Exchange rate",IF(B.Premiums_DATA!E66=0,0,B.Premiums_DATA!E66/ECO!O67))))</f>
        <v>0</v>
      </c>
      <c r="G109" s="74">
        <f>IF($C$4="National Currency",IF(B.Premiums_DATA!F66=0,0,B.Premiums_DATA!F66),IF($C$4="Current Exchange rate",IF(B.Premiums_DATA!F66=0,0,B.Premiums_DATA!F66/ECO!P32),IF($C$4="Constant Exchange rate",IF(B.Premiums_DATA!F66=0,0,B.Premiums_DATA!F66/ECO!P67))))</f>
        <v>0</v>
      </c>
      <c r="H109" s="74">
        <f>IF($C$4="National Currency",IF(B.Premiums_DATA!G66=0,0,B.Premiums_DATA!G66),IF($C$4="Current Exchange rate",IF(B.Premiums_DATA!G66=0,0,B.Premiums_DATA!G66/ECO!Q32),IF($C$4="Constant Exchange rate",IF(B.Premiums_DATA!G66=0,0,B.Premiums_DATA!G66/ECO!Q67))))</f>
        <v>0</v>
      </c>
      <c r="I109" s="74">
        <f>IF($C$4="National Currency",IF(B.Premiums_DATA!H66=0,0,B.Premiums_DATA!H66),IF($C$4="Current Exchange rate",IF(B.Premiums_DATA!H66=0,0,B.Premiums_DATA!H66/ECO!R32),IF($C$4="Constant Exchange rate",IF(B.Premiums_DATA!H66=0,0,B.Premiums_DATA!H66/ECO!R67))))</f>
        <v>0</v>
      </c>
      <c r="J109" s="74">
        <f>IF($C$4="National Currency",IF(B.Premiums_DATA!I66=0,0,B.Premiums_DATA!I66),IF($C$4="Current Exchange rate",IF(B.Premiums_DATA!I66=0,0,B.Premiums_DATA!I66/ECO!S32),IF($C$4="Constant Exchange rate",IF(B.Premiums_DATA!I66=0,0,B.Premiums_DATA!I66/ECO!S67))))</f>
        <v>0</v>
      </c>
      <c r="K109" s="74">
        <f>IF($C$4="National Currency",IF(B.Premiums_DATA!J66=0,0,B.Premiums_DATA!J66),IF($C$4="Current Exchange rate",IF(B.Premiums_DATA!J66=0,0,B.Premiums_DATA!J66/ECO!T32),IF($C$4="Constant Exchange rate",IF(B.Premiums_DATA!J66=0,0,B.Premiums_DATA!J66/ECO!T67))))</f>
        <v>0</v>
      </c>
      <c r="L109" s="74">
        <f>IF($C$4="National Currency",IF(B.Premiums_DATA!K66=0,0,B.Premiums_DATA!K66),IF($C$4="Current Exchange rate",IF(B.Premiums_DATA!K66=0,0,B.Premiums_DATA!K66/ECO!U32),IF($C$4="Constant Exchange rate",IF(B.Premiums_DATA!K66=0,0,B.Premiums_DATA!K66/ECO!U67))))</f>
        <v>0</v>
      </c>
      <c r="M109" s="74">
        <f>IF($C$4="National Currency",IF(B.Premiums_DATA!L66=0,0,B.Premiums_DATA!L66),IF($C$4="Current Exchange rate",IF(B.Premiums_DATA!L66=0,0,B.Premiums_DATA!L66/ECO!V32),IF($C$4="Constant Exchange rate",IF(B.Premiums_DATA!L66=0,0,B.Premiums_DATA!L66/ECO!V67))))</f>
        <v>0</v>
      </c>
      <c r="N109" s="74">
        <f>IF($C$4="National Currency",IF(B.Premiums_DATA!M66=0,0,B.Premiums_DATA!M66),IF($C$4="Current Exchange rate",IF(B.Premiums_DATA!M66=0,0,B.Premiums_DATA!M66/ECO!W32),IF($C$4="Constant Exchange rate",IF(B.Premiums_DATA!M66=0,0,B.Premiums_DATA!M66/ECO!W67))))</f>
        <v>0</v>
      </c>
      <c r="O109" s="74">
        <v>0</v>
      </c>
      <c r="P109" s="220"/>
      <c r="Q109" s="48">
        <f t="shared" si="30"/>
        <v>0</v>
      </c>
      <c r="R109" s="48" t="str">
        <f t="shared" si="31"/>
        <v>-</v>
      </c>
      <c r="S109" s="48" t="str">
        <f t="shared" si="32"/>
        <v>-</v>
      </c>
    </row>
    <row r="110" spans="3:19" ht="15" x14ac:dyDescent="0.25">
      <c r="C110" s="256"/>
      <c r="D110" s="257"/>
      <c r="E110" s="45" t="s">
        <v>23</v>
      </c>
      <c r="F110" s="74">
        <f>IF($C$4="National Currency",IF(B.Premiums_DATA!E67=0,0,B.Premiums_DATA!E67),IF($C$4="Current Exchange rate",IF(B.Premiums_DATA!E67=0,0,B.Premiums_DATA!E67/ECO!O33),IF($C$4="Constant Exchange rate",IF(B.Premiums_DATA!E67=0,0,B.Premiums_DATA!E67/ECO!O68))))</f>
        <v>0</v>
      </c>
      <c r="G110" s="74">
        <f>IF($C$4="National Currency",IF(B.Premiums_DATA!F67=0,0,B.Premiums_DATA!F67),IF($C$4="Current Exchange rate",IF(B.Premiums_DATA!F67=0,0,B.Premiums_DATA!F67/ECO!P33),IF($C$4="Constant Exchange rate",IF(B.Premiums_DATA!F67=0,0,B.Premiums_DATA!F67/ECO!P68))))</f>
        <v>0</v>
      </c>
      <c r="H110" s="74">
        <f>IF($C$4="National Currency",IF(B.Premiums_DATA!G67=0,0,B.Premiums_DATA!G67),IF($C$4="Current Exchange rate",IF(B.Premiums_DATA!G67=0,0,B.Premiums_DATA!G67/ECO!Q33),IF($C$4="Constant Exchange rate",IF(B.Premiums_DATA!G67=0,0,B.Premiums_DATA!G67/ECO!Q68))))</f>
        <v>0</v>
      </c>
      <c r="I110" s="74">
        <f>IF($C$4="National Currency",IF(B.Premiums_DATA!H67=0,0,B.Premiums_DATA!H67),IF($C$4="Current Exchange rate",IF(B.Premiums_DATA!H67=0,0,B.Premiums_DATA!H67/ECO!R33),IF($C$4="Constant Exchange rate",IF(B.Premiums_DATA!H67=0,0,B.Premiums_DATA!H67/ECO!R68))))</f>
        <v>0</v>
      </c>
      <c r="J110" s="74">
        <f>IF($C$4="National Currency",IF(B.Premiums_DATA!I67=0,0,B.Premiums_DATA!I67),IF($C$4="Current Exchange rate",IF(B.Premiums_DATA!I67=0,0,B.Premiums_DATA!I67/ECO!S33),IF($C$4="Constant Exchange rate",IF(B.Premiums_DATA!I67=0,0,B.Premiums_DATA!I67/ECO!S68))))</f>
        <v>0</v>
      </c>
      <c r="K110" s="74">
        <f>IF($C$4="National Currency",IF(B.Premiums_DATA!J67=0,0,B.Premiums_DATA!J67),IF($C$4="Current Exchange rate",IF(B.Premiums_DATA!J67=0,0,B.Premiums_DATA!J67/ECO!T33),IF($C$4="Constant Exchange rate",IF(B.Premiums_DATA!J67=0,0,B.Premiums_DATA!J67/ECO!T68))))</f>
        <v>0</v>
      </c>
      <c r="L110" s="74">
        <f>IF($C$4="National Currency",IF(B.Premiums_DATA!K67=0,0,B.Premiums_DATA!K67),IF($C$4="Current Exchange rate",IF(B.Premiums_DATA!K67=0,0,B.Premiums_DATA!K67/ECO!U33),IF($C$4="Constant Exchange rate",IF(B.Premiums_DATA!K67=0,0,B.Premiums_DATA!K67/ECO!U68))))</f>
        <v>0</v>
      </c>
      <c r="M110" s="74">
        <f>IF($C$4="National Currency",IF(B.Premiums_DATA!L67=0,0,B.Premiums_DATA!L67),IF($C$4="Current Exchange rate",IF(B.Premiums_DATA!L67=0,0,B.Premiums_DATA!L67/ECO!V33),IF($C$4="Constant Exchange rate",IF(B.Premiums_DATA!L67=0,0,B.Premiums_DATA!L67/ECO!V68))))</f>
        <v>0</v>
      </c>
      <c r="N110" s="74">
        <f>IF($C$4="National Currency",IF(B.Premiums_DATA!M67=0,0,B.Premiums_DATA!M67),IF($C$4="Current Exchange rate",IF(B.Premiums_DATA!M67=0,0,B.Premiums_DATA!M67/ECO!W33),IF($C$4="Constant Exchange rate",IF(B.Premiums_DATA!M67=0,0,B.Premiums_DATA!M67/ECO!W68))))</f>
        <v>0</v>
      </c>
      <c r="O110" s="74">
        <f>IF($C$4="National Currency",IF(B.Premiums_DATA!N67=0,0,B.Premiums_DATA!N67),IF($C$4="Current Exchange rate",IF(B.Premiums_DATA!N67=0,0,B.Premiums_DATA!N67/ECO!X33),IF($C$4="Constant Exchange rate",IF(B.Premiums_DATA!N67=0,0,B.Premiums_DATA!N67/ECO!X68))))</f>
        <v>0</v>
      </c>
      <c r="P110" s="220">
        <f>IF($C$4="National Currency",IF(B.Premiums_DATA!O67=0,0,B.Premiums_DATA!O67),IF($C$4="Current Exchange rate",IF(B.Premiums_DATA!O67=0,0,B.Premiums_DATA!O67/ECO!Y33),IF($C$4="Constant Exchange rate",IF(B.Premiums_DATA!O67=0,0,B.Premiums_DATA!O67/ECO!Y68))))</f>
        <v>0</v>
      </c>
      <c r="Q110" s="48">
        <f t="shared" si="30"/>
        <v>0</v>
      </c>
      <c r="R110" s="48" t="str">
        <f t="shared" si="31"/>
        <v>-</v>
      </c>
      <c r="S110" s="48" t="str">
        <f t="shared" si="32"/>
        <v>-</v>
      </c>
    </row>
    <row r="111" spans="3:19" ht="15" x14ac:dyDescent="0.25">
      <c r="C111" s="256"/>
      <c r="D111" s="257"/>
      <c r="E111" s="45" t="s">
        <v>24</v>
      </c>
      <c r="F111" s="74">
        <f>IF($C$4="National Currency",IF(B.Premiums_DATA!E68=0,0,B.Premiums_DATA!E68),IF($C$4="Current Exchange rate",IF(B.Premiums_DATA!E68=0,0,B.Premiums_DATA!E68/ECO!O34),IF($C$4="Constant Exchange rate",IF(B.Premiums_DATA!E68=0,0,B.Premiums_DATA!E68/ECO!O69))))</f>
        <v>0</v>
      </c>
      <c r="G111" s="74">
        <f>IF($C$4="National Currency",IF(B.Premiums_DATA!F68=0,0,B.Premiums_DATA!F68),IF($C$4="Current Exchange rate",IF(B.Premiums_DATA!F68=0,0,B.Premiums_DATA!F68/ECO!P34),IF($C$4="Constant Exchange rate",IF(B.Premiums_DATA!F68=0,0,B.Premiums_DATA!F68/ECO!P69))))</f>
        <v>0</v>
      </c>
      <c r="H111" s="74">
        <f>IF($C$4="National Currency",IF(B.Premiums_DATA!G68=0,0,B.Premiums_DATA!G68),IF($C$4="Current Exchange rate",IF(B.Premiums_DATA!G68=0,0,B.Premiums_DATA!G68/ECO!Q34),IF($C$4="Constant Exchange rate",IF(B.Premiums_DATA!G68=0,0,B.Premiums_DATA!G68/ECO!Q69))))</f>
        <v>0</v>
      </c>
      <c r="I111" s="74">
        <f>IF($C$4="National Currency",IF(B.Premiums_DATA!H68=0,0,B.Premiums_DATA!H68),IF($C$4="Current Exchange rate",IF(B.Premiums_DATA!H68=0,0,B.Premiums_DATA!H68/ECO!R34),IF($C$4="Constant Exchange rate",IF(B.Premiums_DATA!H68=0,0,B.Premiums_DATA!H68/ECO!R69))))</f>
        <v>0</v>
      </c>
      <c r="J111" s="74">
        <f>IF($C$4="National Currency",IF(B.Premiums_DATA!I68=0,0,B.Premiums_DATA!I68),IF($C$4="Current Exchange rate",IF(B.Premiums_DATA!I68=0,0,B.Premiums_DATA!I68/ECO!S34),IF($C$4="Constant Exchange rate",IF(B.Premiums_DATA!I68=0,0,B.Premiums_DATA!I68/ECO!S69))))</f>
        <v>0</v>
      </c>
      <c r="K111" s="74">
        <f>IF($C$4="National Currency",IF(B.Premiums_DATA!J68=0,0,B.Premiums_DATA!J68),IF($C$4="Current Exchange rate",IF(B.Premiums_DATA!J68=0,0,B.Premiums_DATA!J68/ECO!T34),IF($C$4="Constant Exchange rate",IF(B.Premiums_DATA!J68=0,0,B.Premiums_DATA!J68/ECO!T69))))</f>
        <v>0</v>
      </c>
      <c r="L111" s="74">
        <f>IF($C$4="National Currency",IF(B.Premiums_DATA!K68=0,0,B.Premiums_DATA!K68),IF($C$4="Current Exchange rate",IF(B.Premiums_DATA!K68=0,0,B.Premiums_DATA!K68/ECO!U34),IF($C$4="Constant Exchange rate",IF(B.Premiums_DATA!K68=0,0,B.Premiums_DATA!K68/ECO!U69))))</f>
        <v>0</v>
      </c>
      <c r="M111" s="74">
        <f>IF($C$4="National Currency",IF(B.Premiums_DATA!L68=0,0,B.Premiums_DATA!L68),IF($C$4="Current Exchange rate",IF(B.Premiums_DATA!L68=0,0,B.Premiums_DATA!L68/ECO!V34),IF($C$4="Constant Exchange rate",IF(B.Premiums_DATA!L68=0,0,B.Premiums_DATA!L68/ECO!V69))))</f>
        <v>0</v>
      </c>
      <c r="N111" s="74">
        <f>IF($C$4="National Currency",IF(B.Premiums_DATA!M68=0,0,B.Premiums_DATA!M68),IF($C$4="Current Exchange rate",IF(B.Premiums_DATA!M68=0,0,B.Premiums_DATA!M68/ECO!W34),IF($C$4="Constant Exchange rate",IF(B.Premiums_DATA!M68=0,0,B.Premiums_DATA!M68/ECO!W69))))</f>
        <v>0</v>
      </c>
      <c r="O111" s="74">
        <f>IF($C$4="National Currency",IF(B.Premiums_DATA!N68=0,0,B.Premiums_DATA!N68),IF($C$4="Current Exchange rate",IF(B.Premiums_DATA!N68=0,0,B.Premiums_DATA!N68/ECO!X34),IF($C$4="Constant Exchange rate",IF(B.Premiums_DATA!N68=0,0,B.Premiums_DATA!N68/ECO!X69))))</f>
        <v>0</v>
      </c>
      <c r="P111" s="220">
        <f>IF($C$4="National Currency",IF(B.Premiums_DATA!O68=0,0,B.Premiums_DATA!O68),IF($C$4="Current Exchange rate",IF(B.Premiums_DATA!O68=0,0,B.Premiums_DATA!O68/ECO!Y34),IF($C$4="Constant Exchange rate",IF(B.Premiums_DATA!O68=0,0,B.Premiums_DATA!O68/ECO!Y69))))</f>
        <v>0</v>
      </c>
      <c r="Q111" s="48">
        <f t="shared" si="30"/>
        <v>0</v>
      </c>
      <c r="R111" s="48" t="str">
        <f t="shared" si="31"/>
        <v>-</v>
      </c>
      <c r="S111" s="48" t="str">
        <f t="shared" si="32"/>
        <v>-</v>
      </c>
    </row>
    <row r="112" spans="3:19" ht="15" x14ac:dyDescent="0.25">
      <c r="C112" s="256"/>
      <c r="D112" s="257"/>
      <c r="E112" s="45" t="s">
        <v>25</v>
      </c>
      <c r="F112" s="74">
        <f>IF($C$4="National Currency",IF(B.Premiums_DATA!E69=0,0,B.Premiums_DATA!E69),IF($C$4="Current Exchange rate",IF(B.Premiums_DATA!E69=0,0,B.Premiums_DATA!E69/ECO!O35),IF($C$4="Constant Exchange rate",IF(B.Premiums_DATA!E69=0,0,B.Premiums_DATA!E69/ECO!O70))))</f>
        <v>0</v>
      </c>
      <c r="G112" s="74">
        <f>IF($C$4="National Currency",IF(B.Premiums_DATA!F69=0,0,B.Premiums_DATA!F69),IF($C$4="Current Exchange rate",IF(B.Premiums_DATA!F69=0,0,B.Premiums_DATA!F69/ECO!P35),IF($C$4="Constant Exchange rate",IF(B.Premiums_DATA!F69=0,0,B.Premiums_DATA!F69/ECO!P70))))</f>
        <v>0</v>
      </c>
      <c r="H112" s="74">
        <f>IF($C$4="National Currency",IF(B.Premiums_DATA!G69=0,0,B.Premiums_DATA!G69),IF($C$4="Current Exchange rate",IF(B.Premiums_DATA!G69=0,0,B.Premiums_DATA!G69/ECO!Q35),IF($C$4="Constant Exchange rate",IF(B.Premiums_DATA!G69=0,0,B.Premiums_DATA!G69/ECO!Q70))))</f>
        <v>0</v>
      </c>
      <c r="I112" s="74">
        <f>IF($C$4="National Currency",IF(B.Premiums_DATA!H69=0,0,B.Premiums_DATA!H69),IF($C$4="Current Exchange rate",IF(B.Premiums_DATA!H69=0,0,B.Premiums_DATA!H69/ECO!R35),IF($C$4="Constant Exchange rate",IF(B.Premiums_DATA!H69=0,0,B.Premiums_DATA!H69/ECO!R70))))</f>
        <v>1339.8918925700002</v>
      </c>
      <c r="J112" s="74">
        <f>IF($C$4="National Currency",IF(B.Premiums_DATA!I69=0,0,B.Premiums_DATA!I69),IF($C$4="Current Exchange rate",IF(B.Premiums_DATA!I69=0,0,B.Premiums_DATA!I69/ECO!S35),IF($C$4="Constant Exchange rate",IF(B.Premiums_DATA!I69=0,0,B.Premiums_DATA!I69/ECO!S70))))</f>
        <v>1374.6031579800001</v>
      </c>
      <c r="K112" s="74">
        <f>IF($C$4="National Currency",IF(B.Premiums_DATA!J69=0,0,B.Premiums_DATA!J69),IF($C$4="Current Exchange rate",IF(B.Premiums_DATA!J69=0,0,B.Premiums_DATA!J69/ECO!T35),IF($C$4="Constant Exchange rate",IF(B.Premiums_DATA!J69=0,0,B.Premiums_DATA!J69/ECO!T70))))</f>
        <v>1353.0618688700001</v>
      </c>
      <c r="L112" s="74">
        <f>IF($C$4="National Currency",IF(B.Premiums_DATA!K69=0,0,B.Premiums_DATA!K69),IF($C$4="Current Exchange rate",IF(B.Premiums_DATA!K69=0,0,B.Premiums_DATA!K69/ECO!U35),IF($C$4="Constant Exchange rate",IF(B.Premiums_DATA!K69=0,0,B.Premiums_DATA!K69/ECO!U70))))</f>
        <v>1399.2733658900004</v>
      </c>
      <c r="M112" s="74">
        <f>IF($C$4="National Currency",IF(B.Premiums_DATA!L69=0,0,B.Premiums_DATA!L69),IF($C$4="Current Exchange rate",IF(B.Premiums_DATA!L69=0,0,B.Premiums_DATA!L69/ECO!V35),IF($C$4="Constant Exchange rate",IF(B.Premiums_DATA!L69=0,0,B.Premiums_DATA!L69/ECO!V70))))</f>
        <v>1439.6009395999999</v>
      </c>
      <c r="N112" s="74">
        <f>IF($C$4="National Currency",IF(B.Premiums_DATA!M69=0,0,B.Premiums_DATA!M69),IF($C$4="Current Exchange rate",IF(B.Premiums_DATA!M69=0,0,B.Premiums_DATA!M69/ECO!W35),IF($C$4="Constant Exchange rate",IF(B.Premiums_DATA!M69=0,0,B.Premiums_DATA!M69/ECO!W70))))</f>
        <v>1399.7235213500103</v>
      </c>
      <c r="O112" s="74">
        <f>IF($C$4="National Currency",IF(B.Premiums_DATA!N69=0,0,B.Premiums_DATA!N69),IF($C$4="Current Exchange rate",IF(B.Premiums_DATA!N69=0,0,B.Premiums_DATA!N69/ECO!X35),IF($C$4="Constant Exchange rate",IF(B.Premiums_DATA!N69=0,0,B.Premiums_DATA!N69/ECO!X70))))</f>
        <v>1388.2653538100001</v>
      </c>
      <c r="P112" s="220">
        <f>IF($C$4="National Currency",IF(B.Premiums_DATA!O69=0,0,B.Premiums_DATA!O69),IF($C$4="Current Exchange rate",IF(B.Premiums_DATA!O69=0,0,B.Premiums_DATA!O69/ECO!Y35),IF($C$4="Constant Exchange rate",IF(B.Premiums_DATA!O69=0,0,B.Premiums_DATA!O69/ECO!Y70))))</f>
        <v>0</v>
      </c>
      <c r="Q112" s="48">
        <f t="shared" si="30"/>
        <v>0.10828321934810782</v>
      </c>
      <c r="R112" s="48">
        <f t="shared" si="31"/>
        <v>-8.1860220002297757E-3</v>
      </c>
      <c r="S112" s="48" t="str">
        <f t="shared" si="32"/>
        <v>-</v>
      </c>
    </row>
    <row r="113" spans="3:19" ht="15" x14ac:dyDescent="0.25">
      <c r="C113" s="256"/>
      <c r="D113" s="257"/>
      <c r="E113" s="45" t="s">
        <v>26</v>
      </c>
      <c r="F113" s="74">
        <f>IF($C$4="National Currency",IF(B.Premiums_DATA!E70=0,0,B.Premiums_DATA!E70),IF($C$4="Current Exchange rate",IF(B.Premiums_DATA!E70=0,0,B.Premiums_DATA!E70/ECO!O36),IF($C$4="Constant Exchange rate",IF(B.Premiums_DATA!E70=0,0,B.Premiums_DATA!E70/ECO!O71))))</f>
        <v>0</v>
      </c>
      <c r="G113" s="74">
        <f>IF($C$4="National Currency",IF(B.Premiums_DATA!F70=0,0,B.Premiums_DATA!F70),IF($C$4="Current Exchange rate",IF(B.Premiums_DATA!F70=0,0,B.Premiums_DATA!F70/ECO!P36),IF($C$4="Constant Exchange rate",IF(B.Premiums_DATA!F70=0,0,B.Premiums_DATA!F70/ECO!P71))))</f>
        <v>0</v>
      </c>
      <c r="H113" s="74">
        <f>IF($C$4="National Currency",IF(B.Premiums_DATA!G70=0,0,B.Premiums_DATA!G70),IF($C$4="Current Exchange rate",IF(B.Premiums_DATA!G70=0,0,B.Premiums_DATA!G70/ECO!Q36),IF($C$4="Constant Exchange rate",IF(B.Premiums_DATA!G70=0,0,B.Premiums_DATA!G70/ECO!Q71))))</f>
        <v>0</v>
      </c>
      <c r="I113" s="74">
        <f>IF($C$4="National Currency",IF(B.Premiums_DATA!H70=0,0,B.Premiums_DATA!H70),IF($C$4="Current Exchange rate",IF(B.Premiums_DATA!H70=0,0,B.Premiums_DATA!H70/ECO!R36),IF($C$4="Constant Exchange rate",IF(B.Premiums_DATA!H70=0,0,B.Premiums_DATA!H70/ECO!R71))))</f>
        <v>0</v>
      </c>
      <c r="J113" s="74">
        <f>IF($C$4="National Currency",IF(B.Premiums_DATA!I70=0,0,B.Premiums_DATA!I70),IF($C$4="Current Exchange rate",IF(B.Premiums_DATA!I70=0,0,B.Premiums_DATA!I70/ECO!S36),IF($C$4="Constant Exchange rate",IF(B.Premiums_DATA!I70=0,0,B.Premiums_DATA!I70/ECO!S71))))</f>
        <v>0</v>
      </c>
      <c r="K113" s="74">
        <f>IF($C$4="National Currency",IF(B.Premiums_DATA!J70=0,0,B.Premiums_DATA!J70),IF($C$4="Current Exchange rate",IF(B.Premiums_DATA!J70=0,0,B.Premiums_DATA!J70/ECO!T36),IF($C$4="Constant Exchange rate",IF(B.Premiums_DATA!J70=0,0,B.Premiums_DATA!J70/ECO!T71))))</f>
        <v>0</v>
      </c>
      <c r="L113" s="74">
        <f>IF($C$4="National Currency",IF(B.Premiums_DATA!K70=0,0,B.Premiums_DATA!K70),IF($C$4="Current Exchange rate",IF(B.Premiums_DATA!K70=0,0,B.Premiums_DATA!K70/ECO!U36),IF($C$4="Constant Exchange rate",IF(B.Premiums_DATA!K70=0,0,B.Premiums_DATA!K70/ECO!U71))))</f>
        <v>0</v>
      </c>
      <c r="M113" s="74">
        <f>IF($C$4="National Currency",IF(B.Premiums_DATA!L70=0,0,B.Premiums_DATA!L70),IF($C$4="Current Exchange rate",IF(B.Premiums_DATA!L70=0,0,B.Premiums_DATA!L70/ECO!V36),IF($C$4="Constant Exchange rate",IF(B.Premiums_DATA!L70=0,0,B.Premiums_DATA!L70/ECO!V71))))</f>
        <v>0</v>
      </c>
      <c r="N113" s="74">
        <f>IF($C$4="National Currency",IF(B.Premiums_DATA!M70=0,0,B.Premiums_DATA!M70),IF($C$4="Current Exchange rate",IF(B.Premiums_DATA!M70=0,0,B.Premiums_DATA!M70/ECO!W36),IF($C$4="Constant Exchange rate",IF(B.Premiums_DATA!M70=0,0,B.Premiums_DATA!M70/ECO!W71))))</f>
        <v>0</v>
      </c>
      <c r="O113" s="74">
        <f>IF($C$4="National Currency",IF(B.Premiums_DATA!N70=0,0,B.Premiums_DATA!N70),IF($C$4="Current Exchange rate",IF(B.Premiums_DATA!N70=0,0,B.Premiums_DATA!N70/ECO!X36),IF($C$4="Constant Exchange rate",IF(B.Premiums_DATA!N70=0,0,B.Premiums_DATA!N70/ECO!X71))))</f>
        <v>0</v>
      </c>
      <c r="P113" s="220">
        <f>IF($C$4="National Currency",IF(B.Premiums_DATA!O70=0,0,B.Premiums_DATA!O70),IF($C$4="Current Exchange rate",IF(B.Premiums_DATA!O70=0,0,B.Premiums_DATA!O70/ECO!Y36),IF($C$4="Constant Exchange rate",IF(B.Premiums_DATA!O70=0,0,B.Premiums_DATA!O70/ECO!Y71))))</f>
        <v>0</v>
      </c>
      <c r="Q113" s="48">
        <f t="shared" si="30"/>
        <v>0</v>
      </c>
      <c r="R113" s="48" t="str">
        <f t="shared" si="31"/>
        <v>-</v>
      </c>
      <c r="S113" s="48" t="str">
        <f t="shared" si="32"/>
        <v>-</v>
      </c>
    </row>
    <row r="114" spans="3:19" ht="15" x14ac:dyDescent="0.25">
      <c r="C114" s="256"/>
      <c r="D114" s="257"/>
      <c r="E114" s="45" t="s">
        <v>27</v>
      </c>
      <c r="F114" s="74">
        <f>IF($C$4="National Currency",IF(B.Premiums_DATA!E71=0,0,B.Premiums_DATA!E71),IF($C$4="Current Exchange rate",IF(B.Premiums_DATA!E71=0,0,B.Premiums_DATA!E71/ECO!O37),IF($C$4="Constant Exchange rate",IF(B.Premiums_DATA!E71=0,0,B.Premiums_DATA!E71/ECO!O72))))</f>
        <v>0</v>
      </c>
      <c r="G114" s="74">
        <f>IF($C$4="National Currency",IF(B.Premiums_DATA!F71=0,0,B.Premiums_DATA!F71),IF($C$4="Current Exchange rate",IF(B.Premiums_DATA!F71=0,0,B.Premiums_DATA!F71/ECO!P37),IF($C$4="Constant Exchange rate",IF(B.Premiums_DATA!F71=0,0,B.Premiums_DATA!F71/ECO!P72))))</f>
        <v>0</v>
      </c>
      <c r="H114" s="74">
        <f>IF($C$4="National Currency",IF(B.Premiums_DATA!G71=0,0,B.Premiums_DATA!G71),IF($C$4="Current Exchange rate",IF(B.Premiums_DATA!G71=0,0,B.Premiums_DATA!G71/ECO!Q37),IF($C$4="Constant Exchange rate",IF(B.Premiums_DATA!G71=0,0,B.Premiums_DATA!G71/ECO!Q72))))</f>
        <v>0</v>
      </c>
      <c r="I114" s="74">
        <f>IF($C$4="National Currency",IF(B.Premiums_DATA!H71=0,0,B.Premiums_DATA!H71),IF($C$4="Current Exchange rate",IF(B.Premiums_DATA!H71=0,0,B.Premiums_DATA!H71/ECO!R37),IF($C$4="Constant Exchange rate",IF(B.Premiums_DATA!H71=0,0,B.Premiums_DATA!H71/ECO!R72))))</f>
        <v>0</v>
      </c>
      <c r="J114" s="74">
        <f>IF($C$4="National Currency",IF(B.Premiums_DATA!I71=0,0,B.Premiums_DATA!I71),IF($C$4="Current Exchange rate",IF(B.Premiums_DATA!I71=0,0,B.Premiums_DATA!I71/ECO!S37),IF($C$4="Constant Exchange rate",IF(B.Premiums_DATA!I71=0,0,B.Premiums_DATA!I71/ECO!S72))))</f>
        <v>0</v>
      </c>
      <c r="K114" s="74">
        <f>IF($C$4="National Currency",IF(B.Premiums_DATA!J71=0,0,B.Premiums_DATA!J71),IF($C$4="Current Exchange rate",IF(B.Premiums_DATA!J71=0,0,B.Premiums_DATA!J71/ECO!T37),IF($C$4="Constant Exchange rate",IF(B.Premiums_DATA!J71=0,0,B.Premiums_DATA!J71/ECO!T72))))</f>
        <v>0</v>
      </c>
      <c r="L114" s="74">
        <f>IF($C$4="National Currency",IF(B.Premiums_DATA!K71=0,0,B.Premiums_DATA!K71),IF($C$4="Current Exchange rate",IF(B.Premiums_DATA!K71=0,0,B.Premiums_DATA!K71/ECO!U37),IF($C$4="Constant Exchange rate",IF(B.Premiums_DATA!K71=0,0,B.Premiums_DATA!K71/ECO!U72))))</f>
        <v>0</v>
      </c>
      <c r="M114" s="74">
        <f>IF($C$4="National Currency",IF(B.Premiums_DATA!L71=0,0,B.Premiums_DATA!L71),IF($C$4="Current Exchange rate",IF(B.Premiums_DATA!L71=0,0,B.Premiums_DATA!L71/ECO!V37),IF($C$4="Constant Exchange rate",IF(B.Premiums_DATA!L71=0,0,B.Premiums_DATA!L71/ECO!V72))))</f>
        <v>0</v>
      </c>
      <c r="N114" s="74">
        <f>IF($C$4="National Currency",IF(B.Premiums_DATA!M71=0,0,B.Premiums_DATA!M71),IF($C$4="Current Exchange rate",IF(B.Premiums_DATA!M71=0,0,B.Premiums_DATA!M71/ECO!W37),IF($C$4="Constant Exchange rate",IF(B.Premiums_DATA!M71=0,0,B.Premiums_DATA!M71/ECO!W72))))</f>
        <v>0</v>
      </c>
      <c r="O114" s="74">
        <f>IF($C$4="National Currency",IF(B.Premiums_DATA!N71=0,0,B.Premiums_DATA!N71),IF($C$4="Current Exchange rate",IF(B.Premiums_DATA!N71=0,0,B.Premiums_DATA!N71/ECO!X37),IF($C$4="Constant Exchange rate",IF(B.Premiums_DATA!N71=0,0,B.Premiums_DATA!N71/ECO!X72))))</f>
        <v>0</v>
      </c>
      <c r="P114" s="220">
        <f>IF($C$4="National Currency",IF(B.Premiums_DATA!O71=0,0,B.Premiums_DATA!O71),IF($C$4="Current Exchange rate",IF(B.Premiums_DATA!O71=0,0,B.Premiums_DATA!O71/ECO!Y37),IF($C$4="Constant Exchange rate",IF(B.Premiums_DATA!O71=0,0,B.Premiums_DATA!O71/ECO!Y72))))</f>
        <v>0</v>
      </c>
      <c r="Q114" s="48">
        <f t="shared" si="30"/>
        <v>0</v>
      </c>
      <c r="R114" s="48" t="str">
        <f t="shared" si="31"/>
        <v>-</v>
      </c>
      <c r="S114" s="48" t="str">
        <f t="shared" si="32"/>
        <v>-</v>
      </c>
    </row>
    <row r="115" spans="3:19" ht="15" x14ac:dyDescent="0.25">
      <c r="C115" s="256"/>
      <c r="D115" s="257"/>
      <c r="E115" s="45" t="s">
        <v>28</v>
      </c>
      <c r="F115" s="74">
        <f>IF($C$4="National Currency",IF(B.Premiums_DATA!E72=0,0,B.Premiums_DATA!E72),IF($C$4="Current Exchange rate",IF(B.Premiums_DATA!E72=0,0,B.Premiums_DATA!E72/ECO!O38),IF($C$4="Constant Exchange rate",IF(B.Premiums_DATA!E72=0,0,B.Premiums_DATA!E72/ECO!O73))))</f>
        <v>0</v>
      </c>
      <c r="G115" s="74">
        <f>IF($C$4="National Currency",IF(B.Premiums_DATA!F72=0,0,B.Premiums_DATA!F72),IF($C$4="Current Exchange rate",IF(B.Premiums_DATA!F72=0,0,B.Premiums_DATA!F72/ECO!P38),IF($C$4="Constant Exchange rate",IF(B.Premiums_DATA!F72=0,0,B.Premiums_DATA!F72/ECO!P73))))</f>
        <v>0</v>
      </c>
      <c r="H115" s="74">
        <f>IF($C$4="National Currency",IF(B.Premiums_DATA!G72=0,0,B.Premiums_DATA!G72),IF($C$4="Current Exchange rate",IF(B.Premiums_DATA!G72=0,0,B.Premiums_DATA!G72/ECO!Q38),IF($C$4="Constant Exchange rate",IF(B.Premiums_DATA!G72=0,0,B.Premiums_DATA!G72/ECO!Q73))))</f>
        <v>0</v>
      </c>
      <c r="I115" s="74">
        <f>IF($C$4="National Currency",IF(B.Premiums_DATA!H72=0,0,B.Premiums_DATA!H72),IF($C$4="Current Exchange rate",IF(B.Premiums_DATA!H72=0,0,B.Premiums_DATA!H72/ECO!R38),IF($C$4="Constant Exchange rate",IF(B.Premiums_DATA!H72=0,0,B.Premiums_DATA!H72/ECO!R73))))</f>
        <v>0</v>
      </c>
      <c r="J115" s="74">
        <f>IF($C$4="National Currency",IF(B.Premiums_DATA!I72=0,0,B.Premiums_DATA!I72),IF($C$4="Current Exchange rate",IF(B.Premiums_DATA!I72=0,0,B.Premiums_DATA!I72/ECO!S38),IF($C$4="Constant Exchange rate",IF(B.Premiums_DATA!I72=0,0,B.Premiums_DATA!I72/ECO!S73))))</f>
        <v>0</v>
      </c>
      <c r="K115" s="74">
        <f>IF($C$4="National Currency",IF(B.Premiums_DATA!J72=0,0,B.Premiums_DATA!J72),IF($C$4="Current Exchange rate",IF(B.Premiums_DATA!J72=0,0,B.Premiums_DATA!J72/ECO!T38),IF($C$4="Constant Exchange rate",IF(B.Premiums_DATA!J72=0,0,B.Premiums_DATA!J72/ECO!T73))))</f>
        <v>0</v>
      </c>
      <c r="L115" s="74">
        <f>IF($C$4="National Currency",IF(B.Premiums_DATA!K72=0,0,B.Premiums_DATA!K72),IF($C$4="Current Exchange rate",IF(B.Premiums_DATA!K72=0,0,B.Premiums_DATA!K72/ECO!U38),IF($C$4="Constant Exchange rate",IF(B.Premiums_DATA!K72=0,0,B.Premiums_DATA!K72/ECO!U73))))</f>
        <v>0</v>
      </c>
      <c r="M115" s="74">
        <f>IF($C$4="National Currency",IF(B.Premiums_DATA!L72=0,0,B.Premiums_DATA!L72),IF($C$4="Current Exchange rate",IF(B.Premiums_DATA!L72=0,0,B.Premiums_DATA!L72/ECO!V38),IF($C$4="Constant Exchange rate",IF(B.Premiums_DATA!L72=0,0,B.Premiums_DATA!L72/ECO!V73))))</f>
        <v>0</v>
      </c>
      <c r="N115" s="74">
        <f>IF($C$4="National Currency",IF(B.Premiums_DATA!M72=0,0,B.Premiums_DATA!M72),IF($C$4="Current Exchange rate",IF(B.Premiums_DATA!M72=0,0,B.Premiums_DATA!M72/ECO!W38),IF($C$4="Constant Exchange rate",IF(B.Premiums_DATA!M72=0,0,B.Premiums_DATA!M72/ECO!W73))))</f>
        <v>0</v>
      </c>
      <c r="O115" s="74">
        <f>IF($C$4="National Currency",IF(B.Premiums_DATA!N72=0,0,B.Premiums_DATA!N72),IF($C$4="Current Exchange rate",IF(B.Premiums_DATA!N72=0,0,B.Premiums_DATA!N72/ECO!X38),IF($C$4="Constant Exchange rate",IF(B.Premiums_DATA!N72=0,0,B.Premiums_DATA!N72/ECO!X73))))</f>
        <v>83.3</v>
      </c>
      <c r="P115" s="220">
        <f>IF($C$4="National Currency",IF(B.Premiums_DATA!O72=0,0,B.Premiums_DATA!O72),IF($C$4="Current Exchange rate",IF(B.Premiums_DATA!O72=0,0,B.Premiums_DATA!O72/ECO!Y38),IF($C$4="Constant Exchange rate",IF(B.Premiums_DATA!O72=0,0,B.Premiums_DATA!O72/ECO!Y73))))</f>
        <v>0</v>
      </c>
      <c r="Q115" s="48">
        <f t="shared" si="30"/>
        <v>6.4973113007125221E-3</v>
      </c>
      <c r="R115" s="48" t="str">
        <f t="shared" si="31"/>
        <v>-</v>
      </c>
      <c r="S115" s="48" t="str">
        <f t="shared" si="32"/>
        <v>-</v>
      </c>
    </row>
    <row r="116" spans="3:19" ht="15" x14ac:dyDescent="0.25">
      <c r="C116" s="256"/>
      <c r="D116" s="257"/>
      <c r="E116" s="45" t="s">
        <v>29</v>
      </c>
      <c r="F116" s="74">
        <f>IF($C$4="National Currency",IF(B.Premiums_DATA!E73=0,0,B.Premiums_DATA!E73),IF($C$4="Current Exchange rate",IF(B.Premiums_DATA!E73=0,0,B.Premiums_DATA!E73/ECO!O39),IF($C$4="Constant Exchange rate",IF(B.Premiums_DATA!E73=0,0,B.Premiums_DATA!E73/ECO!O74))))</f>
        <v>0</v>
      </c>
      <c r="G116" s="74">
        <f>IF($C$4="National Currency",IF(B.Premiums_DATA!F73=0,0,B.Premiums_DATA!F73),IF($C$4="Current Exchange rate",IF(B.Premiums_DATA!F73=0,0,B.Premiums_DATA!F73/ECO!P39),IF($C$4="Constant Exchange rate",IF(B.Premiums_DATA!F73=0,0,B.Premiums_DATA!F73/ECO!P74))))</f>
        <v>0</v>
      </c>
      <c r="H116" s="74">
        <f>IF($C$4="National Currency",IF(B.Premiums_DATA!G73=0,0,B.Premiums_DATA!G73),IF($C$4="Current Exchange rate",IF(B.Premiums_DATA!G73=0,0,B.Premiums_DATA!G73/ECO!Q39),IF($C$4="Constant Exchange rate",IF(B.Premiums_DATA!G73=0,0,B.Premiums_DATA!G73/ECO!Q74))))</f>
        <v>0</v>
      </c>
      <c r="I116" s="74">
        <f>IF($C$4="National Currency",IF(B.Premiums_DATA!H73=0,0,B.Premiums_DATA!H73),IF($C$4="Current Exchange rate",IF(B.Premiums_DATA!H73=0,0,B.Premiums_DATA!H73/ECO!R39),IF($C$4="Constant Exchange rate",IF(B.Premiums_DATA!H73=0,0,B.Premiums_DATA!H73/ECO!R74))))</f>
        <v>0</v>
      </c>
      <c r="J116" s="74">
        <f>IF($C$4="National Currency",IF(B.Premiums_DATA!I73=0,0,B.Premiums_DATA!I73),IF($C$4="Current Exchange rate",IF(B.Premiums_DATA!I73=0,0,B.Premiums_DATA!I73/ECO!S39),IF($C$4="Constant Exchange rate",IF(B.Premiums_DATA!I73=0,0,B.Premiums_DATA!I73/ECO!S74))))</f>
        <v>0</v>
      </c>
      <c r="K116" s="74">
        <f>IF($C$4="National Currency",IF(B.Premiums_DATA!J73=0,0,B.Premiums_DATA!J73),IF($C$4="Current Exchange rate",IF(B.Premiums_DATA!J73=0,0,B.Premiums_DATA!J73/ECO!T39),IF($C$4="Constant Exchange rate",IF(B.Premiums_DATA!J73=0,0,B.Premiums_DATA!J73/ECO!T74))))</f>
        <v>0</v>
      </c>
      <c r="L116" s="74">
        <f>IF($C$4="National Currency",IF(B.Premiums_DATA!K73=0,0,B.Premiums_DATA!K73),IF($C$4="Current Exchange rate",IF(B.Premiums_DATA!K73=0,0,B.Premiums_DATA!K73/ECO!U39),IF($C$4="Constant Exchange rate",IF(B.Premiums_DATA!K73=0,0,B.Premiums_DATA!K73/ECO!U74))))</f>
        <v>0</v>
      </c>
      <c r="M116" s="74">
        <f>IF($C$4="National Currency",IF(B.Premiums_DATA!L73=0,0,B.Premiums_DATA!L73),IF($C$4="Current Exchange rate",IF(B.Premiums_DATA!L73=0,0,B.Premiums_DATA!L73/ECO!V39),IF($C$4="Constant Exchange rate",IF(B.Premiums_DATA!L73=0,0,B.Premiums_DATA!L73/ECO!V74))))</f>
        <v>0</v>
      </c>
      <c r="N116" s="74">
        <f>IF($C$4="National Currency",IF(B.Premiums_DATA!M73=0,0,B.Premiums_DATA!M73),IF($C$4="Current Exchange rate",IF(B.Premiums_DATA!M73=0,0,B.Premiums_DATA!M73/ECO!W39),IF($C$4="Constant Exchange rate",IF(B.Premiums_DATA!M73=0,0,B.Premiums_DATA!M73/ECO!W74))))</f>
        <v>0</v>
      </c>
      <c r="O116" s="74">
        <f>IF($C$4="National Currency",IF(B.Premiums_DATA!N73=0,0,B.Premiums_DATA!N73),IF($C$4="Current Exchange rate",IF(B.Premiums_DATA!N73=0,0,B.Premiums_DATA!N73/ECO!X39),IF($C$4="Constant Exchange rate",IF(B.Premiums_DATA!N73=0,0,B.Premiums_DATA!N73/ECO!X74))))</f>
        <v>0</v>
      </c>
      <c r="P116" s="220">
        <f>IF($C$4="National Currency",IF(B.Premiums_DATA!O73=0,0,B.Premiums_DATA!O73),IF($C$4="Current Exchange rate",IF(B.Premiums_DATA!O73=0,0,B.Premiums_DATA!O73/ECO!Y39),IF($C$4="Constant Exchange rate",IF(B.Premiums_DATA!O73=0,0,B.Premiums_DATA!O73/ECO!Y74))))</f>
        <v>0</v>
      </c>
      <c r="Q116" s="48">
        <f t="shared" si="30"/>
        <v>0</v>
      </c>
      <c r="R116" s="48" t="str">
        <f t="shared" si="31"/>
        <v>-</v>
      </c>
      <c r="S116" s="48" t="str">
        <f t="shared" si="32"/>
        <v>-</v>
      </c>
    </row>
    <row r="117" spans="3:19" ht="15" x14ac:dyDescent="0.25">
      <c r="C117" s="256"/>
      <c r="D117" s="257"/>
      <c r="E117" s="45" t="s">
        <v>30</v>
      </c>
      <c r="F117" s="74">
        <f>IF($C$4="National Currency",IF(B.Premiums_DATA!E74=0,0,B.Premiums_DATA!E74),IF($C$4="Current Exchange rate",IF(B.Premiums_DATA!E74=0,0,B.Premiums_DATA!E74/ECO!O40),IF($C$4="Constant Exchange rate",IF(B.Premiums_DATA!E74=0,0,B.Premiums_DATA!E74/ECO!O75))))</f>
        <v>873.58757062146901</v>
      </c>
      <c r="G117" s="74">
        <f>IF($C$4="National Currency",IF(B.Premiums_DATA!F74=0,0,B.Premiums_DATA!F74),IF($C$4="Current Exchange rate",IF(B.Premiums_DATA!F74=0,0,B.Premiums_DATA!F74/ECO!P40),IF($C$4="Constant Exchange rate",IF(B.Premiums_DATA!F74=0,0,B.Premiums_DATA!F74/ECO!P75))))</f>
        <v>1017.3022598870057</v>
      </c>
      <c r="H117" s="74">
        <f>IF($C$4="National Currency",IF(B.Premiums_DATA!G74=0,0,B.Premiums_DATA!G74),IF($C$4="Current Exchange rate",IF(B.Premiums_DATA!G74=0,0,B.Premiums_DATA!G74/ECO!Q40),IF($C$4="Constant Exchange rate",IF(B.Premiums_DATA!G74=0,0,B.Premiums_DATA!G74/ECO!Q75))))</f>
        <v>1302.2598870056497</v>
      </c>
      <c r="I117" s="74">
        <f>IF($C$4="National Currency",IF(B.Premiums_DATA!H74=0,0,B.Premiums_DATA!H74),IF($C$4="Current Exchange rate",IF(B.Premiums_DATA!H74=0,0,B.Premiums_DATA!H74/ECO!R40),IF($C$4="Constant Exchange rate",IF(B.Premiums_DATA!H74=0,0,B.Premiums_DATA!H74/ECO!R75))))</f>
        <v>1808.6158192090397</v>
      </c>
      <c r="J117" s="74">
        <f>IF($C$4="National Currency",IF(B.Premiums_DATA!I74=0,0,B.Premiums_DATA!I74),IF($C$4="Current Exchange rate",IF(B.Premiums_DATA!I74=0,0,B.Premiums_DATA!I74/ECO!S40),IF($C$4="Constant Exchange rate",IF(B.Premiums_DATA!I74=0,0,B.Premiums_DATA!I74/ECO!S75))))</f>
        <v>2048.3757062146892</v>
      </c>
      <c r="K117" s="74">
        <f>IF($C$4="National Currency",IF(B.Premiums_DATA!J74=0,0,B.Premiums_DATA!J74),IF($C$4="Current Exchange rate",IF(B.Premiums_DATA!J74=0,0,B.Premiums_DATA!J74/ECO!T40),IF($C$4="Constant Exchange rate",IF(B.Premiums_DATA!J74=0,0,B.Premiums_DATA!J74/ECO!T75))))</f>
        <v>2059.675141242938</v>
      </c>
      <c r="L117" s="74">
        <f>IF($C$4="National Currency",IF(B.Premiums_DATA!K74=0,0,B.Premiums_DATA!K74),IF($C$4="Current Exchange rate",IF(B.Premiums_DATA!K74=0,0,B.Premiums_DATA!K74/ECO!U40),IF($C$4="Constant Exchange rate",IF(B.Premiums_DATA!K74=0,0,B.Premiums_DATA!K74/ECO!U75))))</f>
        <v>2559.3220338983051</v>
      </c>
      <c r="M117" s="74">
        <f>IF($C$4="National Currency",IF(B.Premiums_DATA!L74=0,0,B.Premiums_DATA!L74),IF($C$4="Current Exchange rate",IF(B.Premiums_DATA!L74=0,0,B.Premiums_DATA!L74/ECO!V40),IF($C$4="Constant Exchange rate",IF(B.Premiums_DATA!L74=0,0,B.Premiums_DATA!L74/ECO!V75))))</f>
        <v>2986.5819209039551</v>
      </c>
      <c r="N117" s="74">
        <f>IF($C$4="National Currency",IF(B.Premiums_DATA!M74=0,0,B.Premiums_DATA!M74),IF($C$4="Current Exchange rate",IF(B.Premiums_DATA!M74=0,0,B.Premiums_DATA!M74/ECO!W40),IF($C$4="Constant Exchange rate",IF(B.Premiums_DATA!M74=0,0,B.Premiums_DATA!M74/ECO!W75))))</f>
        <v>3452.6836158192091</v>
      </c>
      <c r="O117" s="74">
        <f>IF($C$4="National Currency",IF(B.Premiums_DATA!N74=0,0,B.Premiums_DATA!N74),IF($C$4="Current Exchange rate",IF(B.Premiums_DATA!N74=0,0,B.Premiums_DATA!N74/ECO!X40),IF($C$4="Constant Exchange rate",IF(B.Premiums_DATA!N74=0,0,B.Premiums_DATA!N74/ECO!X75))))</f>
        <v>4158.8983050847464</v>
      </c>
      <c r="P117" s="220">
        <f>IF($C$4="National Currency",IF(B.Premiums_DATA!O74=0,0,B.Premiums_DATA!O74),IF($C$4="Current Exchange rate",IF(B.Premiums_DATA!O74=0,0,B.Premiums_DATA!O74/ECO!Y40),IF($C$4="Constant Exchange rate",IF(B.Premiums_DATA!O74=0,0,B.Premiums_DATA!O74/ECO!Y75))))</f>
        <v>0</v>
      </c>
      <c r="Q117" s="48">
        <f t="shared" si="30"/>
        <v>0.3243896393294271</v>
      </c>
      <c r="R117" s="48">
        <f t="shared" si="31"/>
        <v>0.20454080589077539</v>
      </c>
      <c r="S117" s="48">
        <f>IF(OR(O117=0, F117=0),"-",O117/F117-1)</f>
        <v>3.760711398544867</v>
      </c>
    </row>
    <row r="118" spans="3:19" ht="15" x14ac:dyDescent="0.25">
      <c r="C118" s="256"/>
      <c r="D118" s="257"/>
      <c r="E118" s="45" t="s">
        <v>41</v>
      </c>
      <c r="F118" s="75">
        <f>IF($C$4="National Currency",IF(B.Premiums_DATA!E75=0,0,B.Premiums_DATA!E75),IF($C$4="Current Exchange rate",IF(B.Premiums_DATA!E75=0,0,B.Premiums_DATA!E75/ECO!O41),IF($C$4="Constant Exchange rate",IF(B.Premiums_DATA!E75=0,0,B.Premiums_DATA!E75/ECO!O76))))</f>
        <v>0</v>
      </c>
      <c r="G118" s="75">
        <f>IF($C$4="National Currency",IF(B.Premiums_DATA!F75=0,0,B.Premiums_DATA!F75),IF($C$4="Current Exchange rate",IF(B.Premiums_DATA!F75=0,0,B.Premiums_DATA!F75/ECO!P41),IF($C$4="Constant Exchange rate",IF(B.Premiums_DATA!F75=0,0,B.Premiums_DATA!F75/ECO!P76))))</f>
        <v>0</v>
      </c>
      <c r="H118" s="75">
        <f>IF($C$4="National Currency",IF(B.Premiums_DATA!G75=0,0,B.Premiums_DATA!G75),IF($C$4="Current Exchange rate",IF(B.Premiums_DATA!G75=0,0,B.Premiums_DATA!G75/ECO!Q41),IF($C$4="Constant Exchange rate",IF(B.Premiums_DATA!G75=0,0,B.Premiums_DATA!G75/ECO!Q76))))</f>
        <v>0</v>
      </c>
      <c r="I118" s="75">
        <f>IF($C$4="National Currency",IF(B.Premiums_DATA!H75=0,0,B.Premiums_DATA!H75),IF($C$4="Current Exchange rate",IF(B.Premiums_DATA!H75=0,0,B.Premiums_DATA!H75/ECO!R41),IF($C$4="Constant Exchange rate",IF(B.Premiums_DATA!H75=0,0,B.Premiums_DATA!H75/ECO!R76))))</f>
        <v>0</v>
      </c>
      <c r="J118" s="75">
        <f>IF($C$4="National Currency",IF(B.Premiums_DATA!I75=0,0,B.Premiums_DATA!I75),IF($C$4="Current Exchange rate",IF(B.Premiums_DATA!I75=0,0,B.Premiums_DATA!I75/ECO!S41),IF($C$4="Constant Exchange rate",IF(B.Premiums_DATA!I75=0,0,B.Premiums_DATA!I75/ECO!S76))))</f>
        <v>0</v>
      </c>
      <c r="K118" s="75">
        <f>IF($C$4="National Currency",IF(B.Premiums_DATA!J75=0,0,B.Premiums_DATA!J75),IF($C$4="Current Exchange rate",IF(B.Premiums_DATA!J75=0,0,B.Premiums_DATA!J75/ECO!T41),IF($C$4="Constant Exchange rate",IF(B.Premiums_DATA!J75=0,0,B.Premiums_DATA!J75/ECO!T76))))</f>
        <v>0</v>
      </c>
      <c r="L118" s="75">
        <f>IF($C$4="National Currency",IF(B.Premiums_DATA!K75=0,0,B.Premiums_DATA!K75),IF($C$4="Current Exchange rate",IF(B.Premiums_DATA!K75=0,0,B.Premiums_DATA!K75/ECO!U41),IF($C$4="Constant Exchange rate",IF(B.Premiums_DATA!K75=0,0,B.Premiums_DATA!K75/ECO!U76))))</f>
        <v>0</v>
      </c>
      <c r="M118" s="75">
        <f>IF($C$4="National Currency",IF(B.Premiums_DATA!L75=0,0,B.Premiums_DATA!L75),IF($C$4="Current Exchange rate",IF(B.Premiums_DATA!L75=0,0,B.Premiums_DATA!L75/ECO!V41),IF($C$4="Constant Exchange rate",IF(B.Premiums_DATA!L75=0,0,B.Premiums_DATA!L75/ECO!V76))))</f>
        <v>0</v>
      </c>
      <c r="N118" s="75">
        <f>IF($C$4="National Currency",IF(B.Premiums_DATA!M75=0,0,B.Premiums_DATA!M75),IF($C$4="Current Exchange rate",IF(B.Premiums_DATA!M75=0,0,B.Premiums_DATA!M75/ECO!W41),IF($C$4="Constant Exchange rate",IF(B.Premiums_DATA!M75=0,0,B.Premiums_DATA!M75/ECO!W76))))</f>
        <v>0</v>
      </c>
      <c r="O118" s="75">
        <f>IF($C$4="National Currency",IF(B.Premiums_DATA!N75=0,0,B.Premiums_DATA!N75),IF($C$4="Current Exchange rate",IF(B.Premiums_DATA!N75=0,0,B.Premiums_DATA!N75/ECO!X41),IF($C$4="Constant Exchange rate",IF(B.Premiums_DATA!N75=0,0,B.Premiums_DATA!N75/ECO!X76))))</f>
        <v>0</v>
      </c>
      <c r="P118" s="221">
        <f>IF($C$4="National Currency",IF(B.Premiums_DATA!O75=0,0,B.Premiums_DATA!O75),IF($C$4="Current Exchange rate",IF(B.Premiums_DATA!O75=0,0,B.Premiums_DATA!O75/ECO!Y41),IF($C$4="Constant Exchange rate",IF(B.Premiums_DATA!O75=0,0,B.Premiums_DATA!O75/ECO!Y76))))</f>
        <v>0</v>
      </c>
      <c r="Q118" s="48">
        <f t="shared" si="30"/>
        <v>0</v>
      </c>
      <c r="R118" s="48" t="str">
        <f t="shared" si="31"/>
        <v>-</v>
      </c>
      <c r="S118" s="48" t="str">
        <f t="shared" si="32"/>
        <v>-</v>
      </c>
    </row>
    <row r="119" spans="3:19" ht="15.75" thickBot="1" x14ac:dyDescent="0.3">
      <c r="C119" s="258"/>
      <c r="D119" s="259"/>
      <c r="E119" s="55" t="s">
        <v>85</v>
      </c>
      <c r="F119" s="64">
        <f>SUM(F87:F118)</f>
        <v>3890.1214441568873</v>
      </c>
      <c r="G119" s="64">
        <f t="shared" ref="G119:O119" si="33">SUM(G87:G118)</f>
        <v>4143.9842331629925</v>
      </c>
      <c r="H119" s="64">
        <f t="shared" si="33"/>
        <v>4633.258882185467</v>
      </c>
      <c r="I119" s="64">
        <f t="shared" si="33"/>
        <v>9227.0991922595513</v>
      </c>
      <c r="J119" s="64">
        <f t="shared" si="33"/>
        <v>9755.7968329493651</v>
      </c>
      <c r="K119" s="64">
        <f t="shared" si="33"/>
        <v>9733.5336931502989</v>
      </c>
      <c r="L119" s="64">
        <f t="shared" si="33"/>
        <v>10453.981990003342</v>
      </c>
      <c r="M119" s="64">
        <f t="shared" si="33"/>
        <v>10607.745829565833</v>
      </c>
      <c r="N119" s="64">
        <f t="shared" si="33"/>
        <v>11970.403623363498</v>
      </c>
      <c r="O119" s="64">
        <f t="shared" si="33"/>
        <v>12820.687842194813</v>
      </c>
      <c r="P119" s="64"/>
      <c r="Q119" s="48">
        <f t="shared" si="30"/>
        <v>1</v>
      </c>
    </row>
    <row r="120" spans="3:19" ht="16.5" thickTop="1" thickBot="1" x14ac:dyDescent="0.3">
      <c r="C120" s="260"/>
      <c r="D120" s="261"/>
      <c r="E120" s="57" t="s">
        <v>86</v>
      </c>
      <c r="F120" s="64">
        <v>3811.151611328125</v>
      </c>
      <c r="G120" s="64">
        <v>4053.6171875</v>
      </c>
      <c r="H120" s="64">
        <v>4487.68408203125</v>
      </c>
      <c r="I120" s="64">
        <v>7681.658203125</v>
      </c>
      <c r="J120" s="64">
        <v>8141.068359375</v>
      </c>
      <c r="K120" s="64">
        <v>8223.5849609375</v>
      </c>
      <c r="L120" s="64">
        <v>8935.0732421875</v>
      </c>
      <c r="M120" s="64">
        <v>9168.14453125</v>
      </c>
      <c r="N120" s="64">
        <v>9754.6796875</v>
      </c>
      <c r="O120" s="64">
        <v>10567.123046875</v>
      </c>
      <c r="P120" s="64"/>
      <c r="Q120" s="48">
        <f t="shared" si="30"/>
        <v>0.82422434560000812</v>
      </c>
      <c r="R120" s="48">
        <f>IF(OR(O120=0, N120=0),"-",O120/N120-1)</f>
        <v>8.3287548684565671E-2</v>
      </c>
      <c r="S120" s="48">
        <f>IF(OR(O120=0, F120=0),"-",O120/F120-1)</f>
        <v>1.7726850371068097</v>
      </c>
    </row>
    <row r="121" spans="3:19" ht="15.75" thickTop="1" x14ac:dyDescent="0.25">
      <c r="E121" s="57" t="s">
        <v>87</v>
      </c>
      <c r="F121" s="85"/>
      <c r="G121" s="85">
        <f>G120/F120-1</f>
        <v>6.3620029035627912E-2</v>
      </c>
      <c r="H121" s="85">
        <f t="shared" ref="H121:O121" si="34">H120/G120-1</f>
        <v>0.10708137311775934</v>
      </c>
      <c r="I121" s="85">
        <f t="shared" si="34"/>
        <v>0.71171991225551445</v>
      </c>
      <c r="J121" s="85">
        <f t="shared" si="34"/>
        <v>5.9806117911248124E-2</v>
      </c>
      <c r="K121" s="85">
        <f t="shared" si="34"/>
        <v>1.0135844329015598E-2</v>
      </c>
      <c r="L121" s="85">
        <f t="shared" si="34"/>
        <v>8.6518019164343762E-2</v>
      </c>
      <c r="M121" s="85">
        <f t="shared" si="34"/>
        <v>2.6084989204345765E-2</v>
      </c>
      <c r="N121" s="85">
        <f t="shared" si="34"/>
        <v>6.3975339203125703E-2</v>
      </c>
      <c r="O121" s="85">
        <f t="shared" si="34"/>
        <v>8.3287548684565671E-2</v>
      </c>
      <c r="P121" s="86"/>
    </row>
    <row r="125" spans="3:19" ht="18.75" x14ac:dyDescent="0.15">
      <c r="C125" s="264" t="s">
        <v>224</v>
      </c>
      <c r="D125" s="265"/>
      <c r="E125" s="272" t="s">
        <v>322</v>
      </c>
      <c r="F125" s="273"/>
      <c r="G125" s="273"/>
      <c r="H125" s="273"/>
      <c r="I125" s="273"/>
      <c r="J125" s="273"/>
      <c r="K125" s="273"/>
      <c r="L125" s="273"/>
      <c r="M125" s="273"/>
      <c r="N125" s="273"/>
      <c r="O125" s="273"/>
      <c r="P125" s="274"/>
    </row>
    <row r="126" spans="3:19" ht="15" x14ac:dyDescent="0.15">
      <c r="C126" s="262" t="s">
        <v>93</v>
      </c>
      <c r="D126" s="263"/>
      <c r="E126" s="110"/>
      <c r="F126" s="111">
        <v>2004</v>
      </c>
      <c r="G126" s="111">
        <f t="shared" ref="G126:P126" si="35">F126+1</f>
        <v>2005</v>
      </c>
      <c r="H126" s="111">
        <f t="shared" si="35"/>
        <v>2006</v>
      </c>
      <c r="I126" s="111">
        <f t="shared" si="35"/>
        <v>2007</v>
      </c>
      <c r="J126" s="111">
        <f t="shared" si="35"/>
        <v>2008</v>
      </c>
      <c r="K126" s="111">
        <f t="shared" si="35"/>
        <v>2009</v>
      </c>
      <c r="L126" s="111">
        <f t="shared" si="35"/>
        <v>2010</v>
      </c>
      <c r="M126" s="111">
        <f t="shared" si="35"/>
        <v>2011</v>
      </c>
      <c r="N126" s="111">
        <f t="shared" si="35"/>
        <v>2012</v>
      </c>
      <c r="O126" s="120">
        <f t="shared" si="35"/>
        <v>2013</v>
      </c>
      <c r="P126" s="120">
        <f t="shared" si="35"/>
        <v>2014</v>
      </c>
      <c r="Q126" s="106" t="s">
        <v>91</v>
      </c>
      <c r="R126" s="46" t="s">
        <v>88</v>
      </c>
      <c r="S126" s="47" t="s">
        <v>89</v>
      </c>
    </row>
    <row r="127" spans="3:19" ht="15" x14ac:dyDescent="0.25">
      <c r="C127" s="256"/>
      <c r="D127" s="257"/>
      <c r="E127" s="45" t="s">
        <v>0</v>
      </c>
      <c r="F127" s="73">
        <f>IF($C$4="National Currency",IF(B.Premiums_DATA!E116=0,0,B.Premiums_DATA!E116),IF($C$4="Current Exchange rate",IF(B.Premiums_DATA!E116=0,0,B.Premiums_DATA!E116/ECO!O10),IF($C$4="Constant Exchange rate",IF(B.Premiums_DATA!E116=0,0,B.Premiums_DATA!E116/ECO!O45))))</f>
        <v>0</v>
      </c>
      <c r="G127" s="73">
        <f>IF($C$4="National Currency",IF(B.Premiums_DATA!F116=0,0,B.Premiums_DATA!F116),IF($C$4="Current Exchange rate",IF(B.Premiums_DATA!F116=0,0,B.Premiums_DATA!F116/ECO!P10),IF($C$4="Constant Exchange rate",IF(B.Premiums_DATA!F116=0,0,B.Premiums_DATA!F116/ECO!P45))))</f>
        <v>0</v>
      </c>
      <c r="H127" s="73">
        <f>IF($C$4="National Currency",IF(B.Premiums_DATA!G116=0,0,B.Premiums_DATA!G116),IF($C$4="Current Exchange rate",IF(B.Premiums_DATA!G116=0,0,B.Premiums_DATA!G116/ECO!Q10),IF($C$4="Constant Exchange rate",IF(B.Premiums_DATA!G116=0,0,B.Premiums_DATA!G116/ECO!Q45))))</f>
        <v>0</v>
      </c>
      <c r="I127" s="73">
        <f>IF($C$4="National Currency",IF(B.Premiums_DATA!H116=0,0,B.Premiums_DATA!H116),IF($C$4="Current Exchange rate",IF(B.Premiums_DATA!H116=0,0,B.Premiums_DATA!H116/ECO!R10),IF($C$4="Constant Exchange rate",IF(B.Premiums_DATA!H116=0,0,B.Premiums_DATA!H116/ECO!R45))))</f>
        <v>0</v>
      </c>
      <c r="J127" s="73">
        <f>IF($C$4="National Currency",IF(B.Premiums_DATA!I116=0,0,B.Premiums_DATA!I116),IF($C$4="Current Exchange rate",IF(B.Premiums_DATA!I116=0,0,B.Premiums_DATA!I116/ECO!S10),IF($C$4="Constant Exchange rate",IF(B.Premiums_DATA!I116=0,0,B.Premiums_DATA!I116/ECO!S45))))</f>
        <v>0</v>
      </c>
      <c r="K127" s="73">
        <f>IF($C$4="National Currency",IF(B.Premiums_DATA!J116=0,0,B.Premiums_DATA!J116),IF($C$4="Current Exchange rate",IF(B.Premiums_DATA!J116=0,0,B.Premiums_DATA!J116/ECO!T10),IF($C$4="Constant Exchange rate",IF(B.Premiums_DATA!J116=0,0,B.Premiums_DATA!J116/ECO!T45))))</f>
        <v>0</v>
      </c>
      <c r="L127" s="73">
        <f>IF($C$4="National Currency",IF(B.Premiums_DATA!K116=0,0,B.Premiums_DATA!K116),IF($C$4="Current Exchange rate",IF(B.Premiums_DATA!K116=0,0,B.Premiums_DATA!K116/ECO!U10),IF($C$4="Constant Exchange rate",IF(B.Premiums_DATA!K116=0,0,B.Premiums_DATA!K116/ECO!U45))))</f>
        <v>0</v>
      </c>
      <c r="M127" s="73">
        <f>IF($C$4="National Currency",IF(B.Premiums_DATA!L116=0,0,B.Premiums_DATA!L116),IF($C$4="Current Exchange rate",IF(B.Premiums_DATA!L116=0,0,B.Premiums_DATA!L116/ECO!V10),IF($C$4="Constant Exchange rate",IF(B.Premiums_DATA!L116=0,0,B.Premiums_DATA!L116/ECO!V45))))</f>
        <v>0</v>
      </c>
      <c r="N127" s="73">
        <f>IF($C$4="National Currency",IF(B.Premiums_DATA!M116=0,0,B.Premiums_DATA!M116),IF($C$4="Current Exchange rate",IF(B.Premiums_DATA!M116=0,0,B.Premiums_DATA!M116/ECO!W10),IF($C$4="Constant Exchange rate",IF(B.Premiums_DATA!M116=0,0,B.Premiums_DATA!M116/ECO!W45))))</f>
        <v>0</v>
      </c>
      <c r="O127" s="73">
        <f>IF($C$4="National Currency",IF(B.Premiums_DATA!N116=0,0,B.Premiums_DATA!N116),IF($C$4="Current Exchange rate",IF(B.Premiums_DATA!N116=0,0,B.Premiums_DATA!N116/ECO!X10),IF($C$4="Constant Exchange rate",IF(B.Premiums_DATA!N116=0,0,B.Premiums_DATA!N116/ECO!X45))))</f>
        <v>0</v>
      </c>
      <c r="P127" s="219">
        <f>IF($C$4="National Currency",IF(B.Premiums_DATA!O116=0,0,B.Premiums_DATA!O116),IF($C$4="Current Exchange rate",IF(B.Premiums_DATA!O116=0,0,B.Premiums_DATA!O116/ECO!Y10),IF($C$4="Constant Exchange rate",IF(B.Premiums_DATA!O116=0,0,B.Premiums_DATA!O116/ECO!Y45))))</f>
        <v>0</v>
      </c>
      <c r="Q127" s="48">
        <f>O127/$O$159</f>
        <v>0</v>
      </c>
      <c r="R127" s="48" t="str">
        <f>IF(OR(O127=0,N127=0),"-",O127/N127-1)</f>
        <v>-</v>
      </c>
      <c r="S127" s="48" t="str">
        <f>IF(OR(O127=0,F127=0),"-",O127/F127-1)</f>
        <v>-</v>
      </c>
    </row>
    <row r="128" spans="3:19" ht="15" x14ac:dyDescent="0.25">
      <c r="C128" s="256"/>
      <c r="D128" s="257"/>
      <c r="E128" s="45" t="s">
        <v>1</v>
      </c>
      <c r="F128" s="74">
        <f>IF($C$4="National Currency",IF(B.Premiums_DATA!E117=0,0,B.Premiums_DATA!E117),IF($C$4="Current Exchange rate",IF(B.Premiums_DATA!E117=0,0,B.Premiums_DATA!E117/ECO!O11),IF($C$4="Constant Exchange rate",IF(B.Premiums_DATA!E117=0,0,B.Premiums_DATA!E117/ECO!O46))))</f>
        <v>0</v>
      </c>
      <c r="G128" s="74">
        <f>IF($C$4="National Currency",IF(B.Premiums_DATA!F117=0,0,B.Premiums_DATA!F117),IF($C$4="Current Exchange rate",IF(B.Premiums_DATA!F117=0,0,B.Premiums_DATA!F117/ECO!P11),IF($C$4="Constant Exchange rate",IF(B.Premiums_DATA!F117=0,0,B.Premiums_DATA!F117/ECO!P46))))</f>
        <v>0</v>
      </c>
      <c r="H128" s="74">
        <f>IF($C$4="National Currency",IF(B.Premiums_DATA!G117=0,0,B.Premiums_DATA!G117),IF($C$4="Current Exchange rate",IF(B.Premiums_DATA!G117=0,0,B.Premiums_DATA!G117/ECO!Q11),IF($C$4="Constant Exchange rate",IF(B.Premiums_DATA!G117=0,0,B.Premiums_DATA!G117/ECO!Q46))))</f>
        <v>0</v>
      </c>
      <c r="I128" s="74">
        <f>IF($C$4="National Currency",IF(B.Premiums_DATA!H117=0,0,B.Premiums_DATA!H117),IF($C$4="Current Exchange rate",IF(B.Premiums_DATA!H117=0,0,B.Premiums_DATA!H117/ECO!R11),IF($C$4="Constant Exchange rate",IF(B.Premiums_DATA!H117=0,0,B.Premiums_DATA!H117/ECO!R46))))</f>
        <v>0</v>
      </c>
      <c r="J128" s="74">
        <f>IF($C$4="National Currency",IF(B.Premiums_DATA!I117=0,0,B.Premiums_DATA!I117),IF($C$4="Current Exchange rate",IF(B.Premiums_DATA!I117=0,0,B.Premiums_DATA!I117/ECO!S11),IF($C$4="Constant Exchange rate",IF(B.Premiums_DATA!I117=0,0,B.Premiums_DATA!I117/ECO!S46))))</f>
        <v>0</v>
      </c>
      <c r="K128" s="74">
        <f>IF($C$4="National Currency",IF(B.Premiums_DATA!J117=0,0,B.Premiums_DATA!J117),IF($C$4="Current Exchange rate",IF(B.Premiums_DATA!J117=0,0,B.Premiums_DATA!J117/ECO!T11),IF($C$4="Constant Exchange rate",IF(B.Premiums_DATA!J117=0,0,B.Premiums_DATA!J117/ECO!T46))))</f>
        <v>0</v>
      </c>
      <c r="L128" s="74">
        <f>IF($C$4="National Currency",IF(B.Premiums_DATA!K117=0,0,B.Premiums_DATA!K117),IF($C$4="Current Exchange rate",IF(B.Premiums_DATA!K117=0,0,B.Premiums_DATA!K117/ECO!U11),IF($C$4="Constant Exchange rate",IF(B.Premiums_DATA!K117=0,0,B.Premiums_DATA!K117/ECO!U46))))</f>
        <v>0</v>
      </c>
      <c r="M128" s="74">
        <f>IF($C$4="National Currency",IF(B.Premiums_DATA!L117=0,0,B.Premiums_DATA!L117),IF($C$4="Current Exchange rate",IF(B.Premiums_DATA!L117=0,0,B.Premiums_DATA!L117/ECO!V11),IF($C$4="Constant Exchange rate",IF(B.Premiums_DATA!L117=0,0,B.Premiums_DATA!L117/ECO!V46))))</f>
        <v>0</v>
      </c>
      <c r="N128" s="74">
        <f>IF($C$4="National Currency",IF(B.Premiums_DATA!M117=0,0,B.Premiums_DATA!M117),IF($C$4="Current Exchange rate",IF(B.Premiums_DATA!M117=0,0,B.Premiums_DATA!M117/ECO!W11),IF($C$4="Constant Exchange rate",IF(B.Premiums_DATA!M117=0,0,B.Premiums_DATA!M117/ECO!W46))))</f>
        <v>0</v>
      </c>
      <c r="O128" s="74">
        <f>IF($C$4="National Currency",IF(B.Premiums_DATA!N117=0,0,B.Premiums_DATA!N117),IF($C$4="Current Exchange rate",IF(B.Premiums_DATA!N117=0,0,B.Premiums_DATA!N117/ECO!X11),IF($C$4="Constant Exchange rate",IF(B.Premiums_DATA!N117=0,0,B.Premiums_DATA!N117/ECO!X46))))</f>
        <v>0</v>
      </c>
      <c r="P128" s="220">
        <f>IF($C$4="National Currency",IF(B.Premiums_DATA!O117=0,0,B.Premiums_DATA!O117),IF($C$4="Current Exchange rate",IF(B.Premiums_DATA!O117=0,0,B.Premiums_DATA!O117/ECO!Y11),IF($C$4="Constant Exchange rate",IF(B.Premiums_DATA!O117=0,0,B.Premiums_DATA!O117/ECO!Y46))))</f>
        <v>0</v>
      </c>
      <c r="Q128" s="48">
        <f t="shared" ref="Q128:Q160" si="36">O128/$O$159</f>
        <v>0</v>
      </c>
      <c r="R128" s="48" t="str">
        <f t="shared" ref="R128:R158" si="37">IF(OR(O128=0,N128=0),"-",O128/N128-1)</f>
        <v>-</v>
      </c>
      <c r="S128" s="48" t="str">
        <f t="shared" ref="S128:S158" si="38">IF(OR(O128=0,F128=0),"-",O128/F128-1)</f>
        <v>-</v>
      </c>
    </row>
    <row r="129" spans="3:19" ht="15" x14ac:dyDescent="0.25">
      <c r="C129" s="256"/>
      <c r="D129" s="257"/>
      <c r="E129" s="45" t="s">
        <v>2</v>
      </c>
      <c r="F129" s="74">
        <f>IF($C$4="National Currency",IF(B.Premiums_DATA!E118=0,0,B.Premiums_DATA!E118),IF($C$4="Current Exchange rate",IF(B.Premiums_DATA!E118=0,0,B.Premiums_DATA!E118/ECO!O12),IF($C$4="Constant Exchange rate",IF(B.Premiums_DATA!E118=0,0,B.Premiums_DATA!E118/ECO!O47))))</f>
        <v>0</v>
      </c>
      <c r="G129" s="74">
        <f>IF($C$4="National Currency",IF(B.Premiums_DATA!F118=0,0,B.Premiums_DATA!F118),IF($C$4="Current Exchange rate",IF(B.Premiums_DATA!F118=0,0,B.Premiums_DATA!F118/ECO!P12),IF($C$4="Constant Exchange rate",IF(B.Premiums_DATA!F118=0,0,B.Premiums_DATA!F118/ECO!P47))))</f>
        <v>0</v>
      </c>
      <c r="H129" s="74">
        <f>IF($C$4="National Currency",IF(B.Premiums_DATA!G118=0,0,B.Premiums_DATA!G118),IF($C$4="Current Exchange rate",IF(B.Premiums_DATA!G118=0,0,B.Premiums_DATA!G118/ECO!Q12),IF($C$4="Constant Exchange rate",IF(B.Premiums_DATA!G118=0,0,B.Premiums_DATA!G118/ECO!Q47))))</f>
        <v>0</v>
      </c>
      <c r="I129" s="74">
        <f>IF($C$4="National Currency",IF(B.Premiums_DATA!H118=0,0,B.Premiums_DATA!H118),IF($C$4="Current Exchange rate",IF(B.Premiums_DATA!H118=0,0,B.Premiums_DATA!H118/ECO!R12),IF($C$4="Constant Exchange rate",IF(B.Premiums_DATA!H118=0,0,B.Premiums_DATA!H118/ECO!R47))))</f>
        <v>0</v>
      </c>
      <c r="J129" s="74">
        <f>IF($C$4="National Currency",IF(B.Premiums_DATA!I118=0,0,B.Premiums_DATA!I118),IF($C$4="Current Exchange rate",IF(B.Premiums_DATA!I118=0,0,B.Premiums_DATA!I118/ECO!S12),IF($C$4="Constant Exchange rate",IF(B.Premiums_DATA!I118=0,0,B.Premiums_DATA!I118/ECO!S47))))</f>
        <v>0</v>
      </c>
      <c r="K129" s="74">
        <f>IF($C$4="National Currency",IF(B.Premiums_DATA!J118=0,0,B.Premiums_DATA!J118),IF($C$4="Current Exchange rate",IF(B.Premiums_DATA!J118=0,0,B.Premiums_DATA!J118/ECO!T12),IF($C$4="Constant Exchange rate",IF(B.Premiums_DATA!J118=0,0,B.Premiums_DATA!J118/ECO!T47))))</f>
        <v>0</v>
      </c>
      <c r="L129" s="74">
        <f>IF($C$4="National Currency",IF(B.Premiums_DATA!K118=0,0,B.Premiums_DATA!K118),IF($C$4="Current Exchange rate",IF(B.Premiums_DATA!K118=0,0,B.Premiums_DATA!K118/ECO!U12),IF($C$4="Constant Exchange rate",IF(B.Premiums_DATA!K118=0,0,B.Premiums_DATA!K118/ECO!U47))))</f>
        <v>0</v>
      </c>
      <c r="M129" s="74">
        <f>IF($C$4="National Currency",IF(B.Premiums_DATA!L118=0,0,B.Premiums_DATA!L118),IF($C$4="Current Exchange rate",IF(B.Premiums_DATA!L118=0,0,B.Premiums_DATA!L118/ECO!V12),IF($C$4="Constant Exchange rate",IF(B.Premiums_DATA!L118=0,0,B.Premiums_DATA!L118/ECO!V47))))</f>
        <v>0</v>
      </c>
      <c r="N129" s="74">
        <f>IF($C$4="National Currency",IF(B.Premiums_DATA!M118=0,0,B.Premiums_DATA!M118),IF($C$4="Current Exchange rate",IF(B.Premiums_DATA!M118=0,0,B.Premiums_DATA!M118/ECO!W12),IF($C$4="Constant Exchange rate",IF(B.Premiums_DATA!M118=0,0,B.Premiums_DATA!M118/ECO!W47))))</f>
        <v>0</v>
      </c>
      <c r="O129" s="74">
        <f>IF($C$4="National Currency",IF(B.Premiums_DATA!N118=0,0,B.Premiums_DATA!N118),IF($C$4="Current Exchange rate",IF(B.Premiums_DATA!N118=0,0,B.Premiums_DATA!N118/ECO!X12),IF($C$4="Constant Exchange rate",IF(B.Premiums_DATA!N118=0,0,B.Premiums_DATA!N118/ECO!X47))))</f>
        <v>0</v>
      </c>
      <c r="P129" s="220">
        <f>IF($C$4="National Currency",IF(B.Premiums_DATA!O118=0,0,B.Premiums_DATA!O118),IF($C$4="Current Exchange rate",IF(B.Premiums_DATA!O118=0,0,B.Premiums_DATA!O118/ECO!Y12),IF($C$4="Constant Exchange rate",IF(B.Premiums_DATA!O118=0,0,B.Premiums_DATA!O118/ECO!Y47))))</f>
        <v>0</v>
      </c>
      <c r="Q129" s="48">
        <f t="shared" si="36"/>
        <v>0</v>
      </c>
      <c r="R129" s="48" t="str">
        <f t="shared" si="37"/>
        <v>-</v>
      </c>
      <c r="S129" s="48" t="str">
        <f t="shared" si="38"/>
        <v>-</v>
      </c>
    </row>
    <row r="130" spans="3:19" ht="15" x14ac:dyDescent="0.25">
      <c r="C130" s="256"/>
      <c r="D130" s="257"/>
      <c r="E130" s="45" t="s">
        <v>3</v>
      </c>
      <c r="F130" s="74">
        <f>IF($C$4="National Currency",IF(B.Premiums_DATA!E119=0,0,B.Premiums_DATA!E119),IF($C$4="Current Exchange rate",IF(B.Premiums_DATA!E119=0,0,B.Premiums_DATA!E119/ECO!O13),IF($C$4="Constant Exchange rate",IF(B.Premiums_DATA!E119=0,0,B.Premiums_DATA!E119/ECO!O48))))</f>
        <v>30.192947438456425</v>
      </c>
      <c r="G130" s="74">
        <f>IF($C$4="National Currency",IF(B.Premiums_DATA!F119=0,0,B.Premiums_DATA!F119),IF($C$4="Current Exchange rate",IF(B.Premiums_DATA!F119=0,0,B.Premiums_DATA!F119/ECO!P13),IF($C$4="Constant Exchange rate",IF(B.Premiums_DATA!F119=0,0,B.Premiums_DATA!F119/ECO!P48))))</f>
        <v>48.717564870259487</v>
      </c>
      <c r="H130" s="74">
        <f>IF($C$4="National Currency",IF(B.Premiums_DATA!G119=0,0,B.Premiums_DATA!G119),IF($C$4="Current Exchange rate",IF(B.Premiums_DATA!G119=0,0,B.Premiums_DATA!G119/ECO!Q13),IF($C$4="Constant Exchange rate",IF(B.Premiums_DATA!G119=0,0,B.Premiums_DATA!G119/ECO!Q48))))</f>
        <v>50.709414504324684</v>
      </c>
      <c r="I130" s="74">
        <f>IF($C$4="National Currency",IF(B.Premiums_DATA!H119=0,0,B.Premiums_DATA!H119),IF($C$4="Current Exchange rate",IF(B.Premiums_DATA!H119=0,0,B.Premiums_DATA!H119/ECO!R13),IF($C$4="Constant Exchange rate",IF(B.Premiums_DATA!H119=0,0,B.Premiums_DATA!H119/ECO!R48))))</f>
        <v>59.927644710578846</v>
      </c>
      <c r="J130" s="74">
        <f>IF($C$4="National Currency",IF(B.Premiums_DATA!I119=0,0,B.Premiums_DATA!I119),IF($C$4="Current Exchange rate",IF(B.Premiums_DATA!I119=0,0,B.Premiums_DATA!I119/ECO!S13),IF($C$4="Constant Exchange rate",IF(B.Premiums_DATA!I119=0,0,B.Premiums_DATA!I119/ECO!S48))))</f>
        <v>37.958560379241518</v>
      </c>
      <c r="K130" s="74">
        <f>IF($C$4="National Currency",IF(B.Premiums_DATA!J119=0,0,B.Premiums_DATA!J119),IF($C$4="Current Exchange rate",IF(B.Premiums_DATA!J119=0,0,B.Premiums_DATA!J119/ECO!T13),IF($C$4="Constant Exchange rate",IF(B.Premiums_DATA!J119=0,0,B.Premiums_DATA!J119/ECO!T48))))</f>
        <v>121.75577345309384</v>
      </c>
      <c r="L130" s="74">
        <f>IF($C$4="National Currency",IF(B.Premiums_DATA!K119=0,0,B.Premiums_DATA!K119),IF($C$4="Current Exchange rate",IF(B.Premiums_DATA!K119=0,0,B.Premiums_DATA!K119/ECO!U13),IF($C$4="Constant Exchange rate",IF(B.Premiums_DATA!K119=0,0,B.Premiums_DATA!K119/ECO!U48))))</f>
        <v>119.89868013972055</v>
      </c>
      <c r="M130" s="74">
        <f>IF($C$4="National Currency",IF(B.Premiums_DATA!L119=0,0,B.Premiums_DATA!L119),IF($C$4="Current Exchange rate",IF(B.Premiums_DATA!L119=0,0,B.Premiums_DATA!L119/ECO!V13),IF($C$4="Constant Exchange rate",IF(B.Premiums_DATA!L119=0,0,B.Premiums_DATA!L119/ECO!V48))))</f>
        <v>130.34319777112444</v>
      </c>
      <c r="N130" s="74">
        <f>IF($C$4="National Currency",IF(B.Premiums_DATA!M119=0,0,B.Premiums_DATA!M119),IF($C$4="Current Exchange rate",IF(B.Premiums_DATA!M119=0,0,B.Premiums_DATA!M119/ECO!W13),IF($C$4="Constant Exchange rate",IF(B.Premiums_DATA!M119=0,0,B.Premiums_DATA!M119/ECO!W48))))</f>
        <v>251.81837741184299</v>
      </c>
      <c r="O130" s="74">
        <f>IF($C$4="National Currency",IF(B.Premiums_DATA!N119=0,0,B.Premiums_DATA!N119),IF($C$4="Current Exchange rate",IF(B.Premiums_DATA!N119=0,0,B.Premiums_DATA!N119/ECO!X13),IF($C$4="Constant Exchange rate",IF(B.Premiums_DATA!N119=0,0,B.Premiums_DATA!N119/ECO!X48))))</f>
        <v>96.062203093812386</v>
      </c>
      <c r="P130" s="220">
        <f>IF($C$4="National Currency",IF(B.Premiums_DATA!O119=0,0,B.Premiums_DATA!O119),IF($C$4="Current Exchange rate",IF(B.Premiums_DATA!O119=0,0,B.Premiums_DATA!O119/ECO!Y13),IF($C$4="Constant Exchange rate",IF(B.Premiums_DATA!O119=0,0,B.Premiums_DATA!O119/ECO!Y48))))</f>
        <v>0</v>
      </c>
      <c r="Q130" s="48">
        <f t="shared" si="36"/>
        <v>0.15967907803198247</v>
      </c>
      <c r="R130" s="48">
        <f t="shared" si="37"/>
        <v>-0.61852584358168217</v>
      </c>
      <c r="S130" s="48">
        <f t="shared" si="38"/>
        <v>2.1816106489643015</v>
      </c>
    </row>
    <row r="131" spans="3:19" ht="15" x14ac:dyDescent="0.25">
      <c r="C131" s="256"/>
      <c r="D131" s="257"/>
      <c r="E131" s="45" t="s">
        <v>4</v>
      </c>
      <c r="F131" s="74">
        <f>IF($C$4="National Currency",IF(B.Premiums_DATA!E120=0,0,B.Premiums_DATA!E120),IF($C$4="Current Exchange rate",IF(B.Premiums_DATA!E120=0,0,B.Premiums_DATA!E120/ECO!O14),IF($C$4="Constant Exchange rate",IF(B.Premiums_DATA!E120=0,0,B.Premiums_DATA!E120/ECO!O49))))</f>
        <v>0</v>
      </c>
      <c r="G131" s="74">
        <f>IF($C$4="National Currency",IF(B.Premiums_DATA!F120=0,0,B.Premiums_DATA!F120),IF($C$4="Current Exchange rate",IF(B.Premiums_DATA!F120=0,0,B.Premiums_DATA!F120/ECO!P14),IF($C$4="Constant Exchange rate",IF(B.Premiums_DATA!F120=0,0,B.Premiums_DATA!F120/ECO!P49))))</f>
        <v>0</v>
      </c>
      <c r="H131" s="74">
        <f>IF($C$4="National Currency",IF(B.Premiums_DATA!G120=0,0,B.Premiums_DATA!G120),IF($C$4="Current Exchange rate",IF(B.Premiums_DATA!G120=0,0,B.Premiums_DATA!G120/ECO!Q14),IF($C$4="Constant Exchange rate",IF(B.Premiums_DATA!G120=0,0,B.Premiums_DATA!G120/ECO!Q49))))</f>
        <v>0</v>
      </c>
      <c r="I131" s="74">
        <f>IF($C$4="National Currency",IF(B.Premiums_DATA!H120=0,0,B.Premiums_DATA!H120),IF($C$4="Current Exchange rate",IF(B.Premiums_DATA!H120=0,0,B.Premiums_DATA!H120/ECO!R14),IF($C$4="Constant Exchange rate",IF(B.Premiums_DATA!H120=0,0,B.Premiums_DATA!H120/ECO!R49))))</f>
        <v>0</v>
      </c>
      <c r="J131" s="74">
        <f>IF($C$4="National Currency",IF(B.Premiums_DATA!I120=0,0,B.Premiums_DATA!I120),IF($C$4="Current Exchange rate",IF(B.Premiums_DATA!I120=0,0,B.Premiums_DATA!I120/ECO!S14),IF($C$4="Constant Exchange rate",IF(B.Premiums_DATA!I120=0,0,B.Premiums_DATA!I120/ECO!S49))))</f>
        <v>0</v>
      </c>
      <c r="K131" s="74">
        <f>IF($C$4="National Currency",IF(B.Premiums_DATA!J120=0,0,B.Premiums_DATA!J120),IF($C$4="Current Exchange rate",IF(B.Premiums_DATA!J120=0,0,B.Premiums_DATA!J120/ECO!T14),IF($C$4="Constant Exchange rate",IF(B.Premiums_DATA!J120=0,0,B.Premiums_DATA!J120/ECO!T49))))</f>
        <v>0</v>
      </c>
      <c r="L131" s="74">
        <f>IF($C$4="National Currency",IF(B.Premiums_DATA!K120=0,0,B.Premiums_DATA!K120),IF($C$4="Current Exchange rate",IF(B.Premiums_DATA!K120=0,0,B.Premiums_DATA!K120/ECO!U14),IF($C$4="Constant Exchange rate",IF(B.Premiums_DATA!K120=0,0,B.Premiums_DATA!K120/ECO!U49))))</f>
        <v>0</v>
      </c>
      <c r="M131" s="74">
        <f>IF($C$4="National Currency",IF(B.Premiums_DATA!L120=0,0,B.Premiums_DATA!L120),IF($C$4="Current Exchange rate",IF(B.Premiums_DATA!L120=0,0,B.Premiums_DATA!L120/ECO!V14),IF($C$4="Constant Exchange rate",IF(B.Premiums_DATA!L120=0,0,B.Premiums_DATA!L120/ECO!V49))))</f>
        <v>0</v>
      </c>
      <c r="N131" s="74">
        <f>IF($C$4="National Currency",IF(B.Premiums_DATA!M120=0,0,B.Premiums_DATA!M120),IF($C$4="Current Exchange rate",IF(B.Premiums_DATA!M120=0,0,B.Premiums_DATA!M120/ECO!W14),IF($C$4="Constant Exchange rate",IF(B.Premiums_DATA!M120=0,0,B.Premiums_DATA!M120/ECO!W49))))</f>
        <v>0</v>
      </c>
      <c r="O131" s="74">
        <f>IF($C$4="National Currency",IF(B.Premiums_DATA!N120=0,0,B.Premiums_DATA!N120),IF($C$4="Current Exchange rate",IF(B.Premiums_DATA!N120=0,0,B.Premiums_DATA!N120/ECO!X14),IF($C$4="Constant Exchange rate",IF(B.Premiums_DATA!N120=0,0,B.Premiums_DATA!N120/ECO!X49))))</f>
        <v>0</v>
      </c>
      <c r="P131" s="220">
        <f>IF($C$4="National Currency",IF(B.Premiums_DATA!O120=0,0,B.Premiums_DATA!O120),IF($C$4="Current Exchange rate",IF(B.Premiums_DATA!O120=0,0,B.Premiums_DATA!O120/ECO!Y14),IF($C$4="Constant Exchange rate",IF(B.Premiums_DATA!O120=0,0,B.Premiums_DATA!O120/ECO!Y49))))</f>
        <v>0</v>
      </c>
      <c r="Q131" s="48">
        <f t="shared" si="36"/>
        <v>0</v>
      </c>
      <c r="R131" s="48" t="str">
        <f t="shared" si="37"/>
        <v>-</v>
      </c>
      <c r="S131" s="48" t="str">
        <f t="shared" si="38"/>
        <v>-</v>
      </c>
    </row>
    <row r="132" spans="3:19" ht="15" x14ac:dyDescent="0.25">
      <c r="C132" s="256"/>
      <c r="D132" s="257"/>
      <c r="E132" s="45" t="s">
        <v>5</v>
      </c>
      <c r="F132" s="74">
        <f>IF($C$4="National Currency",IF(B.Premiums_DATA!E121=0,0,B.Premiums_DATA!E121),IF($C$4="Current Exchange rate",IF(B.Premiums_DATA!E121=0,0,B.Premiums_DATA!E121/ECO!O15),IF($C$4="Constant Exchange rate",IF(B.Premiums_DATA!E121=0,0,B.Premiums_DATA!E121/ECO!O50))))</f>
        <v>0</v>
      </c>
      <c r="G132" s="74">
        <f>IF($C$4="National Currency",IF(B.Premiums_DATA!F121=0,0,B.Premiums_DATA!F121),IF($C$4="Current Exchange rate",IF(B.Premiums_DATA!F121=0,0,B.Premiums_DATA!F121/ECO!P15),IF($C$4="Constant Exchange rate",IF(B.Premiums_DATA!F121=0,0,B.Premiums_DATA!F121/ECO!P50))))</f>
        <v>0</v>
      </c>
      <c r="H132" s="74">
        <f>IF($C$4="National Currency",IF(B.Premiums_DATA!G121=0,0,B.Premiums_DATA!G121),IF($C$4="Current Exchange rate",IF(B.Premiums_DATA!G121=0,0,B.Premiums_DATA!G121/ECO!Q15),IF($C$4="Constant Exchange rate",IF(B.Premiums_DATA!G121=0,0,B.Premiums_DATA!G121/ECO!Q50))))</f>
        <v>0</v>
      </c>
      <c r="I132" s="74">
        <f>IF($C$4="National Currency",IF(B.Premiums_DATA!H121=0,0,B.Premiums_DATA!H121),IF($C$4="Current Exchange rate",IF(B.Premiums_DATA!H121=0,0,B.Premiums_DATA!H121/ECO!R15),IF($C$4="Constant Exchange rate",IF(B.Premiums_DATA!H121=0,0,B.Premiums_DATA!H121/ECO!R50))))</f>
        <v>0</v>
      </c>
      <c r="J132" s="74">
        <f>IF($C$4="National Currency",IF(B.Premiums_DATA!I121=0,0,B.Premiums_DATA!I121),IF($C$4="Current Exchange rate",IF(B.Premiums_DATA!I121=0,0,B.Premiums_DATA!I121/ECO!S15),IF($C$4="Constant Exchange rate",IF(B.Premiums_DATA!I121=0,0,B.Premiums_DATA!I121/ECO!S50))))</f>
        <v>0</v>
      </c>
      <c r="K132" s="74">
        <f>IF($C$4="National Currency",IF(B.Premiums_DATA!J121=0,0,B.Premiums_DATA!J121),IF($C$4="Current Exchange rate",IF(B.Premiums_DATA!J121=0,0,B.Premiums_DATA!J121/ECO!T15),IF($C$4="Constant Exchange rate",IF(B.Premiums_DATA!J121=0,0,B.Premiums_DATA!J121/ECO!T50))))</f>
        <v>0</v>
      </c>
      <c r="L132" s="74">
        <f>IF($C$4="National Currency",IF(B.Premiums_DATA!K121=0,0,B.Premiums_DATA!K121),IF($C$4="Current Exchange rate",IF(B.Premiums_DATA!K121=0,0,B.Premiums_DATA!K121/ECO!U15),IF($C$4="Constant Exchange rate",IF(B.Premiums_DATA!K121=0,0,B.Premiums_DATA!K121/ECO!U50))))</f>
        <v>0</v>
      </c>
      <c r="M132" s="74">
        <f>IF($C$4="National Currency",IF(B.Premiums_DATA!L121=0,0,B.Premiums_DATA!L121),IF($C$4="Current Exchange rate",IF(B.Premiums_DATA!L121=0,0,B.Premiums_DATA!L121/ECO!V15),IF($C$4="Constant Exchange rate",IF(B.Premiums_DATA!L121=0,0,B.Premiums_DATA!L121/ECO!V50))))</f>
        <v>0</v>
      </c>
      <c r="N132" s="74">
        <f>IF($C$4="National Currency",IF(B.Premiums_DATA!M121=0,0,B.Premiums_DATA!M121),IF($C$4="Current Exchange rate",IF(B.Premiums_DATA!M121=0,0,B.Premiums_DATA!M121/ECO!W15),IF($C$4="Constant Exchange rate",IF(B.Premiums_DATA!M121=0,0,B.Premiums_DATA!M121/ECO!W50))))</f>
        <v>0</v>
      </c>
      <c r="O132" s="74">
        <f>IF($C$4="National Currency",IF(B.Premiums_DATA!N121=0,0,B.Premiums_DATA!N121),IF($C$4="Current Exchange rate",IF(B.Premiums_DATA!N121=0,0,B.Premiums_DATA!N121/ECO!X15),IF($C$4="Constant Exchange rate",IF(B.Premiums_DATA!N121=0,0,B.Premiums_DATA!N121/ECO!X50))))</f>
        <v>0</v>
      </c>
      <c r="P132" s="220">
        <f>IF($C$4="National Currency",IF(B.Premiums_DATA!O121=0,0,B.Premiums_DATA!O121),IF($C$4="Current Exchange rate",IF(B.Premiums_DATA!O121=0,0,B.Premiums_DATA!O121/ECO!Y15),IF($C$4="Constant Exchange rate",IF(B.Premiums_DATA!O121=0,0,B.Premiums_DATA!O121/ECO!Y50))))</f>
        <v>0</v>
      </c>
      <c r="Q132" s="48">
        <f t="shared" si="36"/>
        <v>0</v>
      </c>
      <c r="R132" s="48" t="str">
        <f t="shared" si="37"/>
        <v>-</v>
      </c>
      <c r="S132" s="48" t="str">
        <f t="shared" si="38"/>
        <v>-</v>
      </c>
    </row>
    <row r="133" spans="3:19" ht="15" x14ac:dyDescent="0.25">
      <c r="C133" s="256"/>
      <c r="D133" s="257"/>
      <c r="E133" s="45" t="s">
        <v>6</v>
      </c>
      <c r="F133" s="74">
        <f>IF($C$4="National Currency",IF(B.Premiums_DATA!E122=0,0,B.Premiums_DATA!E122),IF($C$4="Current Exchange rate",IF(B.Premiums_DATA!E122=0,0,B.Premiums_DATA!E122/ECO!O16),IF($C$4="Constant Exchange rate",IF(B.Premiums_DATA!E122=0,0,B.Premiums_DATA!E122/ECO!O51))))</f>
        <v>0</v>
      </c>
      <c r="G133" s="74">
        <f>IF($C$4="National Currency",IF(B.Premiums_DATA!F122=0,0,B.Premiums_DATA!F122),IF($C$4="Current Exchange rate",IF(B.Premiums_DATA!F122=0,0,B.Premiums_DATA!F122/ECO!P16),IF($C$4="Constant Exchange rate",IF(B.Premiums_DATA!F122=0,0,B.Premiums_DATA!F122/ECO!P51))))</f>
        <v>0</v>
      </c>
      <c r="H133" s="74">
        <f>IF($C$4="National Currency",IF(B.Premiums_DATA!G122=0,0,B.Premiums_DATA!G122),IF($C$4="Current Exchange rate",IF(B.Premiums_DATA!G122=0,0,B.Premiums_DATA!G122/ECO!Q16),IF($C$4="Constant Exchange rate",IF(B.Premiums_DATA!G122=0,0,B.Premiums_DATA!G122/ECO!Q51))))</f>
        <v>0</v>
      </c>
      <c r="I133" s="74">
        <f>IF($C$4="National Currency",IF(B.Premiums_DATA!H122=0,0,B.Premiums_DATA!H122),IF($C$4="Current Exchange rate",IF(B.Premiums_DATA!H122=0,0,B.Premiums_DATA!H122/ECO!R16),IF($C$4="Constant Exchange rate",IF(B.Premiums_DATA!H122=0,0,B.Premiums_DATA!H122/ECO!R51))))</f>
        <v>0</v>
      </c>
      <c r="J133" s="74">
        <f>IF($C$4="National Currency",IF(B.Premiums_DATA!I122=0,0,B.Premiums_DATA!I122),IF($C$4="Current Exchange rate",IF(B.Premiums_DATA!I122=0,0,B.Premiums_DATA!I122/ECO!S16),IF($C$4="Constant Exchange rate",IF(B.Premiums_DATA!I122=0,0,B.Premiums_DATA!I122/ECO!S51))))</f>
        <v>0</v>
      </c>
      <c r="K133" s="74">
        <f>IF($C$4="National Currency",IF(B.Premiums_DATA!J122=0,0,B.Premiums_DATA!J122),IF($C$4="Current Exchange rate",IF(B.Premiums_DATA!J122=0,0,B.Premiums_DATA!J122/ECO!T16),IF($C$4="Constant Exchange rate",IF(B.Premiums_DATA!J122=0,0,B.Premiums_DATA!J122/ECO!T51))))</f>
        <v>0</v>
      </c>
      <c r="L133" s="74">
        <f>IF($C$4="National Currency",IF(B.Premiums_DATA!K122=0,0,B.Premiums_DATA!K122),IF($C$4="Current Exchange rate",IF(B.Premiums_DATA!K122=0,0,B.Premiums_DATA!K122/ECO!U16),IF($C$4="Constant Exchange rate",IF(B.Premiums_DATA!K122=0,0,B.Premiums_DATA!K122/ECO!U51))))</f>
        <v>0</v>
      </c>
      <c r="M133" s="74">
        <f>IF($C$4="National Currency",IF(B.Premiums_DATA!L122=0,0,B.Premiums_DATA!L122),IF($C$4="Current Exchange rate",IF(B.Premiums_DATA!L122=0,0,B.Premiums_DATA!L122/ECO!V16),IF($C$4="Constant Exchange rate",IF(B.Premiums_DATA!L122=0,0,B.Premiums_DATA!L122/ECO!V51))))</f>
        <v>0</v>
      </c>
      <c r="N133" s="74">
        <f>IF($C$4="National Currency",IF(B.Premiums_DATA!M122=0,0,B.Premiums_DATA!M122),IF($C$4="Current Exchange rate",IF(B.Premiums_DATA!M122=0,0,B.Premiums_DATA!M122/ECO!W16),IF($C$4="Constant Exchange rate",IF(B.Premiums_DATA!M122=0,0,B.Premiums_DATA!M122/ECO!W51))))</f>
        <v>0</v>
      </c>
      <c r="O133" s="74">
        <f>IF($C$4="National Currency",IF(B.Premiums_DATA!N122=0,0,B.Premiums_DATA!N122),IF($C$4="Current Exchange rate",IF(B.Premiums_DATA!N122=0,0,B.Premiums_DATA!N122/ECO!X16),IF($C$4="Constant Exchange rate",IF(B.Premiums_DATA!N122=0,0,B.Premiums_DATA!N122/ECO!X51))))</f>
        <v>0</v>
      </c>
      <c r="P133" s="220">
        <f>IF($C$4="National Currency",IF(B.Premiums_DATA!O122=0,0,B.Premiums_DATA!O122),IF($C$4="Current Exchange rate",IF(B.Premiums_DATA!O122=0,0,B.Premiums_DATA!O122/ECO!Y16),IF($C$4="Constant Exchange rate",IF(B.Premiums_DATA!O122=0,0,B.Premiums_DATA!O122/ECO!Y51))))</f>
        <v>0</v>
      </c>
      <c r="Q133" s="48">
        <f t="shared" si="36"/>
        <v>0</v>
      </c>
      <c r="R133" s="48" t="str">
        <f t="shared" si="37"/>
        <v>-</v>
      </c>
      <c r="S133" s="48" t="str">
        <f t="shared" si="38"/>
        <v>-</v>
      </c>
    </row>
    <row r="134" spans="3:19" ht="15" x14ac:dyDescent="0.25">
      <c r="C134" s="256"/>
      <c r="D134" s="257"/>
      <c r="E134" s="45" t="s">
        <v>7</v>
      </c>
      <c r="F134" s="74">
        <f>IF($C$4="National Currency",IF(B.Premiums_DATA!E123=0,0,B.Premiums_DATA!E123),IF($C$4="Current Exchange rate",IF(B.Premiums_DATA!E123=0,0,B.Premiums_DATA!E123/ECO!O17),IF($C$4="Constant Exchange rate",IF(B.Premiums_DATA!E123=0,0,B.Premiums_DATA!E123/ECO!O52))))</f>
        <v>0</v>
      </c>
      <c r="G134" s="74">
        <f>IF($C$4="National Currency",IF(B.Premiums_DATA!F123=0,0,B.Premiums_DATA!F123),IF($C$4="Current Exchange rate",IF(B.Premiums_DATA!F123=0,0,B.Premiums_DATA!F123/ECO!P17),IF($C$4="Constant Exchange rate",IF(B.Premiums_DATA!F123=0,0,B.Premiums_DATA!F123/ECO!P52))))</f>
        <v>0</v>
      </c>
      <c r="H134" s="74">
        <f>IF($C$4="National Currency",IF(B.Premiums_DATA!G123=0,0,B.Premiums_DATA!G123),IF($C$4="Current Exchange rate",IF(B.Premiums_DATA!G123=0,0,B.Premiums_DATA!G123/ECO!Q17),IF($C$4="Constant Exchange rate",IF(B.Premiums_DATA!G123=0,0,B.Premiums_DATA!G123/ECO!Q52))))</f>
        <v>0</v>
      </c>
      <c r="I134" s="74">
        <f>IF($C$4="National Currency",IF(B.Premiums_DATA!H123=0,0,B.Premiums_DATA!H123),IF($C$4="Current Exchange rate",IF(B.Premiums_DATA!H123=0,0,B.Premiums_DATA!H123/ECO!R17),IF($C$4="Constant Exchange rate",IF(B.Premiums_DATA!H123=0,0,B.Premiums_DATA!H123/ECO!R52))))</f>
        <v>0</v>
      </c>
      <c r="J134" s="74">
        <f>IF($C$4="National Currency",IF(B.Premiums_DATA!I123=0,0,B.Premiums_DATA!I123),IF($C$4="Current Exchange rate",IF(B.Premiums_DATA!I123=0,0,B.Premiums_DATA!I123/ECO!S17),IF($C$4="Constant Exchange rate",IF(B.Premiums_DATA!I123=0,0,B.Premiums_DATA!I123/ECO!S52))))</f>
        <v>0</v>
      </c>
      <c r="K134" s="74">
        <f>IF($C$4="National Currency",IF(B.Premiums_DATA!J123=0,0,B.Premiums_DATA!J123),IF($C$4="Current Exchange rate",IF(B.Premiums_DATA!J123=0,0,B.Premiums_DATA!J123/ECO!T17),IF($C$4="Constant Exchange rate",IF(B.Premiums_DATA!J123=0,0,B.Premiums_DATA!J123/ECO!T52))))</f>
        <v>0</v>
      </c>
      <c r="L134" s="74">
        <f>IF($C$4="National Currency",IF(B.Premiums_DATA!K123=0,0,B.Premiums_DATA!K123),IF($C$4="Current Exchange rate",IF(B.Premiums_DATA!K123=0,0,B.Premiums_DATA!K123/ECO!U17),IF($C$4="Constant Exchange rate",IF(B.Premiums_DATA!K123=0,0,B.Premiums_DATA!K123/ECO!U52))))</f>
        <v>0</v>
      </c>
      <c r="M134" s="74">
        <f>IF($C$4="National Currency",IF(B.Premiums_DATA!L123=0,0,B.Premiums_DATA!L123),IF($C$4="Current Exchange rate",IF(B.Premiums_DATA!L123=0,0,B.Premiums_DATA!L123/ECO!V17),IF($C$4="Constant Exchange rate",IF(B.Premiums_DATA!L123=0,0,B.Premiums_DATA!L123/ECO!V52))))</f>
        <v>0</v>
      </c>
      <c r="N134" s="74">
        <f>IF($C$4="National Currency",IF(B.Premiums_DATA!M123=0,0,B.Premiums_DATA!M123),IF($C$4="Current Exchange rate",IF(B.Premiums_DATA!M123=0,0,B.Premiums_DATA!M123/ECO!W17),IF($C$4="Constant Exchange rate",IF(B.Premiums_DATA!M123=0,0,B.Premiums_DATA!M123/ECO!W52))))</f>
        <v>0</v>
      </c>
      <c r="O134" s="74">
        <f>IF($C$4="National Currency",IF(B.Premiums_DATA!N123=0,0,B.Premiums_DATA!N123),IF($C$4="Current Exchange rate",IF(B.Premiums_DATA!N123=0,0,B.Premiums_DATA!N123/ECO!X17),IF($C$4="Constant Exchange rate",IF(B.Premiums_DATA!N123=0,0,B.Premiums_DATA!N123/ECO!X52))))</f>
        <v>0</v>
      </c>
      <c r="P134" s="220">
        <f>IF($C$4="National Currency",IF(B.Premiums_DATA!O123=0,0,B.Premiums_DATA!O123),IF($C$4="Current Exchange rate",IF(B.Premiums_DATA!O123=0,0,B.Premiums_DATA!O123/ECO!Y17),IF($C$4="Constant Exchange rate",IF(B.Premiums_DATA!O123=0,0,B.Premiums_DATA!O123/ECO!Y52))))</f>
        <v>0</v>
      </c>
      <c r="Q134" s="48">
        <f t="shared" si="36"/>
        <v>0</v>
      </c>
      <c r="R134" s="48" t="str">
        <f t="shared" si="37"/>
        <v>-</v>
      </c>
      <c r="S134" s="48" t="str">
        <f t="shared" si="38"/>
        <v>-</v>
      </c>
    </row>
    <row r="135" spans="3:19" ht="15" x14ac:dyDescent="0.25">
      <c r="C135" s="256"/>
      <c r="D135" s="257"/>
      <c r="E135" s="45" t="s">
        <v>8</v>
      </c>
      <c r="F135" s="74">
        <f>IF($C$4="National Currency",IF(B.Premiums_DATA!E124=0,0,B.Premiums_DATA!E124),IF($C$4="Current Exchange rate",IF(B.Premiums_DATA!E124=0,0,B.Premiums_DATA!E124/ECO!O18),IF($C$4="Constant Exchange rate",IF(B.Premiums_DATA!E124=0,0,B.Premiums_DATA!E124/ECO!O53))))</f>
        <v>0</v>
      </c>
      <c r="G135" s="74">
        <f>IF($C$4="National Currency",IF(B.Premiums_DATA!F124=0,0,B.Premiums_DATA!F124),IF($C$4="Current Exchange rate",IF(B.Premiums_DATA!F124=0,0,B.Premiums_DATA!F124/ECO!P18),IF($C$4="Constant Exchange rate",IF(B.Premiums_DATA!F124=0,0,B.Premiums_DATA!F124/ECO!P53))))</f>
        <v>0</v>
      </c>
      <c r="H135" s="74">
        <f>IF($C$4="National Currency",IF(B.Premiums_DATA!G124=0,0,B.Premiums_DATA!G124),IF($C$4="Current Exchange rate",IF(B.Premiums_DATA!G124=0,0,B.Premiums_DATA!G124/ECO!Q18),IF($C$4="Constant Exchange rate",IF(B.Premiums_DATA!G124=0,0,B.Premiums_DATA!G124/ECO!Q53))))</f>
        <v>0</v>
      </c>
      <c r="I135" s="74">
        <f>IF($C$4="National Currency",IF(B.Premiums_DATA!H124=0,0,B.Premiums_DATA!H124),IF($C$4="Current Exchange rate",IF(B.Premiums_DATA!H124=0,0,B.Premiums_DATA!H124/ECO!R18),IF($C$4="Constant Exchange rate",IF(B.Premiums_DATA!H124=0,0,B.Premiums_DATA!H124/ECO!R53))))</f>
        <v>0</v>
      </c>
      <c r="J135" s="74">
        <f>IF($C$4="National Currency",IF(B.Premiums_DATA!I124=0,0,B.Premiums_DATA!I124),IF($C$4="Current Exchange rate",IF(B.Premiums_DATA!I124=0,0,B.Premiums_DATA!I124/ECO!S18),IF($C$4="Constant Exchange rate",IF(B.Premiums_DATA!I124=0,0,B.Premiums_DATA!I124/ECO!S53))))</f>
        <v>0</v>
      </c>
      <c r="K135" s="74">
        <f>IF($C$4="National Currency",IF(B.Premiums_DATA!J124=0,0,B.Premiums_DATA!J124),IF($C$4="Current Exchange rate",IF(B.Premiums_DATA!J124=0,0,B.Premiums_DATA!J124/ECO!T18),IF($C$4="Constant Exchange rate",IF(B.Premiums_DATA!J124=0,0,B.Premiums_DATA!J124/ECO!T53))))</f>
        <v>0</v>
      </c>
      <c r="L135" s="74">
        <f>IF($C$4="National Currency",IF(B.Premiums_DATA!K124=0,0,B.Premiums_DATA!K124),IF($C$4="Current Exchange rate",IF(B.Premiums_DATA!K124=0,0,B.Premiums_DATA!K124/ECO!U18),IF($C$4="Constant Exchange rate",IF(B.Premiums_DATA!K124=0,0,B.Premiums_DATA!K124/ECO!U53))))</f>
        <v>0</v>
      </c>
      <c r="M135" s="74">
        <f>IF($C$4="National Currency",IF(B.Premiums_DATA!L124=0,0,B.Premiums_DATA!L124),IF($C$4="Current Exchange rate",IF(B.Premiums_DATA!L124=0,0,B.Premiums_DATA!L124/ECO!V18),IF($C$4="Constant Exchange rate",IF(B.Premiums_DATA!L124=0,0,B.Premiums_DATA!L124/ECO!V53))))</f>
        <v>0</v>
      </c>
      <c r="N135" s="74">
        <f>IF($C$4="National Currency",IF(B.Premiums_DATA!M124=0,0,B.Premiums_DATA!M124),IF($C$4="Current Exchange rate",IF(B.Premiums_DATA!M124=0,0,B.Premiums_DATA!M124/ECO!W18),IF($C$4="Constant Exchange rate",IF(B.Premiums_DATA!M124=0,0,B.Premiums_DATA!M124/ECO!W53))))</f>
        <v>0</v>
      </c>
      <c r="O135" s="74">
        <f>IF($C$4="National Currency",IF(B.Premiums_DATA!N124=0,0,B.Premiums_DATA!N124),IF($C$4="Current Exchange rate",IF(B.Premiums_DATA!N124=0,0,B.Premiums_DATA!N124/ECO!X18),IF($C$4="Constant Exchange rate",IF(B.Premiums_DATA!N124=0,0,B.Premiums_DATA!N124/ECO!X53))))</f>
        <v>0</v>
      </c>
      <c r="P135" s="220">
        <f>IF($C$4="National Currency",IF(B.Premiums_DATA!O124=0,0,B.Premiums_DATA!O124),IF($C$4="Current Exchange rate",IF(B.Premiums_DATA!O124=0,0,B.Premiums_DATA!O124/ECO!Y18),IF($C$4="Constant Exchange rate",IF(B.Premiums_DATA!O124=0,0,B.Premiums_DATA!O124/ECO!Y53))))</f>
        <v>0</v>
      </c>
      <c r="Q135" s="48">
        <f t="shared" si="36"/>
        <v>0</v>
      </c>
      <c r="R135" s="48" t="str">
        <f t="shared" si="37"/>
        <v>-</v>
      </c>
      <c r="S135" s="48" t="str">
        <f t="shared" si="38"/>
        <v>-</v>
      </c>
    </row>
    <row r="136" spans="3:19" ht="15" x14ac:dyDescent="0.25">
      <c r="C136" s="256"/>
      <c r="D136" s="257"/>
      <c r="E136" s="45" t="s">
        <v>9</v>
      </c>
      <c r="F136" s="74">
        <f>IF($C$4="National Currency",IF(B.Premiums_DATA!E125=0,0,B.Premiums_DATA!E125),IF($C$4="Current Exchange rate",IF(B.Premiums_DATA!E125=0,0,B.Premiums_DATA!E125/ECO!O19),IF($C$4="Constant Exchange rate",IF(B.Premiums_DATA!E125=0,0,B.Premiums_DATA!E125/ECO!O54))))</f>
        <v>0</v>
      </c>
      <c r="G136" s="74">
        <f>IF($C$4="National Currency",IF(B.Premiums_DATA!F125=0,0,B.Premiums_DATA!F125),IF($C$4="Current Exchange rate",IF(B.Premiums_DATA!F125=0,0,B.Premiums_DATA!F125/ECO!P19),IF($C$4="Constant Exchange rate",IF(B.Premiums_DATA!F125=0,0,B.Premiums_DATA!F125/ECO!P54))))</f>
        <v>0</v>
      </c>
      <c r="H136" s="74">
        <f>IF($C$4="National Currency",IF(B.Premiums_DATA!G125=0,0,B.Premiums_DATA!G125),IF($C$4="Current Exchange rate",IF(B.Premiums_DATA!G125=0,0,B.Premiums_DATA!G125/ECO!Q19),IF($C$4="Constant Exchange rate",IF(B.Premiums_DATA!G125=0,0,B.Premiums_DATA!G125/ECO!Q54))))</f>
        <v>0</v>
      </c>
      <c r="I136" s="74">
        <f>IF($C$4="National Currency",IF(B.Premiums_DATA!H125=0,0,B.Premiums_DATA!H125),IF($C$4="Current Exchange rate",IF(B.Premiums_DATA!H125=0,0,B.Premiums_DATA!H125/ECO!R19),IF($C$4="Constant Exchange rate",IF(B.Premiums_DATA!H125=0,0,B.Premiums_DATA!H125/ECO!R54))))</f>
        <v>0</v>
      </c>
      <c r="J136" s="74">
        <f>IF($C$4="National Currency",IF(B.Premiums_DATA!I125=0,0,B.Premiums_DATA!I125),IF($C$4="Current Exchange rate",IF(B.Premiums_DATA!I125=0,0,B.Premiums_DATA!I125/ECO!S19),IF($C$4="Constant Exchange rate",IF(B.Premiums_DATA!I125=0,0,B.Premiums_DATA!I125/ECO!S54))))</f>
        <v>0</v>
      </c>
      <c r="K136" s="74">
        <f>IF($C$4="National Currency",IF(B.Premiums_DATA!J125=0,0,B.Premiums_DATA!J125),IF($C$4="Current Exchange rate",IF(B.Premiums_DATA!J125=0,0,B.Premiums_DATA!J125/ECO!T19),IF($C$4="Constant Exchange rate",IF(B.Premiums_DATA!J125=0,0,B.Premiums_DATA!J125/ECO!T54))))</f>
        <v>0</v>
      </c>
      <c r="L136" s="74">
        <f>IF($C$4="National Currency",IF(B.Premiums_DATA!K125=0,0,B.Premiums_DATA!K125),IF($C$4="Current Exchange rate",IF(B.Premiums_DATA!K125=0,0,B.Premiums_DATA!K125/ECO!U19),IF($C$4="Constant Exchange rate",IF(B.Premiums_DATA!K125=0,0,B.Premiums_DATA!K125/ECO!U54))))</f>
        <v>0</v>
      </c>
      <c r="M136" s="74">
        <f>IF($C$4="National Currency",IF(B.Premiums_DATA!L125=0,0,B.Premiums_DATA!L125),IF($C$4="Current Exchange rate",IF(B.Premiums_DATA!L125=0,0,B.Premiums_DATA!L125/ECO!V19),IF($C$4="Constant Exchange rate",IF(B.Premiums_DATA!L125=0,0,B.Premiums_DATA!L125/ECO!V54))))</f>
        <v>0</v>
      </c>
      <c r="N136" s="74">
        <f>IF($C$4="National Currency",IF(B.Premiums_DATA!M125=0,0,B.Premiums_DATA!M125),IF($C$4="Current Exchange rate",IF(B.Premiums_DATA!M125=0,0,B.Premiums_DATA!M125/ECO!W19),IF($C$4="Constant Exchange rate",IF(B.Premiums_DATA!M125=0,0,B.Premiums_DATA!M125/ECO!W54))))</f>
        <v>0</v>
      </c>
      <c r="O136" s="74">
        <f>IF($C$4="National Currency",IF(B.Premiums_DATA!N125=0,0,B.Premiums_DATA!N125),IF($C$4="Current Exchange rate",IF(B.Premiums_DATA!N125=0,0,B.Premiums_DATA!N125/ECO!X19),IF($C$4="Constant Exchange rate",IF(B.Premiums_DATA!N125=0,0,B.Premiums_DATA!N125/ECO!X54))))</f>
        <v>0</v>
      </c>
      <c r="P136" s="220">
        <f>IF($C$4="National Currency",IF(B.Premiums_DATA!O125=0,0,B.Premiums_DATA!O125),IF($C$4="Current Exchange rate",IF(B.Premiums_DATA!O125=0,0,B.Premiums_DATA!O125/ECO!Y19),IF($C$4="Constant Exchange rate",IF(B.Premiums_DATA!O125=0,0,B.Premiums_DATA!O125/ECO!Y54))))</f>
        <v>0</v>
      </c>
      <c r="Q136" s="48">
        <f t="shared" si="36"/>
        <v>0</v>
      </c>
      <c r="R136" s="48" t="str">
        <f t="shared" si="37"/>
        <v>-</v>
      </c>
      <c r="S136" s="48" t="str">
        <f t="shared" si="38"/>
        <v>-</v>
      </c>
    </row>
    <row r="137" spans="3:19" ht="15" x14ac:dyDescent="0.25">
      <c r="C137" s="256"/>
      <c r="D137" s="257"/>
      <c r="E137" s="45" t="s">
        <v>10</v>
      </c>
      <c r="F137" s="74">
        <f>IF($C$4="National Currency",IF(B.Premiums_DATA!E126=0,0,B.Premiums_DATA!E126),IF($C$4="Current Exchange rate",IF(B.Premiums_DATA!E126=0,0,B.Premiums_DATA!E126/ECO!O20),IF($C$4="Constant Exchange rate",IF(B.Premiums_DATA!E126=0,0,B.Premiums_DATA!E126/ECO!O55))))</f>
        <v>0</v>
      </c>
      <c r="G137" s="74">
        <f>IF($C$4="National Currency",IF(B.Premiums_DATA!F126=0,0,B.Premiums_DATA!F126),IF($C$4="Current Exchange rate",IF(B.Premiums_DATA!F126=0,0,B.Premiums_DATA!F126/ECO!P20),IF($C$4="Constant Exchange rate",IF(B.Premiums_DATA!F126=0,0,B.Premiums_DATA!F126/ECO!P55))))</f>
        <v>0</v>
      </c>
      <c r="H137" s="74">
        <f>IF($C$4="National Currency",IF(B.Premiums_DATA!G126=0,0,B.Premiums_DATA!G126),IF($C$4="Current Exchange rate",IF(B.Premiums_DATA!G126=0,0,B.Premiums_DATA!G126/ECO!Q20),IF($C$4="Constant Exchange rate",IF(B.Premiums_DATA!G126=0,0,B.Premiums_DATA!G126/ECO!Q55))))</f>
        <v>0</v>
      </c>
      <c r="I137" s="74">
        <f>IF($C$4="National Currency",IF(B.Premiums_DATA!H126=0,0,B.Premiums_DATA!H126),IF($C$4="Current Exchange rate",IF(B.Premiums_DATA!H126=0,0,B.Premiums_DATA!H126/ECO!R20),IF($C$4="Constant Exchange rate",IF(B.Premiums_DATA!H126=0,0,B.Premiums_DATA!H126/ECO!R55))))</f>
        <v>0</v>
      </c>
      <c r="J137" s="74">
        <f>IF($C$4="National Currency",IF(B.Premiums_DATA!I126=0,0,B.Premiums_DATA!I126),IF($C$4="Current Exchange rate",IF(B.Premiums_DATA!I126=0,0,B.Premiums_DATA!I126/ECO!S20),IF($C$4="Constant Exchange rate",IF(B.Premiums_DATA!I126=0,0,B.Premiums_DATA!I126/ECO!S55))))</f>
        <v>0</v>
      </c>
      <c r="K137" s="74">
        <f>IF($C$4="National Currency",IF(B.Premiums_DATA!J126=0,0,B.Premiums_DATA!J126),IF($C$4="Current Exchange rate",IF(B.Premiums_DATA!J126=0,0,B.Premiums_DATA!J126/ECO!T20),IF($C$4="Constant Exchange rate",IF(B.Premiums_DATA!J126=0,0,B.Premiums_DATA!J126/ECO!T55))))</f>
        <v>0</v>
      </c>
      <c r="L137" s="74">
        <f>IF($C$4="National Currency",IF(B.Premiums_DATA!K126=0,0,B.Premiums_DATA!K126),IF($C$4="Current Exchange rate",IF(B.Premiums_DATA!K126=0,0,B.Premiums_DATA!K126/ECO!U20),IF($C$4="Constant Exchange rate",IF(B.Premiums_DATA!K126=0,0,B.Premiums_DATA!K126/ECO!U55))))</f>
        <v>0</v>
      </c>
      <c r="M137" s="74">
        <f>IF($C$4="National Currency",IF(B.Premiums_DATA!L126=0,0,B.Premiums_DATA!L126),IF($C$4="Current Exchange rate",IF(B.Premiums_DATA!L126=0,0,B.Premiums_DATA!L126/ECO!V20),IF($C$4="Constant Exchange rate",IF(B.Premiums_DATA!L126=0,0,B.Premiums_DATA!L126/ECO!V55))))</f>
        <v>0</v>
      </c>
      <c r="N137" s="74">
        <f>IF($C$4="National Currency",IF(B.Premiums_DATA!M126=0,0,B.Premiums_DATA!M126),IF($C$4="Current Exchange rate",IF(B.Premiums_DATA!M126=0,0,B.Premiums_DATA!M126/ECO!W20),IF($C$4="Constant Exchange rate",IF(B.Premiums_DATA!M126=0,0,B.Premiums_DATA!M126/ECO!W55))))</f>
        <v>0</v>
      </c>
      <c r="O137" s="74">
        <f>IF($C$4="National Currency",IF(B.Premiums_DATA!N126=0,0,B.Premiums_DATA!N126),IF($C$4="Current Exchange rate",IF(B.Premiums_DATA!N126=0,0,B.Premiums_DATA!N126/ECO!X20),IF($C$4="Constant Exchange rate",IF(B.Premiums_DATA!N126=0,0,B.Premiums_DATA!N126/ECO!X55))))</f>
        <v>0</v>
      </c>
      <c r="P137" s="220">
        <f>IF($C$4="National Currency",IF(B.Premiums_DATA!O126=0,0,B.Premiums_DATA!O126),IF($C$4="Current Exchange rate",IF(B.Premiums_DATA!O126=0,0,B.Premiums_DATA!O126/ECO!Y20),IF($C$4="Constant Exchange rate",IF(B.Premiums_DATA!O126=0,0,B.Premiums_DATA!O126/ECO!Y55))))</f>
        <v>0</v>
      </c>
      <c r="Q137" s="48">
        <f t="shared" si="36"/>
        <v>0</v>
      </c>
      <c r="R137" s="48" t="str">
        <f t="shared" si="37"/>
        <v>-</v>
      </c>
      <c r="S137" s="48" t="str">
        <f t="shared" si="38"/>
        <v>-</v>
      </c>
    </row>
    <row r="138" spans="3:19" ht="15" x14ac:dyDescent="0.25">
      <c r="C138" s="256"/>
      <c r="D138" s="257"/>
      <c r="E138" s="45" t="s">
        <v>11</v>
      </c>
      <c r="F138" s="74">
        <f>IF($C$4="National Currency",IF(B.Premiums_DATA!E127=0,0,B.Premiums_DATA!E127),IF($C$4="Current Exchange rate",IF(B.Premiums_DATA!E127=0,0,B.Premiums_DATA!E127/ECO!O21),IF($C$4="Constant Exchange rate",IF(B.Premiums_DATA!E127=0,0,B.Premiums_DATA!E127/ECO!O56))))</f>
        <v>146</v>
      </c>
      <c r="G138" s="74">
        <f>IF($C$4="National Currency",IF(B.Premiums_DATA!F127=0,0,B.Premiums_DATA!F127),IF($C$4="Current Exchange rate",IF(B.Premiums_DATA!F127=0,0,B.Premiums_DATA!F127/ECO!P21),IF($C$4="Constant Exchange rate",IF(B.Premiums_DATA!F127=0,0,B.Premiums_DATA!F127/ECO!P56))))</f>
        <v>155</v>
      </c>
      <c r="H138" s="74">
        <f>IF($C$4="National Currency",IF(B.Premiums_DATA!G127=0,0,B.Premiums_DATA!G127),IF($C$4="Current Exchange rate",IF(B.Premiums_DATA!G127=0,0,B.Premiums_DATA!G127/ECO!Q21),IF($C$4="Constant Exchange rate",IF(B.Premiums_DATA!G127=0,0,B.Premiums_DATA!G127/ECO!Q56))))</f>
        <v>167</v>
      </c>
      <c r="I138" s="74">
        <f>IF($C$4="National Currency",IF(B.Premiums_DATA!H127=0,0,B.Premiums_DATA!H127),IF($C$4="Current Exchange rate",IF(B.Premiums_DATA!H127=0,0,B.Premiums_DATA!H127/ECO!R21),IF($C$4="Constant Exchange rate",IF(B.Premiums_DATA!H127=0,0,B.Premiums_DATA!H127/ECO!R56))))</f>
        <v>172</v>
      </c>
      <c r="J138" s="74">
        <f>IF($C$4="National Currency",IF(B.Premiums_DATA!I127=0,0,B.Premiums_DATA!I127),IF($C$4="Current Exchange rate",IF(B.Premiums_DATA!I127=0,0,B.Premiums_DATA!I127/ECO!S21),IF($C$4="Constant Exchange rate",IF(B.Premiums_DATA!I127=0,0,B.Premiums_DATA!I127/ECO!S56))))</f>
        <v>182</v>
      </c>
      <c r="K138" s="74">
        <f>IF($C$4="National Currency",IF(B.Premiums_DATA!J127=0,0,B.Premiums_DATA!J127),IF($C$4="Current Exchange rate",IF(B.Premiums_DATA!J127=0,0,B.Premiums_DATA!J127/ECO!T21),IF($C$4="Constant Exchange rate",IF(B.Premiums_DATA!J127=0,0,B.Premiums_DATA!J127/ECO!T56))))</f>
        <v>188</v>
      </c>
      <c r="L138" s="74">
        <f>IF($C$4="National Currency",IF(B.Premiums_DATA!K127=0,0,B.Premiums_DATA!K127),IF($C$4="Current Exchange rate",IF(B.Premiums_DATA!K127=0,0,B.Premiums_DATA!K127/ECO!U21),IF($C$4="Constant Exchange rate",IF(B.Premiums_DATA!K127=0,0,B.Premiums_DATA!K127/ECO!U56))))</f>
        <v>83</v>
      </c>
      <c r="M138" s="74">
        <f>IF($C$4="National Currency",IF(B.Premiums_DATA!L127=0,0,B.Premiums_DATA!L127),IF($C$4="Current Exchange rate",IF(B.Premiums_DATA!L127=0,0,B.Premiums_DATA!L127/ECO!V21),IF($C$4="Constant Exchange rate",IF(B.Premiums_DATA!L127=0,0,B.Premiums_DATA!L127/ECO!V56))))</f>
        <v>91</v>
      </c>
      <c r="N138" s="74">
        <f>IF($C$4="National Currency",IF(B.Premiums_DATA!M127=0,0,B.Premiums_DATA!M127),IF($C$4="Current Exchange rate",IF(B.Premiums_DATA!M127=0,0,B.Premiums_DATA!M127/ECO!W21),IF($C$4="Constant Exchange rate",IF(B.Premiums_DATA!M127=0,0,B.Premiums_DATA!M127/ECO!W56))))</f>
        <v>98</v>
      </c>
      <c r="O138" s="74">
        <f>IF($C$4="National Currency",IF(B.Premiums_DATA!N127=0,0,B.Premiums_DATA!N127),IF($C$4="Current Exchange rate",IF(B.Premiums_DATA!N127=0,0,B.Premiums_DATA!N127/ECO!X21),IF($C$4="Constant Exchange rate",IF(B.Premiums_DATA!N127=0,0,B.Premiums_DATA!N127/ECO!X56))))</f>
        <v>95</v>
      </c>
      <c r="P138" s="220">
        <f>IF($C$4="National Currency",IF(B.Premiums_DATA!O127=0,0,B.Premiums_DATA!O127),IF($C$4="Current Exchange rate",IF(B.Premiums_DATA!O127=0,0,B.Premiums_DATA!O127/ECO!Y21),IF($C$4="Constant Exchange rate",IF(B.Premiums_DATA!O127=0,0,B.Premiums_DATA!O127/ECO!Y56))))</f>
        <v>0</v>
      </c>
      <c r="Q138" s="48">
        <f t="shared" si="36"/>
        <v>0.15791343446729092</v>
      </c>
      <c r="R138" s="48">
        <f t="shared" si="37"/>
        <v>-3.0612244897959218E-2</v>
      </c>
      <c r="S138" s="48">
        <f t="shared" si="38"/>
        <v>-0.34931506849315064</v>
      </c>
    </row>
    <row r="139" spans="3:19" ht="15" x14ac:dyDescent="0.25">
      <c r="C139" s="256"/>
      <c r="D139" s="257"/>
      <c r="E139" s="45" t="s">
        <v>12</v>
      </c>
      <c r="F139" s="74">
        <f>IF($C$4="National Currency",IF(B.Premiums_DATA!E128=0,0,B.Premiums_DATA!E128),IF($C$4="Current Exchange rate",IF(B.Premiums_DATA!E128=0,0,B.Premiums_DATA!E128/ECO!O22),IF($C$4="Constant Exchange rate",IF(B.Premiums_DATA!E128=0,0,B.Premiums_DATA!E128/ECO!O57))))</f>
        <v>0</v>
      </c>
      <c r="G139" s="74">
        <f>IF($C$4="National Currency",IF(B.Premiums_DATA!F128=0,0,B.Premiums_DATA!F128),IF($C$4="Current Exchange rate",IF(B.Premiums_DATA!F128=0,0,B.Premiums_DATA!F128/ECO!P22),IF($C$4="Constant Exchange rate",IF(B.Premiums_DATA!F128=0,0,B.Premiums_DATA!F128/ECO!P57))))</f>
        <v>0</v>
      </c>
      <c r="H139" s="74">
        <f>IF($C$4="National Currency",IF(B.Premiums_DATA!G128=0,0,B.Premiums_DATA!G128),IF($C$4="Current Exchange rate",IF(B.Premiums_DATA!G128=0,0,B.Premiums_DATA!G128/ECO!Q22),IF($C$4="Constant Exchange rate",IF(B.Premiums_DATA!G128=0,0,B.Premiums_DATA!G128/ECO!Q57))))</f>
        <v>0</v>
      </c>
      <c r="I139" s="74">
        <f>IF($C$4="National Currency",IF(B.Premiums_DATA!H128=0,0,B.Premiums_DATA!H128),IF($C$4="Current Exchange rate",IF(B.Premiums_DATA!H128=0,0,B.Premiums_DATA!H128/ECO!R22),IF($C$4="Constant Exchange rate",IF(B.Premiums_DATA!H128=0,0,B.Premiums_DATA!H128/ECO!R57))))</f>
        <v>0</v>
      </c>
      <c r="J139" s="74">
        <f>IF($C$4="National Currency",IF(B.Premiums_DATA!I128=0,0,B.Premiums_DATA!I128),IF($C$4="Current Exchange rate",IF(B.Premiums_DATA!I128=0,0,B.Premiums_DATA!I128/ECO!S22),IF($C$4="Constant Exchange rate",IF(B.Premiums_DATA!I128=0,0,B.Premiums_DATA!I128/ECO!S57))))</f>
        <v>0</v>
      </c>
      <c r="K139" s="74">
        <f>IF($C$4="National Currency",IF(B.Premiums_DATA!J128=0,0,B.Premiums_DATA!J128),IF($C$4="Current Exchange rate",IF(B.Premiums_DATA!J128=0,0,B.Premiums_DATA!J128/ECO!T22),IF($C$4="Constant Exchange rate",IF(B.Premiums_DATA!J128=0,0,B.Premiums_DATA!J128/ECO!T57))))</f>
        <v>0</v>
      </c>
      <c r="L139" s="74">
        <f>IF($C$4="National Currency",IF(B.Premiums_DATA!K128=0,0,B.Premiums_DATA!K128),IF($C$4="Current Exchange rate",IF(B.Premiums_DATA!K128=0,0,B.Premiums_DATA!K128/ECO!U22),IF($C$4="Constant Exchange rate",IF(B.Premiums_DATA!K128=0,0,B.Premiums_DATA!K128/ECO!U57))))</f>
        <v>0</v>
      </c>
      <c r="M139" s="74">
        <f>IF($C$4="National Currency",IF(B.Premiums_DATA!L128=0,0,B.Premiums_DATA!L128),IF($C$4="Current Exchange rate",IF(B.Premiums_DATA!L128=0,0,B.Premiums_DATA!L128/ECO!V22),IF($C$4="Constant Exchange rate",IF(B.Premiums_DATA!L128=0,0,B.Premiums_DATA!L128/ECO!V57))))</f>
        <v>0</v>
      </c>
      <c r="N139" s="74">
        <f>IF($C$4="National Currency",IF(B.Premiums_DATA!M128=0,0,B.Premiums_DATA!M128),IF($C$4="Current Exchange rate",IF(B.Premiums_DATA!M128=0,0,B.Premiums_DATA!M128/ECO!W22),IF($C$4="Constant Exchange rate",IF(B.Premiums_DATA!M128=0,0,B.Premiums_DATA!M128/ECO!W57))))</f>
        <v>67</v>
      </c>
      <c r="O139" s="74">
        <f>IF($C$4="National Currency",IF(B.Premiums_DATA!N128=0,0,B.Premiums_DATA!N128),IF($C$4="Current Exchange rate",IF(B.Premiums_DATA!N128=0,0,B.Premiums_DATA!N128/ECO!X22),IF($C$4="Constant Exchange rate",IF(B.Premiums_DATA!N128=0,0,B.Premiums_DATA!N128/ECO!X57))))</f>
        <v>0</v>
      </c>
      <c r="P139" s="220">
        <f>IF($C$4="National Currency",IF(B.Premiums_DATA!O128=0,0,B.Premiums_DATA!O128),IF($C$4="Current Exchange rate",IF(B.Premiums_DATA!O128=0,0,B.Premiums_DATA!O128/ECO!Y22),IF($C$4="Constant Exchange rate",IF(B.Premiums_DATA!O128=0,0,B.Premiums_DATA!O128/ECO!Y57))))</f>
        <v>0</v>
      </c>
      <c r="Q139" s="48">
        <f t="shared" si="36"/>
        <v>0</v>
      </c>
      <c r="R139" s="48" t="str">
        <f t="shared" si="37"/>
        <v>-</v>
      </c>
      <c r="S139" s="48" t="str">
        <f t="shared" si="38"/>
        <v>-</v>
      </c>
    </row>
    <row r="140" spans="3:19" ht="15" x14ac:dyDescent="0.25">
      <c r="C140" s="256"/>
      <c r="D140" s="257"/>
      <c r="E140" s="45" t="s">
        <v>13</v>
      </c>
      <c r="F140" s="74">
        <f>IF($C$4="National Currency",IF(B.Premiums_DATA!E129=0,0,B.Premiums_DATA!E129),IF($C$4="Current Exchange rate",IF(B.Premiums_DATA!E129=0,0,B.Premiums_DATA!E129/ECO!O23),IF($C$4="Constant Exchange rate",IF(B.Premiums_DATA!E129=0,0,B.Premiums_DATA!E129/ECO!O58))))</f>
        <v>0</v>
      </c>
      <c r="G140" s="74">
        <f>IF($C$4="National Currency",IF(B.Premiums_DATA!F129=0,0,B.Premiums_DATA!F129),IF($C$4="Current Exchange rate",IF(B.Premiums_DATA!F129=0,0,B.Premiums_DATA!F129/ECO!P23),IF($C$4="Constant Exchange rate",IF(B.Premiums_DATA!F129=0,0,B.Premiums_DATA!F129/ECO!P58))))</f>
        <v>0</v>
      </c>
      <c r="H140" s="74">
        <f>IF($C$4="National Currency",IF(B.Premiums_DATA!G129=0,0,B.Premiums_DATA!G129),IF($C$4="Current Exchange rate",IF(B.Premiums_DATA!G129=0,0,B.Premiums_DATA!G129/ECO!Q23),IF($C$4="Constant Exchange rate",IF(B.Premiums_DATA!G129=0,0,B.Premiums_DATA!G129/ECO!Q58))))</f>
        <v>0</v>
      </c>
      <c r="I140" s="74">
        <f>IF($C$4="National Currency",IF(B.Premiums_DATA!H129=0,0,B.Premiums_DATA!H129),IF($C$4="Current Exchange rate",IF(B.Premiums_DATA!H129=0,0,B.Premiums_DATA!H129/ECO!R23),IF($C$4="Constant Exchange rate",IF(B.Premiums_DATA!H129=0,0,B.Premiums_DATA!H129/ECO!R58))))</f>
        <v>0</v>
      </c>
      <c r="J140" s="74">
        <f>IF($C$4="National Currency",IF(B.Premiums_DATA!I129=0,0,B.Premiums_DATA!I129),IF($C$4="Current Exchange rate",IF(B.Premiums_DATA!I129=0,0,B.Premiums_DATA!I129/ECO!S23),IF($C$4="Constant Exchange rate",IF(B.Premiums_DATA!I129=0,0,B.Premiums_DATA!I129/ECO!S58))))</f>
        <v>0</v>
      </c>
      <c r="K140" s="74">
        <f>IF($C$4="National Currency",IF(B.Premiums_DATA!J129=0,0,B.Premiums_DATA!J129),IF($C$4="Current Exchange rate",IF(B.Premiums_DATA!J129=0,0,B.Premiums_DATA!J129/ECO!T23),IF($C$4="Constant Exchange rate",IF(B.Premiums_DATA!J129=0,0,B.Premiums_DATA!J129/ECO!T58))))</f>
        <v>0</v>
      </c>
      <c r="L140" s="74">
        <f>IF($C$4="National Currency",IF(B.Premiums_DATA!K129=0,0,B.Premiums_DATA!K129),IF($C$4="Current Exchange rate",IF(B.Premiums_DATA!K129=0,0,B.Premiums_DATA!K129/ECO!U23),IF($C$4="Constant Exchange rate",IF(B.Premiums_DATA!K129=0,0,B.Premiums_DATA!K129/ECO!U58))))</f>
        <v>0</v>
      </c>
      <c r="M140" s="74">
        <f>IF($C$4="National Currency",IF(B.Premiums_DATA!L129=0,0,B.Premiums_DATA!L129),IF($C$4="Current Exchange rate",IF(B.Premiums_DATA!L129=0,0,B.Premiums_DATA!L129/ECO!V23),IF($C$4="Constant Exchange rate",IF(B.Premiums_DATA!L129=0,0,B.Premiums_DATA!L129/ECO!V58))))</f>
        <v>0</v>
      </c>
      <c r="N140" s="74">
        <f>IF($C$4="National Currency",IF(B.Premiums_DATA!M129=0,0,B.Premiums_DATA!M129),IF($C$4="Current Exchange rate",IF(B.Premiums_DATA!M129=0,0,B.Premiums_DATA!M129/ECO!W23),IF($C$4="Constant Exchange rate",IF(B.Premiums_DATA!M129=0,0,B.Premiums_DATA!M129/ECO!W58))))</f>
        <v>0</v>
      </c>
      <c r="O140" s="74">
        <f>IF($C$4="National Currency",IF(B.Premiums_DATA!N129=0,0,B.Premiums_DATA!N129),IF($C$4="Current Exchange rate",IF(B.Premiums_DATA!N129=0,0,B.Premiums_DATA!N129/ECO!X23),IF($C$4="Constant Exchange rate",IF(B.Premiums_DATA!N129=0,0,B.Premiums_DATA!N129/ECO!X58))))</f>
        <v>0</v>
      </c>
      <c r="P140" s="220">
        <f>IF($C$4="National Currency",IF(B.Premiums_DATA!O129=0,0,B.Premiums_DATA!O129),IF($C$4="Current Exchange rate",IF(B.Premiums_DATA!O129=0,0,B.Premiums_DATA!O129/ECO!Y23),IF($C$4="Constant Exchange rate",IF(B.Premiums_DATA!O129=0,0,B.Premiums_DATA!O129/ECO!Y58))))</f>
        <v>0</v>
      </c>
      <c r="Q140" s="48">
        <f t="shared" si="36"/>
        <v>0</v>
      </c>
      <c r="R140" s="48" t="str">
        <f t="shared" si="37"/>
        <v>-</v>
      </c>
      <c r="S140" s="48" t="str">
        <f t="shared" si="38"/>
        <v>-</v>
      </c>
    </row>
    <row r="141" spans="3:19" ht="15" x14ac:dyDescent="0.25">
      <c r="C141" s="256"/>
      <c r="D141" s="257"/>
      <c r="E141" s="45" t="s">
        <v>14</v>
      </c>
      <c r="F141" s="74">
        <f>IF($C$4="National Currency",IF(B.Premiums_DATA!E130=0,0,B.Premiums_DATA!E130),IF($C$4="Current Exchange rate",IF(B.Premiums_DATA!E130=0,0,B.Premiums_DATA!E130/ECO!O24),IF($C$4="Constant Exchange rate",IF(B.Premiums_DATA!E130=0,0,B.Premiums_DATA!E130/ECO!O59))))</f>
        <v>0</v>
      </c>
      <c r="G141" s="74">
        <f>IF($C$4="National Currency",IF(B.Premiums_DATA!F130=0,0,B.Premiums_DATA!F130),IF($C$4="Current Exchange rate",IF(B.Premiums_DATA!F130=0,0,B.Premiums_DATA!F130/ECO!P24),IF($C$4="Constant Exchange rate",IF(B.Premiums_DATA!F130=0,0,B.Premiums_DATA!F130/ECO!P59))))</f>
        <v>0</v>
      </c>
      <c r="H141" s="74">
        <f>IF($C$4="National Currency",IF(B.Premiums_DATA!G130=0,0,B.Premiums_DATA!G130),IF($C$4="Current Exchange rate",IF(B.Premiums_DATA!G130=0,0,B.Premiums_DATA!G130/ECO!Q24),IF($C$4="Constant Exchange rate",IF(B.Premiums_DATA!G130=0,0,B.Premiums_DATA!G130/ECO!Q59))))</f>
        <v>0</v>
      </c>
      <c r="I141" s="74">
        <f>IF($C$4="National Currency",IF(B.Premiums_DATA!H130=0,0,B.Premiums_DATA!H130),IF($C$4="Current Exchange rate",IF(B.Premiums_DATA!H130=0,0,B.Premiums_DATA!H130/ECO!R24),IF($C$4="Constant Exchange rate",IF(B.Premiums_DATA!H130=0,0,B.Premiums_DATA!H130/ECO!R59))))</f>
        <v>0</v>
      </c>
      <c r="J141" s="74">
        <f>IF($C$4="National Currency",IF(B.Premiums_DATA!I130=0,0,B.Premiums_DATA!I130),IF($C$4="Current Exchange rate",IF(B.Premiums_DATA!I130=0,0,B.Premiums_DATA!I130/ECO!S24),IF($C$4="Constant Exchange rate",IF(B.Premiums_DATA!I130=0,0,B.Premiums_DATA!I130/ECO!S59))))</f>
        <v>0</v>
      </c>
      <c r="K141" s="74">
        <f>IF($C$4="National Currency",IF(B.Premiums_DATA!J130=0,0,B.Premiums_DATA!J130),IF($C$4="Current Exchange rate",IF(B.Premiums_DATA!J130=0,0,B.Premiums_DATA!J130/ECO!T24),IF($C$4="Constant Exchange rate",IF(B.Premiums_DATA!J130=0,0,B.Premiums_DATA!J130/ECO!T59))))</f>
        <v>0</v>
      </c>
      <c r="L141" s="74">
        <f>IF($C$4="National Currency",IF(B.Premiums_DATA!K130=0,0,B.Premiums_DATA!K130),IF($C$4="Current Exchange rate",IF(B.Premiums_DATA!K130=0,0,B.Premiums_DATA!K130/ECO!U24),IF($C$4="Constant Exchange rate",IF(B.Premiums_DATA!K130=0,0,B.Premiums_DATA!K130/ECO!U59))))</f>
        <v>0</v>
      </c>
      <c r="M141" s="74">
        <f>IF($C$4="National Currency",IF(B.Premiums_DATA!L130=0,0,B.Premiums_DATA!L130),IF($C$4="Current Exchange rate",IF(B.Premiums_DATA!L130=0,0,B.Premiums_DATA!L130/ECO!V24),IF($C$4="Constant Exchange rate",IF(B.Premiums_DATA!L130=0,0,B.Premiums_DATA!L130/ECO!V59))))</f>
        <v>0</v>
      </c>
      <c r="N141" s="74">
        <f>IF($C$4="National Currency",IF(B.Premiums_DATA!M130=0,0,B.Premiums_DATA!M130),IF($C$4="Current Exchange rate",IF(B.Premiums_DATA!M130=0,0,B.Premiums_DATA!M130/ECO!W24),IF($C$4="Constant Exchange rate",IF(B.Premiums_DATA!M130=0,0,B.Premiums_DATA!M130/ECO!W59))))</f>
        <v>0</v>
      </c>
      <c r="O141" s="74">
        <f>IF($C$4="National Currency",IF(B.Premiums_DATA!N130=0,0,B.Premiums_DATA!N130),IF($C$4="Current Exchange rate",IF(B.Premiums_DATA!N130=0,0,B.Premiums_DATA!N130/ECO!X24),IF($C$4="Constant Exchange rate",IF(B.Premiums_DATA!N130=0,0,B.Premiums_DATA!N130/ECO!X59))))</f>
        <v>0</v>
      </c>
      <c r="P141" s="220">
        <f>IF($C$4="National Currency",IF(B.Premiums_DATA!O130=0,0,B.Premiums_DATA!O130),IF($C$4="Current Exchange rate",IF(B.Premiums_DATA!O130=0,0,B.Premiums_DATA!O130/ECO!Y24),IF($C$4="Constant Exchange rate",IF(B.Premiums_DATA!O130=0,0,B.Premiums_DATA!O130/ECO!Y59))))</f>
        <v>0</v>
      </c>
      <c r="Q141" s="48">
        <f t="shared" si="36"/>
        <v>0</v>
      </c>
      <c r="R141" s="48" t="str">
        <f t="shared" si="37"/>
        <v>-</v>
      </c>
      <c r="S141" s="48" t="str">
        <f t="shared" si="38"/>
        <v>-</v>
      </c>
    </row>
    <row r="142" spans="3:19" ht="15" x14ac:dyDescent="0.25">
      <c r="C142" s="256"/>
      <c r="D142" s="257"/>
      <c r="E142" s="45" t="s">
        <v>15</v>
      </c>
      <c r="F142" s="74">
        <f>IF($C$4="National Currency",IF(B.Premiums_DATA!E131=0,0,B.Premiums_DATA!E131),IF($C$4="Current Exchange rate",IF(B.Premiums_DATA!E131=0,0,B.Premiums_DATA!E131/ECO!O25),IF($C$4="Constant Exchange rate",IF(B.Premiums_DATA!E131=0,0,B.Premiums_DATA!E131/ECO!O60))))</f>
        <v>0</v>
      </c>
      <c r="G142" s="74">
        <f>IF($C$4="National Currency",IF(B.Premiums_DATA!F131=0,0,B.Premiums_DATA!F131),IF($C$4="Current Exchange rate",IF(B.Premiums_DATA!F131=0,0,B.Premiums_DATA!F131/ECO!P25),IF($C$4="Constant Exchange rate",IF(B.Premiums_DATA!F131=0,0,B.Premiums_DATA!F131/ECO!P60))))</f>
        <v>0</v>
      </c>
      <c r="H142" s="74">
        <f>IF($C$4="National Currency",IF(B.Premiums_DATA!G131=0,0,B.Premiums_DATA!G131),IF($C$4="Current Exchange rate",IF(B.Premiums_DATA!G131=0,0,B.Premiums_DATA!G131/ECO!Q25),IF($C$4="Constant Exchange rate",IF(B.Premiums_DATA!G131=0,0,B.Premiums_DATA!G131/ECO!Q60))))</f>
        <v>0</v>
      </c>
      <c r="I142" s="74">
        <f>IF($C$4="National Currency",IF(B.Premiums_DATA!H131=0,0,B.Premiums_DATA!H131),IF($C$4="Current Exchange rate",IF(B.Premiums_DATA!H131=0,0,B.Premiums_DATA!H131/ECO!R25),IF($C$4="Constant Exchange rate",IF(B.Premiums_DATA!H131=0,0,B.Premiums_DATA!H131/ECO!R60))))</f>
        <v>0</v>
      </c>
      <c r="J142" s="74">
        <f>IF($C$4="National Currency",IF(B.Premiums_DATA!I131=0,0,B.Premiums_DATA!I131),IF($C$4="Current Exchange rate",IF(B.Premiums_DATA!I131=0,0,B.Premiums_DATA!I131/ECO!S25),IF($C$4="Constant Exchange rate",IF(B.Premiums_DATA!I131=0,0,B.Premiums_DATA!I131/ECO!S60))))</f>
        <v>0</v>
      </c>
      <c r="K142" s="74">
        <f>IF($C$4="National Currency",IF(B.Premiums_DATA!J131=0,0,B.Premiums_DATA!J131),IF($C$4="Current Exchange rate",IF(B.Premiums_DATA!J131=0,0,B.Premiums_DATA!J131/ECO!T25),IF($C$4="Constant Exchange rate",IF(B.Premiums_DATA!J131=0,0,B.Premiums_DATA!J131/ECO!T60))))</f>
        <v>0</v>
      </c>
      <c r="L142" s="74">
        <f>IF($C$4="National Currency",IF(B.Premiums_DATA!K131=0,0,B.Premiums_DATA!K131),IF($C$4="Current Exchange rate",IF(B.Premiums_DATA!K131=0,0,B.Premiums_DATA!K131/ECO!U25),IF($C$4="Constant Exchange rate",IF(B.Premiums_DATA!K131=0,0,B.Premiums_DATA!K131/ECO!U60))))</f>
        <v>0</v>
      </c>
      <c r="M142" s="74">
        <f>IF($C$4="National Currency",IF(B.Premiums_DATA!L131=0,0,B.Premiums_DATA!L131),IF($C$4="Current Exchange rate",IF(B.Premiums_DATA!L131=0,0,B.Premiums_DATA!L131/ECO!V25),IF($C$4="Constant Exchange rate",IF(B.Premiums_DATA!L131=0,0,B.Premiums_DATA!L131/ECO!V60))))</f>
        <v>0</v>
      </c>
      <c r="N142" s="74">
        <f>IF($C$4="National Currency",IF(B.Premiums_DATA!M131=0,0,B.Premiums_DATA!M131),IF($C$4="Current Exchange rate",IF(B.Premiums_DATA!M131=0,0,B.Premiums_DATA!M131/ECO!W25),IF($C$4="Constant Exchange rate",IF(B.Premiums_DATA!M131=0,0,B.Premiums_DATA!M131/ECO!W60))))</f>
        <v>0</v>
      </c>
      <c r="O142" s="74">
        <f>IF($C$4="National Currency",IF(B.Premiums_DATA!N131=0,0,B.Premiums_DATA!N131),IF($C$4="Current Exchange rate",IF(B.Premiums_DATA!N131=0,0,B.Premiums_DATA!N131/ECO!X25),IF($C$4="Constant Exchange rate",IF(B.Premiums_DATA!N131=0,0,B.Premiums_DATA!N131/ECO!X60))))</f>
        <v>0</v>
      </c>
      <c r="P142" s="220">
        <f>IF($C$4="National Currency",IF(B.Premiums_DATA!O131=0,0,B.Premiums_DATA!O131),IF($C$4="Current Exchange rate",IF(B.Premiums_DATA!O131=0,0,B.Premiums_DATA!O131/ECO!Y25),IF($C$4="Constant Exchange rate",IF(B.Premiums_DATA!O131=0,0,B.Premiums_DATA!O131/ECO!Y60))))</f>
        <v>0</v>
      </c>
      <c r="Q142" s="48">
        <f t="shared" si="36"/>
        <v>0</v>
      </c>
      <c r="R142" s="48" t="str">
        <f t="shared" si="37"/>
        <v>-</v>
      </c>
      <c r="S142" s="48" t="str">
        <f t="shared" si="38"/>
        <v>-</v>
      </c>
    </row>
    <row r="143" spans="3:19" ht="15" x14ac:dyDescent="0.25">
      <c r="C143" s="256"/>
      <c r="D143" s="257"/>
      <c r="E143" s="45" t="s">
        <v>16</v>
      </c>
      <c r="F143" s="74">
        <f>IF($C$4="National Currency",IF(B.Premiums_DATA!E132=0,0,B.Premiums_DATA!E132),IF($C$4="Current Exchange rate",IF(B.Premiums_DATA!E132=0,0,B.Premiums_DATA!E132/ECO!O26),IF($C$4="Constant Exchange rate",IF(B.Premiums_DATA!E132=0,0,B.Premiums_DATA!E132/ECO!O61))))</f>
        <v>0</v>
      </c>
      <c r="G143" s="74">
        <f>IF($C$4="National Currency",IF(B.Premiums_DATA!F132=0,0,B.Premiums_DATA!F132),IF($C$4="Current Exchange rate",IF(B.Premiums_DATA!F132=0,0,B.Premiums_DATA!F132/ECO!P26),IF($C$4="Constant Exchange rate",IF(B.Premiums_DATA!F132=0,0,B.Premiums_DATA!F132/ECO!P61))))</f>
        <v>0</v>
      </c>
      <c r="H143" s="74">
        <f>IF($C$4="National Currency",IF(B.Premiums_DATA!G132=0,0,B.Premiums_DATA!G132),IF($C$4="Current Exchange rate",IF(B.Premiums_DATA!G132=0,0,B.Premiums_DATA!G132/ECO!Q26),IF($C$4="Constant Exchange rate",IF(B.Premiums_DATA!G132=0,0,B.Premiums_DATA!G132/ECO!Q61))))</f>
        <v>0</v>
      </c>
      <c r="I143" s="74">
        <f>IF($C$4="National Currency",IF(B.Premiums_DATA!H132=0,0,B.Premiums_DATA!H132),IF($C$4="Current Exchange rate",IF(B.Premiums_DATA!H132=0,0,B.Premiums_DATA!H132/ECO!R26),IF($C$4="Constant Exchange rate",IF(B.Premiums_DATA!H132=0,0,B.Premiums_DATA!H132/ECO!R61))))</f>
        <v>0</v>
      </c>
      <c r="J143" s="74">
        <f>IF($C$4="National Currency",IF(B.Premiums_DATA!I132=0,0,B.Premiums_DATA!I132),IF($C$4="Current Exchange rate",IF(B.Premiums_DATA!I132=0,0,B.Premiums_DATA!I132/ECO!S26),IF($C$4="Constant Exchange rate",IF(B.Premiums_DATA!I132=0,0,B.Premiums_DATA!I132/ECO!S61))))</f>
        <v>0</v>
      </c>
      <c r="K143" s="74">
        <f>IF($C$4="National Currency",IF(B.Premiums_DATA!J132=0,0,B.Premiums_DATA!J132),IF($C$4="Current Exchange rate",IF(B.Premiums_DATA!J132=0,0,B.Premiums_DATA!J132/ECO!T26),IF($C$4="Constant Exchange rate",IF(B.Premiums_DATA!J132=0,0,B.Premiums_DATA!J132/ECO!T61))))</f>
        <v>0</v>
      </c>
      <c r="L143" s="74">
        <f>IF($C$4="National Currency",IF(B.Premiums_DATA!K132=0,0,B.Premiums_DATA!K132),IF($C$4="Current Exchange rate",IF(B.Premiums_DATA!K132=0,0,B.Premiums_DATA!K132/ECO!U26),IF($C$4="Constant Exchange rate",IF(B.Premiums_DATA!K132=0,0,B.Premiums_DATA!K132/ECO!U61))))</f>
        <v>0</v>
      </c>
      <c r="M143" s="74">
        <f>IF($C$4="National Currency",IF(B.Premiums_DATA!L132=0,0,B.Premiums_DATA!L132),IF($C$4="Current Exchange rate",IF(B.Premiums_DATA!L132=0,0,B.Premiums_DATA!L132/ECO!V26),IF($C$4="Constant Exchange rate",IF(B.Premiums_DATA!L132=0,0,B.Premiums_DATA!L132/ECO!V61))))</f>
        <v>0</v>
      </c>
      <c r="N143" s="74">
        <f>IF($C$4="National Currency",IF(B.Premiums_DATA!M132=0,0,B.Premiums_DATA!M132),IF($C$4="Current Exchange rate",IF(B.Premiums_DATA!M132=0,0,B.Premiums_DATA!M132/ECO!W26),IF($C$4="Constant Exchange rate",IF(B.Premiums_DATA!M132=0,0,B.Premiums_DATA!M132/ECO!W61))))</f>
        <v>0</v>
      </c>
      <c r="O143" s="74">
        <f>IF($C$4="National Currency",IF(B.Premiums_DATA!N132=0,0,B.Premiums_DATA!N132),IF($C$4="Current Exchange rate",IF(B.Premiums_DATA!N132=0,0,B.Premiums_DATA!N132/ECO!X26),IF($C$4="Constant Exchange rate",IF(B.Premiums_DATA!N132=0,0,B.Premiums_DATA!N132/ECO!X61))))</f>
        <v>0</v>
      </c>
      <c r="P143" s="220">
        <f>IF($C$4="National Currency",IF(B.Premiums_DATA!O132=0,0,B.Premiums_DATA!O132),IF($C$4="Current Exchange rate",IF(B.Premiums_DATA!O132=0,0,B.Premiums_DATA!O132/ECO!Y26),IF($C$4="Constant Exchange rate",IF(B.Premiums_DATA!O132=0,0,B.Premiums_DATA!O132/ECO!Y61))))</f>
        <v>0</v>
      </c>
      <c r="Q143" s="48">
        <f t="shared" si="36"/>
        <v>0</v>
      </c>
      <c r="R143" s="48" t="str">
        <f t="shared" si="37"/>
        <v>-</v>
      </c>
      <c r="S143" s="48" t="str">
        <f t="shared" si="38"/>
        <v>-</v>
      </c>
    </row>
    <row r="144" spans="3:19" ht="15" x14ac:dyDescent="0.25">
      <c r="C144" s="256"/>
      <c r="D144" s="257"/>
      <c r="E144" s="45" t="s">
        <v>17</v>
      </c>
      <c r="F144" s="74">
        <f>IF($C$4="National Currency",IF(B.Premiums_DATA!E133=0,0,B.Premiums_DATA!E133),IF($C$4="Current Exchange rate",IF(B.Premiums_DATA!E133=0,0,B.Premiums_DATA!E133/ECO!O27),IF($C$4="Constant Exchange rate",IF(B.Premiums_DATA!E133=0,0,B.Premiums_DATA!E133/ECO!O62))))</f>
        <v>224</v>
      </c>
      <c r="G144" s="74">
        <f>IF($C$4="National Currency",IF(B.Premiums_DATA!F133=0,0,B.Premiums_DATA!F133),IF($C$4="Current Exchange rate",IF(B.Premiums_DATA!F133=0,0,B.Premiums_DATA!F133/ECO!P27),IF($C$4="Constant Exchange rate",IF(B.Premiums_DATA!F133=0,0,B.Premiums_DATA!F133/ECO!P62))))</f>
        <v>1557</v>
      </c>
      <c r="H144" s="74">
        <f>IF($C$4="National Currency",IF(B.Premiums_DATA!G133=0,0,B.Premiums_DATA!G133),IF($C$4="Current Exchange rate",IF(B.Premiums_DATA!G133=0,0,B.Premiums_DATA!G133/ECO!Q27),IF($C$4="Constant Exchange rate",IF(B.Premiums_DATA!G133=0,0,B.Premiums_DATA!G133/ECO!Q62))))</f>
        <v>1649</v>
      </c>
      <c r="I144" s="74">
        <f>IF($C$4="National Currency",IF(B.Premiums_DATA!H133=0,0,B.Premiums_DATA!H133),IF($C$4="Current Exchange rate",IF(B.Premiums_DATA!H133=0,0,B.Premiums_DATA!H133/ECO!R27),IF($C$4="Constant Exchange rate",IF(B.Premiums_DATA!H133=0,0,B.Premiums_DATA!H133/ECO!R62))))</f>
        <v>1560</v>
      </c>
      <c r="J144" s="74">
        <f>IF($C$4="National Currency",IF(B.Premiums_DATA!I133=0,0,B.Premiums_DATA!I133),IF($C$4="Current Exchange rate",IF(B.Premiums_DATA!I133=0,0,B.Premiums_DATA!I133/ECO!S27),IF($C$4="Constant Exchange rate",IF(B.Premiums_DATA!I133=0,0,B.Premiums_DATA!I133/ECO!S62))))</f>
        <v>1722</v>
      </c>
      <c r="K144" s="74">
        <f>IF($C$4="National Currency",IF(B.Premiums_DATA!J133=0,0,B.Premiums_DATA!J133),IF($C$4="Current Exchange rate",IF(B.Premiums_DATA!J133=0,0,B.Premiums_DATA!J133/ECO!T27),IF($C$4="Constant Exchange rate",IF(B.Premiums_DATA!J133=0,0,B.Premiums_DATA!J133/ECO!T62))))</f>
        <v>1778</v>
      </c>
      <c r="L144" s="74">
        <f>IF($C$4="National Currency",IF(B.Premiums_DATA!K133=0,0,B.Premiums_DATA!K133),IF($C$4="Current Exchange rate",IF(B.Premiums_DATA!K133=0,0,B.Premiums_DATA!K133/ECO!U27),IF($C$4="Constant Exchange rate",IF(B.Premiums_DATA!K133=0,0,B.Premiums_DATA!K133/ECO!U62))))</f>
        <v>355</v>
      </c>
      <c r="M144" s="74">
        <f>IF($C$4="National Currency",IF(B.Premiums_DATA!L133=0,0,B.Premiums_DATA!L133),IF($C$4="Current Exchange rate",IF(B.Premiums_DATA!L133=0,0,B.Premiums_DATA!L133/ECO!V27),IF($C$4="Constant Exchange rate",IF(B.Premiums_DATA!L133=0,0,B.Premiums_DATA!L133/ECO!V62))))</f>
        <v>416</v>
      </c>
      <c r="N144" s="74">
        <f>IF($C$4="National Currency",IF(B.Premiums_DATA!M133=0,0,B.Premiums_DATA!M133),IF($C$4="Current Exchange rate",IF(B.Premiums_DATA!M133=0,0,B.Premiums_DATA!M133/ECO!W27),IF($C$4="Constant Exchange rate",IF(B.Premiums_DATA!M133=0,0,B.Premiums_DATA!M133/ECO!W62))))</f>
        <v>399</v>
      </c>
      <c r="O144" s="74">
        <f>IF($C$4="National Currency",IF(B.Premiums_DATA!N133=0,0,B.Premiums_DATA!N133),IF($C$4="Current Exchange rate",IF(B.Premiums_DATA!N133=0,0,B.Premiums_DATA!N133/ECO!X27),IF($C$4="Constant Exchange rate",IF(B.Premiums_DATA!N133=0,0,B.Premiums_DATA!N133/ECO!X62))))</f>
        <v>373</v>
      </c>
      <c r="P144" s="220">
        <f>IF($C$4="National Currency",IF(B.Premiums_DATA!O133=0,0,B.Premiums_DATA!O133),IF($C$4="Current Exchange rate",IF(B.Premiums_DATA!O133=0,0,B.Premiums_DATA!O133/ECO!Y27),IF($C$4="Constant Exchange rate",IF(B.Premiums_DATA!O133=0,0,B.Premiums_DATA!O133/ECO!Y62))))</f>
        <v>0</v>
      </c>
      <c r="Q144" s="48">
        <f t="shared" si="36"/>
        <v>0.62001801111894228</v>
      </c>
      <c r="R144" s="48">
        <f t="shared" si="37"/>
        <v>-6.5162907268170422E-2</v>
      </c>
      <c r="S144" s="48">
        <f t="shared" si="38"/>
        <v>0.6651785714285714</v>
      </c>
    </row>
    <row r="145" spans="3:19" ht="15" x14ac:dyDescent="0.25">
      <c r="C145" s="256"/>
      <c r="D145" s="257"/>
      <c r="E145" s="45" t="s">
        <v>18</v>
      </c>
      <c r="F145" s="74">
        <f>IF($C$4="National Currency",IF(B.Premiums_DATA!E134=0,0,B.Premiums_DATA!E134),IF($C$4="Current Exchange rate",IF(B.Premiums_DATA!E134=0,0,B.Premiums_DATA!E134/ECO!O28),IF($C$4="Constant Exchange rate",IF(B.Premiums_DATA!E134=0,0,B.Premiums_DATA!E134/ECO!O63))))</f>
        <v>0</v>
      </c>
      <c r="G145" s="74">
        <f>IF($C$4="National Currency",IF(B.Premiums_DATA!F134=0,0,B.Premiums_DATA!F134),IF($C$4="Current Exchange rate",IF(B.Premiums_DATA!F134=0,0,B.Premiums_DATA!F134/ECO!P28),IF($C$4="Constant Exchange rate",IF(B.Premiums_DATA!F134=0,0,B.Premiums_DATA!F134/ECO!P63))))</f>
        <v>0</v>
      </c>
      <c r="H145" s="74">
        <f>IF($C$4="National Currency",IF(B.Premiums_DATA!G134=0,0,B.Premiums_DATA!G134),IF($C$4="Current Exchange rate",IF(B.Premiums_DATA!G134=0,0,B.Premiums_DATA!G134/ECO!Q28),IF($C$4="Constant Exchange rate",IF(B.Premiums_DATA!G134=0,0,B.Premiums_DATA!G134/ECO!Q63))))</f>
        <v>0</v>
      </c>
      <c r="I145" s="74">
        <f>IF($C$4="National Currency",IF(B.Premiums_DATA!H134=0,0,B.Premiums_DATA!H134),IF($C$4="Current Exchange rate",IF(B.Premiums_DATA!H134=0,0,B.Premiums_DATA!H134/ECO!R28),IF($C$4="Constant Exchange rate",IF(B.Premiums_DATA!H134=0,0,B.Premiums_DATA!H134/ECO!R63))))</f>
        <v>0</v>
      </c>
      <c r="J145" s="74">
        <f>IF($C$4="National Currency",IF(B.Premiums_DATA!I134=0,0,B.Premiums_DATA!I134),IF($C$4="Current Exchange rate",IF(B.Premiums_DATA!I134=0,0,B.Premiums_DATA!I134/ECO!S28),IF($C$4="Constant Exchange rate",IF(B.Premiums_DATA!I134=0,0,B.Premiums_DATA!I134/ECO!S63))))</f>
        <v>0</v>
      </c>
      <c r="K145" s="74">
        <f>IF($C$4="National Currency",IF(B.Premiums_DATA!J134=0,0,B.Premiums_DATA!J134),IF($C$4="Current Exchange rate",IF(B.Premiums_DATA!J134=0,0,B.Premiums_DATA!J134/ECO!T28),IF($C$4="Constant Exchange rate",IF(B.Premiums_DATA!J134=0,0,B.Premiums_DATA!J134/ECO!T63))))</f>
        <v>0</v>
      </c>
      <c r="L145" s="74">
        <f>IF($C$4="National Currency",IF(B.Premiums_DATA!K134=0,0,B.Premiums_DATA!K134),IF($C$4="Current Exchange rate",IF(B.Premiums_DATA!K134=0,0,B.Premiums_DATA!K134/ECO!U28),IF($C$4="Constant Exchange rate",IF(B.Premiums_DATA!K134=0,0,B.Premiums_DATA!K134/ECO!U63))))</f>
        <v>0</v>
      </c>
      <c r="M145" s="74">
        <f>IF($C$4="National Currency",IF(B.Premiums_DATA!L134=0,0,B.Premiums_DATA!L134),IF($C$4="Current Exchange rate",IF(B.Premiums_DATA!L134=0,0,B.Premiums_DATA!L134/ECO!V28),IF($C$4="Constant Exchange rate",IF(B.Premiums_DATA!L134=0,0,B.Premiums_DATA!L134/ECO!V63))))</f>
        <v>0</v>
      </c>
      <c r="N145" s="74">
        <f>IF($C$4="National Currency",IF(B.Premiums_DATA!M134=0,0,B.Premiums_DATA!M134),IF($C$4="Current Exchange rate",IF(B.Premiums_DATA!M134=0,0,B.Premiums_DATA!M134/ECO!W28),IF($C$4="Constant Exchange rate",IF(B.Premiums_DATA!M134=0,0,B.Premiums_DATA!M134/ECO!W63))))</f>
        <v>0</v>
      </c>
      <c r="O145" s="74">
        <f>IF($C$4="National Currency",IF(B.Premiums_DATA!N134=0,0,B.Premiums_DATA!N134),IF($C$4="Current Exchange rate",IF(B.Premiums_DATA!N134=0,0,B.Premiums_DATA!N134/ECO!X28),IF($C$4="Constant Exchange rate",IF(B.Premiums_DATA!N134=0,0,B.Premiums_DATA!N134/ECO!X63))))</f>
        <v>0</v>
      </c>
      <c r="P145" s="220">
        <f>IF($C$4="National Currency",IF(B.Premiums_DATA!O134=0,0,B.Premiums_DATA!O134),IF($C$4="Current Exchange rate",IF(B.Premiums_DATA!O134=0,0,B.Premiums_DATA!O134/ECO!Y28),IF($C$4="Constant Exchange rate",IF(B.Premiums_DATA!O134=0,0,B.Premiums_DATA!O134/ECO!Y63))))</f>
        <v>0</v>
      </c>
      <c r="Q145" s="48">
        <f t="shared" si="36"/>
        <v>0</v>
      </c>
      <c r="R145" s="48" t="str">
        <f t="shared" si="37"/>
        <v>-</v>
      </c>
      <c r="S145" s="48" t="str">
        <f t="shared" si="38"/>
        <v>-</v>
      </c>
    </row>
    <row r="146" spans="3:19" ht="15" x14ac:dyDescent="0.25">
      <c r="C146" s="256"/>
      <c r="D146" s="257"/>
      <c r="E146" s="45" t="s">
        <v>19</v>
      </c>
      <c r="F146" s="74">
        <f>IF($C$4="National Currency",IF(B.Premiums_DATA!E135=0,0,B.Premiums_DATA!E135),IF($C$4="Current Exchange rate",IF(B.Premiums_DATA!E135=0,0,B.Premiums_DATA!E135/ECO!O29),IF($C$4="Constant Exchange rate",IF(B.Premiums_DATA!E135=0,0,B.Premiums_DATA!E135/ECO!O64))))</f>
        <v>0</v>
      </c>
      <c r="G146" s="74">
        <f>IF($C$4="National Currency",IF(B.Premiums_DATA!F135=0,0,B.Premiums_DATA!F135),IF($C$4="Current Exchange rate",IF(B.Premiums_DATA!F135=0,0,B.Premiums_DATA!F135/ECO!P29),IF($C$4="Constant Exchange rate",IF(B.Premiums_DATA!F135=0,0,B.Premiums_DATA!F135/ECO!P64))))</f>
        <v>0</v>
      </c>
      <c r="H146" s="74">
        <f>IF($C$4="National Currency",IF(B.Premiums_DATA!G135=0,0,B.Premiums_DATA!G135),IF($C$4="Current Exchange rate",IF(B.Premiums_DATA!G135=0,0,B.Premiums_DATA!G135/ECO!Q29),IF($C$4="Constant Exchange rate",IF(B.Premiums_DATA!G135=0,0,B.Premiums_DATA!G135/ECO!Q64))))</f>
        <v>0</v>
      </c>
      <c r="I146" s="74">
        <f>IF($C$4="National Currency",IF(B.Premiums_DATA!H135=0,0,B.Premiums_DATA!H135),IF($C$4="Current Exchange rate",IF(B.Premiums_DATA!H135=0,0,B.Premiums_DATA!H135/ECO!R29),IF($C$4="Constant Exchange rate",IF(B.Premiums_DATA!H135=0,0,B.Premiums_DATA!H135/ECO!R64))))</f>
        <v>0</v>
      </c>
      <c r="J146" s="74">
        <f>IF($C$4="National Currency",IF(B.Premiums_DATA!I135=0,0,B.Premiums_DATA!I135),IF($C$4="Current Exchange rate",IF(B.Premiums_DATA!I135=0,0,B.Premiums_DATA!I135/ECO!S29),IF($C$4="Constant Exchange rate",IF(B.Premiums_DATA!I135=0,0,B.Premiums_DATA!I135/ECO!S64))))</f>
        <v>0</v>
      </c>
      <c r="K146" s="74">
        <f>IF($C$4="National Currency",IF(B.Premiums_DATA!J135=0,0,B.Premiums_DATA!J135),IF($C$4="Current Exchange rate",IF(B.Premiums_DATA!J135=0,0,B.Premiums_DATA!J135/ECO!T29),IF($C$4="Constant Exchange rate",IF(B.Premiums_DATA!J135=0,0,B.Premiums_DATA!J135/ECO!T64))))</f>
        <v>0</v>
      </c>
      <c r="L146" s="74">
        <f>IF($C$4="National Currency",IF(B.Premiums_DATA!K135=0,0,B.Premiums_DATA!K135),IF($C$4="Current Exchange rate",IF(B.Premiums_DATA!K135=0,0,B.Premiums_DATA!K135/ECO!U29),IF($C$4="Constant Exchange rate",IF(B.Premiums_DATA!K135=0,0,B.Premiums_DATA!K135/ECO!U64))))</f>
        <v>0</v>
      </c>
      <c r="M146" s="74">
        <f>IF($C$4="National Currency",IF(B.Premiums_DATA!L135=0,0,B.Premiums_DATA!L135),IF($C$4="Current Exchange rate",IF(B.Premiums_DATA!L135=0,0,B.Premiums_DATA!L135/ECO!V29),IF($C$4="Constant Exchange rate",IF(B.Premiums_DATA!L135=0,0,B.Premiums_DATA!L135/ECO!V64))))</f>
        <v>0</v>
      </c>
      <c r="N146" s="74">
        <f>IF($C$4="National Currency",IF(B.Premiums_DATA!M135=0,0,B.Premiums_DATA!M135),IF($C$4="Current Exchange rate",IF(B.Premiums_DATA!M135=0,0,B.Premiums_DATA!M135/ECO!W29),IF($C$4="Constant Exchange rate",IF(B.Premiums_DATA!M135=0,0,B.Premiums_DATA!M135/ECO!W64))))</f>
        <v>0</v>
      </c>
      <c r="O146" s="74">
        <f>IF($C$4="National Currency",IF(B.Premiums_DATA!N135=0,0,B.Premiums_DATA!N135),IF($C$4="Current Exchange rate",IF(B.Premiums_DATA!N135=0,0,B.Premiums_DATA!N135/ECO!X29),IF($C$4="Constant Exchange rate",IF(B.Premiums_DATA!N135=0,0,B.Premiums_DATA!N135/ECO!X64))))</f>
        <v>0</v>
      </c>
      <c r="P146" s="220">
        <f>IF($C$4="National Currency",IF(B.Premiums_DATA!O135=0,0,B.Premiums_DATA!O135),IF($C$4="Current Exchange rate",IF(B.Premiums_DATA!O135=0,0,B.Premiums_DATA!O135/ECO!Y29),IF($C$4="Constant Exchange rate",IF(B.Premiums_DATA!O135=0,0,B.Premiums_DATA!O135/ECO!Y64))))</f>
        <v>0</v>
      </c>
      <c r="Q146" s="48">
        <f t="shared" si="36"/>
        <v>0</v>
      </c>
      <c r="R146" s="48" t="str">
        <f t="shared" si="37"/>
        <v>-</v>
      </c>
      <c r="S146" s="48" t="str">
        <f t="shared" si="38"/>
        <v>-</v>
      </c>
    </row>
    <row r="147" spans="3:19" ht="15" x14ac:dyDescent="0.25">
      <c r="C147" s="256"/>
      <c r="D147" s="257"/>
      <c r="E147" s="45" t="s">
        <v>20</v>
      </c>
      <c r="F147" s="74">
        <f>IF($C$4="National Currency",IF(B.Premiums_DATA!E136=0,0,B.Premiums_DATA!E136),IF($C$4="Current Exchange rate",IF(B.Premiums_DATA!E136=0,0,B.Premiums_DATA!E136/ECO!O30),IF($C$4="Constant Exchange rate",IF(B.Premiums_DATA!E136=0,0,B.Premiums_DATA!E136/ECO!O65))))</f>
        <v>0</v>
      </c>
      <c r="G147" s="74">
        <f>IF($C$4="National Currency",IF(B.Premiums_DATA!F136=0,0,B.Premiums_DATA!F136),IF($C$4="Current Exchange rate",IF(B.Premiums_DATA!F136=0,0,B.Premiums_DATA!F136/ECO!P30),IF($C$4="Constant Exchange rate",IF(B.Premiums_DATA!F136=0,0,B.Premiums_DATA!F136/ECO!P65))))</f>
        <v>0</v>
      </c>
      <c r="H147" s="74">
        <f>IF($C$4="National Currency",IF(B.Premiums_DATA!G136=0,0,B.Premiums_DATA!G136),IF($C$4="Current Exchange rate",IF(B.Premiums_DATA!G136=0,0,B.Premiums_DATA!G136/ECO!Q30),IF($C$4="Constant Exchange rate",IF(B.Premiums_DATA!G136=0,0,B.Premiums_DATA!G136/ECO!Q65))))</f>
        <v>0</v>
      </c>
      <c r="I147" s="74">
        <f>IF($C$4="National Currency",IF(B.Premiums_DATA!H136=0,0,B.Premiums_DATA!H136),IF($C$4="Current Exchange rate",IF(B.Premiums_DATA!H136=0,0,B.Premiums_DATA!H136/ECO!R30),IF($C$4="Constant Exchange rate",IF(B.Premiums_DATA!H136=0,0,B.Premiums_DATA!H136/ECO!R65))))</f>
        <v>0</v>
      </c>
      <c r="J147" s="74">
        <f>IF($C$4="National Currency",IF(B.Premiums_DATA!I136=0,0,B.Premiums_DATA!I136),IF($C$4="Current Exchange rate",IF(B.Premiums_DATA!I136=0,0,B.Premiums_DATA!I136/ECO!S30),IF($C$4="Constant Exchange rate",IF(B.Premiums_DATA!I136=0,0,B.Premiums_DATA!I136/ECO!S65))))</f>
        <v>0</v>
      </c>
      <c r="K147" s="74">
        <f>IF($C$4="National Currency",IF(B.Premiums_DATA!J136=0,0,B.Premiums_DATA!J136),IF($C$4="Current Exchange rate",IF(B.Premiums_DATA!J136=0,0,B.Premiums_DATA!J136/ECO!T30),IF($C$4="Constant Exchange rate",IF(B.Premiums_DATA!J136=0,0,B.Premiums_DATA!J136/ECO!T65))))</f>
        <v>0</v>
      </c>
      <c r="L147" s="74">
        <f>IF($C$4="National Currency",IF(B.Premiums_DATA!K136=0,0,B.Premiums_DATA!K136),IF($C$4="Current Exchange rate",IF(B.Premiums_DATA!K136=0,0,B.Premiums_DATA!K136/ECO!U30),IF($C$4="Constant Exchange rate",IF(B.Premiums_DATA!K136=0,0,B.Premiums_DATA!K136/ECO!U65))))</f>
        <v>0</v>
      </c>
      <c r="M147" s="74">
        <f>IF($C$4="National Currency",IF(B.Premiums_DATA!L136=0,0,B.Premiums_DATA!L136),IF($C$4="Current Exchange rate",IF(B.Premiums_DATA!L136=0,0,B.Premiums_DATA!L136/ECO!V30),IF($C$4="Constant Exchange rate",IF(B.Premiums_DATA!L136=0,0,B.Premiums_DATA!L136/ECO!V65))))</f>
        <v>0</v>
      </c>
      <c r="N147" s="74">
        <f>IF($C$4="National Currency",IF(B.Premiums_DATA!M136=0,0,B.Premiums_DATA!M136),IF($C$4="Current Exchange rate",IF(B.Premiums_DATA!M136=0,0,B.Premiums_DATA!M136/ECO!W30),IF($C$4="Constant Exchange rate",IF(B.Premiums_DATA!M136=0,0,B.Premiums_DATA!M136/ECO!W65))))</f>
        <v>0</v>
      </c>
      <c r="O147" s="74">
        <f>IF($C$4="National Currency",IF(B.Premiums_DATA!N136=0,0,B.Premiums_DATA!N136),IF($C$4="Current Exchange rate",IF(B.Premiums_DATA!N136=0,0,B.Premiums_DATA!N136/ECO!X30),IF($C$4="Constant Exchange rate",IF(B.Premiums_DATA!N136=0,0,B.Premiums_DATA!N136/ECO!X65))))</f>
        <v>0</v>
      </c>
      <c r="P147" s="220">
        <f>IF($C$4="National Currency",IF(B.Premiums_DATA!O136=0,0,B.Premiums_DATA!O136),IF($C$4="Current Exchange rate",IF(B.Premiums_DATA!O136=0,0,B.Premiums_DATA!O136/ECO!Y30),IF($C$4="Constant Exchange rate",IF(B.Premiums_DATA!O136=0,0,B.Premiums_DATA!O136/ECO!Y65))))</f>
        <v>0</v>
      </c>
      <c r="Q147" s="48">
        <f t="shared" si="36"/>
        <v>0</v>
      </c>
      <c r="R147" s="48" t="str">
        <f t="shared" si="37"/>
        <v>-</v>
      </c>
      <c r="S147" s="48" t="str">
        <f t="shared" si="38"/>
        <v>-</v>
      </c>
    </row>
    <row r="148" spans="3:19" ht="15" x14ac:dyDescent="0.25">
      <c r="C148" s="256"/>
      <c r="D148" s="257"/>
      <c r="E148" s="45" t="s">
        <v>21</v>
      </c>
      <c r="F148" s="74">
        <f>IF($C$4="National Currency",IF(B.Premiums_DATA!E137=0,0,B.Premiums_DATA!E137),IF($C$4="Current Exchange rate",IF(B.Premiums_DATA!E137=0,0,B.Premiums_DATA!E137/ECO!O31),IF($C$4="Constant Exchange rate",IF(B.Premiums_DATA!E137=0,0,B.Premiums_DATA!E137/ECO!O66))))</f>
        <v>0</v>
      </c>
      <c r="G148" s="74">
        <f>IF($C$4="National Currency",IF(B.Premiums_DATA!F137=0,0,B.Premiums_DATA!F137),IF($C$4="Current Exchange rate",IF(B.Premiums_DATA!F137=0,0,B.Premiums_DATA!F137/ECO!P31),IF($C$4="Constant Exchange rate",IF(B.Premiums_DATA!F137=0,0,B.Premiums_DATA!F137/ECO!P66))))</f>
        <v>0</v>
      </c>
      <c r="H148" s="74">
        <f>IF($C$4="National Currency",IF(B.Premiums_DATA!G137=0,0,B.Premiums_DATA!G137),IF($C$4="Current Exchange rate",IF(B.Premiums_DATA!G137=0,0,B.Premiums_DATA!G137/ECO!Q31),IF($C$4="Constant Exchange rate",IF(B.Premiums_DATA!G137=0,0,B.Premiums_DATA!G137/ECO!Q66))))</f>
        <v>9.3174935942231532</v>
      </c>
      <c r="I148" s="74">
        <f>IF($C$4="National Currency",IF(B.Premiums_DATA!H137=0,0,B.Premiums_DATA!H137),IF($C$4="Current Exchange rate",IF(B.Premiums_DATA!H137=0,0,B.Premiums_DATA!H137/ECO!R31),IF($C$4="Constant Exchange rate",IF(B.Premiums_DATA!H137=0,0,B.Premiums_DATA!H137/ECO!R66))))</f>
        <v>9.3174935942231532</v>
      </c>
      <c r="J148" s="74">
        <f>IF($C$4="National Currency",IF(B.Premiums_DATA!I137=0,0,B.Premiums_DATA!I137),IF($C$4="Current Exchange rate",IF(B.Premiums_DATA!I137=0,0,B.Premiums_DATA!I137/ECO!S31),IF($C$4="Constant Exchange rate",IF(B.Premiums_DATA!I137=0,0,B.Premiums_DATA!I137/ECO!S66))))</f>
        <v>5</v>
      </c>
      <c r="K148" s="74">
        <f>IF($C$4="National Currency",IF(B.Premiums_DATA!J137=0,0,B.Premiums_DATA!J137),IF($C$4="Current Exchange rate",IF(B.Premiums_DATA!J137=0,0,B.Premiums_DATA!J137/ECO!T31),IF($C$4="Constant Exchange rate",IF(B.Premiums_DATA!J137=0,0,B.Premiums_DATA!J137/ECO!T66))))</f>
        <v>5</v>
      </c>
      <c r="L148" s="74">
        <f>IF($C$4="National Currency",IF(B.Premiums_DATA!K137=0,0,B.Premiums_DATA!K137),IF($C$4="Current Exchange rate",IF(B.Premiums_DATA!K137=0,0,B.Premiums_DATA!K137/ECO!U31),IF($C$4="Constant Exchange rate",IF(B.Premiums_DATA!K137=0,0,B.Premiums_DATA!K137/ECO!U66))))</f>
        <v>5</v>
      </c>
      <c r="M148" s="74">
        <f>IF($C$4="National Currency",IF(B.Premiums_DATA!L137=0,0,B.Premiums_DATA!L137),IF($C$4="Current Exchange rate",IF(B.Premiums_DATA!L137=0,0,B.Premiums_DATA!L137/ECO!V31),IF($C$4="Constant Exchange rate",IF(B.Premiums_DATA!L137=0,0,B.Premiums_DATA!L137/ECO!V66))))</f>
        <v>4.0999999999999996</v>
      </c>
      <c r="N148" s="74">
        <f>IF($C$4="National Currency",IF(B.Premiums_DATA!M137=0,0,B.Premiums_DATA!M137),IF($C$4="Current Exchange rate",IF(B.Premiums_DATA!M137=0,0,B.Premiums_DATA!M137/ECO!W31),IF($C$4="Constant Exchange rate",IF(B.Premiums_DATA!M137=0,0,B.Premiums_DATA!M137/ECO!W66))))</f>
        <v>4.5</v>
      </c>
      <c r="O148" s="74">
        <f>IF($C$4="National Currency",IF(B.Premiums_DATA!N137=0,0,B.Premiums_DATA!N137),IF($C$4="Current Exchange rate",IF(B.Premiums_DATA!N137=0,0,B.Premiums_DATA!N137/ECO!X31),IF($C$4="Constant Exchange rate",IF(B.Premiums_DATA!N137=0,0,B.Premiums_DATA!N137/ECO!X66))))</f>
        <v>4.9000000000000004</v>
      </c>
      <c r="P148" s="220">
        <f>IF($C$4="National Currency",IF(B.Premiums_DATA!O137=0,0,B.Premiums_DATA!O137),IF($C$4="Current Exchange rate",IF(B.Premiums_DATA!O137=0,0,B.Premiums_DATA!O137/ECO!Y31),IF($C$4="Constant Exchange rate",IF(B.Premiums_DATA!O137=0,0,B.Premiums_DATA!O137/ECO!Y66))))</f>
        <v>0</v>
      </c>
      <c r="Q148" s="48">
        <f t="shared" si="36"/>
        <v>8.1450087251550059E-3</v>
      </c>
      <c r="R148" s="48">
        <f t="shared" si="37"/>
        <v>8.8888888888889017E-2</v>
      </c>
      <c r="S148" s="48" t="str">
        <f t="shared" si="38"/>
        <v>-</v>
      </c>
    </row>
    <row r="149" spans="3:19" ht="15" x14ac:dyDescent="0.25">
      <c r="C149" s="256"/>
      <c r="D149" s="257"/>
      <c r="E149" s="45" t="s">
        <v>22</v>
      </c>
      <c r="F149" s="74">
        <f>IF($C$4="National Currency",IF(B.Premiums_DATA!E138=0,0,B.Premiums_DATA!E138),IF($C$4="Current Exchange rate",IF(B.Premiums_DATA!E138=0,0,B.Premiums_DATA!E138/ECO!O32),IF($C$4="Constant Exchange rate",IF(B.Premiums_DATA!E138=0,0,B.Premiums_DATA!E138/ECO!O67))))</f>
        <v>0</v>
      </c>
      <c r="G149" s="74">
        <f>IF($C$4="National Currency",IF(B.Premiums_DATA!F138=0,0,B.Premiums_DATA!F138),IF($C$4="Current Exchange rate",IF(B.Premiums_DATA!F138=0,0,B.Premiums_DATA!F138/ECO!P32),IF($C$4="Constant Exchange rate",IF(B.Premiums_DATA!F138=0,0,B.Premiums_DATA!F138/ECO!P67))))</f>
        <v>0</v>
      </c>
      <c r="H149" s="74">
        <f>IF($C$4="National Currency",IF(B.Premiums_DATA!G138=0,0,B.Premiums_DATA!G138),IF($C$4="Current Exchange rate",IF(B.Premiums_DATA!G138=0,0,B.Premiums_DATA!G138/ECO!Q32),IF($C$4="Constant Exchange rate",IF(B.Premiums_DATA!G138=0,0,B.Premiums_DATA!G138/ECO!Q67))))</f>
        <v>0</v>
      </c>
      <c r="I149" s="74">
        <f>IF($C$4="National Currency",IF(B.Premiums_DATA!H138=0,0,B.Premiums_DATA!H138),IF($C$4="Current Exchange rate",IF(B.Premiums_DATA!H138=0,0,B.Premiums_DATA!H138/ECO!R32),IF($C$4="Constant Exchange rate",IF(B.Premiums_DATA!H138=0,0,B.Premiums_DATA!H138/ECO!R67))))</f>
        <v>0</v>
      </c>
      <c r="J149" s="74">
        <f>IF($C$4="National Currency",IF(B.Premiums_DATA!I138=0,0,B.Premiums_DATA!I138),IF($C$4="Current Exchange rate",IF(B.Premiums_DATA!I138=0,0,B.Premiums_DATA!I138/ECO!S32),IF($C$4="Constant Exchange rate",IF(B.Premiums_DATA!I138=0,0,B.Premiums_DATA!I138/ECO!S67))))</f>
        <v>0</v>
      </c>
      <c r="K149" s="74">
        <f>IF($C$4="National Currency",IF(B.Premiums_DATA!J138=0,0,B.Premiums_DATA!J138),IF($C$4="Current Exchange rate",IF(B.Premiums_DATA!J138=0,0,B.Premiums_DATA!J138/ECO!T32),IF($C$4="Constant Exchange rate",IF(B.Premiums_DATA!J138=0,0,B.Premiums_DATA!J138/ECO!T67))))</f>
        <v>0</v>
      </c>
      <c r="L149" s="74">
        <f>IF($C$4="National Currency",IF(B.Premiums_DATA!K138=0,0,B.Premiums_DATA!K138),IF($C$4="Current Exchange rate",IF(B.Premiums_DATA!K138=0,0,B.Premiums_DATA!K138/ECO!U32),IF($C$4="Constant Exchange rate",IF(B.Premiums_DATA!K138=0,0,B.Premiums_DATA!K138/ECO!U67))))</f>
        <v>0</v>
      </c>
      <c r="M149" s="74">
        <f>IF($C$4="National Currency",IF(B.Premiums_DATA!L138=0,0,B.Premiums_DATA!L138),IF($C$4="Current Exchange rate",IF(B.Premiums_DATA!L138=0,0,B.Premiums_DATA!L138/ECO!V32),IF($C$4="Constant Exchange rate",IF(B.Premiums_DATA!L138=0,0,B.Premiums_DATA!L138/ECO!V67))))</f>
        <v>0</v>
      </c>
      <c r="N149" s="74">
        <f>IF($C$4="National Currency",IF(B.Premiums_DATA!M138=0,0,B.Premiums_DATA!M138),IF($C$4="Current Exchange rate",IF(B.Premiums_DATA!M138=0,0,B.Premiums_DATA!M138/ECO!W32),IF($C$4="Constant Exchange rate",IF(B.Premiums_DATA!M138=0,0,B.Premiums_DATA!M138/ECO!W67))))</f>
        <v>0</v>
      </c>
      <c r="O149" s="74">
        <f>IF($C$4="National Currency",IF(B.Premiums_DATA!N138=0,0,B.Premiums_DATA!N138),IF($C$4="Current Exchange rate",IF(B.Premiums_DATA!N138=0,0,B.Premiums_DATA!N138/ECO!X32),IF($C$4="Constant Exchange rate",IF(B.Premiums_DATA!N138=0,0,B.Premiums_DATA!N138/ECO!X67))))</f>
        <v>0</v>
      </c>
      <c r="P149" s="220">
        <f>IF($C$4="National Currency",IF(B.Premiums_DATA!O138=0,0,B.Premiums_DATA!O138),IF($C$4="Current Exchange rate",IF(B.Premiums_DATA!O138=0,0,B.Premiums_DATA!O138/ECO!Y32),IF($C$4="Constant Exchange rate",IF(B.Premiums_DATA!O138=0,0,B.Premiums_DATA!O138/ECO!Y67))))</f>
        <v>0</v>
      </c>
      <c r="Q149" s="48">
        <f t="shared" si="36"/>
        <v>0</v>
      </c>
      <c r="R149" s="48" t="str">
        <f t="shared" si="37"/>
        <v>-</v>
      </c>
      <c r="S149" s="48" t="str">
        <f t="shared" si="38"/>
        <v>-</v>
      </c>
    </row>
    <row r="150" spans="3:19" ht="15" x14ac:dyDescent="0.25">
      <c r="C150" s="256"/>
      <c r="D150" s="257"/>
      <c r="E150" s="45" t="s">
        <v>23</v>
      </c>
      <c r="F150" s="74">
        <f>IF($C$4="National Currency",IF(B.Premiums_DATA!E139=0,0,B.Premiums_DATA!E139),IF($C$4="Current Exchange rate",IF(B.Premiums_DATA!E139=0,0,B.Premiums_DATA!E139/ECO!O33),IF($C$4="Constant Exchange rate",IF(B.Premiums_DATA!E139=0,0,B.Premiums_DATA!E139/ECO!O68))))</f>
        <v>0</v>
      </c>
      <c r="G150" s="74">
        <f>IF($C$4="National Currency",IF(B.Premiums_DATA!F139=0,0,B.Premiums_DATA!F139),IF($C$4="Current Exchange rate",IF(B.Premiums_DATA!F139=0,0,B.Premiums_DATA!F139/ECO!P33),IF($C$4="Constant Exchange rate",IF(B.Premiums_DATA!F139=0,0,B.Premiums_DATA!F139/ECO!P68))))</f>
        <v>0</v>
      </c>
      <c r="H150" s="74">
        <f>IF($C$4="National Currency",IF(B.Premiums_DATA!G139=0,0,B.Premiums_DATA!G139),IF($C$4="Current Exchange rate",IF(B.Premiums_DATA!G139=0,0,B.Premiums_DATA!G139/ECO!Q33),IF($C$4="Constant Exchange rate",IF(B.Premiums_DATA!G139=0,0,B.Premiums_DATA!G139/ECO!Q68))))</f>
        <v>0</v>
      </c>
      <c r="I150" s="74">
        <f>IF($C$4="National Currency",IF(B.Premiums_DATA!H139=0,0,B.Premiums_DATA!H139),IF($C$4="Current Exchange rate",IF(B.Premiums_DATA!H139=0,0,B.Premiums_DATA!H139/ECO!R33),IF($C$4="Constant Exchange rate",IF(B.Premiums_DATA!H139=0,0,B.Premiums_DATA!H139/ECO!R68))))</f>
        <v>0</v>
      </c>
      <c r="J150" s="74">
        <f>IF($C$4="National Currency",IF(B.Premiums_DATA!I139=0,0,B.Premiums_DATA!I139),IF($C$4="Current Exchange rate",IF(B.Premiums_DATA!I139=0,0,B.Premiums_DATA!I139/ECO!S33),IF($C$4="Constant Exchange rate",IF(B.Premiums_DATA!I139=0,0,B.Premiums_DATA!I139/ECO!S68))))</f>
        <v>0</v>
      </c>
      <c r="K150" s="74">
        <f>IF($C$4="National Currency",IF(B.Premiums_DATA!J139=0,0,B.Premiums_DATA!J139),IF($C$4="Current Exchange rate",IF(B.Premiums_DATA!J139=0,0,B.Premiums_DATA!J139/ECO!T33),IF($C$4="Constant Exchange rate",IF(B.Premiums_DATA!J139=0,0,B.Premiums_DATA!J139/ECO!T68))))</f>
        <v>0</v>
      </c>
      <c r="L150" s="74">
        <f>IF($C$4="National Currency",IF(B.Premiums_DATA!K139=0,0,B.Premiums_DATA!K139),IF($C$4="Current Exchange rate",IF(B.Premiums_DATA!K139=0,0,B.Premiums_DATA!K139/ECO!U33),IF($C$4="Constant Exchange rate",IF(B.Premiums_DATA!K139=0,0,B.Premiums_DATA!K139/ECO!U68))))</f>
        <v>0</v>
      </c>
      <c r="M150" s="74">
        <f>IF($C$4="National Currency",IF(B.Premiums_DATA!L139=0,0,B.Premiums_DATA!L139),IF($C$4="Current Exchange rate",IF(B.Premiums_DATA!L139=0,0,B.Premiums_DATA!L139/ECO!V33),IF($C$4="Constant Exchange rate",IF(B.Premiums_DATA!L139=0,0,B.Premiums_DATA!L139/ECO!V68))))</f>
        <v>0</v>
      </c>
      <c r="N150" s="74">
        <f>IF($C$4="National Currency",IF(B.Premiums_DATA!M139=0,0,B.Premiums_DATA!M139),IF($C$4="Current Exchange rate",IF(B.Premiums_DATA!M139=0,0,B.Premiums_DATA!M139/ECO!W33),IF($C$4="Constant Exchange rate",IF(B.Premiums_DATA!M139=0,0,B.Premiums_DATA!M139/ECO!W68))))</f>
        <v>0</v>
      </c>
      <c r="O150" s="74">
        <f>IF($C$4="National Currency",IF(B.Premiums_DATA!N139=0,0,B.Premiums_DATA!N139),IF($C$4="Current Exchange rate",IF(B.Premiums_DATA!N139=0,0,B.Premiums_DATA!N139/ECO!X33),IF($C$4="Constant Exchange rate",IF(B.Premiums_DATA!N139=0,0,B.Premiums_DATA!N139/ECO!X68))))</f>
        <v>0</v>
      </c>
      <c r="P150" s="220">
        <f>IF($C$4="National Currency",IF(B.Premiums_DATA!O139=0,0,B.Premiums_DATA!O139),IF($C$4="Current Exchange rate",IF(B.Premiums_DATA!O139=0,0,B.Premiums_DATA!O139/ECO!Y33),IF($C$4="Constant Exchange rate",IF(B.Premiums_DATA!O139=0,0,B.Premiums_DATA!O139/ECO!Y68))))</f>
        <v>0</v>
      </c>
      <c r="Q150" s="48">
        <f t="shared" si="36"/>
        <v>0</v>
      </c>
      <c r="R150" s="48" t="str">
        <f t="shared" si="37"/>
        <v>-</v>
      </c>
      <c r="S150" s="48" t="str">
        <f t="shared" si="38"/>
        <v>-</v>
      </c>
    </row>
    <row r="151" spans="3:19" ht="15" x14ac:dyDescent="0.25">
      <c r="C151" s="256"/>
      <c r="D151" s="257"/>
      <c r="E151" s="45" t="s">
        <v>24</v>
      </c>
      <c r="F151" s="74">
        <f>IF($C$4="National Currency",IF(B.Premiums_DATA!E140=0,0,B.Premiums_DATA!E140),IF($C$4="Current Exchange rate",IF(B.Premiums_DATA!E140=0,0,B.Premiums_DATA!E140/ECO!O34),IF($C$4="Constant Exchange rate",IF(B.Premiums_DATA!E140=0,0,B.Premiums_DATA!E140/ECO!O69))))</f>
        <v>0</v>
      </c>
      <c r="G151" s="74">
        <f>IF($C$4="National Currency",IF(B.Premiums_DATA!F140=0,0,B.Premiums_DATA!F140),IF($C$4="Current Exchange rate",IF(B.Premiums_DATA!F140=0,0,B.Premiums_DATA!F140/ECO!P34),IF($C$4="Constant Exchange rate",IF(B.Premiums_DATA!F140=0,0,B.Premiums_DATA!F140/ECO!P69))))</f>
        <v>0</v>
      </c>
      <c r="H151" s="74">
        <f>IF($C$4="National Currency",IF(B.Premiums_DATA!G140=0,0,B.Premiums_DATA!G140),IF($C$4="Current Exchange rate",IF(B.Premiums_DATA!G140=0,0,B.Premiums_DATA!G140/ECO!Q34),IF($C$4="Constant Exchange rate",IF(B.Premiums_DATA!G140=0,0,B.Premiums_DATA!G140/ECO!Q69))))</f>
        <v>0</v>
      </c>
      <c r="I151" s="74">
        <f>IF($C$4="National Currency",IF(B.Premiums_DATA!H140=0,0,B.Premiums_DATA!H140),IF($C$4="Current Exchange rate",IF(B.Premiums_DATA!H140=0,0,B.Premiums_DATA!H140/ECO!R34),IF($C$4="Constant Exchange rate",IF(B.Premiums_DATA!H140=0,0,B.Premiums_DATA!H140/ECO!R69))))</f>
        <v>0</v>
      </c>
      <c r="J151" s="74">
        <f>IF($C$4="National Currency",IF(B.Premiums_DATA!I140=0,0,B.Premiums_DATA!I140),IF($C$4="Current Exchange rate",IF(B.Premiums_DATA!I140=0,0,B.Premiums_DATA!I140/ECO!S34),IF($C$4="Constant Exchange rate",IF(B.Premiums_DATA!I140=0,0,B.Premiums_DATA!I140/ECO!S69))))</f>
        <v>0</v>
      </c>
      <c r="K151" s="74">
        <f>IF($C$4="National Currency",IF(B.Premiums_DATA!J140=0,0,B.Premiums_DATA!J140),IF($C$4="Current Exchange rate",IF(B.Premiums_DATA!J140=0,0,B.Premiums_DATA!J140/ECO!T34),IF($C$4="Constant Exchange rate",IF(B.Premiums_DATA!J140=0,0,B.Premiums_DATA!J140/ECO!T69))))</f>
        <v>0</v>
      </c>
      <c r="L151" s="74">
        <f>IF($C$4="National Currency",IF(B.Premiums_DATA!K140=0,0,B.Premiums_DATA!K140),IF($C$4="Current Exchange rate",IF(B.Premiums_DATA!K140=0,0,B.Premiums_DATA!K140/ECO!U34),IF($C$4="Constant Exchange rate",IF(B.Premiums_DATA!K140=0,0,B.Premiums_DATA!K140/ECO!U69))))</f>
        <v>0</v>
      </c>
      <c r="M151" s="74">
        <f>IF($C$4="National Currency",IF(B.Premiums_DATA!L140=0,0,B.Premiums_DATA!L140),IF($C$4="Current Exchange rate",IF(B.Premiums_DATA!L140=0,0,B.Premiums_DATA!L140/ECO!V34),IF($C$4="Constant Exchange rate",IF(B.Premiums_DATA!L140=0,0,B.Premiums_DATA!L140/ECO!V69))))</f>
        <v>0</v>
      </c>
      <c r="N151" s="74">
        <f>IF($C$4="National Currency",IF(B.Premiums_DATA!M140=0,0,B.Premiums_DATA!M140),IF($C$4="Current Exchange rate",IF(B.Premiums_DATA!M140=0,0,B.Premiums_DATA!M140/ECO!W34),IF($C$4="Constant Exchange rate",IF(B.Premiums_DATA!M140=0,0,B.Premiums_DATA!M140/ECO!W69))))</f>
        <v>0</v>
      </c>
      <c r="O151" s="74">
        <f>IF($C$4="National Currency",IF(B.Premiums_DATA!N140=0,0,B.Premiums_DATA!N140),IF($C$4="Current Exchange rate",IF(B.Premiums_DATA!N140=0,0,B.Premiums_DATA!N140/ECO!X34),IF($C$4="Constant Exchange rate",IF(B.Premiums_DATA!N140=0,0,B.Premiums_DATA!N140/ECO!X69))))</f>
        <v>0</v>
      </c>
      <c r="P151" s="220">
        <f>IF($C$4="National Currency",IF(B.Premiums_DATA!O140=0,0,B.Premiums_DATA!O140),IF($C$4="Current Exchange rate",IF(B.Premiums_DATA!O140=0,0,B.Premiums_DATA!O140/ECO!Y34),IF($C$4="Constant Exchange rate",IF(B.Premiums_DATA!O140=0,0,B.Premiums_DATA!O140/ECO!Y69))))</f>
        <v>0</v>
      </c>
      <c r="Q151" s="48">
        <f t="shared" si="36"/>
        <v>0</v>
      </c>
      <c r="R151" s="48" t="str">
        <f t="shared" si="37"/>
        <v>-</v>
      </c>
      <c r="S151" s="48" t="str">
        <f t="shared" si="38"/>
        <v>-</v>
      </c>
    </row>
    <row r="152" spans="3:19" ht="15" x14ac:dyDescent="0.25">
      <c r="C152" s="256"/>
      <c r="D152" s="257"/>
      <c r="E152" s="45" t="s">
        <v>25</v>
      </c>
      <c r="F152" s="74">
        <f>IF($C$4="National Currency",IF(B.Premiums_DATA!E141=0,0,B.Premiums_DATA!E141),IF($C$4="Current Exchange rate",IF(B.Premiums_DATA!E141=0,0,B.Premiums_DATA!E141/ECO!O35),IF($C$4="Constant Exchange rate",IF(B.Premiums_DATA!E141=0,0,B.Premiums_DATA!E141/ECO!O70))))</f>
        <v>0</v>
      </c>
      <c r="G152" s="74">
        <f>IF($C$4="National Currency",IF(B.Premiums_DATA!F141=0,0,B.Premiums_DATA!F141),IF($C$4="Current Exchange rate",IF(B.Premiums_DATA!F141=0,0,B.Premiums_DATA!F141/ECO!P35),IF($C$4="Constant Exchange rate",IF(B.Premiums_DATA!F141=0,0,B.Premiums_DATA!F141/ECO!P70))))</f>
        <v>0</v>
      </c>
      <c r="H152" s="74">
        <f>IF($C$4="National Currency",IF(B.Premiums_DATA!G141=0,0,B.Premiums_DATA!G141),IF($C$4="Current Exchange rate",IF(B.Premiums_DATA!G141=0,0,B.Premiums_DATA!G141/ECO!Q35),IF($C$4="Constant Exchange rate",IF(B.Premiums_DATA!G141=0,0,B.Premiums_DATA!G141/ECO!Q70))))</f>
        <v>0</v>
      </c>
      <c r="I152" s="74">
        <f>IF($C$4="National Currency",IF(B.Premiums_DATA!H141=0,0,B.Premiums_DATA!H141),IF($C$4="Current Exchange rate",IF(B.Premiums_DATA!H141=0,0,B.Premiums_DATA!H141/ECO!R35),IF($C$4="Constant Exchange rate",IF(B.Premiums_DATA!H141=0,0,B.Premiums_DATA!H141/ECO!R70))))</f>
        <v>7.5018531199999998</v>
      </c>
      <c r="J152" s="74">
        <f>IF($C$4="National Currency",IF(B.Premiums_DATA!I141=0,0,B.Premiums_DATA!I141),IF($C$4="Current Exchange rate",IF(B.Premiums_DATA!I141=0,0,B.Premiums_DATA!I141/ECO!S35),IF($C$4="Constant Exchange rate",IF(B.Premiums_DATA!I141=0,0,B.Premiums_DATA!I141/ECO!S70))))</f>
        <v>8.4773904299999998</v>
      </c>
      <c r="K152" s="74">
        <f>IF($C$4="National Currency",IF(B.Premiums_DATA!J141=0,0,B.Premiums_DATA!J141),IF($C$4="Current Exchange rate",IF(B.Premiums_DATA!J141=0,0,B.Premiums_DATA!J141/ECO!T35),IF($C$4="Constant Exchange rate",IF(B.Premiums_DATA!J141=0,0,B.Premiums_DATA!J141/ECO!T70))))</f>
        <v>9.3236795899999994</v>
      </c>
      <c r="L152" s="74">
        <f>IF($C$4="National Currency",IF(B.Premiums_DATA!K141=0,0,B.Premiums_DATA!K141),IF($C$4="Current Exchange rate",IF(B.Premiums_DATA!K141=0,0,B.Premiums_DATA!K141/ECO!U35),IF($C$4="Constant Exchange rate",IF(B.Premiums_DATA!K141=0,0,B.Premiums_DATA!K141/ECO!U70))))</f>
        <v>10.993582050000001</v>
      </c>
      <c r="M152" s="74">
        <f>IF($C$4="National Currency",IF(B.Premiums_DATA!L141=0,0,B.Premiums_DATA!L141),IF($C$4="Current Exchange rate",IF(B.Premiums_DATA!L141=0,0,B.Premiums_DATA!L141/ECO!V35),IF($C$4="Constant Exchange rate",IF(B.Premiums_DATA!L141=0,0,B.Premiums_DATA!L141/ECO!V70))))</f>
        <v>12.142592550000002</v>
      </c>
      <c r="N152" s="74">
        <f>IF($C$4="National Currency",IF(B.Premiums_DATA!M141=0,0,B.Premiums_DATA!M141),IF($C$4="Current Exchange rate",IF(B.Premiums_DATA!M141=0,0,B.Premiums_DATA!M141/ECO!W35),IF($C$4="Constant Exchange rate",IF(B.Premiums_DATA!M141=0,0,B.Premiums_DATA!M141/ECO!W70))))</f>
        <v>12.85921237</v>
      </c>
      <c r="O152" s="74">
        <f>IF($C$4="National Currency",IF(B.Premiums_DATA!N141=0,0,B.Premiums_DATA!N141),IF($C$4="Current Exchange rate",IF(B.Premiums_DATA!N141=0,0,B.Premiums_DATA!N141/ECO!X35),IF($C$4="Constant Exchange rate",IF(B.Premiums_DATA!N141=0,0,B.Premiums_DATA!N141/ECO!X70))))</f>
        <v>12.85921237</v>
      </c>
      <c r="P152" s="220">
        <f>IF($C$4="National Currency",IF(B.Premiums_DATA!O141=0,0,B.Premiums_DATA!O141),IF($C$4="Current Exchange rate",IF(B.Premiums_DATA!O141=0,0,B.Premiums_DATA!O141/ECO!Y35),IF($C$4="Constant Exchange rate",IF(B.Premiums_DATA!O141=0,0,B.Premiums_DATA!O141/ECO!Y70))))</f>
        <v>0</v>
      </c>
      <c r="Q152" s="48">
        <f t="shared" si="36"/>
        <v>2.1375183051483913E-2</v>
      </c>
      <c r="R152" s="48">
        <f t="shared" si="37"/>
        <v>0</v>
      </c>
      <c r="S152" s="48" t="str">
        <f t="shared" si="38"/>
        <v>-</v>
      </c>
    </row>
    <row r="153" spans="3:19" ht="15" x14ac:dyDescent="0.25">
      <c r="C153" s="256"/>
      <c r="D153" s="257"/>
      <c r="E153" s="45" t="s">
        <v>26</v>
      </c>
      <c r="F153" s="74">
        <f>IF($C$4="National Currency",IF(B.Premiums_DATA!E142=0,0,B.Premiums_DATA!E142),IF($C$4="Current Exchange rate",IF(B.Premiums_DATA!E142=0,0,B.Premiums_DATA!E142/ECO!O36),IF($C$4="Constant Exchange rate",IF(B.Premiums_DATA!E142=0,0,B.Premiums_DATA!E142/ECO!O71))))</f>
        <v>0</v>
      </c>
      <c r="G153" s="74">
        <f>IF($C$4="National Currency",IF(B.Premiums_DATA!F142=0,0,B.Premiums_DATA!F142),IF($C$4="Current Exchange rate",IF(B.Premiums_DATA!F142=0,0,B.Premiums_DATA!F142/ECO!P36),IF($C$4="Constant Exchange rate",IF(B.Premiums_DATA!F142=0,0,B.Premiums_DATA!F142/ECO!P71))))</f>
        <v>0</v>
      </c>
      <c r="H153" s="74">
        <f>IF($C$4="National Currency",IF(B.Premiums_DATA!G142=0,0,B.Premiums_DATA!G142),IF($C$4="Current Exchange rate",IF(B.Premiums_DATA!G142=0,0,B.Premiums_DATA!G142/ECO!Q36),IF($C$4="Constant Exchange rate",IF(B.Premiums_DATA!G142=0,0,B.Premiums_DATA!G142/ECO!Q71))))</f>
        <v>0</v>
      </c>
      <c r="I153" s="74">
        <f>IF($C$4="National Currency",IF(B.Premiums_DATA!H142=0,0,B.Premiums_DATA!H142),IF($C$4="Current Exchange rate",IF(B.Premiums_DATA!H142=0,0,B.Premiums_DATA!H142/ECO!R36),IF($C$4="Constant Exchange rate",IF(B.Premiums_DATA!H142=0,0,B.Premiums_DATA!H142/ECO!R71))))</f>
        <v>0</v>
      </c>
      <c r="J153" s="74">
        <f>IF($C$4="National Currency",IF(B.Premiums_DATA!I142=0,0,B.Premiums_DATA!I142),IF($C$4="Current Exchange rate",IF(B.Premiums_DATA!I142=0,0,B.Premiums_DATA!I142/ECO!S36),IF($C$4="Constant Exchange rate",IF(B.Premiums_DATA!I142=0,0,B.Premiums_DATA!I142/ECO!S71))))</f>
        <v>0</v>
      </c>
      <c r="K153" s="74">
        <f>IF($C$4="National Currency",IF(B.Premiums_DATA!J142=0,0,B.Premiums_DATA!J142),IF($C$4="Current Exchange rate",IF(B.Premiums_DATA!J142=0,0,B.Premiums_DATA!J142/ECO!T36),IF($C$4="Constant Exchange rate",IF(B.Premiums_DATA!J142=0,0,B.Premiums_DATA!J142/ECO!T71))))</f>
        <v>0</v>
      </c>
      <c r="L153" s="74">
        <f>IF($C$4="National Currency",IF(B.Premiums_DATA!K142=0,0,B.Premiums_DATA!K142),IF($C$4="Current Exchange rate",IF(B.Premiums_DATA!K142=0,0,B.Premiums_DATA!K142/ECO!U36),IF($C$4="Constant Exchange rate",IF(B.Premiums_DATA!K142=0,0,B.Premiums_DATA!K142/ECO!U71))))</f>
        <v>0</v>
      </c>
      <c r="M153" s="74">
        <f>IF($C$4="National Currency",IF(B.Premiums_DATA!L142=0,0,B.Premiums_DATA!L142),IF($C$4="Current Exchange rate",IF(B.Premiums_DATA!L142=0,0,B.Premiums_DATA!L142/ECO!V36),IF($C$4="Constant Exchange rate",IF(B.Premiums_DATA!L142=0,0,B.Premiums_DATA!L142/ECO!V71))))</f>
        <v>0</v>
      </c>
      <c r="N153" s="74">
        <f>IF($C$4="National Currency",IF(B.Premiums_DATA!M142=0,0,B.Premiums_DATA!M142),IF($C$4="Current Exchange rate",IF(B.Premiums_DATA!M142=0,0,B.Premiums_DATA!M142/ECO!W36),IF($C$4="Constant Exchange rate",IF(B.Premiums_DATA!M142=0,0,B.Premiums_DATA!M142/ECO!W71))))</f>
        <v>0</v>
      </c>
      <c r="O153" s="74">
        <f>IF($C$4="National Currency",IF(B.Premiums_DATA!N142=0,0,B.Premiums_DATA!N142),IF($C$4="Current Exchange rate",IF(B.Premiums_DATA!N142=0,0,B.Premiums_DATA!N142/ECO!X36),IF($C$4="Constant Exchange rate",IF(B.Premiums_DATA!N142=0,0,B.Premiums_DATA!N142/ECO!X71))))</f>
        <v>0</v>
      </c>
      <c r="P153" s="220">
        <f>IF($C$4="National Currency",IF(B.Premiums_DATA!O142=0,0,B.Premiums_DATA!O142),IF($C$4="Current Exchange rate",IF(B.Premiums_DATA!O142=0,0,B.Premiums_DATA!O142/ECO!Y36),IF($C$4="Constant Exchange rate",IF(B.Premiums_DATA!O142=0,0,B.Premiums_DATA!O142/ECO!Y71))))</f>
        <v>0</v>
      </c>
      <c r="Q153" s="48">
        <f t="shared" si="36"/>
        <v>0</v>
      </c>
      <c r="R153" s="48" t="str">
        <f t="shared" si="37"/>
        <v>-</v>
      </c>
      <c r="S153" s="48" t="str">
        <f t="shared" si="38"/>
        <v>-</v>
      </c>
    </row>
    <row r="154" spans="3:19" ht="15" x14ac:dyDescent="0.25">
      <c r="C154" s="256"/>
      <c r="D154" s="257"/>
      <c r="E154" s="45" t="s">
        <v>27</v>
      </c>
      <c r="F154" s="74">
        <f>IF($C$4="National Currency",IF(B.Premiums_DATA!E143=0,0,B.Premiums_DATA!E143),IF($C$4="Current Exchange rate",IF(B.Premiums_DATA!E143=0,0,B.Premiums_DATA!E143/ECO!O37),IF($C$4="Constant Exchange rate",IF(B.Premiums_DATA!E143=0,0,B.Premiums_DATA!E143/ECO!O72))))</f>
        <v>0</v>
      </c>
      <c r="G154" s="74">
        <f>IF($C$4="National Currency",IF(B.Premiums_DATA!F143=0,0,B.Premiums_DATA!F143),IF($C$4="Current Exchange rate",IF(B.Premiums_DATA!F143=0,0,B.Premiums_DATA!F143/ECO!P37),IF($C$4="Constant Exchange rate",IF(B.Premiums_DATA!F143=0,0,B.Premiums_DATA!F143/ECO!P72))))</f>
        <v>0</v>
      </c>
      <c r="H154" s="74">
        <f>IF($C$4="National Currency",IF(B.Premiums_DATA!G143=0,0,B.Premiums_DATA!G143),IF($C$4="Current Exchange rate",IF(B.Premiums_DATA!G143=0,0,B.Premiums_DATA!G143/ECO!Q37),IF($C$4="Constant Exchange rate",IF(B.Premiums_DATA!G143=0,0,B.Premiums_DATA!G143/ECO!Q72))))</f>
        <v>0</v>
      </c>
      <c r="I154" s="74">
        <f>IF($C$4="National Currency",IF(B.Premiums_DATA!H143=0,0,B.Premiums_DATA!H143),IF($C$4="Current Exchange rate",IF(B.Premiums_DATA!H143=0,0,B.Premiums_DATA!H143/ECO!R37),IF($C$4="Constant Exchange rate",IF(B.Premiums_DATA!H143=0,0,B.Premiums_DATA!H143/ECO!R72))))</f>
        <v>0</v>
      </c>
      <c r="J154" s="74">
        <f>IF($C$4="National Currency",IF(B.Premiums_DATA!I143=0,0,B.Premiums_DATA!I143),IF($C$4="Current Exchange rate",IF(B.Premiums_DATA!I143=0,0,B.Premiums_DATA!I143/ECO!S37),IF($C$4="Constant Exchange rate",IF(B.Premiums_DATA!I143=0,0,B.Premiums_DATA!I143/ECO!S72))))</f>
        <v>0</v>
      </c>
      <c r="K154" s="74">
        <f>IF($C$4="National Currency",IF(B.Premiums_DATA!J143=0,0,B.Premiums_DATA!J143),IF($C$4="Current Exchange rate",IF(B.Premiums_DATA!J143=0,0,B.Premiums_DATA!J143/ECO!T37),IF($C$4="Constant Exchange rate",IF(B.Premiums_DATA!J143=0,0,B.Premiums_DATA!J143/ECO!T72))))</f>
        <v>0</v>
      </c>
      <c r="L154" s="74">
        <f>IF($C$4="National Currency",IF(B.Premiums_DATA!K143=0,0,B.Premiums_DATA!K143),IF($C$4="Current Exchange rate",IF(B.Premiums_DATA!K143=0,0,B.Premiums_DATA!K143/ECO!U37),IF($C$4="Constant Exchange rate",IF(B.Premiums_DATA!K143=0,0,B.Premiums_DATA!K143/ECO!U72))))</f>
        <v>0</v>
      </c>
      <c r="M154" s="74">
        <f>IF($C$4="National Currency",IF(B.Premiums_DATA!L143=0,0,B.Premiums_DATA!L143),IF($C$4="Current Exchange rate",IF(B.Premiums_DATA!L143=0,0,B.Premiums_DATA!L143/ECO!V37),IF($C$4="Constant Exchange rate",IF(B.Premiums_DATA!L143=0,0,B.Premiums_DATA!L143/ECO!V72))))</f>
        <v>0</v>
      </c>
      <c r="N154" s="74">
        <f>IF($C$4="National Currency",IF(B.Premiums_DATA!M143=0,0,B.Premiums_DATA!M143),IF($C$4="Current Exchange rate",IF(B.Premiums_DATA!M143=0,0,B.Premiums_DATA!M143/ECO!W37),IF($C$4="Constant Exchange rate",IF(B.Premiums_DATA!M143=0,0,B.Premiums_DATA!M143/ECO!W72))))</f>
        <v>0</v>
      </c>
      <c r="O154" s="74">
        <f>IF($C$4="National Currency",IF(B.Premiums_DATA!N143=0,0,B.Premiums_DATA!N143),IF($C$4="Current Exchange rate",IF(B.Premiums_DATA!N143=0,0,B.Premiums_DATA!N143/ECO!X37),IF($C$4="Constant Exchange rate",IF(B.Premiums_DATA!N143=0,0,B.Premiums_DATA!N143/ECO!X72))))</f>
        <v>0</v>
      </c>
      <c r="P154" s="220">
        <f>IF($C$4="National Currency",IF(B.Premiums_DATA!O143=0,0,B.Premiums_DATA!O143),IF($C$4="Current Exchange rate",IF(B.Premiums_DATA!O143=0,0,B.Premiums_DATA!O143/ECO!Y37),IF($C$4="Constant Exchange rate",IF(B.Premiums_DATA!O143=0,0,B.Premiums_DATA!O143/ECO!Y72))))</f>
        <v>0</v>
      </c>
      <c r="Q154" s="48">
        <f t="shared" si="36"/>
        <v>0</v>
      </c>
      <c r="R154" s="48" t="str">
        <f t="shared" si="37"/>
        <v>-</v>
      </c>
      <c r="S154" s="48" t="str">
        <f t="shared" si="38"/>
        <v>-</v>
      </c>
    </row>
    <row r="155" spans="3:19" ht="15" x14ac:dyDescent="0.25">
      <c r="C155" s="256"/>
      <c r="D155" s="257"/>
      <c r="E155" s="45" t="s">
        <v>28</v>
      </c>
      <c r="F155" s="74">
        <f>IF($C$4="National Currency",IF(B.Premiums_DATA!E144=0,0,B.Premiums_DATA!E144),IF($C$4="Current Exchange rate",IF(B.Premiums_DATA!E144=0,0,B.Premiums_DATA!E144/ECO!O38),IF($C$4="Constant Exchange rate",IF(B.Premiums_DATA!E144=0,0,B.Premiums_DATA!E144/ECO!O73))))</f>
        <v>0</v>
      </c>
      <c r="G155" s="74">
        <f>IF($C$4="National Currency",IF(B.Premiums_DATA!F144=0,0,B.Premiums_DATA!F144),IF($C$4="Current Exchange rate",IF(B.Premiums_DATA!F144=0,0,B.Premiums_DATA!F144/ECO!P38),IF($C$4="Constant Exchange rate",IF(B.Premiums_DATA!F144=0,0,B.Premiums_DATA!F144/ECO!P73))))</f>
        <v>0</v>
      </c>
      <c r="H155" s="74">
        <f>IF($C$4="National Currency",IF(B.Premiums_DATA!G144=0,0,B.Premiums_DATA!G144),IF($C$4="Current Exchange rate",IF(B.Premiums_DATA!G144=0,0,B.Premiums_DATA!G144/ECO!Q38),IF($C$4="Constant Exchange rate",IF(B.Premiums_DATA!G144=0,0,B.Premiums_DATA!G144/ECO!Q73))))</f>
        <v>0</v>
      </c>
      <c r="I155" s="74">
        <f>IF($C$4="National Currency",IF(B.Premiums_DATA!H144=0,0,B.Premiums_DATA!H144),IF($C$4="Current Exchange rate",IF(B.Premiums_DATA!H144=0,0,B.Premiums_DATA!H144/ECO!R38),IF($C$4="Constant Exchange rate",IF(B.Premiums_DATA!H144=0,0,B.Premiums_DATA!H144/ECO!R73))))</f>
        <v>0</v>
      </c>
      <c r="J155" s="74">
        <f>IF($C$4="National Currency",IF(B.Premiums_DATA!I144=0,0,B.Premiums_DATA!I144),IF($C$4="Current Exchange rate",IF(B.Premiums_DATA!I144=0,0,B.Premiums_DATA!I144/ECO!S38),IF($C$4="Constant Exchange rate",IF(B.Premiums_DATA!I144=0,0,B.Premiums_DATA!I144/ECO!S73))))</f>
        <v>0</v>
      </c>
      <c r="K155" s="74">
        <f>IF($C$4="National Currency",IF(B.Premiums_DATA!J144=0,0,B.Premiums_DATA!J144),IF($C$4="Current Exchange rate",IF(B.Premiums_DATA!J144=0,0,B.Premiums_DATA!J144/ECO!T38),IF($C$4="Constant Exchange rate",IF(B.Premiums_DATA!J144=0,0,B.Premiums_DATA!J144/ECO!T73))))</f>
        <v>0</v>
      </c>
      <c r="L155" s="74">
        <f>IF($C$4="National Currency",IF(B.Premiums_DATA!K144=0,0,B.Premiums_DATA!K144),IF($C$4="Current Exchange rate",IF(B.Premiums_DATA!K144=0,0,B.Premiums_DATA!K144/ECO!U38),IF($C$4="Constant Exchange rate",IF(B.Premiums_DATA!K144=0,0,B.Premiums_DATA!K144/ECO!U73))))</f>
        <v>0</v>
      </c>
      <c r="M155" s="74">
        <f>IF($C$4="National Currency",IF(B.Premiums_DATA!L144=0,0,B.Premiums_DATA!L144),IF($C$4="Current Exchange rate",IF(B.Premiums_DATA!L144=0,0,B.Premiums_DATA!L144/ECO!V38),IF($C$4="Constant Exchange rate",IF(B.Premiums_DATA!L144=0,0,B.Premiums_DATA!L144/ECO!V73))))</f>
        <v>0</v>
      </c>
      <c r="N155" s="74">
        <f>IF($C$4="National Currency",IF(B.Premiums_DATA!M144=0,0,B.Premiums_DATA!M144),IF($C$4="Current Exchange rate",IF(B.Premiums_DATA!M144=0,0,B.Premiums_DATA!M144/ECO!W38),IF($C$4="Constant Exchange rate",IF(B.Premiums_DATA!M144=0,0,B.Premiums_DATA!M144/ECO!W73))))</f>
        <v>0</v>
      </c>
      <c r="O155" s="74">
        <f>IF($C$4="National Currency",IF(B.Premiums_DATA!N144=0,0,B.Premiums_DATA!N144),IF($C$4="Current Exchange rate",IF(B.Premiums_DATA!N144=0,0,B.Premiums_DATA!N144/ECO!X38),IF($C$4="Constant Exchange rate",IF(B.Premiums_DATA!N144=0,0,B.Premiums_DATA!N144/ECO!X73))))</f>
        <v>0</v>
      </c>
      <c r="P155" s="220">
        <f>IF($C$4="National Currency",IF(B.Premiums_DATA!O144=0,0,B.Premiums_DATA!O144),IF($C$4="Current Exchange rate",IF(B.Premiums_DATA!O144=0,0,B.Premiums_DATA!O144/ECO!Y38),IF($C$4="Constant Exchange rate",IF(B.Premiums_DATA!O144=0,0,B.Premiums_DATA!O144/ECO!Y73))))</f>
        <v>0</v>
      </c>
      <c r="Q155" s="48">
        <f t="shared" si="36"/>
        <v>0</v>
      </c>
      <c r="R155" s="48" t="str">
        <f t="shared" si="37"/>
        <v>-</v>
      </c>
      <c r="S155" s="48" t="str">
        <f t="shared" si="38"/>
        <v>-</v>
      </c>
    </row>
    <row r="156" spans="3:19" ht="15" x14ac:dyDescent="0.25">
      <c r="C156" s="256"/>
      <c r="D156" s="257"/>
      <c r="E156" s="45" t="s">
        <v>29</v>
      </c>
      <c r="F156" s="74">
        <f>IF($C$4="National Currency",IF(B.Premiums_DATA!E145=0,0,B.Premiums_DATA!E145),IF($C$4="Current Exchange rate",IF(B.Premiums_DATA!E145=0,0,B.Premiums_DATA!E145/ECO!O39),IF($C$4="Constant Exchange rate",IF(B.Premiums_DATA!E145=0,0,B.Premiums_DATA!E145/ECO!O74))))</f>
        <v>0</v>
      </c>
      <c r="G156" s="74">
        <f>IF($C$4="National Currency",IF(B.Premiums_DATA!F145=0,0,B.Premiums_DATA!F145),IF($C$4="Current Exchange rate",IF(B.Premiums_DATA!F145=0,0,B.Premiums_DATA!F145/ECO!P39),IF($C$4="Constant Exchange rate",IF(B.Premiums_DATA!F145=0,0,B.Premiums_DATA!F145/ECO!P74))))</f>
        <v>0</v>
      </c>
      <c r="H156" s="74">
        <f>IF($C$4="National Currency",IF(B.Premiums_DATA!G145=0,0,B.Premiums_DATA!G145),IF($C$4="Current Exchange rate",IF(B.Premiums_DATA!G145=0,0,B.Premiums_DATA!G145/ECO!Q39),IF($C$4="Constant Exchange rate",IF(B.Premiums_DATA!G145=0,0,B.Premiums_DATA!G145/ECO!Q74))))</f>
        <v>0</v>
      </c>
      <c r="I156" s="74">
        <f>IF($C$4="National Currency",IF(B.Premiums_DATA!H145=0,0,B.Premiums_DATA!H145),IF($C$4="Current Exchange rate",IF(B.Premiums_DATA!H145=0,0,B.Premiums_DATA!H145/ECO!R39),IF($C$4="Constant Exchange rate",IF(B.Premiums_DATA!H145=0,0,B.Premiums_DATA!H145/ECO!R74))))</f>
        <v>0</v>
      </c>
      <c r="J156" s="74">
        <f>IF($C$4="National Currency",IF(B.Premiums_DATA!I145=0,0,B.Premiums_DATA!I145),IF($C$4="Current Exchange rate",IF(B.Premiums_DATA!I145=0,0,B.Premiums_DATA!I145/ECO!S39),IF($C$4="Constant Exchange rate",IF(B.Premiums_DATA!I145=0,0,B.Premiums_DATA!I145/ECO!S74))))</f>
        <v>0</v>
      </c>
      <c r="K156" s="74">
        <f>IF($C$4="National Currency",IF(B.Premiums_DATA!J145=0,0,B.Premiums_DATA!J145),IF($C$4="Current Exchange rate",IF(B.Premiums_DATA!J145=0,0,B.Premiums_DATA!J145/ECO!T39),IF($C$4="Constant Exchange rate",IF(B.Premiums_DATA!J145=0,0,B.Premiums_DATA!J145/ECO!T74))))</f>
        <v>0</v>
      </c>
      <c r="L156" s="74">
        <f>IF($C$4="National Currency",IF(B.Premiums_DATA!K145=0,0,B.Premiums_DATA!K145),IF($C$4="Current Exchange rate",IF(B.Premiums_DATA!K145=0,0,B.Premiums_DATA!K145/ECO!U39),IF($C$4="Constant Exchange rate",IF(B.Premiums_DATA!K145=0,0,B.Premiums_DATA!K145/ECO!U74))))</f>
        <v>0</v>
      </c>
      <c r="M156" s="74">
        <f>IF($C$4="National Currency",IF(B.Premiums_DATA!L145=0,0,B.Premiums_DATA!L145),IF($C$4="Current Exchange rate",IF(B.Premiums_DATA!L145=0,0,B.Premiums_DATA!L145/ECO!V39),IF($C$4="Constant Exchange rate",IF(B.Premiums_DATA!L145=0,0,B.Premiums_DATA!L145/ECO!V74))))</f>
        <v>0</v>
      </c>
      <c r="N156" s="74">
        <f>IF($C$4="National Currency",IF(B.Premiums_DATA!M145=0,0,B.Premiums_DATA!M145),IF($C$4="Current Exchange rate",IF(B.Premiums_DATA!M145=0,0,B.Premiums_DATA!M145/ECO!W39),IF($C$4="Constant Exchange rate",IF(B.Premiums_DATA!M145=0,0,B.Premiums_DATA!M145/ECO!W74))))</f>
        <v>0</v>
      </c>
      <c r="O156" s="74">
        <f>IF($C$4="National Currency",IF(B.Premiums_DATA!N145=0,0,B.Premiums_DATA!N145),IF($C$4="Current Exchange rate",IF(B.Premiums_DATA!N145=0,0,B.Premiums_DATA!N145/ECO!X39),IF($C$4="Constant Exchange rate",IF(B.Premiums_DATA!N145=0,0,B.Premiums_DATA!N145/ECO!X74))))</f>
        <v>0</v>
      </c>
      <c r="P156" s="220">
        <f>IF($C$4="National Currency",IF(B.Premiums_DATA!O145=0,0,B.Premiums_DATA!O145),IF($C$4="Current Exchange rate",IF(B.Premiums_DATA!O145=0,0,B.Premiums_DATA!O145/ECO!Y39),IF($C$4="Constant Exchange rate",IF(B.Premiums_DATA!O145=0,0,B.Premiums_DATA!O145/ECO!Y74))))</f>
        <v>0</v>
      </c>
      <c r="Q156" s="48">
        <f t="shared" si="36"/>
        <v>0</v>
      </c>
      <c r="R156" s="48" t="str">
        <f t="shared" si="37"/>
        <v>-</v>
      </c>
      <c r="S156" s="48" t="str">
        <f t="shared" si="38"/>
        <v>-</v>
      </c>
    </row>
    <row r="157" spans="3:19" ht="15" x14ac:dyDescent="0.25">
      <c r="C157" s="256"/>
      <c r="D157" s="257"/>
      <c r="E157" s="45" t="s">
        <v>30</v>
      </c>
      <c r="F157" s="74">
        <f>IF($C$4="National Currency",IF(B.Premiums_DATA!E146=0,0,B.Premiums_DATA!E146),IF($C$4="Current Exchange rate",IF(B.Premiums_DATA!E146=0,0,B.Premiums_DATA!E146/ECO!O40),IF($C$4="Constant Exchange rate",IF(B.Premiums_DATA!E146=0,0,B.Premiums_DATA!E146/ECO!O75))))</f>
        <v>0</v>
      </c>
      <c r="G157" s="74">
        <f>IF($C$4="National Currency",IF(B.Premiums_DATA!F146=0,0,B.Premiums_DATA!F146),IF($C$4="Current Exchange rate",IF(B.Premiums_DATA!F146=0,0,B.Premiums_DATA!F146/ECO!P40),IF($C$4="Constant Exchange rate",IF(B.Premiums_DATA!F146=0,0,B.Premiums_DATA!F146/ECO!P75))))</f>
        <v>0</v>
      </c>
      <c r="H157" s="74">
        <f>IF($C$4="National Currency",IF(B.Premiums_DATA!G146=0,0,B.Premiums_DATA!G146),IF($C$4="Current Exchange rate",IF(B.Premiums_DATA!G146=0,0,B.Premiums_DATA!G146/ECO!Q40),IF($C$4="Constant Exchange rate",IF(B.Premiums_DATA!G146=0,0,B.Premiums_DATA!G146/ECO!Q75))))</f>
        <v>0</v>
      </c>
      <c r="I157" s="74">
        <f>IF($C$4="National Currency",IF(B.Premiums_DATA!H146=0,0,B.Premiums_DATA!H146),IF($C$4="Current Exchange rate",IF(B.Premiums_DATA!H146=0,0,B.Premiums_DATA!H146/ECO!R40),IF($C$4="Constant Exchange rate",IF(B.Premiums_DATA!H146=0,0,B.Premiums_DATA!H146/ECO!R75))))</f>
        <v>0</v>
      </c>
      <c r="J157" s="74">
        <f>IF($C$4="National Currency",IF(B.Premiums_DATA!I146=0,0,B.Premiums_DATA!I146),IF($C$4="Current Exchange rate",IF(B.Premiums_DATA!I146=0,0,B.Premiums_DATA!I146/ECO!S40),IF($C$4="Constant Exchange rate",IF(B.Premiums_DATA!I146=0,0,B.Premiums_DATA!I146/ECO!S75))))</f>
        <v>0</v>
      </c>
      <c r="K157" s="74">
        <f>IF($C$4="National Currency",IF(B.Premiums_DATA!J146=0,0,B.Premiums_DATA!J146),IF($C$4="Current Exchange rate",IF(B.Premiums_DATA!J146=0,0,B.Premiums_DATA!J146/ECO!T40),IF($C$4="Constant Exchange rate",IF(B.Premiums_DATA!J146=0,0,B.Premiums_DATA!J146/ECO!T75))))</f>
        <v>1.4124293785310735</v>
      </c>
      <c r="L157" s="74">
        <f>IF($C$4="National Currency",IF(B.Premiums_DATA!K146=0,0,B.Premiums_DATA!K146),IF($C$4="Current Exchange rate",IF(B.Premiums_DATA!K146=0,0,B.Premiums_DATA!K146/ECO!U40),IF($C$4="Constant Exchange rate",IF(B.Premiums_DATA!K146=0,0,B.Premiums_DATA!K146/ECO!U75))))</f>
        <v>7.768361581920904</v>
      </c>
      <c r="M157" s="74">
        <f>IF($C$4="National Currency",IF(B.Premiums_DATA!L146=0,0,B.Premiums_DATA!L146),IF($C$4="Current Exchange rate",IF(B.Premiums_DATA!L146=0,0,B.Premiums_DATA!L146/ECO!V40),IF($C$4="Constant Exchange rate",IF(B.Premiums_DATA!L146=0,0,B.Premiums_DATA!L146/ECO!V75))))</f>
        <v>8.4745762711864412</v>
      </c>
      <c r="N157" s="74">
        <f>IF($C$4="National Currency",IF(B.Premiums_DATA!M146=0,0,B.Premiums_DATA!M146),IF($C$4="Current Exchange rate",IF(B.Premiums_DATA!M146=0,0,B.Premiums_DATA!M146/ECO!W40),IF($C$4="Constant Exchange rate",IF(B.Premiums_DATA!M146=0,0,B.Premiums_DATA!M146/ECO!W75))))</f>
        <v>13.064971751412431</v>
      </c>
      <c r="O157" s="74">
        <f>IF($C$4="National Currency",IF(B.Premiums_DATA!N146=0,0,B.Premiums_DATA!N146),IF($C$4="Current Exchange rate",IF(B.Premiums_DATA!N146=0,0,B.Premiums_DATA!N146/ECO!X40),IF($C$4="Constant Exchange rate",IF(B.Premiums_DATA!N146=0,0,B.Premiums_DATA!N146/ECO!X75))))</f>
        <v>19.774011299435028</v>
      </c>
      <c r="P157" s="220">
        <f>IF($C$4="National Currency",IF(B.Premiums_DATA!O146=0,0,B.Premiums_DATA!O146),IF($C$4="Current Exchange rate",IF(B.Premiums_DATA!O146=0,0,B.Premiums_DATA!O146/ECO!Y40),IF($C$4="Constant Exchange rate",IF(B.Premiums_DATA!O146=0,0,B.Premiums_DATA!O146/ECO!Y75))))</f>
        <v>0</v>
      </c>
      <c r="Q157" s="48">
        <f t="shared" si="36"/>
        <v>3.2869284605145301E-2</v>
      </c>
      <c r="R157" s="48">
        <f t="shared" si="37"/>
        <v>0.51351351351351338</v>
      </c>
      <c r="S157" s="48" t="str">
        <f t="shared" si="38"/>
        <v>-</v>
      </c>
    </row>
    <row r="158" spans="3:19" ht="15" x14ac:dyDescent="0.25">
      <c r="C158" s="256"/>
      <c r="D158" s="257"/>
      <c r="E158" s="45" t="s">
        <v>41</v>
      </c>
      <c r="F158" s="75">
        <f>IF($C$4="National Currency",IF(B.Premiums_DATA!E147=0,0,B.Premiums_DATA!E147),IF($C$4="Current Exchange rate",IF(B.Premiums_DATA!E147=0,0,B.Premiums_DATA!E147/ECO!O41),IF($C$4="Constant Exchange rate",IF(B.Premiums_DATA!E147=0,0,B.Premiums_DATA!E147/ECO!O76))))</f>
        <v>0</v>
      </c>
      <c r="G158" s="75">
        <f>IF($C$4="National Currency",IF(B.Premiums_DATA!F147=0,0,B.Premiums_DATA!F147),IF($C$4="Current Exchange rate",IF(B.Premiums_DATA!F147=0,0,B.Premiums_DATA!F147/ECO!P41),IF($C$4="Constant Exchange rate",IF(B.Premiums_DATA!F147=0,0,B.Premiums_DATA!F147/ECO!P76))))</f>
        <v>0</v>
      </c>
      <c r="H158" s="75">
        <f>IF($C$4="National Currency",IF(B.Premiums_DATA!G147=0,0,B.Premiums_DATA!G147),IF($C$4="Current Exchange rate",IF(B.Premiums_DATA!G147=0,0,B.Premiums_DATA!G147/ECO!Q41),IF($C$4="Constant Exchange rate",IF(B.Premiums_DATA!G147=0,0,B.Premiums_DATA!G147/ECO!Q76))))</f>
        <v>0</v>
      </c>
      <c r="I158" s="75">
        <f>IF($C$4="National Currency",IF(B.Premiums_DATA!H147=0,0,B.Premiums_DATA!H147),IF($C$4="Current Exchange rate",IF(B.Premiums_DATA!H147=0,0,B.Premiums_DATA!H147/ECO!R41),IF($C$4="Constant Exchange rate",IF(B.Premiums_DATA!H147=0,0,B.Premiums_DATA!H147/ECO!R76))))</f>
        <v>0</v>
      </c>
      <c r="J158" s="75">
        <f>IF($C$4="National Currency",IF(B.Premiums_DATA!I147=0,0,B.Premiums_DATA!I147),IF($C$4="Current Exchange rate",IF(B.Premiums_DATA!I147=0,0,B.Premiums_DATA!I147/ECO!S41),IF($C$4="Constant Exchange rate",IF(B.Premiums_DATA!I147=0,0,B.Premiums_DATA!I147/ECO!S76))))</f>
        <v>0</v>
      </c>
      <c r="K158" s="75">
        <f>IF($C$4="National Currency",IF(B.Premiums_DATA!J147=0,0,B.Premiums_DATA!J147),IF($C$4="Current Exchange rate",IF(B.Premiums_DATA!J147=0,0,B.Premiums_DATA!J147/ECO!T41),IF($C$4="Constant Exchange rate",IF(B.Premiums_DATA!J147=0,0,B.Premiums_DATA!J147/ECO!T76))))</f>
        <v>0</v>
      </c>
      <c r="L158" s="75">
        <f>IF($C$4="National Currency",IF(B.Premiums_DATA!K147=0,0,B.Premiums_DATA!K147),IF($C$4="Current Exchange rate",IF(B.Premiums_DATA!K147=0,0,B.Premiums_DATA!K147/ECO!U41),IF($C$4="Constant Exchange rate",IF(B.Premiums_DATA!K147=0,0,B.Premiums_DATA!K147/ECO!U76))))</f>
        <v>0</v>
      </c>
      <c r="M158" s="75">
        <f>IF($C$4="National Currency",IF(B.Premiums_DATA!L147=0,0,B.Premiums_DATA!L147),IF($C$4="Current Exchange rate",IF(B.Premiums_DATA!L147=0,0,B.Premiums_DATA!L147/ECO!V41),IF($C$4="Constant Exchange rate",IF(B.Premiums_DATA!L147=0,0,B.Premiums_DATA!L147/ECO!V76))))</f>
        <v>0</v>
      </c>
      <c r="N158" s="75">
        <f>IF($C$4="National Currency",IF(B.Premiums_DATA!M147=0,0,B.Premiums_DATA!M147),IF($C$4="Current Exchange rate",IF(B.Premiums_DATA!M147=0,0,B.Premiums_DATA!M147/ECO!W41),IF($C$4="Constant Exchange rate",IF(B.Premiums_DATA!M147=0,0,B.Premiums_DATA!M147/ECO!W76))))</f>
        <v>0</v>
      </c>
      <c r="O158" s="75">
        <f>IF($C$4="National Currency",IF(B.Premiums_DATA!N147=0,0,B.Premiums_DATA!N147),IF($C$4="Current Exchange rate",IF(B.Premiums_DATA!N147=0,0,B.Premiums_DATA!N147/ECO!X41),IF($C$4="Constant Exchange rate",IF(B.Premiums_DATA!N147=0,0,B.Premiums_DATA!N147/ECO!X76))))</f>
        <v>0</v>
      </c>
      <c r="P158" s="221">
        <f>IF($C$4="National Currency",IF(B.Premiums_DATA!O147=0,0,B.Premiums_DATA!O147),IF($C$4="Current Exchange rate",IF(B.Premiums_DATA!O147=0,0,B.Premiums_DATA!O147/ECO!Y41),IF($C$4="Constant Exchange rate",IF(B.Premiums_DATA!O147=0,0,B.Premiums_DATA!O147/ECO!Y76))))</f>
        <v>0</v>
      </c>
      <c r="Q158" s="48">
        <f t="shared" si="36"/>
        <v>0</v>
      </c>
      <c r="R158" s="48" t="str">
        <f t="shared" si="37"/>
        <v>-</v>
      </c>
      <c r="S158" s="48" t="str">
        <f t="shared" si="38"/>
        <v>-</v>
      </c>
    </row>
    <row r="159" spans="3:19" ht="15.75" thickBot="1" x14ac:dyDescent="0.3">
      <c r="C159" s="258"/>
      <c r="D159" s="259"/>
      <c r="E159" s="55" t="s">
        <v>85</v>
      </c>
      <c r="F159" s="64">
        <f>SUM(F127:F158)</f>
        <v>400.19294743845643</v>
      </c>
      <c r="G159" s="64">
        <f t="shared" ref="G159:O159" si="39">SUM(G127:G158)</f>
        <v>1760.7175648702596</v>
      </c>
      <c r="H159" s="64">
        <f t="shared" si="39"/>
        <v>1876.0269080985479</v>
      </c>
      <c r="I159" s="64">
        <f t="shared" si="39"/>
        <v>1808.746991424802</v>
      </c>
      <c r="J159" s="64">
        <f t="shared" si="39"/>
        <v>1955.4359508092416</v>
      </c>
      <c r="K159" s="64">
        <f t="shared" si="39"/>
        <v>2103.4918824216252</v>
      </c>
      <c r="L159" s="64">
        <f t="shared" si="39"/>
        <v>581.66062377164144</v>
      </c>
      <c r="M159" s="64">
        <f t="shared" si="39"/>
        <v>662.06036659231097</v>
      </c>
      <c r="N159" s="64">
        <f t="shared" si="39"/>
        <v>846.24256153325553</v>
      </c>
      <c r="O159" s="64">
        <f t="shared" si="39"/>
        <v>601.59542676324747</v>
      </c>
      <c r="P159" s="64"/>
      <c r="Q159" s="48">
        <f t="shared" si="36"/>
        <v>1</v>
      </c>
    </row>
    <row r="160" spans="3:19" ht="16.5" thickTop="1" thickBot="1" x14ac:dyDescent="0.3">
      <c r="C160" s="260"/>
      <c r="D160" s="261"/>
      <c r="E160" s="57" t="s">
        <v>86</v>
      </c>
      <c r="F160" s="64">
        <v>400.19293212890625</v>
      </c>
      <c r="G160" s="64">
        <v>1760.717529296875</v>
      </c>
      <c r="H160" s="64">
        <v>1866.70947265625</v>
      </c>
      <c r="I160" s="64">
        <v>1791.9276123046875</v>
      </c>
      <c r="J160" s="64">
        <v>1941.95849609375</v>
      </c>
      <c r="K160" s="64">
        <v>2087.755859375</v>
      </c>
      <c r="L160" s="64">
        <v>557.898681640625</v>
      </c>
      <c r="M160" s="64">
        <v>637.34320068359375</v>
      </c>
      <c r="N160" s="64">
        <v>748.818359375</v>
      </c>
      <c r="O160" s="64">
        <v>564.06219482421875</v>
      </c>
      <c r="P160" s="64"/>
      <c r="Q160" s="48">
        <f t="shared" si="36"/>
        <v>0.93761050987211114</v>
      </c>
      <c r="R160" s="48">
        <f>IF(OR(O160=0,N160=0),"-",O160/N160-1)</f>
        <v>-0.24673028143298692</v>
      </c>
      <c r="S160" s="48">
        <f>IF(OR(O160=0,F160=0),"-",O160/F160-1)</f>
        <v>0.40947565421402432</v>
      </c>
    </row>
    <row r="161" spans="3:19" ht="15.75" thickTop="1" x14ac:dyDescent="0.25">
      <c r="E161" s="57" t="s">
        <v>87</v>
      </c>
      <c r="F161" s="85"/>
      <c r="G161" s="85">
        <f>G160/F160-1</f>
        <v>3.3996717281596815</v>
      </c>
      <c r="H161" s="85">
        <f t="shared" ref="H161:O161" si="40">H160/G160-1</f>
        <v>6.0198153080069483E-2</v>
      </c>
      <c r="I161" s="85">
        <f t="shared" si="40"/>
        <v>-4.0060792237343157E-2</v>
      </c>
      <c r="J161" s="85">
        <f t="shared" si="40"/>
        <v>8.372597350408606E-2</v>
      </c>
      <c r="K161" s="85">
        <f t="shared" si="40"/>
        <v>7.5077486761185419E-2</v>
      </c>
      <c r="L161" s="85">
        <f t="shared" si="40"/>
        <v>-0.73277589947339905</v>
      </c>
      <c r="M161" s="85">
        <f t="shared" si="40"/>
        <v>0.14239954611354255</v>
      </c>
      <c r="N161" s="85">
        <f t="shared" si="40"/>
        <v>0.17490601385853277</v>
      </c>
      <c r="O161" s="85">
        <f t="shared" si="40"/>
        <v>-0.24673028143298692</v>
      </c>
      <c r="P161" s="86"/>
    </row>
    <row r="165" spans="3:19" ht="18.75" x14ac:dyDescent="0.15">
      <c r="C165" s="264" t="s">
        <v>225</v>
      </c>
      <c r="D165" s="265"/>
      <c r="E165" s="272" t="s">
        <v>323</v>
      </c>
      <c r="F165" s="273"/>
      <c r="G165" s="273"/>
      <c r="H165" s="273"/>
      <c r="I165" s="273"/>
      <c r="J165" s="273"/>
      <c r="K165" s="273"/>
      <c r="L165" s="273"/>
      <c r="M165" s="273"/>
      <c r="N165" s="273"/>
      <c r="O165" s="273"/>
      <c r="P165" s="274"/>
    </row>
    <row r="166" spans="3:19" ht="15" x14ac:dyDescent="0.15">
      <c r="C166" s="262" t="s">
        <v>93</v>
      </c>
      <c r="D166" s="263"/>
      <c r="E166" s="110"/>
      <c r="F166" s="111">
        <v>2004</v>
      </c>
      <c r="G166" s="111">
        <f t="shared" ref="G166:P166" si="41">F166+1</f>
        <v>2005</v>
      </c>
      <c r="H166" s="111">
        <f t="shared" si="41"/>
        <v>2006</v>
      </c>
      <c r="I166" s="111">
        <f t="shared" si="41"/>
        <v>2007</v>
      </c>
      <c r="J166" s="111">
        <f t="shared" si="41"/>
        <v>2008</v>
      </c>
      <c r="K166" s="111">
        <f t="shared" si="41"/>
        <v>2009</v>
      </c>
      <c r="L166" s="111">
        <f t="shared" si="41"/>
        <v>2010</v>
      </c>
      <c r="M166" s="111">
        <f t="shared" si="41"/>
        <v>2011</v>
      </c>
      <c r="N166" s="111">
        <f t="shared" si="41"/>
        <v>2012</v>
      </c>
      <c r="O166" s="120">
        <f t="shared" si="41"/>
        <v>2013</v>
      </c>
      <c r="P166" s="120">
        <f t="shared" si="41"/>
        <v>2014</v>
      </c>
      <c r="Q166" s="106" t="s">
        <v>91</v>
      </c>
      <c r="R166" s="46" t="s">
        <v>88</v>
      </c>
      <c r="S166" s="47" t="s">
        <v>89</v>
      </c>
    </row>
    <row r="167" spans="3:19" ht="15" x14ac:dyDescent="0.25">
      <c r="C167" s="256"/>
      <c r="D167" s="257"/>
      <c r="E167" s="45" t="s">
        <v>0</v>
      </c>
      <c r="F167" s="73">
        <f>IF($C$4="National Currency",IF(B.Premiums_DATA!E188=0,0,B.Premiums_DATA!E188),IF($C$4="Current Exchange rate",IF(B.Premiums_DATA!E188=0,0,B.Premiums_DATA!E188/ECO!O10),IF($C$4="Constant Exchange rate",IF(B.Premiums_DATA!E188=0,0,B.Premiums_DATA!E188/ECO!O45))))</f>
        <v>0</v>
      </c>
      <c r="G167" s="73">
        <f>IF($C$4="National Currency",IF(B.Premiums_DATA!F188=0,0,B.Premiums_DATA!F188),IF($C$4="Current Exchange rate",IF(B.Premiums_DATA!F188=0,0,B.Premiums_DATA!F188/ECO!P10),IF($C$4="Constant Exchange rate",IF(B.Premiums_DATA!F188=0,0,B.Premiums_DATA!F188/ECO!P45))))</f>
        <v>0</v>
      </c>
      <c r="H167" s="73">
        <f>IF($C$4="National Currency",IF(B.Premiums_DATA!G188=0,0,B.Premiums_DATA!G188),IF($C$4="Current Exchange rate",IF(B.Premiums_DATA!G188=0,0,B.Premiums_DATA!G188/ECO!Q10),IF($C$4="Constant Exchange rate",IF(B.Premiums_DATA!G188=0,0,B.Premiums_DATA!G188/ECO!Q45))))</f>
        <v>0</v>
      </c>
      <c r="I167" s="73">
        <f>IF($C$4="National Currency",IF(B.Premiums_DATA!H188=0,0,B.Premiums_DATA!H188),IF($C$4="Current Exchange rate",IF(B.Premiums_DATA!H188=0,0,B.Premiums_DATA!H188/ECO!R10),IF($C$4="Constant Exchange rate",IF(B.Premiums_DATA!H188=0,0,B.Premiums_DATA!H188/ECO!R45))))</f>
        <v>0</v>
      </c>
      <c r="J167" s="73">
        <f>IF($C$4="National Currency",IF(B.Premiums_DATA!I188=0,0,B.Premiums_DATA!I188),IF($C$4="Current Exchange rate",IF(B.Premiums_DATA!I188=0,0,B.Premiums_DATA!I188/ECO!S10),IF($C$4="Constant Exchange rate",IF(B.Premiums_DATA!I188=0,0,B.Premiums_DATA!I188/ECO!S45))))</f>
        <v>0</v>
      </c>
      <c r="K167" s="73">
        <f>IF($C$4="National Currency",IF(B.Premiums_DATA!J188=0,0,B.Premiums_DATA!J188),IF($C$4="Current Exchange rate",IF(B.Premiums_DATA!J188=0,0,B.Premiums_DATA!J188/ECO!T10),IF($C$4="Constant Exchange rate",IF(B.Premiums_DATA!J188=0,0,B.Premiums_DATA!J188/ECO!T45))))</f>
        <v>0</v>
      </c>
      <c r="L167" s="73">
        <f>IF($C$4="National Currency",IF(B.Premiums_DATA!K188=0,0,B.Premiums_DATA!K188),IF($C$4="Current Exchange rate",IF(B.Premiums_DATA!K188=0,0,B.Premiums_DATA!K188/ECO!U10),IF($C$4="Constant Exchange rate",IF(B.Premiums_DATA!K188=0,0,B.Premiums_DATA!K188/ECO!U45))))</f>
        <v>0</v>
      </c>
      <c r="M167" s="73">
        <f>IF($C$4="National Currency",IF(B.Premiums_DATA!L188=0,0,B.Premiums_DATA!L188),IF($C$4="Current Exchange rate",IF(B.Premiums_DATA!L188=0,0,B.Premiums_DATA!L188/ECO!V10),IF($C$4="Constant Exchange rate",IF(B.Premiums_DATA!L188=0,0,B.Premiums_DATA!L188/ECO!V45))))</f>
        <v>0</v>
      </c>
      <c r="N167" s="73">
        <f>IF($C$4="National Currency",IF(B.Premiums_DATA!M188=0,0,B.Premiums_DATA!M188),IF($C$4="Current Exchange rate",IF(B.Premiums_DATA!M188=0,0,B.Premiums_DATA!M188/ECO!W10),IF($C$4="Constant Exchange rate",IF(B.Premiums_DATA!M188=0,0,B.Premiums_DATA!M188/ECO!W45))))</f>
        <v>0</v>
      </c>
      <c r="O167" s="73">
        <f>IF($C$4="National Currency",IF(B.Premiums_DATA!N188=0,0,B.Premiums_DATA!N188),IF($C$4="Current Exchange rate",IF(B.Premiums_DATA!N188=0,0,B.Premiums_DATA!N188/ECO!X10),IF($C$4="Constant Exchange rate",IF(B.Premiums_DATA!N188=0,0,B.Premiums_DATA!N188/ECO!X45))))</f>
        <v>0</v>
      </c>
      <c r="P167" s="219">
        <f>IF($C$4="National Currency",IF(B.Premiums_DATA!O188=0,0,B.Premiums_DATA!O188),IF($C$4="Current Exchange rate",IF(B.Premiums_DATA!O188=0,0,B.Premiums_DATA!O188/ECO!Y10),IF($C$4="Constant Exchange rate",IF(B.Premiums_DATA!O188=0,0,B.Premiums_DATA!O188/ECO!Y45))))</f>
        <v>0</v>
      </c>
      <c r="Q167" s="48">
        <f>O167/$O$199</f>
        <v>0</v>
      </c>
      <c r="R167" s="48" t="str">
        <f>IF(OR(O167=0, N167=0),"-",O167/N167-1)</f>
        <v>-</v>
      </c>
      <c r="S167" s="48" t="str">
        <f>IF(OR(O167=0, F167=0),"-",O167/F167-1)</f>
        <v>-</v>
      </c>
    </row>
    <row r="168" spans="3:19" ht="15" x14ac:dyDescent="0.25">
      <c r="C168" s="256"/>
      <c r="D168" s="257"/>
      <c r="E168" s="45" t="s">
        <v>1</v>
      </c>
      <c r="F168" s="74">
        <f>IF($C$4="National Currency",IF(B.Premiums_DATA!E189=0,0,B.Premiums_DATA!E189),IF($C$4="Current Exchange rate",IF(B.Premiums_DATA!E189=0,0,B.Premiums_DATA!E189/ECO!O11),IF($C$4="Constant Exchange rate",IF(B.Premiums_DATA!E189=0,0,B.Premiums_DATA!E189/ECO!O46))))</f>
        <v>0</v>
      </c>
      <c r="G168" s="74">
        <f>IF($C$4="National Currency",IF(B.Premiums_DATA!F189=0,0,B.Premiums_DATA!F189),IF($C$4="Current Exchange rate",IF(B.Premiums_DATA!F189=0,0,B.Premiums_DATA!F189/ECO!P11),IF($C$4="Constant Exchange rate",IF(B.Premiums_DATA!F189=0,0,B.Premiums_DATA!F189/ECO!P46))))</f>
        <v>0</v>
      </c>
      <c r="H168" s="74">
        <f>IF($C$4="National Currency",IF(B.Premiums_DATA!G189=0,0,B.Premiums_DATA!G189),IF($C$4="Current Exchange rate",IF(B.Premiums_DATA!G189=0,0,B.Premiums_DATA!G189/ECO!Q11),IF($C$4="Constant Exchange rate",IF(B.Premiums_DATA!G189=0,0,B.Premiums_DATA!G189/ECO!Q46))))</f>
        <v>0</v>
      </c>
      <c r="I168" s="74">
        <f>IF($C$4="National Currency",IF(B.Premiums_DATA!H189=0,0,B.Premiums_DATA!H189),IF($C$4="Current Exchange rate",IF(B.Premiums_DATA!H189=0,0,B.Premiums_DATA!H189/ECO!R11),IF($C$4="Constant Exchange rate",IF(B.Premiums_DATA!H189=0,0,B.Premiums_DATA!H189/ECO!R46))))</f>
        <v>0</v>
      </c>
      <c r="J168" s="74">
        <f>IF($C$4="National Currency",IF(B.Premiums_DATA!I189=0,0,B.Premiums_DATA!I189),IF($C$4="Current Exchange rate",IF(B.Premiums_DATA!I189=0,0,B.Premiums_DATA!I189/ECO!S11),IF($C$4="Constant Exchange rate",IF(B.Premiums_DATA!I189=0,0,B.Premiums_DATA!I189/ECO!S46))))</f>
        <v>0</v>
      </c>
      <c r="K168" s="74">
        <f>IF($C$4="National Currency",IF(B.Premiums_DATA!J189=0,0,B.Premiums_DATA!J189),IF($C$4="Current Exchange rate",IF(B.Premiums_DATA!J189=0,0,B.Premiums_DATA!J189/ECO!T11),IF($C$4="Constant Exchange rate",IF(B.Premiums_DATA!J189=0,0,B.Premiums_DATA!J189/ECO!T46))))</f>
        <v>0</v>
      </c>
      <c r="L168" s="74">
        <f>IF($C$4="National Currency",IF(B.Premiums_DATA!K189=0,0,B.Premiums_DATA!K189),IF($C$4="Current Exchange rate",IF(B.Premiums_DATA!K189=0,0,B.Premiums_DATA!K189/ECO!U11),IF($C$4="Constant Exchange rate",IF(B.Premiums_DATA!K189=0,0,B.Premiums_DATA!K189/ECO!U46))))</f>
        <v>0</v>
      </c>
      <c r="M168" s="74">
        <f>IF($C$4="National Currency",IF(B.Premiums_DATA!L189=0,0,B.Premiums_DATA!L189),IF($C$4="Current Exchange rate",IF(B.Premiums_DATA!L189=0,0,B.Premiums_DATA!L189/ECO!V11),IF($C$4="Constant Exchange rate",IF(B.Premiums_DATA!L189=0,0,B.Premiums_DATA!L189/ECO!V46))))</f>
        <v>523.590371</v>
      </c>
      <c r="N168" s="74">
        <f>IF($C$4="National Currency",IF(B.Premiums_DATA!M189=0,0,B.Premiums_DATA!M189),IF($C$4="Current Exchange rate",IF(B.Premiums_DATA!M189=0,0,B.Premiums_DATA!M189/ECO!W11),IF($C$4="Constant Exchange rate",IF(B.Premiums_DATA!M189=0,0,B.Premiums_DATA!M189/ECO!W46))))</f>
        <v>461.54177600000003</v>
      </c>
      <c r="O168" s="74">
        <f>IF($C$4="National Currency",IF(B.Premiums_DATA!N189=0,0,B.Premiums_DATA!N189),IF($C$4="Current Exchange rate",IF(B.Premiums_DATA!N189=0,0,B.Premiums_DATA!N189/ECO!X11),IF($C$4="Constant Exchange rate",IF(B.Premiums_DATA!N189=0,0,B.Premiums_DATA!N189/ECO!X46))))</f>
        <v>482.08832999999998</v>
      </c>
      <c r="P168" s="220">
        <f>IF($C$4="National Currency",IF(B.Premiums_DATA!O189=0,0,B.Premiums_DATA!O189),IF($C$4="Current Exchange rate",IF(B.Premiums_DATA!O189=0,0,B.Premiums_DATA!O189/ECO!Y11),IF($C$4="Constant Exchange rate",IF(B.Premiums_DATA!O189=0,0,B.Premiums_DATA!O189/ECO!Y46))))</f>
        <v>0</v>
      </c>
      <c r="Q168" s="48">
        <f t="shared" ref="Q168:Q200" si="42">O168/$O$199</f>
        <v>3.0919127351718444E-2</v>
      </c>
      <c r="R168" s="48">
        <f t="shared" ref="R168:R198" si="43">IF(OR(O168=0, N168=0),"-",O168/N168-1)</f>
        <v>4.4517213973713998E-2</v>
      </c>
      <c r="S168" s="48" t="str">
        <f t="shared" ref="S168:S198" si="44">IF(OR(O168=0, F168=0),"-",O168/F168-1)</f>
        <v>-</v>
      </c>
    </row>
    <row r="169" spans="3:19" ht="15" x14ac:dyDescent="0.25">
      <c r="C169" s="256"/>
      <c r="D169" s="257"/>
      <c r="E169" s="45" t="s">
        <v>2</v>
      </c>
      <c r="F169" s="74">
        <f>IF($C$4="National Currency",IF(B.Premiums_DATA!E190=0,0,B.Premiums_DATA!E190),IF($C$4="Current Exchange rate",IF(B.Premiums_DATA!E190=0,0,B.Premiums_DATA!E190/ECO!O12),IF($C$4="Constant Exchange rate",IF(B.Premiums_DATA!E190=0,0,B.Premiums_DATA!E190/ECO!O47))))</f>
        <v>0</v>
      </c>
      <c r="G169" s="74">
        <f>IF($C$4="National Currency",IF(B.Premiums_DATA!F190=0,0,B.Premiums_DATA!F190),IF($C$4="Current Exchange rate",IF(B.Premiums_DATA!F190=0,0,B.Premiums_DATA!F190/ECO!P12),IF($C$4="Constant Exchange rate",IF(B.Premiums_DATA!F190=0,0,B.Premiums_DATA!F190/ECO!P47))))</f>
        <v>0</v>
      </c>
      <c r="H169" s="74">
        <f>IF($C$4="National Currency",IF(B.Premiums_DATA!G190=0,0,B.Premiums_DATA!G190),IF($C$4="Current Exchange rate",IF(B.Premiums_DATA!G190=0,0,B.Premiums_DATA!G190/ECO!Q12),IF($C$4="Constant Exchange rate",IF(B.Premiums_DATA!G190=0,0,B.Premiums_DATA!G190/ECO!Q47))))</f>
        <v>0</v>
      </c>
      <c r="I169" s="74">
        <f>IF($C$4="National Currency",IF(B.Premiums_DATA!H190=0,0,B.Premiums_DATA!H190),IF($C$4="Current Exchange rate",IF(B.Premiums_DATA!H190=0,0,B.Premiums_DATA!H190/ECO!R12),IF($C$4="Constant Exchange rate",IF(B.Premiums_DATA!H190=0,0,B.Premiums_DATA!H190/ECO!R47))))</f>
        <v>0</v>
      </c>
      <c r="J169" s="74">
        <f>IF($C$4="National Currency",IF(B.Premiums_DATA!I190=0,0,B.Premiums_DATA!I190),IF($C$4="Current Exchange rate",IF(B.Premiums_DATA!I190=0,0,B.Premiums_DATA!I190/ECO!S12),IF($C$4="Constant Exchange rate",IF(B.Premiums_DATA!I190=0,0,B.Premiums_DATA!I190/ECO!S47))))</f>
        <v>0</v>
      </c>
      <c r="K169" s="74">
        <f>IF($C$4="National Currency",IF(B.Premiums_DATA!J190=0,0,B.Premiums_DATA!J190),IF($C$4="Current Exchange rate",IF(B.Premiums_DATA!J190=0,0,B.Premiums_DATA!J190/ECO!T12),IF($C$4="Constant Exchange rate",IF(B.Premiums_DATA!J190=0,0,B.Premiums_DATA!J190/ECO!T47))))</f>
        <v>0</v>
      </c>
      <c r="L169" s="74">
        <f>IF($C$4="National Currency",IF(B.Premiums_DATA!K190=0,0,B.Premiums_DATA!K190),IF($C$4="Current Exchange rate",IF(B.Premiums_DATA!K190=0,0,B.Premiums_DATA!K190/ECO!U12),IF($C$4="Constant Exchange rate",IF(B.Premiums_DATA!K190=0,0,B.Premiums_DATA!K190/ECO!U47))))</f>
        <v>0</v>
      </c>
      <c r="M169" s="74">
        <f>IF($C$4="National Currency",IF(B.Premiums_DATA!L190=0,0,B.Premiums_DATA!L190),IF($C$4="Current Exchange rate",IF(B.Premiums_DATA!L190=0,0,B.Premiums_DATA!L190/ECO!V12),IF($C$4="Constant Exchange rate",IF(B.Premiums_DATA!L190=0,0,B.Premiums_DATA!L190/ECO!V47))))</f>
        <v>0</v>
      </c>
      <c r="N169" s="74">
        <f>IF($C$4="National Currency",IF(B.Premiums_DATA!M190=0,0,B.Premiums_DATA!M190),IF($C$4="Current Exchange rate",IF(B.Premiums_DATA!M190=0,0,B.Premiums_DATA!M190/ECO!W12),IF($C$4="Constant Exchange rate",IF(B.Premiums_DATA!M190=0,0,B.Premiums_DATA!M190/ECO!W47))))</f>
        <v>0</v>
      </c>
      <c r="O169" s="74">
        <f>IF($C$4="National Currency",IF(B.Premiums_DATA!N190=0,0,B.Premiums_DATA!N190),IF($C$4="Current Exchange rate",IF(B.Premiums_DATA!N190=0,0,B.Premiums_DATA!N190/ECO!X12),IF($C$4="Constant Exchange rate",IF(B.Premiums_DATA!N190=0,0,B.Premiums_DATA!N190/ECO!X47))))</f>
        <v>0</v>
      </c>
      <c r="P169" s="220">
        <f>IF($C$4="National Currency",IF(B.Premiums_DATA!O190=0,0,B.Premiums_DATA!O190),IF($C$4="Current Exchange rate",IF(B.Premiums_DATA!O190=0,0,B.Premiums_DATA!O190/ECO!Y12),IF($C$4="Constant Exchange rate",IF(B.Premiums_DATA!O190=0,0,B.Premiums_DATA!O190/ECO!Y47))))</f>
        <v>0</v>
      </c>
      <c r="Q169" s="48">
        <f t="shared" si="42"/>
        <v>0</v>
      </c>
      <c r="R169" s="48" t="str">
        <f t="shared" si="43"/>
        <v>-</v>
      </c>
      <c r="S169" s="48" t="str">
        <f t="shared" si="44"/>
        <v>-</v>
      </c>
    </row>
    <row r="170" spans="3:19" ht="15" x14ac:dyDescent="0.25">
      <c r="C170" s="256"/>
      <c r="D170" s="257"/>
      <c r="E170" s="45" t="s">
        <v>3</v>
      </c>
      <c r="F170" s="74">
        <f>IF($C$4="National Currency",IF(B.Premiums_DATA!E191=0,0,B.Premiums_DATA!E191),IF($C$4="Current Exchange rate",IF(B.Premiums_DATA!E191=0,0,B.Premiums_DATA!E191/ECO!O13),IF($C$4="Constant Exchange rate",IF(B.Premiums_DATA!E191=0,0,B.Premiums_DATA!E191/ECO!O48))))</f>
        <v>0</v>
      </c>
      <c r="G170" s="74">
        <f>IF($C$4="National Currency",IF(B.Premiums_DATA!F191=0,0,B.Premiums_DATA!F191),IF($C$4="Current Exchange rate",IF(B.Premiums_DATA!F191=0,0,B.Premiums_DATA!F191/ECO!P13),IF($C$4="Constant Exchange rate",IF(B.Premiums_DATA!F191=0,0,B.Premiums_DATA!F191/ECO!P48))))</f>
        <v>0</v>
      </c>
      <c r="H170" s="74">
        <f>IF($C$4="National Currency",IF(B.Premiums_DATA!G191=0,0,B.Premiums_DATA!G191),IF($C$4="Current Exchange rate",IF(B.Premiums_DATA!G191=0,0,B.Premiums_DATA!G191/ECO!Q13),IF($C$4="Constant Exchange rate",IF(B.Premiums_DATA!G191=0,0,B.Premiums_DATA!G191/ECO!Q48))))</f>
        <v>0</v>
      </c>
      <c r="I170" s="74">
        <f>IF($C$4="National Currency",IF(B.Premiums_DATA!H191=0,0,B.Premiums_DATA!H191),IF($C$4="Current Exchange rate",IF(B.Premiums_DATA!H191=0,0,B.Premiums_DATA!H191/ECO!R13),IF($C$4="Constant Exchange rate",IF(B.Premiums_DATA!H191=0,0,B.Premiums_DATA!H191/ECO!R48))))</f>
        <v>0</v>
      </c>
      <c r="J170" s="74">
        <f>IF($C$4="National Currency",IF(B.Premiums_DATA!I191=0,0,B.Premiums_DATA!I191),IF($C$4="Current Exchange rate",IF(B.Premiums_DATA!I191=0,0,B.Premiums_DATA!I191/ECO!S13),IF($C$4="Constant Exchange rate",IF(B.Premiums_DATA!I191=0,0,B.Premiums_DATA!I191/ECO!S48))))</f>
        <v>0</v>
      </c>
      <c r="K170" s="74">
        <f>IF($C$4="National Currency",IF(B.Premiums_DATA!J191=0,0,B.Premiums_DATA!J191),IF($C$4="Current Exchange rate",IF(B.Premiums_DATA!J191=0,0,B.Premiums_DATA!J191/ECO!T13),IF($C$4="Constant Exchange rate",IF(B.Premiums_DATA!J191=0,0,B.Premiums_DATA!J191/ECO!T48))))</f>
        <v>0</v>
      </c>
      <c r="L170" s="74">
        <f>IF($C$4="National Currency",IF(B.Premiums_DATA!K191=0,0,B.Premiums_DATA!K191),IF($C$4="Current Exchange rate",IF(B.Premiums_DATA!K191=0,0,B.Premiums_DATA!K191/ECO!U13),IF($C$4="Constant Exchange rate",IF(B.Premiums_DATA!K191=0,0,B.Premiums_DATA!K191/ECO!U48))))</f>
        <v>0</v>
      </c>
      <c r="M170" s="74">
        <f>IF($C$4="National Currency",IF(B.Premiums_DATA!L191=0,0,B.Premiums_DATA!L191),IF($C$4="Current Exchange rate",IF(B.Premiums_DATA!L191=0,0,B.Premiums_DATA!L191/ECO!V13),IF($C$4="Constant Exchange rate",IF(B.Premiums_DATA!L191=0,0,B.Premiums_DATA!L191/ECO!V48))))</f>
        <v>0</v>
      </c>
      <c r="N170" s="74">
        <f>IF($C$4="National Currency",IF(B.Premiums_DATA!M191=0,0,B.Premiums_DATA!M191),IF($C$4="Current Exchange rate",IF(B.Premiums_DATA!M191=0,0,B.Premiums_DATA!M191/ECO!W13),IF($C$4="Constant Exchange rate",IF(B.Premiums_DATA!M191=0,0,B.Premiums_DATA!M191/ECO!W48))))</f>
        <v>0</v>
      </c>
      <c r="O170" s="74">
        <f>IF($C$4="National Currency",IF(B.Premiums_DATA!N191=0,0,B.Premiums_DATA!N191),IF($C$4="Current Exchange rate",IF(B.Premiums_DATA!N191=0,0,B.Premiums_DATA!N191/ECO!X13),IF($C$4="Constant Exchange rate",IF(B.Premiums_DATA!N191=0,0,B.Premiums_DATA!N191/ECO!X48))))</f>
        <v>0</v>
      </c>
      <c r="P170" s="220">
        <f>IF($C$4="National Currency",IF(B.Premiums_DATA!O191=0,0,B.Premiums_DATA!O191),IF($C$4="Current Exchange rate",IF(B.Premiums_DATA!O191=0,0,B.Premiums_DATA!O191/ECO!Y13),IF($C$4="Constant Exchange rate",IF(B.Premiums_DATA!O191=0,0,B.Premiums_DATA!O191/ECO!Y48))))</f>
        <v>0</v>
      </c>
      <c r="Q170" s="48">
        <f t="shared" si="42"/>
        <v>0</v>
      </c>
      <c r="R170" s="48" t="str">
        <f t="shared" si="43"/>
        <v>-</v>
      </c>
      <c r="S170" s="48" t="str">
        <f t="shared" si="44"/>
        <v>-</v>
      </c>
    </row>
    <row r="171" spans="3:19" ht="15" x14ac:dyDescent="0.25">
      <c r="C171" s="256"/>
      <c r="D171" s="257"/>
      <c r="E171" s="45" t="s">
        <v>4</v>
      </c>
      <c r="F171" s="74">
        <f>IF($C$4="National Currency",IF(B.Premiums_DATA!E192=0,0,B.Premiums_DATA!E192),IF($C$4="Current Exchange rate",IF(B.Premiums_DATA!E192=0,0,B.Premiums_DATA!E192/ECO!O14),IF($C$4="Constant Exchange rate",IF(B.Premiums_DATA!E192=0,0,B.Premiums_DATA!E192/ECO!O49))))</f>
        <v>0</v>
      </c>
      <c r="G171" s="74">
        <f>IF($C$4="National Currency",IF(B.Premiums_DATA!F192=0,0,B.Premiums_DATA!F192),IF($C$4="Current Exchange rate",IF(B.Premiums_DATA!F192=0,0,B.Premiums_DATA!F192/ECO!P14),IF($C$4="Constant Exchange rate",IF(B.Premiums_DATA!F192=0,0,B.Premiums_DATA!F192/ECO!P49))))</f>
        <v>0</v>
      </c>
      <c r="H171" s="74">
        <f>IF($C$4="National Currency",IF(B.Premiums_DATA!G192=0,0,B.Premiums_DATA!G192),IF($C$4="Current Exchange rate",IF(B.Premiums_DATA!G192=0,0,B.Premiums_DATA!G192/ECO!Q14),IF($C$4="Constant Exchange rate",IF(B.Premiums_DATA!G192=0,0,B.Premiums_DATA!G192/ECO!Q49))))</f>
        <v>0</v>
      </c>
      <c r="I171" s="74">
        <f>IF($C$4="National Currency",IF(B.Premiums_DATA!H192=0,0,B.Premiums_DATA!H192),IF($C$4="Current Exchange rate",IF(B.Premiums_DATA!H192=0,0,B.Premiums_DATA!H192/ECO!R14),IF($C$4="Constant Exchange rate",IF(B.Premiums_DATA!H192=0,0,B.Premiums_DATA!H192/ECO!R49))))</f>
        <v>0</v>
      </c>
      <c r="J171" s="74">
        <f>IF($C$4="National Currency",IF(B.Premiums_DATA!I192=0,0,B.Premiums_DATA!I192),IF($C$4="Current Exchange rate",IF(B.Premiums_DATA!I192=0,0,B.Premiums_DATA!I192/ECO!S14),IF($C$4="Constant Exchange rate",IF(B.Premiums_DATA!I192=0,0,B.Premiums_DATA!I192/ECO!S49))))</f>
        <v>0</v>
      </c>
      <c r="K171" s="74">
        <f>IF($C$4="National Currency",IF(B.Premiums_DATA!J192=0,0,B.Premiums_DATA!J192),IF($C$4="Current Exchange rate",IF(B.Premiums_DATA!J192=0,0,B.Premiums_DATA!J192/ECO!T14),IF($C$4="Constant Exchange rate",IF(B.Premiums_DATA!J192=0,0,B.Premiums_DATA!J192/ECO!T49))))</f>
        <v>0</v>
      </c>
      <c r="L171" s="74">
        <f>IF($C$4="National Currency",IF(B.Premiums_DATA!K192=0,0,B.Premiums_DATA!K192),IF($C$4="Current Exchange rate",IF(B.Premiums_DATA!K192=0,0,B.Premiums_DATA!K192/ECO!U14),IF($C$4="Constant Exchange rate",IF(B.Premiums_DATA!K192=0,0,B.Premiums_DATA!K192/ECO!U49))))</f>
        <v>0</v>
      </c>
      <c r="M171" s="74">
        <f>IF($C$4="National Currency",IF(B.Premiums_DATA!L192=0,0,B.Premiums_DATA!L192),IF($C$4="Current Exchange rate",IF(B.Premiums_DATA!L192=0,0,B.Premiums_DATA!L192/ECO!V14),IF($C$4="Constant Exchange rate",IF(B.Premiums_DATA!L192=0,0,B.Premiums_DATA!L192/ECO!V49))))</f>
        <v>0</v>
      </c>
      <c r="N171" s="74">
        <f>IF($C$4="National Currency",IF(B.Premiums_DATA!M192=0,0,B.Premiums_DATA!M192),IF($C$4="Current Exchange rate",IF(B.Premiums_DATA!M192=0,0,B.Premiums_DATA!M192/ECO!W14),IF($C$4="Constant Exchange rate",IF(B.Premiums_DATA!M192=0,0,B.Premiums_DATA!M192/ECO!W49))))</f>
        <v>0</v>
      </c>
      <c r="O171" s="74">
        <f>IF($C$4="National Currency",IF(B.Premiums_DATA!N192=0,0,B.Premiums_DATA!N192),IF($C$4="Current Exchange rate",IF(B.Premiums_DATA!N192=0,0,B.Premiums_DATA!N192/ECO!X14),IF($C$4="Constant Exchange rate",IF(B.Premiums_DATA!N192=0,0,B.Premiums_DATA!N192/ECO!X49))))</f>
        <v>0</v>
      </c>
      <c r="P171" s="220">
        <f>IF($C$4="National Currency",IF(B.Premiums_DATA!O192=0,0,B.Premiums_DATA!O192),IF($C$4="Current Exchange rate",IF(B.Premiums_DATA!O192=0,0,B.Premiums_DATA!O192/ECO!Y14),IF($C$4="Constant Exchange rate",IF(B.Premiums_DATA!O192=0,0,B.Premiums_DATA!O192/ECO!Y49))))</f>
        <v>0</v>
      </c>
      <c r="Q171" s="48">
        <f t="shared" si="42"/>
        <v>0</v>
      </c>
      <c r="R171" s="48" t="str">
        <f t="shared" si="43"/>
        <v>-</v>
      </c>
      <c r="S171" s="48" t="str">
        <f t="shared" si="44"/>
        <v>-</v>
      </c>
    </row>
    <row r="172" spans="3:19" ht="15" x14ac:dyDescent="0.25">
      <c r="C172" s="256"/>
      <c r="D172" s="257"/>
      <c r="E172" s="45" t="s">
        <v>5</v>
      </c>
      <c r="F172" s="74">
        <f>IF($C$4="National Currency",IF(B.Premiums_DATA!E193=0,0,B.Premiums_DATA!E193),IF($C$4="Current Exchange rate",IF(B.Premiums_DATA!E193=0,0,B.Premiums_DATA!E193/ECO!O15),IF($C$4="Constant Exchange rate",IF(B.Premiums_DATA!E193=0,0,B.Premiums_DATA!E193/ECO!O50))))</f>
        <v>8.5451595457003791</v>
      </c>
      <c r="G172" s="74">
        <f>IF($C$4="National Currency",IF(B.Premiums_DATA!F193=0,0,B.Premiums_DATA!F193),IF($C$4="Current Exchange rate",IF(B.Premiums_DATA!F193=0,0,B.Premiums_DATA!F193/ECO!P15),IF($C$4="Constant Exchange rate",IF(B.Premiums_DATA!F193=0,0,B.Premiums_DATA!F193/ECO!P50))))</f>
        <v>8.5451595457003791</v>
      </c>
      <c r="H172" s="74">
        <f>IF($C$4="National Currency",IF(B.Premiums_DATA!G193=0,0,B.Premiums_DATA!G193),IF($C$4="Current Exchange rate",IF(B.Premiums_DATA!G193=0,0,B.Premiums_DATA!G193/ECO!Q15),IF($C$4="Constant Exchange rate",IF(B.Premiums_DATA!G193=0,0,B.Premiums_DATA!G193/ECO!Q50))))</f>
        <v>9.6989363619974771</v>
      </c>
      <c r="I172" s="74">
        <f>IF($C$4="National Currency",IF(B.Premiums_DATA!H193=0,0,B.Premiums_DATA!H193),IF($C$4="Current Exchange rate",IF(B.Premiums_DATA!H193=0,0,B.Premiums_DATA!H193/ECO!R15),IF($C$4="Constant Exchange rate",IF(B.Premiums_DATA!H193=0,0,B.Premiums_DATA!H193/ECO!R50))))</f>
        <v>11.645934739498829</v>
      </c>
      <c r="J172" s="74">
        <f>IF($C$4="National Currency",IF(B.Premiums_DATA!I193=0,0,B.Premiums_DATA!I193),IF($C$4="Current Exchange rate",IF(B.Premiums_DATA!I193=0,0,B.Premiums_DATA!I193/ECO!S15),IF($C$4="Constant Exchange rate",IF(B.Premiums_DATA!I193=0,0,B.Premiums_DATA!I193/ECO!S50))))</f>
        <v>15.251487290427258</v>
      </c>
      <c r="K172" s="74">
        <f>IF($C$4="National Currency",IF(B.Premiums_DATA!J193=0,0,B.Premiums_DATA!J193),IF($C$4="Current Exchange rate",IF(B.Premiums_DATA!J193=0,0,B.Premiums_DATA!J193/ECO!T15),IF($C$4="Constant Exchange rate",IF(B.Premiums_DATA!J193=0,0,B.Premiums_DATA!J193/ECO!T50))))</f>
        <v>18.280151433207138</v>
      </c>
      <c r="L172" s="74">
        <f>IF($C$4="National Currency",IF(B.Premiums_DATA!K193=0,0,B.Premiums_DATA!K193),IF($C$4="Current Exchange rate",IF(B.Premiums_DATA!K193=0,0,B.Premiums_DATA!K193/ECO!U15),IF($C$4="Constant Exchange rate",IF(B.Premiums_DATA!K193=0,0,B.Premiums_DATA!K193/ECO!U50))))</f>
        <v>22.354425815756265</v>
      </c>
      <c r="M172" s="74">
        <f>IF($C$4="National Currency",IF(B.Premiums_DATA!L193=0,0,B.Premiums_DATA!L193),IF($C$4="Current Exchange rate",IF(B.Premiums_DATA!L193=0,0,B.Premiums_DATA!L193/ECO!V15),IF($C$4="Constant Exchange rate",IF(B.Premiums_DATA!L193=0,0,B.Premiums_DATA!L193/ECO!V50))))</f>
        <v>23.111591851451234</v>
      </c>
      <c r="N172" s="74">
        <f>IF($C$4="National Currency",IF(B.Premiums_DATA!M193=0,0,B.Premiums_DATA!M193),IF($C$4="Current Exchange rate",IF(B.Premiums_DATA!M193=0,0,B.Premiums_DATA!M193/ECO!W15),IF($C$4="Constant Exchange rate",IF(B.Premiums_DATA!M193=0,0,B.Premiums_DATA!M193/ECO!W50))))</f>
        <v>20.876149269875608</v>
      </c>
      <c r="O172" s="74">
        <f>IF($C$4="National Currency",IF(B.Premiums_DATA!N193=0,0,B.Premiums_DATA!N193),IF($C$4="Current Exchange rate",IF(B.Premiums_DATA!N193=0,0,B.Premiums_DATA!N193/ECO!X15),IF($C$4="Constant Exchange rate",IF(B.Premiums_DATA!N193=0,0,B.Premiums_DATA!N193/ECO!X50))))</f>
        <v>13.016044708851632</v>
      </c>
      <c r="P172" s="220">
        <f>IF($C$4="National Currency",IF(B.Premiums_DATA!O193=0,0,B.Premiums_DATA!O193),IF($C$4="Current Exchange rate",IF(B.Premiums_DATA!O193=0,0,B.Premiums_DATA!O193/ECO!Y15),IF($C$4="Constant Exchange rate",IF(B.Premiums_DATA!O193=0,0,B.Premiums_DATA!O193/ECO!Y50))))</f>
        <v>0</v>
      </c>
      <c r="Q172" s="48">
        <f t="shared" si="42"/>
        <v>8.3479461941890324E-4</v>
      </c>
      <c r="R172" s="48">
        <f t="shared" si="43"/>
        <v>-0.37651122625215883</v>
      </c>
      <c r="S172" s="48">
        <f t="shared" si="44"/>
        <v>0.52320675105485237</v>
      </c>
    </row>
    <row r="173" spans="3:19" ht="15" x14ac:dyDescent="0.25">
      <c r="C173" s="256"/>
      <c r="D173" s="257"/>
      <c r="E173" s="45" t="s">
        <v>6</v>
      </c>
      <c r="F173" s="74">
        <f>IF($C$4="National Currency",IF(B.Premiums_DATA!E194=0,0,B.Premiums_DATA!E194),IF($C$4="Current Exchange rate",IF(B.Premiums_DATA!E194=0,0,B.Premiums_DATA!E194/ECO!O16),IF($C$4="Constant Exchange rate",IF(B.Premiums_DATA!E194=0,0,B.Premiums_DATA!E194/ECO!O51))))</f>
        <v>1374</v>
      </c>
      <c r="G173" s="74">
        <f>IF($C$4="National Currency",IF(B.Premiums_DATA!F194=0,0,B.Premiums_DATA!F194),IF($C$4="Current Exchange rate",IF(B.Premiums_DATA!F194=0,0,B.Premiums_DATA!F194/ECO!P16),IF($C$4="Constant Exchange rate",IF(B.Premiums_DATA!F194=0,0,B.Premiums_DATA!F194/ECO!P51))))</f>
        <v>1521</v>
      </c>
      <c r="H173" s="74">
        <f>IF($C$4="National Currency",IF(B.Premiums_DATA!G194=0,0,B.Premiums_DATA!G194),IF($C$4="Current Exchange rate",IF(B.Premiums_DATA!G194=0,0,B.Premiums_DATA!G194/ECO!Q16),IF($C$4="Constant Exchange rate",IF(B.Premiums_DATA!G194=0,0,B.Premiums_DATA!G194/ECO!Q51))))</f>
        <v>1700</v>
      </c>
      <c r="I173" s="74">
        <f>IF($C$4="National Currency",IF(B.Premiums_DATA!H194=0,0,B.Premiums_DATA!H194),IF($C$4="Current Exchange rate",IF(B.Premiums_DATA!H194=0,0,B.Premiums_DATA!H194/ECO!R16),IF($C$4="Constant Exchange rate",IF(B.Premiums_DATA!H194=0,0,B.Premiums_DATA!H194/ECO!R51))))</f>
        <v>1982</v>
      </c>
      <c r="J173" s="74">
        <f>IF($C$4="National Currency",IF(B.Premiums_DATA!I194=0,0,B.Premiums_DATA!I194),IF($C$4="Current Exchange rate",IF(B.Premiums_DATA!I194=0,0,B.Premiums_DATA!I194/ECO!S16),IF($C$4="Constant Exchange rate",IF(B.Premiums_DATA!I194=0,0,B.Premiums_DATA!I194/ECO!S51))))</f>
        <v>1960</v>
      </c>
      <c r="K173" s="74">
        <f>IF($C$4="National Currency",IF(B.Premiums_DATA!J194=0,0,B.Premiums_DATA!J194),IF($C$4="Current Exchange rate",IF(B.Premiums_DATA!J194=0,0,B.Premiums_DATA!J194/ECO!T16),IF($C$4="Constant Exchange rate",IF(B.Premiums_DATA!J194=0,0,B.Premiums_DATA!J194/ECO!T51))))</f>
        <v>2368</v>
      </c>
      <c r="L173" s="74">
        <f>IF($C$4="National Currency",IF(B.Premiums_DATA!K194=0,0,B.Premiums_DATA!K194),IF($C$4="Current Exchange rate",IF(B.Premiums_DATA!K194=0,0,B.Premiums_DATA!K194/ECO!U16),IF($C$4="Constant Exchange rate",IF(B.Premiums_DATA!K194=0,0,B.Premiums_DATA!K194/ECO!U51))))</f>
        <v>2503</v>
      </c>
      <c r="M173" s="74">
        <f>IF($C$4="National Currency",IF(B.Premiums_DATA!L194=0,0,B.Premiums_DATA!L194),IF($C$4="Current Exchange rate",IF(B.Premiums_DATA!L194=0,0,B.Premiums_DATA!L194/ECO!V16),IF($C$4="Constant Exchange rate",IF(B.Premiums_DATA!L194=0,0,B.Premiums_DATA!L194/ECO!V51))))</f>
        <v>4290</v>
      </c>
      <c r="N173" s="74">
        <f>IF($C$4="National Currency",IF(B.Premiums_DATA!M194=0,0,B.Premiums_DATA!M194),IF($C$4="Current Exchange rate",IF(B.Premiums_DATA!M194=0,0,B.Premiums_DATA!M194/ECO!W16),IF($C$4="Constant Exchange rate",IF(B.Premiums_DATA!M194=0,0,B.Premiums_DATA!M194/ECO!W51))))</f>
        <v>3788</v>
      </c>
      <c r="O173" s="74">
        <f>IF($C$4="National Currency",IF(B.Premiums_DATA!N194=0,0,B.Premiums_DATA!N194),IF($C$4="Current Exchange rate",IF(B.Premiums_DATA!N194=0,0,B.Premiums_DATA!N194/ECO!X16),IF($C$4="Constant Exchange rate",IF(B.Premiums_DATA!N194=0,0,B.Premiums_DATA!N194/ECO!X51))))</f>
        <v>4632</v>
      </c>
      <c r="P173" s="220">
        <f>IF($C$4="National Currency",IF(B.Premiums_DATA!O194=0,0,B.Premiums_DATA!O194),IF($C$4="Current Exchange rate",IF(B.Premiums_DATA!O194=0,0,B.Premiums_DATA!O194/ECO!Y16),IF($C$4="Constant Exchange rate",IF(B.Premiums_DATA!O194=0,0,B.Premiums_DATA!O194/ECO!Y51))))</f>
        <v>0</v>
      </c>
      <c r="Q173" s="48">
        <f t="shared" si="42"/>
        <v>0.29707708936484695</v>
      </c>
      <c r="R173" s="48">
        <f t="shared" si="43"/>
        <v>0.22280887011615635</v>
      </c>
      <c r="S173" s="48">
        <f t="shared" si="44"/>
        <v>2.3711790393013099</v>
      </c>
    </row>
    <row r="174" spans="3:19" ht="15" x14ac:dyDescent="0.25">
      <c r="C174" s="256"/>
      <c r="D174" s="257"/>
      <c r="E174" s="45" t="s">
        <v>7</v>
      </c>
      <c r="F174" s="74">
        <f>IF($C$4="National Currency",IF(B.Premiums_DATA!E195=0,0,B.Premiums_DATA!E195),IF($C$4="Current Exchange rate",IF(B.Premiums_DATA!E195=0,0,B.Premiums_DATA!E195/ECO!O17),IF($C$4="Constant Exchange rate",IF(B.Premiums_DATA!E195=0,0,B.Premiums_DATA!E195/ECO!O52))))</f>
        <v>0</v>
      </c>
      <c r="G174" s="74">
        <f>IF($C$4="National Currency",IF(B.Premiums_DATA!F195=0,0,B.Premiums_DATA!F195),IF($C$4="Current Exchange rate",IF(B.Premiums_DATA!F195=0,0,B.Premiums_DATA!F195/ECO!P17),IF($C$4="Constant Exchange rate",IF(B.Premiums_DATA!F195=0,0,B.Premiums_DATA!F195/ECO!P52))))</f>
        <v>0</v>
      </c>
      <c r="H174" s="74">
        <f>IF($C$4="National Currency",IF(B.Premiums_DATA!G195=0,0,B.Premiums_DATA!G195),IF($C$4="Current Exchange rate",IF(B.Premiums_DATA!G195=0,0,B.Premiums_DATA!G195/ECO!Q17),IF($C$4="Constant Exchange rate",IF(B.Premiums_DATA!G195=0,0,B.Premiums_DATA!G195/ECO!Q52))))</f>
        <v>0</v>
      </c>
      <c r="I174" s="74">
        <f>IF($C$4="National Currency",IF(B.Premiums_DATA!H195=0,0,B.Premiums_DATA!H195),IF($C$4="Current Exchange rate",IF(B.Premiums_DATA!H195=0,0,B.Premiums_DATA!H195/ECO!R17),IF($C$4="Constant Exchange rate",IF(B.Premiums_DATA!H195=0,0,B.Premiums_DATA!H195/ECO!R52))))</f>
        <v>0</v>
      </c>
      <c r="J174" s="74">
        <f>IF($C$4="National Currency",IF(B.Premiums_DATA!I195=0,0,B.Premiums_DATA!I195),IF($C$4="Current Exchange rate",IF(B.Premiums_DATA!I195=0,0,B.Premiums_DATA!I195/ECO!S17),IF($C$4="Constant Exchange rate",IF(B.Premiums_DATA!I195=0,0,B.Premiums_DATA!I195/ECO!S52))))</f>
        <v>0</v>
      </c>
      <c r="K174" s="74">
        <f>IF($C$4="National Currency",IF(B.Premiums_DATA!J195=0,0,B.Premiums_DATA!J195),IF($C$4="Current Exchange rate",IF(B.Premiums_DATA!J195=0,0,B.Premiums_DATA!J195/ECO!T17),IF($C$4="Constant Exchange rate",IF(B.Premiums_DATA!J195=0,0,B.Premiums_DATA!J195/ECO!T52))))</f>
        <v>0</v>
      </c>
      <c r="L174" s="74">
        <f>IF($C$4="National Currency",IF(B.Premiums_DATA!K195=0,0,B.Premiums_DATA!K195),IF($C$4="Current Exchange rate",IF(B.Premiums_DATA!K195=0,0,B.Premiums_DATA!K195/ECO!U17),IF($C$4="Constant Exchange rate",IF(B.Premiums_DATA!K195=0,0,B.Premiums_DATA!K195/ECO!U52))))</f>
        <v>0</v>
      </c>
      <c r="M174" s="74">
        <f>IF($C$4="National Currency",IF(B.Premiums_DATA!L195=0,0,B.Premiums_DATA!L195),IF($C$4="Current Exchange rate",IF(B.Premiums_DATA!L195=0,0,B.Premiums_DATA!L195/ECO!V17),IF($C$4="Constant Exchange rate",IF(B.Premiums_DATA!L195=0,0,B.Premiums_DATA!L195/ECO!V52))))</f>
        <v>0</v>
      </c>
      <c r="N174" s="74">
        <f>IF($C$4="National Currency",IF(B.Premiums_DATA!M195=0,0,B.Premiums_DATA!M195),IF($C$4="Current Exchange rate",IF(B.Premiums_DATA!M195=0,0,B.Premiums_DATA!M195/ECO!W17),IF($C$4="Constant Exchange rate",IF(B.Premiums_DATA!M195=0,0,B.Premiums_DATA!M195/ECO!W52))))</f>
        <v>0</v>
      </c>
      <c r="O174" s="74">
        <f>IF($C$4="National Currency",IF(B.Premiums_DATA!N195=0,0,B.Premiums_DATA!N195),IF($C$4="Current Exchange rate",IF(B.Premiums_DATA!N195=0,0,B.Premiums_DATA!N195/ECO!X17),IF($C$4="Constant Exchange rate",IF(B.Premiums_DATA!N195=0,0,B.Premiums_DATA!N195/ECO!X52))))</f>
        <v>0</v>
      </c>
      <c r="P174" s="220">
        <f>IF($C$4="National Currency",IF(B.Premiums_DATA!O195=0,0,B.Premiums_DATA!O195),IF($C$4="Current Exchange rate",IF(B.Premiums_DATA!O195=0,0,B.Premiums_DATA!O195/ECO!Y17),IF($C$4="Constant Exchange rate",IF(B.Premiums_DATA!O195=0,0,B.Premiums_DATA!O195/ECO!Y52))))</f>
        <v>0</v>
      </c>
      <c r="Q174" s="48">
        <f t="shared" si="42"/>
        <v>0</v>
      </c>
      <c r="R174" s="48" t="str">
        <f t="shared" si="43"/>
        <v>-</v>
      </c>
      <c r="S174" s="48" t="str">
        <f t="shared" si="44"/>
        <v>-</v>
      </c>
    </row>
    <row r="175" spans="3:19" ht="15" x14ac:dyDescent="0.25">
      <c r="C175" s="256"/>
      <c r="D175" s="257"/>
      <c r="E175" s="45" t="s">
        <v>8</v>
      </c>
      <c r="F175" s="74">
        <f>IF($C$4="National Currency",IF(B.Premiums_DATA!E196=0,0,B.Premiums_DATA!E196),IF($C$4="Current Exchange rate",IF(B.Premiums_DATA!E196=0,0,B.Premiums_DATA!E196/ECO!O18),IF($C$4="Constant Exchange rate",IF(B.Premiums_DATA!E196=0,0,B.Premiums_DATA!E196/ECO!O53))))</f>
        <v>0</v>
      </c>
      <c r="G175" s="74">
        <f>IF($C$4="National Currency",IF(B.Premiums_DATA!F196=0,0,B.Premiums_DATA!F196),IF($C$4="Current Exchange rate",IF(B.Premiums_DATA!F196=0,0,B.Premiums_DATA!F196/ECO!P18),IF($C$4="Constant Exchange rate",IF(B.Premiums_DATA!F196=0,0,B.Premiums_DATA!F196/ECO!P53))))</f>
        <v>0</v>
      </c>
      <c r="H175" s="74">
        <f>IF($C$4="National Currency",IF(B.Premiums_DATA!G196=0,0,B.Premiums_DATA!G196),IF($C$4="Current Exchange rate",IF(B.Premiums_DATA!G196=0,0,B.Premiums_DATA!G196/ECO!Q18),IF($C$4="Constant Exchange rate",IF(B.Premiums_DATA!G196=0,0,B.Premiums_DATA!G196/ECO!Q53))))</f>
        <v>0</v>
      </c>
      <c r="I175" s="74">
        <f>IF($C$4="National Currency",IF(B.Premiums_DATA!H196=0,0,B.Premiums_DATA!H196),IF($C$4="Current Exchange rate",IF(B.Premiums_DATA!H196=0,0,B.Premiums_DATA!H196/ECO!R18),IF($C$4="Constant Exchange rate",IF(B.Premiums_DATA!H196=0,0,B.Premiums_DATA!H196/ECO!R53))))</f>
        <v>0</v>
      </c>
      <c r="J175" s="74">
        <f>IF($C$4="National Currency",IF(B.Premiums_DATA!I196=0,0,B.Premiums_DATA!I196),IF($C$4="Current Exchange rate",IF(B.Premiums_DATA!I196=0,0,B.Premiums_DATA!I196/ECO!S18),IF($C$4="Constant Exchange rate",IF(B.Premiums_DATA!I196=0,0,B.Premiums_DATA!I196/ECO!S53))))</f>
        <v>0</v>
      </c>
      <c r="K175" s="74">
        <f>IF($C$4="National Currency",IF(B.Premiums_DATA!J196=0,0,B.Premiums_DATA!J196),IF($C$4="Current Exchange rate",IF(B.Premiums_DATA!J196=0,0,B.Premiums_DATA!J196/ECO!T18),IF($C$4="Constant Exchange rate",IF(B.Premiums_DATA!J196=0,0,B.Premiums_DATA!J196/ECO!T53))))</f>
        <v>0</v>
      </c>
      <c r="L175" s="74">
        <f>IF($C$4="National Currency",IF(B.Premiums_DATA!K196=0,0,B.Premiums_DATA!K196),IF($C$4="Current Exchange rate",IF(B.Premiums_DATA!K196=0,0,B.Premiums_DATA!K196/ECO!U18),IF($C$4="Constant Exchange rate",IF(B.Premiums_DATA!K196=0,0,B.Premiums_DATA!K196/ECO!U53))))</f>
        <v>0</v>
      </c>
      <c r="M175" s="74">
        <f>IF($C$4="National Currency",IF(B.Premiums_DATA!L196=0,0,B.Premiums_DATA!L196),IF($C$4="Current Exchange rate",IF(B.Premiums_DATA!L196=0,0,B.Premiums_DATA!L196/ECO!V18),IF($C$4="Constant Exchange rate",IF(B.Premiums_DATA!L196=0,0,B.Premiums_DATA!L196/ECO!V53))))</f>
        <v>0</v>
      </c>
      <c r="N175" s="74">
        <f>IF($C$4="National Currency",IF(B.Premiums_DATA!M196=0,0,B.Premiums_DATA!M196),IF($C$4="Current Exchange rate",IF(B.Premiums_DATA!M196=0,0,B.Premiums_DATA!M196/ECO!W18),IF($C$4="Constant Exchange rate",IF(B.Premiums_DATA!M196=0,0,B.Premiums_DATA!M196/ECO!W53))))</f>
        <v>0</v>
      </c>
      <c r="O175" s="74">
        <f>IF($C$4="National Currency",IF(B.Premiums_DATA!N196=0,0,B.Premiums_DATA!N196),IF($C$4="Current Exchange rate",IF(B.Premiums_DATA!N196=0,0,B.Premiums_DATA!N196/ECO!X18),IF($C$4="Constant Exchange rate",IF(B.Premiums_DATA!N196=0,0,B.Premiums_DATA!N196/ECO!X53))))</f>
        <v>0</v>
      </c>
      <c r="P175" s="220">
        <f>IF($C$4="National Currency",IF(B.Premiums_DATA!O196=0,0,B.Premiums_DATA!O196),IF($C$4="Current Exchange rate",IF(B.Premiums_DATA!O196=0,0,B.Premiums_DATA!O196/ECO!Y18),IF($C$4="Constant Exchange rate",IF(B.Premiums_DATA!O196=0,0,B.Premiums_DATA!O196/ECO!Y53))))</f>
        <v>0</v>
      </c>
      <c r="Q175" s="48">
        <f t="shared" si="42"/>
        <v>0</v>
      </c>
      <c r="R175" s="48" t="str">
        <f t="shared" si="43"/>
        <v>-</v>
      </c>
      <c r="S175" s="48" t="str">
        <f t="shared" si="44"/>
        <v>-</v>
      </c>
    </row>
    <row r="176" spans="3:19" ht="15" x14ac:dyDescent="0.25">
      <c r="C176" s="256"/>
      <c r="D176" s="257"/>
      <c r="E176" s="45" t="s">
        <v>9</v>
      </c>
      <c r="F176" s="74">
        <f>IF($C$4="National Currency",IF(B.Premiums_DATA!E197=0,0,B.Premiums_DATA!E197),IF($C$4="Current Exchange rate",IF(B.Premiums_DATA!E197=0,0,B.Premiums_DATA!E197/ECO!O19),IF($C$4="Constant Exchange rate",IF(B.Premiums_DATA!E197=0,0,B.Premiums_DATA!E197/ECO!O54))))</f>
        <v>596.91432399999997</v>
      </c>
      <c r="G176" s="74">
        <f>IF($C$4="National Currency",IF(B.Premiums_DATA!F197=0,0,B.Premiums_DATA!F197),IF($C$4="Current Exchange rate",IF(B.Premiums_DATA!F197=0,0,B.Premiums_DATA!F197/ECO!P19),IF($C$4="Constant Exchange rate",IF(B.Premiums_DATA!F197=0,0,B.Premiums_DATA!F197/ECO!P54))))</f>
        <v>406.85408151000001</v>
      </c>
      <c r="H176" s="74">
        <f>IF($C$4="National Currency",IF(B.Premiums_DATA!G197=0,0,B.Premiums_DATA!G197),IF($C$4="Current Exchange rate",IF(B.Premiums_DATA!G197=0,0,B.Premiums_DATA!G197/ECO!Q19),IF($C$4="Constant Exchange rate",IF(B.Premiums_DATA!G197=0,0,B.Premiums_DATA!G197/ECO!Q54))))</f>
        <v>650.95003899999995</v>
      </c>
      <c r="I176" s="74">
        <f>IF($C$4="National Currency",IF(B.Premiums_DATA!H197=0,0,B.Premiums_DATA!H197),IF($C$4="Current Exchange rate",IF(B.Premiums_DATA!H197=0,0,B.Premiums_DATA!H197/ECO!R19),IF($C$4="Constant Exchange rate",IF(B.Premiums_DATA!H197=0,0,B.Premiums_DATA!H197/ECO!R54))))</f>
        <v>894.90349700000002</v>
      </c>
      <c r="J176" s="74">
        <f>IF($C$4="National Currency",IF(B.Premiums_DATA!I197=0,0,B.Premiums_DATA!I197),IF($C$4="Current Exchange rate",IF(B.Premiums_DATA!I197=0,0,B.Premiums_DATA!I197/ECO!S19),IF($C$4="Constant Exchange rate",IF(B.Premiums_DATA!I197=0,0,B.Premiums_DATA!I197/ECO!S54))))</f>
        <v>850.65713300000004</v>
      </c>
      <c r="K176" s="74">
        <f>IF($C$4="National Currency",IF(B.Premiums_DATA!J197=0,0,B.Premiums_DATA!J197),IF($C$4="Current Exchange rate",IF(B.Premiums_DATA!J197=0,0,B.Premiums_DATA!J197/ECO!T19),IF($C$4="Constant Exchange rate",IF(B.Premiums_DATA!J197=0,0,B.Premiums_DATA!J197/ECO!T54))))</f>
        <v>1025.237901</v>
      </c>
      <c r="L176" s="74">
        <f>IF($C$4="National Currency",IF(B.Premiums_DATA!K197=0,0,B.Premiums_DATA!K197),IF($C$4="Current Exchange rate",IF(B.Premiums_DATA!K197=0,0,B.Premiums_DATA!K197/ECO!U19),IF($C$4="Constant Exchange rate",IF(B.Premiums_DATA!K197=0,0,B.Premiums_DATA!K197/ECO!U54))))</f>
        <v>2419.8760480000001</v>
      </c>
      <c r="M176" s="74">
        <f>IF($C$4="National Currency",IF(B.Premiums_DATA!L197=0,0,B.Premiums_DATA!L197),IF($C$4="Current Exchange rate",IF(B.Premiums_DATA!L197=0,0,B.Premiums_DATA!L197/ECO!V19),IF($C$4="Constant Exchange rate",IF(B.Premiums_DATA!L197=0,0,B.Premiums_DATA!L197/ECO!V54))))</f>
        <v>2298.2106410000001</v>
      </c>
      <c r="N176" s="74">
        <f>IF($C$4="National Currency",IF(B.Premiums_DATA!M197=0,0,B.Premiums_DATA!M197),IF($C$4="Current Exchange rate",IF(B.Premiums_DATA!M197=0,0,B.Premiums_DATA!M197/ECO!W19),IF($C$4="Constant Exchange rate",IF(B.Premiums_DATA!M197=0,0,B.Premiums_DATA!M197/ECO!W54))))</f>
        <v>1980.88789</v>
      </c>
      <c r="O176" s="74">
        <f>IF($C$4="National Currency",IF(B.Premiums_DATA!N197=0,0,B.Premiums_DATA!N197),IF($C$4="Current Exchange rate",IF(B.Premiums_DATA!N197=0,0,B.Premiums_DATA!N197/ECO!X19),IF($C$4="Constant Exchange rate",IF(B.Premiums_DATA!N197=0,0,B.Premiums_DATA!N197/ECO!X54))))</f>
        <v>2299</v>
      </c>
      <c r="P176" s="220">
        <f>IF($C$4="National Currency",IF(B.Premiums_DATA!O197=0,0,B.Premiums_DATA!O197),IF($C$4="Current Exchange rate",IF(B.Premiums_DATA!O197=0,0,B.Premiums_DATA!O197/ECO!Y19),IF($C$4="Constant Exchange rate",IF(B.Premiums_DATA!O197=0,0,B.Premiums_DATA!O197/ECO!Y54))))</f>
        <v>0</v>
      </c>
      <c r="Q176" s="48">
        <f t="shared" si="42"/>
        <v>0.14744823584839878</v>
      </c>
      <c r="R176" s="48">
        <f t="shared" si="43"/>
        <v>0.16059066825836377</v>
      </c>
      <c r="S176" s="48">
        <f t="shared" si="44"/>
        <v>2.8514740014850108</v>
      </c>
    </row>
    <row r="177" spans="3:19" ht="15" x14ac:dyDescent="0.25">
      <c r="C177" s="256"/>
      <c r="D177" s="257"/>
      <c r="E177" s="45" t="s">
        <v>10</v>
      </c>
      <c r="F177" s="74">
        <f>IF($C$4="National Currency",IF(B.Premiums_DATA!E198=0,0,B.Premiums_DATA!E198),IF($C$4="Current Exchange rate",IF(B.Premiums_DATA!E198=0,0,B.Premiums_DATA!E198/ECO!O20),IF($C$4="Constant Exchange rate",IF(B.Premiums_DATA!E198=0,0,B.Premiums_DATA!E198/ECO!O55))))</f>
        <v>0</v>
      </c>
      <c r="G177" s="74">
        <f>IF($C$4="National Currency",IF(B.Premiums_DATA!F198=0,0,B.Premiums_DATA!F198),IF($C$4="Current Exchange rate",IF(B.Premiums_DATA!F198=0,0,B.Premiums_DATA!F198/ECO!P20),IF($C$4="Constant Exchange rate",IF(B.Premiums_DATA!F198=0,0,B.Premiums_DATA!F198/ECO!P55))))</f>
        <v>0</v>
      </c>
      <c r="H177" s="74">
        <f>IF($C$4="National Currency",IF(B.Premiums_DATA!G198=0,0,B.Premiums_DATA!G198),IF($C$4="Current Exchange rate",IF(B.Premiums_DATA!G198=0,0,B.Premiums_DATA!G198/ECO!Q20),IF($C$4="Constant Exchange rate",IF(B.Premiums_DATA!G198=0,0,B.Premiums_DATA!G198/ECO!Q55))))</f>
        <v>0</v>
      </c>
      <c r="I177" s="74">
        <f>IF($C$4="National Currency",IF(B.Premiums_DATA!H198=0,0,B.Premiums_DATA!H198),IF($C$4="Current Exchange rate",IF(B.Premiums_DATA!H198=0,0,B.Premiums_DATA!H198/ECO!R20),IF($C$4="Constant Exchange rate",IF(B.Premiums_DATA!H198=0,0,B.Premiums_DATA!H198/ECO!R55))))</f>
        <v>0</v>
      </c>
      <c r="J177" s="74">
        <f>IF($C$4="National Currency",IF(B.Premiums_DATA!I198=0,0,B.Premiums_DATA!I198),IF($C$4="Current Exchange rate",IF(B.Premiums_DATA!I198=0,0,B.Premiums_DATA!I198/ECO!S20),IF($C$4="Constant Exchange rate",IF(B.Premiums_DATA!I198=0,0,B.Premiums_DATA!I198/ECO!S55))))</f>
        <v>0</v>
      </c>
      <c r="K177" s="74">
        <f>IF($C$4="National Currency",IF(B.Premiums_DATA!J198=0,0,B.Premiums_DATA!J198),IF($C$4="Current Exchange rate",IF(B.Premiums_DATA!J198=0,0,B.Premiums_DATA!J198/ECO!T20),IF($C$4="Constant Exchange rate",IF(B.Premiums_DATA!J198=0,0,B.Premiums_DATA!J198/ECO!T55))))</f>
        <v>0</v>
      </c>
      <c r="L177" s="74">
        <f>IF($C$4="National Currency",IF(B.Premiums_DATA!K198=0,0,B.Premiums_DATA!K198),IF($C$4="Current Exchange rate",IF(B.Premiums_DATA!K198=0,0,B.Premiums_DATA!K198/ECO!U20),IF($C$4="Constant Exchange rate",IF(B.Premiums_DATA!K198=0,0,B.Premiums_DATA!K198/ECO!U55))))</f>
        <v>0</v>
      </c>
      <c r="M177" s="74">
        <f>IF($C$4="National Currency",IF(B.Premiums_DATA!L198=0,0,B.Premiums_DATA!L198),IF($C$4="Current Exchange rate",IF(B.Premiums_DATA!L198=0,0,B.Premiums_DATA!L198/ECO!V20),IF($C$4="Constant Exchange rate",IF(B.Premiums_DATA!L198=0,0,B.Premiums_DATA!L198/ECO!V55))))</f>
        <v>0</v>
      </c>
      <c r="N177" s="74">
        <f>IF($C$4="National Currency",IF(B.Premiums_DATA!M198=0,0,B.Premiums_DATA!M198),IF($C$4="Current Exchange rate",IF(B.Premiums_DATA!M198=0,0,B.Premiums_DATA!M198/ECO!W20),IF($C$4="Constant Exchange rate",IF(B.Premiums_DATA!M198=0,0,B.Premiums_DATA!M198/ECO!W55))))</f>
        <v>0</v>
      </c>
      <c r="O177" s="74">
        <f>IF($C$4="National Currency",IF(B.Premiums_DATA!N198=0,0,B.Premiums_DATA!N198),IF($C$4="Current Exchange rate",IF(B.Premiums_DATA!N198=0,0,B.Premiums_DATA!N198/ECO!X20),IF($C$4="Constant Exchange rate",IF(B.Premiums_DATA!N198=0,0,B.Premiums_DATA!N198/ECO!X55))))</f>
        <v>0</v>
      </c>
      <c r="P177" s="220">
        <f>IF($C$4="National Currency",IF(B.Premiums_DATA!O198=0,0,B.Premiums_DATA!O198),IF($C$4="Current Exchange rate",IF(B.Premiums_DATA!O198=0,0,B.Premiums_DATA!O198/ECO!Y20),IF($C$4="Constant Exchange rate",IF(B.Premiums_DATA!O198=0,0,B.Premiums_DATA!O198/ECO!Y55))))</f>
        <v>0</v>
      </c>
      <c r="Q177" s="48">
        <f t="shared" si="42"/>
        <v>0</v>
      </c>
      <c r="R177" s="48" t="str">
        <f t="shared" si="43"/>
        <v>-</v>
      </c>
      <c r="S177" s="48" t="str">
        <f t="shared" si="44"/>
        <v>-</v>
      </c>
    </row>
    <row r="178" spans="3:19" ht="15" x14ac:dyDescent="0.25">
      <c r="C178" s="256"/>
      <c r="D178" s="257"/>
      <c r="E178" s="45" t="s">
        <v>11</v>
      </c>
      <c r="F178" s="74">
        <f>IF($C$4="National Currency",IF(B.Premiums_DATA!E199=0,0,B.Premiums_DATA!E199),IF($C$4="Current Exchange rate",IF(B.Premiums_DATA!E199=0,0,B.Premiums_DATA!E199/ECO!O21),IF($C$4="Constant Exchange rate",IF(B.Premiums_DATA!E199=0,0,B.Premiums_DATA!E199/ECO!O56))))</f>
        <v>1041</v>
      </c>
      <c r="G178" s="74">
        <f>IF($C$4="National Currency",IF(B.Premiums_DATA!F199=0,0,B.Premiums_DATA!F199),IF($C$4="Current Exchange rate",IF(B.Premiums_DATA!F199=0,0,B.Premiums_DATA!F199/ECO!P21),IF($C$4="Constant Exchange rate",IF(B.Premiums_DATA!F199=0,0,B.Premiums_DATA!F199/ECO!P56))))</f>
        <v>1226</v>
      </c>
      <c r="H178" s="74">
        <f>IF($C$4="National Currency",IF(B.Premiums_DATA!G199=0,0,B.Premiums_DATA!G199),IF($C$4="Current Exchange rate",IF(B.Premiums_DATA!G199=0,0,B.Premiums_DATA!G199/ECO!Q21),IF($C$4="Constant Exchange rate",IF(B.Premiums_DATA!G199=0,0,B.Premiums_DATA!G199/ECO!Q56))))</f>
        <v>1561</v>
      </c>
      <c r="I178" s="74">
        <f>IF($C$4="National Currency",IF(B.Premiums_DATA!H199=0,0,B.Premiums_DATA!H199),IF($C$4="Current Exchange rate",IF(B.Premiums_DATA!H199=0,0,B.Premiums_DATA!H199/ECO!R21),IF($C$4="Constant Exchange rate",IF(B.Premiums_DATA!H199=0,0,B.Premiums_DATA!H199/ECO!R56))))</f>
        <v>1595</v>
      </c>
      <c r="J178" s="74">
        <f>IF($C$4="National Currency",IF(B.Premiums_DATA!I199=0,0,B.Premiums_DATA!I199),IF($C$4="Current Exchange rate",IF(B.Premiums_DATA!I199=0,0,B.Premiums_DATA!I199/ECO!S21),IF($C$4="Constant Exchange rate",IF(B.Premiums_DATA!I199=0,0,B.Premiums_DATA!I199/ECO!S56))))</f>
        <v>1700</v>
      </c>
      <c r="K178" s="74">
        <f>IF($C$4="National Currency",IF(B.Premiums_DATA!J199=0,0,B.Premiums_DATA!J199),IF($C$4="Current Exchange rate",IF(B.Premiums_DATA!J199=0,0,B.Premiums_DATA!J199/ECO!T21),IF($C$4="Constant Exchange rate",IF(B.Premiums_DATA!J199=0,0,B.Premiums_DATA!J199/ECO!T56))))</f>
        <v>1659</v>
      </c>
      <c r="L178" s="74">
        <f>IF($C$4="National Currency",IF(B.Premiums_DATA!K199=0,0,B.Premiums_DATA!K199),IF($C$4="Current Exchange rate",IF(B.Premiums_DATA!K199=0,0,B.Premiums_DATA!K199/ECO!U21),IF($C$4="Constant Exchange rate",IF(B.Premiums_DATA!K199=0,0,B.Premiums_DATA!K199/ECO!U56))))</f>
        <v>1626</v>
      </c>
      <c r="M178" s="74">
        <f>IF($C$4="National Currency",IF(B.Premiums_DATA!L199=0,0,B.Premiums_DATA!L199),IF($C$4="Current Exchange rate",IF(B.Premiums_DATA!L199=0,0,B.Premiums_DATA!L199/ECO!V21),IF($C$4="Constant Exchange rate",IF(B.Premiums_DATA!L199=0,0,B.Premiums_DATA!L199/ECO!V56))))</f>
        <v>1774</v>
      </c>
      <c r="N178" s="74">
        <f>IF($C$4="National Currency",IF(B.Premiums_DATA!M199=0,0,B.Premiums_DATA!M199),IF($C$4="Current Exchange rate",IF(B.Premiums_DATA!M199=0,0,B.Premiums_DATA!M199/ECO!W21),IF($C$4="Constant Exchange rate",IF(B.Premiums_DATA!M199=0,0,B.Premiums_DATA!M199/ECO!W56))))</f>
        <v>1298</v>
      </c>
      <c r="O178" s="74">
        <f>IF($C$4="National Currency",IF(B.Premiums_DATA!N199=0,0,B.Premiums_DATA!N199),IF($C$4="Current Exchange rate",IF(B.Premiums_DATA!N199=0,0,B.Premiums_DATA!N199/ECO!X21),IF($C$4="Constant Exchange rate",IF(B.Premiums_DATA!N199=0,0,B.Premiums_DATA!N199/ECO!X56))))</f>
        <v>2817</v>
      </c>
      <c r="P178" s="220">
        <f>IF($C$4="National Currency",IF(B.Premiums_DATA!O199=0,0,B.Premiums_DATA!O199),IF($C$4="Current Exchange rate",IF(B.Premiums_DATA!O199=0,0,B.Premiums_DATA!O199/ECO!Y21),IF($C$4="Constant Exchange rate",IF(B.Premiums_DATA!O199=0,0,B.Premiums_DATA!O199/ECO!Y56))))</f>
        <v>0</v>
      </c>
      <c r="Q178" s="48">
        <f t="shared" si="42"/>
        <v>0.18067058737926897</v>
      </c>
      <c r="R178" s="48">
        <f t="shared" si="43"/>
        <v>1.1702619414483819</v>
      </c>
      <c r="S178" s="48">
        <f t="shared" si="44"/>
        <v>1.7060518731988474</v>
      </c>
    </row>
    <row r="179" spans="3:19" ht="15" x14ac:dyDescent="0.25">
      <c r="C179" s="256"/>
      <c r="D179" s="257"/>
      <c r="E179" s="45" t="s">
        <v>12</v>
      </c>
      <c r="F179" s="74">
        <f>IF($C$4="National Currency",IF(B.Premiums_DATA!E200=0,0,B.Premiums_DATA!E200),IF($C$4="Current Exchange rate",IF(B.Premiums_DATA!E200=0,0,B.Premiums_DATA!E200/ECO!O22),IF($C$4="Constant Exchange rate",IF(B.Premiums_DATA!E200=0,0,B.Premiums_DATA!E200/ECO!O57))))</f>
        <v>0</v>
      </c>
      <c r="G179" s="74">
        <f>IF($C$4="National Currency",IF(B.Premiums_DATA!F200=0,0,B.Premiums_DATA!F200),IF($C$4="Current Exchange rate",IF(B.Premiums_DATA!F200=0,0,B.Premiums_DATA!F200/ECO!P22),IF($C$4="Constant Exchange rate",IF(B.Premiums_DATA!F200=0,0,B.Premiums_DATA!F200/ECO!P57))))</f>
        <v>0</v>
      </c>
      <c r="H179" s="74">
        <f>IF($C$4="National Currency",IF(B.Premiums_DATA!G200=0,0,B.Premiums_DATA!G200),IF($C$4="Current Exchange rate",IF(B.Premiums_DATA!G200=0,0,B.Premiums_DATA!G200/ECO!Q22),IF($C$4="Constant Exchange rate",IF(B.Premiums_DATA!G200=0,0,B.Premiums_DATA!G200/ECO!Q57))))</f>
        <v>0</v>
      </c>
      <c r="I179" s="74">
        <f>IF($C$4="National Currency",IF(B.Premiums_DATA!H200=0,0,B.Premiums_DATA!H200),IF($C$4="Current Exchange rate",IF(B.Premiums_DATA!H200=0,0,B.Premiums_DATA!H200/ECO!R22),IF($C$4="Constant Exchange rate",IF(B.Premiums_DATA!H200=0,0,B.Premiums_DATA!H200/ECO!R57))))</f>
        <v>0</v>
      </c>
      <c r="J179" s="74">
        <f>IF($C$4="National Currency",IF(B.Premiums_DATA!I200=0,0,B.Premiums_DATA!I200),IF($C$4="Current Exchange rate",IF(B.Premiums_DATA!I200=0,0,B.Premiums_DATA!I200/ECO!S22),IF($C$4="Constant Exchange rate",IF(B.Premiums_DATA!I200=0,0,B.Premiums_DATA!I200/ECO!S57))))</f>
        <v>0</v>
      </c>
      <c r="K179" s="74">
        <f>IF($C$4="National Currency",IF(B.Premiums_DATA!J200=0,0,B.Premiums_DATA!J200),IF($C$4="Current Exchange rate",IF(B.Premiums_DATA!J200=0,0,B.Premiums_DATA!J200/ECO!T22),IF($C$4="Constant Exchange rate",IF(B.Premiums_DATA!J200=0,0,B.Premiums_DATA!J200/ECO!T57))))</f>
        <v>0</v>
      </c>
      <c r="L179" s="74">
        <f>IF($C$4="National Currency",IF(B.Premiums_DATA!K200=0,0,B.Premiums_DATA!K200),IF($C$4="Current Exchange rate",IF(B.Premiums_DATA!K200=0,0,B.Premiums_DATA!K200/ECO!U22),IF($C$4="Constant Exchange rate",IF(B.Premiums_DATA!K200=0,0,B.Premiums_DATA!K200/ECO!U57))))</f>
        <v>0</v>
      </c>
      <c r="M179" s="74">
        <f>IF($C$4="National Currency",IF(B.Premiums_DATA!L200=0,0,B.Premiums_DATA!L200),IF($C$4="Current Exchange rate",IF(B.Premiums_DATA!L200=0,0,B.Premiums_DATA!L200/ECO!V22),IF($C$4="Constant Exchange rate",IF(B.Premiums_DATA!L200=0,0,B.Premiums_DATA!L200/ECO!V57))))</f>
        <v>0</v>
      </c>
      <c r="N179" s="74">
        <f>IF($C$4="National Currency",IF(B.Premiums_DATA!M200=0,0,B.Premiums_DATA!M200),IF($C$4="Current Exchange rate",IF(B.Premiums_DATA!M200=0,0,B.Premiums_DATA!M200/ECO!W22),IF($C$4="Constant Exchange rate",IF(B.Premiums_DATA!M200=0,0,B.Premiums_DATA!M200/ECO!W57))))</f>
        <v>82</v>
      </c>
      <c r="O179" s="74">
        <f>IF($C$4="National Currency",IF(B.Premiums_DATA!N200=0,0,B.Premiums_DATA!N200),IF($C$4="Current Exchange rate",IF(B.Premiums_DATA!N200=0,0,B.Premiums_DATA!N200/ECO!X22),IF($C$4="Constant Exchange rate",IF(B.Premiums_DATA!N200=0,0,B.Premiums_DATA!N200/ECO!X57))))</f>
        <v>225</v>
      </c>
      <c r="P179" s="220">
        <f>IF($C$4="National Currency",IF(B.Premiums_DATA!O200=0,0,B.Premiums_DATA!O200),IF($C$4="Current Exchange rate",IF(B.Premiums_DATA!O200=0,0,B.Premiums_DATA!O200/ECO!Y22),IF($C$4="Constant Exchange rate",IF(B.Premiums_DATA!O200=0,0,B.Premiums_DATA!O200/ECO!Y57))))</f>
        <v>0</v>
      </c>
      <c r="Q179" s="48">
        <f t="shared" si="42"/>
        <v>1.4430558097385702E-2</v>
      </c>
      <c r="R179" s="48">
        <f t="shared" si="43"/>
        <v>1.7439024390243905</v>
      </c>
      <c r="S179" s="48" t="str">
        <f t="shared" si="44"/>
        <v>-</v>
      </c>
    </row>
    <row r="180" spans="3:19" ht="15" x14ac:dyDescent="0.25">
      <c r="C180" s="256"/>
      <c r="D180" s="257"/>
      <c r="E180" s="45" t="s">
        <v>13</v>
      </c>
      <c r="F180" s="74">
        <f>IF($C$4="National Currency",IF(B.Premiums_DATA!E201=0,0,B.Premiums_DATA!E201),IF($C$4="Current Exchange rate",IF(B.Premiums_DATA!E201=0,0,B.Premiums_DATA!E201/ECO!O23),IF($C$4="Constant Exchange rate",IF(B.Premiums_DATA!E201=0,0,B.Premiums_DATA!E201/ECO!O58))))</f>
        <v>0</v>
      </c>
      <c r="G180" s="74">
        <f>IF($C$4="National Currency",IF(B.Premiums_DATA!F201=0,0,B.Premiums_DATA!F201),IF($C$4="Current Exchange rate",IF(B.Premiums_DATA!F201=0,0,B.Premiums_DATA!F201/ECO!P23),IF($C$4="Constant Exchange rate",IF(B.Premiums_DATA!F201=0,0,B.Premiums_DATA!F201/ECO!P58))))</f>
        <v>0</v>
      </c>
      <c r="H180" s="74">
        <f>IF($C$4="National Currency",IF(B.Premiums_DATA!G201=0,0,B.Premiums_DATA!G201),IF($C$4="Current Exchange rate",IF(B.Premiums_DATA!G201=0,0,B.Premiums_DATA!G201/ECO!Q23),IF($C$4="Constant Exchange rate",IF(B.Premiums_DATA!G201=0,0,B.Premiums_DATA!G201/ECO!Q58))))</f>
        <v>0</v>
      </c>
      <c r="I180" s="74">
        <f>IF($C$4="National Currency",IF(B.Premiums_DATA!H201=0,0,B.Premiums_DATA!H201),IF($C$4="Current Exchange rate",IF(B.Premiums_DATA!H201=0,0,B.Premiums_DATA!H201/ECO!R23),IF($C$4="Constant Exchange rate",IF(B.Premiums_DATA!H201=0,0,B.Premiums_DATA!H201/ECO!R58))))</f>
        <v>0</v>
      </c>
      <c r="J180" s="74">
        <f>IF($C$4="National Currency",IF(B.Premiums_DATA!I201=0,0,B.Premiums_DATA!I201),IF($C$4="Current Exchange rate",IF(B.Premiums_DATA!I201=0,0,B.Premiums_DATA!I201/ECO!S23),IF($C$4="Constant Exchange rate",IF(B.Premiums_DATA!I201=0,0,B.Premiums_DATA!I201/ECO!S58))))</f>
        <v>0</v>
      </c>
      <c r="K180" s="74">
        <f>IF($C$4="National Currency",IF(B.Premiums_DATA!J201=0,0,B.Premiums_DATA!J201),IF($C$4="Current Exchange rate",IF(B.Premiums_DATA!J201=0,0,B.Premiums_DATA!J201/ECO!T23),IF($C$4="Constant Exchange rate",IF(B.Premiums_DATA!J201=0,0,B.Premiums_DATA!J201/ECO!T58))))</f>
        <v>0</v>
      </c>
      <c r="L180" s="74">
        <f>IF($C$4="National Currency",IF(B.Premiums_DATA!K201=0,0,B.Premiums_DATA!K201),IF($C$4="Current Exchange rate",IF(B.Premiums_DATA!K201=0,0,B.Premiums_DATA!K201/ECO!U23),IF($C$4="Constant Exchange rate",IF(B.Premiums_DATA!K201=0,0,B.Premiums_DATA!K201/ECO!U58))))</f>
        <v>0</v>
      </c>
      <c r="M180" s="74">
        <f>IF($C$4="National Currency",IF(B.Premiums_DATA!L201=0,0,B.Premiums_DATA!L201),IF($C$4="Current Exchange rate",IF(B.Premiums_DATA!L201=0,0,B.Premiums_DATA!L201/ECO!V23),IF($C$4="Constant Exchange rate",IF(B.Premiums_DATA!L201=0,0,B.Premiums_DATA!L201/ECO!V58))))</f>
        <v>0</v>
      </c>
      <c r="N180" s="74">
        <f>IF($C$4="National Currency",IF(B.Premiums_DATA!M201=0,0,B.Premiums_DATA!M201),IF($C$4="Current Exchange rate",IF(B.Premiums_DATA!M201=0,0,B.Premiums_DATA!M201/ECO!W23),IF($C$4="Constant Exchange rate",IF(B.Premiums_DATA!M201=0,0,B.Premiums_DATA!M201/ECO!W58))))</f>
        <v>0</v>
      </c>
      <c r="O180" s="74">
        <f>IF($C$4="National Currency",IF(B.Premiums_DATA!N201=0,0,B.Premiums_DATA!N201),IF($C$4="Current Exchange rate",IF(B.Premiums_DATA!N201=0,0,B.Premiums_DATA!N201/ECO!X23),IF($C$4="Constant Exchange rate",IF(B.Premiums_DATA!N201=0,0,B.Premiums_DATA!N201/ECO!X58))))</f>
        <v>0</v>
      </c>
      <c r="P180" s="220">
        <f>IF($C$4="National Currency",IF(B.Premiums_DATA!O201=0,0,B.Premiums_DATA!O201),IF($C$4="Current Exchange rate",IF(B.Premiums_DATA!O201=0,0,B.Premiums_DATA!O201/ECO!Y23),IF($C$4="Constant Exchange rate",IF(B.Premiums_DATA!O201=0,0,B.Premiums_DATA!O201/ECO!Y58))))</f>
        <v>0</v>
      </c>
      <c r="Q180" s="48">
        <f t="shared" si="42"/>
        <v>0</v>
      </c>
      <c r="R180" s="48" t="str">
        <f t="shared" si="43"/>
        <v>-</v>
      </c>
      <c r="S180" s="48" t="str">
        <f t="shared" si="44"/>
        <v>-</v>
      </c>
    </row>
    <row r="181" spans="3:19" ht="15" x14ac:dyDescent="0.25">
      <c r="C181" s="256"/>
      <c r="D181" s="257"/>
      <c r="E181" s="45" t="s">
        <v>14</v>
      </c>
      <c r="F181" s="74">
        <f>IF($C$4="National Currency",IF(B.Premiums_DATA!E202=0,0,B.Premiums_DATA!E202),IF($C$4="Current Exchange rate",IF(B.Premiums_DATA!E202=0,0,B.Premiums_DATA!E202/ECO!O24),IF($C$4="Constant Exchange rate",IF(B.Premiums_DATA!E202=0,0,B.Premiums_DATA!E202/ECO!O59))))</f>
        <v>0</v>
      </c>
      <c r="G181" s="74">
        <f>IF($C$4="National Currency",IF(B.Premiums_DATA!F202=0,0,B.Premiums_DATA!F202),IF($C$4="Current Exchange rate",IF(B.Premiums_DATA!F202=0,0,B.Premiums_DATA!F202/ECO!P24),IF($C$4="Constant Exchange rate",IF(B.Premiums_DATA!F202=0,0,B.Premiums_DATA!F202/ECO!P59))))</f>
        <v>0</v>
      </c>
      <c r="H181" s="74">
        <f>IF($C$4="National Currency",IF(B.Premiums_DATA!G202=0,0,B.Premiums_DATA!G202),IF($C$4="Current Exchange rate",IF(B.Premiums_DATA!G202=0,0,B.Premiums_DATA!G202/ECO!Q24),IF($C$4="Constant Exchange rate",IF(B.Premiums_DATA!G202=0,0,B.Premiums_DATA!G202/ECO!Q59))))</f>
        <v>0</v>
      </c>
      <c r="I181" s="74">
        <f>IF($C$4="National Currency",IF(B.Premiums_DATA!H202=0,0,B.Premiums_DATA!H202),IF($C$4="Current Exchange rate",IF(B.Premiums_DATA!H202=0,0,B.Premiums_DATA!H202/ECO!R24),IF($C$4="Constant Exchange rate",IF(B.Premiums_DATA!H202=0,0,B.Premiums_DATA!H202/ECO!R59))))</f>
        <v>0</v>
      </c>
      <c r="J181" s="74">
        <f>IF($C$4="National Currency",IF(B.Premiums_DATA!I202=0,0,B.Premiums_DATA!I202),IF($C$4="Current Exchange rate",IF(B.Premiums_DATA!I202=0,0,B.Premiums_DATA!I202/ECO!S24),IF($C$4="Constant Exchange rate",IF(B.Premiums_DATA!I202=0,0,B.Premiums_DATA!I202/ECO!S59))))</f>
        <v>0</v>
      </c>
      <c r="K181" s="74">
        <f>IF($C$4="National Currency",IF(B.Premiums_DATA!J202=0,0,B.Premiums_DATA!J202),IF($C$4="Current Exchange rate",IF(B.Premiums_DATA!J202=0,0,B.Premiums_DATA!J202/ECO!T24),IF($C$4="Constant Exchange rate",IF(B.Premiums_DATA!J202=0,0,B.Premiums_DATA!J202/ECO!T59))))</f>
        <v>0</v>
      </c>
      <c r="L181" s="74">
        <f>IF($C$4="National Currency",IF(B.Premiums_DATA!K202=0,0,B.Premiums_DATA!K202),IF($C$4="Current Exchange rate",IF(B.Premiums_DATA!K202=0,0,B.Premiums_DATA!K202/ECO!U24),IF($C$4="Constant Exchange rate",IF(B.Premiums_DATA!K202=0,0,B.Premiums_DATA!K202/ECO!U59))))</f>
        <v>0</v>
      </c>
      <c r="M181" s="74">
        <f>IF($C$4="National Currency",IF(B.Premiums_DATA!L202=0,0,B.Premiums_DATA!L202),IF($C$4="Current Exchange rate",IF(B.Premiums_DATA!L202=0,0,B.Premiums_DATA!L202/ECO!V24),IF($C$4="Constant Exchange rate",IF(B.Premiums_DATA!L202=0,0,B.Premiums_DATA!L202/ECO!V59))))</f>
        <v>0</v>
      </c>
      <c r="N181" s="74">
        <f>IF($C$4="National Currency",IF(B.Premiums_DATA!M202=0,0,B.Premiums_DATA!M202),IF($C$4="Current Exchange rate",IF(B.Premiums_DATA!M202=0,0,B.Premiums_DATA!M202/ECO!W24),IF($C$4="Constant Exchange rate",IF(B.Premiums_DATA!M202=0,0,B.Premiums_DATA!M202/ECO!W59))))</f>
        <v>0</v>
      </c>
      <c r="O181" s="74">
        <f>IF($C$4="National Currency",IF(B.Premiums_DATA!N202=0,0,B.Premiums_DATA!N202),IF($C$4="Current Exchange rate",IF(B.Premiums_DATA!N202=0,0,B.Premiums_DATA!N202/ECO!X24),IF($C$4="Constant Exchange rate",IF(B.Premiums_DATA!N202=0,0,B.Premiums_DATA!N202/ECO!X59))))</f>
        <v>0</v>
      </c>
      <c r="P181" s="220">
        <f>IF($C$4="National Currency",IF(B.Premiums_DATA!O202=0,0,B.Premiums_DATA!O202),IF($C$4="Current Exchange rate",IF(B.Premiums_DATA!O202=0,0,B.Premiums_DATA!O202/ECO!Y24),IF($C$4="Constant Exchange rate",IF(B.Premiums_DATA!O202=0,0,B.Premiums_DATA!O202/ECO!Y59))))</f>
        <v>0</v>
      </c>
      <c r="Q181" s="48">
        <f t="shared" si="42"/>
        <v>0</v>
      </c>
      <c r="R181" s="48" t="str">
        <f t="shared" si="43"/>
        <v>-</v>
      </c>
      <c r="S181" s="48" t="str">
        <f t="shared" si="44"/>
        <v>-</v>
      </c>
    </row>
    <row r="182" spans="3:19" ht="15" x14ac:dyDescent="0.25">
      <c r="C182" s="256"/>
      <c r="D182" s="257"/>
      <c r="E182" s="45" t="s">
        <v>15</v>
      </c>
      <c r="F182" s="74">
        <f>IF($C$4="National Currency",IF(B.Premiums_DATA!E203=0,0,B.Premiums_DATA!E203),IF($C$4="Current Exchange rate",IF(B.Premiums_DATA!E203=0,0,B.Premiums_DATA!E203/ECO!O25),IF($C$4="Constant Exchange rate",IF(B.Premiums_DATA!E203=0,0,B.Premiums_DATA!E203/ECO!O60))))</f>
        <v>0</v>
      </c>
      <c r="G182" s="74">
        <f>IF($C$4="National Currency",IF(B.Premiums_DATA!F203=0,0,B.Premiums_DATA!F203),IF($C$4="Current Exchange rate",IF(B.Premiums_DATA!F203=0,0,B.Premiums_DATA!F203/ECO!P25),IF($C$4="Constant Exchange rate",IF(B.Premiums_DATA!F203=0,0,B.Premiums_DATA!F203/ECO!P60))))</f>
        <v>0</v>
      </c>
      <c r="H182" s="74">
        <f>IF($C$4="National Currency",IF(B.Premiums_DATA!G203=0,0,B.Premiums_DATA!G203),IF($C$4="Current Exchange rate",IF(B.Premiums_DATA!G203=0,0,B.Premiums_DATA!G203/ECO!Q25),IF($C$4="Constant Exchange rate",IF(B.Premiums_DATA!G203=0,0,B.Premiums_DATA!G203/ECO!Q60))))</f>
        <v>0</v>
      </c>
      <c r="I182" s="74">
        <f>IF($C$4="National Currency",IF(B.Premiums_DATA!H203=0,0,B.Premiums_DATA!H203),IF($C$4="Current Exchange rate",IF(B.Premiums_DATA!H203=0,0,B.Premiums_DATA!H203/ECO!R25),IF($C$4="Constant Exchange rate",IF(B.Premiums_DATA!H203=0,0,B.Premiums_DATA!H203/ECO!R60))))</f>
        <v>0</v>
      </c>
      <c r="J182" s="74">
        <f>IF($C$4="National Currency",IF(B.Premiums_DATA!I203=0,0,B.Premiums_DATA!I203),IF($C$4="Current Exchange rate",IF(B.Premiums_DATA!I203=0,0,B.Premiums_DATA!I203/ECO!S25),IF($C$4="Constant Exchange rate",IF(B.Premiums_DATA!I203=0,0,B.Premiums_DATA!I203/ECO!S60))))</f>
        <v>0</v>
      </c>
      <c r="K182" s="74">
        <f>IF($C$4="National Currency",IF(B.Premiums_DATA!J203=0,0,B.Premiums_DATA!J203),IF($C$4="Current Exchange rate",IF(B.Premiums_DATA!J203=0,0,B.Premiums_DATA!J203/ECO!T25),IF($C$4="Constant Exchange rate",IF(B.Premiums_DATA!J203=0,0,B.Premiums_DATA!J203/ECO!T60))))</f>
        <v>0</v>
      </c>
      <c r="L182" s="74">
        <f>IF($C$4="National Currency",IF(B.Premiums_DATA!K203=0,0,B.Premiums_DATA!K203),IF($C$4="Current Exchange rate",IF(B.Premiums_DATA!K203=0,0,B.Premiums_DATA!K203/ECO!U25),IF($C$4="Constant Exchange rate",IF(B.Premiums_DATA!K203=0,0,B.Premiums_DATA!K203/ECO!U60))))</f>
        <v>0</v>
      </c>
      <c r="M182" s="74">
        <f>IF($C$4="National Currency",IF(B.Premiums_DATA!L203=0,0,B.Premiums_DATA!L203),IF($C$4="Current Exchange rate",IF(B.Premiums_DATA!L203=0,0,B.Premiums_DATA!L203/ECO!V25),IF($C$4="Constant Exchange rate",IF(B.Premiums_DATA!L203=0,0,B.Premiums_DATA!L203/ECO!V60))))</f>
        <v>0</v>
      </c>
      <c r="N182" s="74">
        <f>IF($C$4="National Currency",IF(B.Premiums_DATA!M203=0,0,B.Premiums_DATA!M203),IF($C$4="Current Exchange rate",IF(B.Premiums_DATA!M203=0,0,B.Premiums_DATA!M203/ECO!W25),IF($C$4="Constant Exchange rate",IF(B.Premiums_DATA!M203=0,0,B.Premiums_DATA!M203/ECO!W60))))</f>
        <v>0</v>
      </c>
      <c r="O182" s="74">
        <f>IF($C$4="National Currency",IF(B.Premiums_DATA!N203=0,0,B.Premiums_DATA!N203),IF($C$4="Current Exchange rate",IF(B.Premiums_DATA!N203=0,0,B.Premiums_DATA!N203/ECO!X25),IF($C$4="Constant Exchange rate",IF(B.Premiums_DATA!N203=0,0,B.Premiums_DATA!N203/ECO!X60))))</f>
        <v>0</v>
      </c>
      <c r="P182" s="220">
        <f>IF($C$4="National Currency",IF(B.Premiums_DATA!O203=0,0,B.Premiums_DATA!O203),IF($C$4="Current Exchange rate",IF(B.Premiums_DATA!O203=0,0,B.Premiums_DATA!O203/ECO!Y25),IF($C$4="Constant Exchange rate",IF(B.Premiums_DATA!O203=0,0,B.Premiums_DATA!O203/ECO!Y60))))</f>
        <v>0</v>
      </c>
      <c r="Q182" s="48">
        <f t="shared" si="42"/>
        <v>0</v>
      </c>
      <c r="R182" s="48" t="str">
        <f t="shared" si="43"/>
        <v>-</v>
      </c>
      <c r="S182" s="48" t="str">
        <f t="shared" si="44"/>
        <v>-</v>
      </c>
    </row>
    <row r="183" spans="3:19" ht="15" x14ac:dyDescent="0.25">
      <c r="C183" s="256"/>
      <c r="D183" s="257"/>
      <c r="E183" s="45" t="s">
        <v>16</v>
      </c>
      <c r="F183" s="74">
        <f>IF($C$4="National Currency",IF(B.Premiums_DATA!E204=0,0,B.Premiums_DATA!E204),IF($C$4="Current Exchange rate",IF(B.Premiums_DATA!E204=0,0,B.Premiums_DATA!E204/ECO!O26),IF($C$4="Constant Exchange rate",IF(B.Premiums_DATA!E204=0,0,B.Premiums_DATA!E204/ECO!O61))))</f>
        <v>0</v>
      </c>
      <c r="G183" s="74">
        <f>IF($C$4="National Currency",IF(B.Premiums_DATA!F204=0,0,B.Premiums_DATA!F204),IF($C$4="Current Exchange rate",IF(B.Premiums_DATA!F204=0,0,B.Premiums_DATA!F204/ECO!P26),IF($C$4="Constant Exchange rate",IF(B.Premiums_DATA!F204=0,0,B.Premiums_DATA!F204/ECO!P61))))</f>
        <v>0</v>
      </c>
      <c r="H183" s="74">
        <f>IF($C$4="National Currency",IF(B.Premiums_DATA!G204=0,0,B.Premiums_DATA!G204),IF($C$4="Current Exchange rate",IF(B.Premiums_DATA!G204=0,0,B.Premiums_DATA!G204/ECO!Q26),IF($C$4="Constant Exchange rate",IF(B.Premiums_DATA!G204=0,0,B.Premiums_DATA!G204/ECO!Q61))))</f>
        <v>0</v>
      </c>
      <c r="I183" s="74">
        <f>IF($C$4="National Currency",IF(B.Premiums_DATA!H204=0,0,B.Premiums_DATA!H204),IF($C$4="Current Exchange rate",IF(B.Premiums_DATA!H204=0,0,B.Premiums_DATA!H204/ECO!R26),IF($C$4="Constant Exchange rate",IF(B.Premiums_DATA!H204=0,0,B.Premiums_DATA!H204/ECO!R61))))</f>
        <v>0</v>
      </c>
      <c r="J183" s="74">
        <f>IF($C$4="National Currency",IF(B.Premiums_DATA!I204=0,0,B.Premiums_DATA!I204),IF($C$4="Current Exchange rate",IF(B.Premiums_DATA!I204=0,0,B.Premiums_DATA!I204/ECO!S26),IF($C$4="Constant Exchange rate",IF(B.Premiums_DATA!I204=0,0,B.Premiums_DATA!I204/ECO!S61))))</f>
        <v>0</v>
      </c>
      <c r="K183" s="74">
        <f>IF($C$4="National Currency",IF(B.Premiums_DATA!J204=0,0,B.Premiums_DATA!J204),IF($C$4="Current Exchange rate",IF(B.Premiums_DATA!J204=0,0,B.Premiums_DATA!J204/ECO!T26),IF($C$4="Constant Exchange rate",IF(B.Premiums_DATA!J204=0,0,B.Premiums_DATA!J204/ECO!T61))))</f>
        <v>0</v>
      </c>
      <c r="L183" s="74">
        <f>IF($C$4="National Currency",IF(B.Premiums_DATA!K204=0,0,B.Premiums_DATA!K204),IF($C$4="Current Exchange rate",IF(B.Premiums_DATA!K204=0,0,B.Premiums_DATA!K204/ECO!U26),IF($C$4="Constant Exchange rate",IF(B.Premiums_DATA!K204=0,0,B.Premiums_DATA!K204/ECO!U61))))</f>
        <v>0</v>
      </c>
      <c r="M183" s="74">
        <f>IF($C$4="National Currency",IF(B.Premiums_DATA!L204=0,0,B.Premiums_DATA!L204),IF($C$4="Current Exchange rate",IF(B.Premiums_DATA!L204=0,0,B.Premiums_DATA!L204/ECO!V26),IF($C$4="Constant Exchange rate",IF(B.Premiums_DATA!L204=0,0,B.Premiums_DATA!L204/ECO!V61))))</f>
        <v>0</v>
      </c>
      <c r="N183" s="74">
        <f>IF($C$4="National Currency",IF(B.Premiums_DATA!M204=0,0,B.Premiums_DATA!M204),IF($C$4="Current Exchange rate",IF(B.Premiums_DATA!M204=0,0,B.Premiums_DATA!M204/ECO!W26),IF($C$4="Constant Exchange rate",IF(B.Premiums_DATA!M204=0,0,B.Premiums_DATA!M204/ECO!W61))))</f>
        <v>0</v>
      </c>
      <c r="O183" s="74">
        <f>IF($C$4="National Currency",IF(B.Premiums_DATA!N204=0,0,B.Premiums_DATA!N204),IF($C$4="Current Exchange rate",IF(B.Premiums_DATA!N204=0,0,B.Premiums_DATA!N204/ECO!X26),IF($C$4="Constant Exchange rate",IF(B.Premiums_DATA!N204=0,0,B.Premiums_DATA!N204/ECO!X61))))</f>
        <v>0</v>
      </c>
      <c r="P183" s="220">
        <f>IF($C$4="National Currency",IF(B.Premiums_DATA!O204=0,0,B.Premiums_DATA!O204),IF($C$4="Current Exchange rate",IF(B.Premiums_DATA!O204=0,0,B.Premiums_DATA!O204/ECO!Y26),IF($C$4="Constant Exchange rate",IF(B.Premiums_DATA!O204=0,0,B.Premiums_DATA!O204/ECO!Y61))))</f>
        <v>0</v>
      </c>
      <c r="Q183" s="48">
        <f t="shared" si="42"/>
        <v>0</v>
      </c>
      <c r="R183" s="48" t="str">
        <f t="shared" si="43"/>
        <v>-</v>
      </c>
      <c r="S183" s="48" t="str">
        <f t="shared" si="44"/>
        <v>-</v>
      </c>
    </row>
    <row r="184" spans="3:19" ht="15" x14ac:dyDescent="0.25">
      <c r="C184" s="256"/>
      <c r="D184" s="257"/>
      <c r="E184" s="45" t="s">
        <v>17</v>
      </c>
      <c r="F184" s="74">
        <f>IF($C$4="National Currency",IF(B.Premiums_DATA!E205=0,0,B.Premiums_DATA!E205),IF($C$4="Current Exchange rate",IF(B.Premiums_DATA!E205=0,0,B.Premiums_DATA!E205/ECO!O27),IF($C$4="Constant Exchange rate",IF(B.Premiums_DATA!E205=0,0,B.Premiums_DATA!E205/ECO!O62))))</f>
        <v>2439</v>
      </c>
      <c r="G184" s="74">
        <f>IF($C$4="National Currency",IF(B.Premiums_DATA!F205=0,0,B.Premiums_DATA!F205),IF($C$4="Current Exchange rate",IF(B.Premiums_DATA!F205=0,0,B.Premiums_DATA!F205/ECO!P27),IF($C$4="Constant Exchange rate",IF(B.Premiums_DATA!F205=0,0,B.Premiums_DATA!F205/ECO!P62))))</f>
        <v>2988</v>
      </c>
      <c r="H184" s="74">
        <f>IF($C$4="National Currency",IF(B.Premiums_DATA!G205=0,0,B.Premiums_DATA!G205),IF($C$4="Current Exchange rate",IF(B.Premiums_DATA!G205=0,0,B.Premiums_DATA!G205/ECO!Q27),IF($C$4="Constant Exchange rate",IF(B.Premiums_DATA!G205=0,0,B.Premiums_DATA!G205/ECO!Q62))))</f>
        <v>3481</v>
      </c>
      <c r="I184" s="74">
        <f>IF($C$4="National Currency",IF(B.Premiums_DATA!H205=0,0,B.Premiums_DATA!H205),IF($C$4="Current Exchange rate",IF(B.Premiums_DATA!H205=0,0,B.Premiums_DATA!H205/ECO!R27),IF($C$4="Constant Exchange rate",IF(B.Premiums_DATA!H205=0,0,B.Premiums_DATA!H205/ECO!R62))))</f>
        <v>3391</v>
      </c>
      <c r="J184" s="74">
        <f>IF($C$4="National Currency",IF(B.Premiums_DATA!I205=0,0,B.Premiums_DATA!I205),IF($C$4="Current Exchange rate",IF(B.Premiums_DATA!I205=0,0,B.Premiums_DATA!I205/ECO!S27),IF($C$4="Constant Exchange rate",IF(B.Premiums_DATA!I205=0,0,B.Premiums_DATA!I205/ECO!S62))))</f>
        <v>3752</v>
      </c>
      <c r="K184" s="74">
        <f>IF($C$4="National Currency",IF(B.Premiums_DATA!J205=0,0,B.Premiums_DATA!J205),IF($C$4="Current Exchange rate",IF(B.Premiums_DATA!J205=0,0,B.Premiums_DATA!J205/ECO!T27),IF($C$4="Constant Exchange rate",IF(B.Premiums_DATA!J205=0,0,B.Premiums_DATA!J205/ECO!T62))))</f>
        <v>3832</v>
      </c>
      <c r="L184" s="74">
        <f>IF($C$4="National Currency",IF(B.Premiums_DATA!K205=0,0,B.Premiums_DATA!K205),IF($C$4="Current Exchange rate",IF(B.Premiums_DATA!K205=0,0,B.Premiums_DATA!K205/ECO!U27),IF($C$4="Constant Exchange rate",IF(B.Premiums_DATA!K205=0,0,B.Premiums_DATA!K205/ECO!U62))))</f>
        <v>3935</v>
      </c>
      <c r="M184" s="74">
        <f>IF($C$4="National Currency",IF(B.Premiums_DATA!L205=0,0,B.Premiums_DATA!L205),IF($C$4="Current Exchange rate",IF(B.Premiums_DATA!L205=0,0,B.Premiums_DATA!L205/ECO!V27),IF($C$4="Constant Exchange rate",IF(B.Premiums_DATA!L205=0,0,B.Premiums_DATA!L205/ECO!V62))))</f>
        <v>4094</v>
      </c>
      <c r="N184" s="74">
        <f>IF($C$4="National Currency",IF(B.Premiums_DATA!M205=0,0,B.Premiums_DATA!M205),IF($C$4="Current Exchange rate",IF(B.Premiums_DATA!M205=0,0,B.Premiums_DATA!M205/ECO!W27),IF($C$4="Constant Exchange rate",IF(B.Premiums_DATA!M205=0,0,B.Premiums_DATA!M205/ECO!W62))))</f>
        <v>4239</v>
      </c>
      <c r="O184" s="74">
        <f>IF($C$4="National Currency",IF(B.Premiums_DATA!N205=0,0,B.Premiums_DATA!N205),IF($C$4="Current Exchange rate",IF(B.Premiums_DATA!N205=0,0,B.Premiums_DATA!N205/ECO!X27),IF($C$4="Constant Exchange rate",IF(B.Premiums_DATA!N205=0,0,B.Premiums_DATA!N205/ECO!X62))))</f>
        <v>4555</v>
      </c>
      <c r="P184" s="220">
        <f>IF($C$4="National Currency",IF(B.Premiums_DATA!O205=0,0,B.Premiums_DATA!O205),IF($C$4="Current Exchange rate",IF(B.Premiums_DATA!O205=0,0,B.Premiums_DATA!O205/ECO!Y27),IF($C$4="Constant Exchange rate",IF(B.Premiums_DATA!O205=0,0,B.Premiums_DATA!O205/ECO!Y62))))</f>
        <v>0</v>
      </c>
      <c r="Q184" s="48">
        <f t="shared" si="42"/>
        <v>0.29213863170485271</v>
      </c>
      <c r="R184" s="48">
        <f t="shared" si="43"/>
        <v>7.4545883463080997E-2</v>
      </c>
      <c r="S184" s="48">
        <f t="shared" si="44"/>
        <v>0.86756867568675688</v>
      </c>
    </row>
    <row r="185" spans="3:19" ht="15" x14ac:dyDescent="0.25">
      <c r="C185" s="256"/>
      <c r="D185" s="257"/>
      <c r="E185" s="45" t="s">
        <v>18</v>
      </c>
      <c r="F185" s="74">
        <f>IF($C$4="National Currency",IF(B.Premiums_DATA!E206=0,0,B.Premiums_DATA!E206),IF($C$4="Current Exchange rate",IF(B.Premiums_DATA!E206=0,0,B.Premiums_DATA!E206/ECO!O28),IF($C$4="Constant Exchange rate",IF(B.Premiums_DATA!E206=0,0,B.Premiums_DATA!E206/ECO!O63))))</f>
        <v>0</v>
      </c>
      <c r="G185" s="74">
        <f>IF($C$4="National Currency",IF(B.Premiums_DATA!F206=0,0,B.Premiums_DATA!F206),IF($C$4="Current Exchange rate",IF(B.Premiums_DATA!F206=0,0,B.Premiums_DATA!F206/ECO!P28),IF($C$4="Constant Exchange rate",IF(B.Premiums_DATA!F206=0,0,B.Premiums_DATA!F206/ECO!P63))))</f>
        <v>0</v>
      </c>
      <c r="H185" s="74">
        <f>IF($C$4="National Currency",IF(B.Premiums_DATA!G206=0,0,B.Premiums_DATA!G206),IF($C$4="Current Exchange rate",IF(B.Premiums_DATA!G206=0,0,B.Premiums_DATA!G206/ECO!Q28),IF($C$4="Constant Exchange rate",IF(B.Premiums_DATA!G206=0,0,B.Premiums_DATA!G206/ECO!Q63))))</f>
        <v>0</v>
      </c>
      <c r="I185" s="74">
        <f>IF($C$4="National Currency",IF(B.Premiums_DATA!H206=0,0,B.Premiums_DATA!H206),IF($C$4="Current Exchange rate",IF(B.Premiums_DATA!H206=0,0,B.Premiums_DATA!H206/ECO!R28),IF($C$4="Constant Exchange rate",IF(B.Premiums_DATA!H206=0,0,B.Premiums_DATA!H206/ECO!R63))))</f>
        <v>0</v>
      </c>
      <c r="J185" s="74">
        <f>IF($C$4="National Currency",IF(B.Premiums_DATA!I206=0,0,B.Premiums_DATA!I206),IF($C$4="Current Exchange rate",IF(B.Premiums_DATA!I206=0,0,B.Premiums_DATA!I206/ECO!S28),IF($C$4="Constant Exchange rate",IF(B.Premiums_DATA!I206=0,0,B.Premiums_DATA!I206/ECO!S63))))</f>
        <v>0</v>
      </c>
      <c r="K185" s="74">
        <f>IF($C$4="National Currency",IF(B.Premiums_DATA!J206=0,0,B.Premiums_DATA!J206),IF($C$4="Current Exchange rate",IF(B.Premiums_DATA!J206=0,0,B.Premiums_DATA!J206/ECO!T28),IF($C$4="Constant Exchange rate",IF(B.Premiums_DATA!J206=0,0,B.Premiums_DATA!J206/ECO!T63))))</f>
        <v>0</v>
      </c>
      <c r="L185" s="74">
        <f>IF($C$4="National Currency",IF(B.Premiums_DATA!K206=0,0,B.Premiums_DATA!K206),IF($C$4="Current Exchange rate",IF(B.Premiums_DATA!K206=0,0,B.Premiums_DATA!K206/ECO!U28),IF($C$4="Constant Exchange rate",IF(B.Premiums_DATA!K206=0,0,B.Premiums_DATA!K206/ECO!U63))))</f>
        <v>0</v>
      </c>
      <c r="M185" s="74">
        <f>IF($C$4="National Currency",IF(B.Premiums_DATA!L206=0,0,B.Premiums_DATA!L206),IF($C$4="Current Exchange rate",IF(B.Premiums_DATA!L206=0,0,B.Premiums_DATA!L206/ECO!V28),IF($C$4="Constant Exchange rate",IF(B.Premiums_DATA!L206=0,0,B.Premiums_DATA!L206/ECO!V63))))</f>
        <v>0</v>
      </c>
      <c r="N185" s="74">
        <f>IF($C$4="National Currency",IF(B.Premiums_DATA!M206=0,0,B.Premiums_DATA!M206),IF($C$4="Current Exchange rate",IF(B.Premiums_DATA!M206=0,0,B.Premiums_DATA!M206/ECO!W28),IF($C$4="Constant Exchange rate",IF(B.Premiums_DATA!M206=0,0,B.Premiums_DATA!M206/ECO!W63))))</f>
        <v>0</v>
      </c>
      <c r="O185" s="74">
        <f>IF($C$4="National Currency",IF(B.Premiums_DATA!N206=0,0,B.Premiums_DATA!N206),IF($C$4="Current Exchange rate",IF(B.Premiums_DATA!N206=0,0,B.Premiums_DATA!N206/ECO!X28),IF($C$4="Constant Exchange rate",IF(B.Premiums_DATA!N206=0,0,B.Premiums_DATA!N206/ECO!X63))))</f>
        <v>0</v>
      </c>
      <c r="P185" s="220">
        <f>IF($C$4="National Currency",IF(B.Premiums_DATA!O206=0,0,B.Premiums_DATA!O206),IF($C$4="Current Exchange rate",IF(B.Premiums_DATA!O206=0,0,B.Premiums_DATA!O206/ECO!Y28),IF($C$4="Constant Exchange rate",IF(B.Premiums_DATA!O206=0,0,B.Premiums_DATA!O206/ECO!Y63))))</f>
        <v>0</v>
      </c>
      <c r="Q185" s="48">
        <f t="shared" si="42"/>
        <v>0</v>
      </c>
      <c r="R185" s="48" t="str">
        <f t="shared" si="43"/>
        <v>-</v>
      </c>
      <c r="S185" s="48" t="str">
        <f t="shared" si="44"/>
        <v>-</v>
      </c>
    </row>
    <row r="186" spans="3:19" ht="15" x14ac:dyDescent="0.25">
      <c r="C186" s="256"/>
      <c r="D186" s="257"/>
      <c r="E186" s="45" t="s">
        <v>19</v>
      </c>
      <c r="F186" s="74">
        <f>IF($C$4="National Currency",IF(B.Premiums_DATA!E207=0,0,B.Premiums_DATA!E207),IF($C$4="Current Exchange rate",IF(B.Premiums_DATA!E207=0,0,B.Premiums_DATA!E207/ECO!O29),IF($C$4="Constant Exchange rate",IF(B.Premiums_DATA!E207=0,0,B.Premiums_DATA!E207/ECO!O64))))</f>
        <v>0</v>
      </c>
      <c r="G186" s="74">
        <f>IF($C$4="National Currency",IF(B.Premiums_DATA!F207=0,0,B.Premiums_DATA!F207),IF($C$4="Current Exchange rate",IF(B.Premiums_DATA!F207=0,0,B.Premiums_DATA!F207/ECO!P29),IF($C$4="Constant Exchange rate",IF(B.Premiums_DATA!F207=0,0,B.Premiums_DATA!F207/ECO!P64))))</f>
        <v>0</v>
      </c>
      <c r="H186" s="74">
        <f>IF($C$4="National Currency",IF(B.Premiums_DATA!G207=0,0,B.Premiums_DATA!G207),IF($C$4="Current Exchange rate",IF(B.Premiums_DATA!G207=0,0,B.Premiums_DATA!G207/ECO!Q29),IF($C$4="Constant Exchange rate",IF(B.Premiums_DATA!G207=0,0,B.Premiums_DATA!G207/ECO!Q64))))</f>
        <v>0</v>
      </c>
      <c r="I186" s="74">
        <f>IF($C$4="National Currency",IF(B.Premiums_DATA!H207=0,0,B.Premiums_DATA!H207),IF($C$4="Current Exchange rate",IF(B.Premiums_DATA!H207=0,0,B.Premiums_DATA!H207/ECO!R29),IF($C$4="Constant Exchange rate",IF(B.Premiums_DATA!H207=0,0,B.Premiums_DATA!H207/ECO!R64))))</f>
        <v>0</v>
      </c>
      <c r="J186" s="74">
        <f>IF($C$4="National Currency",IF(B.Premiums_DATA!I207=0,0,B.Premiums_DATA!I207),IF($C$4="Current Exchange rate",IF(B.Premiums_DATA!I207=0,0,B.Premiums_DATA!I207/ECO!S29),IF($C$4="Constant Exchange rate",IF(B.Premiums_DATA!I207=0,0,B.Premiums_DATA!I207/ECO!S64))))</f>
        <v>0</v>
      </c>
      <c r="K186" s="74">
        <f>IF($C$4="National Currency",IF(B.Premiums_DATA!J207=0,0,B.Premiums_DATA!J207),IF($C$4="Current Exchange rate",IF(B.Premiums_DATA!J207=0,0,B.Premiums_DATA!J207/ECO!T29),IF($C$4="Constant Exchange rate",IF(B.Premiums_DATA!J207=0,0,B.Premiums_DATA!J207/ECO!T64))))</f>
        <v>0</v>
      </c>
      <c r="L186" s="74">
        <f>IF($C$4="National Currency",IF(B.Premiums_DATA!K207=0,0,B.Premiums_DATA!K207),IF($C$4="Current Exchange rate",IF(B.Premiums_DATA!K207=0,0,B.Premiums_DATA!K207/ECO!U29),IF($C$4="Constant Exchange rate",IF(B.Premiums_DATA!K207=0,0,B.Premiums_DATA!K207/ECO!U64))))</f>
        <v>0</v>
      </c>
      <c r="M186" s="74">
        <f>IF($C$4="National Currency",IF(B.Premiums_DATA!L207=0,0,B.Premiums_DATA!L207),IF($C$4="Current Exchange rate",IF(B.Premiums_DATA!L207=0,0,B.Premiums_DATA!L207/ECO!V29),IF($C$4="Constant Exchange rate",IF(B.Premiums_DATA!L207=0,0,B.Premiums_DATA!L207/ECO!V64))))</f>
        <v>0</v>
      </c>
      <c r="N186" s="74">
        <f>IF($C$4="National Currency",IF(B.Premiums_DATA!M207=0,0,B.Premiums_DATA!M207),IF($C$4="Current Exchange rate",IF(B.Premiums_DATA!M207=0,0,B.Premiums_DATA!M207/ECO!W29),IF($C$4="Constant Exchange rate",IF(B.Premiums_DATA!M207=0,0,B.Premiums_DATA!M207/ECO!W64))))</f>
        <v>0</v>
      </c>
      <c r="O186" s="74">
        <f>IF($C$4="National Currency",IF(B.Premiums_DATA!N207=0,0,B.Premiums_DATA!N207),IF($C$4="Current Exchange rate",IF(B.Premiums_DATA!N207=0,0,B.Premiums_DATA!N207/ECO!X29),IF($C$4="Constant Exchange rate",IF(B.Premiums_DATA!N207=0,0,B.Premiums_DATA!N207/ECO!X64))))</f>
        <v>0</v>
      </c>
      <c r="P186" s="220">
        <f>IF($C$4="National Currency",IF(B.Premiums_DATA!O207=0,0,B.Premiums_DATA!O207),IF($C$4="Current Exchange rate",IF(B.Premiums_DATA!O207=0,0,B.Premiums_DATA!O207/ECO!Y29),IF($C$4="Constant Exchange rate",IF(B.Premiums_DATA!O207=0,0,B.Premiums_DATA!O207/ECO!Y64))))</f>
        <v>0</v>
      </c>
      <c r="Q186" s="48">
        <f t="shared" si="42"/>
        <v>0</v>
      </c>
      <c r="R186" s="48" t="str">
        <f t="shared" si="43"/>
        <v>-</v>
      </c>
      <c r="S186" s="48" t="str">
        <f t="shared" si="44"/>
        <v>-</v>
      </c>
    </row>
    <row r="187" spans="3:19" ht="15" x14ac:dyDescent="0.25">
      <c r="C187" s="256"/>
      <c r="D187" s="257"/>
      <c r="E187" s="45" t="s">
        <v>20</v>
      </c>
      <c r="F187" s="74">
        <f>IF($C$4="National Currency",IF(B.Premiums_DATA!E208=0,0,B.Premiums_DATA!E208),IF($C$4="Current Exchange rate",IF(B.Premiums_DATA!E208=0,0,B.Premiums_DATA!E208/ECO!O30),IF($C$4="Constant Exchange rate",IF(B.Premiums_DATA!E208=0,0,B.Premiums_DATA!E208/ECO!O65))))</f>
        <v>0</v>
      </c>
      <c r="G187" s="74">
        <f>IF($C$4="National Currency",IF(B.Premiums_DATA!F208=0,0,B.Premiums_DATA!F208),IF($C$4="Current Exchange rate",IF(B.Premiums_DATA!F208=0,0,B.Premiums_DATA!F208/ECO!P30),IF($C$4="Constant Exchange rate",IF(B.Premiums_DATA!F208=0,0,B.Premiums_DATA!F208/ECO!P65))))</f>
        <v>0</v>
      </c>
      <c r="H187" s="74">
        <f>IF($C$4="National Currency",IF(B.Premiums_DATA!G208=0,0,B.Premiums_DATA!G208),IF($C$4="Current Exchange rate",IF(B.Premiums_DATA!G208=0,0,B.Premiums_DATA!G208/ECO!Q30),IF($C$4="Constant Exchange rate",IF(B.Premiums_DATA!G208=0,0,B.Premiums_DATA!G208/ECO!Q65))))</f>
        <v>1.4228799089356859E-2</v>
      </c>
      <c r="I187" s="74">
        <f>IF($C$4="National Currency",IF(B.Premiums_DATA!H208=0,0,B.Premiums_DATA!H208),IF($C$4="Current Exchange rate",IF(B.Premiums_DATA!H208=0,0,B.Premiums_DATA!H208/ECO!R30),IF($C$4="Constant Exchange rate",IF(B.Premiums_DATA!H208=0,0,B.Premiums_DATA!H208/ECO!R65))))</f>
        <v>3.429140580535003</v>
      </c>
      <c r="J187" s="74">
        <f>IF($C$4="National Currency",IF(B.Premiums_DATA!I208=0,0,B.Premiums_DATA!I208),IF($C$4="Current Exchange rate",IF(B.Premiums_DATA!I208=0,0,B.Premiums_DATA!I208/ECO!S30),IF($C$4="Constant Exchange rate",IF(B.Premiums_DATA!I208=0,0,B.Premiums_DATA!I208/ECO!S65))))</f>
        <v>3.2157085941946497</v>
      </c>
      <c r="K187" s="74">
        <f>IF($C$4="National Currency",IF(B.Premiums_DATA!J208=0,0,B.Premiums_DATA!J208),IF($C$4="Current Exchange rate",IF(B.Premiums_DATA!J208=0,0,B.Premiums_DATA!J208/ECO!T30),IF($C$4="Constant Exchange rate",IF(B.Premiums_DATA!J208=0,0,B.Premiums_DATA!J208/ECO!T65))))</f>
        <v>31.787137165623221</v>
      </c>
      <c r="L187" s="74">
        <f>IF($C$4="National Currency",IF(B.Premiums_DATA!K208=0,0,B.Premiums_DATA!K208),IF($C$4="Current Exchange rate",IF(B.Premiums_DATA!K208=0,0,B.Premiums_DATA!K208/ECO!U30),IF($C$4="Constant Exchange rate",IF(B.Premiums_DATA!K208=0,0,B.Premiums_DATA!K208/ECO!U65))))</f>
        <v>28.173022196926581</v>
      </c>
      <c r="M187" s="74">
        <f>IF($C$4="National Currency",IF(B.Premiums_DATA!L208=0,0,B.Premiums_DATA!L208),IF($C$4="Current Exchange rate",IF(B.Premiums_DATA!L208=0,0,B.Premiums_DATA!L208/ECO!V30),IF($C$4="Constant Exchange rate",IF(B.Premiums_DATA!L208=0,0,B.Premiums_DATA!L208/ECO!V65))))</f>
        <v>35.116676152532726</v>
      </c>
      <c r="N187" s="74">
        <f>IF($C$4="National Currency",IF(B.Premiums_DATA!M208=0,0,B.Premiums_DATA!M208),IF($C$4="Current Exchange rate",IF(B.Premiums_DATA!M208=0,0,B.Premiums_DATA!M208/ECO!W30),IF($C$4="Constant Exchange rate",IF(B.Premiums_DATA!M208=0,0,B.Premiums_DATA!M208/ECO!W65))))</f>
        <v>49.075128059191812</v>
      </c>
      <c r="O187" s="74">
        <f>IF($C$4="National Currency",IF(B.Premiums_DATA!N208=0,0,B.Premiums_DATA!N208),IF($C$4="Current Exchange rate",IF(B.Premiums_DATA!N208=0,0,B.Premiums_DATA!N208/ECO!X30),IF($C$4="Constant Exchange rate",IF(B.Premiums_DATA!N208=0,0,B.Premiums_DATA!N208/ECO!X65))))</f>
        <v>70.660216277746159</v>
      </c>
      <c r="P187" s="220">
        <f>IF($C$4="National Currency",IF(B.Premiums_DATA!O208=0,0,B.Premiums_DATA!O208),IF($C$4="Current Exchange rate",IF(B.Premiums_DATA!O208=0,0,B.Premiums_DATA!O208/ECO!Y30),IF($C$4="Constant Exchange rate",IF(B.Premiums_DATA!O208=0,0,B.Premiums_DATA!O208/ECO!Y65))))</f>
        <v>0</v>
      </c>
      <c r="Q187" s="48">
        <f t="shared" si="42"/>
        <v>4.5318504718660207E-3</v>
      </c>
      <c r="R187" s="48">
        <f t="shared" si="43"/>
        <v>0.43983763409683951</v>
      </c>
      <c r="S187" s="48" t="str">
        <f t="shared" si="44"/>
        <v>-</v>
      </c>
    </row>
    <row r="188" spans="3:19" ht="15" x14ac:dyDescent="0.25">
      <c r="C188" s="256"/>
      <c r="D188" s="257"/>
      <c r="E188" s="45" t="s">
        <v>21</v>
      </c>
      <c r="F188" s="74">
        <f>IF($C$4="National Currency",IF(B.Premiums_DATA!E209=0,0,B.Premiums_DATA!E209),IF($C$4="Current Exchange rate",IF(B.Premiums_DATA!E209=0,0,B.Premiums_DATA!E209/ECO!O31),IF($C$4="Constant Exchange rate",IF(B.Premiums_DATA!E209=0,0,B.Premiums_DATA!E209/ECO!O66))))</f>
        <v>0</v>
      </c>
      <c r="G188" s="74">
        <f>IF($C$4="National Currency",IF(B.Premiums_DATA!F209=0,0,B.Premiums_DATA!F209),IF($C$4="Current Exchange rate",IF(B.Premiums_DATA!F209=0,0,B.Premiums_DATA!F209/ECO!P31),IF($C$4="Constant Exchange rate",IF(B.Premiums_DATA!F209=0,0,B.Premiums_DATA!F209/ECO!P66))))</f>
        <v>0</v>
      </c>
      <c r="H188" s="74">
        <f>IF($C$4="National Currency",IF(B.Premiums_DATA!G209=0,0,B.Premiums_DATA!G209),IF($C$4="Current Exchange rate",IF(B.Premiums_DATA!G209=0,0,B.Premiums_DATA!G209/ECO!Q31),IF($C$4="Constant Exchange rate",IF(B.Premiums_DATA!G209=0,0,B.Premiums_DATA!G209/ECO!Q66))))</f>
        <v>74.539948753785225</v>
      </c>
      <c r="I188" s="74">
        <f>IF($C$4="National Currency",IF(B.Premiums_DATA!H209=0,0,B.Premiums_DATA!H209),IF($C$4="Current Exchange rate",IF(B.Premiums_DATA!H209=0,0,B.Premiums_DATA!H209/ECO!R31),IF($C$4="Constant Exchange rate",IF(B.Premiums_DATA!H209=0,0,B.Premiums_DATA!H209/ECO!R66))))</f>
        <v>76.869322152341013</v>
      </c>
      <c r="J188" s="74">
        <f>IF($C$4="National Currency",IF(B.Premiums_DATA!I209=0,0,B.Premiums_DATA!I209),IF($C$4="Current Exchange rate",IF(B.Premiums_DATA!I209=0,0,B.Premiums_DATA!I209/ECO!S31),IF($C$4="Constant Exchange rate",IF(B.Premiums_DATA!I209=0,0,B.Premiums_DATA!I209/ECO!S66))))</f>
        <v>23.6</v>
      </c>
      <c r="K188" s="74">
        <f>IF($C$4="National Currency",IF(B.Premiums_DATA!J209=0,0,B.Premiums_DATA!J209),IF($C$4="Current Exchange rate",IF(B.Premiums_DATA!J209=0,0,B.Premiums_DATA!J209/ECO!T31),IF($C$4="Constant Exchange rate",IF(B.Premiums_DATA!J209=0,0,B.Premiums_DATA!J209/ECO!T66))))</f>
        <v>21.7</v>
      </c>
      <c r="L188" s="74">
        <f>IF($C$4="National Currency",IF(B.Premiums_DATA!K209=0,0,B.Premiums_DATA!K209),IF($C$4="Current Exchange rate",IF(B.Premiums_DATA!K209=0,0,B.Premiums_DATA!K209/ECO!U31),IF($C$4="Constant Exchange rate",IF(B.Premiums_DATA!K209=0,0,B.Premiums_DATA!K209/ECO!U66))))</f>
        <v>24.8</v>
      </c>
      <c r="M188" s="74">
        <f>IF($C$4="National Currency",IF(B.Premiums_DATA!L209=0,0,B.Premiums_DATA!L209),IF($C$4="Current Exchange rate",IF(B.Premiums_DATA!L209=0,0,B.Premiums_DATA!L209/ECO!V31),IF($C$4="Constant Exchange rate",IF(B.Premiums_DATA!L209=0,0,B.Premiums_DATA!L209/ECO!V66))))</f>
        <v>29.9</v>
      </c>
      <c r="N188" s="74">
        <f>IF($C$4="National Currency",IF(B.Premiums_DATA!M209=0,0,B.Premiums_DATA!M209),IF($C$4="Current Exchange rate",IF(B.Premiums_DATA!M209=0,0,B.Premiums_DATA!M209/ECO!W31),IF($C$4="Constant Exchange rate",IF(B.Premiums_DATA!M209=0,0,B.Premiums_DATA!M209/ECO!W66))))</f>
        <v>15.2</v>
      </c>
      <c r="O188" s="74">
        <f>IF($C$4="National Currency",IF(B.Premiums_DATA!N209=0,0,B.Premiums_DATA!N209),IF($C$4="Current Exchange rate",IF(B.Premiums_DATA!N209=0,0,B.Premiums_DATA!N209/ECO!X31),IF($C$4="Constant Exchange rate",IF(B.Premiums_DATA!N209=0,0,B.Premiums_DATA!N209/ECO!X66))))</f>
        <v>29.1</v>
      </c>
      <c r="P188" s="220">
        <f>IF($C$4="National Currency",IF(B.Premiums_DATA!O209=0,0,B.Premiums_DATA!O209),IF($C$4="Current Exchange rate",IF(B.Premiums_DATA!O209=0,0,B.Premiums_DATA!O209/ECO!Y31),IF($C$4="Constant Exchange rate",IF(B.Premiums_DATA!O209=0,0,B.Premiums_DATA!O209/ECO!Y66))))</f>
        <v>0</v>
      </c>
      <c r="Q188" s="48">
        <f t="shared" si="42"/>
        <v>1.8663521805952173E-3</v>
      </c>
      <c r="R188" s="48">
        <f t="shared" si="43"/>
        <v>0.91447368421052655</v>
      </c>
      <c r="S188" s="48" t="str">
        <f t="shared" si="44"/>
        <v>-</v>
      </c>
    </row>
    <row r="189" spans="3:19" ht="15" x14ac:dyDescent="0.25">
      <c r="C189" s="256"/>
      <c r="D189" s="257"/>
      <c r="E189" s="45" t="s">
        <v>22</v>
      </c>
      <c r="F189" s="74">
        <f>IF($C$4="National Currency",IF(B.Premiums_DATA!E210=0,0,B.Premiums_DATA!E210),IF($C$4="Current Exchange rate",IF(B.Premiums_DATA!E210=0,0,B.Premiums_DATA!E210/ECO!O32),IF($C$4="Constant Exchange rate",IF(B.Premiums_DATA!E210=0,0,B.Premiums_DATA!E210/ECO!O67))))</f>
        <v>0</v>
      </c>
      <c r="G189" s="74">
        <f>IF($C$4="National Currency",IF(B.Premiums_DATA!F210=0,0,B.Premiums_DATA!F210),IF($C$4="Current Exchange rate",IF(B.Premiums_DATA!F210=0,0,B.Premiums_DATA!F210/ECO!P32),IF($C$4="Constant Exchange rate",IF(B.Premiums_DATA!F210=0,0,B.Premiums_DATA!F210/ECO!P67))))</f>
        <v>0</v>
      </c>
      <c r="H189" s="74">
        <f>IF($C$4="National Currency",IF(B.Premiums_DATA!G210=0,0,B.Premiums_DATA!G210),IF($C$4="Current Exchange rate",IF(B.Premiums_DATA!G210=0,0,B.Premiums_DATA!G210/ECO!Q32),IF($C$4="Constant Exchange rate",IF(B.Premiums_DATA!G210=0,0,B.Premiums_DATA!G210/ECO!Q67))))</f>
        <v>0</v>
      </c>
      <c r="I189" s="74">
        <f>IF($C$4="National Currency",IF(B.Premiums_DATA!H210=0,0,B.Premiums_DATA!H210),IF($C$4="Current Exchange rate",IF(B.Premiums_DATA!H210=0,0,B.Premiums_DATA!H210/ECO!R32),IF($C$4="Constant Exchange rate",IF(B.Premiums_DATA!H210=0,0,B.Premiums_DATA!H210/ECO!R67))))</f>
        <v>0</v>
      </c>
      <c r="J189" s="74">
        <f>IF($C$4="National Currency",IF(B.Premiums_DATA!I210=0,0,B.Premiums_DATA!I210),IF($C$4="Current Exchange rate",IF(B.Premiums_DATA!I210=0,0,B.Premiums_DATA!I210/ECO!S32),IF($C$4="Constant Exchange rate",IF(B.Premiums_DATA!I210=0,0,B.Premiums_DATA!I210/ECO!S67))))</f>
        <v>0</v>
      </c>
      <c r="K189" s="74">
        <f>IF($C$4="National Currency",IF(B.Premiums_DATA!J210=0,0,B.Premiums_DATA!J210),IF($C$4="Current Exchange rate",IF(B.Premiums_DATA!J210=0,0,B.Premiums_DATA!J210/ECO!T32),IF($C$4="Constant Exchange rate",IF(B.Premiums_DATA!J210=0,0,B.Premiums_DATA!J210/ECO!T67))))</f>
        <v>0</v>
      </c>
      <c r="L189" s="74">
        <f>IF($C$4="National Currency",IF(B.Premiums_DATA!K210=0,0,B.Premiums_DATA!K210),IF($C$4="Current Exchange rate",IF(B.Premiums_DATA!K210=0,0,B.Premiums_DATA!K210/ECO!U32),IF($C$4="Constant Exchange rate",IF(B.Premiums_DATA!K210=0,0,B.Premiums_DATA!K210/ECO!U67))))</f>
        <v>0</v>
      </c>
      <c r="M189" s="74">
        <f>IF($C$4="National Currency",IF(B.Premiums_DATA!L210=0,0,B.Premiums_DATA!L210),IF($C$4="Current Exchange rate",IF(B.Premiums_DATA!L210=0,0,B.Premiums_DATA!L210/ECO!V32),IF($C$4="Constant Exchange rate",IF(B.Premiums_DATA!L210=0,0,B.Premiums_DATA!L210/ECO!V67))))</f>
        <v>0</v>
      </c>
      <c r="N189" s="74">
        <f>IF($C$4="National Currency",IF(B.Premiums_DATA!M210=0,0,B.Premiums_DATA!M210),IF($C$4="Current Exchange rate",IF(B.Premiums_DATA!M210=0,0,B.Premiums_DATA!M210/ECO!W32),IF($C$4="Constant Exchange rate",IF(B.Premiums_DATA!M210=0,0,B.Premiums_DATA!M210/ECO!W67))))</f>
        <v>0</v>
      </c>
      <c r="O189" s="74">
        <f>IF($C$4="National Currency",IF(B.Premiums_DATA!N210=0,0,B.Premiums_DATA!N210),IF($C$4="Current Exchange rate",IF(B.Premiums_DATA!N210=0,0,B.Premiums_DATA!N210/ECO!X32),IF($C$4="Constant Exchange rate",IF(B.Premiums_DATA!N210=0,0,B.Premiums_DATA!N210/ECO!X67))))</f>
        <v>0</v>
      </c>
      <c r="P189" s="220">
        <f>IF($C$4="National Currency",IF(B.Premiums_DATA!O210=0,0,B.Premiums_DATA!O210),IF($C$4="Current Exchange rate",IF(B.Premiums_DATA!O210=0,0,B.Premiums_DATA!O210/ECO!Y32),IF($C$4="Constant Exchange rate",IF(B.Premiums_DATA!O210=0,0,B.Premiums_DATA!O210/ECO!Y67))))</f>
        <v>0</v>
      </c>
      <c r="Q189" s="48">
        <f t="shared" si="42"/>
        <v>0</v>
      </c>
      <c r="R189" s="48" t="str">
        <f t="shared" si="43"/>
        <v>-</v>
      </c>
      <c r="S189" s="48" t="str">
        <f t="shared" si="44"/>
        <v>-</v>
      </c>
    </row>
    <row r="190" spans="3:19" ht="15" x14ac:dyDescent="0.25">
      <c r="C190" s="256"/>
      <c r="D190" s="257"/>
      <c r="E190" s="45" t="s">
        <v>23</v>
      </c>
      <c r="F190" s="74">
        <f>IF($C$4="National Currency",IF(B.Premiums_DATA!E211=0,0,B.Premiums_DATA!E211),IF($C$4="Current Exchange rate",IF(B.Premiums_DATA!E211=0,0,B.Premiums_DATA!E211/ECO!O33),IF($C$4="Constant Exchange rate",IF(B.Premiums_DATA!E211=0,0,B.Premiums_DATA!E211/ECO!O68))))</f>
        <v>0</v>
      </c>
      <c r="G190" s="74">
        <f>IF($C$4="National Currency",IF(B.Premiums_DATA!F211=0,0,B.Premiums_DATA!F211),IF($C$4="Current Exchange rate",IF(B.Premiums_DATA!F211=0,0,B.Premiums_DATA!F211/ECO!P33),IF($C$4="Constant Exchange rate",IF(B.Premiums_DATA!F211=0,0,B.Premiums_DATA!F211/ECO!P68))))</f>
        <v>0</v>
      </c>
      <c r="H190" s="74">
        <f>IF($C$4="National Currency",IF(B.Premiums_DATA!G211=0,0,B.Premiums_DATA!G211),IF($C$4="Current Exchange rate",IF(B.Premiums_DATA!G211=0,0,B.Premiums_DATA!G211/ECO!Q33),IF($C$4="Constant Exchange rate",IF(B.Premiums_DATA!G211=0,0,B.Premiums_DATA!G211/ECO!Q68))))</f>
        <v>0</v>
      </c>
      <c r="I190" s="74">
        <f>IF($C$4="National Currency",IF(B.Premiums_DATA!H211=0,0,B.Premiums_DATA!H211),IF($C$4="Current Exchange rate",IF(B.Premiums_DATA!H211=0,0,B.Premiums_DATA!H211/ECO!R33),IF($C$4="Constant Exchange rate",IF(B.Premiums_DATA!H211=0,0,B.Premiums_DATA!H211/ECO!R68))))</f>
        <v>0</v>
      </c>
      <c r="J190" s="74">
        <f>IF($C$4="National Currency",IF(B.Premiums_DATA!I211=0,0,B.Premiums_DATA!I211),IF($C$4="Current Exchange rate",IF(B.Premiums_DATA!I211=0,0,B.Premiums_DATA!I211/ECO!S33),IF($C$4="Constant Exchange rate",IF(B.Premiums_DATA!I211=0,0,B.Premiums_DATA!I211/ECO!S68))))</f>
        <v>0</v>
      </c>
      <c r="K190" s="74">
        <f>IF($C$4="National Currency",IF(B.Premiums_DATA!J211=0,0,B.Premiums_DATA!J211),IF($C$4="Current Exchange rate",IF(B.Premiums_DATA!J211=0,0,B.Premiums_DATA!J211/ECO!T33),IF($C$4="Constant Exchange rate",IF(B.Premiums_DATA!J211=0,0,B.Premiums_DATA!J211/ECO!T68))))</f>
        <v>0</v>
      </c>
      <c r="L190" s="74">
        <f>IF($C$4="National Currency",IF(B.Premiums_DATA!K211=0,0,B.Premiums_DATA!K211),IF($C$4="Current Exchange rate",IF(B.Premiums_DATA!K211=0,0,B.Premiums_DATA!K211/ECO!U33),IF($C$4="Constant Exchange rate",IF(B.Premiums_DATA!K211=0,0,B.Premiums_DATA!K211/ECO!U68))))</f>
        <v>0</v>
      </c>
      <c r="M190" s="74">
        <f>IF($C$4="National Currency",IF(B.Premiums_DATA!L211=0,0,B.Premiums_DATA!L211),IF($C$4="Current Exchange rate",IF(B.Premiums_DATA!L211=0,0,B.Premiums_DATA!L211/ECO!V33),IF($C$4="Constant Exchange rate",IF(B.Premiums_DATA!L211=0,0,B.Premiums_DATA!L211/ECO!V68))))</f>
        <v>0</v>
      </c>
      <c r="N190" s="74">
        <f>IF($C$4="National Currency",IF(B.Premiums_DATA!M211=0,0,B.Premiums_DATA!M211),IF($C$4="Current Exchange rate",IF(B.Premiums_DATA!M211=0,0,B.Premiums_DATA!M211/ECO!W33),IF($C$4="Constant Exchange rate",IF(B.Premiums_DATA!M211=0,0,B.Premiums_DATA!M211/ECO!W68))))</f>
        <v>0</v>
      </c>
      <c r="O190" s="74">
        <f>IF($C$4="National Currency",IF(B.Premiums_DATA!N211=0,0,B.Premiums_DATA!N211),IF($C$4="Current Exchange rate",IF(B.Premiums_DATA!N211=0,0,B.Premiums_DATA!N211/ECO!X33),IF($C$4="Constant Exchange rate",IF(B.Premiums_DATA!N211=0,0,B.Premiums_DATA!N211/ECO!X68))))</f>
        <v>0</v>
      </c>
      <c r="P190" s="220">
        <f>IF($C$4="National Currency",IF(B.Premiums_DATA!O211=0,0,B.Premiums_DATA!O211),IF($C$4="Current Exchange rate",IF(B.Premiums_DATA!O211=0,0,B.Premiums_DATA!O211/ECO!Y33),IF($C$4="Constant Exchange rate",IF(B.Premiums_DATA!O211=0,0,B.Premiums_DATA!O211/ECO!Y68))))</f>
        <v>0</v>
      </c>
      <c r="Q190" s="48">
        <f t="shared" si="42"/>
        <v>0</v>
      </c>
      <c r="R190" s="48" t="str">
        <f t="shared" si="43"/>
        <v>-</v>
      </c>
      <c r="S190" s="48" t="str">
        <f t="shared" si="44"/>
        <v>-</v>
      </c>
    </row>
    <row r="191" spans="3:19" ht="15" x14ac:dyDescent="0.25">
      <c r="C191" s="256"/>
      <c r="D191" s="257"/>
      <c r="E191" s="45" t="s">
        <v>24</v>
      </c>
      <c r="F191" s="74">
        <f>IF($C$4="National Currency",IF(B.Premiums_DATA!E212=0,0,B.Premiums_DATA!E212),IF($C$4="Current Exchange rate",IF(B.Premiums_DATA!E212=0,0,B.Premiums_DATA!E212/ECO!O34),IF($C$4="Constant Exchange rate",IF(B.Premiums_DATA!E212=0,0,B.Premiums_DATA!E212/ECO!O69))))</f>
        <v>0</v>
      </c>
      <c r="G191" s="74">
        <f>IF($C$4="National Currency",IF(B.Premiums_DATA!F212=0,0,B.Premiums_DATA!F212),IF($C$4="Current Exchange rate",IF(B.Premiums_DATA!F212=0,0,B.Premiums_DATA!F212/ECO!P34),IF($C$4="Constant Exchange rate",IF(B.Premiums_DATA!F212=0,0,B.Premiums_DATA!F212/ECO!P69))))</f>
        <v>0</v>
      </c>
      <c r="H191" s="74">
        <f>IF($C$4="National Currency",IF(B.Premiums_DATA!G212=0,0,B.Premiums_DATA!G212),IF($C$4="Current Exchange rate",IF(B.Premiums_DATA!G212=0,0,B.Premiums_DATA!G212/ECO!Q34),IF($C$4="Constant Exchange rate",IF(B.Premiums_DATA!G212=0,0,B.Premiums_DATA!G212/ECO!Q69))))</f>
        <v>0</v>
      </c>
      <c r="I191" s="74">
        <f>IF($C$4="National Currency",IF(B.Premiums_DATA!H212=0,0,B.Premiums_DATA!H212),IF($C$4="Current Exchange rate",IF(B.Premiums_DATA!H212=0,0,B.Premiums_DATA!H212/ECO!R34),IF($C$4="Constant Exchange rate",IF(B.Premiums_DATA!H212=0,0,B.Premiums_DATA!H212/ECO!R69))))</f>
        <v>0</v>
      </c>
      <c r="J191" s="74">
        <f>IF($C$4="National Currency",IF(B.Premiums_DATA!I212=0,0,B.Premiums_DATA!I212),IF($C$4="Current Exchange rate",IF(B.Premiums_DATA!I212=0,0,B.Premiums_DATA!I212/ECO!S34),IF($C$4="Constant Exchange rate",IF(B.Premiums_DATA!I212=0,0,B.Premiums_DATA!I212/ECO!S69))))</f>
        <v>0</v>
      </c>
      <c r="K191" s="74">
        <f>IF($C$4="National Currency",IF(B.Premiums_DATA!J212=0,0,B.Premiums_DATA!J212),IF($C$4="Current Exchange rate",IF(B.Premiums_DATA!J212=0,0,B.Premiums_DATA!J212/ECO!T34),IF($C$4="Constant Exchange rate",IF(B.Premiums_DATA!J212=0,0,B.Premiums_DATA!J212/ECO!T69))))</f>
        <v>0</v>
      </c>
      <c r="L191" s="74">
        <f>IF($C$4="National Currency",IF(B.Premiums_DATA!K212=0,0,B.Premiums_DATA!K212),IF($C$4="Current Exchange rate",IF(B.Premiums_DATA!K212=0,0,B.Premiums_DATA!K212/ECO!U34),IF($C$4="Constant Exchange rate",IF(B.Premiums_DATA!K212=0,0,B.Premiums_DATA!K212/ECO!U69))))</f>
        <v>0</v>
      </c>
      <c r="M191" s="74">
        <f>IF($C$4="National Currency",IF(B.Premiums_DATA!L212=0,0,B.Premiums_DATA!L212),IF($C$4="Current Exchange rate",IF(B.Premiums_DATA!L212=0,0,B.Premiums_DATA!L212/ECO!V34),IF($C$4="Constant Exchange rate",IF(B.Premiums_DATA!L212=0,0,B.Premiums_DATA!L212/ECO!V69))))</f>
        <v>0</v>
      </c>
      <c r="N191" s="74">
        <f>IF($C$4="National Currency",IF(B.Premiums_DATA!M212=0,0,B.Premiums_DATA!M212),IF($C$4="Current Exchange rate",IF(B.Premiums_DATA!M212=0,0,B.Premiums_DATA!M212/ECO!W34),IF($C$4="Constant Exchange rate",IF(B.Premiums_DATA!M212=0,0,B.Premiums_DATA!M212/ECO!W69))))</f>
        <v>0</v>
      </c>
      <c r="O191" s="74">
        <f>IF($C$4="National Currency",IF(B.Premiums_DATA!N212=0,0,B.Premiums_DATA!N212),IF($C$4="Current Exchange rate",IF(B.Premiums_DATA!N212=0,0,B.Premiums_DATA!N212/ECO!X34),IF($C$4="Constant Exchange rate",IF(B.Premiums_DATA!N212=0,0,B.Premiums_DATA!N212/ECO!X69))))</f>
        <v>0</v>
      </c>
      <c r="P191" s="220">
        <f>IF($C$4="National Currency",IF(B.Premiums_DATA!O212=0,0,B.Premiums_DATA!O212),IF($C$4="Current Exchange rate",IF(B.Premiums_DATA!O212=0,0,B.Premiums_DATA!O212/ECO!Y34),IF($C$4="Constant Exchange rate",IF(B.Premiums_DATA!O212=0,0,B.Premiums_DATA!O212/ECO!Y69))))</f>
        <v>0</v>
      </c>
      <c r="Q191" s="48">
        <f t="shared" si="42"/>
        <v>0</v>
      </c>
      <c r="R191" s="48" t="str">
        <f t="shared" si="43"/>
        <v>-</v>
      </c>
      <c r="S191" s="48" t="str">
        <f t="shared" si="44"/>
        <v>-</v>
      </c>
    </row>
    <row r="192" spans="3:19" ht="15" x14ac:dyDescent="0.25">
      <c r="C192" s="256"/>
      <c r="D192" s="257"/>
      <c r="E192" s="45" t="s">
        <v>25</v>
      </c>
      <c r="F192" s="74">
        <f>IF($C$4="National Currency",IF(B.Premiums_DATA!E213=0,0,B.Premiums_DATA!E213),IF($C$4="Current Exchange rate",IF(B.Premiums_DATA!E213=0,0,B.Premiums_DATA!E213/ECO!O35),IF($C$4="Constant Exchange rate",IF(B.Premiums_DATA!E213=0,0,B.Premiums_DATA!E213/ECO!O70))))</f>
        <v>0</v>
      </c>
      <c r="G192" s="74">
        <f>IF($C$4="National Currency",IF(B.Premiums_DATA!F213=0,0,B.Premiums_DATA!F213),IF($C$4="Current Exchange rate",IF(B.Premiums_DATA!F213=0,0,B.Premiums_DATA!F213/ECO!P35),IF($C$4="Constant Exchange rate",IF(B.Premiums_DATA!F213=0,0,B.Premiums_DATA!F213/ECO!P70))))</f>
        <v>0</v>
      </c>
      <c r="H192" s="74">
        <f>IF($C$4="National Currency",IF(B.Premiums_DATA!G213=0,0,B.Premiums_DATA!G213),IF($C$4="Current Exchange rate",IF(B.Premiums_DATA!G213=0,0,B.Premiums_DATA!G213/ECO!Q35),IF($C$4="Constant Exchange rate",IF(B.Premiums_DATA!G213=0,0,B.Premiums_DATA!G213/ECO!Q70))))</f>
        <v>0</v>
      </c>
      <c r="I192" s="74">
        <f>IF($C$4="National Currency",IF(B.Premiums_DATA!H213=0,0,B.Premiums_DATA!H213),IF($C$4="Current Exchange rate",IF(B.Premiums_DATA!H213=0,0,B.Premiums_DATA!H213/ECO!R35),IF($C$4="Constant Exchange rate",IF(B.Premiums_DATA!H213=0,0,B.Premiums_DATA!H213/ECO!R70))))</f>
        <v>448.49356374999991</v>
      </c>
      <c r="J192" s="74">
        <f>IF($C$4="National Currency",IF(B.Premiums_DATA!I213=0,0,B.Premiums_DATA!I213),IF($C$4="Current Exchange rate",IF(B.Premiums_DATA!I213=0,0,B.Premiums_DATA!I213/ECO!S35),IF($C$4="Constant Exchange rate",IF(B.Premiums_DATA!I213=0,0,B.Premiums_DATA!I213/ECO!S70))))</f>
        <v>468.46851605000001</v>
      </c>
      <c r="K192" s="74">
        <f>IF($C$4="National Currency",IF(B.Premiums_DATA!J213=0,0,B.Premiums_DATA!J213),IF($C$4="Current Exchange rate",IF(B.Premiums_DATA!J213=0,0,B.Premiums_DATA!J213/ECO!T35),IF($C$4="Constant Exchange rate",IF(B.Premiums_DATA!J213=0,0,B.Premiums_DATA!J213/ECO!T70))))</f>
        <v>478.86247566999998</v>
      </c>
      <c r="L192" s="74">
        <f>IF($C$4="National Currency",IF(B.Premiums_DATA!K213=0,0,B.Premiums_DATA!K213),IF($C$4="Current Exchange rate",IF(B.Premiums_DATA!K213=0,0,B.Premiums_DATA!K213/ECO!U35),IF($C$4="Constant Exchange rate",IF(B.Premiums_DATA!K213=0,0,B.Premiums_DATA!K213/ECO!U70))))</f>
        <v>467.58502589001006</v>
      </c>
      <c r="M192" s="74">
        <f>IF($C$4="National Currency",IF(B.Premiums_DATA!L213=0,0,B.Premiums_DATA!L213),IF($C$4="Current Exchange rate",IF(B.Premiums_DATA!L213=0,0,B.Premiums_DATA!L213/ECO!V35),IF($C$4="Constant Exchange rate",IF(B.Premiums_DATA!L213=0,0,B.Premiums_DATA!L213/ECO!V70))))</f>
        <v>452.62529604900004</v>
      </c>
      <c r="N192" s="74">
        <f>IF($C$4="National Currency",IF(B.Premiums_DATA!M213=0,0,B.Premiums_DATA!M213),IF($C$4="Current Exchange rate",IF(B.Premiums_DATA!M213=0,0,B.Premiums_DATA!M213/ECO!W35),IF($C$4="Constant Exchange rate",IF(B.Premiums_DATA!M213=0,0,B.Premiums_DATA!M213/ECO!W70))))</f>
        <v>450.69734695047009</v>
      </c>
      <c r="O192" s="74">
        <f>IF($C$4="National Currency",IF(B.Premiums_DATA!N213=0,0,B.Premiums_DATA!N213),IF($C$4="Current Exchange rate",IF(B.Premiums_DATA!N213=0,0,B.Premiums_DATA!N213/ECO!X35),IF($C$4="Constant Exchange rate",IF(B.Premiums_DATA!N213=0,0,B.Premiums_DATA!N213/ECO!X70))))</f>
        <v>442.71067765978989</v>
      </c>
      <c r="P192" s="220">
        <f>IF($C$4="National Currency",IF(B.Premiums_DATA!O213=0,0,B.Premiums_DATA!O213),IF($C$4="Current Exchange rate",IF(B.Premiums_DATA!O213=0,0,B.Premiums_DATA!O213/ECO!Y35),IF($C$4="Constant Exchange rate",IF(B.Premiums_DATA!O213=0,0,B.Premiums_DATA!O213/ECO!Y70))))</f>
        <v>0</v>
      </c>
      <c r="Q192" s="48">
        <f t="shared" si="42"/>
        <v>2.8393609574678187E-2</v>
      </c>
      <c r="R192" s="48">
        <f t="shared" si="43"/>
        <v>-1.7720692932230442E-2</v>
      </c>
      <c r="S192" s="48" t="str">
        <f t="shared" si="44"/>
        <v>-</v>
      </c>
    </row>
    <row r="193" spans="3:19" ht="15" x14ac:dyDescent="0.25">
      <c r="C193" s="256"/>
      <c r="D193" s="257"/>
      <c r="E193" s="45" t="s">
        <v>26</v>
      </c>
      <c r="F193" s="74">
        <f>IF($C$4="National Currency",IF(B.Premiums_DATA!E214=0,0,B.Premiums_DATA!E214),IF($C$4="Current Exchange rate",IF(B.Premiums_DATA!E214=0,0,B.Premiums_DATA!E214/ECO!O36),IF($C$4="Constant Exchange rate",IF(B.Premiums_DATA!E214=0,0,B.Premiums_DATA!E214/ECO!O71))))</f>
        <v>0</v>
      </c>
      <c r="G193" s="74">
        <f>IF($C$4="National Currency",IF(B.Premiums_DATA!F214=0,0,B.Premiums_DATA!F214),IF($C$4="Current Exchange rate",IF(B.Premiums_DATA!F214=0,0,B.Premiums_DATA!F214/ECO!P36),IF($C$4="Constant Exchange rate",IF(B.Premiums_DATA!F214=0,0,B.Premiums_DATA!F214/ECO!P71))))</f>
        <v>0</v>
      </c>
      <c r="H193" s="74">
        <f>IF($C$4="National Currency",IF(B.Premiums_DATA!G214=0,0,B.Premiums_DATA!G214),IF($C$4="Current Exchange rate",IF(B.Premiums_DATA!G214=0,0,B.Premiums_DATA!G214/ECO!Q36),IF($C$4="Constant Exchange rate",IF(B.Premiums_DATA!G214=0,0,B.Premiums_DATA!G214/ECO!Q71))))</f>
        <v>0</v>
      </c>
      <c r="I193" s="74">
        <f>IF($C$4="National Currency",IF(B.Premiums_DATA!H214=0,0,B.Premiums_DATA!H214),IF($C$4="Current Exchange rate",IF(B.Premiums_DATA!H214=0,0,B.Premiums_DATA!H214/ECO!R36),IF($C$4="Constant Exchange rate",IF(B.Premiums_DATA!H214=0,0,B.Premiums_DATA!H214/ECO!R71))))</f>
        <v>0</v>
      </c>
      <c r="J193" s="74">
        <f>IF($C$4="National Currency",IF(B.Premiums_DATA!I214=0,0,B.Premiums_DATA!I214),IF($C$4="Current Exchange rate",IF(B.Premiums_DATA!I214=0,0,B.Premiums_DATA!I214/ECO!S36),IF($C$4="Constant Exchange rate",IF(B.Premiums_DATA!I214=0,0,B.Premiums_DATA!I214/ECO!S71))))</f>
        <v>0</v>
      </c>
      <c r="K193" s="74">
        <f>IF($C$4="National Currency",IF(B.Premiums_DATA!J214=0,0,B.Premiums_DATA!J214),IF($C$4="Current Exchange rate",IF(B.Premiums_DATA!J214=0,0,B.Premiums_DATA!J214/ECO!T36),IF($C$4="Constant Exchange rate",IF(B.Premiums_DATA!J214=0,0,B.Premiums_DATA!J214/ECO!T71))))</f>
        <v>0</v>
      </c>
      <c r="L193" s="74">
        <f>IF($C$4="National Currency",IF(B.Premiums_DATA!K214=0,0,B.Premiums_DATA!K214),IF($C$4="Current Exchange rate",IF(B.Premiums_DATA!K214=0,0,B.Premiums_DATA!K214/ECO!U36),IF($C$4="Constant Exchange rate",IF(B.Premiums_DATA!K214=0,0,B.Premiums_DATA!K214/ECO!U71))))</f>
        <v>0</v>
      </c>
      <c r="M193" s="74">
        <f>IF($C$4="National Currency",IF(B.Premiums_DATA!L214=0,0,B.Premiums_DATA!L214),IF($C$4="Current Exchange rate",IF(B.Premiums_DATA!L214=0,0,B.Premiums_DATA!L214/ECO!V36),IF($C$4="Constant Exchange rate",IF(B.Premiums_DATA!L214=0,0,B.Premiums_DATA!L214/ECO!V71))))</f>
        <v>0</v>
      </c>
      <c r="N193" s="74">
        <f>IF($C$4="National Currency",IF(B.Premiums_DATA!M214=0,0,B.Premiums_DATA!M214),IF($C$4="Current Exchange rate",IF(B.Premiums_DATA!M214=0,0,B.Premiums_DATA!M214/ECO!W36),IF($C$4="Constant Exchange rate",IF(B.Premiums_DATA!M214=0,0,B.Premiums_DATA!M214/ECO!W71))))</f>
        <v>0</v>
      </c>
      <c r="O193" s="74">
        <f>IF($C$4="National Currency",IF(B.Premiums_DATA!N214=0,0,B.Premiums_DATA!N214),IF($C$4="Current Exchange rate",IF(B.Premiums_DATA!N214=0,0,B.Premiums_DATA!N214/ECO!X36),IF($C$4="Constant Exchange rate",IF(B.Premiums_DATA!N214=0,0,B.Premiums_DATA!N214/ECO!X71))))</f>
        <v>0</v>
      </c>
      <c r="P193" s="220">
        <f>IF($C$4="National Currency",IF(B.Premiums_DATA!O214=0,0,B.Premiums_DATA!O214),IF($C$4="Current Exchange rate",IF(B.Premiums_DATA!O214=0,0,B.Premiums_DATA!O214/ECO!Y36),IF($C$4="Constant Exchange rate",IF(B.Premiums_DATA!O214=0,0,B.Premiums_DATA!O214/ECO!Y71))))</f>
        <v>0</v>
      </c>
      <c r="Q193" s="48">
        <f t="shared" si="42"/>
        <v>0</v>
      </c>
      <c r="R193" s="48" t="str">
        <f t="shared" si="43"/>
        <v>-</v>
      </c>
      <c r="S193" s="48" t="str">
        <f t="shared" si="44"/>
        <v>-</v>
      </c>
    </row>
    <row r="194" spans="3:19" ht="15" x14ac:dyDescent="0.25">
      <c r="C194" s="256"/>
      <c r="D194" s="257"/>
      <c r="E194" s="45" t="s">
        <v>27</v>
      </c>
      <c r="F194" s="74">
        <f>IF($C$4="National Currency",IF(B.Premiums_DATA!E215=0,0,B.Premiums_DATA!E215),IF($C$4="Current Exchange rate",IF(B.Premiums_DATA!E215=0,0,B.Premiums_DATA!E215/ECO!O37),IF($C$4="Constant Exchange rate",IF(B.Premiums_DATA!E215=0,0,B.Premiums_DATA!E215/ECO!O72))))</f>
        <v>0</v>
      </c>
      <c r="G194" s="74">
        <f>IF($C$4="National Currency",IF(B.Premiums_DATA!F215=0,0,B.Premiums_DATA!F215),IF($C$4="Current Exchange rate",IF(B.Premiums_DATA!F215=0,0,B.Premiums_DATA!F215/ECO!P37),IF($C$4="Constant Exchange rate",IF(B.Premiums_DATA!F215=0,0,B.Premiums_DATA!F215/ECO!P72))))</f>
        <v>0</v>
      </c>
      <c r="H194" s="74">
        <f>IF($C$4="National Currency",IF(B.Premiums_DATA!G215=0,0,B.Premiums_DATA!G215),IF($C$4="Current Exchange rate",IF(B.Premiums_DATA!G215=0,0,B.Premiums_DATA!G215/ECO!Q37),IF($C$4="Constant Exchange rate",IF(B.Premiums_DATA!G215=0,0,B.Premiums_DATA!G215/ECO!Q72))))</f>
        <v>0</v>
      </c>
      <c r="I194" s="74">
        <f>IF($C$4="National Currency",IF(B.Premiums_DATA!H215=0,0,B.Premiums_DATA!H215),IF($C$4="Current Exchange rate",IF(B.Premiums_DATA!H215=0,0,B.Premiums_DATA!H215/ECO!R37),IF($C$4="Constant Exchange rate",IF(B.Premiums_DATA!H215=0,0,B.Premiums_DATA!H215/ECO!R72))))</f>
        <v>0</v>
      </c>
      <c r="J194" s="74">
        <f>IF($C$4="National Currency",IF(B.Premiums_DATA!I215=0,0,B.Premiums_DATA!I215),IF($C$4="Current Exchange rate",IF(B.Premiums_DATA!I215=0,0,B.Premiums_DATA!I215/ECO!S37),IF($C$4="Constant Exchange rate",IF(B.Premiums_DATA!I215=0,0,B.Premiums_DATA!I215/ECO!S72))))</f>
        <v>0</v>
      </c>
      <c r="K194" s="74">
        <f>IF($C$4="National Currency",IF(B.Premiums_DATA!J215=0,0,B.Premiums_DATA!J215),IF($C$4="Current Exchange rate",IF(B.Premiums_DATA!J215=0,0,B.Premiums_DATA!J215/ECO!T37),IF($C$4="Constant Exchange rate",IF(B.Premiums_DATA!J215=0,0,B.Premiums_DATA!J215/ECO!T72))))</f>
        <v>0</v>
      </c>
      <c r="L194" s="74">
        <f>IF($C$4="National Currency",IF(B.Premiums_DATA!K215=0,0,B.Premiums_DATA!K215),IF($C$4="Current Exchange rate",IF(B.Premiums_DATA!K215=0,0,B.Premiums_DATA!K215/ECO!U37),IF($C$4="Constant Exchange rate",IF(B.Premiums_DATA!K215=0,0,B.Premiums_DATA!K215/ECO!U72))))</f>
        <v>0</v>
      </c>
      <c r="M194" s="74">
        <f>IF($C$4="National Currency",IF(B.Premiums_DATA!L215=0,0,B.Premiums_DATA!L215),IF($C$4="Current Exchange rate",IF(B.Premiums_DATA!L215=0,0,B.Premiums_DATA!L215/ECO!V37),IF($C$4="Constant Exchange rate",IF(B.Premiums_DATA!L215=0,0,B.Premiums_DATA!L215/ECO!V72))))</f>
        <v>0</v>
      </c>
      <c r="N194" s="74">
        <f>IF($C$4="National Currency",IF(B.Premiums_DATA!M215=0,0,B.Premiums_DATA!M215),IF($C$4="Current Exchange rate",IF(B.Premiums_DATA!M215=0,0,B.Premiums_DATA!M215/ECO!W37),IF($C$4="Constant Exchange rate",IF(B.Premiums_DATA!M215=0,0,B.Premiums_DATA!M215/ECO!W72))))</f>
        <v>0</v>
      </c>
      <c r="O194" s="74">
        <f>IF($C$4="National Currency",IF(B.Premiums_DATA!N215=0,0,B.Premiums_DATA!N215),IF($C$4="Current Exchange rate",IF(B.Premiums_DATA!N215=0,0,B.Premiums_DATA!N215/ECO!X37),IF($C$4="Constant Exchange rate",IF(B.Premiums_DATA!N215=0,0,B.Premiums_DATA!N215/ECO!X72))))</f>
        <v>0</v>
      </c>
      <c r="P194" s="220">
        <f>IF($C$4="National Currency",IF(B.Premiums_DATA!O215=0,0,B.Premiums_DATA!O215),IF($C$4="Current Exchange rate",IF(B.Premiums_DATA!O215=0,0,B.Premiums_DATA!O215/ECO!Y37),IF($C$4="Constant Exchange rate",IF(B.Premiums_DATA!O215=0,0,B.Premiums_DATA!O215/ECO!Y72))))</f>
        <v>0</v>
      </c>
      <c r="Q194" s="48">
        <f t="shared" si="42"/>
        <v>0</v>
      </c>
      <c r="R194" s="48" t="str">
        <f t="shared" si="43"/>
        <v>-</v>
      </c>
      <c r="S194" s="48" t="str">
        <f t="shared" si="44"/>
        <v>-</v>
      </c>
    </row>
    <row r="195" spans="3:19" ht="15" x14ac:dyDescent="0.25">
      <c r="C195" s="256"/>
      <c r="D195" s="257"/>
      <c r="E195" s="45" t="s">
        <v>28</v>
      </c>
      <c r="F195" s="74">
        <f>IF($C$4="National Currency",IF(B.Premiums_DATA!E216=0,0,B.Premiums_DATA!E216),IF($C$4="Current Exchange rate",IF(B.Premiums_DATA!E216=0,0,B.Premiums_DATA!E216/ECO!O38),IF($C$4="Constant Exchange rate",IF(B.Premiums_DATA!E216=0,0,B.Premiums_DATA!E216/ECO!O73))))</f>
        <v>0</v>
      </c>
      <c r="G195" s="74">
        <f>IF($C$4="National Currency",IF(B.Premiums_DATA!F216=0,0,B.Premiums_DATA!F216),IF($C$4="Current Exchange rate",IF(B.Premiums_DATA!F216=0,0,B.Premiums_DATA!F216/ECO!P38),IF($C$4="Constant Exchange rate",IF(B.Premiums_DATA!F216=0,0,B.Premiums_DATA!F216/ECO!P73))))</f>
        <v>0</v>
      </c>
      <c r="H195" s="74">
        <f>IF($C$4="National Currency",IF(B.Premiums_DATA!G216=0,0,B.Premiums_DATA!G216),IF($C$4="Current Exchange rate",IF(B.Premiums_DATA!G216=0,0,B.Premiums_DATA!G216/ECO!Q38),IF($C$4="Constant Exchange rate",IF(B.Premiums_DATA!G216=0,0,B.Premiums_DATA!G216/ECO!Q73))))</f>
        <v>0</v>
      </c>
      <c r="I195" s="74">
        <f>IF($C$4="National Currency",IF(B.Premiums_DATA!H216=0,0,B.Premiums_DATA!H216),IF($C$4="Current Exchange rate",IF(B.Premiums_DATA!H216=0,0,B.Premiums_DATA!H216/ECO!R38),IF($C$4="Constant Exchange rate",IF(B.Premiums_DATA!H216=0,0,B.Premiums_DATA!H216/ECO!R73))))</f>
        <v>0</v>
      </c>
      <c r="J195" s="74">
        <f>IF($C$4="National Currency",IF(B.Premiums_DATA!I216=0,0,B.Premiums_DATA!I216),IF($C$4="Current Exchange rate",IF(B.Premiums_DATA!I216=0,0,B.Premiums_DATA!I216/ECO!S38),IF($C$4="Constant Exchange rate",IF(B.Premiums_DATA!I216=0,0,B.Premiums_DATA!I216/ECO!S73))))</f>
        <v>0</v>
      </c>
      <c r="K195" s="74">
        <f>IF($C$4="National Currency",IF(B.Premiums_DATA!J216=0,0,B.Premiums_DATA!J216),IF($C$4="Current Exchange rate",IF(B.Premiums_DATA!J216=0,0,B.Premiums_DATA!J216/ECO!T38),IF($C$4="Constant Exchange rate",IF(B.Premiums_DATA!J216=0,0,B.Premiums_DATA!J216/ECO!T73))))</f>
        <v>0</v>
      </c>
      <c r="L195" s="74">
        <f>IF($C$4="National Currency",IF(B.Premiums_DATA!K216=0,0,B.Premiums_DATA!K216),IF($C$4="Current Exchange rate",IF(B.Premiums_DATA!K216=0,0,B.Premiums_DATA!K216/ECO!U38),IF($C$4="Constant Exchange rate",IF(B.Premiums_DATA!K216=0,0,B.Premiums_DATA!K216/ECO!U73))))</f>
        <v>0</v>
      </c>
      <c r="M195" s="74">
        <f>IF($C$4="National Currency",IF(B.Premiums_DATA!L216=0,0,B.Premiums_DATA!L216),IF($C$4="Current Exchange rate",IF(B.Premiums_DATA!L216=0,0,B.Premiums_DATA!L216/ECO!V38),IF($C$4="Constant Exchange rate",IF(B.Premiums_DATA!L216=0,0,B.Premiums_DATA!L216/ECO!V73))))</f>
        <v>0</v>
      </c>
      <c r="N195" s="74">
        <f>IF($C$4="National Currency",IF(B.Premiums_DATA!M216=0,0,B.Premiums_DATA!M216),IF($C$4="Current Exchange rate",IF(B.Premiums_DATA!M216=0,0,B.Premiums_DATA!M216/ECO!W38),IF($C$4="Constant Exchange rate",IF(B.Premiums_DATA!M216=0,0,B.Premiums_DATA!M216/ECO!W73))))</f>
        <v>0</v>
      </c>
      <c r="O195" s="74">
        <f>IF($C$4="National Currency",IF(B.Premiums_DATA!N216=0,0,B.Premiums_DATA!N216),IF($C$4="Current Exchange rate",IF(B.Premiums_DATA!N216=0,0,B.Premiums_DATA!N216/ECO!X38),IF($C$4="Constant Exchange rate",IF(B.Premiums_DATA!N216=0,0,B.Premiums_DATA!N216/ECO!X73))))</f>
        <v>22.1</v>
      </c>
      <c r="P195" s="220">
        <f>IF($C$4="National Currency",IF(B.Premiums_DATA!O216=0,0,B.Premiums_DATA!O216),IF($C$4="Current Exchange rate",IF(B.Premiums_DATA!O216=0,0,B.Premiums_DATA!O216/ECO!Y38),IF($C$4="Constant Exchange rate",IF(B.Premiums_DATA!O216=0,0,B.Premiums_DATA!O216/ECO!Y73))))</f>
        <v>0</v>
      </c>
      <c r="Q195" s="48">
        <f t="shared" si="42"/>
        <v>1.4174014842321067E-3</v>
      </c>
      <c r="R195" s="48" t="str">
        <f t="shared" si="43"/>
        <v>-</v>
      </c>
      <c r="S195" s="48" t="str">
        <f t="shared" si="44"/>
        <v>-</v>
      </c>
    </row>
    <row r="196" spans="3:19" ht="15" x14ac:dyDescent="0.25">
      <c r="C196" s="256"/>
      <c r="D196" s="257"/>
      <c r="E196" s="45" t="s">
        <v>29</v>
      </c>
      <c r="F196" s="74">
        <f>IF($C$4="National Currency",IF(B.Premiums_DATA!E217=0,0,B.Premiums_DATA!E217),IF($C$4="Current Exchange rate",IF(B.Premiums_DATA!E217=0,0,B.Premiums_DATA!E217/ECO!O39),IF($C$4="Constant Exchange rate",IF(B.Premiums_DATA!E217=0,0,B.Premiums_DATA!E217/ECO!O74))))</f>
        <v>0</v>
      </c>
      <c r="G196" s="74">
        <f>IF($C$4="National Currency",IF(B.Premiums_DATA!F217=0,0,B.Premiums_DATA!F217),IF($C$4="Current Exchange rate",IF(B.Premiums_DATA!F217=0,0,B.Premiums_DATA!F217/ECO!P39),IF($C$4="Constant Exchange rate",IF(B.Premiums_DATA!F217=0,0,B.Premiums_DATA!F217/ECO!P74))))</f>
        <v>0</v>
      </c>
      <c r="H196" s="74">
        <f>IF($C$4="National Currency",IF(B.Premiums_DATA!G217=0,0,B.Premiums_DATA!G217),IF($C$4="Current Exchange rate",IF(B.Premiums_DATA!G217=0,0,B.Premiums_DATA!G217/ECO!Q39),IF($C$4="Constant Exchange rate",IF(B.Premiums_DATA!G217=0,0,B.Premiums_DATA!G217/ECO!Q74))))</f>
        <v>0</v>
      </c>
      <c r="I196" s="74">
        <f>IF($C$4="National Currency",IF(B.Premiums_DATA!H217=0,0,B.Premiums_DATA!H217),IF($C$4="Current Exchange rate",IF(B.Premiums_DATA!H217=0,0,B.Premiums_DATA!H217/ECO!R39),IF($C$4="Constant Exchange rate",IF(B.Premiums_DATA!H217=0,0,B.Premiums_DATA!H217/ECO!R74))))</f>
        <v>0</v>
      </c>
      <c r="J196" s="74">
        <f>IF($C$4="National Currency",IF(B.Premiums_DATA!I217=0,0,B.Premiums_DATA!I217),IF($C$4="Current Exchange rate",IF(B.Premiums_DATA!I217=0,0,B.Premiums_DATA!I217/ECO!S39),IF($C$4="Constant Exchange rate",IF(B.Premiums_DATA!I217=0,0,B.Premiums_DATA!I217/ECO!S74))))</f>
        <v>0</v>
      </c>
      <c r="K196" s="74">
        <f>IF($C$4="National Currency",IF(B.Premiums_DATA!J217=0,0,B.Premiums_DATA!J217),IF($C$4="Current Exchange rate",IF(B.Premiums_DATA!J217=0,0,B.Premiums_DATA!J217/ECO!T39),IF($C$4="Constant Exchange rate",IF(B.Premiums_DATA!J217=0,0,B.Premiums_DATA!J217/ECO!T74))))</f>
        <v>0</v>
      </c>
      <c r="L196" s="74">
        <f>IF($C$4="National Currency",IF(B.Premiums_DATA!K217=0,0,B.Premiums_DATA!K217),IF($C$4="Current Exchange rate",IF(B.Premiums_DATA!K217=0,0,B.Premiums_DATA!K217/ECO!U39),IF($C$4="Constant Exchange rate",IF(B.Premiums_DATA!K217=0,0,B.Premiums_DATA!K217/ECO!U74))))</f>
        <v>0</v>
      </c>
      <c r="M196" s="74">
        <f>IF($C$4="National Currency",IF(B.Premiums_DATA!L217=0,0,B.Premiums_DATA!L217),IF($C$4="Current Exchange rate",IF(B.Premiums_DATA!L217=0,0,B.Premiums_DATA!L217/ECO!V39),IF($C$4="Constant Exchange rate",IF(B.Premiums_DATA!L217=0,0,B.Premiums_DATA!L217/ECO!V74))))</f>
        <v>0</v>
      </c>
      <c r="N196" s="74">
        <f>IF($C$4="National Currency",IF(B.Premiums_DATA!M217=0,0,B.Premiums_DATA!M217),IF($C$4="Current Exchange rate",IF(B.Premiums_DATA!M217=0,0,B.Premiums_DATA!M217/ECO!W39),IF($C$4="Constant Exchange rate",IF(B.Premiums_DATA!M217=0,0,B.Premiums_DATA!M217/ECO!W74))))</f>
        <v>0</v>
      </c>
      <c r="O196" s="74">
        <f>IF($C$4="National Currency",IF(B.Premiums_DATA!N217=0,0,B.Premiums_DATA!N217),IF($C$4="Current Exchange rate",IF(B.Premiums_DATA!N217=0,0,B.Premiums_DATA!N217/ECO!X39),IF($C$4="Constant Exchange rate",IF(B.Premiums_DATA!N217=0,0,B.Premiums_DATA!N217/ECO!X74))))</f>
        <v>0</v>
      </c>
      <c r="P196" s="220">
        <f>IF($C$4="National Currency",IF(B.Premiums_DATA!O217=0,0,B.Premiums_DATA!O217),IF($C$4="Current Exchange rate",IF(B.Premiums_DATA!O217=0,0,B.Premiums_DATA!O217/ECO!Y39),IF($C$4="Constant Exchange rate",IF(B.Premiums_DATA!O217=0,0,B.Premiums_DATA!O217/ECO!Y74))))</f>
        <v>0</v>
      </c>
      <c r="Q196" s="48">
        <f t="shared" si="42"/>
        <v>0</v>
      </c>
      <c r="R196" s="48" t="str">
        <f t="shared" si="43"/>
        <v>-</v>
      </c>
      <c r="S196" s="48" t="str">
        <f t="shared" si="44"/>
        <v>-</v>
      </c>
    </row>
    <row r="197" spans="3:19" ht="15" x14ac:dyDescent="0.25">
      <c r="C197" s="256"/>
      <c r="D197" s="257"/>
      <c r="E197" s="45" t="s">
        <v>30</v>
      </c>
      <c r="F197" s="74">
        <f>IF($C$4="National Currency",IF(B.Premiums_DATA!E218=0,0,B.Premiums_DATA!E218),IF($C$4="Current Exchange rate",IF(B.Premiums_DATA!E218=0,0,B.Premiums_DATA!E218/ECO!O40),IF($C$4="Constant Exchange rate",IF(B.Premiums_DATA!E218=0,0,B.Premiums_DATA!E218/ECO!O75))))</f>
        <v>0</v>
      </c>
      <c r="G197" s="74">
        <f>IF($C$4="National Currency",IF(B.Premiums_DATA!F218=0,0,B.Premiums_DATA!F218),IF($C$4="Current Exchange rate",IF(B.Premiums_DATA!F218=0,0,B.Premiums_DATA!F218/ECO!P40),IF($C$4="Constant Exchange rate",IF(B.Premiums_DATA!F218=0,0,B.Premiums_DATA!F218/ECO!P75))))</f>
        <v>0</v>
      </c>
      <c r="H197" s="74">
        <f>IF($C$4="National Currency",IF(B.Premiums_DATA!G218=0,0,B.Premiums_DATA!G218),IF($C$4="Current Exchange rate",IF(B.Premiums_DATA!G218=0,0,B.Premiums_DATA!G218/ECO!Q40),IF($C$4="Constant Exchange rate",IF(B.Premiums_DATA!G218=0,0,B.Premiums_DATA!G218/ECO!Q75))))</f>
        <v>0</v>
      </c>
      <c r="I197" s="74">
        <f>IF($C$4="National Currency",IF(B.Premiums_DATA!H218=0,0,B.Premiums_DATA!H218),IF($C$4="Current Exchange rate",IF(B.Premiums_DATA!H218=0,0,B.Premiums_DATA!H218/ECO!R40),IF($C$4="Constant Exchange rate",IF(B.Premiums_DATA!H218=0,0,B.Premiums_DATA!H218/ECO!R75))))</f>
        <v>0.35310734463276838</v>
      </c>
      <c r="J197" s="74">
        <f>IF($C$4="National Currency",IF(B.Premiums_DATA!I218=0,0,B.Premiums_DATA!I218),IF($C$4="Current Exchange rate",IF(B.Premiums_DATA!I218=0,0,B.Premiums_DATA!I218/ECO!S40),IF($C$4="Constant Exchange rate",IF(B.Premiums_DATA!I218=0,0,B.Premiums_DATA!I218/ECO!S75))))</f>
        <v>1.4124293785310735</v>
      </c>
      <c r="K197" s="74">
        <f>IF($C$4="National Currency",IF(B.Premiums_DATA!J218=0,0,B.Premiums_DATA!J218),IF($C$4="Current Exchange rate",IF(B.Premiums_DATA!J218=0,0,B.Premiums_DATA!J218/ECO!T40),IF($C$4="Constant Exchange rate",IF(B.Premiums_DATA!J218=0,0,B.Premiums_DATA!J218/ECO!T75))))</f>
        <v>1.4124293785310735</v>
      </c>
      <c r="L197" s="74">
        <f>IF($C$4="National Currency",IF(B.Premiums_DATA!K218=0,0,B.Premiums_DATA!K218),IF($C$4="Current Exchange rate",IF(B.Premiums_DATA!K218=0,0,B.Premiums_DATA!K218/ECO!U40),IF($C$4="Constant Exchange rate",IF(B.Premiums_DATA!K218=0,0,B.Premiums_DATA!K218/ECO!U75))))</f>
        <v>1.7655367231638419</v>
      </c>
      <c r="M197" s="74">
        <f>IF($C$4="National Currency",IF(B.Premiums_DATA!L218=0,0,B.Premiums_DATA!L218),IF($C$4="Current Exchange rate",IF(B.Premiums_DATA!L218=0,0,B.Premiums_DATA!L218/ECO!V40),IF($C$4="Constant Exchange rate",IF(B.Premiums_DATA!L218=0,0,B.Premiums_DATA!L218/ECO!V75))))</f>
        <v>2.8248587570621471</v>
      </c>
      <c r="N197" s="74">
        <f>IF($C$4="National Currency",IF(B.Premiums_DATA!M218=0,0,B.Premiums_DATA!M218),IF($C$4="Current Exchange rate",IF(B.Premiums_DATA!M218=0,0,B.Premiums_DATA!M218/ECO!W40),IF($C$4="Constant Exchange rate",IF(B.Premiums_DATA!M218=0,0,B.Premiums_DATA!M218/ECO!W75))))</f>
        <v>3.1779661016949152</v>
      </c>
      <c r="O197" s="74">
        <f>IF($C$4="National Currency",IF(B.Premiums_DATA!N218=0,0,B.Premiums_DATA!N218),IF($C$4="Current Exchange rate",IF(B.Premiums_DATA!N218=0,0,B.Premiums_DATA!N218/ECO!X40),IF($C$4="Constant Exchange rate",IF(B.Premiums_DATA!N218=0,0,B.Premiums_DATA!N218/ECO!X75))))</f>
        <v>4.2372881355932206</v>
      </c>
      <c r="P197" s="220">
        <f>IF($C$4="National Currency",IF(B.Premiums_DATA!O218=0,0,B.Premiums_DATA!O218),IF($C$4="Current Exchange rate",IF(B.Premiums_DATA!O218=0,0,B.Premiums_DATA!O218/ECO!Y40),IF($C$4="Constant Exchange rate",IF(B.Premiums_DATA!O218=0,0,B.Premiums_DATA!O218/ECO!Y75))))</f>
        <v>0</v>
      </c>
      <c r="Q197" s="48">
        <f t="shared" si="42"/>
        <v>2.7176192273796051E-4</v>
      </c>
      <c r="R197" s="48">
        <f t="shared" si="43"/>
        <v>0.33333333333333348</v>
      </c>
      <c r="S197" s="48" t="str">
        <f t="shared" si="44"/>
        <v>-</v>
      </c>
    </row>
    <row r="198" spans="3:19" ht="15" x14ac:dyDescent="0.25">
      <c r="C198" s="256"/>
      <c r="D198" s="257"/>
      <c r="E198" s="45" t="s">
        <v>41</v>
      </c>
      <c r="F198" s="75">
        <f>IF($C$4="National Currency",IF(B.Premiums_DATA!E219=0,0,B.Premiums_DATA!E219),IF($C$4="Current Exchange rate",IF(B.Premiums_DATA!E219=0,0,B.Premiums_DATA!E219/ECO!O41),IF($C$4="Constant Exchange rate",IF(B.Premiums_DATA!E219=0,0,B.Premiums_DATA!E219/ECO!O76))))</f>
        <v>0</v>
      </c>
      <c r="G198" s="75">
        <f>IF($C$4="National Currency",IF(B.Premiums_DATA!F219=0,0,B.Premiums_DATA!F219),IF($C$4="Current Exchange rate",IF(B.Premiums_DATA!F219=0,0,B.Premiums_DATA!F219/ECO!P41),IF($C$4="Constant Exchange rate",IF(B.Premiums_DATA!F219=0,0,B.Premiums_DATA!F219/ECO!P76))))</f>
        <v>0</v>
      </c>
      <c r="H198" s="75">
        <f>IF($C$4="National Currency",IF(B.Premiums_DATA!G219=0,0,B.Premiums_DATA!G219),IF($C$4="Current Exchange rate",IF(B.Premiums_DATA!G219=0,0,B.Premiums_DATA!G219/ECO!Q41),IF($C$4="Constant Exchange rate",IF(B.Premiums_DATA!G219=0,0,B.Premiums_DATA!G219/ECO!Q76))))</f>
        <v>0</v>
      </c>
      <c r="I198" s="75">
        <f>IF($C$4="National Currency",IF(B.Premiums_DATA!H219=0,0,B.Premiums_DATA!H219),IF($C$4="Current Exchange rate",IF(B.Premiums_DATA!H219=0,0,B.Premiums_DATA!H219/ECO!R41),IF($C$4="Constant Exchange rate",IF(B.Premiums_DATA!H219=0,0,B.Premiums_DATA!H219/ECO!R76))))</f>
        <v>0</v>
      </c>
      <c r="J198" s="75">
        <f>IF($C$4="National Currency",IF(B.Premiums_DATA!I219=0,0,B.Premiums_DATA!I219),IF($C$4="Current Exchange rate",IF(B.Premiums_DATA!I219=0,0,B.Premiums_DATA!I219/ECO!S41),IF($C$4="Constant Exchange rate",IF(B.Premiums_DATA!I219=0,0,B.Premiums_DATA!I219/ECO!S76))))</f>
        <v>0</v>
      </c>
      <c r="K198" s="75">
        <f>IF($C$4="National Currency",IF(B.Premiums_DATA!J219=0,0,B.Premiums_DATA!J219),IF($C$4="Current Exchange rate",IF(B.Premiums_DATA!J219=0,0,B.Premiums_DATA!J219/ECO!T41),IF($C$4="Constant Exchange rate",IF(B.Premiums_DATA!J219=0,0,B.Premiums_DATA!J219/ECO!T76))))</f>
        <v>0</v>
      </c>
      <c r="L198" s="75">
        <f>IF($C$4="National Currency",IF(B.Premiums_DATA!K219=0,0,B.Premiums_DATA!K219),IF($C$4="Current Exchange rate",IF(B.Premiums_DATA!K219=0,0,B.Premiums_DATA!K219/ECO!U41),IF($C$4="Constant Exchange rate",IF(B.Premiums_DATA!K219=0,0,B.Premiums_DATA!K219/ECO!U76))))</f>
        <v>0</v>
      </c>
      <c r="M198" s="75">
        <f>IF($C$4="National Currency",IF(B.Premiums_DATA!L219=0,0,B.Premiums_DATA!L219),IF($C$4="Current Exchange rate",IF(B.Premiums_DATA!L219=0,0,B.Premiums_DATA!L219/ECO!V41),IF($C$4="Constant Exchange rate",IF(B.Premiums_DATA!L219=0,0,B.Premiums_DATA!L219/ECO!V76))))</f>
        <v>0</v>
      </c>
      <c r="N198" s="75">
        <f>IF($C$4="National Currency",IF(B.Premiums_DATA!M219=0,0,B.Premiums_DATA!M219),IF($C$4="Current Exchange rate",IF(B.Premiums_DATA!M219=0,0,B.Premiums_DATA!M219/ECO!W41),IF($C$4="Constant Exchange rate",IF(B.Premiums_DATA!M219=0,0,B.Premiums_DATA!M219/ECO!W76))))</f>
        <v>0</v>
      </c>
      <c r="O198" s="75">
        <f>IF($C$4="National Currency",IF(B.Premiums_DATA!N219=0,0,B.Premiums_DATA!N219),IF($C$4="Current Exchange rate",IF(B.Premiums_DATA!N219=0,0,B.Premiums_DATA!N219/ECO!X41),IF($C$4="Constant Exchange rate",IF(B.Premiums_DATA!N219=0,0,B.Premiums_DATA!N219/ECO!X76))))</f>
        <v>0</v>
      </c>
      <c r="P198" s="221">
        <f>IF($C$4="National Currency",IF(B.Premiums_DATA!O219=0,0,B.Premiums_DATA!O219),IF($C$4="Current Exchange rate",IF(B.Premiums_DATA!O219=0,0,B.Premiums_DATA!O219/ECO!Y41),IF($C$4="Constant Exchange rate",IF(B.Premiums_DATA!O219=0,0,B.Premiums_DATA!O219/ECO!Y76))))</f>
        <v>0</v>
      </c>
      <c r="Q198" s="48">
        <f t="shared" si="42"/>
        <v>0</v>
      </c>
      <c r="R198" s="48" t="str">
        <f t="shared" si="43"/>
        <v>-</v>
      </c>
      <c r="S198" s="48" t="str">
        <f t="shared" si="44"/>
        <v>-</v>
      </c>
    </row>
    <row r="199" spans="3:19" ht="15.75" thickBot="1" x14ac:dyDescent="0.3">
      <c r="C199" s="258"/>
      <c r="D199" s="259"/>
      <c r="E199" s="55" t="s">
        <v>85</v>
      </c>
      <c r="F199" s="64">
        <f>SUM(F167:F198)</f>
        <v>5459.459483545701</v>
      </c>
      <c r="G199" s="64">
        <f t="shared" ref="G199:O199" si="45">SUM(G167:G198)</f>
        <v>6150.3992410557003</v>
      </c>
      <c r="H199" s="64">
        <f t="shared" si="45"/>
        <v>7477.2031529148717</v>
      </c>
      <c r="I199" s="64">
        <f t="shared" si="45"/>
        <v>8403.6945655670061</v>
      </c>
      <c r="J199" s="64">
        <f t="shared" si="45"/>
        <v>8774.6052743131531</v>
      </c>
      <c r="K199" s="64">
        <f t="shared" si="45"/>
        <v>9436.2800946473617</v>
      </c>
      <c r="L199" s="64">
        <f t="shared" si="45"/>
        <v>11028.554058625856</v>
      </c>
      <c r="M199" s="64">
        <f t="shared" si="45"/>
        <v>13523.379434810045</v>
      </c>
      <c r="N199" s="64">
        <f t="shared" si="45"/>
        <v>12388.456256381234</v>
      </c>
      <c r="O199" s="64">
        <f t="shared" si="45"/>
        <v>15591.912556781981</v>
      </c>
      <c r="P199" s="64"/>
      <c r="Q199" s="48">
        <f t="shared" si="42"/>
        <v>1</v>
      </c>
    </row>
    <row r="200" spans="3:19" ht="16.5" thickTop="1" thickBot="1" x14ac:dyDescent="0.3">
      <c r="C200" s="260"/>
      <c r="D200" s="261"/>
      <c r="E200" s="57" t="s">
        <v>86</v>
      </c>
      <c r="F200" s="64">
        <v>5459.45947265625</v>
      </c>
      <c r="G200" s="64">
        <v>6150.3994140625</v>
      </c>
      <c r="H200" s="64">
        <v>7402.64892578125</v>
      </c>
      <c r="I200" s="64">
        <v>7874.5498046875</v>
      </c>
      <c r="J200" s="64">
        <v>8277.908203125</v>
      </c>
      <c r="K200" s="64">
        <v>8902.517578125</v>
      </c>
      <c r="L200" s="64">
        <v>10506.23046875</v>
      </c>
      <c r="M200" s="64">
        <v>12479.322265625</v>
      </c>
      <c r="N200" s="64">
        <v>11326.763671875</v>
      </c>
      <c r="O200" s="64">
        <v>14316.015625</v>
      </c>
      <c r="P200" s="64"/>
      <c r="Q200" s="48">
        <f t="shared" si="42"/>
        <v>0.91816931199841756</v>
      </c>
      <c r="R200" s="48">
        <f>IF(OR(O200=0, N200=0),"-",O200/N200-1)</f>
        <v>0.26391050786620385</v>
      </c>
      <c r="S200" s="48">
        <f>IF(OR(O200=0, F200=0),"-",O200/F200-1)</f>
        <v>1.6222404794287582</v>
      </c>
    </row>
    <row r="201" spans="3:19" ht="15.75" thickTop="1" x14ac:dyDescent="0.25">
      <c r="E201" s="57" t="s">
        <v>87</v>
      </c>
      <c r="F201" s="85"/>
      <c r="G201" s="85">
        <f>G200/F200-1</f>
        <v>0.12655830579324356</v>
      </c>
      <c r="H201" s="85">
        <f t="shared" ref="H201:O201" si="46">H200/G200-1</f>
        <v>0.2036045836072955</v>
      </c>
      <c r="I201" s="85">
        <f t="shared" si="46"/>
        <v>6.3747569773673574E-2</v>
      </c>
      <c r="J201" s="85">
        <f t="shared" si="46"/>
        <v>5.1223042388707896E-2</v>
      </c>
      <c r="K201" s="85">
        <f t="shared" si="46"/>
        <v>7.5454977232557674E-2</v>
      </c>
      <c r="L201" s="85">
        <f t="shared" si="46"/>
        <v>0.1801415022830839</v>
      </c>
      <c r="M201" s="85">
        <f t="shared" si="46"/>
        <v>0.18780206685393153</v>
      </c>
      <c r="N201" s="85">
        <f t="shared" si="46"/>
        <v>-9.2357466953537082E-2</v>
      </c>
      <c r="O201" s="85">
        <f t="shared" si="46"/>
        <v>0.26391050786620385</v>
      </c>
      <c r="P201" s="86"/>
    </row>
    <row r="204" spans="3:19" ht="18.75" x14ac:dyDescent="0.15">
      <c r="C204" s="264" t="s">
        <v>226</v>
      </c>
      <c r="D204" s="265"/>
      <c r="E204" s="272" t="s">
        <v>324</v>
      </c>
      <c r="F204" s="273"/>
      <c r="G204" s="273"/>
      <c r="H204" s="273"/>
      <c r="I204" s="273"/>
      <c r="J204" s="273"/>
      <c r="K204" s="273"/>
      <c r="L204" s="273"/>
      <c r="M204" s="273"/>
      <c r="N204" s="273"/>
      <c r="O204" s="273"/>
      <c r="P204" s="274"/>
    </row>
    <row r="205" spans="3:19" ht="15" x14ac:dyDescent="0.15">
      <c r="C205" s="262" t="s">
        <v>93</v>
      </c>
      <c r="D205" s="263"/>
      <c r="E205" s="110"/>
      <c r="F205" s="111">
        <v>2004</v>
      </c>
      <c r="G205" s="111">
        <f t="shared" ref="G205:P205" si="47">F205+1</f>
        <v>2005</v>
      </c>
      <c r="H205" s="111">
        <f t="shared" si="47"/>
        <v>2006</v>
      </c>
      <c r="I205" s="111">
        <f t="shared" si="47"/>
        <v>2007</v>
      </c>
      <c r="J205" s="111">
        <f t="shared" si="47"/>
        <v>2008</v>
      </c>
      <c r="K205" s="111">
        <f t="shared" si="47"/>
        <v>2009</v>
      </c>
      <c r="L205" s="111">
        <f t="shared" si="47"/>
        <v>2010</v>
      </c>
      <c r="M205" s="111">
        <f t="shared" si="47"/>
        <v>2011</v>
      </c>
      <c r="N205" s="111">
        <f t="shared" si="47"/>
        <v>2012</v>
      </c>
      <c r="O205" s="120">
        <f t="shared" si="47"/>
        <v>2013</v>
      </c>
      <c r="P205" s="120">
        <f t="shared" si="47"/>
        <v>2014</v>
      </c>
      <c r="Q205" s="106" t="s">
        <v>91</v>
      </c>
      <c r="R205" s="46" t="s">
        <v>88</v>
      </c>
      <c r="S205" s="47" t="s">
        <v>89</v>
      </c>
    </row>
    <row r="206" spans="3:19" ht="15" x14ac:dyDescent="0.25">
      <c r="C206" s="256"/>
      <c r="D206" s="257"/>
      <c r="E206" s="45" t="s">
        <v>0</v>
      </c>
      <c r="F206" s="73">
        <f>IF($C$4="National Currency",IF(B.Premiums_DATA!E224=0,0,B.Premiums_DATA!E224),IF($C$4="Current Exchange rate",IF(B.Premiums_DATA!E224=0,0,B.Premiums_DATA!E224/ECO!O10),IF($C$4="Constant Exchange rate",IF(B.Premiums_DATA!E224=0,0,B.Premiums_DATA!E224/ECO!O45))))</f>
        <v>0</v>
      </c>
      <c r="G206" s="73">
        <f>IF($C$4="National Currency",IF(B.Premiums_DATA!F224=0,0,B.Premiums_DATA!F224),IF($C$4="Current Exchange rate",IF(B.Premiums_DATA!F224=0,0,B.Premiums_DATA!F224/ECO!P10),IF($C$4="Constant Exchange rate",IF(B.Premiums_DATA!F224=0,0,B.Premiums_DATA!F224/ECO!P45))))</f>
        <v>0</v>
      </c>
      <c r="H206" s="73">
        <f>IF($C$4="National Currency",IF(B.Premiums_DATA!G224=0,0,B.Premiums_DATA!G224),IF($C$4="Current Exchange rate",IF(B.Premiums_DATA!G224=0,0,B.Premiums_DATA!G224/ECO!Q10),IF($C$4="Constant Exchange rate",IF(B.Premiums_DATA!G224=0,0,B.Premiums_DATA!G224/ECO!Q45))))</f>
        <v>0</v>
      </c>
      <c r="I206" s="73">
        <f>IF($C$4="National Currency",IF(B.Premiums_DATA!H224=0,0,B.Premiums_DATA!H224),IF($C$4="Current Exchange rate",IF(B.Premiums_DATA!H224=0,0,B.Premiums_DATA!H224/ECO!R10),IF($C$4="Constant Exchange rate",IF(B.Premiums_DATA!H224=0,0,B.Premiums_DATA!H224/ECO!R45))))</f>
        <v>0</v>
      </c>
      <c r="J206" s="73">
        <f>IF($C$4="National Currency",IF(B.Premiums_DATA!I224=0,0,B.Premiums_DATA!I224),IF($C$4="Current Exchange rate",IF(B.Premiums_DATA!I224=0,0,B.Premiums_DATA!I224/ECO!S10),IF($C$4="Constant Exchange rate",IF(B.Premiums_DATA!I224=0,0,B.Premiums_DATA!I224/ECO!S45))))</f>
        <v>0</v>
      </c>
      <c r="K206" s="73">
        <f>IF($C$4="National Currency",IF(B.Premiums_DATA!J224=0,0,B.Premiums_DATA!J224),IF($C$4="Current Exchange rate",IF(B.Premiums_DATA!J224=0,0,B.Premiums_DATA!J224/ECO!T10),IF($C$4="Constant Exchange rate",IF(B.Premiums_DATA!J224=0,0,B.Premiums_DATA!J224/ECO!T45))))</f>
        <v>0</v>
      </c>
      <c r="L206" s="73">
        <f>IF($C$4="National Currency",IF(B.Premiums_DATA!K224=0,0,B.Premiums_DATA!K224),IF($C$4="Current Exchange rate",IF(B.Premiums_DATA!K224=0,0,B.Premiums_DATA!K224/ECO!U10),IF($C$4="Constant Exchange rate",IF(B.Premiums_DATA!K224=0,0,B.Premiums_DATA!K224/ECO!U45))))</f>
        <v>0</v>
      </c>
      <c r="M206" s="73">
        <f>IF($C$4="National Currency",IF(B.Premiums_DATA!L224=0,0,B.Premiums_DATA!L224),IF($C$4="Current Exchange rate",IF(B.Premiums_DATA!L224=0,0,B.Premiums_DATA!L224/ECO!V10),IF($C$4="Constant Exchange rate",IF(B.Premiums_DATA!L224=0,0,B.Premiums_DATA!L224/ECO!V45))))</f>
        <v>0</v>
      </c>
      <c r="N206" s="73">
        <f>IF($C$4="National Currency",IF(B.Premiums_DATA!M224=0,0,B.Premiums_DATA!M224),IF($C$4="Current Exchange rate",IF(B.Premiums_DATA!M224=0,0,B.Premiums_DATA!M224/ECO!W10),IF($C$4="Constant Exchange rate",IF(B.Premiums_DATA!M224=0,0,B.Premiums_DATA!M224/ECO!W45))))</f>
        <v>0</v>
      </c>
      <c r="O206" s="73">
        <f>IF($C$4="National Currency",IF(B.Premiums_DATA!N224=0,0,B.Premiums_DATA!N224),IF($C$4="Current Exchange rate",IF(B.Premiums_DATA!N224=0,0,B.Premiums_DATA!N224/ECO!X10),IF($C$4="Constant Exchange rate",IF(B.Premiums_DATA!N224=0,0,B.Premiums_DATA!N224/ECO!X45))))</f>
        <v>0</v>
      </c>
      <c r="P206" s="219">
        <f>IF($C$4="National Currency",IF(B.Premiums_DATA!O224=0,0,B.Premiums_DATA!O224),IF($C$4="Current Exchange rate",IF(B.Premiums_DATA!O224=0,0,B.Premiums_DATA!O224/ECO!Y10),IF($C$4="Constant Exchange rate",IF(B.Premiums_DATA!O224=0,0,B.Premiums_DATA!O224/ECO!Y45))))</f>
        <v>0</v>
      </c>
      <c r="Q206" s="48">
        <f>O206/$O$238</f>
        <v>0</v>
      </c>
      <c r="R206" s="48" t="str">
        <f>IF(OR(O206=0, N206=0),"-",O206/N206-1)</f>
        <v>-</v>
      </c>
      <c r="S206" s="48" t="str">
        <f>IF(OR(O206=0, F206=0),"-",O206/F206-1)</f>
        <v>-</v>
      </c>
    </row>
    <row r="207" spans="3:19" ht="15" x14ac:dyDescent="0.25">
      <c r="C207" s="256"/>
      <c r="D207" s="257"/>
      <c r="E207" s="45" t="s">
        <v>1</v>
      </c>
      <c r="F207" s="74">
        <f>IF($C$4="National Currency",IF(B.Premiums_DATA!E225=0,0,B.Premiums_DATA!E225),IF($C$4="Current Exchange rate",IF(B.Premiums_DATA!E225=0,0,B.Premiums_DATA!E225/ECO!O11),IF($C$4="Constant Exchange rate",IF(B.Premiums_DATA!E225=0,0,B.Premiums_DATA!E225/ECO!O46))))</f>
        <v>0</v>
      </c>
      <c r="G207" s="74">
        <f>IF($C$4="National Currency",IF(B.Premiums_DATA!F225=0,0,B.Premiums_DATA!F225),IF($C$4="Current Exchange rate",IF(B.Premiums_DATA!F225=0,0,B.Premiums_DATA!F225/ECO!P11),IF($C$4="Constant Exchange rate",IF(B.Premiums_DATA!F225=0,0,B.Premiums_DATA!F225/ECO!P46))))</f>
        <v>0</v>
      </c>
      <c r="H207" s="74">
        <f>IF($C$4="National Currency",IF(B.Premiums_DATA!G225=0,0,B.Premiums_DATA!G225),IF($C$4="Current Exchange rate",IF(B.Premiums_DATA!G225=0,0,B.Premiums_DATA!G225/ECO!Q11),IF($C$4="Constant Exchange rate",IF(B.Premiums_DATA!G225=0,0,B.Premiums_DATA!G225/ECO!Q46))))</f>
        <v>0</v>
      </c>
      <c r="I207" s="74">
        <f>IF($C$4="National Currency",IF(B.Premiums_DATA!H225=0,0,B.Premiums_DATA!H225),IF($C$4="Current Exchange rate",IF(B.Premiums_DATA!H225=0,0,B.Premiums_DATA!H225/ECO!R11),IF($C$4="Constant Exchange rate",IF(B.Premiums_DATA!H225=0,0,B.Premiums_DATA!H225/ECO!R46))))</f>
        <v>0</v>
      </c>
      <c r="J207" s="74">
        <f>IF($C$4="National Currency",IF(B.Premiums_DATA!I225=0,0,B.Premiums_DATA!I225),IF($C$4="Current Exchange rate",IF(B.Premiums_DATA!I225=0,0,B.Premiums_DATA!I225/ECO!S11),IF($C$4="Constant Exchange rate",IF(B.Premiums_DATA!I225=0,0,B.Premiums_DATA!I225/ECO!S46))))</f>
        <v>0</v>
      </c>
      <c r="K207" s="74">
        <f>IF($C$4="National Currency",IF(B.Premiums_DATA!J225=0,0,B.Premiums_DATA!J225),IF($C$4="Current Exchange rate",IF(B.Premiums_DATA!J225=0,0,B.Premiums_DATA!J225/ECO!T11),IF($C$4="Constant Exchange rate",IF(B.Premiums_DATA!J225=0,0,B.Premiums_DATA!J225/ECO!T46))))</f>
        <v>0</v>
      </c>
      <c r="L207" s="74">
        <f>IF($C$4="National Currency",IF(B.Premiums_DATA!K225=0,0,B.Premiums_DATA!K225),IF($C$4="Current Exchange rate",IF(B.Premiums_DATA!K225=0,0,B.Premiums_DATA!K225/ECO!U11),IF($C$4="Constant Exchange rate",IF(B.Premiums_DATA!K225=0,0,B.Premiums_DATA!K225/ECO!U46))))</f>
        <v>0</v>
      </c>
      <c r="M207" s="74">
        <f>IF($C$4="National Currency",IF(B.Premiums_DATA!L225=0,0,B.Premiums_DATA!L225),IF($C$4="Current Exchange rate",IF(B.Premiums_DATA!L225=0,0,B.Premiums_DATA!L225/ECO!V11),IF($C$4="Constant Exchange rate",IF(B.Premiums_DATA!L225=0,0,B.Premiums_DATA!L225/ECO!V46))))</f>
        <v>100.284582</v>
      </c>
      <c r="N207" s="74">
        <f>IF($C$4="National Currency",IF(B.Premiums_DATA!M225=0,0,B.Premiums_DATA!M225),IF($C$4="Current Exchange rate",IF(B.Premiums_DATA!M225=0,0,B.Premiums_DATA!M225/ECO!W11),IF($C$4="Constant Exchange rate",IF(B.Premiums_DATA!M225=0,0,B.Premiums_DATA!M225/ECO!W46))))</f>
        <v>93.316669000000005</v>
      </c>
      <c r="O207" s="74">
        <f>IF($C$4="National Currency",IF(B.Premiums_DATA!N225=0,0,B.Premiums_DATA!N225),IF($C$4="Current Exchange rate",IF(B.Premiums_DATA!N225=0,0,B.Premiums_DATA!N225/ECO!X11),IF($C$4="Constant Exchange rate",IF(B.Premiums_DATA!N225=0,0,B.Premiums_DATA!N225/ECO!X46))))</f>
        <v>97.966026999999997</v>
      </c>
      <c r="P207" s="220">
        <f>IF($C$4="National Currency",IF(B.Premiums_DATA!O225=0,0,B.Premiums_DATA!O225),IF($C$4="Current Exchange rate",IF(B.Premiums_DATA!O225=0,0,B.Premiums_DATA!O225/ECO!Y11),IF($C$4="Constant Exchange rate",IF(B.Premiums_DATA!O225=0,0,B.Premiums_DATA!O225/ECO!Y46))))</f>
        <v>0</v>
      </c>
      <c r="Q207" s="48">
        <f t="shared" ref="Q207:Q238" si="48">O207/$O$238</f>
        <v>2.0653707053821121E-2</v>
      </c>
      <c r="R207" s="48">
        <f t="shared" ref="R207:R237" si="49">IF(OR(O207=0, N207=0),"-",O207/N207-1)</f>
        <v>4.9823445798306221E-2</v>
      </c>
      <c r="S207" s="48" t="str">
        <f t="shared" ref="S207:S237" si="50">IF(OR(O207=0, F207=0),"-",O207/F207-1)</f>
        <v>-</v>
      </c>
    </row>
    <row r="208" spans="3:19" ht="15" x14ac:dyDescent="0.25">
      <c r="C208" s="256"/>
      <c r="D208" s="257"/>
      <c r="E208" s="45" t="s">
        <v>2</v>
      </c>
      <c r="F208" s="74">
        <f>IF($C$4="National Currency",IF(B.Premiums_DATA!E226=0,0,B.Premiums_DATA!E226),IF($C$4="Current Exchange rate",IF(B.Premiums_DATA!E226=0,0,B.Premiums_DATA!E226/ECO!O12),IF($C$4="Constant Exchange rate",IF(B.Premiums_DATA!E226=0,0,B.Premiums_DATA!E226/ECO!O47))))</f>
        <v>0</v>
      </c>
      <c r="G208" s="74">
        <f>IF($C$4="National Currency",IF(B.Premiums_DATA!F226=0,0,B.Premiums_DATA!F226),IF($C$4="Current Exchange rate",IF(B.Premiums_DATA!F226=0,0,B.Premiums_DATA!F226/ECO!P12),IF($C$4="Constant Exchange rate",IF(B.Premiums_DATA!F226=0,0,B.Premiums_DATA!F226/ECO!P47))))</f>
        <v>0</v>
      </c>
      <c r="H208" s="74">
        <f>IF($C$4="National Currency",IF(B.Premiums_DATA!G226=0,0,B.Premiums_DATA!G226),IF($C$4="Current Exchange rate",IF(B.Premiums_DATA!G226=0,0,B.Premiums_DATA!G226/ECO!Q12),IF($C$4="Constant Exchange rate",IF(B.Premiums_DATA!G226=0,0,B.Premiums_DATA!G226/ECO!Q47))))</f>
        <v>0</v>
      </c>
      <c r="I208" s="74">
        <f>IF($C$4="National Currency",IF(B.Premiums_DATA!H226=0,0,B.Premiums_DATA!H226),IF($C$4="Current Exchange rate",IF(B.Premiums_DATA!H226=0,0,B.Premiums_DATA!H226/ECO!R12),IF($C$4="Constant Exchange rate",IF(B.Premiums_DATA!H226=0,0,B.Premiums_DATA!H226/ECO!R47))))</f>
        <v>0</v>
      </c>
      <c r="J208" s="74">
        <f>IF($C$4="National Currency",IF(B.Premiums_DATA!I226=0,0,B.Premiums_DATA!I226),IF($C$4="Current Exchange rate",IF(B.Premiums_DATA!I226=0,0,B.Premiums_DATA!I226/ECO!S12),IF($C$4="Constant Exchange rate",IF(B.Premiums_DATA!I226=0,0,B.Premiums_DATA!I226/ECO!S47))))</f>
        <v>0</v>
      </c>
      <c r="K208" s="74">
        <f>IF($C$4="National Currency",IF(B.Premiums_DATA!J226=0,0,B.Premiums_DATA!J226),IF($C$4="Current Exchange rate",IF(B.Premiums_DATA!J226=0,0,B.Premiums_DATA!J226/ECO!T12),IF($C$4="Constant Exchange rate",IF(B.Premiums_DATA!J226=0,0,B.Premiums_DATA!J226/ECO!T47))))</f>
        <v>0</v>
      </c>
      <c r="L208" s="74">
        <f>IF($C$4="National Currency",IF(B.Premiums_DATA!K226=0,0,B.Premiums_DATA!K226),IF($C$4="Current Exchange rate",IF(B.Premiums_DATA!K226=0,0,B.Premiums_DATA!K226/ECO!U12),IF($C$4="Constant Exchange rate",IF(B.Premiums_DATA!K226=0,0,B.Premiums_DATA!K226/ECO!U47))))</f>
        <v>0</v>
      </c>
      <c r="M208" s="74">
        <f>IF($C$4="National Currency",IF(B.Premiums_DATA!L226=0,0,B.Premiums_DATA!L226),IF($C$4="Current Exchange rate",IF(B.Premiums_DATA!L226=0,0,B.Premiums_DATA!L226/ECO!V12),IF($C$4="Constant Exchange rate",IF(B.Premiums_DATA!L226=0,0,B.Premiums_DATA!L226/ECO!V47))))</f>
        <v>0</v>
      </c>
      <c r="N208" s="74">
        <f>IF($C$4="National Currency",IF(B.Premiums_DATA!M226=0,0,B.Premiums_DATA!M226),IF($C$4="Current Exchange rate",IF(B.Premiums_DATA!M226=0,0,B.Premiums_DATA!M226/ECO!W12),IF($C$4="Constant Exchange rate",IF(B.Premiums_DATA!M226=0,0,B.Premiums_DATA!M226/ECO!W47))))</f>
        <v>0</v>
      </c>
      <c r="O208" s="74">
        <f>IF($C$4="National Currency",IF(B.Premiums_DATA!N226=0,0,B.Premiums_DATA!N226),IF($C$4="Current Exchange rate",IF(B.Premiums_DATA!N226=0,0,B.Premiums_DATA!N226/ECO!X12),IF($C$4="Constant Exchange rate",IF(B.Premiums_DATA!N226=0,0,B.Premiums_DATA!N226/ECO!X47))))</f>
        <v>0</v>
      </c>
      <c r="P208" s="220">
        <f>IF($C$4="National Currency",IF(B.Premiums_DATA!O226=0,0,B.Premiums_DATA!O226),IF($C$4="Current Exchange rate",IF(B.Premiums_DATA!O226=0,0,B.Premiums_DATA!O226/ECO!Y12),IF($C$4="Constant Exchange rate",IF(B.Premiums_DATA!O226=0,0,B.Premiums_DATA!O226/ECO!Y47))))</f>
        <v>0</v>
      </c>
      <c r="Q208" s="48">
        <f t="shared" si="48"/>
        <v>0</v>
      </c>
      <c r="R208" s="48" t="str">
        <f t="shared" si="49"/>
        <v>-</v>
      </c>
      <c r="S208" s="48" t="str">
        <f t="shared" si="50"/>
        <v>-</v>
      </c>
    </row>
    <row r="209" spans="3:19" ht="15" x14ac:dyDescent="0.25">
      <c r="C209" s="256"/>
      <c r="D209" s="257"/>
      <c r="E209" s="45" t="s">
        <v>3</v>
      </c>
      <c r="F209" s="74">
        <f>IF($C$4="National Currency",IF(B.Premiums_DATA!E227=0,0,B.Premiums_DATA!E227),IF($C$4="Current Exchange rate",IF(B.Premiums_DATA!E227=0,0,B.Premiums_DATA!E227/ECO!O13),IF($C$4="Constant Exchange rate",IF(B.Premiums_DATA!E227=0,0,B.Premiums_DATA!E227/ECO!O48))))</f>
        <v>0</v>
      </c>
      <c r="G209" s="74">
        <f>IF($C$4="National Currency",IF(B.Premiums_DATA!F227=0,0,B.Premiums_DATA!F227),IF($C$4="Current Exchange rate",IF(B.Premiums_DATA!F227=0,0,B.Premiums_DATA!F227/ECO!P13),IF($C$4="Constant Exchange rate",IF(B.Premiums_DATA!F227=0,0,B.Premiums_DATA!F227/ECO!P48))))</f>
        <v>0</v>
      </c>
      <c r="H209" s="74">
        <f>IF($C$4="National Currency",IF(B.Premiums_DATA!G227=0,0,B.Premiums_DATA!G227),IF($C$4="Current Exchange rate",IF(B.Premiums_DATA!G227=0,0,B.Premiums_DATA!G227/ECO!Q13),IF($C$4="Constant Exchange rate",IF(B.Premiums_DATA!G227=0,0,B.Premiums_DATA!G227/ECO!Q48))))</f>
        <v>0</v>
      </c>
      <c r="I209" s="74">
        <f>IF($C$4="National Currency",IF(B.Premiums_DATA!H227=0,0,B.Premiums_DATA!H227),IF($C$4="Current Exchange rate",IF(B.Premiums_DATA!H227=0,0,B.Premiums_DATA!H227/ECO!R13),IF($C$4="Constant Exchange rate",IF(B.Premiums_DATA!H227=0,0,B.Premiums_DATA!H227/ECO!R48))))</f>
        <v>0</v>
      </c>
      <c r="J209" s="74">
        <f>IF($C$4="National Currency",IF(B.Premiums_DATA!I227=0,0,B.Premiums_DATA!I227),IF($C$4="Current Exchange rate",IF(B.Premiums_DATA!I227=0,0,B.Premiums_DATA!I227/ECO!S13),IF($C$4="Constant Exchange rate",IF(B.Premiums_DATA!I227=0,0,B.Premiums_DATA!I227/ECO!S48))))</f>
        <v>0</v>
      </c>
      <c r="K209" s="74">
        <f>IF($C$4="National Currency",IF(B.Premiums_DATA!J227=0,0,B.Premiums_DATA!J227),IF($C$4="Current Exchange rate",IF(B.Premiums_DATA!J227=0,0,B.Premiums_DATA!J227/ECO!T13),IF($C$4="Constant Exchange rate",IF(B.Premiums_DATA!J227=0,0,B.Premiums_DATA!J227/ECO!T48))))</f>
        <v>0</v>
      </c>
      <c r="L209" s="74">
        <f>IF($C$4="National Currency",IF(B.Premiums_DATA!K227=0,0,B.Premiums_DATA!K227),IF($C$4="Current Exchange rate",IF(B.Premiums_DATA!K227=0,0,B.Premiums_DATA!K227/ECO!U13),IF($C$4="Constant Exchange rate",IF(B.Premiums_DATA!K227=0,0,B.Premiums_DATA!K227/ECO!U48))))</f>
        <v>0</v>
      </c>
      <c r="M209" s="74">
        <f>IF($C$4="National Currency",IF(B.Premiums_DATA!L227=0,0,B.Premiums_DATA!L227),IF($C$4="Current Exchange rate",IF(B.Premiums_DATA!L227=0,0,B.Premiums_DATA!L227/ECO!V13),IF($C$4="Constant Exchange rate",IF(B.Premiums_DATA!L227=0,0,B.Premiums_DATA!L227/ECO!V48))))</f>
        <v>0</v>
      </c>
      <c r="N209" s="74">
        <f>IF($C$4="National Currency",IF(B.Premiums_DATA!M227=0,0,B.Premiums_DATA!M227),IF($C$4="Current Exchange rate",IF(B.Premiums_DATA!M227=0,0,B.Premiums_DATA!M227/ECO!W13),IF($C$4="Constant Exchange rate",IF(B.Premiums_DATA!M227=0,0,B.Premiums_DATA!M227/ECO!W48))))</f>
        <v>0</v>
      </c>
      <c r="O209" s="74">
        <f>IF($C$4="National Currency",IF(B.Premiums_DATA!N227=0,0,B.Premiums_DATA!N227),IF($C$4="Current Exchange rate",IF(B.Premiums_DATA!N227=0,0,B.Premiums_DATA!N227/ECO!X13),IF($C$4="Constant Exchange rate",IF(B.Premiums_DATA!N227=0,0,B.Premiums_DATA!N227/ECO!X48))))</f>
        <v>0</v>
      </c>
      <c r="P209" s="220">
        <f>IF($C$4="National Currency",IF(B.Premiums_DATA!O227=0,0,B.Premiums_DATA!O227),IF($C$4="Current Exchange rate",IF(B.Premiums_DATA!O227=0,0,B.Premiums_DATA!O227/ECO!Y13),IF($C$4="Constant Exchange rate",IF(B.Premiums_DATA!O227=0,0,B.Premiums_DATA!O227/ECO!Y48))))</f>
        <v>0</v>
      </c>
      <c r="Q209" s="48">
        <f t="shared" si="48"/>
        <v>0</v>
      </c>
      <c r="R209" s="48" t="str">
        <f t="shared" si="49"/>
        <v>-</v>
      </c>
      <c r="S209" s="48" t="str">
        <f t="shared" si="50"/>
        <v>-</v>
      </c>
    </row>
    <row r="210" spans="3:19" ht="15" x14ac:dyDescent="0.25">
      <c r="C210" s="256"/>
      <c r="D210" s="257"/>
      <c r="E210" s="45" t="s">
        <v>4</v>
      </c>
      <c r="F210" s="74">
        <f>IF($C$4="National Currency",IF(B.Premiums_DATA!E228=0,0,B.Premiums_DATA!E228),IF($C$4="Current Exchange rate",IF(B.Premiums_DATA!E228=0,0,B.Premiums_DATA!E228/ECO!O14),IF($C$4="Constant Exchange rate",IF(B.Premiums_DATA!E228=0,0,B.Premiums_DATA!E228/ECO!O49))))</f>
        <v>0</v>
      </c>
      <c r="G210" s="74">
        <f>IF($C$4="National Currency",IF(B.Premiums_DATA!F228=0,0,B.Premiums_DATA!F228),IF($C$4="Current Exchange rate",IF(B.Premiums_DATA!F228=0,0,B.Premiums_DATA!F228/ECO!P14),IF($C$4="Constant Exchange rate",IF(B.Premiums_DATA!F228=0,0,B.Premiums_DATA!F228/ECO!P49))))</f>
        <v>0</v>
      </c>
      <c r="H210" s="74">
        <f>IF($C$4="National Currency",IF(B.Premiums_DATA!G228=0,0,B.Premiums_DATA!G228),IF($C$4="Current Exchange rate",IF(B.Premiums_DATA!G228=0,0,B.Premiums_DATA!G228/ECO!Q14),IF($C$4="Constant Exchange rate",IF(B.Premiums_DATA!G228=0,0,B.Premiums_DATA!G228/ECO!Q49))))</f>
        <v>0</v>
      </c>
      <c r="I210" s="74">
        <f>IF($C$4="National Currency",IF(B.Premiums_DATA!H228=0,0,B.Premiums_DATA!H228),IF($C$4="Current Exchange rate",IF(B.Premiums_DATA!H228=0,0,B.Premiums_DATA!H228/ECO!R14),IF($C$4="Constant Exchange rate",IF(B.Premiums_DATA!H228=0,0,B.Premiums_DATA!H228/ECO!R49))))</f>
        <v>0</v>
      </c>
      <c r="J210" s="74">
        <f>IF($C$4="National Currency",IF(B.Premiums_DATA!I228=0,0,B.Premiums_DATA!I228),IF($C$4="Current Exchange rate",IF(B.Premiums_DATA!I228=0,0,B.Premiums_DATA!I228/ECO!S14),IF($C$4="Constant Exchange rate",IF(B.Premiums_DATA!I228=0,0,B.Premiums_DATA!I228/ECO!S49))))</f>
        <v>0</v>
      </c>
      <c r="K210" s="74">
        <f>IF($C$4="National Currency",IF(B.Premiums_DATA!J228=0,0,B.Premiums_DATA!J228),IF($C$4="Current Exchange rate",IF(B.Premiums_DATA!J228=0,0,B.Premiums_DATA!J228/ECO!T14),IF($C$4="Constant Exchange rate",IF(B.Premiums_DATA!J228=0,0,B.Premiums_DATA!J228/ECO!T49))))</f>
        <v>0</v>
      </c>
      <c r="L210" s="74">
        <f>IF($C$4="National Currency",IF(B.Premiums_DATA!K228=0,0,B.Premiums_DATA!K228),IF($C$4="Current Exchange rate",IF(B.Premiums_DATA!K228=0,0,B.Premiums_DATA!K228/ECO!U14),IF($C$4="Constant Exchange rate",IF(B.Premiums_DATA!K228=0,0,B.Premiums_DATA!K228/ECO!U49))))</f>
        <v>0</v>
      </c>
      <c r="M210" s="74">
        <f>IF($C$4="National Currency",IF(B.Premiums_DATA!L228=0,0,B.Premiums_DATA!L228),IF($C$4="Current Exchange rate",IF(B.Premiums_DATA!L228=0,0,B.Premiums_DATA!L228/ECO!V14),IF($C$4="Constant Exchange rate",IF(B.Premiums_DATA!L228=0,0,B.Premiums_DATA!L228/ECO!V49))))</f>
        <v>0</v>
      </c>
      <c r="N210" s="74">
        <f>IF($C$4="National Currency",IF(B.Premiums_DATA!M228=0,0,B.Premiums_DATA!M228),IF($C$4="Current Exchange rate",IF(B.Premiums_DATA!M228=0,0,B.Premiums_DATA!M228/ECO!W14),IF($C$4="Constant Exchange rate",IF(B.Premiums_DATA!M228=0,0,B.Premiums_DATA!M228/ECO!W49))))</f>
        <v>0</v>
      </c>
      <c r="O210" s="74">
        <f>IF($C$4="National Currency",IF(B.Premiums_DATA!N228=0,0,B.Premiums_DATA!N228),IF($C$4="Current Exchange rate",IF(B.Premiums_DATA!N228=0,0,B.Premiums_DATA!N228/ECO!X14),IF($C$4="Constant Exchange rate",IF(B.Premiums_DATA!N228=0,0,B.Premiums_DATA!N228/ECO!X49))))</f>
        <v>0</v>
      </c>
      <c r="P210" s="220">
        <f>IF($C$4="National Currency",IF(B.Premiums_DATA!O228=0,0,B.Premiums_DATA!O228),IF($C$4="Current Exchange rate",IF(B.Premiums_DATA!O228=0,0,B.Premiums_DATA!O228/ECO!Y14),IF($C$4="Constant Exchange rate",IF(B.Premiums_DATA!O228=0,0,B.Premiums_DATA!O228/ECO!Y49))))</f>
        <v>0</v>
      </c>
      <c r="Q210" s="48">
        <f t="shared" si="48"/>
        <v>0</v>
      </c>
      <c r="R210" s="48" t="str">
        <f t="shared" si="49"/>
        <v>-</v>
      </c>
      <c r="S210" s="48" t="str">
        <f t="shared" si="50"/>
        <v>-</v>
      </c>
    </row>
    <row r="211" spans="3:19" ht="15" x14ac:dyDescent="0.25">
      <c r="C211" s="256"/>
      <c r="D211" s="257"/>
      <c r="E211" s="45" t="s">
        <v>5</v>
      </c>
      <c r="F211" s="74">
        <f>IF($C$4="National Currency",IF(B.Premiums_DATA!E229=0,0,B.Premiums_DATA!E229),IF($C$4="Current Exchange rate",IF(B.Premiums_DATA!E229=0,0,B.Premiums_DATA!E229/ECO!O15),IF($C$4="Constant Exchange rate",IF(B.Premiums_DATA!E229=0,0,B.Premiums_DATA!E229/ECO!O50))))</f>
        <v>0</v>
      </c>
      <c r="G211" s="74">
        <f>IF($C$4="National Currency",IF(B.Premiums_DATA!F229=0,0,B.Premiums_DATA!F229),IF($C$4="Current Exchange rate",IF(B.Premiums_DATA!F229=0,0,B.Premiums_DATA!F229/ECO!P15),IF($C$4="Constant Exchange rate",IF(B.Premiums_DATA!F229=0,0,B.Premiums_DATA!F229/ECO!P50))))</f>
        <v>0</v>
      </c>
      <c r="H211" s="74">
        <f>IF($C$4="National Currency",IF(B.Premiums_DATA!G229=0,0,B.Premiums_DATA!G229),IF($C$4="Current Exchange rate",IF(B.Premiums_DATA!G229=0,0,B.Premiums_DATA!G229/ECO!Q15),IF($C$4="Constant Exchange rate",IF(B.Premiums_DATA!G229=0,0,B.Premiums_DATA!G229/ECO!Q50))))</f>
        <v>0</v>
      </c>
      <c r="I211" s="74">
        <f>IF($C$4="National Currency",IF(B.Premiums_DATA!H229=0,0,B.Premiums_DATA!H229),IF($C$4="Current Exchange rate",IF(B.Premiums_DATA!H229=0,0,B.Premiums_DATA!H229/ECO!R15),IF($C$4="Constant Exchange rate",IF(B.Premiums_DATA!H229=0,0,B.Premiums_DATA!H229/ECO!R50))))</f>
        <v>0</v>
      </c>
      <c r="J211" s="74">
        <f>IF($C$4="National Currency",IF(B.Premiums_DATA!I229=0,0,B.Premiums_DATA!I229),IF($C$4="Current Exchange rate",IF(B.Premiums_DATA!I229=0,0,B.Premiums_DATA!I229/ECO!S15),IF($C$4="Constant Exchange rate",IF(B.Premiums_DATA!I229=0,0,B.Premiums_DATA!I229/ECO!S50))))</f>
        <v>0</v>
      </c>
      <c r="K211" s="74">
        <f>IF($C$4="National Currency",IF(B.Premiums_DATA!J229=0,0,B.Premiums_DATA!J229),IF($C$4="Current Exchange rate",IF(B.Premiums_DATA!J229=0,0,B.Premiums_DATA!J229/ECO!T15),IF($C$4="Constant Exchange rate",IF(B.Premiums_DATA!J229=0,0,B.Premiums_DATA!J229/ECO!T50))))</f>
        <v>0</v>
      </c>
      <c r="L211" s="74">
        <f>IF($C$4="National Currency",IF(B.Premiums_DATA!K229=0,0,B.Premiums_DATA!K229),IF($C$4="Current Exchange rate",IF(B.Premiums_DATA!K229=0,0,B.Premiums_DATA!K229/ECO!U15),IF($C$4="Constant Exchange rate",IF(B.Premiums_DATA!K229=0,0,B.Premiums_DATA!K229/ECO!U50))))</f>
        <v>0</v>
      </c>
      <c r="M211" s="74">
        <f>IF($C$4="National Currency",IF(B.Premiums_DATA!L229=0,0,B.Premiums_DATA!L229),IF($C$4="Current Exchange rate",IF(B.Premiums_DATA!L229=0,0,B.Premiums_DATA!L229/ECO!V15),IF($C$4="Constant Exchange rate",IF(B.Premiums_DATA!L229=0,0,B.Premiums_DATA!L229/ECO!V50))))</f>
        <v>0</v>
      </c>
      <c r="N211" s="74">
        <f>IF($C$4="National Currency",IF(B.Premiums_DATA!M229=0,0,B.Premiums_DATA!M229),IF($C$4="Current Exchange rate",IF(B.Premiums_DATA!M229=0,0,B.Premiums_DATA!M229/ECO!W15),IF($C$4="Constant Exchange rate",IF(B.Premiums_DATA!M229=0,0,B.Premiums_DATA!M229/ECO!W50))))</f>
        <v>0</v>
      </c>
      <c r="O211" s="74">
        <f>IF($C$4="National Currency",IF(B.Premiums_DATA!N229=0,0,B.Premiums_DATA!N229),IF($C$4="Current Exchange rate",IF(B.Premiums_DATA!N229=0,0,B.Premiums_DATA!N229/ECO!X15),IF($C$4="Constant Exchange rate",IF(B.Premiums_DATA!N229=0,0,B.Premiums_DATA!N229/ECO!X50))))</f>
        <v>0</v>
      </c>
      <c r="P211" s="220">
        <f>IF($C$4="National Currency",IF(B.Premiums_DATA!O229=0,0,B.Premiums_DATA!O229),IF($C$4="Current Exchange rate",IF(B.Premiums_DATA!O229=0,0,B.Premiums_DATA!O229/ECO!Y15),IF($C$4="Constant Exchange rate",IF(B.Premiums_DATA!O229=0,0,B.Premiums_DATA!O229/ECO!Y50))))</f>
        <v>0</v>
      </c>
      <c r="Q211" s="48">
        <f t="shared" si="48"/>
        <v>0</v>
      </c>
      <c r="R211" s="48" t="str">
        <f t="shared" si="49"/>
        <v>-</v>
      </c>
      <c r="S211" s="48" t="str">
        <f t="shared" si="50"/>
        <v>-</v>
      </c>
    </row>
    <row r="212" spans="3:19" ht="15" x14ac:dyDescent="0.25">
      <c r="C212" s="256"/>
      <c r="D212" s="257"/>
      <c r="E212" s="45" t="s">
        <v>6</v>
      </c>
      <c r="F212" s="74">
        <f>IF($C$4="National Currency",IF(B.Premiums_DATA!E230=0,0,B.Premiums_DATA!E230),IF($C$4="Current Exchange rate",IF(B.Premiums_DATA!E230=0,0,B.Premiums_DATA!E230/ECO!O16),IF($C$4="Constant Exchange rate",IF(B.Premiums_DATA!E230=0,0,B.Premiums_DATA!E230/ECO!O51))))</f>
        <v>658</v>
      </c>
      <c r="G212" s="74">
        <f>IF($C$4="National Currency",IF(B.Premiums_DATA!F230=0,0,B.Premiums_DATA!F230),IF($C$4="Current Exchange rate",IF(B.Premiums_DATA!F230=0,0,B.Premiums_DATA!F230/ECO!P16),IF($C$4="Constant Exchange rate",IF(B.Premiums_DATA!F230=0,0,B.Premiums_DATA!F230/ECO!P51))))</f>
        <v>1008</v>
      </c>
      <c r="H212" s="74">
        <f>IF($C$4="National Currency",IF(B.Premiums_DATA!G230=0,0,B.Premiums_DATA!G230),IF($C$4="Current Exchange rate",IF(B.Premiums_DATA!G230=0,0,B.Premiums_DATA!G230/ECO!Q16),IF($C$4="Constant Exchange rate",IF(B.Premiums_DATA!G230=0,0,B.Premiums_DATA!G230/ECO!Q51))))</f>
        <v>1128</v>
      </c>
      <c r="I212" s="74">
        <f>IF($C$4="National Currency",IF(B.Premiums_DATA!H230=0,0,B.Premiums_DATA!H230),IF($C$4="Current Exchange rate",IF(B.Premiums_DATA!H230=0,0,B.Premiums_DATA!H230/ECO!R16),IF($C$4="Constant Exchange rate",IF(B.Premiums_DATA!H230=0,0,B.Premiums_DATA!H230/ECO!R51))))</f>
        <v>1280</v>
      </c>
      <c r="J212" s="74">
        <f>IF($C$4="National Currency",IF(B.Premiums_DATA!I230=0,0,B.Premiums_DATA!I230),IF($C$4="Current Exchange rate",IF(B.Premiums_DATA!I230=0,0,B.Premiums_DATA!I230/ECO!S16),IF($C$4="Constant Exchange rate",IF(B.Premiums_DATA!I230=0,0,B.Premiums_DATA!I230/ECO!S51))))</f>
        <v>1294</v>
      </c>
      <c r="K212" s="74">
        <f>IF($C$4="National Currency",IF(B.Premiums_DATA!J230=0,0,B.Premiums_DATA!J230),IF($C$4="Current Exchange rate",IF(B.Premiums_DATA!J230=0,0,B.Premiums_DATA!J230/ECO!T16),IF($C$4="Constant Exchange rate",IF(B.Premiums_DATA!J230=0,0,B.Premiums_DATA!J230/ECO!T51))))</f>
        <v>1623</v>
      </c>
      <c r="L212" s="74">
        <f>IF($C$4="National Currency",IF(B.Premiums_DATA!K230=0,0,B.Premiums_DATA!K230),IF($C$4="Current Exchange rate",IF(B.Premiums_DATA!K230=0,0,B.Premiums_DATA!K230/ECO!U16),IF($C$4="Constant Exchange rate",IF(B.Premiums_DATA!K230=0,0,B.Premiums_DATA!K230/ECO!U51))))</f>
        <v>1526</v>
      </c>
      <c r="M212" s="74">
        <f>IF($C$4="National Currency",IF(B.Premiums_DATA!L230=0,0,B.Premiums_DATA!L230),IF($C$4="Current Exchange rate",IF(B.Premiums_DATA!L230=0,0,B.Premiums_DATA!L230/ECO!V16),IF($C$4="Constant Exchange rate",IF(B.Premiums_DATA!L230=0,0,B.Premiums_DATA!L230/ECO!V51))))</f>
        <v>1800</v>
      </c>
      <c r="N212" s="74">
        <f>IF($C$4="National Currency",IF(B.Premiums_DATA!M230=0,0,B.Premiums_DATA!M230),IF($C$4="Current Exchange rate",IF(B.Premiums_DATA!M230=0,0,B.Premiums_DATA!M230/ECO!W16),IF($C$4="Constant Exchange rate",IF(B.Premiums_DATA!M230=0,0,B.Premiums_DATA!M230/ECO!W51))))</f>
        <v>1691</v>
      </c>
      <c r="O212" s="74">
        <f>IF($C$4="National Currency",IF(B.Premiums_DATA!N230=0,0,B.Premiums_DATA!N230),IF($C$4="Current Exchange rate",IF(B.Premiums_DATA!N230=0,0,B.Premiums_DATA!N230/ECO!X16),IF($C$4="Constant Exchange rate",IF(B.Premiums_DATA!N230=0,0,B.Premiums_DATA!N230/ECO!X51))))</f>
        <v>1718</v>
      </c>
      <c r="P212" s="220">
        <f>IF($C$4="National Currency",IF(B.Premiums_DATA!O230=0,0,B.Premiums_DATA!O230),IF($C$4="Current Exchange rate",IF(B.Premiums_DATA!O230=0,0,B.Premiums_DATA!O230/ECO!Y16),IF($C$4="Constant Exchange rate",IF(B.Premiums_DATA!O230=0,0,B.Premiums_DATA!O230/ECO!Y51))))</f>
        <v>0</v>
      </c>
      <c r="Q212" s="48">
        <f t="shared" si="48"/>
        <v>0.36219769041429728</v>
      </c>
      <c r="R212" s="48">
        <f t="shared" si="49"/>
        <v>1.5966883500887041E-2</v>
      </c>
      <c r="S212" s="48">
        <f t="shared" si="50"/>
        <v>1.6109422492401215</v>
      </c>
    </row>
    <row r="213" spans="3:19" ht="15" x14ac:dyDescent="0.25">
      <c r="C213" s="256"/>
      <c r="D213" s="257"/>
      <c r="E213" s="45" t="s">
        <v>7</v>
      </c>
      <c r="F213" s="74">
        <f>IF($C$4="National Currency",IF(B.Premiums_DATA!E231=0,0,B.Premiums_DATA!E231),IF($C$4="Current Exchange rate",IF(B.Premiums_DATA!E231=0,0,B.Premiums_DATA!E231/ECO!O17),IF($C$4="Constant Exchange rate",IF(B.Premiums_DATA!E231=0,0,B.Premiums_DATA!E231/ECO!O52))))</f>
        <v>0</v>
      </c>
      <c r="G213" s="74">
        <f>IF($C$4="National Currency",IF(B.Premiums_DATA!F231=0,0,B.Premiums_DATA!F231),IF($C$4="Current Exchange rate",IF(B.Premiums_DATA!F231=0,0,B.Premiums_DATA!F231/ECO!P17),IF($C$4="Constant Exchange rate",IF(B.Premiums_DATA!F231=0,0,B.Premiums_DATA!F231/ECO!P52))))</f>
        <v>0</v>
      </c>
      <c r="H213" s="74">
        <f>IF($C$4="National Currency",IF(B.Premiums_DATA!G231=0,0,B.Premiums_DATA!G231),IF($C$4="Current Exchange rate",IF(B.Premiums_DATA!G231=0,0,B.Premiums_DATA!G231/ECO!Q17),IF($C$4="Constant Exchange rate",IF(B.Premiums_DATA!G231=0,0,B.Premiums_DATA!G231/ECO!Q52))))</f>
        <v>0</v>
      </c>
      <c r="I213" s="74">
        <f>IF($C$4="National Currency",IF(B.Premiums_DATA!H231=0,0,B.Premiums_DATA!H231),IF($C$4="Current Exchange rate",IF(B.Premiums_DATA!H231=0,0,B.Premiums_DATA!H231/ECO!R17),IF($C$4="Constant Exchange rate",IF(B.Premiums_DATA!H231=0,0,B.Premiums_DATA!H231/ECO!R52))))</f>
        <v>0</v>
      </c>
      <c r="J213" s="74">
        <f>IF($C$4="National Currency",IF(B.Premiums_DATA!I231=0,0,B.Premiums_DATA!I231),IF($C$4="Current Exchange rate",IF(B.Premiums_DATA!I231=0,0,B.Premiums_DATA!I231/ECO!S17),IF($C$4="Constant Exchange rate",IF(B.Premiums_DATA!I231=0,0,B.Premiums_DATA!I231/ECO!S52))))</f>
        <v>0</v>
      </c>
      <c r="K213" s="74">
        <f>IF($C$4="National Currency",IF(B.Premiums_DATA!J231=0,0,B.Premiums_DATA!J231),IF($C$4="Current Exchange rate",IF(B.Premiums_DATA!J231=0,0,B.Premiums_DATA!J231/ECO!T17),IF($C$4="Constant Exchange rate",IF(B.Premiums_DATA!J231=0,0,B.Premiums_DATA!J231/ECO!T52))))</f>
        <v>0</v>
      </c>
      <c r="L213" s="74">
        <f>IF($C$4="National Currency",IF(B.Premiums_DATA!K231=0,0,B.Premiums_DATA!K231),IF($C$4="Current Exchange rate",IF(B.Premiums_DATA!K231=0,0,B.Premiums_DATA!K231/ECO!U17),IF($C$4="Constant Exchange rate",IF(B.Premiums_DATA!K231=0,0,B.Premiums_DATA!K231/ECO!U52))))</f>
        <v>0</v>
      </c>
      <c r="M213" s="74">
        <f>IF($C$4="National Currency",IF(B.Premiums_DATA!L231=0,0,B.Premiums_DATA!L231),IF($C$4="Current Exchange rate",IF(B.Premiums_DATA!L231=0,0,B.Premiums_DATA!L231/ECO!V17),IF($C$4="Constant Exchange rate",IF(B.Premiums_DATA!L231=0,0,B.Premiums_DATA!L231/ECO!V52))))</f>
        <v>0</v>
      </c>
      <c r="N213" s="74">
        <f>IF($C$4="National Currency",IF(B.Premiums_DATA!M231=0,0,B.Premiums_DATA!M231),IF($C$4="Current Exchange rate",IF(B.Premiums_DATA!M231=0,0,B.Premiums_DATA!M231/ECO!W17),IF($C$4="Constant Exchange rate",IF(B.Premiums_DATA!M231=0,0,B.Premiums_DATA!M231/ECO!W52))))</f>
        <v>0</v>
      </c>
      <c r="O213" s="74">
        <f>IF($C$4="National Currency",IF(B.Premiums_DATA!N231=0,0,B.Premiums_DATA!N231),IF($C$4="Current Exchange rate",IF(B.Premiums_DATA!N231=0,0,B.Premiums_DATA!N231/ECO!X17),IF($C$4="Constant Exchange rate",IF(B.Premiums_DATA!N231=0,0,B.Premiums_DATA!N231/ECO!X52))))</f>
        <v>0</v>
      </c>
      <c r="P213" s="220">
        <f>IF($C$4="National Currency",IF(B.Premiums_DATA!O231=0,0,B.Premiums_DATA!O231),IF($C$4="Current Exchange rate",IF(B.Premiums_DATA!O231=0,0,B.Premiums_DATA!O231/ECO!Y17),IF($C$4="Constant Exchange rate",IF(B.Premiums_DATA!O231=0,0,B.Premiums_DATA!O231/ECO!Y52))))</f>
        <v>0</v>
      </c>
      <c r="Q213" s="48">
        <f t="shared" si="48"/>
        <v>0</v>
      </c>
      <c r="R213" s="48" t="str">
        <f t="shared" si="49"/>
        <v>-</v>
      </c>
      <c r="S213" s="48" t="str">
        <f t="shared" si="50"/>
        <v>-</v>
      </c>
    </row>
    <row r="214" spans="3:19" ht="15" x14ac:dyDescent="0.25">
      <c r="C214" s="256"/>
      <c r="D214" s="257"/>
      <c r="E214" s="45" t="s">
        <v>8</v>
      </c>
      <c r="F214" s="74">
        <f>IF($C$4="National Currency",IF(B.Premiums_DATA!E232=0,0,B.Premiums_DATA!E232),IF($C$4="Current Exchange rate",IF(B.Premiums_DATA!E232=0,0,B.Premiums_DATA!E232/ECO!O18),IF($C$4="Constant Exchange rate",IF(B.Premiums_DATA!E232=0,0,B.Premiums_DATA!E232/ECO!O53))))</f>
        <v>0</v>
      </c>
      <c r="G214" s="74">
        <f>IF($C$4="National Currency",IF(B.Premiums_DATA!F232=0,0,B.Premiums_DATA!F232),IF($C$4="Current Exchange rate",IF(B.Premiums_DATA!F232=0,0,B.Premiums_DATA!F232/ECO!P18),IF($C$4="Constant Exchange rate",IF(B.Premiums_DATA!F232=0,0,B.Premiums_DATA!F232/ECO!P53))))</f>
        <v>0</v>
      </c>
      <c r="H214" s="74">
        <f>IF($C$4="National Currency",IF(B.Premiums_DATA!G232=0,0,B.Premiums_DATA!G232),IF($C$4="Current Exchange rate",IF(B.Premiums_DATA!G232=0,0,B.Premiums_DATA!G232/ECO!Q18),IF($C$4="Constant Exchange rate",IF(B.Premiums_DATA!G232=0,0,B.Premiums_DATA!G232/ECO!Q53))))</f>
        <v>0</v>
      </c>
      <c r="I214" s="74">
        <f>IF($C$4="National Currency",IF(B.Premiums_DATA!H232=0,0,B.Premiums_DATA!H232),IF($C$4="Current Exchange rate",IF(B.Premiums_DATA!H232=0,0,B.Premiums_DATA!H232/ECO!R18),IF($C$4="Constant Exchange rate",IF(B.Premiums_DATA!H232=0,0,B.Premiums_DATA!H232/ECO!R53))))</f>
        <v>0</v>
      </c>
      <c r="J214" s="74">
        <f>IF($C$4="National Currency",IF(B.Premiums_DATA!I232=0,0,B.Premiums_DATA!I232),IF($C$4="Current Exchange rate",IF(B.Premiums_DATA!I232=0,0,B.Premiums_DATA!I232/ECO!S18),IF($C$4="Constant Exchange rate",IF(B.Premiums_DATA!I232=0,0,B.Premiums_DATA!I232/ECO!S53))))</f>
        <v>0</v>
      </c>
      <c r="K214" s="74">
        <f>IF($C$4="National Currency",IF(B.Premiums_DATA!J232=0,0,B.Premiums_DATA!J232),IF($C$4="Current Exchange rate",IF(B.Premiums_DATA!J232=0,0,B.Premiums_DATA!J232/ECO!T18),IF($C$4="Constant Exchange rate",IF(B.Premiums_DATA!J232=0,0,B.Premiums_DATA!J232/ECO!T53))))</f>
        <v>0</v>
      </c>
      <c r="L214" s="74">
        <f>IF($C$4="National Currency",IF(B.Premiums_DATA!K232=0,0,B.Premiums_DATA!K232),IF($C$4="Current Exchange rate",IF(B.Premiums_DATA!K232=0,0,B.Premiums_DATA!K232/ECO!U18),IF($C$4="Constant Exchange rate",IF(B.Premiums_DATA!K232=0,0,B.Premiums_DATA!K232/ECO!U53))))</f>
        <v>0</v>
      </c>
      <c r="M214" s="74">
        <f>IF($C$4="National Currency",IF(B.Premiums_DATA!L232=0,0,B.Premiums_DATA!L232),IF($C$4="Current Exchange rate",IF(B.Premiums_DATA!L232=0,0,B.Premiums_DATA!L232/ECO!V18),IF($C$4="Constant Exchange rate",IF(B.Premiums_DATA!L232=0,0,B.Premiums_DATA!L232/ECO!V53))))</f>
        <v>0</v>
      </c>
      <c r="N214" s="74">
        <f>IF($C$4="National Currency",IF(B.Premiums_DATA!M232=0,0,B.Premiums_DATA!M232),IF($C$4="Current Exchange rate",IF(B.Premiums_DATA!M232=0,0,B.Premiums_DATA!M232/ECO!W18),IF($C$4="Constant Exchange rate",IF(B.Premiums_DATA!M232=0,0,B.Premiums_DATA!M232/ECO!W53))))</f>
        <v>0</v>
      </c>
      <c r="O214" s="74">
        <f>IF($C$4="National Currency",IF(B.Premiums_DATA!N232=0,0,B.Premiums_DATA!N232),IF($C$4="Current Exchange rate",IF(B.Premiums_DATA!N232=0,0,B.Premiums_DATA!N232/ECO!X18),IF($C$4="Constant Exchange rate",IF(B.Premiums_DATA!N232=0,0,B.Premiums_DATA!N232/ECO!X53))))</f>
        <v>0</v>
      </c>
      <c r="P214" s="220">
        <f>IF($C$4="National Currency",IF(B.Premiums_DATA!O232=0,0,B.Premiums_DATA!O232),IF($C$4="Current Exchange rate",IF(B.Premiums_DATA!O232=0,0,B.Premiums_DATA!O232/ECO!Y18),IF($C$4="Constant Exchange rate",IF(B.Premiums_DATA!O232=0,0,B.Premiums_DATA!O232/ECO!Y53))))</f>
        <v>0</v>
      </c>
      <c r="Q214" s="48">
        <f t="shared" si="48"/>
        <v>0</v>
      </c>
      <c r="R214" s="48" t="str">
        <f t="shared" si="49"/>
        <v>-</v>
      </c>
      <c r="S214" s="48" t="str">
        <f t="shared" si="50"/>
        <v>-</v>
      </c>
    </row>
    <row r="215" spans="3:19" ht="15" x14ac:dyDescent="0.25">
      <c r="C215" s="256"/>
      <c r="D215" s="257"/>
      <c r="E215" s="45" t="s">
        <v>9</v>
      </c>
      <c r="F215" s="74">
        <f>IF($C$4="National Currency",IF(B.Premiums_DATA!E233=0,0,B.Premiums_DATA!E233),IF($C$4="Current Exchange rate",IF(B.Premiums_DATA!E233=0,0,B.Premiums_DATA!E233/ECO!O19),IF($C$4="Constant Exchange rate",IF(B.Premiums_DATA!E233=0,0,B.Premiums_DATA!E233/ECO!O54))))</f>
        <v>282.89438799999999</v>
      </c>
      <c r="G215" s="74">
        <f>IF($C$4="National Currency",IF(B.Premiums_DATA!F233=0,0,B.Premiums_DATA!F233),IF($C$4="Current Exchange rate",IF(B.Premiums_DATA!F233=0,0,B.Premiums_DATA!F233/ECO!P19),IF($C$4="Constant Exchange rate",IF(B.Premiums_DATA!F233=0,0,B.Premiums_DATA!F233/ECO!P54))))</f>
        <v>2141.2677873300004</v>
      </c>
      <c r="H215" s="74">
        <f>IF($C$4="National Currency",IF(B.Premiums_DATA!G233=0,0,B.Premiums_DATA!G233),IF($C$4="Current Exchange rate",IF(B.Premiums_DATA!G233=0,0,B.Premiums_DATA!G233/ECO!Q19),IF($C$4="Constant Exchange rate",IF(B.Premiums_DATA!G233=0,0,B.Premiums_DATA!G233/ECO!Q54))))</f>
        <v>1929.2370069999999</v>
      </c>
      <c r="I215" s="74">
        <f>IF($C$4="National Currency",IF(B.Premiums_DATA!H233=0,0,B.Premiums_DATA!H233),IF($C$4="Current Exchange rate",IF(B.Premiums_DATA!H233=0,0,B.Premiums_DATA!H233/ECO!R19),IF($C$4="Constant Exchange rate",IF(B.Premiums_DATA!H233=0,0,B.Premiums_DATA!H233/ECO!R54))))</f>
        <v>622.23636484600559</v>
      </c>
      <c r="J215" s="74">
        <f>IF($C$4="National Currency",IF(B.Premiums_DATA!I233=0,0,B.Premiums_DATA!I233),IF($C$4="Current Exchange rate",IF(B.Premiums_DATA!I233=0,0,B.Premiums_DATA!I233/ECO!S19),IF($C$4="Constant Exchange rate",IF(B.Premiums_DATA!I233=0,0,B.Premiums_DATA!I233/ECO!S54))))</f>
        <v>605.91083200000003</v>
      </c>
      <c r="K215" s="74">
        <f>IF($C$4="National Currency",IF(B.Premiums_DATA!J233=0,0,B.Premiums_DATA!J233),IF($C$4="Current Exchange rate",IF(B.Premiums_DATA!J233=0,0,B.Premiums_DATA!J233/ECO!T19),IF($C$4="Constant Exchange rate",IF(B.Premiums_DATA!J233=0,0,B.Premiums_DATA!J233/ECO!T54))))</f>
        <v>2286.1845210000001</v>
      </c>
      <c r="L215" s="74">
        <f>IF($C$4="National Currency",IF(B.Premiums_DATA!K233=0,0,B.Premiums_DATA!K233),IF($C$4="Current Exchange rate",IF(B.Premiums_DATA!K233=0,0,B.Premiums_DATA!K233/ECO!U19),IF($C$4="Constant Exchange rate",IF(B.Premiums_DATA!K233=0,0,B.Premiums_DATA!K233/ECO!U54))))</f>
        <v>730.58631400000002</v>
      </c>
      <c r="M215" s="74">
        <f>IF($C$4="National Currency",IF(B.Premiums_DATA!L233=0,0,B.Premiums_DATA!L233),IF($C$4="Current Exchange rate",IF(B.Premiums_DATA!L233=0,0,B.Premiums_DATA!L233/ECO!V19),IF($C$4="Constant Exchange rate",IF(B.Premiums_DATA!L233=0,0,B.Premiums_DATA!L233/ECO!V54))))</f>
        <v>613.83565699999997</v>
      </c>
      <c r="N215" s="74">
        <f>IF($C$4="National Currency",IF(B.Premiums_DATA!M233=0,0,B.Premiums_DATA!M233),IF($C$4="Current Exchange rate",IF(B.Premiums_DATA!M233=0,0,B.Premiums_DATA!M233/ECO!W19),IF($C$4="Constant Exchange rate",IF(B.Premiums_DATA!M233=0,0,B.Premiums_DATA!M233/ECO!W54))))</f>
        <v>518.95821699999999</v>
      </c>
      <c r="O215" s="74">
        <f>IF($C$4="National Currency",IF(B.Premiums_DATA!N233=0,0,B.Premiums_DATA!N233),IF($C$4="Current Exchange rate",IF(B.Premiums_DATA!N233=0,0,B.Premiums_DATA!N233/ECO!X19),IF($C$4="Constant Exchange rate",IF(B.Premiums_DATA!N233=0,0,B.Premiums_DATA!N233/ECO!X54))))</f>
        <v>1373</v>
      </c>
      <c r="P215" s="220">
        <f>IF($C$4="National Currency",IF(B.Premiums_DATA!O233=0,0,B.Premiums_DATA!O233),IF($C$4="Current Exchange rate",IF(B.Premiums_DATA!O233=0,0,B.Premiums_DATA!O233/ECO!Y19),IF($C$4="Constant Exchange rate",IF(B.Premiums_DATA!O233=0,0,B.Premiums_DATA!O233/ECO!Y54))))</f>
        <v>0</v>
      </c>
      <c r="Q215" s="48">
        <f t="shared" si="48"/>
        <v>0.28946299705403383</v>
      </c>
      <c r="R215" s="48">
        <f t="shared" si="49"/>
        <v>1.6456850571459398</v>
      </c>
      <c r="S215" s="48">
        <f t="shared" si="50"/>
        <v>3.8534013336454027</v>
      </c>
    </row>
    <row r="216" spans="3:19" ht="15" x14ac:dyDescent="0.25">
      <c r="C216" s="256"/>
      <c r="D216" s="257"/>
      <c r="E216" s="45" t="s">
        <v>10</v>
      </c>
      <c r="F216" s="74">
        <f>IF($C$4="National Currency",IF(B.Premiums_DATA!E234=0,0,B.Premiums_DATA!E234),IF($C$4="Current Exchange rate",IF(B.Premiums_DATA!E234=0,0,B.Premiums_DATA!E234/ECO!O20),IF($C$4="Constant Exchange rate",IF(B.Premiums_DATA!E234=0,0,B.Premiums_DATA!E234/ECO!O55))))</f>
        <v>129</v>
      </c>
      <c r="G216" s="74">
        <f>IF($C$4="National Currency",IF(B.Premiums_DATA!F234=0,0,B.Premiums_DATA!F234),IF($C$4="Current Exchange rate",IF(B.Premiums_DATA!F234=0,0,B.Premiums_DATA!F234/ECO!P20),IF($C$4="Constant Exchange rate",IF(B.Premiums_DATA!F234=0,0,B.Premiums_DATA!F234/ECO!P55))))</f>
        <v>119</v>
      </c>
      <c r="H216" s="74">
        <f>IF($C$4="National Currency",IF(B.Premiums_DATA!G234=0,0,B.Premiums_DATA!G234),IF($C$4="Current Exchange rate",IF(B.Premiums_DATA!G234=0,0,B.Premiums_DATA!G234/ECO!Q20),IF($C$4="Constant Exchange rate",IF(B.Premiums_DATA!G234=0,0,B.Premiums_DATA!G234/ECO!Q55))))</f>
        <v>221</v>
      </c>
      <c r="I216" s="74">
        <f>IF($C$4="National Currency",IF(B.Premiums_DATA!H234=0,0,B.Premiums_DATA!H234),IF($C$4="Current Exchange rate",IF(B.Premiums_DATA!H234=0,0,B.Premiums_DATA!H234/ECO!R20),IF($C$4="Constant Exchange rate",IF(B.Premiums_DATA!H234=0,0,B.Premiums_DATA!H234/ECO!R55))))</f>
        <v>182</v>
      </c>
      <c r="J216" s="74">
        <f>IF($C$4="National Currency",IF(B.Premiums_DATA!I234=0,0,B.Premiums_DATA!I234),IF($C$4="Current Exchange rate",IF(B.Premiums_DATA!I234=0,0,B.Premiums_DATA!I234/ECO!S20),IF($C$4="Constant Exchange rate",IF(B.Premiums_DATA!I234=0,0,B.Premiums_DATA!I234/ECO!S55))))</f>
        <v>273</v>
      </c>
      <c r="K216" s="74">
        <f>IF($C$4="National Currency",IF(B.Premiums_DATA!J234=0,0,B.Premiums_DATA!J234),IF($C$4="Current Exchange rate",IF(B.Premiums_DATA!J234=0,0,B.Premiums_DATA!J234/ECO!T20),IF($C$4="Constant Exchange rate",IF(B.Premiums_DATA!J234=0,0,B.Premiums_DATA!J234/ECO!T55))))</f>
        <v>357</v>
      </c>
      <c r="L216" s="74">
        <f>IF($C$4="National Currency",IF(B.Premiums_DATA!K234=0,0,B.Premiums_DATA!K234),IF($C$4="Current Exchange rate",IF(B.Premiums_DATA!K234=0,0,B.Premiums_DATA!K234/ECO!U20),IF($C$4="Constant Exchange rate",IF(B.Premiums_DATA!K234=0,0,B.Premiums_DATA!K234/ECO!U55))))</f>
        <v>361</v>
      </c>
      <c r="M216" s="74">
        <f>IF($C$4="National Currency",IF(B.Premiums_DATA!L234=0,0,B.Premiums_DATA!L234),IF($C$4="Current Exchange rate",IF(B.Premiums_DATA!L234=0,0,B.Premiums_DATA!L234/ECO!V20),IF($C$4="Constant Exchange rate",IF(B.Premiums_DATA!L234=0,0,B.Premiums_DATA!L234/ECO!V55))))</f>
        <v>338</v>
      </c>
      <c r="N216" s="74">
        <f>IF($C$4="National Currency",IF(B.Premiums_DATA!M234=0,0,B.Premiums_DATA!M234),IF($C$4="Current Exchange rate",IF(B.Premiums_DATA!M234=0,0,B.Premiums_DATA!M234/ECO!W20),IF($C$4="Constant Exchange rate",IF(B.Premiums_DATA!M234=0,0,B.Premiums_DATA!M234/ECO!W55))))</f>
        <v>304</v>
      </c>
      <c r="O216" s="74">
        <f>IF($C$4="National Currency",IF(B.Premiums_DATA!N234=0,0,B.Premiums_DATA!N234),IF($C$4="Current Exchange rate",IF(B.Premiums_DATA!N234=0,0,B.Premiums_DATA!N234/ECO!X20),IF($C$4="Constant Exchange rate",IF(B.Premiums_DATA!N234=0,0,B.Premiums_DATA!N234/ECO!X55))))</f>
        <v>272</v>
      </c>
      <c r="P216" s="220">
        <f>IF($C$4="National Currency",IF(B.Premiums_DATA!O234=0,0,B.Premiums_DATA!O234),IF($C$4="Current Exchange rate",IF(B.Premiums_DATA!O234=0,0,B.Premiums_DATA!O234/ECO!Y20),IF($C$4="Constant Exchange rate",IF(B.Premiums_DATA!O234=0,0,B.Premiums_DATA!O234/ECO!Y55))))</f>
        <v>0</v>
      </c>
      <c r="Q216" s="48">
        <f t="shared" si="48"/>
        <v>5.7344453895627971E-2</v>
      </c>
      <c r="R216" s="48">
        <f t="shared" si="49"/>
        <v>-0.10526315789473684</v>
      </c>
      <c r="S216" s="48">
        <f t="shared" si="50"/>
        <v>1.1085271317829459</v>
      </c>
    </row>
    <row r="217" spans="3:19" ht="15" x14ac:dyDescent="0.25">
      <c r="C217" s="256"/>
      <c r="D217" s="257"/>
      <c r="E217" s="45" t="s">
        <v>11</v>
      </c>
      <c r="F217" s="74">
        <f>IF($C$4="National Currency",IF(B.Premiums_DATA!E235=0,0,B.Premiums_DATA!E235),IF($C$4="Current Exchange rate",IF(B.Premiums_DATA!E235=0,0,B.Premiums_DATA!E235/ECO!O21),IF($C$4="Constant Exchange rate",IF(B.Premiums_DATA!E235=0,0,B.Premiums_DATA!E235/ECO!O56))))</f>
        <v>0</v>
      </c>
      <c r="G217" s="74">
        <f>IF($C$4="National Currency",IF(B.Premiums_DATA!F235=0,0,B.Premiums_DATA!F235),IF($C$4="Current Exchange rate",IF(B.Premiums_DATA!F235=0,0,B.Premiums_DATA!F235/ECO!P21),IF($C$4="Constant Exchange rate",IF(B.Premiums_DATA!F235=0,0,B.Premiums_DATA!F235/ECO!P56))))</f>
        <v>0</v>
      </c>
      <c r="H217" s="74">
        <f>IF($C$4="National Currency",IF(B.Premiums_DATA!G235=0,0,B.Premiums_DATA!G235),IF($C$4="Current Exchange rate",IF(B.Premiums_DATA!G235=0,0,B.Premiums_DATA!G235/ECO!Q21),IF($C$4="Constant Exchange rate",IF(B.Premiums_DATA!G235=0,0,B.Premiums_DATA!G235/ECO!Q56))))</f>
        <v>0</v>
      </c>
      <c r="I217" s="74">
        <f>IF($C$4="National Currency",IF(B.Premiums_DATA!H235=0,0,B.Premiums_DATA!H235),IF($C$4="Current Exchange rate",IF(B.Premiums_DATA!H235=0,0,B.Premiums_DATA!H235/ECO!R21),IF($C$4="Constant Exchange rate",IF(B.Premiums_DATA!H235=0,0,B.Premiums_DATA!H235/ECO!R56))))</f>
        <v>0</v>
      </c>
      <c r="J217" s="74">
        <f>IF($C$4="National Currency",IF(B.Premiums_DATA!I235=0,0,B.Premiums_DATA!I235),IF($C$4="Current Exchange rate",IF(B.Premiums_DATA!I235=0,0,B.Premiums_DATA!I235/ECO!S21),IF($C$4="Constant Exchange rate",IF(B.Premiums_DATA!I235=0,0,B.Premiums_DATA!I235/ECO!S56))))</f>
        <v>0</v>
      </c>
      <c r="K217" s="74">
        <f>IF($C$4="National Currency",IF(B.Premiums_DATA!J235=0,0,B.Premiums_DATA!J235),IF($C$4="Current Exchange rate",IF(B.Premiums_DATA!J235=0,0,B.Premiums_DATA!J235/ECO!T21),IF($C$4="Constant Exchange rate",IF(B.Premiums_DATA!J235=0,0,B.Premiums_DATA!J235/ECO!T56))))</f>
        <v>0</v>
      </c>
      <c r="L217" s="74">
        <f>IF($C$4="National Currency",IF(B.Premiums_DATA!K235=0,0,B.Premiums_DATA!K235),IF($C$4="Current Exchange rate",IF(B.Premiums_DATA!K235=0,0,B.Premiums_DATA!K235/ECO!U21),IF($C$4="Constant Exchange rate",IF(B.Premiums_DATA!K235=0,0,B.Premiums_DATA!K235/ECO!U56))))</f>
        <v>0</v>
      </c>
      <c r="M217" s="74">
        <f>IF($C$4="National Currency",IF(B.Premiums_DATA!L235=0,0,B.Premiums_DATA!L235),IF($C$4="Current Exchange rate",IF(B.Premiums_DATA!L235=0,0,B.Premiums_DATA!L235/ECO!V21),IF($C$4="Constant Exchange rate",IF(B.Premiums_DATA!L235=0,0,B.Premiums_DATA!L235/ECO!V56))))</f>
        <v>0</v>
      </c>
      <c r="N217" s="74">
        <f>IF($C$4="National Currency",IF(B.Premiums_DATA!M235=0,0,B.Premiums_DATA!M235),IF($C$4="Current Exchange rate",IF(B.Premiums_DATA!M235=0,0,B.Premiums_DATA!M235/ECO!W21),IF($C$4="Constant Exchange rate",IF(B.Premiums_DATA!M235=0,0,B.Premiums_DATA!M235/ECO!W56))))</f>
        <v>0</v>
      </c>
      <c r="O217" s="74">
        <f>IF($C$4="National Currency",IF(B.Premiums_DATA!N235=0,0,B.Premiums_DATA!N235),IF($C$4="Current Exchange rate",IF(B.Premiums_DATA!N235=0,0,B.Premiums_DATA!N235/ECO!X21),IF($C$4="Constant Exchange rate",IF(B.Premiums_DATA!N235=0,0,B.Premiums_DATA!N235/ECO!X56))))</f>
        <v>0</v>
      </c>
      <c r="P217" s="220">
        <f>IF($C$4="National Currency",IF(B.Premiums_DATA!O235=0,0,B.Premiums_DATA!O235),IF($C$4="Current Exchange rate",IF(B.Premiums_DATA!O235=0,0,B.Premiums_DATA!O235/ECO!Y21),IF($C$4="Constant Exchange rate",IF(B.Premiums_DATA!O235=0,0,B.Premiums_DATA!O235/ECO!Y56))))</f>
        <v>0</v>
      </c>
      <c r="Q217" s="48">
        <f t="shared" si="48"/>
        <v>0</v>
      </c>
      <c r="R217" s="48" t="str">
        <f t="shared" si="49"/>
        <v>-</v>
      </c>
      <c r="S217" s="48" t="str">
        <f t="shared" si="50"/>
        <v>-</v>
      </c>
    </row>
    <row r="218" spans="3:19" ht="15" x14ac:dyDescent="0.25">
      <c r="C218" s="256"/>
      <c r="D218" s="257"/>
      <c r="E218" s="45" t="s">
        <v>12</v>
      </c>
      <c r="F218" s="74">
        <f>IF($C$4="National Currency",IF(B.Premiums_DATA!E236=0,0,B.Premiums_DATA!E236),IF($C$4="Current Exchange rate",IF(B.Premiums_DATA!E236=0,0,B.Premiums_DATA!E236/ECO!O22),IF($C$4="Constant Exchange rate",IF(B.Premiums_DATA!E236=0,0,B.Premiums_DATA!E236/ECO!O57))))</f>
        <v>0</v>
      </c>
      <c r="G218" s="74">
        <f>IF($C$4="National Currency",IF(B.Premiums_DATA!F236=0,0,B.Premiums_DATA!F236),IF($C$4="Current Exchange rate",IF(B.Premiums_DATA!F236=0,0,B.Premiums_DATA!F236/ECO!P22),IF($C$4="Constant Exchange rate",IF(B.Premiums_DATA!F236=0,0,B.Premiums_DATA!F236/ECO!P57))))</f>
        <v>0</v>
      </c>
      <c r="H218" s="74">
        <f>IF($C$4="National Currency",IF(B.Premiums_DATA!G236=0,0,B.Premiums_DATA!G236),IF($C$4="Current Exchange rate",IF(B.Premiums_DATA!G236=0,0,B.Premiums_DATA!G236/ECO!Q22),IF($C$4="Constant Exchange rate",IF(B.Premiums_DATA!G236=0,0,B.Premiums_DATA!G236/ECO!Q57))))</f>
        <v>0</v>
      </c>
      <c r="I218" s="74">
        <f>IF($C$4="National Currency",IF(B.Premiums_DATA!H236=0,0,B.Premiums_DATA!H236),IF($C$4="Current Exchange rate",IF(B.Premiums_DATA!H236=0,0,B.Premiums_DATA!H236/ECO!R22),IF($C$4="Constant Exchange rate",IF(B.Premiums_DATA!H236=0,0,B.Premiums_DATA!H236/ECO!R57))))</f>
        <v>0</v>
      </c>
      <c r="J218" s="74">
        <f>IF($C$4="National Currency",IF(B.Premiums_DATA!I236=0,0,B.Premiums_DATA!I236),IF($C$4="Current Exchange rate",IF(B.Premiums_DATA!I236=0,0,B.Premiums_DATA!I236/ECO!S22),IF($C$4="Constant Exchange rate",IF(B.Premiums_DATA!I236=0,0,B.Premiums_DATA!I236/ECO!S57))))</f>
        <v>0</v>
      </c>
      <c r="K218" s="74">
        <f>IF($C$4="National Currency",IF(B.Premiums_DATA!J236=0,0,B.Premiums_DATA!J236),IF($C$4="Current Exchange rate",IF(B.Premiums_DATA!J236=0,0,B.Premiums_DATA!J236/ECO!T22),IF($C$4="Constant Exchange rate",IF(B.Premiums_DATA!J236=0,0,B.Premiums_DATA!J236/ECO!T57))))</f>
        <v>0</v>
      </c>
      <c r="L218" s="74">
        <f>IF($C$4="National Currency",IF(B.Premiums_DATA!K236=0,0,B.Premiums_DATA!K236),IF($C$4="Current Exchange rate",IF(B.Premiums_DATA!K236=0,0,B.Premiums_DATA!K236/ECO!U22),IF($C$4="Constant Exchange rate",IF(B.Premiums_DATA!K236=0,0,B.Premiums_DATA!K236/ECO!U57))))</f>
        <v>0</v>
      </c>
      <c r="M218" s="74">
        <f>IF($C$4="National Currency",IF(B.Premiums_DATA!L236=0,0,B.Premiums_DATA!L236),IF($C$4="Current Exchange rate",IF(B.Premiums_DATA!L236=0,0,B.Premiums_DATA!L236/ECO!V22),IF($C$4="Constant Exchange rate",IF(B.Premiums_DATA!L236=0,0,B.Premiums_DATA!L236/ECO!V57))))</f>
        <v>0</v>
      </c>
      <c r="N218" s="74">
        <f>IF($C$4="National Currency",IF(B.Premiums_DATA!M236=0,0,B.Premiums_DATA!M236),IF($C$4="Current Exchange rate",IF(B.Premiums_DATA!M236=0,0,B.Premiums_DATA!M236/ECO!W22),IF($C$4="Constant Exchange rate",IF(B.Premiums_DATA!M236=0,0,B.Premiums_DATA!M236/ECO!W57))))</f>
        <v>0</v>
      </c>
      <c r="O218" s="74">
        <f>IF($C$4="National Currency",IF(B.Premiums_DATA!N236=0,0,B.Premiums_DATA!N236),IF($C$4="Current Exchange rate",IF(B.Premiums_DATA!N236=0,0,B.Premiums_DATA!N236/ECO!X22),IF($C$4="Constant Exchange rate",IF(B.Premiums_DATA!N236=0,0,B.Premiums_DATA!N236/ECO!X57))))</f>
        <v>0</v>
      </c>
      <c r="P218" s="220">
        <f>IF($C$4="National Currency",IF(B.Premiums_DATA!O236=0,0,B.Premiums_DATA!O236),IF($C$4="Current Exchange rate",IF(B.Premiums_DATA!O236=0,0,B.Premiums_DATA!O236/ECO!Y22),IF($C$4="Constant Exchange rate",IF(B.Premiums_DATA!O236=0,0,B.Premiums_DATA!O236/ECO!Y57))))</f>
        <v>0</v>
      </c>
      <c r="Q218" s="48">
        <f t="shared" si="48"/>
        <v>0</v>
      </c>
      <c r="R218" s="48" t="str">
        <f t="shared" si="49"/>
        <v>-</v>
      </c>
      <c r="S218" s="48" t="str">
        <f t="shared" si="50"/>
        <v>-</v>
      </c>
    </row>
    <row r="219" spans="3:19" ht="15" x14ac:dyDescent="0.25">
      <c r="C219" s="256"/>
      <c r="D219" s="257"/>
      <c r="E219" s="45" t="s">
        <v>13</v>
      </c>
      <c r="F219" s="74">
        <f>IF($C$4="National Currency",IF(B.Premiums_DATA!E237=0,0,B.Premiums_DATA!E237),IF($C$4="Current Exchange rate",IF(B.Premiums_DATA!E237=0,0,B.Premiums_DATA!E237/ECO!O23),IF($C$4="Constant Exchange rate",IF(B.Premiums_DATA!E237=0,0,B.Premiums_DATA!E237/ECO!O58))))</f>
        <v>0</v>
      </c>
      <c r="G219" s="74">
        <f>IF($C$4="National Currency",IF(B.Premiums_DATA!F237=0,0,B.Premiums_DATA!F237),IF($C$4="Current Exchange rate",IF(B.Premiums_DATA!F237=0,0,B.Premiums_DATA!F237/ECO!P23),IF($C$4="Constant Exchange rate",IF(B.Premiums_DATA!F237=0,0,B.Premiums_DATA!F237/ECO!P58))))</f>
        <v>0</v>
      </c>
      <c r="H219" s="74">
        <f>IF($C$4="National Currency",IF(B.Premiums_DATA!G237=0,0,B.Premiums_DATA!G237),IF($C$4="Current Exchange rate",IF(B.Premiums_DATA!G237=0,0,B.Premiums_DATA!G237/ECO!Q23),IF($C$4="Constant Exchange rate",IF(B.Premiums_DATA!G237=0,0,B.Premiums_DATA!G237/ECO!Q58))))</f>
        <v>0</v>
      </c>
      <c r="I219" s="74">
        <f>IF($C$4="National Currency",IF(B.Premiums_DATA!H237=0,0,B.Premiums_DATA!H237),IF($C$4="Current Exchange rate",IF(B.Premiums_DATA!H237=0,0,B.Premiums_DATA!H237/ECO!R23),IF($C$4="Constant Exchange rate",IF(B.Premiums_DATA!H237=0,0,B.Premiums_DATA!H237/ECO!R58))))</f>
        <v>0</v>
      </c>
      <c r="J219" s="74">
        <f>IF($C$4="National Currency",IF(B.Premiums_DATA!I237=0,0,B.Premiums_DATA!I237),IF($C$4="Current Exchange rate",IF(B.Premiums_DATA!I237=0,0,B.Premiums_DATA!I237/ECO!S23),IF($C$4="Constant Exchange rate",IF(B.Premiums_DATA!I237=0,0,B.Premiums_DATA!I237/ECO!S58))))</f>
        <v>0</v>
      </c>
      <c r="K219" s="74">
        <f>IF($C$4="National Currency",IF(B.Premiums_DATA!J237=0,0,B.Premiums_DATA!J237),IF($C$4="Current Exchange rate",IF(B.Premiums_DATA!J237=0,0,B.Premiums_DATA!J237/ECO!T23),IF($C$4="Constant Exchange rate",IF(B.Premiums_DATA!J237=0,0,B.Premiums_DATA!J237/ECO!T58))))</f>
        <v>0</v>
      </c>
      <c r="L219" s="74">
        <f>IF($C$4="National Currency",IF(B.Premiums_DATA!K237=0,0,B.Premiums_DATA!K237),IF($C$4="Current Exchange rate",IF(B.Premiums_DATA!K237=0,0,B.Premiums_DATA!K237/ECO!U23),IF($C$4="Constant Exchange rate",IF(B.Premiums_DATA!K237=0,0,B.Premiums_DATA!K237/ECO!U58))))</f>
        <v>0</v>
      </c>
      <c r="M219" s="74">
        <f>IF($C$4="National Currency",IF(B.Premiums_DATA!L237=0,0,B.Premiums_DATA!L237),IF($C$4="Current Exchange rate",IF(B.Premiums_DATA!L237=0,0,B.Premiums_DATA!L237/ECO!V23),IF($C$4="Constant Exchange rate",IF(B.Premiums_DATA!L237=0,0,B.Premiums_DATA!L237/ECO!V58))))</f>
        <v>0</v>
      </c>
      <c r="N219" s="74">
        <f>IF($C$4="National Currency",IF(B.Premiums_DATA!M237=0,0,B.Premiums_DATA!M237),IF($C$4="Current Exchange rate",IF(B.Premiums_DATA!M237=0,0,B.Premiums_DATA!M237/ECO!W23),IF($C$4="Constant Exchange rate",IF(B.Premiums_DATA!M237=0,0,B.Premiums_DATA!M237/ECO!W58))))</f>
        <v>0</v>
      </c>
      <c r="O219" s="74">
        <f>IF($C$4="National Currency",IF(B.Premiums_DATA!N237=0,0,B.Premiums_DATA!N237),IF($C$4="Current Exchange rate",IF(B.Premiums_DATA!N237=0,0,B.Premiums_DATA!N237/ECO!X23),IF($C$4="Constant Exchange rate",IF(B.Premiums_DATA!N237=0,0,B.Premiums_DATA!N237/ECO!X58))))</f>
        <v>0</v>
      </c>
      <c r="P219" s="220">
        <f>IF($C$4="National Currency",IF(B.Premiums_DATA!O237=0,0,B.Premiums_DATA!O237),IF($C$4="Current Exchange rate",IF(B.Premiums_DATA!O237=0,0,B.Premiums_DATA!O237/ECO!Y23),IF($C$4="Constant Exchange rate",IF(B.Premiums_DATA!O237=0,0,B.Premiums_DATA!O237/ECO!Y58))))</f>
        <v>0</v>
      </c>
      <c r="Q219" s="48">
        <f t="shared" si="48"/>
        <v>0</v>
      </c>
      <c r="R219" s="48" t="str">
        <f t="shared" si="49"/>
        <v>-</v>
      </c>
      <c r="S219" s="48" t="str">
        <f t="shared" si="50"/>
        <v>-</v>
      </c>
    </row>
    <row r="220" spans="3:19" ht="15" x14ac:dyDescent="0.25">
      <c r="C220" s="256"/>
      <c r="D220" s="257"/>
      <c r="E220" s="45" t="s">
        <v>14</v>
      </c>
      <c r="F220" s="74">
        <f>IF($C$4="National Currency",IF(B.Premiums_DATA!E238=0,0,B.Premiums_DATA!E238),IF($C$4="Current Exchange rate",IF(B.Premiums_DATA!E238=0,0,B.Premiums_DATA!E238/ECO!O24),IF($C$4="Constant Exchange rate",IF(B.Premiums_DATA!E238=0,0,B.Premiums_DATA!E238/ECO!O59))))</f>
        <v>0</v>
      </c>
      <c r="G220" s="74">
        <f>IF($C$4="National Currency",IF(B.Premiums_DATA!F238=0,0,B.Premiums_DATA!F238),IF($C$4="Current Exchange rate",IF(B.Premiums_DATA!F238=0,0,B.Premiums_DATA!F238/ECO!P24),IF($C$4="Constant Exchange rate",IF(B.Premiums_DATA!F238=0,0,B.Premiums_DATA!F238/ECO!P59))))</f>
        <v>0</v>
      </c>
      <c r="H220" s="74">
        <f>IF($C$4="National Currency",IF(B.Premiums_DATA!G238=0,0,B.Premiums_DATA!G238),IF($C$4="Current Exchange rate",IF(B.Premiums_DATA!G238=0,0,B.Premiums_DATA!G238/ECO!Q24),IF($C$4="Constant Exchange rate",IF(B.Premiums_DATA!G238=0,0,B.Premiums_DATA!G238/ECO!Q59))))</f>
        <v>0</v>
      </c>
      <c r="I220" s="74">
        <f>IF($C$4="National Currency",IF(B.Premiums_DATA!H238=0,0,B.Premiums_DATA!H238),IF($C$4="Current Exchange rate",IF(B.Premiums_DATA!H238=0,0,B.Premiums_DATA!H238/ECO!R24),IF($C$4="Constant Exchange rate",IF(B.Premiums_DATA!H238=0,0,B.Premiums_DATA!H238/ECO!R59))))</f>
        <v>0</v>
      </c>
      <c r="J220" s="74">
        <f>IF($C$4="National Currency",IF(B.Premiums_DATA!I238=0,0,B.Premiums_DATA!I238),IF($C$4="Current Exchange rate",IF(B.Premiums_DATA!I238=0,0,B.Premiums_DATA!I238/ECO!S24),IF($C$4="Constant Exchange rate",IF(B.Premiums_DATA!I238=0,0,B.Premiums_DATA!I238/ECO!S59))))</f>
        <v>0</v>
      </c>
      <c r="K220" s="74">
        <f>IF($C$4="National Currency",IF(B.Premiums_DATA!J238=0,0,B.Premiums_DATA!J238),IF($C$4="Current Exchange rate",IF(B.Premiums_DATA!J238=0,0,B.Premiums_DATA!J238/ECO!T24),IF($C$4="Constant Exchange rate",IF(B.Premiums_DATA!J238=0,0,B.Premiums_DATA!J238/ECO!T59))))</f>
        <v>0</v>
      </c>
      <c r="L220" s="74">
        <f>IF($C$4="National Currency",IF(B.Premiums_DATA!K238=0,0,B.Premiums_DATA!K238),IF($C$4="Current Exchange rate",IF(B.Premiums_DATA!K238=0,0,B.Premiums_DATA!K238/ECO!U24),IF($C$4="Constant Exchange rate",IF(B.Premiums_DATA!K238=0,0,B.Premiums_DATA!K238/ECO!U59))))</f>
        <v>0</v>
      </c>
      <c r="M220" s="74">
        <f>IF($C$4="National Currency",IF(B.Premiums_DATA!L238=0,0,B.Premiums_DATA!L238),IF($C$4="Current Exchange rate",IF(B.Premiums_DATA!L238=0,0,B.Premiums_DATA!L238/ECO!V24),IF($C$4="Constant Exchange rate",IF(B.Premiums_DATA!L238=0,0,B.Premiums_DATA!L238/ECO!V59))))</f>
        <v>0</v>
      </c>
      <c r="N220" s="74">
        <f>IF($C$4="National Currency",IF(B.Premiums_DATA!M238=0,0,B.Premiums_DATA!M238),IF($C$4="Current Exchange rate",IF(B.Premiums_DATA!M238=0,0,B.Premiums_DATA!M238/ECO!W24),IF($C$4="Constant Exchange rate",IF(B.Premiums_DATA!M238=0,0,B.Premiums_DATA!M238/ECO!W59))))</f>
        <v>0</v>
      </c>
      <c r="O220" s="74">
        <f>IF($C$4="National Currency",IF(B.Premiums_DATA!N238=0,0,B.Premiums_DATA!N238),IF($C$4="Current Exchange rate",IF(B.Premiums_DATA!N238=0,0,B.Premiums_DATA!N238/ECO!X24),IF($C$4="Constant Exchange rate",IF(B.Premiums_DATA!N238=0,0,B.Premiums_DATA!N238/ECO!X59))))</f>
        <v>0</v>
      </c>
      <c r="P220" s="220">
        <f>IF($C$4="National Currency",IF(B.Premiums_DATA!O238=0,0,B.Premiums_DATA!O238),IF($C$4="Current Exchange rate",IF(B.Premiums_DATA!O238=0,0,B.Premiums_DATA!O238/ECO!Y24),IF($C$4="Constant Exchange rate",IF(B.Premiums_DATA!O238=0,0,B.Premiums_DATA!O238/ECO!Y59))))</f>
        <v>0</v>
      </c>
      <c r="Q220" s="48">
        <f t="shared" si="48"/>
        <v>0</v>
      </c>
      <c r="R220" s="48" t="str">
        <f t="shared" si="49"/>
        <v>-</v>
      </c>
      <c r="S220" s="48" t="str">
        <f t="shared" si="50"/>
        <v>-</v>
      </c>
    </row>
    <row r="221" spans="3:19" ht="15" x14ac:dyDescent="0.25">
      <c r="C221" s="256"/>
      <c r="D221" s="257"/>
      <c r="E221" s="45" t="s">
        <v>15</v>
      </c>
      <c r="F221" s="74">
        <f>IF($C$4="National Currency",IF(B.Premiums_DATA!E239=0,0,B.Premiums_DATA!E239),IF($C$4="Current Exchange rate",IF(B.Premiums_DATA!E239=0,0,B.Premiums_DATA!E239/ECO!O25),IF($C$4="Constant Exchange rate",IF(B.Premiums_DATA!E239=0,0,B.Premiums_DATA!E239/ECO!O60))))</f>
        <v>0</v>
      </c>
      <c r="G221" s="74">
        <f>IF($C$4="National Currency",IF(B.Premiums_DATA!F239=0,0,B.Premiums_DATA!F239),IF($C$4="Current Exchange rate",IF(B.Premiums_DATA!F239=0,0,B.Premiums_DATA!F239/ECO!P25),IF($C$4="Constant Exchange rate",IF(B.Premiums_DATA!F239=0,0,B.Premiums_DATA!F239/ECO!P60))))</f>
        <v>0</v>
      </c>
      <c r="H221" s="74">
        <f>IF($C$4="National Currency",IF(B.Premiums_DATA!G239=0,0,B.Premiums_DATA!G239),IF($C$4="Current Exchange rate",IF(B.Premiums_DATA!G239=0,0,B.Premiums_DATA!G239/ECO!Q25),IF($C$4="Constant Exchange rate",IF(B.Premiums_DATA!G239=0,0,B.Premiums_DATA!G239/ECO!Q60))))</f>
        <v>0</v>
      </c>
      <c r="I221" s="74">
        <f>IF($C$4="National Currency",IF(B.Premiums_DATA!H239=0,0,B.Premiums_DATA!H239),IF($C$4="Current Exchange rate",IF(B.Premiums_DATA!H239=0,0,B.Premiums_DATA!H239/ECO!R25),IF($C$4="Constant Exchange rate",IF(B.Premiums_DATA!H239=0,0,B.Premiums_DATA!H239/ECO!R60))))</f>
        <v>0</v>
      </c>
      <c r="J221" s="74">
        <f>IF($C$4="National Currency",IF(B.Premiums_DATA!I239=0,0,B.Premiums_DATA!I239),IF($C$4="Current Exchange rate",IF(B.Premiums_DATA!I239=0,0,B.Premiums_DATA!I239/ECO!S25),IF($C$4="Constant Exchange rate",IF(B.Premiums_DATA!I239=0,0,B.Premiums_DATA!I239/ECO!S60))))</f>
        <v>0</v>
      </c>
      <c r="K221" s="74">
        <f>IF($C$4="National Currency",IF(B.Premiums_DATA!J239=0,0,B.Premiums_DATA!J239),IF($C$4="Current Exchange rate",IF(B.Premiums_DATA!J239=0,0,B.Premiums_DATA!J239/ECO!T25),IF($C$4="Constant Exchange rate",IF(B.Premiums_DATA!J239=0,0,B.Premiums_DATA!J239/ECO!T60))))</f>
        <v>0</v>
      </c>
      <c r="L221" s="74">
        <f>IF($C$4="National Currency",IF(B.Premiums_DATA!K239=0,0,B.Premiums_DATA!K239),IF($C$4="Current Exchange rate",IF(B.Premiums_DATA!K239=0,0,B.Premiums_DATA!K239/ECO!U25),IF($C$4="Constant Exchange rate",IF(B.Premiums_DATA!K239=0,0,B.Premiums_DATA!K239/ECO!U60))))</f>
        <v>0</v>
      </c>
      <c r="M221" s="74">
        <f>IF($C$4="National Currency",IF(B.Premiums_DATA!L239=0,0,B.Premiums_DATA!L239),IF($C$4="Current Exchange rate",IF(B.Premiums_DATA!L239=0,0,B.Premiums_DATA!L239/ECO!V25),IF($C$4="Constant Exchange rate",IF(B.Premiums_DATA!L239=0,0,B.Premiums_DATA!L239/ECO!V60))))</f>
        <v>0</v>
      </c>
      <c r="N221" s="74">
        <f>IF($C$4="National Currency",IF(B.Premiums_DATA!M239=0,0,B.Premiums_DATA!M239),IF($C$4="Current Exchange rate",IF(B.Premiums_DATA!M239=0,0,B.Premiums_DATA!M239/ECO!W25),IF($C$4="Constant Exchange rate",IF(B.Premiums_DATA!M239=0,0,B.Premiums_DATA!M239/ECO!W60))))</f>
        <v>0</v>
      </c>
      <c r="O221" s="74">
        <f>IF($C$4="National Currency",IF(B.Premiums_DATA!N239=0,0,B.Premiums_DATA!N239),IF($C$4="Current Exchange rate",IF(B.Premiums_DATA!N239=0,0,B.Premiums_DATA!N239/ECO!X25),IF($C$4="Constant Exchange rate",IF(B.Premiums_DATA!N239=0,0,B.Premiums_DATA!N239/ECO!X60))))</f>
        <v>0</v>
      </c>
      <c r="P221" s="220">
        <f>IF($C$4="National Currency",IF(B.Premiums_DATA!O239=0,0,B.Premiums_DATA!O239),IF($C$4="Current Exchange rate",IF(B.Premiums_DATA!O239=0,0,B.Premiums_DATA!O239/ECO!Y25),IF($C$4="Constant Exchange rate",IF(B.Premiums_DATA!O239=0,0,B.Premiums_DATA!O239/ECO!Y60))))</f>
        <v>0</v>
      </c>
      <c r="Q221" s="48">
        <f t="shared" si="48"/>
        <v>0</v>
      </c>
      <c r="R221" s="48" t="str">
        <f t="shared" si="49"/>
        <v>-</v>
      </c>
      <c r="S221" s="48" t="str">
        <f t="shared" si="50"/>
        <v>-</v>
      </c>
    </row>
    <row r="222" spans="3:19" ht="15" x14ac:dyDescent="0.25">
      <c r="C222" s="256"/>
      <c r="D222" s="257"/>
      <c r="E222" s="45" t="s">
        <v>16</v>
      </c>
      <c r="F222" s="74">
        <f>IF($C$4="National Currency",IF(B.Premiums_DATA!E240=0,0,B.Premiums_DATA!E240),IF($C$4="Current Exchange rate",IF(B.Premiums_DATA!E240=0,0,B.Premiums_DATA!E240/ECO!O26),IF($C$4="Constant Exchange rate",IF(B.Premiums_DATA!E240=0,0,B.Premiums_DATA!E240/ECO!O61))))</f>
        <v>0</v>
      </c>
      <c r="G222" s="74">
        <f>IF($C$4="National Currency",IF(B.Premiums_DATA!F240=0,0,B.Premiums_DATA!F240),IF($C$4="Current Exchange rate",IF(B.Premiums_DATA!F240=0,0,B.Premiums_DATA!F240/ECO!P26),IF($C$4="Constant Exchange rate",IF(B.Premiums_DATA!F240=0,0,B.Premiums_DATA!F240/ECO!P61))))</f>
        <v>0</v>
      </c>
      <c r="H222" s="74">
        <f>IF($C$4="National Currency",IF(B.Premiums_DATA!G240=0,0,B.Premiums_DATA!G240),IF($C$4="Current Exchange rate",IF(B.Premiums_DATA!G240=0,0,B.Premiums_DATA!G240/ECO!Q26),IF($C$4="Constant Exchange rate",IF(B.Premiums_DATA!G240=0,0,B.Premiums_DATA!G240/ECO!Q61))))</f>
        <v>0</v>
      </c>
      <c r="I222" s="74">
        <f>IF($C$4="National Currency",IF(B.Premiums_DATA!H240=0,0,B.Premiums_DATA!H240),IF($C$4="Current Exchange rate",IF(B.Premiums_DATA!H240=0,0,B.Premiums_DATA!H240/ECO!R26),IF($C$4="Constant Exchange rate",IF(B.Premiums_DATA!H240=0,0,B.Premiums_DATA!H240/ECO!R61))))</f>
        <v>0</v>
      </c>
      <c r="J222" s="74">
        <f>IF($C$4="National Currency",IF(B.Premiums_DATA!I240=0,0,B.Premiums_DATA!I240),IF($C$4="Current Exchange rate",IF(B.Premiums_DATA!I240=0,0,B.Premiums_DATA!I240/ECO!S26),IF($C$4="Constant Exchange rate",IF(B.Premiums_DATA!I240=0,0,B.Premiums_DATA!I240/ECO!S61))))</f>
        <v>0</v>
      </c>
      <c r="K222" s="74">
        <f>IF($C$4="National Currency",IF(B.Premiums_DATA!J240=0,0,B.Premiums_DATA!J240),IF($C$4="Current Exchange rate",IF(B.Premiums_DATA!J240=0,0,B.Premiums_DATA!J240/ECO!T26),IF($C$4="Constant Exchange rate",IF(B.Premiums_DATA!J240=0,0,B.Premiums_DATA!J240/ECO!T61))))</f>
        <v>0</v>
      </c>
      <c r="L222" s="74">
        <f>IF($C$4="National Currency",IF(B.Premiums_DATA!K240=0,0,B.Premiums_DATA!K240),IF($C$4="Current Exchange rate",IF(B.Premiums_DATA!K240=0,0,B.Premiums_DATA!K240/ECO!U26),IF($C$4="Constant Exchange rate",IF(B.Premiums_DATA!K240=0,0,B.Premiums_DATA!K240/ECO!U61))))</f>
        <v>0</v>
      </c>
      <c r="M222" s="74">
        <f>IF($C$4="National Currency",IF(B.Premiums_DATA!L240=0,0,B.Premiums_DATA!L240),IF($C$4="Current Exchange rate",IF(B.Premiums_DATA!L240=0,0,B.Premiums_DATA!L240/ECO!V26),IF($C$4="Constant Exchange rate",IF(B.Premiums_DATA!L240=0,0,B.Premiums_DATA!L240/ECO!V61))))</f>
        <v>0</v>
      </c>
      <c r="N222" s="74">
        <f>IF($C$4="National Currency",IF(B.Premiums_DATA!M240=0,0,B.Premiums_DATA!M240),IF($C$4="Current Exchange rate",IF(B.Premiums_DATA!M240=0,0,B.Premiums_DATA!M240/ECO!W26),IF($C$4="Constant Exchange rate",IF(B.Premiums_DATA!M240=0,0,B.Premiums_DATA!M240/ECO!W61))))</f>
        <v>0</v>
      </c>
      <c r="O222" s="74">
        <f>IF($C$4="National Currency",IF(B.Premiums_DATA!N240=0,0,B.Premiums_DATA!N240),IF($C$4="Current Exchange rate",IF(B.Premiums_DATA!N240=0,0,B.Premiums_DATA!N240/ECO!X26),IF($C$4="Constant Exchange rate",IF(B.Premiums_DATA!N240=0,0,B.Premiums_DATA!N240/ECO!X61))))</f>
        <v>0</v>
      </c>
      <c r="P222" s="220">
        <f>IF($C$4="National Currency",IF(B.Premiums_DATA!O240=0,0,B.Premiums_DATA!O240),IF($C$4="Current Exchange rate",IF(B.Premiums_DATA!O240=0,0,B.Premiums_DATA!O240/ECO!Y26),IF($C$4="Constant Exchange rate",IF(B.Premiums_DATA!O240=0,0,B.Premiums_DATA!O240/ECO!Y61))))</f>
        <v>0</v>
      </c>
      <c r="Q222" s="48">
        <f t="shared" si="48"/>
        <v>0</v>
      </c>
      <c r="R222" s="48" t="str">
        <f t="shared" si="49"/>
        <v>-</v>
      </c>
      <c r="S222" s="48" t="str">
        <f t="shared" si="50"/>
        <v>-</v>
      </c>
    </row>
    <row r="223" spans="3:19" ht="15" x14ac:dyDescent="0.25">
      <c r="C223" s="256"/>
      <c r="D223" s="257"/>
      <c r="E223" s="45" t="s">
        <v>17</v>
      </c>
      <c r="F223" s="74">
        <f>IF($C$4="National Currency",IF(B.Premiums_DATA!E241=0,0,B.Premiums_DATA!E241),IF($C$4="Current Exchange rate",IF(B.Premiums_DATA!E241=0,0,B.Premiums_DATA!E241/ECO!O27),IF($C$4="Constant Exchange rate",IF(B.Premiums_DATA!E241=0,0,B.Premiums_DATA!E241/ECO!O62))))</f>
        <v>309</v>
      </c>
      <c r="G223" s="74">
        <f>IF($C$4="National Currency",IF(B.Premiums_DATA!F241=0,0,B.Premiums_DATA!F241),IF($C$4="Current Exchange rate",IF(B.Premiums_DATA!F241=0,0,B.Premiums_DATA!F241/ECO!P27),IF($C$4="Constant Exchange rate",IF(B.Premiums_DATA!F241=0,0,B.Premiums_DATA!F241/ECO!P62))))</f>
        <v>365</v>
      </c>
      <c r="H223" s="74">
        <f>IF($C$4="National Currency",IF(B.Premiums_DATA!G241=0,0,B.Premiums_DATA!G241),IF($C$4="Current Exchange rate",IF(B.Premiums_DATA!G241=0,0,B.Premiums_DATA!G241/ECO!Q27),IF($C$4="Constant Exchange rate",IF(B.Premiums_DATA!G241=0,0,B.Premiums_DATA!G241/ECO!Q62))))</f>
        <v>548</v>
      </c>
      <c r="I223" s="74">
        <f>IF($C$4="National Currency",IF(B.Premiums_DATA!H241=0,0,B.Premiums_DATA!H241),IF($C$4="Current Exchange rate",IF(B.Premiums_DATA!H241=0,0,B.Premiums_DATA!H241/ECO!R27),IF($C$4="Constant Exchange rate",IF(B.Premiums_DATA!H241=0,0,B.Premiums_DATA!H241/ECO!R62))))</f>
        <v>304</v>
      </c>
      <c r="J223" s="74">
        <f>IF($C$4="National Currency",IF(B.Premiums_DATA!I241=0,0,B.Premiums_DATA!I241),IF($C$4="Current Exchange rate",IF(B.Premiums_DATA!I241=0,0,B.Premiums_DATA!I241/ECO!S27),IF($C$4="Constant Exchange rate",IF(B.Premiums_DATA!I241=0,0,B.Premiums_DATA!I241/ECO!S62))))</f>
        <v>803</v>
      </c>
      <c r="K223" s="74">
        <f>IF($C$4="National Currency",IF(B.Premiums_DATA!J241=0,0,B.Premiums_DATA!J241),IF($C$4="Current Exchange rate",IF(B.Premiums_DATA!J241=0,0,B.Premiums_DATA!J241/ECO!T27),IF($C$4="Constant Exchange rate",IF(B.Premiums_DATA!J241=0,0,B.Premiums_DATA!J241/ECO!T62))))</f>
        <v>980</v>
      </c>
      <c r="L223" s="74">
        <f>IF($C$4="National Currency",IF(B.Premiums_DATA!K241=0,0,B.Premiums_DATA!K241),IF($C$4="Current Exchange rate",IF(B.Premiums_DATA!K241=0,0,B.Premiums_DATA!K241/ECO!U27),IF($C$4="Constant Exchange rate",IF(B.Premiums_DATA!K241=0,0,B.Premiums_DATA!K241/ECO!U62))))</f>
        <v>1085</v>
      </c>
      <c r="M223" s="74">
        <f>IF($C$4="National Currency",IF(B.Premiums_DATA!L241=0,0,B.Premiums_DATA!L241),IF($C$4="Current Exchange rate",IF(B.Premiums_DATA!L241=0,0,B.Premiums_DATA!L241/ECO!V27),IF($C$4="Constant Exchange rate",IF(B.Premiums_DATA!L241=0,0,B.Premiums_DATA!L241/ECO!V62))))</f>
        <v>1258</v>
      </c>
      <c r="N223" s="74">
        <f>IF($C$4="National Currency",IF(B.Premiums_DATA!M241=0,0,B.Premiums_DATA!M241),IF($C$4="Current Exchange rate",IF(B.Premiums_DATA!M241=0,0,B.Premiums_DATA!M241/ECO!W27),IF($C$4="Constant Exchange rate",IF(B.Premiums_DATA!M241=0,0,B.Premiums_DATA!M241/ECO!W62))))</f>
        <v>821</v>
      </c>
      <c r="O223" s="74">
        <f>IF($C$4="National Currency",IF(B.Premiums_DATA!N241=0,0,B.Premiums_DATA!N241),IF($C$4="Current Exchange rate",IF(B.Premiums_DATA!N241=0,0,B.Premiums_DATA!N241/ECO!X27),IF($C$4="Constant Exchange rate",IF(B.Premiums_DATA!N241=0,0,B.Premiums_DATA!N241/ECO!X62))))</f>
        <v>1282</v>
      </c>
      <c r="P223" s="220">
        <f>IF($C$4="National Currency",IF(B.Premiums_DATA!O241=0,0,B.Premiums_DATA!O241),IF($C$4="Current Exchange rate",IF(B.Premiums_DATA!O241=0,0,B.Premiums_DATA!O241/ECO!Y27),IF($C$4="Constant Exchange rate",IF(B.Premiums_DATA!O241=0,0,B.Premiums_DATA!O241/ECO!Y62))))</f>
        <v>0</v>
      </c>
      <c r="Q223" s="48">
        <f t="shared" si="48"/>
        <v>0.27027790402277596</v>
      </c>
      <c r="R223" s="48">
        <f t="shared" si="49"/>
        <v>0.56151035322777099</v>
      </c>
      <c r="S223" s="48">
        <f t="shared" si="50"/>
        <v>3.1488673139158578</v>
      </c>
    </row>
    <row r="224" spans="3:19" ht="15" x14ac:dyDescent="0.25">
      <c r="C224" s="256"/>
      <c r="D224" s="257"/>
      <c r="E224" s="45" t="s">
        <v>18</v>
      </c>
      <c r="F224" s="74">
        <f>IF($C$4="National Currency",IF(B.Premiums_DATA!E242=0,0,B.Premiums_DATA!E242),IF($C$4="Current Exchange rate",IF(B.Premiums_DATA!E242=0,0,B.Premiums_DATA!E242/ECO!O28),IF($C$4="Constant Exchange rate",IF(B.Premiums_DATA!E242=0,0,B.Premiums_DATA!E242/ECO!O63))))</f>
        <v>0</v>
      </c>
      <c r="G224" s="74">
        <f>IF($C$4="National Currency",IF(B.Premiums_DATA!F242=0,0,B.Premiums_DATA!F242),IF($C$4="Current Exchange rate",IF(B.Premiums_DATA!F242=0,0,B.Premiums_DATA!F242/ECO!P28),IF($C$4="Constant Exchange rate",IF(B.Premiums_DATA!F242=0,0,B.Premiums_DATA!F242/ECO!P63))))</f>
        <v>0</v>
      </c>
      <c r="H224" s="74">
        <f>IF($C$4="National Currency",IF(B.Premiums_DATA!G242=0,0,B.Premiums_DATA!G242),IF($C$4="Current Exchange rate",IF(B.Premiums_DATA!G242=0,0,B.Premiums_DATA!G242/ECO!Q28),IF($C$4="Constant Exchange rate",IF(B.Premiums_DATA!G242=0,0,B.Premiums_DATA!G242/ECO!Q63))))</f>
        <v>0</v>
      </c>
      <c r="I224" s="74">
        <f>IF($C$4="National Currency",IF(B.Premiums_DATA!H242=0,0,B.Premiums_DATA!H242),IF($C$4="Current Exchange rate",IF(B.Premiums_DATA!H242=0,0,B.Premiums_DATA!H242/ECO!R28),IF($C$4="Constant Exchange rate",IF(B.Premiums_DATA!H242=0,0,B.Premiums_DATA!H242/ECO!R63))))</f>
        <v>0</v>
      </c>
      <c r="J224" s="74">
        <f>IF($C$4="National Currency",IF(B.Premiums_DATA!I242=0,0,B.Premiums_DATA!I242),IF($C$4="Current Exchange rate",IF(B.Premiums_DATA!I242=0,0,B.Premiums_DATA!I242/ECO!S28),IF($C$4="Constant Exchange rate",IF(B.Premiums_DATA!I242=0,0,B.Premiums_DATA!I242/ECO!S63))))</f>
        <v>0</v>
      </c>
      <c r="K224" s="74">
        <f>IF($C$4="National Currency",IF(B.Premiums_DATA!J242=0,0,B.Premiums_DATA!J242),IF($C$4="Current Exchange rate",IF(B.Premiums_DATA!J242=0,0,B.Premiums_DATA!J242/ECO!T28),IF($C$4="Constant Exchange rate",IF(B.Premiums_DATA!J242=0,0,B.Premiums_DATA!J242/ECO!T63))))</f>
        <v>0</v>
      </c>
      <c r="L224" s="74">
        <f>IF($C$4="National Currency",IF(B.Premiums_DATA!K242=0,0,B.Premiums_DATA!K242),IF($C$4="Current Exchange rate",IF(B.Premiums_DATA!K242=0,0,B.Premiums_DATA!K242/ECO!U28),IF($C$4="Constant Exchange rate",IF(B.Premiums_DATA!K242=0,0,B.Premiums_DATA!K242/ECO!U63))))</f>
        <v>0</v>
      </c>
      <c r="M224" s="74">
        <f>IF($C$4="National Currency",IF(B.Premiums_DATA!L242=0,0,B.Premiums_DATA!L242),IF($C$4="Current Exchange rate",IF(B.Premiums_DATA!L242=0,0,B.Premiums_DATA!L242/ECO!V28),IF($C$4="Constant Exchange rate",IF(B.Premiums_DATA!L242=0,0,B.Premiums_DATA!L242/ECO!V63))))</f>
        <v>0</v>
      </c>
      <c r="N224" s="74">
        <f>IF($C$4="National Currency",IF(B.Premiums_DATA!M242=0,0,B.Premiums_DATA!M242),IF($C$4="Current Exchange rate",IF(B.Premiums_DATA!M242=0,0,B.Premiums_DATA!M242/ECO!W28),IF($C$4="Constant Exchange rate",IF(B.Premiums_DATA!M242=0,0,B.Premiums_DATA!M242/ECO!W63))))</f>
        <v>0</v>
      </c>
      <c r="O224" s="74">
        <f>IF($C$4="National Currency",IF(B.Premiums_DATA!N242=0,0,B.Premiums_DATA!N242),IF($C$4="Current Exchange rate",IF(B.Premiums_DATA!N242=0,0,B.Premiums_DATA!N242/ECO!X28),IF($C$4="Constant Exchange rate",IF(B.Premiums_DATA!N242=0,0,B.Premiums_DATA!N242/ECO!X63))))</f>
        <v>0</v>
      </c>
      <c r="P224" s="220">
        <f>IF($C$4="National Currency",IF(B.Premiums_DATA!O242=0,0,B.Premiums_DATA!O242),IF($C$4="Current Exchange rate",IF(B.Premiums_DATA!O242=0,0,B.Premiums_DATA!O242/ECO!Y28),IF($C$4="Constant Exchange rate",IF(B.Premiums_DATA!O242=0,0,B.Premiums_DATA!O242/ECO!Y63))))</f>
        <v>0</v>
      </c>
      <c r="Q224" s="48">
        <f t="shared" si="48"/>
        <v>0</v>
      </c>
      <c r="R224" s="48" t="str">
        <f t="shared" si="49"/>
        <v>-</v>
      </c>
      <c r="S224" s="48" t="str">
        <f t="shared" si="50"/>
        <v>-</v>
      </c>
    </row>
    <row r="225" spans="3:19" ht="15" x14ac:dyDescent="0.25">
      <c r="C225" s="256"/>
      <c r="D225" s="257"/>
      <c r="E225" s="45" t="s">
        <v>19</v>
      </c>
      <c r="F225" s="74">
        <f>IF($C$4="National Currency",IF(B.Premiums_DATA!E243=0,0,B.Premiums_DATA!E243),IF($C$4="Current Exchange rate",IF(B.Premiums_DATA!E243=0,0,B.Premiums_DATA!E243/ECO!O29),IF($C$4="Constant Exchange rate",IF(B.Premiums_DATA!E243=0,0,B.Premiums_DATA!E243/ECO!O64))))</f>
        <v>0</v>
      </c>
      <c r="G225" s="74">
        <f>IF($C$4="National Currency",IF(B.Premiums_DATA!F243=0,0,B.Premiums_DATA!F243),IF($C$4="Current Exchange rate",IF(B.Premiums_DATA!F243=0,0,B.Premiums_DATA!F243/ECO!P29),IF($C$4="Constant Exchange rate",IF(B.Premiums_DATA!F243=0,0,B.Premiums_DATA!F243/ECO!P64))))</f>
        <v>0</v>
      </c>
      <c r="H225" s="74">
        <f>IF($C$4="National Currency",IF(B.Premiums_DATA!G243=0,0,B.Premiums_DATA!G243),IF($C$4="Current Exchange rate",IF(B.Premiums_DATA!G243=0,0,B.Premiums_DATA!G243/ECO!Q29),IF($C$4="Constant Exchange rate",IF(B.Premiums_DATA!G243=0,0,B.Premiums_DATA!G243/ECO!Q64))))</f>
        <v>0</v>
      </c>
      <c r="I225" s="74">
        <f>IF($C$4="National Currency",IF(B.Premiums_DATA!H243=0,0,B.Premiums_DATA!H243),IF($C$4="Current Exchange rate",IF(B.Premiums_DATA!H243=0,0,B.Premiums_DATA!H243/ECO!R29),IF($C$4="Constant Exchange rate",IF(B.Premiums_DATA!H243=0,0,B.Premiums_DATA!H243/ECO!R64))))</f>
        <v>0</v>
      </c>
      <c r="J225" s="74">
        <f>IF($C$4="National Currency",IF(B.Premiums_DATA!I243=0,0,B.Premiums_DATA!I243),IF($C$4="Current Exchange rate",IF(B.Premiums_DATA!I243=0,0,B.Premiums_DATA!I243/ECO!S29),IF($C$4="Constant Exchange rate",IF(B.Premiums_DATA!I243=0,0,B.Premiums_DATA!I243/ECO!S64))))</f>
        <v>0</v>
      </c>
      <c r="K225" s="74">
        <f>IF($C$4="National Currency",IF(B.Premiums_DATA!J243=0,0,B.Premiums_DATA!J243),IF($C$4="Current Exchange rate",IF(B.Premiums_DATA!J243=0,0,B.Premiums_DATA!J243/ECO!T29),IF($C$4="Constant Exchange rate",IF(B.Premiums_DATA!J243=0,0,B.Premiums_DATA!J243/ECO!T64))))</f>
        <v>0</v>
      </c>
      <c r="L225" s="74">
        <f>IF($C$4="National Currency",IF(B.Premiums_DATA!K243=0,0,B.Premiums_DATA!K243),IF($C$4="Current Exchange rate",IF(B.Premiums_DATA!K243=0,0,B.Premiums_DATA!K243/ECO!U29),IF($C$4="Constant Exchange rate",IF(B.Premiums_DATA!K243=0,0,B.Premiums_DATA!K243/ECO!U64))))</f>
        <v>0</v>
      </c>
      <c r="M225" s="74">
        <f>IF($C$4="National Currency",IF(B.Premiums_DATA!L243=0,0,B.Premiums_DATA!L243),IF($C$4="Current Exchange rate",IF(B.Premiums_DATA!L243=0,0,B.Premiums_DATA!L243/ECO!V29),IF($C$4="Constant Exchange rate",IF(B.Premiums_DATA!L243=0,0,B.Premiums_DATA!L243/ECO!V64))))</f>
        <v>0</v>
      </c>
      <c r="N225" s="74">
        <f>IF($C$4="National Currency",IF(B.Premiums_DATA!M243=0,0,B.Premiums_DATA!M243),IF($C$4="Current Exchange rate",IF(B.Premiums_DATA!M243=0,0,B.Premiums_DATA!M243/ECO!W29),IF($C$4="Constant Exchange rate",IF(B.Premiums_DATA!M243=0,0,B.Premiums_DATA!M243/ECO!W64))))</f>
        <v>0</v>
      </c>
      <c r="O225" s="74">
        <f>IF($C$4="National Currency",IF(B.Premiums_DATA!N243=0,0,B.Premiums_DATA!N243),IF($C$4="Current Exchange rate",IF(B.Premiums_DATA!N243=0,0,B.Premiums_DATA!N243/ECO!X29),IF($C$4="Constant Exchange rate",IF(B.Premiums_DATA!N243=0,0,B.Premiums_DATA!N243/ECO!X64))))</f>
        <v>0</v>
      </c>
      <c r="P225" s="220">
        <f>IF($C$4="National Currency",IF(B.Premiums_DATA!O243=0,0,B.Premiums_DATA!O243),IF($C$4="Current Exchange rate",IF(B.Premiums_DATA!O243=0,0,B.Premiums_DATA!O243/ECO!Y29),IF($C$4="Constant Exchange rate",IF(B.Premiums_DATA!O243=0,0,B.Premiums_DATA!O243/ECO!Y64))))</f>
        <v>0</v>
      </c>
      <c r="Q225" s="48">
        <f t="shared" si="48"/>
        <v>0</v>
      </c>
      <c r="R225" s="48" t="str">
        <f t="shared" si="49"/>
        <v>-</v>
      </c>
      <c r="S225" s="48" t="str">
        <f t="shared" si="50"/>
        <v>-</v>
      </c>
    </row>
    <row r="226" spans="3:19" ht="15" x14ac:dyDescent="0.25">
      <c r="C226" s="256"/>
      <c r="D226" s="257"/>
      <c r="E226" s="45" t="s">
        <v>20</v>
      </c>
      <c r="F226" s="74">
        <f>IF($C$4="National Currency",IF(B.Premiums_DATA!E244=0,0,B.Premiums_DATA!E244),IF($C$4="Current Exchange rate",IF(B.Premiums_DATA!E244=0,0,B.Premiums_DATA!E244/ECO!O30),IF($C$4="Constant Exchange rate",IF(B.Premiums_DATA!E244=0,0,B.Premiums_DATA!E244/ECO!O65))))</f>
        <v>0</v>
      </c>
      <c r="G226" s="74">
        <f>IF($C$4="National Currency",IF(B.Premiums_DATA!F244=0,0,B.Premiums_DATA!F244),IF($C$4="Current Exchange rate",IF(B.Premiums_DATA!F244=0,0,B.Premiums_DATA!F244/ECO!P30),IF($C$4="Constant Exchange rate",IF(B.Premiums_DATA!F244=0,0,B.Premiums_DATA!F244/ECO!P65))))</f>
        <v>0</v>
      </c>
      <c r="H226" s="74">
        <f>IF($C$4="National Currency",IF(B.Premiums_DATA!G244=0,0,B.Premiums_DATA!G244),IF($C$4="Current Exchange rate",IF(B.Premiums_DATA!G244=0,0,B.Premiums_DATA!G244/ECO!Q30),IF($C$4="Constant Exchange rate",IF(B.Premiums_DATA!G244=0,0,B.Premiums_DATA!G244/ECO!Q65))))</f>
        <v>0</v>
      </c>
      <c r="I226" s="74">
        <f>IF($C$4="National Currency",IF(B.Premiums_DATA!H244=0,0,B.Premiums_DATA!H244),IF($C$4="Current Exchange rate",IF(B.Premiums_DATA!H244=0,0,B.Premiums_DATA!H244/ECO!R30),IF($C$4="Constant Exchange rate",IF(B.Premiums_DATA!H244=0,0,B.Premiums_DATA!H244/ECO!R65))))</f>
        <v>0</v>
      </c>
      <c r="J226" s="74">
        <f>IF($C$4="National Currency",IF(B.Premiums_DATA!I244=0,0,B.Premiums_DATA!I244),IF($C$4="Current Exchange rate",IF(B.Premiums_DATA!I244=0,0,B.Premiums_DATA!I244/ECO!S30),IF($C$4="Constant Exchange rate",IF(B.Premiums_DATA!I244=0,0,B.Premiums_DATA!I244/ECO!S65))))</f>
        <v>0</v>
      </c>
      <c r="K226" s="74">
        <f>IF($C$4="National Currency",IF(B.Premiums_DATA!J244=0,0,B.Premiums_DATA!J244),IF($C$4="Current Exchange rate",IF(B.Premiums_DATA!J244=0,0,B.Premiums_DATA!J244/ECO!T30),IF($C$4="Constant Exchange rate",IF(B.Premiums_DATA!J244=0,0,B.Premiums_DATA!J244/ECO!T65))))</f>
        <v>0</v>
      </c>
      <c r="L226" s="74">
        <f>IF($C$4="National Currency",IF(B.Premiums_DATA!K244=0,0,B.Premiums_DATA!K244),IF($C$4="Current Exchange rate",IF(B.Premiums_DATA!K244=0,0,B.Premiums_DATA!K244/ECO!U30),IF($C$4="Constant Exchange rate",IF(B.Premiums_DATA!K244=0,0,B.Premiums_DATA!K244/ECO!U65))))</f>
        <v>0</v>
      </c>
      <c r="M226" s="74">
        <f>IF($C$4="National Currency",IF(B.Premiums_DATA!L244=0,0,B.Premiums_DATA!L244),IF($C$4="Current Exchange rate",IF(B.Premiums_DATA!L244=0,0,B.Premiums_DATA!L244/ECO!V30),IF($C$4="Constant Exchange rate",IF(B.Premiums_DATA!L244=0,0,B.Premiums_DATA!L244/ECO!V65))))</f>
        <v>0</v>
      </c>
      <c r="N226" s="74">
        <f>IF($C$4="National Currency",IF(B.Premiums_DATA!M244=0,0,B.Premiums_DATA!M244),IF($C$4="Current Exchange rate",IF(B.Premiums_DATA!M244=0,0,B.Premiums_DATA!M244/ECO!W30),IF($C$4="Constant Exchange rate",IF(B.Premiums_DATA!M244=0,0,B.Premiums_DATA!M244/ECO!W65))))</f>
        <v>0</v>
      </c>
      <c r="O226" s="74">
        <f>IF($C$4="National Currency",IF(B.Premiums_DATA!N244=0,0,B.Premiums_DATA!N244),IF($C$4="Current Exchange rate",IF(B.Premiums_DATA!N244=0,0,B.Premiums_DATA!N244/ECO!X30),IF($C$4="Constant Exchange rate",IF(B.Premiums_DATA!N244=0,0,B.Premiums_DATA!N244/ECO!X65))))</f>
        <v>0</v>
      </c>
      <c r="P226" s="220">
        <f>IF($C$4="National Currency",IF(B.Premiums_DATA!O244=0,0,B.Premiums_DATA!O244),IF($C$4="Current Exchange rate",IF(B.Premiums_DATA!O244=0,0,B.Premiums_DATA!O244/ECO!Y30),IF($C$4="Constant Exchange rate",IF(B.Premiums_DATA!O244=0,0,B.Premiums_DATA!O244/ECO!Y65))))</f>
        <v>0</v>
      </c>
      <c r="Q226" s="48">
        <f t="shared" si="48"/>
        <v>0</v>
      </c>
      <c r="R226" s="48" t="str">
        <f t="shared" si="49"/>
        <v>-</v>
      </c>
      <c r="S226" s="48" t="str">
        <f t="shared" si="50"/>
        <v>-</v>
      </c>
    </row>
    <row r="227" spans="3:19" ht="15" x14ac:dyDescent="0.25">
      <c r="C227" s="256"/>
      <c r="D227" s="257"/>
      <c r="E227" s="45" t="s">
        <v>21</v>
      </c>
      <c r="F227" s="74">
        <f>IF($C$4="National Currency",IF(B.Premiums_DATA!E245=0,0,B.Premiums_DATA!E245),IF($C$4="Current Exchange rate",IF(B.Premiums_DATA!E245=0,0,B.Premiums_DATA!E245/ECO!O31),IF($C$4="Constant Exchange rate",IF(B.Premiums_DATA!E245=0,0,B.Premiums_DATA!E245/ECO!O66))))</f>
        <v>0</v>
      </c>
      <c r="G227" s="74">
        <f>IF($C$4="National Currency",IF(B.Premiums_DATA!F245=0,0,B.Premiums_DATA!F245),IF($C$4="Current Exchange rate",IF(B.Premiums_DATA!F245=0,0,B.Premiums_DATA!F245/ECO!P31),IF($C$4="Constant Exchange rate",IF(B.Premiums_DATA!F245=0,0,B.Premiums_DATA!F245/ECO!P66))))</f>
        <v>0</v>
      </c>
      <c r="H227" s="74">
        <f>IF($C$4="National Currency",IF(B.Premiums_DATA!G245=0,0,B.Premiums_DATA!G245),IF($C$4="Current Exchange rate",IF(B.Premiums_DATA!G245=0,0,B.Premiums_DATA!G245/ECO!Q31),IF($C$4="Constant Exchange rate",IF(B.Premiums_DATA!G245=0,0,B.Premiums_DATA!G245/ECO!Q66))))</f>
        <v>0</v>
      </c>
      <c r="I227" s="74">
        <f>IF($C$4="National Currency",IF(B.Premiums_DATA!H245=0,0,B.Premiums_DATA!H245),IF($C$4="Current Exchange rate",IF(B.Premiums_DATA!H245=0,0,B.Premiums_DATA!H245/ECO!R31),IF($C$4="Constant Exchange rate",IF(B.Premiums_DATA!H245=0,0,B.Premiums_DATA!H245/ECO!R66))))</f>
        <v>0</v>
      </c>
      <c r="J227" s="74">
        <f>IF($C$4="National Currency",IF(B.Premiums_DATA!I245=0,0,B.Premiums_DATA!I245),IF($C$4="Current Exchange rate",IF(B.Premiums_DATA!I245=0,0,B.Premiums_DATA!I245/ECO!S31),IF($C$4="Constant Exchange rate",IF(B.Premiums_DATA!I245=0,0,B.Premiums_DATA!I245/ECO!S66))))</f>
        <v>0</v>
      </c>
      <c r="K227" s="74">
        <f>IF($C$4="National Currency",IF(B.Premiums_DATA!J245=0,0,B.Premiums_DATA!J245),IF($C$4="Current Exchange rate",IF(B.Premiums_DATA!J245=0,0,B.Premiums_DATA!J245/ECO!T31),IF($C$4="Constant Exchange rate",IF(B.Premiums_DATA!J245=0,0,B.Premiums_DATA!J245/ECO!T66))))</f>
        <v>0</v>
      </c>
      <c r="L227" s="74">
        <f>IF($C$4="National Currency",IF(B.Premiums_DATA!K245=0,0,B.Premiums_DATA!K245),IF($C$4="Current Exchange rate",IF(B.Premiums_DATA!K245=0,0,B.Premiums_DATA!K245/ECO!U31),IF($C$4="Constant Exchange rate",IF(B.Premiums_DATA!K245=0,0,B.Premiums_DATA!K245/ECO!U66))))</f>
        <v>0</v>
      </c>
      <c r="M227" s="74">
        <f>IF($C$4="National Currency",IF(B.Premiums_DATA!L245=0,0,B.Premiums_DATA!L245),IF($C$4="Current Exchange rate",IF(B.Premiums_DATA!L245=0,0,B.Premiums_DATA!L245/ECO!V31),IF($C$4="Constant Exchange rate",IF(B.Premiums_DATA!L245=0,0,B.Premiums_DATA!L245/ECO!V66))))</f>
        <v>0</v>
      </c>
      <c r="N227" s="74">
        <f>IF($C$4="National Currency",IF(B.Premiums_DATA!M245=0,0,B.Premiums_DATA!M245),IF($C$4="Current Exchange rate",IF(B.Premiums_DATA!M245=0,0,B.Premiums_DATA!M245/ECO!W31),IF($C$4="Constant Exchange rate",IF(B.Premiums_DATA!M245=0,0,B.Premiums_DATA!M245/ECO!W66))))</f>
        <v>0</v>
      </c>
      <c r="O227" s="74">
        <f>IF($C$4="National Currency",IF(B.Premiums_DATA!N245=0,0,B.Premiums_DATA!N245),IF($C$4="Current Exchange rate",IF(B.Premiums_DATA!N245=0,0,B.Premiums_DATA!N245/ECO!X31),IF($C$4="Constant Exchange rate",IF(B.Premiums_DATA!N245=0,0,B.Premiums_DATA!N245/ECO!X66))))</f>
        <v>0.3</v>
      </c>
      <c r="P227" s="220">
        <f>IF($C$4="National Currency",IF(B.Premiums_DATA!O245=0,0,B.Premiums_DATA!O245),IF($C$4="Current Exchange rate",IF(B.Premiums_DATA!O245=0,0,B.Premiums_DATA!O245/ECO!Y31),IF($C$4="Constant Exchange rate",IF(B.Premiums_DATA!O245=0,0,B.Premiums_DATA!O245/ECO!Y66))))</f>
        <v>0</v>
      </c>
      <c r="Q227" s="48">
        <f t="shared" si="48"/>
        <v>6.3247559443707315E-5</v>
      </c>
      <c r="R227" s="48" t="str">
        <f t="shared" si="49"/>
        <v>-</v>
      </c>
      <c r="S227" s="48" t="str">
        <f t="shared" si="50"/>
        <v>-</v>
      </c>
    </row>
    <row r="228" spans="3:19" ht="15" x14ac:dyDescent="0.25">
      <c r="C228" s="256"/>
      <c r="D228" s="257"/>
      <c r="E228" s="45" t="s">
        <v>22</v>
      </c>
      <c r="F228" s="74">
        <f>IF($C$4="National Currency",IF(B.Premiums_DATA!E246=0,0,B.Premiums_DATA!E246),IF($C$4="Current Exchange rate",IF(B.Premiums_DATA!E246=0,0,B.Premiums_DATA!E246/ECO!O32),IF($C$4="Constant Exchange rate",IF(B.Premiums_DATA!E246=0,0,B.Premiums_DATA!E246/ECO!O67))))</f>
        <v>0</v>
      </c>
      <c r="G228" s="74">
        <f>IF($C$4="National Currency",IF(B.Premiums_DATA!F246=0,0,B.Premiums_DATA!F246),IF($C$4="Current Exchange rate",IF(B.Premiums_DATA!F246=0,0,B.Premiums_DATA!F246/ECO!P32),IF($C$4="Constant Exchange rate",IF(B.Premiums_DATA!F246=0,0,B.Premiums_DATA!F246/ECO!P67))))</f>
        <v>0</v>
      </c>
      <c r="H228" s="74">
        <f>IF($C$4="National Currency",IF(B.Premiums_DATA!G246=0,0,B.Premiums_DATA!G246),IF($C$4="Current Exchange rate",IF(B.Premiums_DATA!G246=0,0,B.Premiums_DATA!G246/ECO!Q32),IF($C$4="Constant Exchange rate",IF(B.Premiums_DATA!G246=0,0,B.Premiums_DATA!G246/ECO!Q67))))</f>
        <v>0</v>
      </c>
      <c r="I228" s="74">
        <f>IF($C$4="National Currency",IF(B.Premiums_DATA!H246=0,0,B.Premiums_DATA!H246),IF($C$4="Current Exchange rate",IF(B.Premiums_DATA!H246=0,0,B.Premiums_DATA!H246/ECO!R32),IF($C$4="Constant Exchange rate",IF(B.Premiums_DATA!H246=0,0,B.Premiums_DATA!H246/ECO!R67))))</f>
        <v>0</v>
      </c>
      <c r="J228" s="74">
        <f>IF($C$4="National Currency",IF(B.Premiums_DATA!I246=0,0,B.Premiums_DATA!I246),IF($C$4="Current Exchange rate",IF(B.Premiums_DATA!I246=0,0,B.Premiums_DATA!I246/ECO!S32),IF($C$4="Constant Exchange rate",IF(B.Premiums_DATA!I246=0,0,B.Premiums_DATA!I246/ECO!S67))))</f>
        <v>0</v>
      </c>
      <c r="K228" s="74">
        <f>IF($C$4="National Currency",IF(B.Premiums_DATA!J246=0,0,B.Premiums_DATA!J246),IF($C$4="Current Exchange rate",IF(B.Premiums_DATA!J246=0,0,B.Premiums_DATA!J246/ECO!T32),IF($C$4="Constant Exchange rate",IF(B.Premiums_DATA!J246=0,0,B.Premiums_DATA!J246/ECO!T67))))</f>
        <v>0</v>
      </c>
      <c r="L228" s="74">
        <f>IF($C$4="National Currency",IF(B.Premiums_DATA!K246=0,0,B.Premiums_DATA!K246),IF($C$4="Current Exchange rate",IF(B.Premiums_DATA!K246=0,0,B.Premiums_DATA!K246/ECO!U32),IF($C$4="Constant Exchange rate",IF(B.Premiums_DATA!K246=0,0,B.Premiums_DATA!K246/ECO!U67))))</f>
        <v>0</v>
      </c>
      <c r="M228" s="74">
        <f>IF($C$4="National Currency",IF(B.Premiums_DATA!L246=0,0,B.Premiums_DATA!L246),IF($C$4="Current Exchange rate",IF(B.Premiums_DATA!L246=0,0,B.Premiums_DATA!L246/ECO!V32),IF($C$4="Constant Exchange rate",IF(B.Premiums_DATA!L246=0,0,B.Premiums_DATA!L246/ECO!V67))))</f>
        <v>0</v>
      </c>
      <c r="N228" s="74">
        <f>IF($C$4="National Currency",IF(B.Premiums_DATA!M246=0,0,B.Premiums_DATA!M246),IF($C$4="Current Exchange rate",IF(B.Premiums_DATA!M246=0,0,B.Premiums_DATA!M246/ECO!W32),IF($C$4="Constant Exchange rate",IF(B.Premiums_DATA!M246=0,0,B.Premiums_DATA!M246/ECO!W67))))</f>
        <v>0</v>
      </c>
      <c r="O228" s="74">
        <f>IF($C$4="National Currency",IF(B.Premiums_DATA!N246=0,0,B.Premiums_DATA!N246),IF($C$4="Current Exchange rate",IF(B.Premiums_DATA!N246=0,0,B.Premiums_DATA!N246/ECO!X32),IF($C$4="Constant Exchange rate",IF(B.Premiums_DATA!N246=0,0,B.Premiums_DATA!N246/ECO!X67))))</f>
        <v>0</v>
      </c>
      <c r="P228" s="220">
        <f>IF($C$4="National Currency",IF(B.Premiums_DATA!O246=0,0,B.Premiums_DATA!O246),IF($C$4="Current Exchange rate",IF(B.Premiums_DATA!O246=0,0,B.Premiums_DATA!O246/ECO!Y32),IF($C$4="Constant Exchange rate",IF(B.Premiums_DATA!O246=0,0,B.Premiums_DATA!O246/ECO!Y67))))</f>
        <v>0</v>
      </c>
      <c r="Q228" s="48">
        <f t="shared" si="48"/>
        <v>0</v>
      </c>
      <c r="R228" s="48" t="str">
        <f t="shared" si="49"/>
        <v>-</v>
      </c>
      <c r="S228" s="48" t="str">
        <f t="shared" si="50"/>
        <v>-</v>
      </c>
    </row>
    <row r="229" spans="3:19" ht="15" x14ac:dyDescent="0.25">
      <c r="C229" s="256"/>
      <c r="D229" s="257"/>
      <c r="E229" s="45" t="s">
        <v>23</v>
      </c>
      <c r="F229" s="74">
        <f>IF($C$4="National Currency",IF(B.Premiums_DATA!E247=0,0,B.Premiums_DATA!E247),IF($C$4="Current Exchange rate",IF(B.Premiums_DATA!E247=0,0,B.Premiums_DATA!E247/ECO!O33),IF($C$4="Constant Exchange rate",IF(B.Premiums_DATA!E247=0,0,B.Premiums_DATA!E247/ECO!O68))))</f>
        <v>0</v>
      </c>
      <c r="G229" s="74">
        <f>IF($C$4="National Currency",IF(B.Premiums_DATA!F247=0,0,B.Premiums_DATA!F247),IF($C$4="Current Exchange rate",IF(B.Premiums_DATA!F247=0,0,B.Premiums_DATA!F247/ECO!P33),IF($C$4="Constant Exchange rate",IF(B.Premiums_DATA!F247=0,0,B.Premiums_DATA!F247/ECO!P68))))</f>
        <v>0</v>
      </c>
      <c r="H229" s="74">
        <f>IF($C$4="National Currency",IF(B.Premiums_DATA!G247=0,0,B.Premiums_DATA!G247),IF($C$4="Current Exchange rate",IF(B.Premiums_DATA!G247=0,0,B.Premiums_DATA!G247/ECO!Q33),IF($C$4="Constant Exchange rate",IF(B.Premiums_DATA!G247=0,0,B.Premiums_DATA!G247/ECO!Q68))))</f>
        <v>0</v>
      </c>
      <c r="I229" s="74">
        <f>IF($C$4="National Currency",IF(B.Premiums_DATA!H247=0,0,B.Premiums_DATA!H247),IF($C$4="Current Exchange rate",IF(B.Premiums_DATA!H247=0,0,B.Premiums_DATA!H247/ECO!R33),IF($C$4="Constant Exchange rate",IF(B.Premiums_DATA!H247=0,0,B.Premiums_DATA!H247/ECO!R68))))</f>
        <v>0</v>
      </c>
      <c r="J229" s="74">
        <f>IF($C$4="National Currency",IF(B.Premiums_DATA!I247=0,0,B.Premiums_DATA!I247),IF($C$4="Current Exchange rate",IF(B.Premiums_DATA!I247=0,0,B.Premiums_DATA!I247/ECO!S33),IF($C$4="Constant Exchange rate",IF(B.Premiums_DATA!I247=0,0,B.Premiums_DATA!I247/ECO!S68))))</f>
        <v>0</v>
      </c>
      <c r="K229" s="74">
        <f>IF($C$4="National Currency",IF(B.Premiums_DATA!J247=0,0,B.Premiums_DATA!J247),IF($C$4="Current Exchange rate",IF(B.Premiums_DATA!J247=0,0,B.Premiums_DATA!J247/ECO!T33),IF($C$4="Constant Exchange rate",IF(B.Premiums_DATA!J247=0,0,B.Premiums_DATA!J247/ECO!T68))))</f>
        <v>0</v>
      </c>
      <c r="L229" s="74">
        <f>IF($C$4="National Currency",IF(B.Premiums_DATA!K247=0,0,B.Premiums_DATA!K247),IF($C$4="Current Exchange rate",IF(B.Premiums_DATA!K247=0,0,B.Premiums_DATA!K247/ECO!U33),IF($C$4="Constant Exchange rate",IF(B.Premiums_DATA!K247=0,0,B.Premiums_DATA!K247/ECO!U68))))</f>
        <v>0</v>
      </c>
      <c r="M229" s="74">
        <f>IF($C$4="National Currency",IF(B.Premiums_DATA!L247=0,0,B.Premiums_DATA!L247),IF($C$4="Current Exchange rate",IF(B.Premiums_DATA!L247=0,0,B.Premiums_DATA!L247/ECO!V33),IF($C$4="Constant Exchange rate",IF(B.Premiums_DATA!L247=0,0,B.Premiums_DATA!L247/ECO!V68))))</f>
        <v>0</v>
      </c>
      <c r="N229" s="74">
        <f>IF($C$4="National Currency",IF(B.Premiums_DATA!M247=0,0,B.Premiums_DATA!M247),IF($C$4="Current Exchange rate",IF(B.Premiums_DATA!M247=0,0,B.Premiums_DATA!M247/ECO!W33),IF($C$4="Constant Exchange rate",IF(B.Premiums_DATA!M247=0,0,B.Premiums_DATA!M247/ECO!W68))))</f>
        <v>0</v>
      </c>
      <c r="O229" s="74">
        <f>IF($C$4="National Currency",IF(B.Premiums_DATA!N247=0,0,B.Premiums_DATA!N247),IF($C$4="Current Exchange rate",IF(B.Premiums_DATA!N247=0,0,B.Premiums_DATA!N247/ECO!X33),IF($C$4="Constant Exchange rate",IF(B.Premiums_DATA!N247=0,0,B.Premiums_DATA!N247/ECO!X68))))</f>
        <v>0</v>
      </c>
      <c r="P229" s="220">
        <f>IF($C$4="National Currency",IF(B.Premiums_DATA!O247=0,0,B.Premiums_DATA!O247),IF($C$4="Current Exchange rate",IF(B.Premiums_DATA!O247=0,0,B.Premiums_DATA!O247/ECO!Y33),IF($C$4="Constant Exchange rate",IF(B.Premiums_DATA!O247=0,0,B.Premiums_DATA!O247/ECO!Y68))))</f>
        <v>0</v>
      </c>
      <c r="Q229" s="48">
        <f t="shared" si="48"/>
        <v>0</v>
      </c>
      <c r="R229" s="48" t="str">
        <f t="shared" si="49"/>
        <v>-</v>
      </c>
      <c r="S229" s="48" t="str">
        <f t="shared" si="50"/>
        <v>-</v>
      </c>
    </row>
    <row r="230" spans="3:19" ht="15" x14ac:dyDescent="0.25">
      <c r="C230" s="256"/>
      <c r="D230" s="257"/>
      <c r="E230" s="45" t="s">
        <v>24</v>
      </c>
      <c r="F230" s="74">
        <f>IF($C$4="National Currency",IF(B.Premiums_DATA!E248=0,0,B.Premiums_DATA!E248),IF($C$4="Current Exchange rate",IF(B.Premiums_DATA!E248=0,0,B.Premiums_DATA!E248/ECO!O34),IF($C$4="Constant Exchange rate",IF(B.Premiums_DATA!E248=0,0,B.Premiums_DATA!E248/ECO!O69))))</f>
        <v>0</v>
      </c>
      <c r="G230" s="74">
        <f>IF($C$4="National Currency",IF(B.Premiums_DATA!F248=0,0,B.Premiums_DATA!F248),IF($C$4="Current Exchange rate",IF(B.Premiums_DATA!F248=0,0,B.Premiums_DATA!F248/ECO!P34),IF($C$4="Constant Exchange rate",IF(B.Premiums_DATA!F248=0,0,B.Premiums_DATA!F248/ECO!P69))))</f>
        <v>0</v>
      </c>
      <c r="H230" s="74">
        <f>IF($C$4="National Currency",IF(B.Premiums_DATA!G248=0,0,B.Premiums_DATA!G248),IF($C$4="Current Exchange rate",IF(B.Premiums_DATA!G248=0,0,B.Premiums_DATA!G248/ECO!Q34),IF($C$4="Constant Exchange rate",IF(B.Premiums_DATA!G248=0,0,B.Premiums_DATA!G248/ECO!Q69))))</f>
        <v>0</v>
      </c>
      <c r="I230" s="74">
        <f>IF($C$4="National Currency",IF(B.Premiums_DATA!H248=0,0,B.Premiums_DATA!H248),IF($C$4="Current Exchange rate",IF(B.Premiums_DATA!H248=0,0,B.Premiums_DATA!H248/ECO!R34),IF($C$4="Constant Exchange rate",IF(B.Premiums_DATA!H248=0,0,B.Premiums_DATA!H248/ECO!R69))))</f>
        <v>0</v>
      </c>
      <c r="J230" s="74">
        <f>IF($C$4="National Currency",IF(B.Premiums_DATA!I248=0,0,B.Premiums_DATA!I248),IF($C$4="Current Exchange rate",IF(B.Premiums_DATA!I248=0,0,B.Premiums_DATA!I248/ECO!S34),IF($C$4="Constant Exchange rate",IF(B.Premiums_DATA!I248=0,0,B.Premiums_DATA!I248/ECO!S69))))</f>
        <v>0</v>
      </c>
      <c r="K230" s="74">
        <f>IF($C$4="National Currency",IF(B.Premiums_DATA!J248=0,0,B.Premiums_DATA!J248),IF($C$4="Current Exchange rate",IF(B.Premiums_DATA!J248=0,0,B.Premiums_DATA!J248/ECO!T34),IF($C$4="Constant Exchange rate",IF(B.Premiums_DATA!J248=0,0,B.Premiums_DATA!J248/ECO!T69))))</f>
        <v>0</v>
      </c>
      <c r="L230" s="74">
        <f>IF($C$4="National Currency",IF(B.Premiums_DATA!K248=0,0,B.Premiums_DATA!K248),IF($C$4="Current Exchange rate",IF(B.Premiums_DATA!K248=0,0,B.Premiums_DATA!K248/ECO!U34),IF($C$4="Constant Exchange rate",IF(B.Premiums_DATA!K248=0,0,B.Premiums_DATA!K248/ECO!U69))))</f>
        <v>0</v>
      </c>
      <c r="M230" s="74">
        <f>IF($C$4="National Currency",IF(B.Premiums_DATA!L248=0,0,B.Premiums_DATA!L248),IF($C$4="Current Exchange rate",IF(B.Premiums_DATA!L248=0,0,B.Premiums_DATA!L248/ECO!V34),IF($C$4="Constant Exchange rate",IF(B.Premiums_DATA!L248=0,0,B.Premiums_DATA!L248/ECO!V69))))</f>
        <v>0</v>
      </c>
      <c r="N230" s="74">
        <f>IF($C$4="National Currency",IF(B.Premiums_DATA!M248=0,0,B.Premiums_DATA!M248),IF($C$4="Current Exchange rate",IF(B.Premiums_DATA!M248=0,0,B.Premiums_DATA!M248/ECO!W34),IF($C$4="Constant Exchange rate",IF(B.Premiums_DATA!M248=0,0,B.Premiums_DATA!M248/ECO!W69))))</f>
        <v>0</v>
      </c>
      <c r="O230" s="74">
        <f>IF($C$4="National Currency",IF(B.Premiums_DATA!N248=0,0,B.Premiums_DATA!N248),IF($C$4="Current Exchange rate",IF(B.Premiums_DATA!N248=0,0,B.Premiums_DATA!N248/ECO!X34),IF($C$4="Constant Exchange rate",IF(B.Premiums_DATA!N248=0,0,B.Premiums_DATA!N248/ECO!X69))))</f>
        <v>0</v>
      </c>
      <c r="P230" s="220">
        <f>IF($C$4="National Currency",IF(B.Premiums_DATA!O248=0,0,B.Premiums_DATA!O248),IF($C$4="Current Exchange rate",IF(B.Premiums_DATA!O248=0,0,B.Premiums_DATA!O248/ECO!Y34),IF($C$4="Constant Exchange rate",IF(B.Premiums_DATA!O248=0,0,B.Premiums_DATA!O248/ECO!Y69))))</f>
        <v>0</v>
      </c>
      <c r="Q230" s="48">
        <f t="shared" si="48"/>
        <v>0</v>
      </c>
      <c r="R230" s="48" t="str">
        <f t="shared" si="49"/>
        <v>-</v>
      </c>
      <c r="S230" s="48" t="str">
        <f t="shared" si="50"/>
        <v>-</v>
      </c>
    </row>
    <row r="231" spans="3:19" ht="15" x14ac:dyDescent="0.25">
      <c r="C231" s="256"/>
      <c r="D231" s="257"/>
      <c r="E231" s="45" t="s">
        <v>25</v>
      </c>
      <c r="F231" s="74">
        <f>IF($C$4="National Currency",IF(B.Premiums_DATA!E249=0,0,B.Premiums_DATA!E249),IF($C$4="Current Exchange rate",IF(B.Premiums_DATA!E249=0,0,B.Premiums_DATA!E249/ECO!O35),IF($C$4="Constant Exchange rate",IF(B.Premiums_DATA!E249=0,0,B.Premiums_DATA!E249/ECO!O70))))</f>
        <v>0</v>
      </c>
      <c r="G231" s="74">
        <f>IF($C$4="National Currency",IF(B.Premiums_DATA!F249=0,0,B.Premiums_DATA!F249),IF($C$4="Current Exchange rate",IF(B.Premiums_DATA!F249=0,0,B.Premiums_DATA!F249/ECO!P35),IF($C$4="Constant Exchange rate",IF(B.Premiums_DATA!F249=0,0,B.Premiums_DATA!F249/ECO!P70))))</f>
        <v>0</v>
      </c>
      <c r="H231" s="74">
        <f>IF($C$4="National Currency",IF(B.Premiums_DATA!G249=0,0,B.Premiums_DATA!G249),IF($C$4="Current Exchange rate",IF(B.Premiums_DATA!G249=0,0,B.Premiums_DATA!G249/ECO!Q35),IF($C$4="Constant Exchange rate",IF(B.Premiums_DATA!G249=0,0,B.Premiums_DATA!G249/ECO!Q70))))</f>
        <v>0</v>
      </c>
      <c r="I231" s="74">
        <f>IF($C$4="National Currency",IF(B.Premiums_DATA!H249=0,0,B.Premiums_DATA!H249),IF($C$4="Current Exchange rate",IF(B.Premiums_DATA!H249=0,0,B.Premiums_DATA!H249/ECO!R35),IF($C$4="Constant Exchange rate",IF(B.Premiums_DATA!H249=0,0,B.Premiums_DATA!H249/ECO!R70))))</f>
        <v>0</v>
      </c>
      <c r="J231" s="74">
        <f>IF($C$4="National Currency",IF(B.Premiums_DATA!I249=0,0,B.Premiums_DATA!I249),IF($C$4="Current Exchange rate",IF(B.Premiums_DATA!I249=0,0,B.Premiums_DATA!I249/ECO!S35),IF($C$4="Constant Exchange rate",IF(B.Premiums_DATA!I249=0,0,B.Premiums_DATA!I249/ECO!S70))))</f>
        <v>0</v>
      </c>
      <c r="K231" s="74">
        <f>IF($C$4="National Currency",IF(B.Premiums_DATA!J249=0,0,B.Premiums_DATA!J249),IF($C$4="Current Exchange rate",IF(B.Premiums_DATA!J249=0,0,B.Premiums_DATA!J249/ECO!T35),IF($C$4="Constant Exchange rate",IF(B.Premiums_DATA!J249=0,0,B.Premiums_DATA!J249/ECO!T70))))</f>
        <v>0</v>
      </c>
      <c r="L231" s="74">
        <f>IF($C$4="National Currency",IF(B.Premiums_DATA!K249=0,0,B.Premiums_DATA!K249),IF($C$4="Current Exchange rate",IF(B.Premiums_DATA!K249=0,0,B.Premiums_DATA!K249/ECO!U35),IF($C$4="Constant Exchange rate",IF(B.Premiums_DATA!K249=0,0,B.Premiums_DATA!K249/ECO!U70))))</f>
        <v>0</v>
      </c>
      <c r="M231" s="74">
        <f>IF($C$4="National Currency",IF(B.Premiums_DATA!L249=0,0,B.Premiums_DATA!L249),IF($C$4="Current Exchange rate",IF(B.Premiums_DATA!L249=0,0,B.Premiums_DATA!L249/ECO!V35),IF($C$4="Constant Exchange rate",IF(B.Premiums_DATA!L249=0,0,B.Premiums_DATA!L249/ECO!V70))))</f>
        <v>0</v>
      </c>
      <c r="N231" s="74">
        <f>IF($C$4="National Currency",IF(B.Premiums_DATA!M249=0,0,B.Premiums_DATA!M249),IF($C$4="Current Exchange rate",IF(B.Premiums_DATA!M249=0,0,B.Premiums_DATA!M249/ECO!W35),IF($C$4="Constant Exchange rate",IF(B.Premiums_DATA!M249=0,0,B.Premiums_DATA!M249/ECO!W70))))</f>
        <v>0</v>
      </c>
      <c r="O231" s="74">
        <f>IF($C$4="National Currency",IF(B.Premiums_DATA!N249=0,0,B.Premiums_DATA!N249),IF($C$4="Current Exchange rate",IF(B.Premiums_DATA!N249=0,0,B.Premiums_DATA!N249/ECO!X35),IF($C$4="Constant Exchange rate",IF(B.Premiums_DATA!N249=0,0,B.Premiums_DATA!N249/ECO!X70))))</f>
        <v>0</v>
      </c>
      <c r="P231" s="220">
        <f>IF($C$4="National Currency",IF(B.Premiums_DATA!O249=0,0,B.Premiums_DATA!O249),IF($C$4="Current Exchange rate",IF(B.Premiums_DATA!O249=0,0,B.Premiums_DATA!O249/ECO!Y35),IF($C$4="Constant Exchange rate",IF(B.Premiums_DATA!O249=0,0,B.Premiums_DATA!O249/ECO!Y70))))</f>
        <v>0</v>
      </c>
      <c r="Q231" s="48">
        <f t="shared" si="48"/>
        <v>0</v>
      </c>
      <c r="R231" s="48" t="str">
        <f t="shared" si="49"/>
        <v>-</v>
      </c>
      <c r="S231" s="48" t="str">
        <f t="shared" si="50"/>
        <v>-</v>
      </c>
    </row>
    <row r="232" spans="3:19" ht="15" x14ac:dyDescent="0.25">
      <c r="C232" s="256"/>
      <c r="D232" s="257"/>
      <c r="E232" s="45" t="s">
        <v>26</v>
      </c>
      <c r="F232" s="74">
        <f>IF($C$4="National Currency",IF(B.Premiums_DATA!E250=0,0,B.Premiums_DATA!E250),IF($C$4="Current Exchange rate",IF(B.Premiums_DATA!E250=0,0,B.Premiums_DATA!E250/ECO!O36),IF($C$4="Constant Exchange rate",IF(B.Premiums_DATA!E250=0,0,B.Premiums_DATA!E250/ECO!O71))))</f>
        <v>0</v>
      </c>
      <c r="G232" s="74">
        <f>IF($C$4="National Currency",IF(B.Premiums_DATA!F250=0,0,B.Premiums_DATA!F250),IF($C$4="Current Exchange rate",IF(B.Premiums_DATA!F250=0,0,B.Premiums_DATA!F250/ECO!P36),IF($C$4="Constant Exchange rate",IF(B.Premiums_DATA!F250=0,0,B.Premiums_DATA!F250/ECO!P71))))</f>
        <v>0</v>
      </c>
      <c r="H232" s="74">
        <f>IF($C$4="National Currency",IF(B.Premiums_DATA!G250=0,0,B.Premiums_DATA!G250),IF($C$4="Current Exchange rate",IF(B.Premiums_DATA!G250=0,0,B.Premiums_DATA!G250/ECO!Q36),IF($C$4="Constant Exchange rate",IF(B.Premiums_DATA!G250=0,0,B.Premiums_DATA!G250/ECO!Q71))))</f>
        <v>0</v>
      </c>
      <c r="I232" s="74">
        <f>IF($C$4="National Currency",IF(B.Premiums_DATA!H250=0,0,B.Premiums_DATA!H250),IF($C$4="Current Exchange rate",IF(B.Premiums_DATA!H250=0,0,B.Premiums_DATA!H250/ECO!R36),IF($C$4="Constant Exchange rate",IF(B.Premiums_DATA!H250=0,0,B.Premiums_DATA!H250/ECO!R71))))</f>
        <v>0</v>
      </c>
      <c r="J232" s="74">
        <f>IF($C$4="National Currency",IF(B.Premiums_DATA!I250=0,0,B.Premiums_DATA!I250),IF($C$4="Current Exchange rate",IF(B.Premiums_DATA!I250=0,0,B.Premiums_DATA!I250/ECO!S36),IF($C$4="Constant Exchange rate",IF(B.Premiums_DATA!I250=0,0,B.Premiums_DATA!I250/ECO!S71))))</f>
        <v>0</v>
      </c>
      <c r="K232" s="74">
        <f>IF($C$4="National Currency",IF(B.Premiums_DATA!J250=0,0,B.Premiums_DATA!J250),IF($C$4="Current Exchange rate",IF(B.Premiums_DATA!J250=0,0,B.Premiums_DATA!J250/ECO!T36),IF($C$4="Constant Exchange rate",IF(B.Premiums_DATA!J250=0,0,B.Premiums_DATA!J250/ECO!T71))))</f>
        <v>0</v>
      </c>
      <c r="L232" s="74">
        <f>IF($C$4="National Currency",IF(B.Premiums_DATA!K250=0,0,B.Premiums_DATA!K250),IF($C$4="Current Exchange rate",IF(B.Premiums_DATA!K250=0,0,B.Premiums_DATA!K250/ECO!U36),IF($C$4="Constant Exchange rate",IF(B.Premiums_DATA!K250=0,0,B.Premiums_DATA!K250/ECO!U71))))</f>
        <v>0</v>
      </c>
      <c r="M232" s="74">
        <f>IF($C$4="National Currency",IF(B.Premiums_DATA!L250=0,0,B.Premiums_DATA!L250),IF($C$4="Current Exchange rate",IF(B.Premiums_DATA!L250=0,0,B.Premiums_DATA!L250/ECO!V36),IF($C$4="Constant Exchange rate",IF(B.Premiums_DATA!L250=0,0,B.Premiums_DATA!L250/ECO!V71))))</f>
        <v>0</v>
      </c>
      <c r="N232" s="74">
        <f>IF($C$4="National Currency",IF(B.Premiums_DATA!M250=0,0,B.Premiums_DATA!M250),IF($C$4="Current Exchange rate",IF(B.Premiums_DATA!M250=0,0,B.Premiums_DATA!M250/ECO!W36),IF($C$4="Constant Exchange rate",IF(B.Premiums_DATA!M250=0,0,B.Premiums_DATA!M250/ECO!W71))))</f>
        <v>0</v>
      </c>
      <c r="O232" s="74">
        <f>IF($C$4="National Currency",IF(B.Premiums_DATA!N250=0,0,B.Premiums_DATA!N250),IF($C$4="Current Exchange rate",IF(B.Premiums_DATA!N250=0,0,B.Premiums_DATA!N250/ECO!X36),IF($C$4="Constant Exchange rate",IF(B.Premiums_DATA!N250=0,0,B.Premiums_DATA!N250/ECO!X71))))</f>
        <v>0</v>
      </c>
      <c r="P232" s="220">
        <f>IF($C$4="National Currency",IF(B.Premiums_DATA!O250=0,0,B.Premiums_DATA!O250),IF($C$4="Current Exchange rate",IF(B.Premiums_DATA!O250=0,0,B.Premiums_DATA!O250/ECO!Y36),IF($C$4="Constant Exchange rate",IF(B.Premiums_DATA!O250=0,0,B.Premiums_DATA!O250/ECO!Y71))))</f>
        <v>0</v>
      </c>
      <c r="Q232" s="48">
        <f t="shared" si="48"/>
        <v>0</v>
      </c>
      <c r="R232" s="48" t="str">
        <f t="shared" si="49"/>
        <v>-</v>
      </c>
      <c r="S232" s="48" t="str">
        <f t="shared" si="50"/>
        <v>-</v>
      </c>
    </row>
    <row r="233" spans="3:19" ht="15" x14ac:dyDescent="0.25">
      <c r="C233" s="256"/>
      <c r="D233" s="257"/>
      <c r="E233" s="45" t="s">
        <v>27</v>
      </c>
      <c r="F233" s="74">
        <f>IF($C$4="National Currency",IF(B.Premiums_DATA!E251=0,0,B.Premiums_DATA!E251),IF($C$4="Current Exchange rate",IF(B.Premiums_DATA!E251=0,0,B.Premiums_DATA!E251/ECO!O37),IF($C$4="Constant Exchange rate",IF(B.Premiums_DATA!E251=0,0,B.Premiums_DATA!E251/ECO!O72))))</f>
        <v>0</v>
      </c>
      <c r="G233" s="74">
        <f>IF($C$4="National Currency",IF(B.Premiums_DATA!F251=0,0,B.Premiums_DATA!F251),IF($C$4="Current Exchange rate",IF(B.Premiums_DATA!F251=0,0,B.Premiums_DATA!F251/ECO!P37),IF($C$4="Constant Exchange rate",IF(B.Premiums_DATA!F251=0,0,B.Premiums_DATA!F251/ECO!P72))))</f>
        <v>0</v>
      </c>
      <c r="H233" s="74">
        <f>IF($C$4="National Currency",IF(B.Premiums_DATA!G251=0,0,B.Premiums_DATA!G251),IF($C$4="Current Exchange rate",IF(B.Premiums_DATA!G251=0,0,B.Premiums_DATA!G251/ECO!Q37),IF($C$4="Constant Exchange rate",IF(B.Premiums_DATA!G251=0,0,B.Premiums_DATA!G251/ECO!Q72))))</f>
        <v>0</v>
      </c>
      <c r="I233" s="74">
        <f>IF($C$4="National Currency",IF(B.Premiums_DATA!H251=0,0,B.Premiums_DATA!H251),IF($C$4="Current Exchange rate",IF(B.Premiums_DATA!H251=0,0,B.Premiums_DATA!H251/ECO!R37),IF($C$4="Constant Exchange rate",IF(B.Premiums_DATA!H251=0,0,B.Premiums_DATA!H251/ECO!R72))))</f>
        <v>0</v>
      </c>
      <c r="J233" s="74">
        <f>IF($C$4="National Currency",IF(B.Premiums_DATA!I251=0,0,B.Premiums_DATA!I251),IF($C$4="Current Exchange rate",IF(B.Premiums_DATA!I251=0,0,B.Premiums_DATA!I251/ECO!S37),IF($C$4="Constant Exchange rate",IF(B.Premiums_DATA!I251=0,0,B.Premiums_DATA!I251/ECO!S72))))</f>
        <v>0</v>
      </c>
      <c r="K233" s="74">
        <f>IF($C$4="National Currency",IF(B.Premiums_DATA!J251=0,0,B.Premiums_DATA!J251),IF($C$4="Current Exchange rate",IF(B.Premiums_DATA!J251=0,0,B.Premiums_DATA!J251/ECO!T37),IF($C$4="Constant Exchange rate",IF(B.Premiums_DATA!J251=0,0,B.Premiums_DATA!J251/ECO!T72))))</f>
        <v>0</v>
      </c>
      <c r="L233" s="74">
        <f>IF($C$4="National Currency",IF(B.Premiums_DATA!K251=0,0,B.Premiums_DATA!K251),IF($C$4="Current Exchange rate",IF(B.Premiums_DATA!K251=0,0,B.Premiums_DATA!K251/ECO!U37),IF($C$4="Constant Exchange rate",IF(B.Premiums_DATA!K251=0,0,B.Premiums_DATA!K251/ECO!U72))))</f>
        <v>0</v>
      </c>
      <c r="M233" s="74">
        <f>IF($C$4="National Currency",IF(B.Premiums_DATA!L251=0,0,B.Premiums_DATA!L251),IF($C$4="Current Exchange rate",IF(B.Premiums_DATA!L251=0,0,B.Premiums_DATA!L251/ECO!V37),IF($C$4="Constant Exchange rate",IF(B.Premiums_DATA!L251=0,0,B.Premiums_DATA!L251/ECO!V72))))</f>
        <v>0</v>
      </c>
      <c r="N233" s="74">
        <f>IF($C$4="National Currency",IF(B.Premiums_DATA!M251=0,0,B.Premiums_DATA!M251),IF($C$4="Current Exchange rate",IF(B.Premiums_DATA!M251=0,0,B.Premiums_DATA!M251/ECO!W37),IF($C$4="Constant Exchange rate",IF(B.Premiums_DATA!M251=0,0,B.Premiums_DATA!M251/ECO!W72))))</f>
        <v>0</v>
      </c>
      <c r="O233" s="74">
        <f>IF($C$4="National Currency",IF(B.Premiums_DATA!N251=0,0,B.Premiums_DATA!N251),IF($C$4="Current Exchange rate",IF(B.Premiums_DATA!N251=0,0,B.Premiums_DATA!N251/ECO!X37),IF($C$4="Constant Exchange rate",IF(B.Premiums_DATA!N251=0,0,B.Premiums_DATA!N251/ECO!X72))))</f>
        <v>0</v>
      </c>
      <c r="P233" s="220">
        <f>IF($C$4="National Currency",IF(B.Premiums_DATA!O251=0,0,B.Premiums_DATA!O251),IF($C$4="Current Exchange rate",IF(B.Premiums_DATA!O251=0,0,B.Premiums_DATA!O251/ECO!Y37),IF($C$4="Constant Exchange rate",IF(B.Premiums_DATA!O251=0,0,B.Premiums_DATA!O251/ECO!Y72))))</f>
        <v>0</v>
      </c>
      <c r="Q233" s="48">
        <f t="shared" si="48"/>
        <v>0</v>
      </c>
      <c r="R233" s="48" t="str">
        <f t="shared" si="49"/>
        <v>-</v>
      </c>
      <c r="S233" s="48" t="str">
        <f t="shared" si="50"/>
        <v>-</v>
      </c>
    </row>
    <row r="234" spans="3:19" ht="15" x14ac:dyDescent="0.25">
      <c r="C234" s="256"/>
      <c r="D234" s="257"/>
      <c r="E234" s="45" t="s">
        <v>28</v>
      </c>
      <c r="F234" s="74">
        <f>IF($C$4="National Currency",IF(B.Premiums_DATA!E252=0,0,B.Premiums_DATA!E252),IF($C$4="Current Exchange rate",IF(B.Premiums_DATA!E252=0,0,B.Premiums_DATA!E252/ECO!O38),IF($C$4="Constant Exchange rate",IF(B.Premiums_DATA!E252=0,0,B.Premiums_DATA!E252/ECO!O73))))</f>
        <v>0</v>
      </c>
      <c r="G234" s="74">
        <f>IF($C$4="National Currency",IF(B.Premiums_DATA!F252=0,0,B.Premiums_DATA!F252),IF($C$4="Current Exchange rate",IF(B.Premiums_DATA!F252=0,0,B.Premiums_DATA!F252/ECO!P38),IF($C$4="Constant Exchange rate",IF(B.Premiums_DATA!F252=0,0,B.Premiums_DATA!F252/ECO!P73))))</f>
        <v>0</v>
      </c>
      <c r="H234" s="74">
        <f>IF($C$4="National Currency",IF(B.Premiums_DATA!G252=0,0,B.Premiums_DATA!G252),IF($C$4="Current Exchange rate",IF(B.Premiums_DATA!G252=0,0,B.Premiums_DATA!G252/ECO!Q38),IF($C$4="Constant Exchange rate",IF(B.Premiums_DATA!G252=0,0,B.Premiums_DATA!G252/ECO!Q73))))</f>
        <v>0</v>
      </c>
      <c r="I234" s="74">
        <f>IF($C$4="National Currency",IF(B.Premiums_DATA!H252=0,0,B.Premiums_DATA!H252),IF($C$4="Current Exchange rate",IF(B.Premiums_DATA!H252=0,0,B.Premiums_DATA!H252/ECO!R38),IF($C$4="Constant Exchange rate",IF(B.Premiums_DATA!H252=0,0,B.Premiums_DATA!H252/ECO!R73))))</f>
        <v>0</v>
      </c>
      <c r="J234" s="74">
        <f>IF($C$4="National Currency",IF(B.Premiums_DATA!I252=0,0,B.Premiums_DATA!I252),IF($C$4="Current Exchange rate",IF(B.Premiums_DATA!I252=0,0,B.Premiums_DATA!I252/ECO!S38),IF($C$4="Constant Exchange rate",IF(B.Premiums_DATA!I252=0,0,B.Premiums_DATA!I252/ECO!S73))))</f>
        <v>0</v>
      </c>
      <c r="K234" s="74">
        <f>IF($C$4="National Currency",IF(B.Premiums_DATA!J252=0,0,B.Premiums_DATA!J252),IF($C$4="Current Exchange rate",IF(B.Premiums_DATA!J252=0,0,B.Premiums_DATA!J252/ECO!T38),IF($C$4="Constant Exchange rate",IF(B.Premiums_DATA!J252=0,0,B.Premiums_DATA!J252/ECO!T73))))</f>
        <v>0</v>
      </c>
      <c r="L234" s="74">
        <f>IF($C$4="National Currency",IF(B.Premiums_DATA!K252=0,0,B.Premiums_DATA!K252),IF($C$4="Current Exchange rate",IF(B.Premiums_DATA!K252=0,0,B.Premiums_DATA!K252/ECO!U38),IF($C$4="Constant Exchange rate",IF(B.Premiums_DATA!K252=0,0,B.Premiums_DATA!K252/ECO!U73))))</f>
        <v>0</v>
      </c>
      <c r="M234" s="74">
        <f>IF($C$4="National Currency",IF(B.Premiums_DATA!L252=0,0,B.Premiums_DATA!L252),IF($C$4="Current Exchange rate",IF(B.Premiums_DATA!L252=0,0,B.Premiums_DATA!L252/ECO!V38),IF($C$4="Constant Exchange rate",IF(B.Premiums_DATA!L252=0,0,B.Premiums_DATA!L252/ECO!V73))))</f>
        <v>0</v>
      </c>
      <c r="N234" s="74">
        <f>IF($C$4="National Currency",IF(B.Premiums_DATA!M252=0,0,B.Premiums_DATA!M252),IF($C$4="Current Exchange rate",IF(B.Premiums_DATA!M252=0,0,B.Premiums_DATA!M252/ECO!W38),IF($C$4="Constant Exchange rate",IF(B.Premiums_DATA!M252=0,0,B.Premiums_DATA!M252/ECO!W73))))</f>
        <v>0</v>
      </c>
      <c r="O234" s="74">
        <f>IF($C$4="National Currency",IF(B.Premiums_DATA!N252=0,0,B.Premiums_DATA!N252),IF($C$4="Current Exchange rate",IF(B.Premiums_DATA!N252=0,0,B.Premiums_DATA!N252/ECO!X38),IF($C$4="Constant Exchange rate",IF(B.Premiums_DATA!N252=0,0,B.Premiums_DATA!N252/ECO!X73))))</f>
        <v>0</v>
      </c>
      <c r="P234" s="220">
        <f>IF($C$4="National Currency",IF(B.Premiums_DATA!O252=0,0,B.Premiums_DATA!O252),IF($C$4="Current Exchange rate",IF(B.Premiums_DATA!O252=0,0,B.Premiums_DATA!O252/ECO!Y38),IF($C$4="Constant Exchange rate",IF(B.Premiums_DATA!O252=0,0,B.Premiums_DATA!O252/ECO!Y73))))</f>
        <v>0</v>
      </c>
      <c r="Q234" s="48">
        <f t="shared" si="48"/>
        <v>0</v>
      </c>
      <c r="R234" s="48" t="str">
        <f t="shared" si="49"/>
        <v>-</v>
      </c>
      <c r="S234" s="48" t="str">
        <f t="shared" si="50"/>
        <v>-</v>
      </c>
    </row>
    <row r="235" spans="3:19" ht="15" x14ac:dyDescent="0.25">
      <c r="C235" s="256"/>
      <c r="D235" s="257"/>
      <c r="E235" s="45" t="s">
        <v>29</v>
      </c>
      <c r="F235" s="74">
        <f>IF($C$4="National Currency",IF(B.Premiums_DATA!E253=0,0,B.Premiums_DATA!E253),IF($C$4="Current Exchange rate",IF(B.Premiums_DATA!E253=0,0,B.Premiums_DATA!E253/ECO!O39),IF($C$4="Constant Exchange rate",IF(B.Premiums_DATA!E253=0,0,B.Premiums_DATA!E253/ECO!O74))))</f>
        <v>0</v>
      </c>
      <c r="G235" s="74">
        <f>IF($C$4="National Currency",IF(B.Premiums_DATA!F253=0,0,B.Premiums_DATA!F253),IF($C$4="Current Exchange rate",IF(B.Premiums_DATA!F253=0,0,B.Premiums_DATA!F253/ECO!P39),IF($C$4="Constant Exchange rate",IF(B.Premiums_DATA!F253=0,0,B.Premiums_DATA!F253/ECO!P74))))</f>
        <v>0</v>
      </c>
      <c r="H235" s="74">
        <f>IF($C$4="National Currency",IF(B.Premiums_DATA!G253=0,0,B.Premiums_DATA!G253),IF($C$4="Current Exchange rate",IF(B.Premiums_DATA!G253=0,0,B.Premiums_DATA!G253/ECO!Q39),IF($C$4="Constant Exchange rate",IF(B.Premiums_DATA!G253=0,0,B.Premiums_DATA!G253/ECO!Q74))))</f>
        <v>0</v>
      </c>
      <c r="I235" s="74">
        <f>IF($C$4="National Currency",IF(B.Premiums_DATA!H253=0,0,B.Premiums_DATA!H253),IF($C$4="Current Exchange rate",IF(B.Premiums_DATA!H253=0,0,B.Premiums_DATA!H253/ECO!R39),IF($C$4="Constant Exchange rate",IF(B.Premiums_DATA!H253=0,0,B.Premiums_DATA!H253/ECO!R74))))</f>
        <v>0</v>
      </c>
      <c r="J235" s="74">
        <f>IF($C$4="National Currency",IF(B.Premiums_DATA!I253=0,0,B.Premiums_DATA!I253),IF($C$4="Current Exchange rate",IF(B.Premiums_DATA!I253=0,0,B.Premiums_DATA!I253/ECO!S39),IF($C$4="Constant Exchange rate",IF(B.Premiums_DATA!I253=0,0,B.Premiums_DATA!I253/ECO!S74))))</f>
        <v>0</v>
      </c>
      <c r="K235" s="74">
        <f>IF($C$4="National Currency",IF(B.Premiums_DATA!J253=0,0,B.Premiums_DATA!J253),IF($C$4="Current Exchange rate",IF(B.Premiums_DATA!J253=0,0,B.Premiums_DATA!J253/ECO!T39),IF($C$4="Constant Exchange rate",IF(B.Premiums_DATA!J253=0,0,B.Premiums_DATA!J253/ECO!T74))))</f>
        <v>0</v>
      </c>
      <c r="L235" s="74">
        <f>IF($C$4="National Currency",IF(B.Premiums_DATA!K253=0,0,B.Premiums_DATA!K253),IF($C$4="Current Exchange rate",IF(B.Premiums_DATA!K253=0,0,B.Premiums_DATA!K253/ECO!U39),IF($C$4="Constant Exchange rate",IF(B.Premiums_DATA!K253=0,0,B.Premiums_DATA!K253/ECO!U74))))</f>
        <v>0</v>
      </c>
      <c r="M235" s="74">
        <f>IF($C$4="National Currency",IF(B.Premiums_DATA!L253=0,0,B.Premiums_DATA!L253),IF($C$4="Current Exchange rate",IF(B.Premiums_DATA!L253=0,0,B.Premiums_DATA!L253/ECO!V39),IF($C$4="Constant Exchange rate",IF(B.Premiums_DATA!L253=0,0,B.Premiums_DATA!L253/ECO!V74))))</f>
        <v>0</v>
      </c>
      <c r="N235" s="74">
        <f>IF($C$4="National Currency",IF(B.Premiums_DATA!M253=0,0,B.Premiums_DATA!M253),IF($C$4="Current Exchange rate",IF(B.Premiums_DATA!M253=0,0,B.Premiums_DATA!M253/ECO!W39),IF($C$4="Constant Exchange rate",IF(B.Premiums_DATA!M253=0,0,B.Premiums_DATA!M253/ECO!W74))))</f>
        <v>0</v>
      </c>
      <c r="O235" s="74">
        <f>IF($C$4="National Currency",IF(B.Premiums_DATA!N253=0,0,B.Premiums_DATA!N253),IF($C$4="Current Exchange rate",IF(B.Premiums_DATA!N253=0,0,B.Premiums_DATA!N253/ECO!X39),IF($C$4="Constant Exchange rate",IF(B.Premiums_DATA!N253=0,0,B.Premiums_DATA!N253/ECO!X74))))</f>
        <v>0</v>
      </c>
      <c r="P235" s="220">
        <f>IF($C$4="National Currency",IF(B.Premiums_DATA!O253=0,0,B.Premiums_DATA!O253),IF($C$4="Current Exchange rate",IF(B.Premiums_DATA!O253=0,0,B.Premiums_DATA!O253/ECO!Y39),IF($C$4="Constant Exchange rate",IF(B.Premiums_DATA!O253=0,0,B.Premiums_DATA!O253/ECO!Y74))))</f>
        <v>0</v>
      </c>
      <c r="Q235" s="48">
        <f t="shared" si="48"/>
        <v>0</v>
      </c>
      <c r="R235" s="48" t="str">
        <f t="shared" si="49"/>
        <v>-</v>
      </c>
      <c r="S235" s="48" t="str">
        <f t="shared" si="50"/>
        <v>-</v>
      </c>
    </row>
    <row r="236" spans="3:19" ht="15" x14ac:dyDescent="0.25">
      <c r="C236" s="256"/>
      <c r="D236" s="257"/>
      <c r="E236" s="45" t="s">
        <v>30</v>
      </c>
      <c r="F236" s="74">
        <f>IF($C$4="National Currency",IF(B.Premiums_DATA!E254=0,0,B.Premiums_DATA!E254),IF($C$4="Current Exchange rate",IF(B.Premiums_DATA!E254=0,0,B.Premiums_DATA!E254/ECO!O40),IF($C$4="Constant Exchange rate",IF(B.Premiums_DATA!E254=0,0,B.Premiums_DATA!E254/ECO!O75))))</f>
        <v>0</v>
      </c>
      <c r="G236" s="74">
        <f>IF($C$4="National Currency",IF(B.Premiums_DATA!F254=0,0,B.Premiums_DATA!F254),IF($C$4="Current Exchange rate",IF(B.Premiums_DATA!F254=0,0,B.Premiums_DATA!F254/ECO!P40),IF($C$4="Constant Exchange rate",IF(B.Premiums_DATA!F254=0,0,B.Premiums_DATA!F254/ECO!P75))))</f>
        <v>0</v>
      </c>
      <c r="H236" s="74">
        <f>IF($C$4="National Currency",IF(B.Premiums_DATA!G254=0,0,B.Premiums_DATA!G254),IF($C$4="Current Exchange rate",IF(B.Premiums_DATA!G254=0,0,B.Premiums_DATA!G254/ECO!Q40),IF($C$4="Constant Exchange rate",IF(B.Premiums_DATA!G254=0,0,B.Premiums_DATA!G254/ECO!Q75))))</f>
        <v>0</v>
      </c>
      <c r="I236" s="74">
        <f>IF($C$4="National Currency",IF(B.Premiums_DATA!H254=0,0,B.Premiums_DATA!H254),IF($C$4="Current Exchange rate",IF(B.Premiums_DATA!H254=0,0,B.Premiums_DATA!H254/ECO!R40),IF($C$4="Constant Exchange rate",IF(B.Premiums_DATA!H254=0,0,B.Premiums_DATA!H254/ECO!R75))))</f>
        <v>0</v>
      </c>
      <c r="J236" s="74">
        <f>IF($C$4="National Currency",IF(B.Premiums_DATA!I254=0,0,B.Premiums_DATA!I254),IF($C$4="Current Exchange rate",IF(B.Premiums_DATA!I254=0,0,B.Premiums_DATA!I254/ECO!S40),IF($C$4="Constant Exchange rate",IF(B.Premiums_DATA!I254=0,0,B.Premiums_DATA!I254/ECO!S75))))</f>
        <v>0</v>
      </c>
      <c r="K236" s="74">
        <f>IF($C$4="National Currency",IF(B.Premiums_DATA!J254=0,0,B.Premiums_DATA!J254),IF($C$4="Current Exchange rate",IF(B.Premiums_DATA!J254=0,0,B.Premiums_DATA!J254/ECO!T40),IF($C$4="Constant Exchange rate",IF(B.Premiums_DATA!J254=0,0,B.Premiums_DATA!J254/ECO!T75))))</f>
        <v>0</v>
      </c>
      <c r="L236" s="74">
        <f>IF($C$4="National Currency",IF(B.Premiums_DATA!K254=0,0,B.Premiums_DATA!K254),IF($C$4="Current Exchange rate",IF(B.Premiums_DATA!K254=0,0,B.Premiums_DATA!K254/ECO!U40),IF($C$4="Constant Exchange rate",IF(B.Premiums_DATA!K254=0,0,B.Premiums_DATA!K254/ECO!U75))))</f>
        <v>0</v>
      </c>
      <c r="M236" s="74">
        <f>IF($C$4="National Currency",IF(B.Premiums_DATA!L254=0,0,B.Premiums_DATA!L254),IF($C$4="Current Exchange rate",IF(B.Premiums_DATA!L254=0,0,B.Premiums_DATA!L254/ECO!V40),IF($C$4="Constant Exchange rate",IF(B.Premiums_DATA!L254=0,0,B.Premiums_DATA!L254/ECO!V75))))</f>
        <v>0</v>
      </c>
      <c r="N236" s="74">
        <f>IF($C$4="National Currency",IF(B.Premiums_DATA!M254=0,0,B.Premiums_DATA!M254),IF($C$4="Current Exchange rate",IF(B.Premiums_DATA!M254=0,0,B.Premiums_DATA!M254/ECO!W40),IF($C$4="Constant Exchange rate",IF(B.Premiums_DATA!M254=0,0,B.Premiums_DATA!M254/ECO!W75))))</f>
        <v>0</v>
      </c>
      <c r="O236" s="74">
        <f>IF($C$4="National Currency",IF(B.Premiums_DATA!N254=0,0,B.Premiums_DATA!N254),IF($C$4="Current Exchange rate",IF(B.Premiums_DATA!N254=0,0,B.Premiums_DATA!N254/ECO!X40),IF($C$4="Constant Exchange rate",IF(B.Premiums_DATA!N254=0,0,B.Premiums_DATA!N254/ECO!X75))))</f>
        <v>0</v>
      </c>
      <c r="P236" s="220">
        <f>IF($C$4="National Currency",IF(B.Premiums_DATA!O254=0,0,B.Premiums_DATA!O254),IF($C$4="Current Exchange rate",IF(B.Premiums_DATA!O254=0,0,B.Premiums_DATA!O254/ECO!Y40),IF($C$4="Constant Exchange rate",IF(B.Premiums_DATA!O254=0,0,B.Premiums_DATA!O254/ECO!Y75))))</f>
        <v>0</v>
      </c>
      <c r="Q236" s="48">
        <f t="shared" si="48"/>
        <v>0</v>
      </c>
      <c r="R236" s="48" t="str">
        <f t="shared" si="49"/>
        <v>-</v>
      </c>
      <c r="S236" s="48" t="str">
        <f t="shared" si="50"/>
        <v>-</v>
      </c>
    </row>
    <row r="237" spans="3:19" ht="15" x14ac:dyDescent="0.25">
      <c r="C237" s="256"/>
      <c r="D237" s="257"/>
      <c r="E237" s="45" t="s">
        <v>41</v>
      </c>
      <c r="F237" s="75">
        <f>IF($C$4="National Currency",IF(B.Premiums_DATA!E255=0,0,B.Premiums_DATA!E255),IF($C$4="Current Exchange rate",IF(B.Premiums_DATA!E255=0,0,B.Premiums_DATA!E255/ECO!O41),IF($C$4="Constant Exchange rate",IF(B.Premiums_DATA!E255=0,0,B.Premiums_DATA!E255/ECO!O76))))</f>
        <v>0</v>
      </c>
      <c r="G237" s="75">
        <f>IF($C$4="National Currency",IF(B.Premiums_DATA!F255=0,0,B.Premiums_DATA!F255),IF($C$4="Current Exchange rate",IF(B.Premiums_DATA!F255=0,0,B.Premiums_DATA!F255/ECO!P41),IF($C$4="Constant Exchange rate",IF(B.Premiums_DATA!F255=0,0,B.Premiums_DATA!F255/ECO!P76))))</f>
        <v>0</v>
      </c>
      <c r="H237" s="75">
        <f>IF($C$4="National Currency",IF(B.Premiums_DATA!G255=0,0,B.Premiums_DATA!G255),IF($C$4="Current Exchange rate",IF(B.Premiums_DATA!G255=0,0,B.Premiums_DATA!G255/ECO!Q41),IF($C$4="Constant Exchange rate",IF(B.Premiums_DATA!G255=0,0,B.Premiums_DATA!G255/ECO!Q76))))</f>
        <v>0</v>
      </c>
      <c r="I237" s="75">
        <f>IF($C$4="National Currency",IF(B.Premiums_DATA!H255=0,0,B.Premiums_DATA!H255),IF($C$4="Current Exchange rate",IF(B.Premiums_DATA!H255=0,0,B.Premiums_DATA!H255/ECO!R41),IF($C$4="Constant Exchange rate",IF(B.Premiums_DATA!H255=0,0,B.Premiums_DATA!H255/ECO!R76))))</f>
        <v>0</v>
      </c>
      <c r="J237" s="75">
        <f>IF($C$4="National Currency",IF(B.Premiums_DATA!I255=0,0,B.Premiums_DATA!I255),IF($C$4="Current Exchange rate",IF(B.Premiums_DATA!I255=0,0,B.Premiums_DATA!I255/ECO!S41),IF($C$4="Constant Exchange rate",IF(B.Premiums_DATA!I255=0,0,B.Premiums_DATA!I255/ECO!S76))))</f>
        <v>0</v>
      </c>
      <c r="K237" s="75">
        <f>IF($C$4="National Currency",IF(B.Premiums_DATA!J255=0,0,B.Premiums_DATA!J255),IF($C$4="Current Exchange rate",IF(B.Premiums_DATA!J255=0,0,B.Premiums_DATA!J255/ECO!T41),IF($C$4="Constant Exchange rate",IF(B.Premiums_DATA!J255=0,0,B.Premiums_DATA!J255/ECO!T76))))</f>
        <v>0</v>
      </c>
      <c r="L237" s="75">
        <f>IF($C$4="National Currency",IF(B.Premiums_DATA!K255=0,0,B.Premiums_DATA!K255),IF($C$4="Current Exchange rate",IF(B.Premiums_DATA!K255=0,0,B.Premiums_DATA!K255/ECO!U41),IF($C$4="Constant Exchange rate",IF(B.Premiums_DATA!K255=0,0,B.Premiums_DATA!K255/ECO!U76))))</f>
        <v>0</v>
      </c>
      <c r="M237" s="75">
        <f>IF($C$4="National Currency",IF(B.Premiums_DATA!L255=0,0,B.Premiums_DATA!L255),IF($C$4="Current Exchange rate",IF(B.Premiums_DATA!L255=0,0,B.Premiums_DATA!L255/ECO!V41),IF($C$4="Constant Exchange rate",IF(B.Premiums_DATA!L255=0,0,B.Premiums_DATA!L255/ECO!V76))))</f>
        <v>0</v>
      </c>
      <c r="N237" s="75">
        <f>IF($C$4="National Currency",IF(B.Premiums_DATA!M255=0,0,B.Premiums_DATA!M255),IF($C$4="Current Exchange rate",IF(B.Premiums_DATA!M255=0,0,B.Premiums_DATA!M255/ECO!W41),IF($C$4="Constant Exchange rate",IF(B.Premiums_DATA!M255=0,0,B.Premiums_DATA!M255/ECO!W76))))</f>
        <v>0</v>
      </c>
      <c r="O237" s="75">
        <f>IF($C$4="National Currency",IF(B.Premiums_DATA!N255=0,0,B.Premiums_DATA!N255),IF($C$4="Current Exchange rate",IF(B.Premiums_DATA!N255=0,0,B.Premiums_DATA!N255/ECO!X41),IF($C$4="Constant Exchange rate",IF(B.Premiums_DATA!N255=0,0,B.Premiums_DATA!N255/ECO!X76))))</f>
        <v>0</v>
      </c>
      <c r="P237" s="221">
        <f>IF($C$4="National Currency",IF(B.Premiums_DATA!O255=0,0,B.Premiums_DATA!O255),IF($C$4="Current Exchange rate",IF(B.Premiums_DATA!O255=0,0,B.Premiums_DATA!O255/ECO!Y41),IF($C$4="Constant Exchange rate",IF(B.Premiums_DATA!O255=0,0,B.Premiums_DATA!O255/ECO!Y76))))</f>
        <v>0</v>
      </c>
      <c r="Q237" s="48">
        <f t="shared" si="48"/>
        <v>0</v>
      </c>
      <c r="R237" s="48" t="str">
        <f t="shared" si="49"/>
        <v>-</v>
      </c>
      <c r="S237" s="48" t="str">
        <f t="shared" si="50"/>
        <v>-</v>
      </c>
    </row>
    <row r="238" spans="3:19" ht="15.75" thickBot="1" x14ac:dyDescent="0.3">
      <c r="C238" s="258"/>
      <c r="D238" s="259"/>
      <c r="E238" s="55" t="s">
        <v>85</v>
      </c>
      <c r="F238" s="64">
        <f>SUM(F206:F237)</f>
        <v>1378.8943879999999</v>
      </c>
      <c r="G238" s="64">
        <f t="shared" ref="G238:O238" si="51">SUM(G206:G237)</f>
        <v>3633.2677873300004</v>
      </c>
      <c r="H238" s="64">
        <f t="shared" si="51"/>
        <v>3826.2370069999997</v>
      </c>
      <c r="I238" s="64">
        <f t="shared" si="51"/>
        <v>2388.2363648460055</v>
      </c>
      <c r="J238" s="64">
        <f t="shared" si="51"/>
        <v>2975.910832</v>
      </c>
      <c r="K238" s="64">
        <f t="shared" si="51"/>
        <v>5246.1845210000001</v>
      </c>
      <c r="L238" s="64">
        <f t="shared" si="51"/>
        <v>3702.5863140000001</v>
      </c>
      <c r="M238" s="64">
        <f t="shared" si="51"/>
        <v>4110.1202389999999</v>
      </c>
      <c r="N238" s="64">
        <f t="shared" si="51"/>
        <v>3428.2748860000002</v>
      </c>
      <c r="O238" s="64">
        <f t="shared" si="51"/>
        <v>4743.2660270000006</v>
      </c>
      <c r="P238" s="64"/>
      <c r="Q238" s="48">
        <f t="shared" si="48"/>
        <v>1</v>
      </c>
    </row>
    <row r="239" spans="3:19" ht="16.5" thickTop="1" thickBot="1" x14ac:dyDescent="0.3">
      <c r="C239" s="260"/>
      <c r="D239" s="261"/>
      <c r="E239" s="57" t="s">
        <v>86</v>
      </c>
      <c r="F239" s="64">
        <v>1378.8944091796875</v>
      </c>
      <c r="G239" s="64">
        <v>3633.267822265625</v>
      </c>
      <c r="H239" s="64">
        <v>3826.237060546875</v>
      </c>
      <c r="I239" s="64">
        <v>2388.236328125</v>
      </c>
      <c r="J239" s="64">
        <v>2975.910888671875</v>
      </c>
      <c r="K239" s="64">
        <v>5246.1845703125</v>
      </c>
      <c r="L239" s="64">
        <v>3702.58642578125</v>
      </c>
      <c r="M239" s="64">
        <v>4009.835693359375</v>
      </c>
      <c r="N239" s="64">
        <v>3334.958251953125</v>
      </c>
      <c r="O239" s="64">
        <v>4645</v>
      </c>
      <c r="P239" s="64"/>
      <c r="Q239" s="48">
        <f>O239/$O$238</f>
        <v>0.97928304538673505</v>
      </c>
      <c r="R239" s="48">
        <f>IF(OR(O239=0, N239=0),"-",O239/N239-1)</f>
        <v>0.39282103375046651</v>
      </c>
      <c r="S239" s="48">
        <f>IF(OR(O239=0, F239=0),"-",O239/F239-1)</f>
        <v>2.3686408249079336</v>
      </c>
    </row>
    <row r="240" spans="3:19" ht="15.75" thickTop="1" x14ac:dyDescent="0.25">
      <c r="E240" s="57" t="s">
        <v>87</v>
      </c>
      <c r="F240" s="85"/>
      <c r="G240" s="85">
        <f>G239/F239-1</f>
        <v>1.6349137381933962</v>
      </c>
      <c r="H240" s="85">
        <f t="shared" ref="H240:O240" si="52">H239/G239-1</f>
        <v>5.3111757162156659E-2</v>
      </c>
      <c r="I240" s="85">
        <f t="shared" si="52"/>
        <v>-0.37582635619977633</v>
      </c>
      <c r="J240" s="85">
        <f t="shared" si="52"/>
        <v>0.24607052226203141</v>
      </c>
      <c r="K240" s="85">
        <f t="shared" si="52"/>
        <v>0.76288362339163651</v>
      </c>
      <c r="L240" s="85">
        <f t="shared" si="52"/>
        <v>-0.29423252724775983</v>
      </c>
      <c r="M240" s="85">
        <f t="shared" si="52"/>
        <v>8.2982335115457939E-2</v>
      </c>
      <c r="N240" s="85">
        <f t="shared" si="52"/>
        <v>-0.16830551000478744</v>
      </c>
      <c r="O240" s="85">
        <f t="shared" si="52"/>
        <v>0.39282103375046651</v>
      </c>
      <c r="P240" s="86"/>
    </row>
  </sheetData>
  <mergeCells count="224">
    <mergeCell ref="C71:D71"/>
    <mergeCell ref="E85:P85"/>
    <mergeCell ref="C72:D72"/>
    <mergeCell ref="C73:D73"/>
    <mergeCell ref="C74:D74"/>
    <mergeCell ref="C75:D75"/>
    <mergeCell ref="C81:D81"/>
    <mergeCell ref="C76:D76"/>
    <mergeCell ref="C77:D77"/>
    <mergeCell ref="C78:D78"/>
    <mergeCell ref="C79:D79"/>
    <mergeCell ref="C80:D80"/>
    <mergeCell ref="C85:D85"/>
    <mergeCell ref="C62:D62"/>
    <mergeCell ref="C63:D63"/>
    <mergeCell ref="C64:D64"/>
    <mergeCell ref="C65:D65"/>
    <mergeCell ref="C66:D66"/>
    <mergeCell ref="C67:D67"/>
    <mergeCell ref="C68:D68"/>
    <mergeCell ref="C69:D69"/>
    <mergeCell ref="C70:D70"/>
    <mergeCell ref="C86:D86"/>
    <mergeCell ref="C87:D87"/>
    <mergeCell ref="C88:D88"/>
    <mergeCell ref="C89:D89"/>
    <mergeCell ref="C90:D90"/>
    <mergeCell ref="F4:P4"/>
    <mergeCell ref="E46:P46"/>
    <mergeCell ref="C47:D47"/>
    <mergeCell ref="C48:D48"/>
    <mergeCell ref="C49:D49"/>
    <mergeCell ref="C50:D50"/>
    <mergeCell ref="C51:D51"/>
    <mergeCell ref="C52:D52"/>
    <mergeCell ref="C53:D53"/>
    <mergeCell ref="C4:E4"/>
    <mergeCell ref="C46:D46"/>
    <mergeCell ref="C54:D54"/>
    <mergeCell ref="C55:D55"/>
    <mergeCell ref="C56:D56"/>
    <mergeCell ref="C57:D57"/>
    <mergeCell ref="C58:D58"/>
    <mergeCell ref="C59:D59"/>
    <mergeCell ref="C60:D60"/>
    <mergeCell ref="C61:D61"/>
    <mergeCell ref="C96:D96"/>
    <mergeCell ref="C97:D97"/>
    <mergeCell ref="C98:D98"/>
    <mergeCell ref="C99:D99"/>
    <mergeCell ref="C100:D100"/>
    <mergeCell ref="C91:D91"/>
    <mergeCell ref="C92:D92"/>
    <mergeCell ref="C93:D93"/>
    <mergeCell ref="C94:D94"/>
    <mergeCell ref="C95:D95"/>
    <mergeCell ref="C106:D106"/>
    <mergeCell ref="C107:D107"/>
    <mergeCell ref="C108:D108"/>
    <mergeCell ref="C109:D109"/>
    <mergeCell ref="C110:D110"/>
    <mergeCell ref="C101:D101"/>
    <mergeCell ref="C102:D102"/>
    <mergeCell ref="C103:D103"/>
    <mergeCell ref="C104:D104"/>
    <mergeCell ref="C105:D105"/>
    <mergeCell ref="C116:D116"/>
    <mergeCell ref="C117:D117"/>
    <mergeCell ref="C118:D118"/>
    <mergeCell ref="C119:D119"/>
    <mergeCell ref="C120:D120"/>
    <mergeCell ref="C125:D125"/>
    <mergeCell ref="C126:D126"/>
    <mergeCell ref="C111:D111"/>
    <mergeCell ref="C112:D112"/>
    <mergeCell ref="C113:D113"/>
    <mergeCell ref="C114:D114"/>
    <mergeCell ref="C115:D115"/>
    <mergeCell ref="C132:D132"/>
    <mergeCell ref="C133:D133"/>
    <mergeCell ref="C134:D134"/>
    <mergeCell ref="C135:D135"/>
    <mergeCell ref="C136:D136"/>
    <mergeCell ref="C127:D127"/>
    <mergeCell ref="C128:D128"/>
    <mergeCell ref="C129:D129"/>
    <mergeCell ref="C130:D130"/>
    <mergeCell ref="C131:D131"/>
    <mergeCell ref="C142:D142"/>
    <mergeCell ref="C143:D143"/>
    <mergeCell ref="C144:D144"/>
    <mergeCell ref="C145:D145"/>
    <mergeCell ref="C146:D146"/>
    <mergeCell ref="C137:D137"/>
    <mergeCell ref="C138:D138"/>
    <mergeCell ref="C139:D139"/>
    <mergeCell ref="C140:D140"/>
    <mergeCell ref="C141:D141"/>
    <mergeCell ref="C152:D152"/>
    <mergeCell ref="C153:D153"/>
    <mergeCell ref="C154:D154"/>
    <mergeCell ref="C155:D155"/>
    <mergeCell ref="C156:D156"/>
    <mergeCell ref="C147:D147"/>
    <mergeCell ref="C148:D148"/>
    <mergeCell ref="C149:D149"/>
    <mergeCell ref="C150:D150"/>
    <mergeCell ref="C151:D151"/>
    <mergeCell ref="C168:D168"/>
    <mergeCell ref="C169:D169"/>
    <mergeCell ref="C170:D170"/>
    <mergeCell ref="C171:D171"/>
    <mergeCell ref="C172:D172"/>
    <mergeCell ref="C157:D157"/>
    <mergeCell ref="C158:D158"/>
    <mergeCell ref="C159:D159"/>
    <mergeCell ref="C160:D160"/>
    <mergeCell ref="C165:D165"/>
    <mergeCell ref="C166:D166"/>
    <mergeCell ref="C167:D167"/>
    <mergeCell ref="C178:D178"/>
    <mergeCell ref="C179:D179"/>
    <mergeCell ref="C180:D180"/>
    <mergeCell ref="C181:D181"/>
    <mergeCell ref="C182:D182"/>
    <mergeCell ref="C173:D173"/>
    <mergeCell ref="C174:D174"/>
    <mergeCell ref="C175:D175"/>
    <mergeCell ref="C176:D176"/>
    <mergeCell ref="C177:D177"/>
    <mergeCell ref="C212:D212"/>
    <mergeCell ref="C213:D213"/>
    <mergeCell ref="C214:D214"/>
    <mergeCell ref="C215:D215"/>
    <mergeCell ref="C216:D216"/>
    <mergeCell ref="C207:D207"/>
    <mergeCell ref="C208:D208"/>
    <mergeCell ref="C209:D209"/>
    <mergeCell ref="C210:D210"/>
    <mergeCell ref="C211:D211"/>
    <mergeCell ref="C222:D222"/>
    <mergeCell ref="C223:D223"/>
    <mergeCell ref="C224:D224"/>
    <mergeCell ref="C225:D225"/>
    <mergeCell ref="C226:D226"/>
    <mergeCell ref="C217:D217"/>
    <mergeCell ref="C218:D218"/>
    <mergeCell ref="C219:D219"/>
    <mergeCell ref="C220:D220"/>
    <mergeCell ref="C221:D221"/>
    <mergeCell ref="C237:D237"/>
    <mergeCell ref="C238:D238"/>
    <mergeCell ref="C239:D239"/>
    <mergeCell ref="C232:D232"/>
    <mergeCell ref="C233:D233"/>
    <mergeCell ref="C234:D234"/>
    <mergeCell ref="C235:D235"/>
    <mergeCell ref="C236:D236"/>
    <mergeCell ref="C227:D227"/>
    <mergeCell ref="C228:D228"/>
    <mergeCell ref="C229:D229"/>
    <mergeCell ref="C230:D230"/>
    <mergeCell ref="C231:D231"/>
    <mergeCell ref="C205:D205"/>
    <mergeCell ref="C206:D206"/>
    <mergeCell ref="C198:D198"/>
    <mergeCell ref="C199:D199"/>
    <mergeCell ref="C200:D200"/>
    <mergeCell ref="C193:D193"/>
    <mergeCell ref="C194:D194"/>
    <mergeCell ref="C195:D195"/>
    <mergeCell ref="C196:D196"/>
    <mergeCell ref="C197:D197"/>
    <mergeCell ref="C7:D7"/>
    <mergeCell ref="E7:P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42:D42"/>
    <mergeCell ref="E125:P125"/>
    <mergeCell ref="E165:P165"/>
    <mergeCell ref="E204:P204"/>
    <mergeCell ref="C33:D33"/>
    <mergeCell ref="C34:D34"/>
    <mergeCell ref="C35:D35"/>
    <mergeCell ref="C36:D36"/>
    <mergeCell ref="C37:D37"/>
    <mergeCell ref="C38:D38"/>
    <mergeCell ref="C39:D39"/>
    <mergeCell ref="C40:D40"/>
    <mergeCell ref="C41:D41"/>
    <mergeCell ref="C204:D204"/>
    <mergeCell ref="C188:D188"/>
    <mergeCell ref="C189:D189"/>
    <mergeCell ref="C190:D190"/>
    <mergeCell ref="C191:D191"/>
    <mergeCell ref="C192:D192"/>
    <mergeCell ref="C183:D183"/>
    <mergeCell ref="C184:D184"/>
    <mergeCell ref="C185:D185"/>
    <mergeCell ref="C186:D186"/>
    <mergeCell ref="C187:D187"/>
  </mergeCells>
  <conditionalFormatting sqref="F167:J198 F48:J79 E47:N47 F206:J237 F127:J158 F87:J118 E86:N86 E126:N126 E205:N205 E166:N166 F121:O121 F161:O161 F201:O201 F240:O240">
    <cfRule type="cellIs" dxfId="1486" priority="163" operator="equal">
      <formula>0</formula>
    </cfRule>
  </conditionalFormatting>
  <conditionalFormatting sqref="E80">
    <cfRule type="cellIs" dxfId="1485" priority="237" operator="equal">
      <formula>0</formula>
    </cfRule>
  </conditionalFormatting>
  <conditionalFormatting sqref="K48:O79">
    <cfRule type="cellIs" dxfId="1484" priority="234" operator="equal">
      <formula>0</formula>
    </cfRule>
  </conditionalFormatting>
  <conditionalFormatting sqref="R48:R79 R81">
    <cfRule type="cellIs" dxfId="1483" priority="223" operator="equal">
      <formula>0</formula>
    </cfRule>
  </conditionalFormatting>
  <conditionalFormatting sqref="S47">
    <cfRule type="cellIs" dxfId="1482" priority="215" operator="equal">
      <formula>0</formula>
    </cfRule>
  </conditionalFormatting>
  <conditionalFormatting sqref="P47">
    <cfRule type="cellIs" dxfId="1481" priority="227" operator="equal">
      <formula>0</formula>
    </cfRule>
  </conditionalFormatting>
  <conditionalFormatting sqref="S48:S79 S81">
    <cfRule type="cellIs" dxfId="1480" priority="225" operator="equal">
      <formula>0</formula>
    </cfRule>
  </conditionalFormatting>
  <conditionalFormatting sqref="Q47:R47">
    <cfRule type="cellIs" dxfId="1479" priority="216" operator="equal">
      <formula>0</formula>
    </cfRule>
  </conditionalFormatting>
  <conditionalFormatting sqref="P48:P79">
    <cfRule type="cellIs" dxfId="1478" priority="230" operator="equal">
      <formula>0</formula>
    </cfRule>
  </conditionalFormatting>
  <conditionalFormatting sqref="E48:E79">
    <cfRule type="cellIs" dxfId="1477" priority="236" operator="equal">
      <formula>0</formula>
    </cfRule>
  </conditionalFormatting>
  <conditionalFormatting sqref="O47">
    <cfRule type="cellIs" dxfId="1476" priority="231" operator="equal">
      <formula>0</formula>
    </cfRule>
  </conditionalFormatting>
  <conditionalFormatting sqref="Q80:Q81">
    <cfRule type="cellIs" dxfId="1475" priority="217" operator="equal">
      <formula>0</formula>
    </cfRule>
  </conditionalFormatting>
  <conditionalFormatting sqref="Q48:Q79">
    <cfRule type="cellIs" dxfId="1474" priority="219" operator="equal">
      <formula>0</formula>
    </cfRule>
  </conditionalFormatting>
  <conditionalFormatting sqref="Q48:Q79">
    <cfRule type="dataBar" priority="220">
      <dataBar>
        <cfvo type="min"/>
        <cfvo type="max"/>
        <color rgb="FF008AEF"/>
      </dataBar>
      <extLst>
        <ext xmlns:x14="http://schemas.microsoft.com/office/spreadsheetml/2009/9/main" uri="{B025F937-C7B1-47D3-B67F-A62EFF666E3E}">
          <x14:id>{1E67BE4F-71A3-480C-82A5-91AE7EED4949}</x14:id>
        </ext>
      </extLst>
    </cfRule>
  </conditionalFormatting>
  <conditionalFormatting sqref="S87:S118 S120">
    <cfRule type="cellIs" dxfId="1473" priority="201" operator="equal">
      <formula>0</formula>
    </cfRule>
  </conditionalFormatting>
  <conditionalFormatting sqref="R87:R118 R120">
    <cfRule type="cellIs" dxfId="1472" priority="199" operator="equal">
      <formula>0</formula>
    </cfRule>
  </conditionalFormatting>
  <conditionalFormatting sqref="K87:P118">
    <cfRule type="cellIs" dxfId="1471" priority="210" operator="equal">
      <formula>0</formula>
    </cfRule>
  </conditionalFormatting>
  <conditionalFormatting sqref="E119:E120">
    <cfRule type="cellIs" dxfId="1470" priority="213" operator="equal">
      <formula>0</formula>
    </cfRule>
  </conditionalFormatting>
  <conditionalFormatting sqref="E87:E118">
    <cfRule type="cellIs" dxfId="1469" priority="212" operator="equal">
      <formula>0</formula>
    </cfRule>
  </conditionalFormatting>
  <conditionalFormatting sqref="O86:P86">
    <cfRule type="cellIs" dxfId="1468" priority="207" operator="equal">
      <formula>0</formula>
    </cfRule>
  </conditionalFormatting>
  <conditionalFormatting sqref="S87:S118 S120">
    <cfRule type="dataBar" priority="202">
      <dataBar>
        <cfvo type="min"/>
        <cfvo type="max"/>
        <color rgb="FF008AEF"/>
      </dataBar>
      <extLst>
        <ext xmlns:x14="http://schemas.microsoft.com/office/spreadsheetml/2009/9/main" uri="{B025F937-C7B1-47D3-B67F-A62EFF666E3E}">
          <x14:id>{8E38B4A5-3EFD-4FD4-9C6D-02E878A40D38}</x14:id>
        </ext>
      </extLst>
    </cfRule>
  </conditionalFormatting>
  <conditionalFormatting sqref="R87:R118 R120">
    <cfRule type="dataBar" priority="200">
      <dataBar>
        <cfvo type="min"/>
        <cfvo type="max"/>
        <color rgb="FF008AEF"/>
      </dataBar>
      <extLst>
        <ext xmlns:x14="http://schemas.microsoft.com/office/spreadsheetml/2009/9/main" uri="{B025F937-C7B1-47D3-B67F-A62EFF666E3E}">
          <x14:id>{B66B1CF6-BCA9-40FE-B769-9A31B48210B0}</x14:id>
        </ext>
      </extLst>
    </cfRule>
  </conditionalFormatting>
  <conditionalFormatting sqref="Q119:Q120">
    <cfRule type="cellIs" dxfId="1467" priority="193" operator="equal">
      <formula>0</formula>
    </cfRule>
  </conditionalFormatting>
  <conditionalFormatting sqref="Q87:Q118">
    <cfRule type="cellIs" dxfId="1466" priority="195" operator="equal">
      <formula>0</formula>
    </cfRule>
  </conditionalFormatting>
  <conditionalFormatting sqref="Q119:Q120">
    <cfRule type="dataBar" priority="194">
      <dataBar>
        <cfvo type="min"/>
        <cfvo type="max"/>
        <color rgb="FF008AEF"/>
      </dataBar>
      <extLst>
        <ext xmlns:x14="http://schemas.microsoft.com/office/spreadsheetml/2009/9/main" uri="{B025F937-C7B1-47D3-B67F-A62EFF666E3E}">
          <x14:id>{E8B96D9D-8FC9-4E87-8CCC-2967D7664FFD}</x14:id>
        </ext>
      </extLst>
    </cfRule>
  </conditionalFormatting>
  <conditionalFormatting sqref="Q87:Q118">
    <cfRule type="dataBar" priority="196">
      <dataBar>
        <cfvo type="min"/>
        <cfvo type="max"/>
        <color rgb="FF008AEF"/>
      </dataBar>
      <extLst>
        <ext xmlns:x14="http://schemas.microsoft.com/office/spreadsheetml/2009/9/main" uri="{B025F937-C7B1-47D3-B67F-A62EFF666E3E}">
          <x14:id>{9606E58A-9064-4499-9C21-15E40C81209A}</x14:id>
        </ext>
      </extLst>
    </cfRule>
  </conditionalFormatting>
  <conditionalFormatting sqref="K167:P198">
    <cfRule type="cellIs" dxfId="1465" priority="162" operator="equal">
      <formula>0</formula>
    </cfRule>
  </conditionalFormatting>
  <conditionalFormatting sqref="S127:S158 S160">
    <cfRule type="cellIs" dxfId="1464" priority="177" operator="equal">
      <formula>0</formula>
    </cfRule>
  </conditionalFormatting>
  <conditionalFormatting sqref="R127:R158 R160">
    <cfRule type="cellIs" dxfId="1463" priority="175" operator="equal">
      <formula>0</formula>
    </cfRule>
  </conditionalFormatting>
  <conditionalFormatting sqref="K127:P158">
    <cfRule type="cellIs" dxfId="1462" priority="186" operator="equal">
      <formula>0</formula>
    </cfRule>
  </conditionalFormatting>
  <conditionalFormatting sqref="E159:E160">
    <cfRule type="cellIs" dxfId="1461" priority="189" operator="equal">
      <formula>0</formula>
    </cfRule>
  </conditionalFormatting>
  <conditionalFormatting sqref="E127:E158">
    <cfRule type="cellIs" dxfId="1460" priority="188" operator="equal">
      <formula>0</formula>
    </cfRule>
  </conditionalFormatting>
  <conditionalFormatting sqref="O126:P126">
    <cfRule type="cellIs" dxfId="1459" priority="183" operator="equal">
      <formula>0</formula>
    </cfRule>
  </conditionalFormatting>
  <conditionalFormatting sqref="S127:S158 S160">
    <cfRule type="dataBar" priority="178">
      <dataBar>
        <cfvo type="min"/>
        <cfvo type="max"/>
        <color rgb="FF008AEF"/>
      </dataBar>
      <extLst>
        <ext xmlns:x14="http://schemas.microsoft.com/office/spreadsheetml/2009/9/main" uri="{B025F937-C7B1-47D3-B67F-A62EFF666E3E}">
          <x14:id>{9925B0D6-1499-46A8-A23F-C6F5BE6FF7E1}</x14:id>
        </ext>
      </extLst>
    </cfRule>
  </conditionalFormatting>
  <conditionalFormatting sqref="R127:R158 R160">
    <cfRule type="dataBar" priority="176">
      <dataBar>
        <cfvo type="min"/>
        <cfvo type="max"/>
        <color rgb="FF008AEF"/>
      </dataBar>
      <extLst>
        <ext xmlns:x14="http://schemas.microsoft.com/office/spreadsheetml/2009/9/main" uri="{B025F937-C7B1-47D3-B67F-A62EFF666E3E}">
          <x14:id>{ED8CA8DF-8E39-4A9C-A632-4BFFE3DF2355}</x14:id>
        </ext>
      </extLst>
    </cfRule>
  </conditionalFormatting>
  <conditionalFormatting sqref="Q206:Q239">
    <cfRule type="cellIs" dxfId="1458" priority="126" operator="equal">
      <formula>0</formula>
    </cfRule>
  </conditionalFormatting>
  <conditionalFormatting sqref="Q127:Q160">
    <cfRule type="cellIs" dxfId="1457" priority="171" operator="equal">
      <formula>0</formula>
    </cfRule>
  </conditionalFormatting>
  <conditionalFormatting sqref="Q127:Q160">
    <cfRule type="dataBar" priority="172">
      <dataBar>
        <cfvo type="min"/>
        <cfvo type="max"/>
        <color rgb="FF008AEF"/>
      </dataBar>
      <extLst>
        <ext xmlns:x14="http://schemas.microsoft.com/office/spreadsheetml/2009/9/main" uri="{B025F937-C7B1-47D3-B67F-A62EFF666E3E}">
          <x14:id>{72F17976-6121-4EEC-A60F-3C587C8DC076}</x14:id>
        </ext>
      </extLst>
    </cfRule>
  </conditionalFormatting>
  <conditionalFormatting sqref="S167:S198 S200">
    <cfRule type="cellIs" dxfId="1456" priority="153" operator="equal">
      <formula>0</formula>
    </cfRule>
  </conditionalFormatting>
  <conditionalFormatting sqref="R167:R198 R200">
    <cfRule type="cellIs" dxfId="1455" priority="151" operator="equal">
      <formula>0</formula>
    </cfRule>
  </conditionalFormatting>
  <conditionalFormatting sqref="K206:P237">
    <cfRule type="cellIs" dxfId="1454" priority="140" operator="equal">
      <formula>0</formula>
    </cfRule>
  </conditionalFormatting>
  <conditionalFormatting sqref="E199:E200">
    <cfRule type="cellIs" dxfId="1453" priority="165" operator="equal">
      <formula>0</formula>
    </cfRule>
  </conditionalFormatting>
  <conditionalFormatting sqref="E167:E198">
    <cfRule type="cellIs" dxfId="1452" priority="164" operator="equal">
      <formula>0</formula>
    </cfRule>
  </conditionalFormatting>
  <conditionalFormatting sqref="O166:P166">
    <cfRule type="cellIs" dxfId="1451" priority="159" operator="equal">
      <formula>0</formula>
    </cfRule>
  </conditionalFormatting>
  <conditionalFormatting sqref="S167:S198 S200">
    <cfRule type="dataBar" priority="154">
      <dataBar>
        <cfvo type="min"/>
        <cfvo type="max"/>
        <color rgb="FF008AEF"/>
      </dataBar>
      <extLst>
        <ext xmlns:x14="http://schemas.microsoft.com/office/spreadsheetml/2009/9/main" uri="{B025F937-C7B1-47D3-B67F-A62EFF666E3E}">
          <x14:id>{CA3E7F88-1256-4437-B526-1A0B6A0BB0A0}</x14:id>
        </ext>
      </extLst>
    </cfRule>
  </conditionalFormatting>
  <conditionalFormatting sqref="R167:R198 R200">
    <cfRule type="dataBar" priority="152">
      <dataBar>
        <cfvo type="min"/>
        <cfvo type="max"/>
        <color rgb="FF008AEF"/>
      </dataBar>
      <extLst>
        <ext xmlns:x14="http://schemas.microsoft.com/office/spreadsheetml/2009/9/main" uri="{B025F937-C7B1-47D3-B67F-A62EFF666E3E}">
          <x14:id>{02BEC0D4-48A1-46B2-AADD-6149AD430695}</x14:id>
        </ext>
      </extLst>
    </cfRule>
  </conditionalFormatting>
  <conditionalFormatting sqref="Q167:Q200">
    <cfRule type="cellIs" dxfId="1450" priority="147" operator="equal">
      <formula>0</formula>
    </cfRule>
  </conditionalFormatting>
  <conditionalFormatting sqref="Q167:Q200">
    <cfRule type="dataBar" priority="148">
      <dataBar>
        <cfvo type="min"/>
        <cfvo type="max"/>
        <color rgb="FF008AEF"/>
      </dataBar>
      <extLst>
        <ext xmlns:x14="http://schemas.microsoft.com/office/spreadsheetml/2009/9/main" uri="{B025F937-C7B1-47D3-B67F-A62EFF666E3E}">
          <x14:id>{30312DA4-4915-4B7E-90BD-5F2D2E314C4A}</x14:id>
        </ext>
      </extLst>
    </cfRule>
  </conditionalFormatting>
  <conditionalFormatting sqref="S206:S237 S239">
    <cfRule type="cellIs" dxfId="1449" priority="132" operator="equal">
      <formula>0</formula>
    </cfRule>
  </conditionalFormatting>
  <conditionalFormatting sqref="R206:R237 R239">
    <cfRule type="cellIs" dxfId="1448" priority="130" operator="equal">
      <formula>0</formula>
    </cfRule>
  </conditionalFormatting>
  <conditionalFormatting sqref="E238:E239">
    <cfRule type="cellIs" dxfId="1447" priority="143" operator="equal">
      <formula>0</formula>
    </cfRule>
  </conditionalFormatting>
  <conditionalFormatting sqref="E206:E237">
    <cfRule type="cellIs" dxfId="1446" priority="142" operator="equal">
      <formula>0</formula>
    </cfRule>
  </conditionalFormatting>
  <conditionalFormatting sqref="O205:P205">
    <cfRule type="cellIs" dxfId="1445" priority="137" operator="equal">
      <formula>0</formula>
    </cfRule>
  </conditionalFormatting>
  <conditionalFormatting sqref="P240">
    <cfRule type="cellIs" dxfId="1444" priority="94" operator="equal">
      <formula>0</formula>
    </cfRule>
  </conditionalFormatting>
  <conditionalFormatting sqref="S206:S237 S239">
    <cfRule type="dataBar" priority="133">
      <dataBar>
        <cfvo type="min"/>
        <cfvo type="max"/>
        <color rgb="FF008AEF"/>
      </dataBar>
      <extLst>
        <ext xmlns:x14="http://schemas.microsoft.com/office/spreadsheetml/2009/9/main" uri="{B025F937-C7B1-47D3-B67F-A62EFF666E3E}">
          <x14:id>{1C3B5203-E251-49E4-9383-E067334CD225}</x14:id>
        </ext>
      </extLst>
    </cfRule>
  </conditionalFormatting>
  <conditionalFormatting sqref="R206:R237 R239">
    <cfRule type="dataBar" priority="131">
      <dataBar>
        <cfvo type="min"/>
        <cfvo type="max"/>
        <color rgb="FF008AEF"/>
      </dataBar>
      <extLst>
        <ext xmlns:x14="http://schemas.microsoft.com/office/spreadsheetml/2009/9/main" uri="{B025F937-C7B1-47D3-B67F-A62EFF666E3E}">
          <x14:id>{B4FF18F4-6D8D-4394-BFFA-646E6E48A982}</x14:id>
        </ext>
      </extLst>
    </cfRule>
  </conditionalFormatting>
  <conditionalFormatting sqref="Q206:Q239">
    <cfRule type="dataBar" priority="127">
      <dataBar>
        <cfvo type="min"/>
        <cfvo type="max"/>
        <color rgb="FF008AEF"/>
      </dataBar>
      <extLst>
        <ext xmlns:x14="http://schemas.microsoft.com/office/spreadsheetml/2009/9/main" uri="{B025F937-C7B1-47D3-B67F-A62EFF666E3E}">
          <x14:id>{BEA60234-60A1-467F-BB10-E022A5CBEFCA}</x14:id>
        </ext>
      </extLst>
    </cfRule>
  </conditionalFormatting>
  <conditionalFormatting sqref="E121">
    <cfRule type="cellIs" dxfId="1443" priority="117" operator="equal">
      <formula>0</formula>
    </cfRule>
  </conditionalFormatting>
  <conditionalFormatting sqref="P121">
    <cfRule type="cellIs" dxfId="1442" priority="112" operator="equal">
      <formula>0</formula>
    </cfRule>
  </conditionalFormatting>
  <conditionalFormatting sqref="P121">
    <cfRule type="dataBar" priority="113">
      <dataBar>
        <cfvo type="min"/>
        <cfvo type="max"/>
        <color rgb="FF008AEF"/>
      </dataBar>
      <extLst>
        <ext xmlns:x14="http://schemas.microsoft.com/office/spreadsheetml/2009/9/main" uri="{B025F937-C7B1-47D3-B67F-A62EFF666E3E}">
          <x14:id>{5D7E124E-617A-426F-838A-60B75C92F339}</x14:id>
        </ext>
      </extLst>
    </cfRule>
  </conditionalFormatting>
  <conditionalFormatting sqref="E161">
    <cfRule type="cellIs" dxfId="1441" priority="111" operator="equal">
      <formula>0</formula>
    </cfRule>
  </conditionalFormatting>
  <conditionalFormatting sqref="P161">
    <cfRule type="cellIs" dxfId="1440" priority="106" operator="equal">
      <formula>0</formula>
    </cfRule>
  </conditionalFormatting>
  <conditionalFormatting sqref="P161">
    <cfRule type="dataBar" priority="107">
      <dataBar>
        <cfvo type="min"/>
        <cfvo type="max"/>
        <color rgb="FF008AEF"/>
      </dataBar>
      <extLst>
        <ext xmlns:x14="http://schemas.microsoft.com/office/spreadsheetml/2009/9/main" uri="{B025F937-C7B1-47D3-B67F-A62EFF666E3E}">
          <x14:id>{95A71C85-8479-47F7-941C-E50255F69908}</x14:id>
        </ext>
      </extLst>
    </cfRule>
  </conditionalFormatting>
  <conditionalFormatting sqref="E201">
    <cfRule type="cellIs" dxfId="1439" priority="105" operator="equal">
      <formula>0</formula>
    </cfRule>
  </conditionalFormatting>
  <conditionalFormatting sqref="P201">
    <cfRule type="cellIs" dxfId="1438" priority="100" operator="equal">
      <formula>0</formula>
    </cfRule>
  </conditionalFormatting>
  <conditionalFormatting sqref="P201">
    <cfRule type="dataBar" priority="101">
      <dataBar>
        <cfvo type="min"/>
        <cfvo type="max"/>
        <color rgb="FF008AEF"/>
      </dataBar>
      <extLst>
        <ext xmlns:x14="http://schemas.microsoft.com/office/spreadsheetml/2009/9/main" uri="{B025F937-C7B1-47D3-B67F-A62EFF666E3E}">
          <x14:id>{2736E2BA-8FDF-47A5-8ACE-221EE9955F96}</x14:id>
        </ext>
      </extLst>
    </cfRule>
  </conditionalFormatting>
  <conditionalFormatting sqref="E240">
    <cfRule type="cellIs" dxfId="1437" priority="99" operator="equal">
      <formula>0</formula>
    </cfRule>
  </conditionalFormatting>
  <conditionalFormatting sqref="P240">
    <cfRule type="dataBar" priority="95">
      <dataBar>
        <cfvo type="min"/>
        <cfvo type="max"/>
        <color rgb="FF008AEF"/>
      </dataBar>
      <extLst>
        <ext xmlns:x14="http://schemas.microsoft.com/office/spreadsheetml/2009/9/main" uri="{B025F937-C7B1-47D3-B67F-A62EFF666E3E}">
          <x14:id>{88043621-329D-43C6-BFD8-5293B993B711}</x14:id>
        </ext>
      </extLst>
    </cfRule>
  </conditionalFormatting>
  <conditionalFormatting sqref="F82:O82">
    <cfRule type="cellIs" dxfId="1436" priority="68" operator="equal">
      <formula>0</formula>
    </cfRule>
  </conditionalFormatting>
  <conditionalFormatting sqref="Q126:R126">
    <cfRule type="cellIs" dxfId="1435" priority="61" operator="equal">
      <formula>0</formula>
    </cfRule>
  </conditionalFormatting>
  <conditionalFormatting sqref="S86">
    <cfRule type="cellIs" dxfId="1434" priority="64" operator="equal">
      <formula>0</formula>
    </cfRule>
  </conditionalFormatting>
  <conditionalFormatting sqref="Q86:R86">
    <cfRule type="cellIs" dxfId="1433" priority="63" operator="equal">
      <formula>0</formula>
    </cfRule>
  </conditionalFormatting>
  <conditionalFormatting sqref="S126">
    <cfRule type="cellIs" dxfId="1432" priority="62" operator="equal">
      <formula>0</formula>
    </cfRule>
  </conditionalFormatting>
  <conditionalFormatting sqref="C238:C239">
    <cfRule type="cellIs" dxfId="1431" priority="49" operator="equal">
      <formula>0</formula>
    </cfRule>
  </conditionalFormatting>
  <conditionalFormatting sqref="Q205:R205">
    <cfRule type="cellIs" dxfId="1430" priority="57" operator="equal">
      <formula>0</formula>
    </cfRule>
  </conditionalFormatting>
  <conditionalFormatting sqref="S166">
    <cfRule type="cellIs" dxfId="1429" priority="60" operator="equal">
      <formula>0</formula>
    </cfRule>
  </conditionalFormatting>
  <conditionalFormatting sqref="Q166:R166">
    <cfRule type="cellIs" dxfId="1428" priority="59" operator="equal">
      <formula>0</formula>
    </cfRule>
  </conditionalFormatting>
  <conditionalFormatting sqref="S205">
    <cfRule type="cellIs" dxfId="1427" priority="58" operator="equal">
      <formula>0</formula>
    </cfRule>
  </conditionalFormatting>
  <conditionalFormatting sqref="C167:C198">
    <cfRule type="cellIs" dxfId="1426" priority="53" operator="equal">
      <formula>0</formula>
    </cfRule>
  </conditionalFormatting>
  <conditionalFormatting sqref="E81">
    <cfRule type="cellIs" dxfId="1425" priority="56" operator="equal">
      <formula>0</formula>
    </cfRule>
  </conditionalFormatting>
  <conditionalFormatting sqref="E82">
    <cfRule type="cellIs" dxfId="1424" priority="55" operator="equal">
      <formula>0</formula>
    </cfRule>
  </conditionalFormatting>
  <conditionalFormatting sqref="C166">
    <cfRule type="cellIs" dxfId="1423" priority="54" operator="equal">
      <formula>0</formula>
    </cfRule>
  </conditionalFormatting>
  <conditionalFormatting sqref="C199:C200">
    <cfRule type="cellIs" dxfId="1422" priority="52" operator="equal">
      <formula>0</formula>
    </cfRule>
  </conditionalFormatting>
  <conditionalFormatting sqref="C205">
    <cfRule type="cellIs" dxfId="1421" priority="51" operator="equal">
      <formula>0</formula>
    </cfRule>
  </conditionalFormatting>
  <conditionalFormatting sqref="C206:C237">
    <cfRule type="cellIs" dxfId="1420" priority="50" operator="equal">
      <formula>0</formula>
    </cfRule>
  </conditionalFormatting>
  <conditionalFormatting sqref="F121:O121">
    <cfRule type="dataBar" priority="1042">
      <dataBar>
        <cfvo type="min"/>
        <cfvo type="max"/>
        <color rgb="FF008AEF"/>
      </dataBar>
      <extLst>
        <ext xmlns:x14="http://schemas.microsoft.com/office/spreadsheetml/2009/9/main" uri="{B025F937-C7B1-47D3-B67F-A62EFF666E3E}">
          <x14:id>{2464D7E9-0389-4288-BB49-BF5BB4522C53}</x14:id>
        </ext>
      </extLst>
    </cfRule>
  </conditionalFormatting>
  <conditionalFormatting sqref="F161:O161">
    <cfRule type="dataBar" priority="1044">
      <dataBar>
        <cfvo type="min"/>
        <cfvo type="max"/>
        <color rgb="FF008AEF"/>
      </dataBar>
      <extLst>
        <ext xmlns:x14="http://schemas.microsoft.com/office/spreadsheetml/2009/9/main" uri="{B025F937-C7B1-47D3-B67F-A62EFF666E3E}">
          <x14:id>{63AB5447-3CC4-4E4A-B9C8-E158E66FD0C6}</x14:id>
        </ext>
      </extLst>
    </cfRule>
  </conditionalFormatting>
  <conditionalFormatting sqref="F201:O201">
    <cfRule type="dataBar" priority="1046">
      <dataBar>
        <cfvo type="min"/>
        <cfvo type="max"/>
        <color rgb="FF008AEF"/>
      </dataBar>
      <extLst>
        <ext xmlns:x14="http://schemas.microsoft.com/office/spreadsheetml/2009/9/main" uri="{B025F937-C7B1-47D3-B67F-A62EFF666E3E}">
          <x14:id>{653203FF-9340-42D9-A731-CA3CE8348A6A}</x14:id>
        </ext>
      </extLst>
    </cfRule>
  </conditionalFormatting>
  <conditionalFormatting sqref="F240:O240">
    <cfRule type="dataBar" priority="1048">
      <dataBar>
        <cfvo type="min"/>
        <cfvo type="max"/>
        <color rgb="FF008AEF"/>
      </dataBar>
      <extLst>
        <ext xmlns:x14="http://schemas.microsoft.com/office/spreadsheetml/2009/9/main" uri="{B025F937-C7B1-47D3-B67F-A62EFF666E3E}">
          <x14:id>{88E80315-5011-4851-8E5E-755C7331B01A}</x14:id>
        </ext>
      </extLst>
    </cfRule>
  </conditionalFormatting>
  <conditionalFormatting sqref="S48:S79 S81">
    <cfRule type="dataBar" priority="1049">
      <dataBar>
        <cfvo type="min"/>
        <cfvo type="max"/>
        <color rgb="FF008AEF"/>
      </dataBar>
      <extLst>
        <ext xmlns:x14="http://schemas.microsoft.com/office/spreadsheetml/2009/9/main" uri="{B025F937-C7B1-47D3-B67F-A62EFF666E3E}">
          <x14:id>{27338D82-1A21-46E4-A66A-13C5148885B9}</x14:id>
        </ext>
      </extLst>
    </cfRule>
  </conditionalFormatting>
  <conditionalFormatting sqref="R48:R79 R81">
    <cfRule type="dataBar" priority="1051">
      <dataBar>
        <cfvo type="min"/>
        <cfvo type="max"/>
        <color rgb="FF008AEF"/>
      </dataBar>
      <extLst>
        <ext xmlns:x14="http://schemas.microsoft.com/office/spreadsheetml/2009/9/main" uri="{B025F937-C7B1-47D3-B67F-A62EFF666E3E}">
          <x14:id>{2FBA1D8A-7C86-423A-8264-06665EF277DC}</x14:id>
        </ext>
      </extLst>
    </cfRule>
  </conditionalFormatting>
  <conditionalFormatting sqref="Q80:Q81">
    <cfRule type="dataBar" priority="1053">
      <dataBar>
        <cfvo type="min"/>
        <cfvo type="max"/>
        <color rgb="FF008AEF"/>
      </dataBar>
      <extLst>
        <ext xmlns:x14="http://schemas.microsoft.com/office/spreadsheetml/2009/9/main" uri="{B025F937-C7B1-47D3-B67F-A62EFF666E3E}">
          <x14:id>{786630D4-82A9-4470-A0E8-431D5A1B7B58}</x14:id>
        </ext>
      </extLst>
    </cfRule>
  </conditionalFormatting>
  <conditionalFormatting sqref="P82">
    <cfRule type="cellIs" dxfId="1419" priority="65" operator="equal">
      <formula>0</formula>
    </cfRule>
  </conditionalFormatting>
  <conditionalFormatting sqref="P82">
    <cfRule type="dataBar" priority="66">
      <dataBar>
        <cfvo type="min"/>
        <cfvo type="max"/>
        <color rgb="FF008AEF"/>
      </dataBar>
      <extLst>
        <ext xmlns:x14="http://schemas.microsoft.com/office/spreadsheetml/2009/9/main" uri="{B025F937-C7B1-47D3-B67F-A62EFF666E3E}">
          <x14:id>{0BED0558-164F-4F6F-952E-0782BC0114AE}</x14:id>
        </ext>
      </extLst>
    </cfRule>
  </conditionalFormatting>
  <conditionalFormatting sqref="F82:O82">
    <cfRule type="dataBar" priority="69">
      <dataBar>
        <cfvo type="min"/>
        <cfvo type="max"/>
        <color rgb="FF008AEF"/>
      </dataBar>
      <extLst>
        <ext xmlns:x14="http://schemas.microsoft.com/office/spreadsheetml/2009/9/main" uri="{B025F937-C7B1-47D3-B67F-A62EFF666E3E}">
          <x14:id>{787F9930-C6F5-44E5-934D-AB91ADB0610A}</x14:id>
        </ext>
      </extLst>
    </cfRule>
  </conditionalFormatting>
  <conditionalFormatting sqref="C47">
    <cfRule type="cellIs" dxfId="1418" priority="45" operator="equal">
      <formula>0</formula>
    </cfRule>
  </conditionalFormatting>
  <conditionalFormatting sqref="C48:C79">
    <cfRule type="cellIs" dxfId="1417" priority="44" operator="equal">
      <formula>0</formula>
    </cfRule>
  </conditionalFormatting>
  <conditionalFormatting sqref="C80:C81">
    <cfRule type="cellIs" dxfId="1416" priority="43" operator="equal">
      <formula>0</formula>
    </cfRule>
  </conditionalFormatting>
  <conditionalFormatting sqref="C126">
    <cfRule type="cellIs" dxfId="1415" priority="42" operator="equal">
      <formula>0</formula>
    </cfRule>
  </conditionalFormatting>
  <conditionalFormatting sqref="C46">
    <cfRule type="cellIs" dxfId="1414" priority="41" operator="equal">
      <formula>0</formula>
    </cfRule>
  </conditionalFormatting>
  <conditionalFormatting sqref="C125">
    <cfRule type="cellIs" dxfId="1413" priority="40" operator="equal">
      <formula>0</formula>
    </cfRule>
  </conditionalFormatting>
  <conditionalFormatting sqref="C86">
    <cfRule type="cellIs" dxfId="1412" priority="39" operator="equal">
      <formula>0</formula>
    </cfRule>
  </conditionalFormatting>
  <conditionalFormatting sqref="C85">
    <cfRule type="cellIs" dxfId="1411" priority="38" operator="equal">
      <formula>0</formula>
    </cfRule>
  </conditionalFormatting>
  <conditionalFormatting sqref="C87:C118">
    <cfRule type="cellIs" dxfId="1410" priority="37" operator="equal">
      <formula>0</formula>
    </cfRule>
  </conditionalFormatting>
  <conditionalFormatting sqref="C119:C120">
    <cfRule type="cellIs" dxfId="1409" priority="36" operator="equal">
      <formula>0</formula>
    </cfRule>
  </conditionalFormatting>
  <conditionalFormatting sqref="C127:C158">
    <cfRule type="cellIs" dxfId="1408" priority="35" operator="equal">
      <formula>0</formula>
    </cfRule>
  </conditionalFormatting>
  <conditionalFormatting sqref="C159:C160">
    <cfRule type="cellIs" dxfId="1407" priority="34" operator="equal">
      <formula>0</formula>
    </cfRule>
  </conditionalFormatting>
  <conditionalFormatting sqref="C165">
    <cfRule type="cellIs" dxfId="1406" priority="33" operator="equal">
      <formula>0</formula>
    </cfRule>
  </conditionalFormatting>
  <conditionalFormatting sqref="C204">
    <cfRule type="cellIs" dxfId="1405" priority="32" operator="equal">
      <formula>0</formula>
    </cfRule>
  </conditionalFormatting>
  <conditionalFormatting sqref="C7">
    <cfRule type="cellIs" dxfId="1404" priority="4" operator="equal">
      <formula>0</formula>
    </cfRule>
  </conditionalFormatting>
  <conditionalFormatting sqref="E8:N8">
    <cfRule type="cellIs" dxfId="1403" priority="14" operator="equal">
      <formula>0</formula>
    </cfRule>
  </conditionalFormatting>
  <conditionalFormatting sqref="E41">
    <cfRule type="cellIs" dxfId="1402" priority="27" operator="equal">
      <formula>0</formula>
    </cfRule>
  </conditionalFormatting>
  <conditionalFormatting sqref="P8">
    <cfRule type="cellIs" dxfId="1401" priority="22" operator="equal">
      <formula>0</formula>
    </cfRule>
  </conditionalFormatting>
  <conditionalFormatting sqref="R9:R40 R42">
    <cfRule type="cellIs" dxfId="1400" priority="20" operator="equal">
      <formula>0</formula>
    </cfRule>
  </conditionalFormatting>
  <conditionalFormatting sqref="S8">
    <cfRule type="cellIs" dxfId="1399" priority="15" operator="equal">
      <formula>0</formula>
    </cfRule>
  </conditionalFormatting>
  <conditionalFormatting sqref="S9:S40 S42">
    <cfRule type="cellIs" dxfId="1398" priority="21" operator="equal">
      <formula>0</formula>
    </cfRule>
  </conditionalFormatting>
  <conditionalFormatting sqref="Q8:R8">
    <cfRule type="cellIs" dxfId="1397" priority="16" operator="equal">
      <formula>0</formula>
    </cfRule>
  </conditionalFormatting>
  <conditionalFormatting sqref="E9:E40">
    <cfRule type="cellIs" dxfId="1396" priority="26" operator="equal">
      <formula>0</formula>
    </cfRule>
  </conditionalFormatting>
  <conditionalFormatting sqref="O8">
    <cfRule type="cellIs" dxfId="1395" priority="24" operator="equal">
      <formula>0</formula>
    </cfRule>
  </conditionalFormatting>
  <conditionalFormatting sqref="Q9:Q42">
    <cfRule type="cellIs" dxfId="1394" priority="18" operator="equal">
      <formula>0</formula>
    </cfRule>
  </conditionalFormatting>
  <conditionalFormatting sqref="Q9:Q42">
    <cfRule type="dataBar" priority="19">
      <dataBar>
        <cfvo type="min"/>
        <cfvo type="max"/>
        <color rgb="FF008AEF"/>
      </dataBar>
      <extLst>
        <ext xmlns:x14="http://schemas.microsoft.com/office/spreadsheetml/2009/9/main" uri="{B025F937-C7B1-47D3-B67F-A62EFF666E3E}">
          <x14:id>{82226EF2-C9A0-4A56-9117-BE817BC14830}</x14:id>
        </ext>
      </extLst>
    </cfRule>
  </conditionalFormatting>
  <conditionalFormatting sqref="F43:O44">
    <cfRule type="cellIs" dxfId="1393" priority="12" operator="equal">
      <formula>0</formula>
    </cfRule>
  </conditionalFormatting>
  <conditionalFormatting sqref="E42">
    <cfRule type="cellIs" dxfId="1392" priority="9" operator="equal">
      <formula>0</formula>
    </cfRule>
  </conditionalFormatting>
  <conditionalFormatting sqref="E43">
    <cfRule type="cellIs" dxfId="1391" priority="8" operator="equal">
      <formula>0</formula>
    </cfRule>
  </conditionalFormatting>
  <conditionalFormatting sqref="S9:S40 S42">
    <cfRule type="dataBar" priority="28">
      <dataBar>
        <cfvo type="min"/>
        <cfvo type="max"/>
        <color rgb="FF008AEF"/>
      </dataBar>
      <extLst>
        <ext xmlns:x14="http://schemas.microsoft.com/office/spreadsheetml/2009/9/main" uri="{B025F937-C7B1-47D3-B67F-A62EFF666E3E}">
          <x14:id>{3845FB92-C66E-4762-AE60-0DDBE0E46874}</x14:id>
        </ext>
      </extLst>
    </cfRule>
  </conditionalFormatting>
  <conditionalFormatting sqref="R9:R40 R42">
    <cfRule type="dataBar" priority="29">
      <dataBar>
        <cfvo type="min"/>
        <cfvo type="max"/>
        <color rgb="FF008AEF"/>
      </dataBar>
      <extLst>
        <ext xmlns:x14="http://schemas.microsoft.com/office/spreadsheetml/2009/9/main" uri="{B025F937-C7B1-47D3-B67F-A62EFF666E3E}">
          <x14:id>{8CEEF079-43F4-4BC5-A111-14B26AFAB42B}</x14:id>
        </ext>
      </extLst>
    </cfRule>
  </conditionalFormatting>
  <conditionalFormatting sqref="P43:P44">
    <cfRule type="cellIs" dxfId="1390" priority="10" operator="equal">
      <formula>0</formula>
    </cfRule>
  </conditionalFormatting>
  <conditionalFormatting sqref="P43:P44">
    <cfRule type="dataBar" priority="11">
      <dataBar>
        <cfvo type="min"/>
        <cfvo type="max"/>
        <color rgb="FF008AEF"/>
      </dataBar>
      <extLst>
        <ext xmlns:x14="http://schemas.microsoft.com/office/spreadsheetml/2009/9/main" uri="{B025F937-C7B1-47D3-B67F-A62EFF666E3E}">
          <x14:id>{38363734-A260-4CE1-9698-BB35592DA457}</x14:id>
        </ext>
      </extLst>
    </cfRule>
  </conditionalFormatting>
  <conditionalFormatting sqref="F43:O44">
    <cfRule type="dataBar" priority="13">
      <dataBar>
        <cfvo type="min"/>
        <cfvo type="max"/>
        <color rgb="FF008AEF"/>
      </dataBar>
      <extLst>
        <ext xmlns:x14="http://schemas.microsoft.com/office/spreadsheetml/2009/9/main" uri="{B025F937-C7B1-47D3-B67F-A62EFF666E3E}">
          <x14:id>{F1C4DB48-70EB-4B2F-BBF2-686385A0F9F8}</x14:id>
        </ext>
      </extLst>
    </cfRule>
  </conditionalFormatting>
  <conditionalFormatting sqref="C8">
    <cfRule type="cellIs" dxfId="1389" priority="7" operator="equal">
      <formula>0</formula>
    </cfRule>
  </conditionalFormatting>
  <conditionalFormatting sqref="C9:C40">
    <cfRule type="cellIs" dxfId="1388" priority="6" operator="equal">
      <formula>0</formula>
    </cfRule>
  </conditionalFormatting>
  <conditionalFormatting sqref="C41:C42">
    <cfRule type="cellIs" dxfId="1387" priority="5" operator="equal">
      <formula>0</formula>
    </cfRule>
  </conditionalFormatting>
  <conditionalFormatting sqref="F9:J40">
    <cfRule type="cellIs" dxfId="1386" priority="1" operator="equal">
      <formula>0</formula>
    </cfRule>
  </conditionalFormatting>
  <conditionalFormatting sqref="K9:O40">
    <cfRule type="cellIs" dxfId="1385" priority="3" operator="equal">
      <formula>0</formula>
    </cfRule>
  </conditionalFormatting>
  <conditionalFormatting sqref="P9:P40">
    <cfRule type="cellIs" dxfId="1384" priority="2" operator="equal">
      <formula>0</formula>
    </cfRule>
  </conditionalFormatting>
  <dataValidations count="1">
    <dataValidation type="list" allowBlank="1" showInputMessage="1" showErrorMessage="1" sqref="C4">
      <formula1>$AE$48:$AE$51</formula1>
    </dataValidation>
  </dataValidations>
  <pageMargins left="0.70866141732283472" right="0.70866141732283472" top="0.55118110236220474" bottom="0.39370078740157483" header="0.31496062992125984" footer="0.31496062992125984"/>
  <pageSetup paperSize="9" scale="40" fitToHeight="6" orientation="landscape" r:id="rId1"/>
  <headerFooter>
    <oddHeader>&amp;L&amp;F&amp;R&amp;A</oddHeader>
    <oddFooter>&amp;R&amp;P</oddFooter>
  </headerFooter>
  <extLst>
    <ext xmlns:x14="http://schemas.microsoft.com/office/spreadsheetml/2009/9/main" uri="{78C0D931-6437-407d-A8EE-F0AAD7539E65}">
      <x14:conditionalFormattings>
        <x14:conditionalFormatting xmlns:xm="http://schemas.microsoft.com/office/excel/2006/main">
          <x14:cfRule type="dataBar" id="{1E67BE4F-71A3-480C-82A5-91AE7EED4949}">
            <x14:dataBar minLength="0" maxLength="100" border="1" negativeBarBorderColorSameAsPositive="0">
              <x14:cfvo type="autoMin"/>
              <x14:cfvo type="autoMax"/>
              <x14:borderColor rgb="FF008AEF"/>
              <x14:negativeFillColor rgb="FFFF0000"/>
              <x14:negativeBorderColor rgb="FFFF0000"/>
              <x14:axisColor rgb="FF000000"/>
            </x14:dataBar>
          </x14:cfRule>
          <xm:sqref>Q48:Q79</xm:sqref>
        </x14:conditionalFormatting>
        <x14:conditionalFormatting xmlns:xm="http://schemas.microsoft.com/office/excel/2006/main">
          <x14:cfRule type="dataBar" id="{8E38B4A5-3EFD-4FD4-9C6D-02E878A40D38}">
            <x14:dataBar minLength="0" maxLength="100" border="1" negativeBarBorderColorSameAsPositive="0">
              <x14:cfvo type="autoMin"/>
              <x14:cfvo type="autoMax"/>
              <x14:borderColor rgb="FF008AEF"/>
              <x14:negativeFillColor rgb="FFFF0000"/>
              <x14:negativeBorderColor rgb="FFFF0000"/>
              <x14:axisColor rgb="FF000000"/>
            </x14:dataBar>
          </x14:cfRule>
          <xm:sqref>S87:S118 S120</xm:sqref>
        </x14:conditionalFormatting>
        <x14:conditionalFormatting xmlns:xm="http://schemas.microsoft.com/office/excel/2006/main">
          <x14:cfRule type="dataBar" id="{B66B1CF6-BCA9-40FE-B769-9A31B48210B0}">
            <x14:dataBar minLength="0" maxLength="100" border="1" negativeBarBorderColorSameAsPositive="0">
              <x14:cfvo type="autoMin"/>
              <x14:cfvo type="autoMax"/>
              <x14:borderColor rgb="FF008AEF"/>
              <x14:negativeFillColor rgb="FFFF0000"/>
              <x14:negativeBorderColor rgb="FFFF0000"/>
              <x14:axisColor rgb="FF000000"/>
            </x14:dataBar>
          </x14:cfRule>
          <xm:sqref>R87:R118 R120</xm:sqref>
        </x14:conditionalFormatting>
        <x14:conditionalFormatting xmlns:xm="http://schemas.microsoft.com/office/excel/2006/main">
          <x14:cfRule type="dataBar" id="{E8B96D9D-8FC9-4E87-8CCC-2967D7664FFD}">
            <x14:dataBar minLength="0" maxLength="100" border="1" negativeBarBorderColorSameAsPositive="0">
              <x14:cfvo type="autoMin"/>
              <x14:cfvo type="autoMax"/>
              <x14:borderColor rgb="FF008AEF"/>
              <x14:negativeFillColor rgb="FFFF0000"/>
              <x14:negativeBorderColor rgb="FFFF0000"/>
              <x14:axisColor rgb="FF000000"/>
            </x14:dataBar>
          </x14:cfRule>
          <xm:sqref>Q119:Q120</xm:sqref>
        </x14:conditionalFormatting>
        <x14:conditionalFormatting xmlns:xm="http://schemas.microsoft.com/office/excel/2006/main">
          <x14:cfRule type="dataBar" id="{9606E58A-9064-4499-9C21-15E40C81209A}">
            <x14:dataBar minLength="0" maxLength="100" border="1" negativeBarBorderColorSameAsPositive="0">
              <x14:cfvo type="autoMin"/>
              <x14:cfvo type="autoMax"/>
              <x14:borderColor rgb="FF008AEF"/>
              <x14:negativeFillColor rgb="FFFF0000"/>
              <x14:negativeBorderColor rgb="FFFF0000"/>
              <x14:axisColor rgb="FF000000"/>
            </x14:dataBar>
          </x14:cfRule>
          <xm:sqref>Q87:Q118</xm:sqref>
        </x14:conditionalFormatting>
        <x14:conditionalFormatting xmlns:xm="http://schemas.microsoft.com/office/excel/2006/main">
          <x14:cfRule type="dataBar" id="{9925B0D6-1499-46A8-A23F-C6F5BE6FF7E1}">
            <x14:dataBar minLength="0" maxLength="100" border="1" negativeBarBorderColorSameAsPositive="0">
              <x14:cfvo type="autoMin"/>
              <x14:cfvo type="autoMax"/>
              <x14:borderColor rgb="FF008AEF"/>
              <x14:negativeFillColor rgb="FFFF0000"/>
              <x14:negativeBorderColor rgb="FFFF0000"/>
              <x14:axisColor rgb="FF000000"/>
            </x14:dataBar>
          </x14:cfRule>
          <xm:sqref>S127:S158 S160</xm:sqref>
        </x14:conditionalFormatting>
        <x14:conditionalFormatting xmlns:xm="http://schemas.microsoft.com/office/excel/2006/main">
          <x14:cfRule type="dataBar" id="{ED8CA8DF-8E39-4A9C-A632-4BFFE3DF2355}">
            <x14:dataBar minLength="0" maxLength="100" border="1" negativeBarBorderColorSameAsPositive="0">
              <x14:cfvo type="autoMin"/>
              <x14:cfvo type="autoMax"/>
              <x14:borderColor rgb="FF008AEF"/>
              <x14:negativeFillColor rgb="FFFF0000"/>
              <x14:negativeBorderColor rgb="FFFF0000"/>
              <x14:axisColor rgb="FF000000"/>
            </x14:dataBar>
          </x14:cfRule>
          <xm:sqref>R127:R158 R160</xm:sqref>
        </x14:conditionalFormatting>
        <x14:conditionalFormatting xmlns:xm="http://schemas.microsoft.com/office/excel/2006/main">
          <x14:cfRule type="dataBar" id="{72F17976-6121-4EEC-A60F-3C587C8DC076}">
            <x14:dataBar minLength="0" maxLength="100" border="1" negativeBarBorderColorSameAsPositive="0">
              <x14:cfvo type="autoMin"/>
              <x14:cfvo type="autoMax"/>
              <x14:borderColor rgb="FF008AEF"/>
              <x14:negativeFillColor rgb="FFFF0000"/>
              <x14:negativeBorderColor rgb="FFFF0000"/>
              <x14:axisColor rgb="FF000000"/>
            </x14:dataBar>
          </x14:cfRule>
          <xm:sqref>Q127:Q160</xm:sqref>
        </x14:conditionalFormatting>
        <x14:conditionalFormatting xmlns:xm="http://schemas.microsoft.com/office/excel/2006/main">
          <x14:cfRule type="dataBar" id="{CA3E7F88-1256-4437-B526-1A0B6A0BB0A0}">
            <x14:dataBar minLength="0" maxLength="100" border="1" negativeBarBorderColorSameAsPositive="0">
              <x14:cfvo type="autoMin"/>
              <x14:cfvo type="autoMax"/>
              <x14:borderColor rgb="FF008AEF"/>
              <x14:negativeFillColor rgb="FFFF0000"/>
              <x14:negativeBorderColor rgb="FFFF0000"/>
              <x14:axisColor rgb="FF000000"/>
            </x14:dataBar>
          </x14:cfRule>
          <xm:sqref>S167:S198 S200</xm:sqref>
        </x14:conditionalFormatting>
        <x14:conditionalFormatting xmlns:xm="http://schemas.microsoft.com/office/excel/2006/main">
          <x14:cfRule type="dataBar" id="{02BEC0D4-48A1-46B2-AADD-6149AD430695}">
            <x14:dataBar minLength="0" maxLength="100" border="1" negativeBarBorderColorSameAsPositive="0">
              <x14:cfvo type="autoMin"/>
              <x14:cfvo type="autoMax"/>
              <x14:borderColor rgb="FF008AEF"/>
              <x14:negativeFillColor rgb="FFFF0000"/>
              <x14:negativeBorderColor rgb="FFFF0000"/>
              <x14:axisColor rgb="FF000000"/>
            </x14:dataBar>
          </x14:cfRule>
          <xm:sqref>R167:R198 R200</xm:sqref>
        </x14:conditionalFormatting>
        <x14:conditionalFormatting xmlns:xm="http://schemas.microsoft.com/office/excel/2006/main">
          <x14:cfRule type="dataBar" id="{30312DA4-4915-4B7E-90BD-5F2D2E314C4A}">
            <x14:dataBar minLength="0" maxLength="100" border="1" negativeBarBorderColorSameAsPositive="0">
              <x14:cfvo type="autoMin"/>
              <x14:cfvo type="autoMax"/>
              <x14:borderColor rgb="FF008AEF"/>
              <x14:negativeFillColor rgb="FFFF0000"/>
              <x14:negativeBorderColor rgb="FFFF0000"/>
              <x14:axisColor rgb="FF000000"/>
            </x14:dataBar>
          </x14:cfRule>
          <xm:sqref>Q167:Q200</xm:sqref>
        </x14:conditionalFormatting>
        <x14:conditionalFormatting xmlns:xm="http://schemas.microsoft.com/office/excel/2006/main">
          <x14:cfRule type="dataBar" id="{1C3B5203-E251-49E4-9383-E067334CD225}">
            <x14:dataBar minLength="0" maxLength="100" border="1" negativeBarBorderColorSameAsPositive="0">
              <x14:cfvo type="autoMin"/>
              <x14:cfvo type="autoMax"/>
              <x14:borderColor rgb="FF008AEF"/>
              <x14:negativeFillColor rgb="FFFF0000"/>
              <x14:negativeBorderColor rgb="FFFF0000"/>
              <x14:axisColor rgb="FF000000"/>
            </x14:dataBar>
          </x14:cfRule>
          <xm:sqref>S206:S237 S239</xm:sqref>
        </x14:conditionalFormatting>
        <x14:conditionalFormatting xmlns:xm="http://schemas.microsoft.com/office/excel/2006/main">
          <x14:cfRule type="dataBar" id="{B4FF18F4-6D8D-4394-BFFA-646E6E48A982}">
            <x14:dataBar minLength="0" maxLength="100" border="1" negativeBarBorderColorSameAsPositive="0">
              <x14:cfvo type="autoMin"/>
              <x14:cfvo type="autoMax"/>
              <x14:borderColor rgb="FF008AEF"/>
              <x14:negativeFillColor rgb="FFFF0000"/>
              <x14:negativeBorderColor rgb="FFFF0000"/>
              <x14:axisColor rgb="FF000000"/>
            </x14:dataBar>
          </x14:cfRule>
          <xm:sqref>R206:R237 R239</xm:sqref>
        </x14:conditionalFormatting>
        <x14:conditionalFormatting xmlns:xm="http://schemas.microsoft.com/office/excel/2006/main">
          <x14:cfRule type="dataBar" id="{BEA60234-60A1-467F-BB10-E022A5CBEFCA}">
            <x14:dataBar minLength="0" maxLength="100" border="1" negativeBarBorderColorSameAsPositive="0">
              <x14:cfvo type="autoMin"/>
              <x14:cfvo type="autoMax"/>
              <x14:borderColor rgb="FF008AEF"/>
              <x14:negativeFillColor rgb="FFFF0000"/>
              <x14:negativeBorderColor rgb="FFFF0000"/>
              <x14:axisColor rgb="FF000000"/>
            </x14:dataBar>
          </x14:cfRule>
          <xm:sqref>Q206:Q239</xm:sqref>
        </x14:conditionalFormatting>
        <x14:conditionalFormatting xmlns:xm="http://schemas.microsoft.com/office/excel/2006/main">
          <x14:cfRule type="dataBar" id="{5D7E124E-617A-426F-838A-60B75C92F339}">
            <x14:dataBar minLength="0" maxLength="100" border="1" negativeBarBorderColorSameAsPositive="0">
              <x14:cfvo type="autoMin"/>
              <x14:cfvo type="autoMax"/>
              <x14:borderColor rgb="FF008AEF"/>
              <x14:negativeFillColor rgb="FFFF0000"/>
              <x14:negativeBorderColor rgb="FFFF0000"/>
              <x14:axisColor rgb="FF000000"/>
            </x14:dataBar>
          </x14:cfRule>
          <xm:sqref>P121</xm:sqref>
        </x14:conditionalFormatting>
        <x14:conditionalFormatting xmlns:xm="http://schemas.microsoft.com/office/excel/2006/main">
          <x14:cfRule type="dataBar" id="{95A71C85-8479-47F7-941C-E50255F69908}">
            <x14:dataBar minLength="0" maxLength="100" border="1" negativeBarBorderColorSameAsPositive="0">
              <x14:cfvo type="autoMin"/>
              <x14:cfvo type="autoMax"/>
              <x14:borderColor rgb="FF008AEF"/>
              <x14:negativeFillColor rgb="FFFF0000"/>
              <x14:negativeBorderColor rgb="FFFF0000"/>
              <x14:axisColor rgb="FF000000"/>
            </x14:dataBar>
          </x14:cfRule>
          <xm:sqref>P161</xm:sqref>
        </x14:conditionalFormatting>
        <x14:conditionalFormatting xmlns:xm="http://schemas.microsoft.com/office/excel/2006/main">
          <x14:cfRule type="dataBar" id="{2736E2BA-8FDF-47A5-8ACE-221EE9955F96}">
            <x14:dataBar minLength="0" maxLength="100" border="1" negativeBarBorderColorSameAsPositive="0">
              <x14:cfvo type="autoMin"/>
              <x14:cfvo type="autoMax"/>
              <x14:borderColor rgb="FF008AEF"/>
              <x14:negativeFillColor rgb="FFFF0000"/>
              <x14:negativeBorderColor rgb="FFFF0000"/>
              <x14:axisColor rgb="FF000000"/>
            </x14:dataBar>
          </x14:cfRule>
          <xm:sqref>P201</xm:sqref>
        </x14:conditionalFormatting>
        <x14:conditionalFormatting xmlns:xm="http://schemas.microsoft.com/office/excel/2006/main">
          <x14:cfRule type="dataBar" id="{88043621-329D-43C6-BFD8-5293B993B711}">
            <x14:dataBar minLength="0" maxLength="100" border="1" negativeBarBorderColorSameAsPositive="0">
              <x14:cfvo type="autoMin"/>
              <x14:cfvo type="autoMax"/>
              <x14:borderColor rgb="FF008AEF"/>
              <x14:negativeFillColor rgb="FFFF0000"/>
              <x14:negativeBorderColor rgb="FFFF0000"/>
              <x14:axisColor rgb="FF000000"/>
            </x14:dataBar>
          </x14:cfRule>
          <xm:sqref>P240</xm:sqref>
        </x14:conditionalFormatting>
        <x14:conditionalFormatting xmlns:xm="http://schemas.microsoft.com/office/excel/2006/main">
          <x14:cfRule type="dataBar" id="{2464D7E9-0389-4288-BB49-BF5BB4522C53}">
            <x14:dataBar minLength="0" maxLength="100" border="1" negativeBarBorderColorSameAsPositive="0">
              <x14:cfvo type="autoMin"/>
              <x14:cfvo type="autoMax"/>
              <x14:borderColor rgb="FF008AEF"/>
              <x14:negativeFillColor rgb="FFFF0000"/>
              <x14:negativeBorderColor rgb="FFFF0000"/>
              <x14:axisColor rgb="FF000000"/>
            </x14:dataBar>
          </x14:cfRule>
          <xm:sqref>F121:O121</xm:sqref>
        </x14:conditionalFormatting>
        <x14:conditionalFormatting xmlns:xm="http://schemas.microsoft.com/office/excel/2006/main">
          <x14:cfRule type="dataBar" id="{63AB5447-3CC4-4E4A-B9C8-E158E66FD0C6}">
            <x14:dataBar minLength="0" maxLength="100" border="1" negativeBarBorderColorSameAsPositive="0">
              <x14:cfvo type="autoMin"/>
              <x14:cfvo type="autoMax"/>
              <x14:borderColor rgb="FF008AEF"/>
              <x14:negativeFillColor rgb="FFFF0000"/>
              <x14:negativeBorderColor rgb="FFFF0000"/>
              <x14:axisColor rgb="FF000000"/>
            </x14:dataBar>
          </x14:cfRule>
          <xm:sqref>F161:O161</xm:sqref>
        </x14:conditionalFormatting>
        <x14:conditionalFormatting xmlns:xm="http://schemas.microsoft.com/office/excel/2006/main">
          <x14:cfRule type="dataBar" id="{653203FF-9340-42D9-A731-CA3CE8348A6A}">
            <x14:dataBar minLength="0" maxLength="100" border="1" negativeBarBorderColorSameAsPositive="0">
              <x14:cfvo type="autoMin"/>
              <x14:cfvo type="autoMax"/>
              <x14:borderColor rgb="FF008AEF"/>
              <x14:negativeFillColor rgb="FFFF0000"/>
              <x14:negativeBorderColor rgb="FFFF0000"/>
              <x14:axisColor rgb="FF000000"/>
            </x14:dataBar>
          </x14:cfRule>
          <xm:sqref>F201:O201</xm:sqref>
        </x14:conditionalFormatting>
        <x14:conditionalFormatting xmlns:xm="http://schemas.microsoft.com/office/excel/2006/main">
          <x14:cfRule type="dataBar" id="{88E80315-5011-4851-8E5E-755C7331B01A}">
            <x14:dataBar minLength="0" maxLength="100" border="1" negativeBarBorderColorSameAsPositive="0">
              <x14:cfvo type="autoMin"/>
              <x14:cfvo type="autoMax"/>
              <x14:borderColor rgb="FF008AEF"/>
              <x14:negativeFillColor rgb="FFFF0000"/>
              <x14:negativeBorderColor rgb="FFFF0000"/>
              <x14:axisColor rgb="FF000000"/>
            </x14:dataBar>
          </x14:cfRule>
          <xm:sqref>F240:O240</xm:sqref>
        </x14:conditionalFormatting>
        <x14:conditionalFormatting xmlns:xm="http://schemas.microsoft.com/office/excel/2006/main">
          <x14:cfRule type="dataBar" id="{27338D82-1A21-46E4-A66A-13C5148885B9}">
            <x14:dataBar minLength="0" maxLength="100" border="1" negativeBarBorderColorSameAsPositive="0">
              <x14:cfvo type="autoMin"/>
              <x14:cfvo type="autoMax"/>
              <x14:borderColor rgb="FF008AEF"/>
              <x14:negativeFillColor rgb="FFFF0000"/>
              <x14:negativeBorderColor rgb="FFFF0000"/>
              <x14:axisColor rgb="FF000000"/>
            </x14:dataBar>
          </x14:cfRule>
          <xm:sqref>S48:S79 S81</xm:sqref>
        </x14:conditionalFormatting>
        <x14:conditionalFormatting xmlns:xm="http://schemas.microsoft.com/office/excel/2006/main">
          <x14:cfRule type="dataBar" id="{2FBA1D8A-7C86-423A-8264-06665EF277DC}">
            <x14:dataBar minLength="0" maxLength="100" border="1" negativeBarBorderColorSameAsPositive="0">
              <x14:cfvo type="autoMin"/>
              <x14:cfvo type="autoMax"/>
              <x14:borderColor rgb="FF008AEF"/>
              <x14:negativeFillColor rgb="FFFF0000"/>
              <x14:negativeBorderColor rgb="FFFF0000"/>
              <x14:axisColor rgb="FF000000"/>
            </x14:dataBar>
          </x14:cfRule>
          <xm:sqref>R48:R79 R81</xm:sqref>
        </x14:conditionalFormatting>
        <x14:conditionalFormatting xmlns:xm="http://schemas.microsoft.com/office/excel/2006/main">
          <x14:cfRule type="dataBar" id="{786630D4-82A9-4470-A0E8-431D5A1B7B58}">
            <x14:dataBar minLength="0" maxLength="100" border="1" negativeBarBorderColorSameAsPositive="0">
              <x14:cfvo type="autoMin"/>
              <x14:cfvo type="autoMax"/>
              <x14:borderColor rgb="FF008AEF"/>
              <x14:negativeFillColor rgb="FFFF0000"/>
              <x14:negativeBorderColor rgb="FFFF0000"/>
              <x14:axisColor rgb="FF000000"/>
            </x14:dataBar>
          </x14:cfRule>
          <xm:sqref>Q80:Q81</xm:sqref>
        </x14:conditionalFormatting>
        <x14:conditionalFormatting xmlns:xm="http://schemas.microsoft.com/office/excel/2006/main">
          <x14:cfRule type="dataBar" id="{0BED0558-164F-4F6F-952E-0782BC0114AE}">
            <x14:dataBar minLength="0" maxLength="100" border="1" negativeBarBorderColorSameAsPositive="0">
              <x14:cfvo type="autoMin"/>
              <x14:cfvo type="autoMax"/>
              <x14:borderColor rgb="FF008AEF"/>
              <x14:negativeFillColor rgb="FFFF0000"/>
              <x14:negativeBorderColor rgb="FFFF0000"/>
              <x14:axisColor rgb="FF000000"/>
            </x14:dataBar>
          </x14:cfRule>
          <xm:sqref>P82</xm:sqref>
        </x14:conditionalFormatting>
        <x14:conditionalFormatting xmlns:xm="http://schemas.microsoft.com/office/excel/2006/main">
          <x14:cfRule type="dataBar" id="{787F9930-C6F5-44E5-934D-AB91ADB0610A}">
            <x14:dataBar minLength="0" maxLength="100" border="1" negativeBarBorderColorSameAsPositive="0">
              <x14:cfvo type="autoMin"/>
              <x14:cfvo type="autoMax"/>
              <x14:borderColor rgb="FF008AEF"/>
              <x14:negativeFillColor rgb="FFFF0000"/>
              <x14:negativeBorderColor rgb="FFFF0000"/>
              <x14:axisColor rgb="FF000000"/>
            </x14:dataBar>
          </x14:cfRule>
          <xm:sqref>F82:O82</xm:sqref>
        </x14:conditionalFormatting>
        <x14:conditionalFormatting xmlns:xm="http://schemas.microsoft.com/office/excel/2006/main">
          <x14:cfRule type="dataBar" id="{82226EF2-C9A0-4A56-9117-BE817BC14830}">
            <x14:dataBar minLength="0" maxLength="100" border="1" negativeBarBorderColorSameAsPositive="0">
              <x14:cfvo type="autoMin"/>
              <x14:cfvo type="autoMax"/>
              <x14:borderColor rgb="FF008AEF"/>
              <x14:negativeFillColor rgb="FFFF0000"/>
              <x14:negativeBorderColor rgb="FFFF0000"/>
              <x14:axisColor rgb="FF000000"/>
            </x14:dataBar>
          </x14:cfRule>
          <xm:sqref>Q9:Q42</xm:sqref>
        </x14:conditionalFormatting>
        <x14:conditionalFormatting xmlns:xm="http://schemas.microsoft.com/office/excel/2006/main">
          <x14:cfRule type="dataBar" id="{3845FB92-C66E-4762-AE60-0DDBE0E46874}">
            <x14:dataBar minLength="0" maxLength="100" border="1" negativeBarBorderColorSameAsPositive="0">
              <x14:cfvo type="autoMin"/>
              <x14:cfvo type="autoMax"/>
              <x14:borderColor rgb="FF008AEF"/>
              <x14:negativeFillColor rgb="FFFF0000"/>
              <x14:negativeBorderColor rgb="FFFF0000"/>
              <x14:axisColor rgb="FF000000"/>
            </x14:dataBar>
          </x14:cfRule>
          <xm:sqref>S9:S40 S42</xm:sqref>
        </x14:conditionalFormatting>
        <x14:conditionalFormatting xmlns:xm="http://schemas.microsoft.com/office/excel/2006/main">
          <x14:cfRule type="dataBar" id="{8CEEF079-43F4-4BC5-A111-14B26AFAB42B}">
            <x14:dataBar minLength="0" maxLength="100" border="1" negativeBarBorderColorSameAsPositive="0">
              <x14:cfvo type="autoMin"/>
              <x14:cfvo type="autoMax"/>
              <x14:borderColor rgb="FF008AEF"/>
              <x14:negativeFillColor rgb="FFFF0000"/>
              <x14:negativeBorderColor rgb="FFFF0000"/>
              <x14:axisColor rgb="FF000000"/>
            </x14:dataBar>
          </x14:cfRule>
          <xm:sqref>R9:R40 R42</xm:sqref>
        </x14:conditionalFormatting>
        <x14:conditionalFormatting xmlns:xm="http://schemas.microsoft.com/office/excel/2006/main">
          <x14:cfRule type="dataBar" id="{38363734-A260-4CE1-9698-BB35592DA457}">
            <x14:dataBar minLength="0" maxLength="100" border="1" negativeBarBorderColorSameAsPositive="0">
              <x14:cfvo type="autoMin"/>
              <x14:cfvo type="autoMax"/>
              <x14:borderColor rgb="FF008AEF"/>
              <x14:negativeFillColor rgb="FFFF0000"/>
              <x14:negativeBorderColor rgb="FFFF0000"/>
              <x14:axisColor rgb="FF000000"/>
            </x14:dataBar>
          </x14:cfRule>
          <xm:sqref>P43:P44</xm:sqref>
        </x14:conditionalFormatting>
        <x14:conditionalFormatting xmlns:xm="http://schemas.microsoft.com/office/excel/2006/main">
          <x14:cfRule type="dataBar" id="{F1C4DB48-70EB-4B2F-BBF2-686385A0F9F8}">
            <x14:dataBar minLength="0" maxLength="100" border="1" negativeBarBorderColorSameAsPositive="0">
              <x14:cfvo type="autoMin"/>
              <x14:cfvo type="autoMax"/>
              <x14:borderColor rgb="FF008AEF"/>
              <x14:negativeFillColor rgb="FFFF0000"/>
              <x14:negativeBorderColor rgb="FFFF0000"/>
              <x14:axisColor rgb="FF000000"/>
            </x14:dataBar>
          </x14:cfRule>
          <xm:sqref>F43:O44</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Premiums_Non_Life!F127:O127</xm:f>
              <xm:sqref>C127</xm:sqref>
            </x14:sparkline>
            <x14:sparkline>
              <xm:f>Premiums_Non_Life!F128:O128</xm:f>
              <xm:sqref>C128</xm:sqref>
            </x14:sparkline>
            <x14:sparkline>
              <xm:f>Premiums_Non_Life!F129:O129</xm:f>
              <xm:sqref>C129</xm:sqref>
            </x14:sparkline>
            <x14:sparkline>
              <xm:f>Premiums_Non_Life!F130:O130</xm:f>
              <xm:sqref>C130</xm:sqref>
            </x14:sparkline>
            <x14:sparkline>
              <xm:f>Premiums_Non_Life!F131:O131</xm:f>
              <xm:sqref>C131</xm:sqref>
            </x14:sparkline>
            <x14:sparkline>
              <xm:f>Premiums_Non_Life!F132:O132</xm:f>
              <xm:sqref>C132</xm:sqref>
            </x14:sparkline>
            <x14:sparkline>
              <xm:f>Premiums_Non_Life!F133:O133</xm:f>
              <xm:sqref>C133</xm:sqref>
            </x14:sparkline>
            <x14:sparkline>
              <xm:f>Premiums_Non_Life!F134:O134</xm:f>
              <xm:sqref>C134</xm:sqref>
            </x14:sparkline>
            <x14:sparkline>
              <xm:f>Premiums_Non_Life!F135:O135</xm:f>
              <xm:sqref>C135</xm:sqref>
            </x14:sparkline>
            <x14:sparkline>
              <xm:f>Premiums_Non_Life!F136:O136</xm:f>
              <xm:sqref>C136</xm:sqref>
            </x14:sparkline>
            <x14:sparkline>
              <xm:f>Premiums_Non_Life!F137:O137</xm:f>
              <xm:sqref>C137</xm:sqref>
            </x14:sparkline>
            <x14:sparkline>
              <xm:f>Premiums_Non_Life!F138:O138</xm:f>
              <xm:sqref>C138</xm:sqref>
            </x14:sparkline>
            <x14:sparkline>
              <xm:f>Premiums_Non_Life!F139:O139</xm:f>
              <xm:sqref>C139</xm:sqref>
            </x14:sparkline>
            <x14:sparkline>
              <xm:f>Premiums_Non_Life!F140:O140</xm:f>
              <xm:sqref>C140</xm:sqref>
            </x14:sparkline>
            <x14:sparkline>
              <xm:f>Premiums_Non_Life!F141:O141</xm:f>
              <xm:sqref>C141</xm:sqref>
            </x14:sparkline>
            <x14:sparkline>
              <xm:f>Premiums_Non_Life!F142:O142</xm:f>
              <xm:sqref>C142</xm:sqref>
            </x14:sparkline>
            <x14:sparkline>
              <xm:f>Premiums_Non_Life!F143:O143</xm:f>
              <xm:sqref>C143</xm:sqref>
            </x14:sparkline>
            <x14:sparkline>
              <xm:f>Premiums_Non_Life!F144:O144</xm:f>
              <xm:sqref>C144</xm:sqref>
            </x14:sparkline>
            <x14:sparkline>
              <xm:f>Premiums_Non_Life!F145:O145</xm:f>
              <xm:sqref>C145</xm:sqref>
            </x14:sparkline>
            <x14:sparkline>
              <xm:f>Premiums_Non_Life!F146:O146</xm:f>
              <xm:sqref>C146</xm:sqref>
            </x14:sparkline>
            <x14:sparkline>
              <xm:f>Premiums_Non_Life!F147:O147</xm:f>
              <xm:sqref>C147</xm:sqref>
            </x14:sparkline>
            <x14:sparkline>
              <xm:f>Premiums_Non_Life!F148:O148</xm:f>
              <xm:sqref>C148</xm:sqref>
            </x14:sparkline>
            <x14:sparkline>
              <xm:f>Premiums_Non_Life!F149:O149</xm:f>
              <xm:sqref>C149</xm:sqref>
            </x14:sparkline>
            <x14:sparkline>
              <xm:f>Premiums_Non_Life!F150:O150</xm:f>
              <xm:sqref>C150</xm:sqref>
            </x14:sparkline>
            <x14:sparkline>
              <xm:f>Premiums_Non_Life!F151:O151</xm:f>
              <xm:sqref>C151</xm:sqref>
            </x14:sparkline>
            <x14:sparkline>
              <xm:f>Premiums_Non_Life!F152:O152</xm:f>
              <xm:sqref>C152</xm:sqref>
            </x14:sparkline>
            <x14:sparkline>
              <xm:f>Premiums_Non_Life!F153:O153</xm:f>
              <xm:sqref>C153</xm:sqref>
            </x14:sparkline>
            <x14:sparkline>
              <xm:f>Premiums_Non_Life!F154:O154</xm:f>
              <xm:sqref>C154</xm:sqref>
            </x14:sparkline>
            <x14:sparkline>
              <xm:f>Premiums_Non_Life!F155:O155</xm:f>
              <xm:sqref>C155</xm:sqref>
            </x14:sparkline>
            <x14:sparkline>
              <xm:f>Premiums_Non_Life!F156:O156</xm:f>
              <xm:sqref>C156</xm:sqref>
            </x14:sparkline>
            <x14:sparkline>
              <xm:f>Premiums_Non_Life!F157:O157</xm:f>
              <xm:sqref>C157</xm:sqref>
            </x14:sparkline>
            <x14:sparkline>
              <xm:f>Premiums_Non_Life!F158:O158</xm:f>
              <xm:sqref>C158</xm:sqref>
            </x14:sparkline>
            <x14:sparkline>
              <xm:f>Premiums_Non_Life!F159:O159</xm:f>
              <xm:sqref>C159</xm:sqref>
            </x14:sparkline>
            <x14:sparkline>
              <xm:f>Premiums_Non_Life!F160:O160</xm:f>
              <xm:sqref>C160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Premiums_Non_Life!H167:O167</xm:f>
              <xm:sqref>C167</xm:sqref>
            </x14:sparkline>
            <x14:sparkline>
              <xm:f>Premiums_Non_Life!H168:O168</xm:f>
              <xm:sqref>C168</xm:sqref>
            </x14:sparkline>
            <x14:sparkline>
              <xm:f>Premiums_Non_Life!H169:O169</xm:f>
              <xm:sqref>C169</xm:sqref>
            </x14:sparkline>
            <x14:sparkline>
              <xm:f>Premiums_Non_Life!H170:O170</xm:f>
              <xm:sqref>C170</xm:sqref>
            </x14:sparkline>
            <x14:sparkline>
              <xm:f>Premiums_Non_Life!H171:O171</xm:f>
              <xm:sqref>C171</xm:sqref>
            </x14:sparkline>
            <x14:sparkline>
              <xm:f>Premiums_Non_Life!H172:O172</xm:f>
              <xm:sqref>C172</xm:sqref>
            </x14:sparkline>
            <x14:sparkline>
              <xm:f>Premiums_Non_Life!H173:O173</xm:f>
              <xm:sqref>C173</xm:sqref>
            </x14:sparkline>
            <x14:sparkline>
              <xm:f>Premiums_Non_Life!H174:O174</xm:f>
              <xm:sqref>C174</xm:sqref>
            </x14:sparkline>
            <x14:sparkline>
              <xm:f>Premiums_Non_Life!H175:O175</xm:f>
              <xm:sqref>C175</xm:sqref>
            </x14:sparkline>
            <x14:sparkline>
              <xm:f>Premiums_Non_Life!H176:O176</xm:f>
              <xm:sqref>C176</xm:sqref>
            </x14:sparkline>
            <x14:sparkline>
              <xm:f>Premiums_Non_Life!H177:O177</xm:f>
              <xm:sqref>C177</xm:sqref>
            </x14:sparkline>
            <x14:sparkline>
              <xm:f>Premiums_Non_Life!H178:O178</xm:f>
              <xm:sqref>C178</xm:sqref>
            </x14:sparkline>
            <x14:sparkline>
              <xm:f>Premiums_Non_Life!H179:O179</xm:f>
              <xm:sqref>C179</xm:sqref>
            </x14:sparkline>
            <x14:sparkline>
              <xm:f>Premiums_Non_Life!H180:O180</xm:f>
              <xm:sqref>C180</xm:sqref>
            </x14:sparkline>
            <x14:sparkline>
              <xm:f>Premiums_Non_Life!H181:O181</xm:f>
              <xm:sqref>C181</xm:sqref>
            </x14:sparkline>
            <x14:sparkline>
              <xm:f>Premiums_Non_Life!H182:O182</xm:f>
              <xm:sqref>C182</xm:sqref>
            </x14:sparkline>
            <x14:sparkline>
              <xm:f>Premiums_Non_Life!H183:O183</xm:f>
              <xm:sqref>C183</xm:sqref>
            </x14:sparkline>
            <x14:sparkline>
              <xm:f>Premiums_Non_Life!H184:O184</xm:f>
              <xm:sqref>C184</xm:sqref>
            </x14:sparkline>
            <x14:sparkline>
              <xm:f>Premiums_Non_Life!H185:O185</xm:f>
              <xm:sqref>C185</xm:sqref>
            </x14:sparkline>
            <x14:sparkline>
              <xm:f>Premiums_Non_Life!H186:O186</xm:f>
              <xm:sqref>C186</xm:sqref>
            </x14:sparkline>
            <x14:sparkline>
              <xm:f>Premiums_Non_Life!H187:O187</xm:f>
              <xm:sqref>C187</xm:sqref>
            </x14:sparkline>
            <x14:sparkline>
              <xm:f>Premiums_Non_Life!H188:O188</xm:f>
              <xm:sqref>C188</xm:sqref>
            </x14:sparkline>
            <x14:sparkline>
              <xm:f>Premiums_Non_Life!H189:O189</xm:f>
              <xm:sqref>C189</xm:sqref>
            </x14:sparkline>
            <x14:sparkline>
              <xm:f>Premiums_Non_Life!H190:O190</xm:f>
              <xm:sqref>C190</xm:sqref>
            </x14:sparkline>
            <x14:sparkline>
              <xm:f>Premiums_Non_Life!H191:O191</xm:f>
              <xm:sqref>C191</xm:sqref>
            </x14:sparkline>
            <x14:sparkline>
              <xm:f>Premiums_Non_Life!H192:O192</xm:f>
              <xm:sqref>C192</xm:sqref>
            </x14:sparkline>
            <x14:sparkline>
              <xm:f>Premiums_Non_Life!H193:O193</xm:f>
              <xm:sqref>C193</xm:sqref>
            </x14:sparkline>
            <x14:sparkline>
              <xm:f>Premiums_Non_Life!H194:O194</xm:f>
              <xm:sqref>C194</xm:sqref>
            </x14:sparkline>
            <x14:sparkline>
              <xm:f>Premiums_Non_Life!H195:O195</xm:f>
              <xm:sqref>C195</xm:sqref>
            </x14:sparkline>
            <x14:sparkline>
              <xm:f>Premiums_Non_Life!H196:O196</xm:f>
              <xm:sqref>C196</xm:sqref>
            </x14:sparkline>
            <x14:sparkline>
              <xm:f>Premiums_Non_Life!H197:O197</xm:f>
              <xm:sqref>C197</xm:sqref>
            </x14:sparkline>
            <x14:sparkline>
              <xm:f>Premiums_Non_Life!H198:O198</xm:f>
              <xm:sqref>C198</xm:sqref>
            </x14:sparkline>
            <x14:sparkline>
              <xm:f>Premiums_Non_Life!H199:O199</xm:f>
              <xm:sqref>C199</xm:sqref>
            </x14:sparkline>
            <x14:sparkline>
              <xm:f>Premiums_Non_Life!H200:O200</xm:f>
              <xm:sqref>C200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Premiums_Non_Life!H206:O206</xm:f>
              <xm:sqref>C206</xm:sqref>
            </x14:sparkline>
            <x14:sparkline>
              <xm:f>Premiums_Non_Life!H207:O207</xm:f>
              <xm:sqref>C207</xm:sqref>
            </x14:sparkline>
            <x14:sparkline>
              <xm:f>Premiums_Non_Life!H208:O208</xm:f>
              <xm:sqref>C208</xm:sqref>
            </x14:sparkline>
            <x14:sparkline>
              <xm:f>Premiums_Non_Life!H209:O209</xm:f>
              <xm:sqref>C209</xm:sqref>
            </x14:sparkline>
            <x14:sparkline>
              <xm:f>Premiums_Non_Life!H210:O210</xm:f>
              <xm:sqref>C210</xm:sqref>
            </x14:sparkline>
            <x14:sparkline>
              <xm:f>Premiums_Non_Life!H211:O211</xm:f>
              <xm:sqref>C211</xm:sqref>
            </x14:sparkline>
            <x14:sparkline>
              <xm:f>Premiums_Non_Life!H212:O212</xm:f>
              <xm:sqref>C212</xm:sqref>
            </x14:sparkline>
            <x14:sparkline>
              <xm:f>Premiums_Non_Life!H213:O213</xm:f>
              <xm:sqref>C213</xm:sqref>
            </x14:sparkline>
            <x14:sparkline>
              <xm:f>Premiums_Non_Life!H214:O214</xm:f>
              <xm:sqref>C214</xm:sqref>
            </x14:sparkline>
            <x14:sparkline>
              <xm:f>Premiums_Non_Life!H215:O215</xm:f>
              <xm:sqref>C215</xm:sqref>
            </x14:sparkline>
            <x14:sparkline>
              <xm:f>Premiums_Non_Life!H216:O216</xm:f>
              <xm:sqref>C216</xm:sqref>
            </x14:sparkline>
            <x14:sparkline>
              <xm:f>Premiums_Non_Life!H217:O217</xm:f>
              <xm:sqref>C217</xm:sqref>
            </x14:sparkline>
            <x14:sparkline>
              <xm:f>Premiums_Non_Life!H218:O218</xm:f>
              <xm:sqref>C218</xm:sqref>
            </x14:sparkline>
            <x14:sparkline>
              <xm:f>Premiums_Non_Life!H219:O219</xm:f>
              <xm:sqref>C219</xm:sqref>
            </x14:sparkline>
            <x14:sparkline>
              <xm:f>Premiums_Non_Life!H220:O220</xm:f>
              <xm:sqref>C220</xm:sqref>
            </x14:sparkline>
            <x14:sparkline>
              <xm:f>Premiums_Non_Life!H221:O221</xm:f>
              <xm:sqref>C221</xm:sqref>
            </x14:sparkline>
            <x14:sparkline>
              <xm:f>Premiums_Non_Life!H222:O222</xm:f>
              <xm:sqref>C222</xm:sqref>
            </x14:sparkline>
            <x14:sparkline>
              <xm:f>Premiums_Non_Life!H223:O223</xm:f>
              <xm:sqref>C223</xm:sqref>
            </x14:sparkline>
            <x14:sparkline>
              <xm:f>Premiums_Non_Life!H224:O224</xm:f>
              <xm:sqref>C224</xm:sqref>
            </x14:sparkline>
            <x14:sparkline>
              <xm:f>Premiums_Non_Life!H225:O225</xm:f>
              <xm:sqref>C225</xm:sqref>
            </x14:sparkline>
            <x14:sparkline>
              <xm:f>Premiums_Non_Life!H226:O226</xm:f>
              <xm:sqref>C226</xm:sqref>
            </x14:sparkline>
            <x14:sparkline>
              <xm:f>Premiums_Non_Life!H227:O227</xm:f>
              <xm:sqref>C227</xm:sqref>
            </x14:sparkline>
            <x14:sparkline>
              <xm:f>Premiums_Non_Life!H228:O228</xm:f>
              <xm:sqref>C228</xm:sqref>
            </x14:sparkline>
            <x14:sparkline>
              <xm:f>Premiums_Non_Life!H229:O229</xm:f>
              <xm:sqref>C229</xm:sqref>
            </x14:sparkline>
            <x14:sparkline>
              <xm:f>Premiums_Non_Life!H230:O230</xm:f>
              <xm:sqref>C230</xm:sqref>
            </x14:sparkline>
            <x14:sparkline>
              <xm:f>Premiums_Non_Life!H231:O231</xm:f>
              <xm:sqref>C231</xm:sqref>
            </x14:sparkline>
            <x14:sparkline>
              <xm:f>Premiums_Non_Life!H232:O232</xm:f>
              <xm:sqref>C232</xm:sqref>
            </x14:sparkline>
            <x14:sparkline>
              <xm:f>Premiums_Non_Life!H233:O233</xm:f>
              <xm:sqref>C233</xm:sqref>
            </x14:sparkline>
            <x14:sparkline>
              <xm:f>Premiums_Non_Life!H234:O234</xm:f>
              <xm:sqref>C234</xm:sqref>
            </x14:sparkline>
            <x14:sparkline>
              <xm:f>Premiums_Non_Life!H235:O235</xm:f>
              <xm:sqref>C235</xm:sqref>
            </x14:sparkline>
            <x14:sparkline>
              <xm:f>Premiums_Non_Life!H236:O236</xm:f>
              <xm:sqref>C236</xm:sqref>
            </x14:sparkline>
            <x14:sparkline>
              <xm:f>Premiums_Non_Life!H237:O237</xm:f>
              <xm:sqref>C237</xm:sqref>
            </x14:sparkline>
            <x14:sparkline>
              <xm:f>Premiums_Non_Life!H238:O238</xm:f>
              <xm:sqref>C238</xm:sqref>
            </x14:sparkline>
            <x14:sparkline>
              <xm:f>Premiums_Non_Life!H239:O239</xm:f>
              <xm:sqref>C239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Premiums_Non_Life!F48:O48</xm:f>
              <xm:sqref>C48</xm:sqref>
            </x14:sparkline>
            <x14:sparkline>
              <xm:f>Premiums_Non_Life!F49:O49</xm:f>
              <xm:sqref>C49</xm:sqref>
            </x14:sparkline>
            <x14:sparkline>
              <xm:f>Premiums_Non_Life!F50:O50</xm:f>
              <xm:sqref>C50</xm:sqref>
            </x14:sparkline>
            <x14:sparkline>
              <xm:f>Premiums_Non_Life!F51:O51</xm:f>
              <xm:sqref>C51</xm:sqref>
            </x14:sparkline>
            <x14:sparkline>
              <xm:f>Premiums_Non_Life!F52:O52</xm:f>
              <xm:sqref>C52</xm:sqref>
            </x14:sparkline>
            <x14:sparkline>
              <xm:f>Premiums_Non_Life!F53:O53</xm:f>
              <xm:sqref>C53</xm:sqref>
            </x14:sparkline>
            <x14:sparkline>
              <xm:f>Premiums_Non_Life!F54:O54</xm:f>
              <xm:sqref>C54</xm:sqref>
            </x14:sparkline>
            <x14:sparkline>
              <xm:f>Premiums_Non_Life!F55:O55</xm:f>
              <xm:sqref>C55</xm:sqref>
            </x14:sparkline>
            <x14:sparkline>
              <xm:f>Premiums_Non_Life!F56:O56</xm:f>
              <xm:sqref>C56</xm:sqref>
            </x14:sparkline>
            <x14:sparkline>
              <xm:f>Premiums_Non_Life!F57:O57</xm:f>
              <xm:sqref>C57</xm:sqref>
            </x14:sparkline>
            <x14:sparkline>
              <xm:f>Premiums_Non_Life!F58:O58</xm:f>
              <xm:sqref>C58</xm:sqref>
            </x14:sparkline>
            <x14:sparkline>
              <xm:f>Premiums_Non_Life!F59:O59</xm:f>
              <xm:sqref>C59</xm:sqref>
            </x14:sparkline>
            <x14:sparkline>
              <xm:f>Premiums_Non_Life!F60:O60</xm:f>
              <xm:sqref>C60</xm:sqref>
            </x14:sparkline>
            <x14:sparkline>
              <xm:f>Premiums_Non_Life!F61:O61</xm:f>
              <xm:sqref>C61</xm:sqref>
            </x14:sparkline>
            <x14:sparkline>
              <xm:f>Premiums_Non_Life!F62:O62</xm:f>
              <xm:sqref>C62</xm:sqref>
            </x14:sparkline>
            <x14:sparkline>
              <xm:f>Premiums_Non_Life!F63:O63</xm:f>
              <xm:sqref>C63</xm:sqref>
            </x14:sparkline>
            <x14:sparkline>
              <xm:f>Premiums_Non_Life!F64:O64</xm:f>
              <xm:sqref>C64</xm:sqref>
            </x14:sparkline>
            <x14:sparkline>
              <xm:f>Premiums_Non_Life!F65:O65</xm:f>
              <xm:sqref>C65</xm:sqref>
            </x14:sparkline>
            <x14:sparkline>
              <xm:f>Premiums_Non_Life!F66:O66</xm:f>
              <xm:sqref>C66</xm:sqref>
            </x14:sparkline>
            <x14:sparkline>
              <xm:f>Premiums_Non_Life!F67:O67</xm:f>
              <xm:sqref>C67</xm:sqref>
            </x14:sparkline>
            <x14:sparkline>
              <xm:f>Premiums_Non_Life!F68:O68</xm:f>
              <xm:sqref>C68</xm:sqref>
            </x14:sparkline>
            <x14:sparkline>
              <xm:f>Premiums_Non_Life!F69:O69</xm:f>
              <xm:sqref>C69</xm:sqref>
            </x14:sparkline>
            <x14:sparkline>
              <xm:f>Premiums_Non_Life!F70:O70</xm:f>
              <xm:sqref>C70</xm:sqref>
            </x14:sparkline>
            <x14:sparkline>
              <xm:f>Premiums_Non_Life!F71:O71</xm:f>
              <xm:sqref>C71</xm:sqref>
            </x14:sparkline>
            <x14:sparkline>
              <xm:f>Premiums_Non_Life!F72:O72</xm:f>
              <xm:sqref>C72</xm:sqref>
            </x14:sparkline>
            <x14:sparkline>
              <xm:f>Premiums_Non_Life!F73:O73</xm:f>
              <xm:sqref>C73</xm:sqref>
            </x14:sparkline>
            <x14:sparkline>
              <xm:f>Premiums_Non_Life!F74:O74</xm:f>
              <xm:sqref>C74</xm:sqref>
            </x14:sparkline>
            <x14:sparkline>
              <xm:f>Premiums_Non_Life!F75:O75</xm:f>
              <xm:sqref>C75</xm:sqref>
            </x14:sparkline>
            <x14:sparkline>
              <xm:f>Premiums_Non_Life!F76:O76</xm:f>
              <xm:sqref>C76</xm:sqref>
            </x14:sparkline>
            <x14:sparkline>
              <xm:f>Premiums_Non_Life!F77:O77</xm:f>
              <xm:sqref>C77</xm:sqref>
            </x14:sparkline>
            <x14:sparkline>
              <xm:f>Premiums_Non_Life!F78:O78</xm:f>
              <xm:sqref>C78</xm:sqref>
            </x14:sparkline>
            <x14:sparkline>
              <xm:f>Premiums_Non_Life!F79:O79</xm:f>
              <xm:sqref>C79</xm:sqref>
            </x14:sparkline>
            <x14:sparkline>
              <xm:f>Premiums_Non_Life!F80:O80</xm:f>
              <xm:sqref>C80</xm:sqref>
            </x14:sparkline>
            <x14:sparkline>
              <xm:f>Premiums_Non_Life!F81:O81</xm:f>
              <xm:sqref>C81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Premiums_Non_Life!F87:O87</xm:f>
              <xm:sqref>C87</xm:sqref>
            </x14:sparkline>
            <x14:sparkline>
              <xm:f>Premiums_Non_Life!F88:O88</xm:f>
              <xm:sqref>C88</xm:sqref>
            </x14:sparkline>
            <x14:sparkline>
              <xm:f>Premiums_Non_Life!F89:O89</xm:f>
              <xm:sqref>C89</xm:sqref>
            </x14:sparkline>
            <x14:sparkline>
              <xm:f>Premiums_Non_Life!F90:O90</xm:f>
              <xm:sqref>C90</xm:sqref>
            </x14:sparkline>
            <x14:sparkline>
              <xm:f>Premiums_Non_Life!F91:O91</xm:f>
              <xm:sqref>C91</xm:sqref>
            </x14:sparkline>
            <x14:sparkline>
              <xm:f>Premiums_Non_Life!F92:O92</xm:f>
              <xm:sqref>C92</xm:sqref>
            </x14:sparkline>
            <x14:sparkline>
              <xm:f>Premiums_Non_Life!F93:O93</xm:f>
              <xm:sqref>C93</xm:sqref>
            </x14:sparkline>
            <x14:sparkline>
              <xm:f>Premiums_Non_Life!F94:O94</xm:f>
              <xm:sqref>C94</xm:sqref>
            </x14:sparkline>
            <x14:sparkline>
              <xm:f>Premiums_Non_Life!F95:O95</xm:f>
              <xm:sqref>C95</xm:sqref>
            </x14:sparkline>
            <x14:sparkline>
              <xm:f>Premiums_Non_Life!F96:O96</xm:f>
              <xm:sqref>C96</xm:sqref>
            </x14:sparkline>
            <x14:sparkline>
              <xm:f>Premiums_Non_Life!F97:O97</xm:f>
              <xm:sqref>C97</xm:sqref>
            </x14:sparkline>
            <x14:sparkline>
              <xm:f>Premiums_Non_Life!F98:O98</xm:f>
              <xm:sqref>C98</xm:sqref>
            </x14:sparkline>
            <x14:sparkline>
              <xm:f>Premiums_Non_Life!F99:O99</xm:f>
              <xm:sqref>C99</xm:sqref>
            </x14:sparkline>
            <x14:sparkline>
              <xm:f>Premiums_Non_Life!F100:O100</xm:f>
              <xm:sqref>C100</xm:sqref>
            </x14:sparkline>
            <x14:sparkline>
              <xm:f>Premiums_Non_Life!F101:O101</xm:f>
              <xm:sqref>C101</xm:sqref>
            </x14:sparkline>
            <x14:sparkline>
              <xm:f>Premiums_Non_Life!F102:O102</xm:f>
              <xm:sqref>C102</xm:sqref>
            </x14:sparkline>
            <x14:sparkline>
              <xm:f>Premiums_Non_Life!F103:O103</xm:f>
              <xm:sqref>C103</xm:sqref>
            </x14:sparkline>
            <x14:sparkline>
              <xm:f>Premiums_Non_Life!F104:O104</xm:f>
              <xm:sqref>C104</xm:sqref>
            </x14:sparkline>
            <x14:sparkline>
              <xm:f>Premiums_Non_Life!F105:O105</xm:f>
              <xm:sqref>C105</xm:sqref>
            </x14:sparkline>
            <x14:sparkline>
              <xm:f>Premiums_Non_Life!F106:O106</xm:f>
              <xm:sqref>C106</xm:sqref>
            </x14:sparkline>
            <x14:sparkline>
              <xm:f>Premiums_Non_Life!F107:O107</xm:f>
              <xm:sqref>C107</xm:sqref>
            </x14:sparkline>
            <x14:sparkline>
              <xm:f>Premiums_Non_Life!F108:O108</xm:f>
              <xm:sqref>C108</xm:sqref>
            </x14:sparkline>
            <x14:sparkline>
              <xm:f>Premiums_Non_Life!F109:O109</xm:f>
              <xm:sqref>C109</xm:sqref>
            </x14:sparkline>
            <x14:sparkline>
              <xm:f>Premiums_Non_Life!F110:O110</xm:f>
              <xm:sqref>C110</xm:sqref>
            </x14:sparkline>
            <x14:sparkline>
              <xm:f>Premiums_Non_Life!F111:O111</xm:f>
              <xm:sqref>C111</xm:sqref>
            </x14:sparkline>
            <x14:sparkline>
              <xm:f>Premiums_Non_Life!F112:O112</xm:f>
              <xm:sqref>C112</xm:sqref>
            </x14:sparkline>
            <x14:sparkline>
              <xm:f>Premiums_Non_Life!F113:O113</xm:f>
              <xm:sqref>C113</xm:sqref>
            </x14:sparkline>
            <x14:sparkline>
              <xm:f>Premiums_Non_Life!F114:O114</xm:f>
              <xm:sqref>C114</xm:sqref>
            </x14:sparkline>
            <x14:sparkline>
              <xm:f>Premiums_Non_Life!F115:O115</xm:f>
              <xm:sqref>C115</xm:sqref>
            </x14:sparkline>
            <x14:sparkline>
              <xm:f>Premiums_Non_Life!F116:O116</xm:f>
              <xm:sqref>C116</xm:sqref>
            </x14:sparkline>
            <x14:sparkline>
              <xm:f>Premiums_Non_Life!F117:O117</xm:f>
              <xm:sqref>C117</xm:sqref>
            </x14:sparkline>
            <x14:sparkline>
              <xm:f>Premiums_Non_Life!F118:O118</xm:f>
              <xm:sqref>C118</xm:sqref>
            </x14:sparkline>
            <x14:sparkline>
              <xm:f>Premiums_Non_Life!F119:O119</xm:f>
              <xm:sqref>C119</xm:sqref>
            </x14:sparkline>
            <x14:sparkline>
              <xm:f>Premiums_Non_Life!F120:O120</xm:f>
              <xm:sqref>C120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Premiums_Non_Life!F9:O9</xm:f>
              <xm:sqref>C9</xm:sqref>
            </x14:sparkline>
            <x14:sparkline>
              <xm:f>Premiums_Non_Life!F10:O10</xm:f>
              <xm:sqref>C10</xm:sqref>
            </x14:sparkline>
            <x14:sparkline>
              <xm:f>Premiums_Non_Life!F11:O11</xm:f>
              <xm:sqref>C11</xm:sqref>
            </x14:sparkline>
            <x14:sparkline>
              <xm:f>Premiums_Non_Life!F12:O12</xm:f>
              <xm:sqref>C12</xm:sqref>
            </x14:sparkline>
            <x14:sparkline>
              <xm:f>Premiums_Non_Life!F13:O13</xm:f>
              <xm:sqref>C13</xm:sqref>
            </x14:sparkline>
            <x14:sparkline>
              <xm:f>Premiums_Non_Life!F14:O14</xm:f>
              <xm:sqref>C14</xm:sqref>
            </x14:sparkline>
            <x14:sparkline>
              <xm:f>Premiums_Non_Life!F15:O15</xm:f>
              <xm:sqref>C15</xm:sqref>
            </x14:sparkline>
            <x14:sparkline>
              <xm:f>Premiums_Non_Life!F16:O16</xm:f>
              <xm:sqref>C16</xm:sqref>
            </x14:sparkline>
            <x14:sparkline>
              <xm:f>Premiums_Non_Life!F17:O17</xm:f>
              <xm:sqref>C17</xm:sqref>
            </x14:sparkline>
            <x14:sparkline>
              <xm:f>Premiums_Non_Life!F18:O18</xm:f>
              <xm:sqref>C18</xm:sqref>
            </x14:sparkline>
            <x14:sparkline>
              <xm:f>Premiums_Non_Life!F19:O19</xm:f>
              <xm:sqref>C19</xm:sqref>
            </x14:sparkline>
            <x14:sparkline>
              <xm:f>Premiums_Non_Life!F20:O20</xm:f>
              <xm:sqref>C20</xm:sqref>
            </x14:sparkline>
            <x14:sparkline>
              <xm:f>Premiums_Non_Life!F21:O21</xm:f>
              <xm:sqref>C21</xm:sqref>
            </x14:sparkline>
            <x14:sparkline>
              <xm:f>Premiums_Non_Life!F22:O22</xm:f>
              <xm:sqref>C22</xm:sqref>
            </x14:sparkline>
            <x14:sparkline>
              <xm:f>Premiums_Non_Life!F23:O23</xm:f>
              <xm:sqref>C23</xm:sqref>
            </x14:sparkline>
            <x14:sparkline>
              <xm:f>Premiums_Non_Life!F24:O24</xm:f>
              <xm:sqref>C24</xm:sqref>
            </x14:sparkline>
            <x14:sparkline>
              <xm:f>Premiums_Non_Life!F25:O25</xm:f>
              <xm:sqref>C25</xm:sqref>
            </x14:sparkline>
            <x14:sparkline>
              <xm:f>Premiums_Non_Life!F26:O26</xm:f>
              <xm:sqref>C26</xm:sqref>
            </x14:sparkline>
            <x14:sparkline>
              <xm:f>Premiums_Non_Life!F27:O27</xm:f>
              <xm:sqref>C27</xm:sqref>
            </x14:sparkline>
            <x14:sparkline>
              <xm:f>Premiums_Non_Life!F28:O28</xm:f>
              <xm:sqref>C28</xm:sqref>
            </x14:sparkline>
            <x14:sparkline>
              <xm:f>Premiums_Non_Life!F29:O29</xm:f>
              <xm:sqref>C29</xm:sqref>
            </x14:sparkline>
            <x14:sparkline>
              <xm:f>Premiums_Non_Life!F30:O30</xm:f>
              <xm:sqref>C30</xm:sqref>
            </x14:sparkline>
            <x14:sparkline>
              <xm:f>Premiums_Non_Life!F31:O31</xm:f>
              <xm:sqref>C31</xm:sqref>
            </x14:sparkline>
            <x14:sparkline>
              <xm:f>Premiums_Non_Life!F32:O32</xm:f>
              <xm:sqref>C32</xm:sqref>
            </x14:sparkline>
            <x14:sparkline>
              <xm:f>Premiums_Non_Life!F33:O33</xm:f>
              <xm:sqref>C33</xm:sqref>
            </x14:sparkline>
            <x14:sparkline>
              <xm:f>Premiums_Non_Life!F34:O34</xm:f>
              <xm:sqref>C34</xm:sqref>
            </x14:sparkline>
            <x14:sparkline>
              <xm:f>Premiums_Non_Life!F35:O35</xm:f>
              <xm:sqref>C35</xm:sqref>
            </x14:sparkline>
            <x14:sparkline>
              <xm:f>Premiums_Non_Life!F36:O36</xm:f>
              <xm:sqref>C36</xm:sqref>
            </x14:sparkline>
            <x14:sparkline>
              <xm:f>Premiums_Non_Life!F37:O37</xm:f>
              <xm:sqref>C37</xm:sqref>
            </x14:sparkline>
            <x14:sparkline>
              <xm:f>Premiums_Non_Life!F38:O38</xm:f>
              <xm:sqref>C38</xm:sqref>
            </x14:sparkline>
            <x14:sparkline>
              <xm:f>Premiums_Non_Life!F39:O39</xm:f>
              <xm:sqref>C39</xm:sqref>
            </x14:sparkline>
            <x14:sparkline>
              <xm:f>Premiums_Non_Life!F40:O40</xm:f>
              <xm:sqref>C40</xm:sqref>
            </x14:sparkline>
            <x14:sparkline>
              <xm:f>Premiums_Non_Life!F41:O41</xm:f>
              <xm:sqref>C41</xm:sqref>
            </x14:sparkline>
            <x14:sparkline>
              <xm:f>Premiums_Non_Life!F42:O42</xm:f>
              <xm:sqref>C42</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249977111117893"/>
    <pageSetUpPr fitToPage="1"/>
  </sheetPr>
  <dimension ref="C4:AE201"/>
  <sheetViews>
    <sheetView showGridLines="0" zoomScale="80" zoomScaleNormal="80" zoomScaleSheetLayoutView="106" workbookViewId="0">
      <pane xSplit="5" ySplit="5" topLeftCell="F165" activePane="bottomRight" state="frozen"/>
      <selection pane="topRight" activeCell="E1" sqref="E1"/>
      <selection pane="bottomLeft" activeCell="A6" sqref="A6"/>
      <selection pane="bottomRight" activeCell="L23" sqref="L23"/>
    </sheetView>
  </sheetViews>
  <sheetFormatPr defaultRowHeight="10.5" x14ac:dyDescent="0.15"/>
  <cols>
    <col min="3" max="3" width="12" customWidth="1"/>
    <col min="4" max="4" width="12.42578125" customWidth="1"/>
    <col min="5" max="5" width="10.5703125" customWidth="1"/>
    <col min="6" max="19" width="19.42578125" customWidth="1"/>
    <col min="20" max="20" width="9.140625" customWidth="1"/>
    <col min="31" max="31" width="0" hidden="1" customWidth="1"/>
  </cols>
  <sheetData>
    <row r="4" spans="3:31" ht="18.75" x14ac:dyDescent="0.15">
      <c r="C4" s="277" t="s">
        <v>49</v>
      </c>
      <c r="D4" s="277"/>
      <c r="E4" s="277"/>
      <c r="F4" s="275" t="s">
        <v>154</v>
      </c>
      <c r="G4" s="275"/>
      <c r="H4" s="275"/>
      <c r="I4" s="275"/>
      <c r="J4" s="275"/>
      <c r="K4" s="275"/>
      <c r="L4" s="275"/>
      <c r="M4" s="275"/>
      <c r="N4" s="275"/>
      <c r="O4" s="275"/>
      <c r="P4" s="276"/>
    </row>
    <row r="5" spans="3:31" x14ac:dyDescent="0.15">
      <c r="O5" s="78"/>
    </row>
    <row r="6" spans="3:31" x14ac:dyDescent="0.15">
      <c r="O6" s="78"/>
    </row>
    <row r="7" spans="3:31" ht="18.75" x14ac:dyDescent="0.15">
      <c r="C7" s="264" t="s">
        <v>214</v>
      </c>
      <c r="D7" s="265"/>
      <c r="E7" s="272" t="s">
        <v>318</v>
      </c>
      <c r="F7" s="273"/>
      <c r="G7" s="273"/>
      <c r="H7" s="273"/>
      <c r="I7" s="273"/>
      <c r="J7" s="273"/>
      <c r="K7" s="273"/>
      <c r="L7" s="273"/>
      <c r="M7" s="273"/>
      <c r="N7" s="273"/>
      <c r="O7" s="273"/>
      <c r="P7" s="274"/>
    </row>
    <row r="8" spans="3:31" ht="15" x14ac:dyDescent="0.15">
      <c r="C8" s="262" t="s">
        <v>93</v>
      </c>
      <c r="D8" s="263"/>
      <c r="E8" s="118">
        <v>1</v>
      </c>
      <c r="F8" s="119">
        <v>2004</v>
      </c>
      <c r="G8" s="119">
        <f t="shared" ref="G8:P8" si="0">F8+1</f>
        <v>2005</v>
      </c>
      <c r="H8" s="119">
        <f t="shared" si="0"/>
        <v>2006</v>
      </c>
      <c r="I8" s="119">
        <f t="shared" si="0"/>
        <v>2007</v>
      </c>
      <c r="J8" s="119">
        <f t="shared" si="0"/>
        <v>2008</v>
      </c>
      <c r="K8" s="119">
        <f t="shared" si="0"/>
        <v>2009</v>
      </c>
      <c r="L8" s="119">
        <f t="shared" si="0"/>
        <v>2010</v>
      </c>
      <c r="M8" s="119">
        <f t="shared" si="0"/>
        <v>2011</v>
      </c>
      <c r="N8" s="119">
        <f t="shared" si="0"/>
        <v>2012</v>
      </c>
      <c r="O8" s="120">
        <f t="shared" si="0"/>
        <v>2013</v>
      </c>
      <c r="P8" s="120">
        <f t="shared" si="0"/>
        <v>2014</v>
      </c>
      <c r="Q8" s="46" t="s">
        <v>91</v>
      </c>
      <c r="R8" s="47" t="s">
        <v>83</v>
      </c>
      <c r="S8" s="46" t="s">
        <v>84</v>
      </c>
    </row>
    <row r="9" spans="3:31" ht="15" x14ac:dyDescent="0.25">
      <c r="C9" s="256"/>
      <c r="D9" s="257"/>
      <c r="E9" s="45" t="s">
        <v>0</v>
      </c>
      <c r="F9" s="73">
        <f>IF($C$4="National Currency",IF(B.Premiums_DATA!R7=0,0,B.Premiums_DATA!R7),IF($C$4="Current Exchange rate",IF(B.Premiums_DATA!R7=0,0,B.Premiums_DATA!R7/ECO!O10),IF($C$4="Constant Exchange rate",IF(B.Premiums_DATA!R7=0,0,B.Premiums_DATA!R7/ECO!O45))))</f>
        <v>6465</v>
      </c>
      <c r="G9" s="73">
        <f>IF($C$4="National Currency",IF(B.Premiums_DATA!S7=0,0,B.Premiums_DATA!S7),IF($C$4="Current Exchange rate",IF(B.Premiums_DATA!S7=0,0,B.Premiums_DATA!S7/ECO!P10),IF($C$4="Constant Exchange rate",IF(B.Premiums_DATA!S7=0,0,B.Premiums_DATA!S7/ECO!P45))))</f>
        <v>6773</v>
      </c>
      <c r="H9" s="73">
        <f>IF($C$4="National Currency",IF(B.Premiums_DATA!T7=0,0,B.Premiums_DATA!T7),IF($C$4="Current Exchange rate",IF(B.Premiums_DATA!T7=0,0,B.Premiums_DATA!T7/ECO!Q10),IF($C$4="Constant Exchange rate",IF(B.Premiums_DATA!T7=0,0,B.Premiums_DATA!T7/ECO!Q45))))</f>
        <v>6969</v>
      </c>
      <c r="I9" s="73">
        <f>IF($C$4="National Currency",IF(B.Premiums_DATA!U7=0,0,B.Premiums_DATA!U7),IF($C$4="Current Exchange rate",IF(B.Premiums_DATA!U7=0,0,B.Premiums_DATA!U7/ECO!R10),IF($C$4="Constant Exchange rate",IF(B.Premiums_DATA!U7=0,0,B.Premiums_DATA!U7/ECO!R45))))</f>
        <v>7185</v>
      </c>
      <c r="J9" s="73">
        <f>IF($C$4="National Currency",IF(B.Premiums_DATA!V7=0,0,B.Premiums_DATA!V7),IF($C$4="Current Exchange rate",IF(B.Premiums_DATA!V7=0,0,B.Premiums_DATA!V7/ECO!S10),IF($C$4="Constant Exchange rate",IF(B.Premiums_DATA!V7=0,0,B.Premiums_DATA!V7/ECO!S45))))</f>
        <v>7317</v>
      </c>
      <c r="K9" s="73">
        <f>IF($C$4="National Currency",IF(B.Premiums_DATA!W7=0,0,B.Premiums_DATA!W7),IF($C$4="Current Exchange rate",IF(B.Premiums_DATA!W7=0,0,B.Premiums_DATA!W7/ECO!T10),IF($C$4="Constant Exchange rate",IF(B.Premiums_DATA!W7=0,0,B.Premiums_DATA!W7/ECO!T45))))</f>
        <v>7408</v>
      </c>
      <c r="L9" s="73">
        <f>IF($C$4="National Currency",IF(B.Premiums_DATA!X7=0,0,B.Premiums_DATA!X7),IF($C$4="Current Exchange rate",IF(B.Premiums_DATA!X7=0,0,B.Premiums_DATA!X7/ECO!U10),IF($C$4="Constant Exchange rate",IF(B.Premiums_DATA!X7=0,0,B.Premiums_DATA!X7/ECO!U45))))</f>
        <v>7553</v>
      </c>
      <c r="M9" s="73">
        <f>IF($C$4="National Currency",IF(B.Premiums_DATA!Y7=0,0,B.Premiums_DATA!Y7),IF($C$4="Current Exchange rate",IF(B.Premiums_DATA!Y7=0,0,B.Premiums_DATA!Y7/ECO!V10),IF($C$4="Constant Exchange rate",IF(B.Premiums_DATA!Y7=0,0,B.Premiums_DATA!Y7/ECO!V45))))</f>
        <v>7767</v>
      </c>
      <c r="N9" s="73">
        <f>IF($C$4="National Currency",IF(B.Premiums_DATA!Z7=0,0,B.Premiums_DATA!Z7),IF($C$4="Current Exchange rate",IF(B.Premiums_DATA!Z7=0,0,B.Premiums_DATA!Z7/ECO!W10),IF($C$4="Constant Exchange rate",IF(B.Premiums_DATA!Z7=0,0,B.Premiums_DATA!Z7/ECO!W45))))</f>
        <v>8021</v>
      </c>
      <c r="O9" s="73">
        <f>IF($C$4="National Currency",IF(B.Premiums_DATA!AA7=0,0,B.Premiums_DATA!AA7),IF($C$4="Current Exchange rate",IF(B.Premiums_DATA!AA7=0,0,B.Premiums_DATA!AA7/ECO!X10),IF($C$4="Constant Exchange rate",IF(B.Premiums_DATA!AA7=0,0,B.Premiums_DATA!AA7/ECO!X45))))</f>
        <v>8278</v>
      </c>
      <c r="P9" s="73">
        <f>IF($C$4="National Currency",IF(B.Premiums_DATA!AB7=0,0,B.Premiums_DATA!AB7),IF($C$4="Current Exchange rate",IF(B.Premiums_DATA!AB7=0,0,B.Premiums_DATA!AB7/ECO!Y10),IF($C$4="Constant Exchange rate",IF(B.Premiums_DATA!AB7=0,0,B.Premiums_DATA!AB7/ECO!Y45))))</f>
        <v>8509</v>
      </c>
      <c r="Q9" s="48">
        <f>P9/$P$41</f>
        <v>2.5763043906452003E-2</v>
      </c>
      <c r="R9" s="48">
        <f>P9/O9-1</f>
        <v>2.79052911331239E-2</v>
      </c>
      <c r="S9" s="48">
        <f>P9/G9-1</f>
        <v>0.25631182636940797</v>
      </c>
      <c r="AE9" t="s">
        <v>46</v>
      </c>
    </row>
    <row r="10" spans="3:31" ht="15" x14ac:dyDescent="0.25">
      <c r="C10" s="256"/>
      <c r="D10" s="257"/>
      <c r="E10" s="45" t="s">
        <v>1</v>
      </c>
      <c r="F10" s="74">
        <f>IF($C$4="National Currency",IF(B.Premiums_DATA!R8=0,0,B.Premiums_DATA!R8),IF($C$4="Current Exchange rate",IF(B.Premiums_DATA!R8=0,0,B.Premiums_DATA!R8/ECO!O11),IF($C$4="Constant Exchange rate",IF(B.Premiums_DATA!R8=0,0,B.Premiums_DATA!R8/ECO!O46))))</f>
        <v>7259.2901165700005</v>
      </c>
      <c r="G10" s="74">
        <f>IF($C$4="National Currency",IF(B.Premiums_DATA!S8=0,0,B.Premiums_DATA!S8),IF($C$4="Current Exchange rate",IF(B.Premiums_DATA!S8=0,0,B.Premiums_DATA!S8/ECO!P11),IF($C$4="Constant Exchange rate",IF(B.Premiums_DATA!S8=0,0,B.Premiums_DATA!S8/ECO!P46))))</f>
        <v>7340.7725831299995</v>
      </c>
      <c r="H10" s="74">
        <f>IF($C$4="National Currency",IF(B.Premiums_DATA!T8=0,0,B.Premiums_DATA!T8),IF($C$4="Current Exchange rate",IF(B.Premiums_DATA!T8=0,0,B.Premiums_DATA!T8/ECO!Q11),IF($C$4="Constant Exchange rate",IF(B.Premiums_DATA!T8=0,0,B.Premiums_DATA!T8/ECO!Q46))))</f>
        <v>7601.7580983599992</v>
      </c>
      <c r="I10" s="74">
        <f>IF($C$4="National Currency",IF(B.Premiums_DATA!U8=0,0,B.Premiums_DATA!U8),IF($C$4="Current Exchange rate",IF(B.Premiums_DATA!U8=0,0,B.Premiums_DATA!U8/ECO!R11),IF($C$4="Constant Exchange rate",IF(B.Premiums_DATA!U8=0,0,B.Premiums_DATA!U8/ECO!R46))))</f>
        <v>7830.8302326400008</v>
      </c>
      <c r="J10" s="74">
        <f>IF($C$4="National Currency",IF(B.Premiums_DATA!V8=0,0,B.Premiums_DATA!V8),IF($C$4="Current Exchange rate",IF(B.Premiums_DATA!V8=0,0,B.Premiums_DATA!V8/ECO!S11),IF($C$4="Constant Exchange rate",IF(B.Premiums_DATA!V8=0,0,B.Premiums_DATA!V8/ECO!S46))))</f>
        <v>8113.3436110399998</v>
      </c>
      <c r="K10" s="74">
        <f>IF($C$4="National Currency",IF(B.Premiums_DATA!W8=0,0,B.Premiums_DATA!W8),IF($C$4="Current Exchange rate",IF(B.Premiums_DATA!W8=0,0,B.Premiums_DATA!W8/ECO!T11),IF($C$4="Constant Exchange rate",IF(B.Premiums_DATA!W8=0,0,B.Premiums_DATA!W8/ECO!T46))))</f>
        <v>8161.9381781800002</v>
      </c>
      <c r="L10" s="74">
        <f>IF($C$4="National Currency",IF(B.Premiums_DATA!X8=0,0,B.Premiums_DATA!X8),IF($C$4="Current Exchange rate",IF(B.Premiums_DATA!X8=0,0,B.Premiums_DATA!X8/ECO!U11),IF($C$4="Constant Exchange rate",IF(B.Premiums_DATA!X8=0,0,B.Premiums_DATA!X8/ECO!U46))))</f>
        <v>8333.0165245200005</v>
      </c>
      <c r="M10" s="74">
        <f>IF($C$4="National Currency",IF(B.Premiums_DATA!Y8=0,0,B.Premiums_DATA!Y8),IF($C$4="Current Exchange rate",IF(B.Premiums_DATA!Y8=0,0,B.Premiums_DATA!Y8/ECO!V11),IF($C$4="Constant Exchange rate",IF(B.Premiums_DATA!Y8=0,0,B.Premiums_DATA!Y8/ECO!V46))))</f>
        <v>8744.6702934700006</v>
      </c>
      <c r="N10" s="74">
        <f>IF($C$4="National Currency",IF(B.Premiums_DATA!Z8=0,0,B.Premiums_DATA!Z8),IF($C$4="Current Exchange rate",IF(B.Premiums_DATA!Z8=0,0,B.Premiums_DATA!Z8/ECO!W11),IF($C$4="Constant Exchange rate",IF(B.Premiums_DATA!Z8=0,0,B.Premiums_DATA!Z8/ECO!W46))))</f>
        <v>9027.2537234400006</v>
      </c>
      <c r="O10" s="74">
        <f>IF($C$4="National Currency",IF(B.Premiums_DATA!AA8=0,0,B.Premiums_DATA!AA8),IF($C$4="Current Exchange rate",IF(B.Premiums_DATA!AA8=0,0,B.Premiums_DATA!AA8/ECO!X11),IF($C$4="Constant Exchange rate",IF(B.Premiums_DATA!AA8=0,0,B.Premiums_DATA!AA8/ECO!X46))))</f>
        <v>9262.0948389100013</v>
      </c>
      <c r="P10" s="74">
        <f>IF($C$4="National Currency",IF(B.Premiums_DATA!AB8=0,0,B.Premiums_DATA!AB8),IF($C$4="Current Exchange rate",IF(B.Premiums_DATA!AB8=0,0,B.Premiums_DATA!AB8/ECO!Y11),IF($C$4="Constant Exchange rate",IF(B.Premiums_DATA!AB8=0,0,B.Premiums_DATA!AB8/ECO!Y46))))</f>
        <v>9405.7873321999996</v>
      </c>
      <c r="Q10" s="48">
        <f t="shared" ref="Q10:Q42" si="1">P10/$P$41</f>
        <v>2.8478283231192694E-2</v>
      </c>
      <c r="R10" s="48">
        <f t="shared" ref="R10:R40" si="2">P10/O10-1</f>
        <v>1.5514038215884707E-2</v>
      </c>
      <c r="S10" s="48">
        <f t="shared" ref="S10:S40" si="3">P10/G10-1</f>
        <v>0.28130754980962891</v>
      </c>
      <c r="AE10" t="s">
        <v>47</v>
      </c>
    </row>
    <row r="11" spans="3:31" ht="15" x14ac:dyDescent="0.25">
      <c r="C11" s="256"/>
      <c r="D11" s="257"/>
      <c r="E11" s="45" t="s">
        <v>2</v>
      </c>
      <c r="F11" s="74">
        <f>IF($C$4="National Currency",IF(B.Premiums_DATA!R9=0,0,B.Premiums_DATA!R9),IF($C$4="Current Exchange rate",IF(B.Premiums_DATA!R9=0,0,B.Premiums_DATA!R9/ECO!O12),IF($C$4="Constant Exchange rate",IF(B.Premiums_DATA!R9=0,0,B.Premiums_DATA!R9/ECO!O47))))</f>
        <v>332.43685448409855</v>
      </c>
      <c r="G11" s="74">
        <f>IF($C$4="National Currency",IF(B.Premiums_DATA!S9=0,0,B.Premiums_DATA!S9),IF($C$4="Current Exchange rate",IF(B.Premiums_DATA!S9=0,0,B.Premiums_DATA!S9/ECO!P12),IF($C$4="Constant Exchange rate",IF(B.Premiums_DATA!S9=0,0,B.Premiums_DATA!S9/ECO!P47))))</f>
        <v>399.62163820431539</v>
      </c>
      <c r="H11" s="74">
        <f>IF($C$4="National Currency",IF(B.Premiums_DATA!T9=0,0,B.Premiums_DATA!T9),IF($C$4="Current Exchange rate",IF(B.Premiums_DATA!T9=0,0,B.Premiums_DATA!T9/ECO!Q12),IF($C$4="Constant Exchange rate",IF(B.Premiums_DATA!T9=0,0,B.Premiums_DATA!T9/ECO!Q47))))</f>
        <v>548.04177318744246</v>
      </c>
      <c r="I11" s="74">
        <f>IF($C$4="National Currency",IF(B.Premiums_DATA!U9=0,0,B.Premiums_DATA!U9),IF($C$4="Current Exchange rate",IF(B.Premiums_DATA!U9=0,0,B.Premiums_DATA!U9/ECO!R12),IF($C$4="Constant Exchange rate",IF(B.Premiums_DATA!U9=0,0,B.Premiums_DATA!U9/ECO!R47))))</f>
        <v>654.64676654054608</v>
      </c>
      <c r="J11" s="74">
        <f>IF($C$4="National Currency",IF(B.Premiums_DATA!V9=0,0,B.Premiums_DATA!V9),IF($C$4="Current Exchange rate",IF(B.Premiums_DATA!V9=0,0,B.Premiums_DATA!V9/ECO!S12),IF($C$4="Constant Exchange rate",IF(B.Premiums_DATA!V9=0,0,B.Premiums_DATA!V9/ECO!S47))))</f>
        <v>787.23286822868977</v>
      </c>
      <c r="K11" s="74">
        <f>IF($C$4="National Currency",IF(B.Premiums_DATA!W9=0,0,B.Premiums_DATA!W9),IF($C$4="Current Exchange rate",IF(B.Premiums_DATA!W9=0,0,B.Premiums_DATA!W9/ECO!T12),IF($C$4="Constant Exchange rate",IF(B.Premiums_DATA!W9=0,0,B.Premiums_DATA!W9/ECO!T47))))</f>
        <v>746.62668480230911</v>
      </c>
      <c r="L11" s="74">
        <f>IF($C$4="National Currency",IF(B.Premiums_DATA!X9=0,0,B.Premiums_DATA!X9),IF($C$4="Current Exchange rate",IF(B.Premiums_DATA!X9=0,0,B.Premiums_DATA!X9/ECO!U12),IF($C$4="Constant Exchange rate",IF(B.Premiums_DATA!X9=0,0,B.Premiums_DATA!X9/ECO!U47))))</f>
        <v>705.58470812406711</v>
      </c>
      <c r="M11" s="74">
        <f>IF($C$4="National Currency",IF(B.Premiums_DATA!Y9=0,0,B.Premiums_DATA!Y9),IF($C$4="Current Exchange rate",IF(B.Premiums_DATA!Y9=0,0,B.Premiums_DATA!Y9/ECO!V12),IF($C$4="Constant Exchange rate",IF(B.Premiums_DATA!Y9=0,0,B.Premiums_DATA!Y9/ECO!V47))))</f>
        <v>693.83577052868384</v>
      </c>
      <c r="N11" s="74">
        <f>IF($C$4="National Currency",IF(B.Premiums_DATA!Z9=0,0,B.Premiums_DATA!Z9),IF($C$4="Current Exchange rate",IF(B.Premiums_DATA!Z9=0,0,B.Premiums_DATA!Z9/ECO!W12),IF($C$4="Constant Exchange rate",IF(B.Premiums_DATA!Z9=0,0,B.Premiums_DATA!Z9/ECO!W47))))</f>
        <v>673.09208508027416</v>
      </c>
      <c r="O11" s="74">
        <f>IF($C$4="National Currency",IF(B.Premiums_DATA!AA9=0,0,B.Premiums_DATA!AA9),IF($C$4="Current Exchange rate",IF(B.Premiums_DATA!AA9=0,0,B.Premiums_DATA!AA9/ECO!X12),IF($C$4="Constant Exchange rate",IF(B.Premiums_DATA!AA9=0,0,B.Premiums_DATA!AA9/ECO!X47))))</f>
        <v>709.17271704673283</v>
      </c>
      <c r="P11" s="74">
        <f>IF($C$4="National Currency",IF(B.Premiums_DATA!AB9=0,0,B.Premiums_DATA!AB9),IF($C$4="Current Exchange rate",IF(B.Premiums_DATA!AB9=0,0,B.Premiums_DATA!AB9/ECO!Y12),IF($C$4="Constant Exchange rate",IF(B.Premiums_DATA!AB9=0,0,B.Premiums_DATA!AB9/ECO!Y47))))</f>
        <v>710.70661621842726</v>
      </c>
      <c r="Q11" s="48">
        <f t="shared" si="1"/>
        <v>2.1518352048702873E-3</v>
      </c>
      <c r="R11" s="48">
        <f t="shared" si="2"/>
        <v>2.1629416005768398E-3</v>
      </c>
      <c r="S11" s="48">
        <f t="shared" si="3"/>
        <v>0.77844878323396194</v>
      </c>
      <c r="AE11" t="s">
        <v>48</v>
      </c>
    </row>
    <row r="12" spans="3:31" ht="15" x14ac:dyDescent="0.25">
      <c r="C12" s="256"/>
      <c r="D12" s="257"/>
      <c r="E12" s="45" t="s">
        <v>3</v>
      </c>
      <c r="F12" s="74">
        <f>IF($C$4="National Currency",IF(B.Premiums_DATA!R10=0,0,B.Premiums_DATA!R10),IF($C$4="Current Exchange rate",IF(B.Premiums_DATA!R10=0,0,B.Premiums_DATA!R10/ECO!O13),IF($C$4="Constant Exchange rate",IF(B.Premiums_DATA!R10=0,0,B.Premiums_DATA!R10/ECO!O48))))</f>
        <v>11800.019960079842</v>
      </c>
      <c r="G12" s="74">
        <f>IF($C$4="National Currency",IF(B.Premiums_DATA!S10=0,0,B.Premiums_DATA!S10),IF($C$4="Current Exchange rate",IF(B.Premiums_DATA!S10=0,0,B.Premiums_DATA!S10/ECO!P13),IF($C$4="Constant Exchange rate",IF(B.Premiums_DATA!S10=0,0,B.Premiums_DATA!S10/ECO!P48))))</f>
        <v>12071.367265469064</v>
      </c>
      <c r="H12" s="74">
        <f>IF($C$4="National Currency",IF(B.Premiums_DATA!T10=0,0,B.Premiums_DATA!T10),IF($C$4="Current Exchange rate",IF(B.Premiums_DATA!T10=0,0,B.Premiums_DATA!T10/ECO!Q13),IF($C$4="Constant Exchange rate",IF(B.Premiums_DATA!T10=0,0,B.Premiums_DATA!T10/ECO!Q48))))</f>
        <v>12374.76630073187</v>
      </c>
      <c r="I12" s="74">
        <f>IF($C$4="National Currency",IF(B.Premiums_DATA!U10=0,0,B.Premiums_DATA!U10),IF($C$4="Current Exchange rate",IF(B.Premiums_DATA!U10=0,0,B.Premiums_DATA!U10/ECO!R13),IF($C$4="Constant Exchange rate",IF(B.Premiums_DATA!U10=0,0,B.Premiums_DATA!U10/ECO!R48))))</f>
        <v>12412.954923486361</v>
      </c>
      <c r="J12" s="74">
        <f>IF($C$4="National Currency",IF(B.Premiums_DATA!V10=0,0,B.Premiums_DATA!V10),IF($C$4="Current Exchange rate",IF(B.Premiums_DATA!V10=0,0,B.Premiums_DATA!V10/ECO!S13),IF($C$4="Constant Exchange rate",IF(B.Premiums_DATA!V10=0,0,B.Premiums_DATA!V10/ECO!S48))))</f>
        <v>12605.066826347305</v>
      </c>
      <c r="K12" s="74">
        <f>IF($C$4="National Currency",IF(B.Premiums_DATA!W10=0,0,B.Premiums_DATA!W10),IF($C$4="Current Exchange rate",IF(B.Premiums_DATA!W10=0,0,B.Premiums_DATA!W10/ECO!T13),IF($C$4="Constant Exchange rate",IF(B.Premiums_DATA!W10=0,0,B.Premiums_DATA!W10/ECO!T48))))</f>
        <v>12862.175400033266</v>
      </c>
      <c r="L12" s="74">
        <f>IF($C$4="National Currency",IF(B.Premiums_DATA!X10=0,0,B.Premiums_DATA!X10),IF($C$4="Current Exchange rate",IF(B.Premiums_DATA!X10=0,0,B.Premiums_DATA!X10/ECO!U13),IF($C$4="Constant Exchange rate",IF(B.Premiums_DATA!X10=0,0,B.Premiums_DATA!X10/ECO!U48))))</f>
        <v>13253.20009647372</v>
      </c>
      <c r="M12" s="74">
        <f>IF($C$4="National Currency",IF(B.Premiums_DATA!Y10=0,0,B.Premiums_DATA!Y10),IF($C$4="Current Exchange rate",IF(B.Premiums_DATA!Y10=0,0,B.Premiums_DATA!Y10/ECO!V13),IF($C$4="Constant Exchange rate",IF(B.Premiums_DATA!Y10=0,0,B.Premiums_DATA!Y10/ECO!V48))))</f>
        <v>13212.881267465071</v>
      </c>
      <c r="N12" s="74">
        <f>IF($C$4="National Currency",IF(B.Premiums_DATA!Z10=0,0,B.Premiums_DATA!Z10),IF($C$4="Current Exchange rate",IF(B.Premiums_DATA!Z10=0,0,B.Premiums_DATA!Z10/ECO!W13),IF($C$4="Constant Exchange rate",IF(B.Premiums_DATA!Z10=0,0,B.Premiums_DATA!Z10/ECO!W48))))</f>
        <v>13412.2253409847</v>
      </c>
      <c r="O12" s="74">
        <f>IF($C$4="National Currency",IF(B.Premiums_DATA!AA10=0,0,B.Premiums_DATA!AA10),IF($C$4="Current Exchange rate",IF(B.Premiums_DATA!AA10=0,0,B.Premiums_DATA!AA10/ECO!X13),IF($C$4="Constant Exchange rate",IF(B.Premiums_DATA!AA10=0,0,B.Premiums_DATA!AA10/ECO!X48))))</f>
        <v>13658.806846307383</v>
      </c>
      <c r="P12" s="74">
        <f>IF($C$4="National Currency",IF(B.Premiums_DATA!AB10=0,0,B.Premiums_DATA!AB10),IF($C$4="Current Exchange rate",IF(B.Premiums_DATA!AB10=0,0,B.Premiums_DATA!AB10/ECO!Y13),IF($C$4="Constant Exchange rate",IF(B.Premiums_DATA!AB10=0,0,B.Premiums_DATA!AB10/ECO!Y48))))</f>
        <v>13695.387693779108</v>
      </c>
      <c r="Q12" s="48">
        <f t="shared" si="1"/>
        <v>4.1466079970703208E-2</v>
      </c>
      <c r="R12" s="48">
        <f t="shared" si="2"/>
        <v>2.6781876252692793E-3</v>
      </c>
      <c r="S12" s="48">
        <f t="shared" si="3"/>
        <v>0.13453491991380817</v>
      </c>
      <c r="AE12" t="s">
        <v>49</v>
      </c>
    </row>
    <row r="13" spans="3:31" ht="15" x14ac:dyDescent="0.25">
      <c r="C13" s="256"/>
      <c r="D13" s="257"/>
      <c r="E13" s="45" t="s">
        <v>4</v>
      </c>
      <c r="F13" s="74">
        <f>IF($C$4="National Currency",IF(B.Premiums_DATA!R11=0,0,B.Premiums_DATA!R11),IF($C$4="Current Exchange rate",IF(B.Premiums_DATA!R11=0,0,B.Premiums_DATA!R11/ECO!O14),IF($C$4="Constant Exchange rate",IF(B.Premiums_DATA!R11=0,0,B.Premiums_DATA!R11/ECO!O49))))</f>
        <v>431.47948809950964</v>
      </c>
      <c r="G13" s="74">
        <f>IF($C$4="National Currency",IF(B.Premiums_DATA!S11=0,0,B.Premiums_DATA!S11),IF($C$4="Current Exchange rate",IF(B.Premiums_DATA!S11=0,0,B.Premiums_DATA!S11/ECO!P14),IF($C$4="Constant Exchange rate",IF(B.Premiums_DATA!S11=0,0,B.Premiums_DATA!S11/ECO!P49))))</f>
        <v>479.97676286158537</v>
      </c>
      <c r="H13" s="74">
        <f>IF($C$4="National Currency",IF(B.Premiums_DATA!T11=0,0,B.Premiums_DATA!T11),IF($C$4="Current Exchange rate",IF(B.Premiums_DATA!T11=0,0,B.Premiums_DATA!T11/ECO!Q14),IF($C$4="Constant Exchange rate",IF(B.Premiums_DATA!T11=0,0,B.Premiums_DATA!T11/ECO!Q49))))</f>
        <v>526.72783501631727</v>
      </c>
      <c r="I13" s="74">
        <f>IF($C$4="National Currency",IF(B.Premiums_DATA!U11=0,0,B.Premiums_DATA!U11),IF($C$4="Current Exchange rate",IF(B.Premiums_DATA!U11=0,0,B.Premiums_DATA!U11/ECO!R14),IF($C$4="Constant Exchange rate",IF(B.Premiums_DATA!U11=0,0,B.Premiums_DATA!U11/ECO!R49))))</f>
        <v>563.87821005689693</v>
      </c>
      <c r="J13" s="74">
        <f>IF($C$4="National Currency",IF(B.Premiums_DATA!V11=0,0,B.Premiums_DATA!V11),IF($C$4="Current Exchange rate",IF(B.Premiums_DATA!V11=0,0,B.Premiums_DATA!V11/ECO!S14),IF($C$4="Constant Exchange rate",IF(B.Premiums_DATA!V11=0,0,B.Premiums_DATA!V11/ECO!S49))))</f>
        <v>358.21500000000003</v>
      </c>
      <c r="K13" s="74">
        <f>IF($C$4="National Currency",IF(B.Premiums_DATA!W11=0,0,B.Premiums_DATA!W11),IF($C$4="Current Exchange rate",IF(B.Premiums_DATA!W11=0,0,B.Premiums_DATA!W11/ECO!T14),IF($C$4="Constant Exchange rate",IF(B.Premiums_DATA!W11=0,0,B.Premiums_DATA!W11/ECO!T49))))</f>
        <v>377.53199999999998</v>
      </c>
      <c r="L13" s="74">
        <f>IF($C$4="National Currency",IF(B.Premiums_DATA!X11=0,0,B.Premiums_DATA!X11),IF($C$4="Current Exchange rate",IF(B.Premiums_DATA!X11=0,0,B.Premiums_DATA!X11/ECO!U14),IF($C$4="Constant Exchange rate",IF(B.Premiums_DATA!X11=0,0,B.Premiums_DATA!X11/ECO!U49))))</f>
        <v>380.04399999999998</v>
      </c>
      <c r="M13" s="74">
        <f>IF($C$4="National Currency",IF(B.Premiums_DATA!Y11=0,0,B.Premiums_DATA!Y11),IF($C$4="Current Exchange rate",IF(B.Premiums_DATA!Y11=0,0,B.Premiums_DATA!Y11/ECO!V14),IF($C$4="Constant Exchange rate",IF(B.Premiums_DATA!Y11=0,0,B.Premiums_DATA!Y11/ECO!V49))))</f>
        <v>377</v>
      </c>
      <c r="N13" s="74">
        <f>IF($C$4="National Currency",IF(B.Premiums_DATA!Z11=0,0,B.Premiums_DATA!Z11),IF($C$4="Current Exchange rate",IF(B.Premiums_DATA!Z11=0,0,B.Premiums_DATA!Z11/ECO!W14),IF($C$4="Constant Exchange rate",IF(B.Premiums_DATA!Z11=0,0,B.Premiums_DATA!Z11/ECO!W49))))</f>
        <v>376</v>
      </c>
      <c r="O13" s="74">
        <f>IF($C$4="National Currency",IF(B.Premiums_DATA!AA11=0,0,B.Premiums_DATA!AA11),IF($C$4="Current Exchange rate",IF(B.Premiums_DATA!AA11=0,0,B.Premiums_DATA!AA11/ECO!X14),IF($C$4="Constant Exchange rate",IF(B.Premiums_DATA!AA11=0,0,B.Premiums_DATA!AA11/ECO!X49))))</f>
        <v>350</v>
      </c>
      <c r="P13" s="74">
        <f>IF($C$4="National Currency",IF(B.Premiums_DATA!AB11=0,0,B.Premiums_DATA!AB11),IF($C$4="Current Exchange rate",IF(B.Premiums_DATA!AB11=0,0,B.Premiums_DATA!AB11/ECO!Y14),IF($C$4="Constant Exchange rate",IF(B.Premiums_DATA!AB11=0,0,B.Premiums_DATA!AB11/ECO!Y49))))</f>
        <v>340</v>
      </c>
      <c r="Q13" s="48">
        <f t="shared" si="1"/>
        <v>1.0294317696784205E-3</v>
      </c>
      <c r="R13" s="48">
        <f t="shared" si="2"/>
        <v>-2.8571428571428581E-2</v>
      </c>
      <c r="S13" s="48">
        <f t="shared" si="3"/>
        <v>-0.2916323740904756</v>
      </c>
    </row>
    <row r="14" spans="3:31" ht="15" x14ac:dyDescent="0.25">
      <c r="C14" s="256"/>
      <c r="D14" s="257"/>
      <c r="E14" s="45" t="s">
        <v>44</v>
      </c>
      <c r="F14" s="74">
        <f>IF($C$4="National Currency",IF(B.Premiums_DATA!R12=0,0,B.Premiums_DATA!R12),IF($C$4="Current Exchange rate",IF(B.Premiums_DATA!R12=0,0,B.Premiums_DATA!R12/ECO!O15),IF($C$4="Constant Exchange rate",IF(B.Premiums_DATA!R12=0,0,B.Premiums_DATA!R12/ECO!O50))))</f>
        <v>2408.2567153416262</v>
      </c>
      <c r="G14" s="74">
        <f>IF($C$4="National Currency",IF(B.Premiums_DATA!S12=0,0,B.Premiums_DATA!S12),IF($C$4="Current Exchange rate",IF(B.Premiums_DATA!S12=0,0,B.Premiums_DATA!S12/ECO!P15),IF($C$4="Constant Exchange rate",IF(B.Premiums_DATA!S12=0,0,B.Premiums_DATA!S12/ECO!P50))))</f>
        <v>2539.8233279250044</v>
      </c>
      <c r="H14" s="74">
        <f>IF($C$4="National Currency",IF(B.Premiums_DATA!T12=0,0,B.Premiums_DATA!T12),IF($C$4="Current Exchange rate",IF(B.Premiums_DATA!T12=0,0,B.Premiums_DATA!T12/ECO!Q15),IF($C$4="Constant Exchange rate",IF(B.Premiums_DATA!T12=0,0,B.Premiums_DATA!T12/ECO!Q50))))</f>
        <v>2668.0007211105103</v>
      </c>
      <c r="I14" s="74">
        <f>IF($C$4="National Currency",IF(B.Premiums_DATA!U12=0,0,B.Premiums_DATA!U12),IF($C$4="Current Exchange rate",IF(B.Premiums_DATA!U12=0,0,B.Premiums_DATA!U12/ECO!R15),IF($C$4="Constant Exchange rate",IF(B.Premiums_DATA!U12=0,0,B.Premiums_DATA!U12/ECO!R50))))</f>
        <v>2716.2790697674418</v>
      </c>
      <c r="J14" s="74">
        <f>IF($C$4="National Currency",IF(B.Premiums_DATA!V12=0,0,B.Premiums_DATA!V12),IF($C$4="Current Exchange rate",IF(B.Premiums_DATA!V12=0,0,B.Premiums_DATA!V12/ECO!S15),IF($C$4="Constant Exchange rate",IF(B.Premiums_DATA!V12=0,0,B.Premiums_DATA!V12/ECO!S50))))</f>
        <v>2850.4777357129979</v>
      </c>
      <c r="K14" s="74">
        <f>IF($C$4="National Currency",IF(B.Premiums_DATA!W12=0,0,B.Premiums_DATA!W12),IF($C$4="Current Exchange rate",IF(B.Premiums_DATA!W12=0,0,B.Premiums_DATA!W12/ECO!T15),IF($C$4="Constant Exchange rate",IF(B.Premiums_DATA!W12=0,0,B.Premiums_DATA!W12/ECO!T50))))</f>
        <v>2877.1227690643591</v>
      </c>
      <c r="L14" s="74">
        <f>IF($C$4="National Currency",IF(B.Premiums_DATA!X12=0,0,B.Premiums_DATA!X12),IF($C$4="Current Exchange rate",IF(B.Premiums_DATA!X12=0,0,B.Premiums_DATA!X12/ECO!U15),IF($C$4="Constant Exchange rate",IF(B.Premiums_DATA!X12=0,0,B.Premiums_DATA!X12/ECO!U50))))</f>
        <v>2843.2305750856322</v>
      </c>
      <c r="M14" s="74">
        <f>IF($C$4="National Currency",IF(B.Premiums_DATA!Y12=0,0,B.Premiums_DATA!Y12),IF($C$4="Current Exchange rate",IF(B.Premiums_DATA!Y12=0,0,B.Premiums_DATA!Y12/ECO!V15),IF($C$4="Constant Exchange rate",IF(B.Premiums_DATA!Y12=0,0,B.Premiums_DATA!Y12/ECO!V50))))</f>
        <v>2792.2841175410131</v>
      </c>
      <c r="N14" s="74">
        <f>IF($C$4="National Currency",IF(B.Premiums_DATA!Z12=0,0,B.Premiums_DATA!Z12),IF($C$4="Current Exchange rate",IF(B.Premiums_DATA!Z12=0,0,B.Premiums_DATA!Z12/ECO!W15),IF($C$4="Constant Exchange rate",IF(B.Premiums_DATA!Z12=0,0,B.Premiums_DATA!Z12/ECO!W50))))</f>
        <v>2673.0845502073194</v>
      </c>
      <c r="O14" s="74">
        <f>IF($C$4="National Currency",IF(B.Premiums_DATA!AA12=0,0,B.Premiums_DATA!AA12),IF($C$4="Current Exchange rate",IF(B.Premiums_DATA!AA12=0,0,B.Premiums_DATA!AA12/ECO!X15),IF($C$4="Constant Exchange rate",IF(B.Premiums_DATA!AA12=0,0,B.Premiums_DATA!AA12/ECO!X50))))</f>
        <v>2750.279430322697</v>
      </c>
      <c r="P14" s="74">
        <f>IF($C$4="National Currency",IF(B.Premiums_DATA!AB12=0,0,B.Premiums_DATA!AB12),IF($C$4="Current Exchange rate",IF(B.Premiums_DATA!AB12=0,0,B.Premiums_DATA!AB12/ECO!Y15),IF($C$4="Constant Exchange rate",IF(B.Premiums_DATA!AB12=0,0,B.Premiums_DATA!AB12/ECO!Y50))))</f>
        <v>2844.5646295294755</v>
      </c>
      <c r="Q14" s="48">
        <f t="shared" si="1"/>
        <v>8.6126035310034373E-3</v>
      </c>
      <c r="R14" s="48">
        <f t="shared" si="2"/>
        <v>3.4282043550649677E-2</v>
      </c>
      <c r="S14" s="48">
        <f t="shared" si="3"/>
        <v>0.1199852360807474</v>
      </c>
    </row>
    <row r="15" spans="3:31" ht="15" x14ac:dyDescent="0.25">
      <c r="C15" s="256"/>
      <c r="D15" s="257"/>
      <c r="E15" s="45" t="s">
        <v>6</v>
      </c>
      <c r="F15" s="74">
        <f>IF($C$4="National Currency",IF(B.Premiums_DATA!R13=0,0,B.Premiums_DATA!R13),IF($C$4="Current Exchange rate",IF(B.Premiums_DATA!R13=0,0,B.Premiums_DATA!R13/ECO!O16),IF($C$4="Constant Exchange rate",IF(B.Premiums_DATA!R13=0,0,B.Premiums_DATA!R13/ECO!O51))))</f>
        <v>55410</v>
      </c>
      <c r="G15" s="74">
        <f>IF($C$4="National Currency",IF(B.Premiums_DATA!S13=0,0,B.Premiums_DATA!S13),IF($C$4="Current Exchange rate",IF(B.Premiums_DATA!S13=0,0,B.Premiums_DATA!S13/ECO!P16),IF($C$4="Constant Exchange rate",IF(B.Premiums_DATA!S13=0,0,B.Premiums_DATA!S13/ECO!P51))))</f>
        <v>55392</v>
      </c>
      <c r="H15" s="74">
        <f>IF($C$4="National Currency",IF(B.Premiums_DATA!T13=0,0,B.Premiums_DATA!T13),IF($C$4="Current Exchange rate",IF(B.Premiums_DATA!T13=0,0,B.Premiums_DATA!T13/ECO!Q16),IF($C$4="Constant Exchange rate",IF(B.Premiums_DATA!T13=0,0,B.Premiums_DATA!T13/ECO!Q51))))</f>
        <v>55007</v>
      </c>
      <c r="I15" s="74">
        <f>IF($C$4="National Currency",IF(B.Premiums_DATA!U13=0,0,B.Premiums_DATA!U13),IF($C$4="Current Exchange rate",IF(B.Premiums_DATA!U13=0,0,B.Premiums_DATA!U13/ECO!R16),IF($C$4="Constant Exchange rate",IF(B.Premiums_DATA!U13=0,0,B.Premiums_DATA!U13/ECO!R51))))</f>
        <v>54495</v>
      </c>
      <c r="J15" s="74">
        <f>IF($C$4="National Currency",IF(B.Premiums_DATA!V13=0,0,B.Premiums_DATA!V13),IF($C$4="Current Exchange rate",IF(B.Premiums_DATA!V13=0,0,B.Premiums_DATA!V13/ECO!S16),IF($C$4="Constant Exchange rate",IF(B.Premiums_DATA!V13=0,0,B.Premiums_DATA!V13/ECO!S51))))</f>
        <v>54616</v>
      </c>
      <c r="K15" s="74">
        <f>IF($C$4="National Currency",IF(B.Premiums_DATA!W13=0,0,B.Premiums_DATA!W13),IF($C$4="Current Exchange rate",IF(B.Premiums_DATA!W13=0,0,B.Premiums_DATA!W13/ECO!T16),IF($C$4="Constant Exchange rate",IF(B.Premiums_DATA!W13=0,0,B.Premiums_DATA!W13/ECO!T51))))</f>
        <v>54701</v>
      </c>
      <c r="L15" s="74">
        <f>IF($C$4="National Currency",IF(B.Premiums_DATA!X13=0,0,B.Premiums_DATA!X13),IF($C$4="Current Exchange rate",IF(B.Premiums_DATA!X13=0,0,B.Premiums_DATA!X13/ECO!U16),IF($C$4="Constant Exchange rate",IF(B.Premiums_DATA!X13=0,0,B.Premiums_DATA!X13/ECO!U51))))</f>
        <v>55219</v>
      </c>
      <c r="M15" s="74">
        <f>IF($C$4="National Currency",IF(B.Premiums_DATA!Y13=0,0,B.Premiums_DATA!Y13),IF($C$4="Current Exchange rate",IF(B.Premiums_DATA!Y13=0,0,B.Premiums_DATA!Y13/ECO!V16),IF($C$4="Constant Exchange rate",IF(B.Premiums_DATA!Y13=0,0,B.Premiums_DATA!Y13/ECO!V51))))</f>
        <v>56615</v>
      </c>
      <c r="N15" s="74">
        <f>IF($C$4="National Currency",IF(B.Premiums_DATA!Z13=0,0,B.Premiums_DATA!Z13),IF($C$4="Current Exchange rate",IF(B.Premiums_DATA!Z13=0,0,B.Premiums_DATA!Z13/ECO!W16),IF($C$4="Constant Exchange rate",IF(B.Premiums_DATA!Z13=0,0,B.Premiums_DATA!Z13/ECO!W51))))</f>
        <v>58619</v>
      </c>
      <c r="O15" s="74">
        <f>IF($C$4="National Currency",IF(B.Premiums_DATA!AA13=0,0,B.Premiums_DATA!AA13),IF($C$4="Current Exchange rate",IF(B.Premiums_DATA!AA13=0,0,B.Premiums_DATA!AA13/ECO!X16),IF($C$4="Constant Exchange rate",IF(B.Premiums_DATA!AA13=0,0,B.Premiums_DATA!AA13/ECO!X51))))</f>
        <v>60556</v>
      </c>
      <c r="P15" s="74">
        <f>IF($C$4="National Currency",IF(B.Premiums_DATA!AB13=0,0,B.Premiums_DATA!AB13),IF($C$4="Current Exchange rate",IF(B.Premiums_DATA!AB13=0,0,B.Premiums_DATA!AB13/ECO!Y16),IF($C$4="Constant Exchange rate",IF(B.Premiums_DATA!AB13=0,0,B.Premiums_DATA!AB13/ECO!Y51))))</f>
        <v>62581</v>
      </c>
      <c r="Q15" s="48">
        <f t="shared" si="1"/>
        <v>0.18947902817130952</v>
      </c>
      <c r="R15" s="48">
        <f t="shared" si="2"/>
        <v>3.3440121540392331E-2</v>
      </c>
      <c r="S15" s="48">
        <f t="shared" si="3"/>
        <v>0.12978408434430966</v>
      </c>
    </row>
    <row r="16" spans="3:31" ht="15" x14ac:dyDescent="0.25">
      <c r="C16" s="256"/>
      <c r="D16" s="257"/>
      <c r="E16" s="45" t="s">
        <v>7</v>
      </c>
      <c r="F16" s="74">
        <f>IF($C$4="National Currency",IF(B.Premiums_DATA!R14=0,0,B.Premiums_DATA!R14),IF($C$4="Current Exchange rate",IF(B.Premiums_DATA!R14=0,0,B.Premiums_DATA!R14/ECO!O17),IF($C$4="Constant Exchange rate",IF(B.Premiums_DATA!R14=0,0,B.Premiums_DATA!R14/ECO!O52))))</f>
        <v>5342.0278565000744</v>
      </c>
      <c r="G16" s="74">
        <f>IF($C$4="National Currency",IF(B.Premiums_DATA!S14=0,0,B.Premiums_DATA!S14),IF($C$4="Current Exchange rate",IF(B.Premiums_DATA!S14=0,0,B.Premiums_DATA!S14/ECO!P17),IF($C$4="Constant Exchange rate",IF(B.Premiums_DATA!S14=0,0,B.Premiums_DATA!S14/ECO!P52))))</f>
        <v>6077.1224799537968</v>
      </c>
      <c r="H16" s="74">
        <f>IF($C$4="National Currency",IF(B.Premiums_DATA!T14=0,0,B.Premiums_DATA!T14),IF($C$4="Current Exchange rate",IF(B.Premiums_DATA!T14=0,0,B.Premiums_DATA!T14/ECO!Q17),IF($C$4="Constant Exchange rate",IF(B.Premiums_DATA!T14=0,0,B.Premiums_DATA!T14/ECO!Q52))))</f>
        <v>6353.8469907189774</v>
      </c>
      <c r="I16" s="74">
        <f>IF($C$4="National Currency",IF(B.Premiums_DATA!U14=0,0,B.Premiums_DATA!U14),IF($C$4="Current Exchange rate",IF(B.Premiums_DATA!U14=0,0,B.Premiums_DATA!U14/ECO!R17),IF($C$4="Constant Exchange rate",IF(B.Premiums_DATA!U14=0,0,B.Premiums_DATA!U14/ECO!R52))))</f>
        <v>7206.7837427638915</v>
      </c>
      <c r="J16" s="74">
        <f>IF($C$4="National Currency",IF(B.Premiums_DATA!V14=0,0,B.Premiums_DATA!V14),IF($C$4="Current Exchange rate",IF(B.Premiums_DATA!V14=0,0,B.Premiums_DATA!V14/ECO!S17),IF($C$4="Constant Exchange rate",IF(B.Premiums_DATA!V14=0,0,B.Premiums_DATA!V14/ECO!S52))))</f>
        <v>7134.103125461701</v>
      </c>
      <c r="K16" s="74">
        <f>IF($C$4="National Currency",IF(B.Premiums_DATA!W14=0,0,B.Premiums_DATA!W14),IF($C$4="Current Exchange rate",IF(B.Premiums_DATA!W14=0,0,B.Premiums_DATA!W14/ECO!T17),IF($C$4="Constant Exchange rate",IF(B.Premiums_DATA!W14=0,0,B.Premiums_DATA!W14/ECO!T52))))</f>
        <v>7191.2061300417718</v>
      </c>
      <c r="L16" s="74">
        <f>IF($C$4="National Currency",IF(B.Premiums_DATA!X14=0,0,B.Premiums_DATA!X14),IF($C$4="Current Exchange rate",IF(B.Premiums_DATA!X14=0,0,B.Premiums_DATA!X14/ECO!U17),IF($C$4="Constant Exchange rate",IF(B.Premiums_DATA!X14=0,0,B.Premiums_DATA!X14/ECO!U52))))</f>
        <v>7476.7006030650218</v>
      </c>
      <c r="M16" s="74">
        <f>IF($C$4="National Currency",IF(B.Premiums_DATA!Y14=0,0,B.Premiums_DATA!Y14),IF($C$4="Current Exchange rate",IF(B.Premiums_DATA!Y14=0,0,B.Premiums_DATA!Y14/ECO!V17),IF($C$4="Constant Exchange rate",IF(B.Premiums_DATA!Y14=0,0,B.Premiums_DATA!Y14/ECO!V52))))</f>
        <v>7742.6289068271262</v>
      </c>
      <c r="N16" s="74">
        <f>IF($C$4="National Currency",IF(B.Premiums_DATA!Z14=0,0,B.Premiums_DATA!Z14),IF($C$4="Current Exchange rate",IF(B.Premiums_DATA!Z14=0,0,B.Premiums_DATA!Z14/ECO!W17),IF($C$4="Constant Exchange rate",IF(B.Premiums_DATA!Z14=0,0,B.Premiums_DATA!Z14/ECO!W52))))</f>
        <v>7824.2571823835178</v>
      </c>
      <c r="O16" s="74">
        <f>IF($C$4="National Currency",IF(B.Premiums_DATA!AA14=0,0,B.Premiums_DATA!AA14),IF($C$4="Current Exchange rate",IF(B.Premiums_DATA!AA14=0,0,B.Premiums_DATA!AA14/ECO!X17),IF($C$4="Constant Exchange rate",IF(B.Premiums_DATA!AA14=0,0,B.Premiums_DATA!AA14/ECO!X52))))</f>
        <v>7743.5386082495006</v>
      </c>
      <c r="P16" s="74">
        <f>IF($C$4="National Currency",IF(B.Premiums_DATA!AB14=0,0,B.Premiums_DATA!AB14),IF($C$4="Current Exchange rate",IF(B.Premiums_DATA!AB14=0,0,B.Premiums_DATA!AB14/ECO!Y17),IF($C$4="Constant Exchange rate",IF(B.Premiums_DATA!AB14=0,0,B.Premiums_DATA!AB14/ECO!Y52))))</f>
        <v>8853.2439256980924</v>
      </c>
      <c r="Q16" s="48">
        <f t="shared" si="1"/>
        <v>2.6805325181841515E-2</v>
      </c>
      <c r="R16" s="48">
        <f t="shared" si="2"/>
        <v>0.14330726216905254</v>
      </c>
      <c r="S16" s="48">
        <f t="shared" si="3"/>
        <v>0.45681512177872086</v>
      </c>
    </row>
    <row r="17" spans="3:19" ht="15" x14ac:dyDescent="0.25">
      <c r="C17" s="256"/>
      <c r="D17" s="257"/>
      <c r="E17" s="45" t="s">
        <v>8</v>
      </c>
      <c r="F17" s="74">
        <f>IF($C$4="National Currency",IF(B.Premiums_DATA!R15=0,0,B.Premiums_DATA!R15),IF($C$4="Current Exchange rate",IF(B.Premiums_DATA!R15=0,0,B.Premiums_DATA!R15/ECO!O18),IF($C$4="Constant Exchange rate",IF(B.Premiums_DATA!R15=0,0,B.Premiums_DATA!R15/ECO!O53))))</f>
        <v>147.25243822939171</v>
      </c>
      <c r="G17" s="74">
        <f>IF($C$4="National Currency",IF(B.Premiums_DATA!S15=0,0,B.Premiums_DATA!S15),IF($C$4="Current Exchange rate",IF(B.Premiums_DATA!S15=0,0,B.Premiums_DATA!S15/ECO!P18),IF($C$4="Constant Exchange rate",IF(B.Premiums_DATA!S15=0,0,B.Premiums_DATA!S15/ECO!P53))))</f>
        <v>168.38162923574453</v>
      </c>
      <c r="H17" s="74">
        <f>IF($C$4="National Currency",IF(B.Premiums_DATA!T15=0,0,B.Premiums_DATA!T15),IF($C$4="Current Exchange rate",IF(B.Premiums_DATA!T15=0,0,B.Premiums_DATA!T15/ECO!Q18),IF($C$4="Constant Exchange rate",IF(B.Premiums_DATA!T15=0,0,B.Premiums_DATA!T15/ECO!Q53))))</f>
        <v>195.69107665563126</v>
      </c>
      <c r="I17" s="74">
        <f>IF($C$4="National Currency",IF(B.Premiums_DATA!U15=0,0,B.Premiums_DATA!U15),IF($C$4="Current Exchange rate",IF(B.Premiums_DATA!U15=0,0,B.Premiums_DATA!U15/ECO!R18),IF($C$4="Constant Exchange rate",IF(B.Premiums_DATA!U15=0,0,B.Premiums_DATA!U15/ECO!R53))))</f>
        <v>248.74349698976138</v>
      </c>
      <c r="J17" s="74">
        <f>IF($C$4="National Currency",IF(B.Premiums_DATA!V15=0,0,B.Premiums_DATA!V15),IF($C$4="Current Exchange rate",IF(B.Premiums_DATA!V15=0,0,B.Premiums_DATA!V15/ECO!S18),IF($C$4="Constant Exchange rate",IF(B.Premiums_DATA!V15=0,0,B.Premiums_DATA!V15/ECO!S53))))</f>
        <v>238.36328659261437</v>
      </c>
      <c r="K17" s="74">
        <f>IF($C$4="National Currency",IF(B.Premiums_DATA!W15=0,0,B.Premiums_DATA!W15),IF($C$4="Current Exchange rate",IF(B.Premiums_DATA!W15=0,0,B.Premiums_DATA!W15/ECO!T18),IF($C$4="Constant Exchange rate",IF(B.Premiums_DATA!W15=0,0,B.Premiums_DATA!W15/ECO!T53))))</f>
        <v>224.76026740633748</v>
      </c>
      <c r="L17" s="74">
        <f>IF($C$4="National Currency",IF(B.Premiums_DATA!X15=0,0,B.Premiums_DATA!X15),IF($C$4="Current Exchange rate",IF(B.Premiums_DATA!X15=0,0,B.Premiums_DATA!X15/ECO!U18),IF($C$4="Constant Exchange rate",IF(B.Premiums_DATA!X15=0,0,B.Premiums_DATA!X15/ECO!U53))))</f>
        <v>210.5</v>
      </c>
      <c r="M17" s="74">
        <f>IF($C$4="National Currency",IF(B.Premiums_DATA!Y15=0,0,B.Premiums_DATA!Y15),IF($C$4="Current Exchange rate",IF(B.Premiums_DATA!Y15=0,0,B.Premiums_DATA!Y15/ECO!V18),IF($C$4="Constant Exchange rate",IF(B.Premiums_DATA!Y15=0,0,B.Premiums_DATA!Y15/ECO!V53))))</f>
        <v>209.99299999999999</v>
      </c>
      <c r="N17" s="74">
        <f>IF($C$4="National Currency",IF(B.Premiums_DATA!Z15=0,0,B.Premiums_DATA!Z15),IF($C$4="Current Exchange rate",IF(B.Premiums_DATA!Z15=0,0,B.Premiums_DATA!Z15/ECO!W18),IF($C$4="Constant Exchange rate",IF(B.Premiums_DATA!Z15=0,0,B.Premiums_DATA!Z15/ECO!W53))))</f>
        <v>221.6</v>
      </c>
      <c r="O17" s="74">
        <f>IF($C$4="National Currency",IF(B.Premiums_DATA!AA15=0,0,B.Premiums_DATA!AA15),IF($C$4="Current Exchange rate",IF(B.Premiums_DATA!AA15=0,0,B.Premiums_DATA!AA15/ECO!X18),IF($C$4="Constant Exchange rate",IF(B.Premiums_DATA!AA15=0,0,B.Premiums_DATA!AA15/ECO!X53))))</f>
        <v>234.7</v>
      </c>
      <c r="P17" s="74">
        <f>IF($C$4="National Currency",IF(B.Premiums_DATA!AB15=0,0,B.Premiums_DATA!AB15),IF($C$4="Current Exchange rate",IF(B.Premiums_DATA!AB15=0,0,B.Premiums_DATA!AB15/ECO!Y18),IF($C$4="Constant Exchange rate",IF(B.Premiums_DATA!AB15=0,0,B.Premiums_DATA!AB15/ECO!Y53))))</f>
        <v>251.29999999999998</v>
      </c>
      <c r="Q17" s="48">
        <f t="shared" si="1"/>
        <v>7.6087118741231493E-4</v>
      </c>
      <c r="R17" s="48">
        <f t="shared" si="2"/>
        <v>7.0728589688964671E-2</v>
      </c>
      <c r="S17" s="48">
        <f t="shared" si="3"/>
        <v>0.49244309572610612</v>
      </c>
    </row>
    <row r="18" spans="3:19" ht="15" x14ac:dyDescent="0.25">
      <c r="C18" s="256"/>
      <c r="D18" s="257"/>
      <c r="E18" s="45" t="s">
        <v>9</v>
      </c>
      <c r="F18" s="74">
        <f>IF($C$4="National Currency",IF(B.Premiums_DATA!R16=0,0,B.Premiums_DATA!R16),IF($C$4="Current Exchange rate",IF(B.Premiums_DATA!R16=0,0,B.Premiums_DATA!R16/ECO!O19),IF($C$4="Constant Exchange rate",IF(B.Premiums_DATA!R16=0,0,B.Premiums_DATA!R16/ECO!O54))))</f>
        <v>20803.024668219998</v>
      </c>
      <c r="G18" s="74">
        <f>IF($C$4="National Currency",IF(B.Premiums_DATA!S16=0,0,B.Premiums_DATA!S16),IF($C$4="Current Exchange rate",IF(B.Premiums_DATA!S16=0,0,B.Premiums_DATA!S16/ECO!P19),IF($C$4="Constant Exchange rate",IF(B.Premiums_DATA!S16=0,0,B.Premiums_DATA!S16/ECO!P54))))</f>
        <v>22225.45591407</v>
      </c>
      <c r="H18" s="74">
        <f>IF($C$4="National Currency",IF(B.Premiums_DATA!T16=0,0,B.Premiums_DATA!T16),IF($C$4="Current Exchange rate",IF(B.Premiums_DATA!T16=0,0,B.Premiums_DATA!T16/ECO!Q19),IF($C$4="Constant Exchange rate",IF(B.Premiums_DATA!T16=0,0,B.Premiums_DATA!T16/ECO!Q54))))</f>
        <v>23829.521955370001</v>
      </c>
      <c r="I18" s="74">
        <f>IF($C$4="National Currency",IF(B.Premiums_DATA!U16=0,0,B.Premiums_DATA!U16),IF($C$4="Current Exchange rate",IF(B.Premiums_DATA!U16=0,0,B.Premiums_DATA!U16/ECO!R19),IF($C$4="Constant Exchange rate",IF(B.Premiums_DATA!U16=0,0,B.Premiums_DATA!U16/ECO!R54))))</f>
        <v>24911.061253910004</v>
      </c>
      <c r="J18" s="74">
        <f>IF($C$4="National Currency",IF(B.Premiums_DATA!V16=0,0,B.Premiums_DATA!V16),IF($C$4="Current Exchange rate",IF(B.Premiums_DATA!V16=0,0,B.Premiums_DATA!V16/ECO!S19),IF($C$4="Constant Exchange rate",IF(B.Premiums_DATA!V16=0,0,B.Premiums_DATA!V16/ECO!S54))))</f>
        <v>25844.98382378</v>
      </c>
      <c r="K18" s="74">
        <f>IF($C$4="National Currency",IF(B.Premiums_DATA!W16=0,0,B.Premiums_DATA!W16),IF($C$4="Current Exchange rate",IF(B.Premiums_DATA!W16=0,0,B.Premiums_DATA!W16/ECO!T19),IF($C$4="Constant Exchange rate",IF(B.Premiums_DATA!W16=0,0,B.Premiums_DATA!W16/ECO!T54))))</f>
        <v>25333.750809450226</v>
      </c>
      <c r="L18" s="74">
        <f>IF($C$4="National Currency",IF(B.Premiums_DATA!X16=0,0,B.Premiums_DATA!X16),IF($C$4="Current Exchange rate",IF(B.Premiums_DATA!X16=0,0,B.Premiums_DATA!X16/ECO!U19),IF($C$4="Constant Exchange rate",IF(B.Premiums_DATA!X16=0,0,B.Premiums_DATA!X16/ECO!U54))))</f>
        <v>23734.849750107889</v>
      </c>
      <c r="M18" s="74">
        <f>IF($C$4="National Currency",IF(B.Premiums_DATA!Y16=0,0,B.Premiums_DATA!Y16),IF($C$4="Current Exchange rate",IF(B.Premiums_DATA!Y16=0,0,B.Premiums_DATA!Y16/ECO!V19),IF($C$4="Constant Exchange rate",IF(B.Premiums_DATA!Y16=0,0,B.Premiums_DATA!Y16/ECO!V54))))</f>
        <v>23608.549951403806</v>
      </c>
      <c r="N18" s="74">
        <f>IF($C$4="National Currency",IF(B.Premiums_DATA!Z16=0,0,B.Premiums_DATA!Z16),IF($C$4="Current Exchange rate",IF(B.Premiums_DATA!Z16=0,0,B.Premiums_DATA!Z16/ECO!W19),IF($C$4="Constant Exchange rate",IF(B.Premiums_DATA!Z16=0,0,B.Premiums_DATA!Z16/ECO!W54))))</f>
        <v>23355.661289230437</v>
      </c>
      <c r="O18" s="74">
        <f>IF($C$4="National Currency",IF(B.Premiums_DATA!AA16=0,0,B.Premiums_DATA!AA16),IF($C$4="Current Exchange rate",IF(B.Premiums_DATA!AA16=0,0,B.Premiums_DATA!AA16/ECO!X19),IF($C$4="Constant Exchange rate",IF(B.Premiums_DATA!AA16=0,0,B.Premiums_DATA!AA16/ECO!X54))))</f>
        <v>22593.501223887713</v>
      </c>
      <c r="P18" s="74">
        <f>IF($C$4="National Currency",IF(B.Premiums_DATA!AB16=0,0,B.Premiums_DATA!AB16),IF($C$4="Current Exchange rate",IF(B.Premiums_DATA!AB16=0,0,B.Premiums_DATA!AB16/ECO!Y19),IF($C$4="Constant Exchange rate",IF(B.Premiums_DATA!AB16=0,0,B.Premiums_DATA!AB16/ECO!Y54))))</f>
        <v>22185.98183158163</v>
      </c>
      <c r="Q18" s="48">
        <f t="shared" si="1"/>
        <v>6.7173395702759889E-2</v>
      </c>
      <c r="R18" s="48">
        <f t="shared" si="2"/>
        <v>-1.8037018179157704E-2</v>
      </c>
      <c r="S18" s="48">
        <f t="shared" si="3"/>
        <v>-1.7760752643719568E-3</v>
      </c>
    </row>
    <row r="19" spans="3:19" ht="15" x14ac:dyDescent="0.25">
      <c r="C19" s="256"/>
      <c r="D19" s="257"/>
      <c r="E19" s="45" t="s">
        <v>10</v>
      </c>
      <c r="F19" s="74">
        <f>IF($C$4="National Currency",IF(B.Premiums_DATA!R17=0,0,B.Premiums_DATA!R17),IF($C$4="Current Exchange rate",IF(B.Premiums_DATA!R17=0,0,B.Premiums_DATA!R17/ECO!O20),IF($C$4="Constant Exchange rate",IF(B.Premiums_DATA!R17=0,0,B.Premiums_DATA!R17/ECO!O55))))</f>
        <v>2569</v>
      </c>
      <c r="G19" s="74">
        <f>IF($C$4="National Currency",IF(B.Premiums_DATA!S17=0,0,B.Premiums_DATA!S17),IF($C$4="Current Exchange rate",IF(B.Premiums_DATA!S17=0,0,B.Premiums_DATA!S17/ECO!P20),IF($C$4="Constant Exchange rate",IF(B.Premiums_DATA!S17=0,0,B.Premiums_DATA!S17/ECO!P55))))</f>
        <v>2770</v>
      </c>
      <c r="H19" s="74">
        <f>IF($C$4="National Currency",IF(B.Premiums_DATA!T17=0,0,B.Premiums_DATA!T17),IF($C$4="Current Exchange rate",IF(B.Premiums_DATA!T17=0,0,B.Premiums_DATA!T17/ECO!Q20),IF($C$4="Constant Exchange rate",IF(B.Premiums_DATA!T17=0,0,B.Premiums_DATA!T17/ECO!Q55))))</f>
        <v>2858</v>
      </c>
      <c r="I19" s="74">
        <f>IF($C$4="National Currency",IF(B.Premiums_DATA!U17=0,0,B.Premiums_DATA!U17),IF($C$4="Current Exchange rate",IF(B.Premiums_DATA!U17=0,0,B.Premiums_DATA!U17/ECO!R20),IF($C$4="Constant Exchange rate",IF(B.Premiums_DATA!U17=0,0,B.Premiums_DATA!U17/ECO!R55))))</f>
        <v>2820</v>
      </c>
      <c r="J19" s="74">
        <f>IF($C$4="National Currency",IF(B.Premiums_DATA!V17=0,0,B.Premiums_DATA!V17),IF($C$4="Current Exchange rate",IF(B.Premiums_DATA!V17=0,0,B.Premiums_DATA!V17/ECO!S20),IF($C$4="Constant Exchange rate",IF(B.Premiums_DATA!V17=0,0,B.Premiums_DATA!V17/ECO!S55))))</f>
        <v>2912</v>
      </c>
      <c r="K19" s="74">
        <f>IF($C$4="National Currency",IF(B.Premiums_DATA!W17=0,0,B.Premiums_DATA!W17),IF($C$4="Current Exchange rate",IF(B.Premiums_DATA!W17=0,0,B.Premiums_DATA!W17/ECO!T20),IF($C$4="Constant Exchange rate",IF(B.Premiums_DATA!W17=0,0,B.Premiums_DATA!W17/ECO!T55))))</f>
        <v>2963</v>
      </c>
      <c r="L19" s="74">
        <f>IF($C$4="National Currency",IF(B.Premiums_DATA!X17=0,0,B.Premiums_DATA!X17),IF($C$4="Current Exchange rate",IF(B.Premiums_DATA!X17=0,0,B.Premiums_DATA!X17/ECO!U20),IF($C$4="Constant Exchange rate",IF(B.Premiums_DATA!X17=0,0,B.Premiums_DATA!X17/ECO!U55))))</f>
        <v>3020</v>
      </c>
      <c r="M19" s="74">
        <f>IF($C$4="National Currency",IF(B.Premiums_DATA!Y17=0,0,B.Premiums_DATA!Y17),IF($C$4="Current Exchange rate",IF(B.Premiums_DATA!Y17=0,0,B.Premiums_DATA!Y17/ECO!V20),IF($C$4="Constant Exchange rate",IF(B.Premiums_DATA!Y17=0,0,B.Premiums_DATA!Y17/ECO!V55))))</f>
        <v>3185</v>
      </c>
      <c r="N19" s="74">
        <f>IF($C$4="National Currency",IF(B.Premiums_DATA!Z17=0,0,B.Premiums_DATA!Z17),IF($C$4="Current Exchange rate",IF(B.Premiums_DATA!Z17=0,0,B.Premiums_DATA!Z17/ECO!W20),IF($C$4="Constant Exchange rate",IF(B.Premiums_DATA!Z17=0,0,B.Premiums_DATA!Z17/ECO!W55))))</f>
        <v>3366</v>
      </c>
      <c r="O19" s="74">
        <f>IF($C$4="National Currency",IF(B.Premiums_DATA!AA17=0,0,B.Premiums_DATA!AA17),IF($C$4="Current Exchange rate",IF(B.Premiums_DATA!AA17=0,0,B.Premiums_DATA!AA17/ECO!X20),IF($C$4="Constant Exchange rate",IF(B.Premiums_DATA!AA17=0,0,B.Premiums_DATA!AA17/ECO!X55))))</f>
        <v>3810</v>
      </c>
      <c r="P19" s="74">
        <f>IF($C$4="National Currency",IF(B.Premiums_DATA!AB17=0,0,B.Premiums_DATA!AB17),IF($C$4="Current Exchange rate",IF(B.Premiums_DATA!AB17=0,0,B.Premiums_DATA!AB17/ECO!Y20),IF($C$4="Constant Exchange rate",IF(B.Premiums_DATA!AB17=0,0,B.Premiums_DATA!AB17/ECO!Y55))))</f>
        <v>4065</v>
      </c>
      <c r="Q19" s="48">
        <f t="shared" si="1"/>
        <v>1.2307765128655234E-2</v>
      </c>
      <c r="R19" s="48">
        <f t="shared" si="2"/>
        <v>6.692913385826782E-2</v>
      </c>
      <c r="S19" s="48">
        <f t="shared" si="3"/>
        <v>0.46750902527075811</v>
      </c>
    </row>
    <row r="20" spans="3:19" ht="15" x14ac:dyDescent="0.25">
      <c r="C20" s="256"/>
      <c r="D20" s="257"/>
      <c r="E20" s="45" t="s">
        <v>11</v>
      </c>
      <c r="F20" s="74">
        <f>IF($C$4="National Currency",IF(B.Premiums_DATA!R18=0,0,B.Premiums_DATA!R18),IF($C$4="Current Exchange rate",IF(B.Premiums_DATA!R18=0,0,B.Premiums_DATA!R18/ECO!O21),IF($C$4="Constant Exchange rate",IF(B.Premiums_DATA!R18=0,0,B.Premiums_DATA!R18/ECO!O56))))</f>
        <v>45581.199827823213</v>
      </c>
      <c r="G20" s="74">
        <f>IF($C$4="National Currency",IF(B.Premiums_DATA!S18=0,0,B.Premiums_DATA!S18),IF($C$4="Current Exchange rate",IF(B.Premiums_DATA!S18=0,0,B.Premiums_DATA!S18/ECO!P21),IF($C$4="Constant Exchange rate",IF(B.Premiums_DATA!S18=0,0,B.Premiums_DATA!S18/ECO!P56))))</f>
        <v>47097.086741686697</v>
      </c>
      <c r="H20" s="74">
        <f>IF($C$4="National Currency",IF(B.Premiums_DATA!T18=0,0,B.Premiums_DATA!T18),IF($C$4="Current Exchange rate",IF(B.Premiums_DATA!T18=0,0,B.Premiums_DATA!T18/ECO!Q21),IF($C$4="Constant Exchange rate",IF(B.Premiums_DATA!T18=0,0,B.Premiums_DATA!T18/ECO!Q56))))</f>
        <v>47850.039068932565</v>
      </c>
      <c r="I20" s="74">
        <f>IF($C$4="National Currency",IF(B.Premiums_DATA!U18=0,0,B.Premiums_DATA!U18),IF($C$4="Current Exchange rate",IF(B.Premiums_DATA!U18=0,0,B.Premiums_DATA!U18/ECO!R21),IF($C$4="Constant Exchange rate",IF(B.Premiums_DATA!U18=0,0,B.Premiums_DATA!U18/ECO!R56))))</f>
        <v>49124.636495048886</v>
      </c>
      <c r="J20" s="74">
        <f>IF($C$4="National Currency",IF(B.Premiums_DATA!V18=0,0,B.Premiums_DATA!V18),IF($C$4="Current Exchange rate",IF(B.Premiums_DATA!V18=0,0,B.Premiums_DATA!V18/ECO!S21),IF($C$4="Constant Exchange rate",IF(B.Premiums_DATA!V18=0,0,B.Premiums_DATA!V18/ECO!S56))))</f>
        <v>50515.735584571419</v>
      </c>
      <c r="K20" s="74">
        <f>IF($C$4="National Currency",IF(B.Premiums_DATA!W18=0,0,B.Premiums_DATA!W18),IF($C$4="Current Exchange rate",IF(B.Premiums_DATA!W18=0,0,B.Premiums_DATA!W18/ECO!T21),IF($C$4="Constant Exchange rate",IF(B.Premiums_DATA!W18=0,0,B.Premiums_DATA!W18/ECO!T56))))</f>
        <v>50859.972845486081</v>
      </c>
      <c r="L20" s="74">
        <f>IF($C$4="National Currency",IF(B.Premiums_DATA!X18=0,0,B.Premiums_DATA!X18),IF($C$4="Current Exchange rate",IF(B.Premiums_DATA!X18=0,0,B.Premiums_DATA!X18/ECO!U21),IF($C$4="Constant Exchange rate",IF(B.Premiums_DATA!X18=0,0,B.Premiums_DATA!X18/ECO!U56))))</f>
        <v>52121.307880871449</v>
      </c>
      <c r="M20" s="74">
        <f>IF($C$4="National Currency",IF(B.Premiums_DATA!Y18=0,0,B.Premiums_DATA!Y18),IF($C$4="Current Exchange rate",IF(B.Premiums_DATA!Y18=0,0,B.Premiums_DATA!Y18/ECO!V21),IF($C$4="Constant Exchange rate",IF(B.Premiums_DATA!Y18=0,0,B.Premiums_DATA!Y18/ECO!V56))))</f>
        <v>54154.695949780114</v>
      </c>
      <c r="N20" s="74">
        <f>IF($C$4="National Currency",IF(B.Premiums_DATA!Z18=0,0,B.Premiums_DATA!Z18),IF($C$4="Current Exchange rate",IF(B.Premiums_DATA!Z18=0,0,B.Premiums_DATA!Z18/ECO!W21),IF($C$4="Constant Exchange rate",IF(B.Premiums_DATA!Z18=0,0,B.Premiums_DATA!Z18/ECO!W56))))</f>
        <v>55673</v>
      </c>
      <c r="O20" s="74">
        <f>IF($C$4="National Currency",IF(B.Premiums_DATA!AA18=0,0,B.Premiums_DATA!AA18),IF($C$4="Current Exchange rate",IF(B.Premiums_DATA!AA18=0,0,B.Premiums_DATA!AA18/ECO!X21),IF($C$4="Constant Exchange rate",IF(B.Premiums_DATA!AA18=0,0,B.Premiums_DATA!AA18/ECO!X56))))</f>
        <v>56684</v>
      </c>
      <c r="P20" s="74">
        <f>IF($C$4="National Currency",IF(B.Premiums_DATA!AB18=0,0,B.Premiums_DATA!AB18),IF($C$4="Current Exchange rate",IF(B.Premiums_DATA!AB18=0,0,B.Premiums_DATA!AB18/ECO!Y21),IF($C$4="Constant Exchange rate",IF(B.Premiums_DATA!AB18=0,0,B.Premiums_DATA!AB18/ECO!Y56))))</f>
        <v>57471</v>
      </c>
      <c r="Q20" s="48">
        <f t="shared" si="1"/>
        <v>0.17400727422114268</v>
      </c>
      <c r="R20" s="48">
        <f t="shared" si="2"/>
        <v>1.3883988427069394E-2</v>
      </c>
      <c r="S20" s="48">
        <f t="shared" si="3"/>
        <v>0.22026655948405227</v>
      </c>
    </row>
    <row r="21" spans="3:19" ht="15" x14ac:dyDescent="0.25">
      <c r="C21" s="256"/>
      <c r="D21" s="257"/>
      <c r="E21" s="45" t="s">
        <v>12</v>
      </c>
      <c r="F21" s="74">
        <f>IF($C$4="National Currency",IF(B.Premiums_DATA!R19=0,0,B.Premiums_DATA!R19),IF($C$4="Current Exchange rate",IF(B.Premiums_DATA!R19=0,0,B.Premiums_DATA!R19/ECO!O22),IF($C$4="Constant Exchange rate",IF(B.Premiums_DATA!R19=0,0,B.Premiums_DATA!R19/ECO!O57))))</f>
        <v>1890</v>
      </c>
      <c r="G21" s="74">
        <f>IF($C$4="National Currency",IF(B.Premiums_DATA!S19=0,0,B.Premiums_DATA!S19),IF($C$4="Current Exchange rate",IF(B.Premiums_DATA!S19=0,0,B.Premiums_DATA!S19/ECO!P22),IF($C$4="Constant Exchange rate",IF(B.Premiums_DATA!S19=0,0,B.Premiums_DATA!S19/ECO!P57))))</f>
        <v>1983</v>
      </c>
      <c r="H21" s="74">
        <f>IF($C$4="National Currency",IF(B.Premiums_DATA!T19=0,0,B.Premiums_DATA!T19),IF($C$4="Current Exchange rate",IF(B.Premiums_DATA!T19=0,0,B.Premiums_DATA!T19/ECO!Q22),IF($C$4="Constant Exchange rate",IF(B.Premiums_DATA!T19=0,0,B.Premiums_DATA!T19/ECO!Q57))))</f>
        <v>2055</v>
      </c>
      <c r="I21" s="74">
        <f>IF($C$4="National Currency",IF(B.Premiums_DATA!U19=0,0,B.Premiums_DATA!U19),IF($C$4="Current Exchange rate",IF(B.Premiums_DATA!U19=0,0,B.Premiums_DATA!U19/ECO!R22),IF($C$4="Constant Exchange rate",IF(B.Premiums_DATA!U19=0,0,B.Premiums_DATA!U19/ECO!R57))))</f>
        <v>2485</v>
      </c>
      <c r="J21" s="74">
        <f>IF($C$4="National Currency",IF(B.Premiums_DATA!V19=0,0,B.Premiums_DATA!V19),IF($C$4="Current Exchange rate",IF(B.Premiums_DATA!V19=0,0,B.Premiums_DATA!V19/ECO!S22),IF($C$4="Constant Exchange rate",IF(B.Premiums_DATA!V19=0,0,B.Premiums_DATA!V19/ECO!S57))))</f>
        <v>2587</v>
      </c>
      <c r="K21" s="74">
        <f>IF($C$4="National Currency",IF(B.Premiums_DATA!W19=0,0,B.Premiums_DATA!W19),IF($C$4="Current Exchange rate",IF(B.Premiums_DATA!W19=0,0,B.Premiums_DATA!W19/ECO!T22),IF($C$4="Constant Exchange rate",IF(B.Premiums_DATA!W19=0,0,B.Premiums_DATA!W19/ECO!T57))))</f>
        <v>2863</v>
      </c>
      <c r="L21" s="74">
        <f>IF($C$4="National Currency",IF(B.Premiums_DATA!X19=0,0,B.Premiums_DATA!X19),IF($C$4="Current Exchange rate",IF(B.Premiums_DATA!X19=0,0,B.Premiums_DATA!X19/ECO!U22),IF($C$4="Constant Exchange rate",IF(B.Premiums_DATA!X19=0,0,B.Premiums_DATA!X19/ECO!U57))))</f>
        <v>2912</v>
      </c>
      <c r="M21" s="74">
        <f>IF($C$4="National Currency",IF(B.Premiums_DATA!Y19=0,0,B.Premiums_DATA!Y19),IF($C$4="Current Exchange rate",IF(B.Premiums_DATA!Y19=0,0,B.Premiums_DATA!Y19/ECO!V22),IF($C$4="Constant Exchange rate",IF(B.Premiums_DATA!Y19=0,0,B.Premiums_DATA!Y19/ECO!V57))))</f>
        <v>2711.1099999999997</v>
      </c>
      <c r="N21" s="74">
        <f>IF($C$4="National Currency",IF(B.Premiums_DATA!Z19=0,0,B.Premiums_DATA!Z19),IF($C$4="Current Exchange rate",IF(B.Premiums_DATA!Z19=0,0,B.Premiums_DATA!Z19/ECO!W22),IF($C$4="Constant Exchange rate",IF(B.Premiums_DATA!Z19=0,0,B.Premiums_DATA!Z19/ECO!W57))))</f>
        <v>2303</v>
      </c>
      <c r="O21" s="74">
        <f>IF($C$4="National Currency",IF(B.Premiums_DATA!AA19=0,0,B.Premiums_DATA!AA19),IF($C$4="Current Exchange rate",IF(B.Premiums_DATA!AA19=0,0,B.Premiums_DATA!AA19/ECO!X22),IF($C$4="Constant Exchange rate",IF(B.Premiums_DATA!AA19=0,0,B.Premiums_DATA!AA19/ECO!X57))))</f>
        <v>2086</v>
      </c>
      <c r="P21" s="74">
        <f>IF($C$4="National Currency",IF(B.Premiums_DATA!AB19=0,0,B.Premiums_DATA!AB19),IF($C$4="Current Exchange rate",IF(B.Premiums_DATA!AB19=0,0,B.Premiums_DATA!AB19/ECO!Y22),IF($C$4="Constant Exchange rate",IF(B.Premiums_DATA!AB19=0,0,B.Premiums_DATA!AB19/ECO!Y57))))</f>
        <v>1855.89</v>
      </c>
      <c r="Q21" s="48">
        <f t="shared" si="1"/>
        <v>5.6191533147896587E-3</v>
      </c>
      <c r="R21" s="48">
        <f t="shared" si="2"/>
        <v>-0.11031160115052729</v>
      </c>
      <c r="S21" s="48">
        <f t="shared" si="3"/>
        <v>-6.4099848714069596E-2</v>
      </c>
    </row>
    <row r="22" spans="3:19" ht="15" x14ac:dyDescent="0.25">
      <c r="C22" s="256"/>
      <c r="D22" s="257"/>
      <c r="E22" s="45" t="s">
        <v>13</v>
      </c>
      <c r="F22" s="74">
        <f>IF($C$4="National Currency",IF(B.Premiums_DATA!R20=0,0,B.Premiums_DATA!R20),IF($C$4="Current Exchange rate",IF(B.Premiums_DATA!R20=0,0,B.Premiums_DATA!R20/ECO!O23),IF($C$4="Constant Exchange rate",IF(B.Premiums_DATA!R20=0,0,B.Premiums_DATA!R20/ECO!O58))))</f>
        <v>643.77121963959257</v>
      </c>
      <c r="G22" s="74">
        <f>IF($C$4="National Currency",IF(B.Premiums_DATA!S20=0,0,B.Premiums_DATA!S20),IF($C$4="Current Exchange rate",IF(B.Premiums_DATA!S20=0,0,B.Premiums_DATA!S20/ECO!P23),IF($C$4="Constant Exchange rate",IF(B.Premiums_DATA!S20=0,0,B.Premiums_DATA!S20/ECO!P58))))</f>
        <v>687.77748759467215</v>
      </c>
      <c r="H22" s="74">
        <f>IF($C$4="National Currency",IF(B.Premiums_DATA!T20=0,0,B.Premiums_DATA!T20),IF($C$4="Current Exchange rate",IF(B.Premiums_DATA!T20=0,0,B.Premiums_DATA!T20/ECO!Q23),IF($C$4="Constant Exchange rate",IF(B.Premiums_DATA!T20=0,0,B.Premiums_DATA!T20/ECO!Q58))))</f>
        <v>756.59441107338728</v>
      </c>
      <c r="I22" s="74">
        <f>IF($C$4="National Currency",IF(B.Premiums_DATA!U20=0,0,B.Premiums_DATA!U20),IF($C$4="Current Exchange rate",IF(B.Premiums_DATA!U20=0,0,B.Premiums_DATA!U20/ECO!R23),IF($C$4="Constant Exchange rate",IF(B.Premiums_DATA!U20=0,0,B.Premiums_DATA!U20/ECO!R58))))</f>
        <v>826.71715852703051</v>
      </c>
      <c r="J22" s="74">
        <f>IF($C$4="National Currency",IF(B.Premiums_DATA!V20=0,0,B.Premiums_DATA!V20),IF($C$4="Current Exchange rate",IF(B.Premiums_DATA!V20=0,0,B.Premiums_DATA!V20/ECO!S23),IF($C$4="Constant Exchange rate",IF(B.Premiums_DATA!V20=0,0,B.Premiums_DATA!V20/ECO!S58))))</f>
        <v>895.66466440323836</v>
      </c>
      <c r="K22" s="74">
        <f>IF($C$4="National Currency",IF(B.Premiums_DATA!W20=0,0,B.Premiums_DATA!W20),IF($C$4="Current Exchange rate",IF(B.Premiums_DATA!W20=0,0,B.Premiums_DATA!W20/ECO!T23),IF($C$4="Constant Exchange rate",IF(B.Premiums_DATA!W20=0,0,B.Premiums_DATA!W20/ECO!T58))))</f>
        <v>868.5035257247323</v>
      </c>
      <c r="L22" s="74">
        <f>IF($C$4="National Currency",IF(B.Premiums_DATA!X20=0,0,B.Premiums_DATA!X20),IF($C$4="Current Exchange rate",IF(B.Premiums_DATA!X20=0,0,B.Premiums_DATA!X20/ECO!U23),IF($C$4="Constant Exchange rate",IF(B.Premiums_DATA!X20=0,0,B.Premiums_DATA!X20/ECO!U58))))</f>
        <v>852.57247323060847</v>
      </c>
      <c r="M22" s="74">
        <f>IF($C$4="National Currency",IF(B.Premiums_DATA!Y20=0,0,B.Premiums_DATA!Y20),IF($C$4="Current Exchange rate",IF(B.Premiums_DATA!Y20=0,0,B.Premiums_DATA!Y20/ECO!V23),IF($C$4="Constant Exchange rate",IF(B.Premiums_DATA!Y20=0,0,B.Premiums_DATA!Y20/ECO!V58))))</f>
        <v>843.30112300861845</v>
      </c>
      <c r="N22" s="74">
        <f>IF($C$4="National Currency",IF(B.Premiums_DATA!Z20=0,0,B.Premiums_DATA!Z20),IF($C$4="Current Exchange rate",IF(B.Premiums_DATA!Z20=0,0,B.Premiums_DATA!Z20/ECO!W23),IF($C$4="Constant Exchange rate",IF(B.Premiums_DATA!Z20=0,0,B.Premiums_DATA!Z20/ECO!W58))))</f>
        <v>827.76181770697303</v>
      </c>
      <c r="O22" s="74">
        <f>IF($C$4="National Currency",IF(B.Premiums_DATA!AA20=0,0,B.Premiums_DATA!AA20),IF($C$4="Current Exchange rate",IF(B.Premiums_DATA!AA20=0,0,B.Premiums_DATA!AA20/ECO!X23),IF($C$4="Constant Exchange rate",IF(B.Premiums_DATA!AA20=0,0,B.Premiums_DATA!AA20/ECO!X58))))</f>
        <v>821.23269783233218</v>
      </c>
      <c r="P22" s="74">
        <f>IF($C$4="National Currency",IF(B.Premiums_DATA!AB20=0,0,B.Premiums_DATA!AB20),IF($C$4="Current Exchange rate",IF(B.Premiums_DATA!AB20=0,0,B.Premiums_DATA!AB20/ECO!Y23),IF($C$4="Constant Exchange rate",IF(B.Premiums_DATA!AB20=0,0,B.Premiums_DATA!AB20/ECO!Y58))))</f>
        <v>737.13763384695744</v>
      </c>
      <c r="Q22" s="48">
        <f t="shared" si="1"/>
        <v>2.2318614673754031E-3</v>
      </c>
      <c r="R22" s="48">
        <f t="shared" si="2"/>
        <v>-0.10240101764986476</v>
      </c>
      <c r="S22" s="48">
        <f t="shared" si="3"/>
        <v>7.1767609644959318E-2</v>
      </c>
    </row>
    <row r="23" spans="3:19" ht="15" x14ac:dyDescent="0.25">
      <c r="C23" s="256"/>
      <c r="D23" s="257"/>
      <c r="E23" s="45" t="s">
        <v>14</v>
      </c>
      <c r="F23" s="74">
        <f>IF($C$4="National Currency",IF(B.Premiums_DATA!R21=0,0,B.Premiums_DATA!R21),IF($C$4="Current Exchange rate",IF(B.Premiums_DATA!R21=0,0,B.Premiums_DATA!R21/ECO!O24),IF($C$4="Constant Exchange rate",IF(B.Premiums_DATA!R21=0,0,B.Premiums_DATA!R21/ECO!O59))))</f>
        <v>1121.5281739240666</v>
      </c>
      <c r="G23" s="74">
        <f>IF($C$4="National Currency",IF(B.Premiums_DATA!S21=0,0,B.Premiums_DATA!S21),IF($C$4="Current Exchange rate",IF(B.Premiums_DATA!S21=0,0,B.Premiums_DATA!S21/ECO!P24),IF($C$4="Constant Exchange rate",IF(B.Premiums_DATA!S21=0,0,B.Premiums_DATA!S21/ECO!P59))))</f>
        <v>1213.1932560055777</v>
      </c>
      <c r="H23" s="74">
        <f>IF($C$4="National Currency",IF(B.Premiums_DATA!T21=0,0,B.Premiums_DATA!T21),IF($C$4="Current Exchange rate",IF(B.Premiums_DATA!T21=0,0,B.Premiums_DATA!T21/ECO!Q24),IF($C$4="Constant Exchange rate",IF(B.Premiums_DATA!T21=0,0,B.Premiums_DATA!T21/ECO!Q59))))</f>
        <v>1292.6665398998541</v>
      </c>
      <c r="I23" s="74">
        <f>IF($C$4="National Currency",IF(B.Premiums_DATA!U21=0,0,B.Premiums_DATA!U21),IF($C$4="Current Exchange rate",IF(B.Premiums_DATA!U21=0,0,B.Premiums_DATA!U21/ECO!R24),IF($C$4="Constant Exchange rate",IF(B.Premiums_DATA!U21=0,0,B.Premiums_DATA!U21/ECO!R59))))</f>
        <v>1329.1119984787981</v>
      </c>
      <c r="J23" s="74">
        <f>IF($C$4="National Currency",IF(B.Premiums_DATA!V21=0,0,B.Premiums_DATA!V21),IF($C$4="Current Exchange rate",IF(B.Premiums_DATA!V21=0,0,B.Premiums_DATA!V21/ECO!S24),IF($C$4="Constant Exchange rate",IF(B.Premiums_DATA!V21=0,0,B.Premiums_DATA!V21/ECO!S59))))</f>
        <v>1337.5673448691132</v>
      </c>
      <c r="K23" s="74">
        <f>IF($C$4="National Currency",IF(B.Premiums_DATA!W21=0,0,B.Premiums_DATA!W21),IF($C$4="Current Exchange rate",IF(B.Premiums_DATA!W21=0,0,B.Premiums_DATA!W21/ECO!T24),IF($C$4="Constant Exchange rate",IF(B.Premiums_DATA!W21=0,0,B.Premiums_DATA!W21/ECO!T59))))</f>
        <v>1314.2422513785889</v>
      </c>
      <c r="L23" s="74">
        <f>IF($C$4="National Currency",IF(B.Premiums_DATA!X21=0,0,B.Premiums_DATA!X21),IF($C$4="Current Exchange rate",IF(B.Premiums_DATA!X21=0,0,B.Premiums_DATA!X21/ECO!U24),IF($C$4="Constant Exchange rate",IF(B.Premiums_DATA!X21=0,0,B.Premiums_DATA!X21/ECO!U59))))</f>
        <v>1246.6755403435379</v>
      </c>
      <c r="M23" s="74">
        <f>IF($C$4="National Currency",IF(B.Premiums_DATA!Y21=0,0,B.Premiums_DATA!Y21),IF($C$4="Current Exchange rate",IF(B.Premiums_DATA!Y21=0,0,B.Premiums_DATA!Y21/ECO!V24),IF($C$4="Constant Exchange rate",IF(B.Premiums_DATA!Y21=0,0,B.Premiums_DATA!Y21/ECO!V59))))</f>
        <v>1180.8867338530772</v>
      </c>
      <c r="N23" s="74">
        <f>IF($C$4="National Currency",IF(B.Premiums_DATA!Z21=0,0,B.Premiums_DATA!Z21),IF($C$4="Current Exchange rate",IF(B.Premiums_DATA!Z21=0,0,B.Premiums_DATA!Z21/ECO!W24),IF($C$4="Constant Exchange rate",IF(B.Premiums_DATA!Z21=0,0,B.Premiums_DATA!Z21/ECO!W59))))</f>
        <v>1150.3929771185904</v>
      </c>
      <c r="O23" s="74">
        <f>IF($C$4="National Currency",IF(B.Premiums_DATA!AA21=0,0,B.Premiums_DATA!AA21),IF($C$4="Current Exchange rate",IF(B.Premiums_DATA!AA21=0,0,B.Premiums_DATA!AA21/ECO!X24),IF($C$4="Constant Exchange rate",IF(B.Premiums_DATA!AA21=0,0,B.Premiums_DATA!AA21/ECO!X59))))</f>
        <v>1160.6484122456741</v>
      </c>
      <c r="P23" s="74">
        <f>IF($C$4="National Currency",IF(B.Premiums_DATA!AB21=0,0,B.Premiums_DATA!AB21),IF($C$4="Current Exchange rate",IF(B.Premiums_DATA!AB21=0,0,B.Premiums_DATA!AB21/ECO!Y24),IF($C$4="Constant Exchange rate",IF(B.Premiums_DATA!AB21=0,0,B.Premiums_DATA!AB21/ECO!Y59))))</f>
        <v>1221.4552830069088</v>
      </c>
      <c r="Q23" s="48">
        <f t="shared" si="1"/>
        <v>3.6982496281437005E-3</v>
      </c>
      <c r="R23" s="48">
        <f t="shared" si="2"/>
        <v>5.2390431175951768E-2</v>
      </c>
      <c r="S23" s="48">
        <f t="shared" si="3"/>
        <v>6.8101491336456377E-3</v>
      </c>
    </row>
    <row r="24" spans="3:19" ht="15" x14ac:dyDescent="0.25">
      <c r="C24" s="256"/>
      <c r="D24" s="257"/>
      <c r="E24" s="45" t="s">
        <v>15</v>
      </c>
      <c r="F24" s="74">
        <f>IF($C$4="National Currency",IF(B.Premiums_DATA!R22=0,0,B.Premiums_DATA!R22),IF($C$4="Current Exchange rate",IF(B.Premiums_DATA!R22=0,0,B.Premiums_DATA!R22/ECO!O25),IF($C$4="Constant Exchange rate",IF(B.Premiums_DATA!R22=0,0,B.Premiums_DATA!R22/ECO!O60))))</f>
        <v>0</v>
      </c>
      <c r="G24" s="74">
        <f>IF($C$4="National Currency",IF(B.Premiums_DATA!S22=0,0,B.Premiums_DATA!S22),IF($C$4="Current Exchange rate",IF(B.Premiums_DATA!S22=0,0,B.Premiums_DATA!S22/ECO!P25),IF($C$4="Constant Exchange rate",IF(B.Premiums_DATA!S22=0,0,B.Premiums_DATA!S22/ECO!P60))))</f>
        <v>0</v>
      </c>
      <c r="H24" s="74">
        <f>IF($C$4="National Currency",IF(B.Premiums_DATA!T22=0,0,B.Premiums_DATA!T22),IF($C$4="Current Exchange rate",IF(B.Premiums_DATA!T22=0,0,B.Premiums_DATA!T22/ECO!Q25),IF($C$4="Constant Exchange rate",IF(B.Premiums_DATA!T22=0,0,B.Premiums_DATA!T22/ECO!Q60))))</f>
        <v>0</v>
      </c>
      <c r="I24" s="74">
        <f>IF($C$4="National Currency",IF(B.Premiums_DATA!U22=0,0,B.Premiums_DATA!U22),IF($C$4="Current Exchange rate",IF(B.Premiums_DATA!U22=0,0,B.Premiums_DATA!U22/ECO!R25),IF($C$4="Constant Exchange rate",IF(B.Premiums_DATA!U22=0,0,B.Premiums_DATA!U22/ECO!R60))))</f>
        <v>0</v>
      </c>
      <c r="J24" s="74">
        <f>IF($C$4="National Currency",IF(B.Premiums_DATA!V22=0,0,B.Premiums_DATA!V22),IF($C$4="Current Exchange rate",IF(B.Premiums_DATA!V22=0,0,B.Premiums_DATA!V22/ECO!S25),IF($C$4="Constant Exchange rate",IF(B.Premiums_DATA!V22=0,0,B.Premiums_DATA!V22/ECO!S60))))</f>
        <v>0</v>
      </c>
      <c r="K24" s="74">
        <f>IF($C$4="National Currency",IF(B.Premiums_DATA!W22=0,0,B.Premiums_DATA!W22),IF($C$4="Current Exchange rate",IF(B.Premiums_DATA!W22=0,0,B.Premiums_DATA!W22/ECO!T25),IF($C$4="Constant Exchange rate",IF(B.Premiums_DATA!W22=0,0,B.Premiums_DATA!W22/ECO!T60))))</f>
        <v>0</v>
      </c>
      <c r="L24" s="74">
        <f>IF($C$4="National Currency",IF(B.Premiums_DATA!X22=0,0,B.Premiums_DATA!X22),IF($C$4="Current Exchange rate",IF(B.Premiums_DATA!X22=0,0,B.Premiums_DATA!X22/ECO!U25),IF($C$4="Constant Exchange rate",IF(B.Premiums_DATA!X22=0,0,B.Premiums_DATA!X22/ECO!U60))))</f>
        <v>0</v>
      </c>
      <c r="M24" s="74">
        <f>IF($C$4="National Currency",IF(B.Premiums_DATA!Y22=0,0,B.Premiums_DATA!Y22),IF($C$4="Current Exchange rate",IF(B.Premiums_DATA!Y22=0,0,B.Premiums_DATA!Y22/ECO!V25),IF($C$4="Constant Exchange rate",IF(B.Premiums_DATA!Y22=0,0,B.Premiums_DATA!Y22/ECO!V60))))</f>
        <v>0</v>
      </c>
      <c r="N24" s="74">
        <f>IF($C$4="National Currency",IF(B.Premiums_DATA!Z22=0,0,B.Premiums_DATA!Z22),IF($C$4="Current Exchange rate",IF(B.Premiums_DATA!Z22=0,0,B.Premiums_DATA!Z22/ECO!W25),IF($C$4="Constant Exchange rate",IF(B.Premiums_DATA!Z22=0,0,B.Premiums_DATA!Z22/ECO!W60))))</f>
        <v>0</v>
      </c>
      <c r="O24" s="74">
        <f>IF($C$4="National Currency",IF(B.Premiums_DATA!AA22=0,0,B.Premiums_DATA!AA22),IF($C$4="Current Exchange rate",IF(B.Premiums_DATA!AA22=0,0,B.Premiums_DATA!AA22/ECO!X25),IF($C$4="Constant Exchange rate",IF(B.Premiums_DATA!AA22=0,0,B.Premiums_DATA!AA22/ECO!X60))))</f>
        <v>0</v>
      </c>
      <c r="P24" s="74">
        <f>IF($C$4="National Currency",IF(B.Premiums_DATA!AB22=0,0,B.Premiums_DATA!AB22),IF($C$4="Current Exchange rate",IF(B.Premiums_DATA!AB22=0,0,B.Premiums_DATA!AB22/ECO!Y25),IF($C$4="Constant Exchange rate",IF(B.Premiums_DATA!AB22=0,0,B.Premiums_DATA!AB22/ECO!Y60))))</f>
        <v>0</v>
      </c>
      <c r="Q24" s="48">
        <f t="shared" si="1"/>
        <v>0</v>
      </c>
      <c r="R24" s="48" t="e">
        <f t="shared" si="2"/>
        <v>#DIV/0!</v>
      </c>
      <c r="S24" s="48" t="e">
        <f t="shared" si="3"/>
        <v>#DIV/0!</v>
      </c>
    </row>
    <row r="25" spans="3:19" ht="15" x14ac:dyDescent="0.25">
      <c r="C25" s="256"/>
      <c r="D25" s="257"/>
      <c r="E25" s="45" t="s">
        <v>16</v>
      </c>
      <c r="F25" s="74">
        <f>IF($C$4="National Currency",IF(B.Premiums_DATA!R23=0,0,B.Premiums_DATA!R23),IF($C$4="Current Exchange rate",IF(B.Premiums_DATA!R23=0,0,B.Premiums_DATA!R23/ECO!O26),IF($C$4="Constant Exchange rate",IF(B.Premiums_DATA!R23=0,0,B.Premiums_DATA!R23/ECO!O61))))</f>
        <v>0</v>
      </c>
      <c r="G25" s="74">
        <f>IF($C$4="National Currency",IF(B.Premiums_DATA!S23=0,0,B.Premiums_DATA!S23),IF($C$4="Current Exchange rate",IF(B.Premiums_DATA!S23=0,0,B.Premiums_DATA!S23/ECO!P26),IF($C$4="Constant Exchange rate",IF(B.Premiums_DATA!S23=0,0,B.Premiums_DATA!S23/ECO!P61))))</f>
        <v>0</v>
      </c>
      <c r="H25" s="74">
        <f>IF($C$4="National Currency",IF(B.Premiums_DATA!T23=0,0,B.Premiums_DATA!T23),IF($C$4="Current Exchange rate",IF(B.Premiums_DATA!T23=0,0,B.Premiums_DATA!T23/ECO!Q26),IF($C$4="Constant Exchange rate",IF(B.Premiums_DATA!T23=0,0,B.Premiums_DATA!T23/ECO!Q61))))</f>
        <v>0</v>
      </c>
      <c r="I25" s="74">
        <f>IF($C$4="National Currency",IF(B.Premiums_DATA!U23=0,0,B.Premiums_DATA!U23),IF($C$4="Current Exchange rate",IF(B.Premiums_DATA!U23=0,0,B.Premiums_DATA!U23/ECO!R26),IF($C$4="Constant Exchange rate",IF(B.Premiums_DATA!U23=0,0,B.Premiums_DATA!U23/ECO!R61))))</f>
        <v>0</v>
      </c>
      <c r="J25" s="74">
        <f>IF($C$4="National Currency",IF(B.Premiums_DATA!V23=0,0,B.Premiums_DATA!V23),IF($C$4="Current Exchange rate",IF(B.Premiums_DATA!V23=0,0,B.Premiums_DATA!V23/ECO!S26),IF($C$4="Constant Exchange rate",IF(B.Premiums_DATA!V23=0,0,B.Premiums_DATA!V23/ECO!S61))))</f>
        <v>0</v>
      </c>
      <c r="K25" s="74">
        <f>IF($C$4="National Currency",IF(B.Premiums_DATA!W23=0,0,B.Premiums_DATA!W23),IF($C$4="Current Exchange rate",IF(B.Premiums_DATA!W23=0,0,B.Premiums_DATA!W23/ECO!T26),IF($C$4="Constant Exchange rate",IF(B.Premiums_DATA!W23=0,0,B.Premiums_DATA!W23/ECO!T61))))</f>
        <v>0</v>
      </c>
      <c r="L25" s="74">
        <f>IF($C$4="National Currency",IF(B.Premiums_DATA!X23=0,0,B.Premiums_DATA!X23),IF($C$4="Current Exchange rate",IF(B.Premiums_DATA!X23=0,0,B.Premiums_DATA!X23/ECO!U26),IF($C$4="Constant Exchange rate",IF(B.Premiums_DATA!X23=0,0,B.Premiums_DATA!X23/ECO!U61))))</f>
        <v>0</v>
      </c>
      <c r="M25" s="74">
        <f>IF($C$4="National Currency",IF(B.Premiums_DATA!Y23=0,0,B.Premiums_DATA!Y23),IF($C$4="Current Exchange rate",IF(B.Premiums_DATA!Y23=0,0,B.Premiums_DATA!Y23/ECO!V26),IF($C$4="Constant Exchange rate",IF(B.Premiums_DATA!Y23=0,0,B.Premiums_DATA!Y23/ECO!V61))))</f>
        <v>0</v>
      </c>
      <c r="N25" s="74">
        <f>IF($C$4="National Currency",IF(B.Premiums_DATA!Z23=0,0,B.Premiums_DATA!Z23),IF($C$4="Current Exchange rate",IF(B.Premiums_DATA!Z23=0,0,B.Premiums_DATA!Z23/ECO!W26),IF($C$4="Constant Exchange rate",IF(B.Premiums_DATA!Z23=0,0,B.Premiums_DATA!Z23/ECO!W61))))</f>
        <v>0</v>
      </c>
      <c r="O25" s="74">
        <f>IF($C$4="National Currency",IF(B.Premiums_DATA!AA23=0,0,B.Premiums_DATA!AA23),IF($C$4="Current Exchange rate",IF(B.Premiums_DATA!AA23=0,0,B.Premiums_DATA!AA23/ECO!X26),IF($C$4="Constant Exchange rate",IF(B.Premiums_DATA!AA23=0,0,B.Premiums_DATA!AA23/ECO!X61))))</f>
        <v>0</v>
      </c>
      <c r="P25" s="74">
        <f>IF($C$4="National Currency",IF(B.Premiums_DATA!AB23=0,0,B.Premiums_DATA!AB23),IF($C$4="Current Exchange rate",IF(B.Premiums_DATA!AB23=0,0,B.Premiums_DATA!AB23/ECO!Y26),IF($C$4="Constant Exchange rate",IF(B.Premiums_DATA!AB23=0,0,B.Premiums_DATA!AB23/ECO!Y61))))</f>
        <v>0</v>
      </c>
      <c r="Q25" s="48">
        <f t="shared" si="1"/>
        <v>0</v>
      </c>
      <c r="R25" s="48" t="e">
        <f t="shared" si="2"/>
        <v>#DIV/0!</v>
      </c>
      <c r="S25" s="48" t="e">
        <f t="shared" si="3"/>
        <v>#DIV/0!</v>
      </c>
    </row>
    <row r="26" spans="3:19" ht="15" x14ac:dyDescent="0.25">
      <c r="C26" s="256"/>
      <c r="D26" s="257"/>
      <c r="E26" s="45" t="s">
        <v>17</v>
      </c>
      <c r="F26" s="74">
        <f>IF($C$4="National Currency",IF(B.Premiums_DATA!R24=0,0,B.Premiums_DATA!R24),IF($C$4="Current Exchange rate",IF(B.Premiums_DATA!R24=0,0,B.Premiums_DATA!R24/ECO!O27),IF($C$4="Constant Exchange rate",IF(B.Premiums_DATA!R24=0,0,B.Premiums_DATA!R24/ECO!O62))))</f>
        <v>33610</v>
      </c>
      <c r="G26" s="74">
        <f>IF($C$4="National Currency",IF(B.Premiums_DATA!S24=0,0,B.Premiums_DATA!S24),IF($C$4="Current Exchange rate",IF(B.Premiums_DATA!S24=0,0,B.Premiums_DATA!S24/ECO!P27),IF($C$4="Constant Exchange rate",IF(B.Premiums_DATA!S24=0,0,B.Premiums_DATA!S24/ECO!P62))))</f>
        <v>33036</v>
      </c>
      <c r="H26" s="74">
        <f>IF($C$4="National Currency",IF(B.Premiums_DATA!T24=0,0,B.Premiums_DATA!T24),IF($C$4="Current Exchange rate",IF(B.Premiums_DATA!T24=0,0,B.Premiums_DATA!T24/ECO!Q27),IF($C$4="Constant Exchange rate",IF(B.Premiums_DATA!T24=0,0,B.Premiums_DATA!T24/ECO!Q62))))</f>
        <v>33648</v>
      </c>
      <c r="I26" s="74">
        <f>IF($C$4="National Currency",IF(B.Premiums_DATA!U24=0,0,B.Premiums_DATA!U24),IF($C$4="Current Exchange rate",IF(B.Premiums_DATA!U24=0,0,B.Premiums_DATA!U24/ECO!R27),IF($C$4="Constant Exchange rate",IF(B.Premiums_DATA!U24=0,0,B.Premiums_DATA!U24/ECO!R62))))</f>
        <v>34045</v>
      </c>
      <c r="J26" s="74">
        <f>IF($C$4="National Currency",IF(B.Premiums_DATA!V24=0,0,B.Premiums_DATA!V24),IF($C$4="Current Exchange rate",IF(B.Premiums_DATA!V24=0,0,B.Premiums_DATA!V24/ECO!S27),IF($C$4="Constant Exchange rate",IF(B.Premiums_DATA!V24=0,0,B.Premiums_DATA!V24/ECO!S62))))</f>
        <v>33572</v>
      </c>
      <c r="K26" s="74">
        <f>IF($C$4="National Currency",IF(B.Premiums_DATA!W24=0,0,B.Premiums_DATA!W24),IF($C$4="Current Exchange rate",IF(B.Premiums_DATA!W24=0,0,B.Premiums_DATA!W24/ECO!T27),IF($C$4="Constant Exchange rate",IF(B.Premiums_DATA!W24=0,0,B.Premiums_DATA!W24/ECO!T62))))</f>
        <v>32713</v>
      </c>
      <c r="L26" s="74">
        <f>IF($C$4="National Currency",IF(B.Premiums_DATA!X24=0,0,B.Premiums_DATA!X24),IF($C$4="Current Exchange rate",IF(B.Premiums_DATA!X24=0,0,B.Premiums_DATA!X24/ECO!U27),IF($C$4="Constant Exchange rate",IF(B.Premiums_DATA!X24=0,0,B.Premiums_DATA!X24/ECO!U62))))</f>
        <v>33084</v>
      </c>
      <c r="M26" s="74">
        <f>IF($C$4="National Currency",IF(B.Premiums_DATA!Y24=0,0,B.Premiums_DATA!Y24),IF($C$4="Current Exchange rate",IF(B.Premiums_DATA!Y24=0,0,B.Premiums_DATA!Y24/ECO!V27),IF($C$4="Constant Exchange rate",IF(B.Premiums_DATA!Y24=0,0,B.Premiums_DATA!Y24/ECO!V62))))</f>
        <v>33770</v>
      </c>
      <c r="N26" s="74">
        <f>IF($C$4="National Currency",IF(B.Premiums_DATA!Z24=0,0,B.Premiums_DATA!Z24),IF($C$4="Current Exchange rate",IF(B.Premiums_DATA!Z24=0,0,B.Premiums_DATA!Z24/ECO!W27),IF($C$4="Constant Exchange rate",IF(B.Premiums_DATA!Z24=0,0,B.Premiums_DATA!Z24/ECO!W62))))</f>
        <v>32878</v>
      </c>
      <c r="O26" s="74">
        <f>IF($C$4="National Currency",IF(B.Premiums_DATA!AA24=0,0,B.Premiums_DATA!AA24),IF($C$4="Current Exchange rate",IF(B.Premiums_DATA!AA24=0,0,B.Premiums_DATA!AA24/ECO!X27),IF($C$4="Constant Exchange rate",IF(B.Premiums_DATA!AA24=0,0,B.Premiums_DATA!AA24/ECO!X62))))</f>
        <v>31244</v>
      </c>
      <c r="P26" s="74">
        <f>IF($C$4="National Currency",IF(B.Premiums_DATA!AB24=0,0,B.Premiums_DATA!AB24),IF($C$4="Current Exchange rate",IF(B.Premiums_DATA!AB24=0,0,B.Premiums_DATA!AB24/ECO!Y27),IF($C$4="Constant Exchange rate",IF(B.Premiums_DATA!AB24=0,0,B.Premiums_DATA!AB24/ECO!Y62))))</f>
        <v>30369.132000000001</v>
      </c>
      <c r="Q26" s="48">
        <f t="shared" si="1"/>
        <v>9.1949850877522221E-2</v>
      </c>
      <c r="R26" s="48">
        <f t="shared" si="2"/>
        <v>-2.8001152221226455E-2</v>
      </c>
      <c r="S26" s="48">
        <f t="shared" si="3"/>
        <v>-8.0726116963312666E-2</v>
      </c>
    </row>
    <row r="27" spans="3:19" ht="15" x14ac:dyDescent="0.25">
      <c r="C27" s="256"/>
      <c r="D27" s="257"/>
      <c r="E27" s="45" t="s">
        <v>18</v>
      </c>
      <c r="F27" s="74">
        <f>IF($C$4="National Currency",IF(B.Premiums_DATA!R25=0,0,B.Premiums_DATA!R25),IF($C$4="Current Exchange rate",IF(B.Premiums_DATA!R25=0,0,B.Premiums_DATA!R25/ECO!O28),IF($C$4="Constant Exchange rate",IF(B.Premiums_DATA!R25=0,0,B.Premiums_DATA!R25/ECO!O63))))</f>
        <v>0</v>
      </c>
      <c r="G27" s="74">
        <f>IF($C$4="National Currency",IF(B.Premiums_DATA!S25=0,0,B.Premiums_DATA!S25),IF($C$4="Current Exchange rate",IF(B.Premiums_DATA!S25=0,0,B.Premiums_DATA!S25/ECO!P28),IF($C$4="Constant Exchange rate",IF(B.Premiums_DATA!S25=0,0,B.Premiums_DATA!S25/ECO!P63))))</f>
        <v>0</v>
      </c>
      <c r="H27" s="74">
        <f>IF($C$4="National Currency",IF(B.Premiums_DATA!T25=0,0,B.Premiums_DATA!T25),IF($C$4="Current Exchange rate",IF(B.Premiums_DATA!T25=0,0,B.Premiums_DATA!T25/ECO!Q28),IF($C$4="Constant Exchange rate",IF(B.Premiums_DATA!T25=0,0,B.Premiums_DATA!T25/ECO!Q63))))</f>
        <v>0</v>
      </c>
      <c r="I27" s="74">
        <f>IF($C$4="National Currency",IF(B.Premiums_DATA!U25=0,0,B.Premiums_DATA!U25),IF($C$4="Current Exchange rate",IF(B.Premiums_DATA!U25=0,0,B.Premiums_DATA!U25/ECO!R28),IF($C$4="Constant Exchange rate",IF(B.Premiums_DATA!U25=0,0,B.Premiums_DATA!U25/ECO!R63))))</f>
        <v>0</v>
      </c>
      <c r="J27" s="74">
        <f>IF($C$4="National Currency",IF(B.Premiums_DATA!V25=0,0,B.Premiums_DATA!V25),IF($C$4="Current Exchange rate",IF(B.Premiums_DATA!V25=0,0,B.Premiums_DATA!V25/ECO!S28),IF($C$4="Constant Exchange rate",IF(B.Premiums_DATA!V25=0,0,B.Premiums_DATA!V25/ECO!S63))))</f>
        <v>0</v>
      </c>
      <c r="K27" s="74">
        <f>IF($C$4="National Currency",IF(B.Premiums_DATA!W25=0,0,B.Premiums_DATA!W25),IF($C$4="Current Exchange rate",IF(B.Premiums_DATA!W25=0,0,B.Premiums_DATA!W25/ECO!T28),IF($C$4="Constant Exchange rate",IF(B.Premiums_DATA!W25=0,0,B.Premiums_DATA!W25/ECO!T63))))</f>
        <v>0</v>
      </c>
      <c r="L27" s="74">
        <f>IF($C$4="National Currency",IF(B.Premiums_DATA!X25=0,0,B.Premiums_DATA!X25),IF($C$4="Current Exchange rate",IF(B.Premiums_DATA!X25=0,0,B.Premiums_DATA!X25/ECO!U28),IF($C$4="Constant Exchange rate",IF(B.Premiums_DATA!X25=0,0,B.Premiums_DATA!X25/ECO!U63))))</f>
        <v>0</v>
      </c>
      <c r="M27" s="74">
        <f>IF($C$4="National Currency",IF(B.Premiums_DATA!Y25=0,0,B.Premiums_DATA!Y25),IF($C$4="Current Exchange rate",IF(B.Premiums_DATA!Y25=0,0,B.Premiums_DATA!Y25/ECO!V28),IF($C$4="Constant Exchange rate",IF(B.Premiums_DATA!Y25=0,0,B.Premiums_DATA!Y25/ECO!V63))))</f>
        <v>0</v>
      </c>
      <c r="N27" s="74">
        <f>IF($C$4="National Currency",IF(B.Premiums_DATA!Z25=0,0,B.Premiums_DATA!Z25),IF($C$4="Current Exchange rate",IF(B.Premiums_DATA!Z25=0,0,B.Premiums_DATA!Z25/ECO!W28),IF($C$4="Constant Exchange rate",IF(B.Premiums_DATA!Z25=0,0,B.Premiums_DATA!Z25/ECO!W63))))</f>
        <v>0</v>
      </c>
      <c r="O27" s="74">
        <f>IF($C$4="National Currency",IF(B.Premiums_DATA!AA25=0,0,B.Premiums_DATA!AA25),IF($C$4="Current Exchange rate",IF(B.Premiums_DATA!AA25=0,0,B.Premiums_DATA!AA25/ECO!X28),IF($C$4="Constant Exchange rate",IF(B.Premiums_DATA!AA25=0,0,B.Premiums_DATA!AA25/ECO!X63))))</f>
        <v>0</v>
      </c>
      <c r="P27" s="74">
        <f>IF($C$4="National Currency",IF(B.Premiums_DATA!AB25=0,0,B.Premiums_DATA!AB25),IF($C$4="Current Exchange rate",IF(B.Premiums_DATA!AB25=0,0,B.Premiums_DATA!AB25/ECO!Y28),IF($C$4="Constant Exchange rate",IF(B.Premiums_DATA!AB25=0,0,B.Premiums_DATA!AB25/ECO!Y63))))</f>
        <v>0</v>
      </c>
      <c r="Q27" s="48">
        <f t="shared" si="1"/>
        <v>0</v>
      </c>
      <c r="R27" s="48" t="e">
        <f t="shared" si="2"/>
        <v>#DIV/0!</v>
      </c>
      <c r="S27" s="48" t="e">
        <f t="shared" si="3"/>
        <v>#DIV/0!</v>
      </c>
    </row>
    <row r="28" spans="3:19" ht="15" x14ac:dyDescent="0.25">
      <c r="C28" s="256"/>
      <c r="D28" s="257"/>
      <c r="E28" s="45" t="s">
        <v>19</v>
      </c>
      <c r="F28" s="74">
        <f>IF($C$4="National Currency",IF(B.Premiums_DATA!R26=0,0,B.Premiums_DATA!R26),IF($C$4="Current Exchange rate",IF(B.Premiums_DATA!R26=0,0,B.Premiums_DATA!R26/ECO!O29),IF($C$4="Constant Exchange rate",IF(B.Premiums_DATA!R26=0,0,B.Premiums_DATA!R26/ECO!O64))))</f>
        <v>444</v>
      </c>
      <c r="G28" s="74">
        <f>IF($C$4="National Currency",IF(B.Premiums_DATA!S26=0,0,B.Premiums_DATA!S26),IF($C$4="Current Exchange rate",IF(B.Premiums_DATA!S26=0,0,B.Premiums_DATA!S26/ECO!P29),IF($C$4="Constant Exchange rate",IF(B.Premiums_DATA!S26=0,0,B.Premiums_DATA!S26/ECO!P64))))</f>
        <v>498</v>
      </c>
      <c r="H28" s="74">
        <f>IF($C$4="National Currency",IF(B.Premiums_DATA!T26=0,0,B.Premiums_DATA!T26),IF($C$4="Current Exchange rate",IF(B.Premiums_DATA!T26=0,0,B.Premiums_DATA!T26/ECO!Q29),IF($C$4="Constant Exchange rate",IF(B.Premiums_DATA!T26=0,0,B.Premiums_DATA!T26/ECO!Q64))))</f>
        <v>517</v>
      </c>
      <c r="I28" s="74">
        <f>IF($C$4="National Currency",IF(B.Premiums_DATA!U26=0,0,B.Premiums_DATA!U26),IF($C$4="Current Exchange rate",IF(B.Premiums_DATA!U26=0,0,B.Premiums_DATA!U26/ECO!R29),IF($C$4="Constant Exchange rate",IF(B.Premiums_DATA!U26=0,0,B.Premiums_DATA!U26/ECO!R64))))</f>
        <v>553</v>
      </c>
      <c r="J28" s="74">
        <f>IF($C$4="National Currency",IF(B.Premiums_DATA!V26=0,0,B.Premiums_DATA!V26),IF($C$4="Current Exchange rate",IF(B.Premiums_DATA!V26=0,0,B.Premiums_DATA!V26/ECO!S29),IF($C$4="Constant Exchange rate",IF(B.Premiums_DATA!V26=0,0,B.Premiums_DATA!V26/ECO!S64))))</f>
        <v>494</v>
      </c>
      <c r="K28" s="74">
        <f>IF($C$4="National Currency",IF(B.Premiums_DATA!W26=0,0,B.Premiums_DATA!W26),IF($C$4="Current Exchange rate",IF(B.Premiums_DATA!W26=0,0,B.Premiums_DATA!W26/ECO!T29),IF($C$4="Constant Exchange rate",IF(B.Premiums_DATA!W26=0,0,B.Premiums_DATA!W26/ECO!T64))))</f>
        <v>492</v>
      </c>
      <c r="L28" s="74">
        <f>IF($C$4="National Currency",IF(B.Premiums_DATA!X26=0,0,B.Premiums_DATA!X26),IF($C$4="Current Exchange rate",IF(B.Premiums_DATA!X26=0,0,B.Premiums_DATA!X26/ECO!U29),IF($C$4="Constant Exchange rate",IF(B.Premiums_DATA!X26=0,0,B.Premiums_DATA!X26/ECO!U64))))</f>
        <v>696</v>
      </c>
      <c r="M28" s="74">
        <f>IF($C$4="National Currency",IF(B.Premiums_DATA!Y26=0,0,B.Premiums_DATA!Y26),IF($C$4="Current Exchange rate",IF(B.Premiums_DATA!Y26=0,0,B.Premiums_DATA!Y26/ECO!V29),IF($C$4="Constant Exchange rate",IF(B.Premiums_DATA!Y26=0,0,B.Premiums_DATA!Y26/ECO!V64))))</f>
        <v>713.6</v>
      </c>
      <c r="N28" s="74">
        <f>IF($C$4="National Currency",IF(B.Premiums_DATA!Z26=0,0,B.Premiums_DATA!Z26),IF($C$4="Current Exchange rate",IF(B.Premiums_DATA!Z26=0,0,B.Premiums_DATA!Z26/ECO!W29),IF($C$4="Constant Exchange rate",IF(B.Premiums_DATA!Z26=0,0,B.Premiums_DATA!Z26/ECO!W64))))</f>
        <v>744.9</v>
      </c>
      <c r="O28" s="74">
        <f>IF($C$4="National Currency",IF(B.Premiums_DATA!AA26=0,0,B.Premiums_DATA!AA26),IF($C$4="Current Exchange rate",IF(B.Premiums_DATA!AA26=0,0,B.Premiums_DATA!AA26/ECO!X29),IF($C$4="Constant Exchange rate",IF(B.Premiums_DATA!AA26=0,0,B.Premiums_DATA!AA26/ECO!X64))))</f>
        <v>769</v>
      </c>
      <c r="P28" s="74">
        <f>IF($C$4="National Currency",IF(B.Premiums_DATA!AB26=0,0,B.Premiums_DATA!AB26),IF($C$4="Current Exchange rate",IF(B.Premiums_DATA!AB26=0,0,B.Premiums_DATA!AB26/ECO!Y29),IF($C$4="Constant Exchange rate",IF(B.Premiums_DATA!AB26=0,0,B.Premiums_DATA!AB26/ECO!Y64))))</f>
        <v>768</v>
      </c>
      <c r="Q28" s="48">
        <f t="shared" si="1"/>
        <v>2.3253047032736089E-3</v>
      </c>
      <c r="R28" s="48">
        <f t="shared" si="2"/>
        <v>-1.3003901170350884E-3</v>
      </c>
      <c r="S28" s="48">
        <f t="shared" si="3"/>
        <v>0.54216867469879526</v>
      </c>
    </row>
    <row r="29" spans="3:19" ht="15" x14ac:dyDescent="0.25">
      <c r="C29" s="256"/>
      <c r="D29" s="257"/>
      <c r="E29" s="45" t="s">
        <v>20</v>
      </c>
      <c r="F29" s="74">
        <f>IF($C$4="National Currency",IF(B.Premiums_DATA!R27=0,0,B.Premiums_DATA!R27),IF($C$4="Current Exchange rate",IF(B.Premiums_DATA!R27=0,0,B.Premiums_DATA!R27/ECO!O30),IF($C$4="Constant Exchange rate",IF(B.Premiums_DATA!R27=0,0,B.Premiums_DATA!R27/ECO!O65))))</f>
        <v>151.20944792259536</v>
      </c>
      <c r="G29" s="74">
        <f>IF($C$4="National Currency",IF(B.Premiums_DATA!S27=0,0,B.Premiums_DATA!S27),IF($C$4="Current Exchange rate",IF(B.Premiums_DATA!S27=0,0,B.Premiums_DATA!S27/ECO!P30),IF($C$4="Constant Exchange rate",IF(B.Premiums_DATA!S27=0,0,B.Premiums_DATA!S27/ECO!P65))))</f>
        <v>171.4428002276608</v>
      </c>
      <c r="H29" s="74">
        <f>IF($C$4="National Currency",IF(B.Premiums_DATA!T27=0,0,B.Premiums_DATA!T27),IF($C$4="Current Exchange rate",IF(B.Premiums_DATA!T27=0,0,B.Premiums_DATA!T27/ECO!Q30),IF($C$4="Constant Exchange rate",IF(B.Premiums_DATA!T27=0,0,B.Premiums_DATA!T27/ECO!Q65))))</f>
        <v>222.41035856573706</v>
      </c>
      <c r="I29" s="74">
        <f>IF($C$4="National Currency",IF(B.Premiums_DATA!U27=0,0,B.Premiums_DATA!U27),IF($C$4="Current Exchange rate",IF(B.Premiums_DATA!U27=0,0,B.Premiums_DATA!U27/ECO!R30),IF($C$4="Constant Exchange rate",IF(B.Premiums_DATA!U27=0,0,B.Premiums_DATA!U27/ECO!R65))))</f>
        <v>338.16163915765503</v>
      </c>
      <c r="J29" s="74">
        <f>IF($C$4="National Currency",IF(B.Premiums_DATA!V27=0,0,B.Premiums_DATA!V27),IF($C$4="Current Exchange rate",IF(B.Premiums_DATA!V27=0,0,B.Premiums_DATA!V27/ECO!S30),IF($C$4="Constant Exchange rate",IF(B.Premiums_DATA!V27=0,0,B.Premiums_DATA!V27/ECO!S65))))</f>
        <v>375.07114399544685</v>
      </c>
      <c r="K29" s="74">
        <f>IF($C$4="National Currency",IF(B.Premiums_DATA!W27=0,0,B.Premiums_DATA!W27),IF($C$4="Current Exchange rate",IF(B.Premiums_DATA!W27=0,0,B.Premiums_DATA!W27/ECO!T30),IF($C$4="Constant Exchange rate",IF(B.Premiums_DATA!W27=0,0,B.Premiums_DATA!W27/ECO!T65))))</f>
        <v>233.49459305634605</v>
      </c>
      <c r="L29" s="74">
        <f>IF($C$4="National Currency",IF(B.Premiums_DATA!X27=0,0,B.Premiums_DATA!X27),IF($C$4="Current Exchange rate",IF(B.Premiums_DATA!X27=0,0,B.Premiums_DATA!X27/ECO!U30),IF($C$4="Constant Exchange rate",IF(B.Premiums_DATA!X27=0,0,B.Premiums_DATA!X27/ECO!U65))))</f>
        <v>198.10756972111557</v>
      </c>
      <c r="M29" s="74">
        <f>IF($C$4="National Currency",IF(B.Premiums_DATA!Y27=0,0,B.Premiums_DATA!Y27),IF($C$4="Current Exchange rate",IF(B.Premiums_DATA!Y27=0,0,B.Premiums_DATA!Y27/ECO!V30),IF($C$4="Constant Exchange rate",IF(B.Premiums_DATA!Y27=0,0,B.Premiums_DATA!Y27/ECO!V65))))</f>
        <v>264.59874786568014</v>
      </c>
      <c r="N29" s="74">
        <f>IF($C$4="National Currency",IF(B.Premiums_DATA!Z27=0,0,B.Premiums_DATA!Z27),IF($C$4="Current Exchange rate",IF(B.Premiums_DATA!Z27=0,0,B.Premiums_DATA!Z27/ECO!W30),IF($C$4="Constant Exchange rate",IF(B.Premiums_DATA!Z27=0,0,B.Premiums_DATA!Z27/ECO!W65))))</f>
        <v>290.15367103016507</v>
      </c>
      <c r="O29" s="74">
        <f>IF($C$4="National Currency",IF(B.Premiums_DATA!AA27=0,0,B.Premiums_DATA!AA27),IF($C$4="Current Exchange rate",IF(B.Premiums_DATA!AA27=0,0,B.Premiums_DATA!AA27/ECO!X30),IF($C$4="Constant Exchange rate",IF(B.Premiums_DATA!AA27=0,0,B.Premiums_DATA!AA27/ECO!X65))))</f>
        <v>402.53272623790548</v>
      </c>
      <c r="P29" s="74">
        <f>IF($C$4="National Currency",IF(B.Premiums_DATA!AB27=0,0,B.Premiums_DATA!AB27),IF($C$4="Current Exchange rate",IF(B.Premiums_DATA!AB27=0,0,B.Premiums_DATA!AB27/ECO!Y30),IF($C$4="Constant Exchange rate",IF(B.Premiums_DATA!AB27=0,0,B.Premiums_DATA!AB27/ECO!Y65))))</f>
        <v>294.90000000000003</v>
      </c>
      <c r="Q29" s="48">
        <f t="shared" si="1"/>
        <v>8.9288067317107723E-4</v>
      </c>
      <c r="R29" s="48">
        <f t="shared" si="2"/>
        <v>-0.26738875927889694</v>
      </c>
      <c r="S29" s="48">
        <f t="shared" si="3"/>
        <v>0.72010722881566935</v>
      </c>
    </row>
    <row r="30" spans="3:19" ht="15" x14ac:dyDescent="0.25">
      <c r="C30" s="256"/>
      <c r="D30" s="257"/>
      <c r="E30" s="45" t="s">
        <v>21</v>
      </c>
      <c r="F30" s="74">
        <f>IF($C$4="National Currency",IF(B.Premiums_DATA!R28=0,0,B.Premiums_DATA!R28),IF($C$4="Current Exchange rate",IF(B.Premiums_DATA!R28=0,0,B.Premiums_DATA!R28/ECO!O31),IF($C$4="Constant Exchange rate",IF(B.Premiums_DATA!R28=0,0,B.Premiums_DATA!R28/ECO!O66))))</f>
        <v>145.74017576702411</v>
      </c>
      <c r="G30" s="74">
        <f>IF($C$4="National Currency",IF(B.Premiums_DATA!S28=0,0,B.Premiums_DATA!S28),IF($C$4="Current Exchange rate",IF(B.Premiums_DATA!S28=0,0,B.Premiums_DATA!S28/ECO!P31),IF($C$4="Constant Exchange rate",IF(B.Premiums_DATA!S28=0,0,B.Premiums_DATA!S28/ECO!P66))))</f>
        <v>151.98725536545939</v>
      </c>
      <c r="H30" s="74">
        <f>IF($C$4="National Currency",IF(B.Premiums_DATA!T28=0,0,B.Premiums_DATA!T28),IF($C$4="Current Exchange rate",IF(B.Premiums_DATA!T28=0,0,B.Premiums_DATA!T28/ECO!Q31),IF($C$4="Constant Exchange rate",IF(B.Premiums_DATA!T28=0,0,B.Premiums_DATA!T28/ECO!Q66))))</f>
        <v>188.67924528301887</v>
      </c>
      <c r="I30" s="74">
        <f>IF($C$4="National Currency",IF(B.Premiums_DATA!U28=0,0,B.Premiums_DATA!U28),IF($C$4="Current Exchange rate",IF(B.Premiums_DATA!U28=0,0,B.Premiums_DATA!U28/ECO!R31),IF($C$4="Constant Exchange rate",IF(B.Premiums_DATA!U28=0,0,B.Premiums_DATA!U28/ECO!R66))))</f>
        <v>193.33799208013045</v>
      </c>
      <c r="J30" s="74">
        <f>IF($C$4="National Currency",IF(B.Premiums_DATA!V28=0,0,B.Premiums_DATA!V28),IF($C$4="Current Exchange rate",IF(B.Premiums_DATA!V28=0,0,B.Premiums_DATA!V28/ECO!S31),IF($C$4="Constant Exchange rate",IF(B.Premiums_DATA!V28=0,0,B.Premiums_DATA!V28/ECO!S66))))</f>
        <v>92.9</v>
      </c>
      <c r="K30" s="74">
        <f>IF($C$4="National Currency",IF(B.Premiums_DATA!W28=0,0,B.Premiums_DATA!W28),IF($C$4="Current Exchange rate",IF(B.Premiums_DATA!W28=0,0,B.Premiums_DATA!W28/ECO!T31),IF($C$4="Constant Exchange rate",IF(B.Premiums_DATA!W28=0,0,B.Premiums_DATA!W28/ECO!T66))))</f>
        <v>95</v>
      </c>
      <c r="L30" s="74">
        <f>IF($C$4="National Currency",IF(B.Premiums_DATA!X28=0,0,B.Premiums_DATA!X28),IF($C$4="Current Exchange rate",IF(B.Premiums_DATA!X28=0,0,B.Premiums_DATA!X28/ECO!U31),IF($C$4="Constant Exchange rate",IF(B.Premiums_DATA!X28=0,0,B.Premiums_DATA!X28/ECO!U66))))</f>
        <v>95</v>
      </c>
      <c r="M30" s="74">
        <f>IF($C$4="National Currency",IF(B.Premiums_DATA!Y28=0,0,B.Premiums_DATA!Y28),IF($C$4="Current Exchange rate",IF(B.Premiums_DATA!Y28=0,0,B.Premiums_DATA!Y28/ECO!V31),IF($C$4="Constant Exchange rate",IF(B.Premiums_DATA!Y28=0,0,B.Premiums_DATA!Y28/ECO!V66))))</f>
        <v>93.9</v>
      </c>
      <c r="N30" s="74">
        <f>IF($C$4="National Currency",IF(B.Premiums_DATA!Z28=0,0,B.Premiums_DATA!Z28),IF($C$4="Current Exchange rate",IF(B.Premiums_DATA!Z28=0,0,B.Premiums_DATA!Z28/ECO!W31),IF($C$4="Constant Exchange rate",IF(B.Premiums_DATA!Z28=0,0,B.Premiums_DATA!Z28/ECO!W66))))</f>
        <v>92.100000000000009</v>
      </c>
      <c r="O30" s="74">
        <f>IF($C$4="National Currency",IF(B.Premiums_DATA!AA28=0,0,B.Premiums_DATA!AA28),IF($C$4="Current Exchange rate",IF(B.Premiums_DATA!AA28=0,0,B.Premiums_DATA!AA28/ECO!X31),IF($C$4="Constant Exchange rate",IF(B.Premiums_DATA!AA28=0,0,B.Premiums_DATA!AA28/ECO!X66))))</f>
        <v>99.7</v>
      </c>
      <c r="P30" s="74">
        <f>IF($C$4="National Currency",IF(B.Premiums_DATA!AB28=0,0,B.Premiums_DATA!AB28),IF($C$4="Current Exchange rate",IF(B.Premiums_DATA!AB28=0,0,B.Premiums_DATA!AB28/ECO!Y31),IF($C$4="Constant Exchange rate",IF(B.Premiums_DATA!AB28=0,0,B.Premiums_DATA!AB28/ECO!Y66))))</f>
        <v>107.7</v>
      </c>
      <c r="Q30" s="48">
        <f t="shared" si="1"/>
        <v>3.2608765174813498E-4</v>
      </c>
      <c r="R30" s="48">
        <f t="shared" si="2"/>
        <v>8.0240722166499578E-2</v>
      </c>
      <c r="S30" s="48">
        <f t="shared" si="3"/>
        <v>-0.29138795393711747</v>
      </c>
    </row>
    <row r="31" spans="3:19" ht="15" x14ac:dyDescent="0.25">
      <c r="C31" s="256"/>
      <c r="D31" s="257"/>
      <c r="E31" s="45" t="s">
        <v>22</v>
      </c>
      <c r="F31" s="74">
        <f>IF($C$4="National Currency",IF(B.Premiums_DATA!R29=0,0,B.Premiums_DATA!R29),IF($C$4="Current Exchange rate",IF(B.Premiums_DATA!R29=0,0,B.Premiums_DATA!R29/ECO!O32),IF($C$4="Constant Exchange rate",IF(B.Premiums_DATA!R29=0,0,B.Premiums_DATA!R29/ECO!O67))))</f>
        <v>15907</v>
      </c>
      <c r="G31" s="74">
        <f>IF($C$4="National Currency",IF(B.Premiums_DATA!S29=0,0,B.Premiums_DATA!S29),IF($C$4="Current Exchange rate",IF(B.Premiums_DATA!S29=0,0,B.Premiums_DATA!S29/ECO!P32),IF($C$4="Constant Exchange rate",IF(B.Premiums_DATA!S29=0,0,B.Premiums_DATA!S29/ECO!P67))))</f>
        <v>15945</v>
      </c>
      <c r="H31" s="74">
        <f>IF($C$4="National Currency",IF(B.Premiums_DATA!T29=0,0,B.Premiums_DATA!T29),IF($C$4="Current Exchange rate",IF(B.Premiums_DATA!T29=0,0,B.Premiums_DATA!T29/ECO!Q32),IF($C$4="Constant Exchange rate",IF(B.Premiums_DATA!T29=0,0,B.Premiums_DATA!T29/ECO!Q67))))</f>
        <v>16415</v>
      </c>
      <c r="I31" s="74">
        <f>IF($C$4="National Currency",IF(B.Premiums_DATA!U29=0,0,B.Premiums_DATA!U29),IF($C$4="Current Exchange rate",IF(B.Premiums_DATA!U29=0,0,B.Premiums_DATA!U29/ECO!R32),IF($C$4="Constant Exchange rate",IF(B.Premiums_DATA!U29=0,0,B.Premiums_DATA!U29/ECO!R67))))</f>
        <v>16552</v>
      </c>
      <c r="J31" s="74">
        <f>IF($C$4="National Currency",IF(B.Premiums_DATA!V29=0,0,B.Premiums_DATA!V29),IF($C$4="Current Exchange rate",IF(B.Premiums_DATA!V29=0,0,B.Premiums_DATA!V29/ECO!S32),IF($C$4="Constant Exchange rate",IF(B.Premiums_DATA!V29=0,0,B.Premiums_DATA!V29/ECO!S67))))</f>
        <v>17205</v>
      </c>
      <c r="K31" s="74">
        <f>IF($C$4="National Currency",IF(B.Premiums_DATA!W29=0,0,B.Premiums_DATA!W29),IF($C$4="Current Exchange rate",IF(B.Premiums_DATA!W29=0,0,B.Premiums_DATA!W29/ECO!T32),IF($C$4="Constant Exchange rate",IF(B.Premiums_DATA!W29=0,0,B.Premiums_DATA!W29/ECO!T67))))</f>
        <v>16751</v>
      </c>
      <c r="L31" s="74">
        <f>IF($C$4="National Currency",IF(B.Premiums_DATA!X29=0,0,B.Premiums_DATA!X29),IF($C$4="Current Exchange rate",IF(B.Premiums_DATA!X29=0,0,B.Premiums_DATA!X29/ECO!U32),IF($C$4="Constant Exchange rate",IF(B.Premiums_DATA!X29=0,0,B.Premiums_DATA!X29/ECO!U67))))</f>
        <v>16905</v>
      </c>
      <c r="M31" s="74">
        <f>IF($C$4="National Currency",IF(B.Premiums_DATA!Y29=0,0,B.Premiums_DATA!Y29),IF($C$4="Current Exchange rate",IF(B.Premiums_DATA!Y29=0,0,B.Premiums_DATA!Y29/ECO!V32),IF($C$4="Constant Exchange rate",IF(B.Premiums_DATA!Y29=0,0,B.Premiums_DATA!Y29/ECO!V67))))</f>
        <v>16375.775000000001</v>
      </c>
      <c r="N31" s="74">
        <f>IF($C$4="National Currency",IF(B.Premiums_DATA!Z29=0,0,B.Premiums_DATA!Z29),IF($C$4="Current Exchange rate",IF(B.Premiums_DATA!Z29=0,0,B.Premiums_DATA!Z29/ECO!W32),IF($C$4="Constant Exchange rate",IF(B.Premiums_DATA!Z29=0,0,B.Premiums_DATA!Z29/ECO!W67))))</f>
        <v>16237</v>
      </c>
      <c r="O31" s="74">
        <f>IF($C$4="National Currency",IF(B.Premiums_DATA!AA29=0,0,B.Premiums_DATA!AA29),IF($C$4="Current Exchange rate",IF(B.Premiums_DATA!AA29=0,0,B.Premiums_DATA!AA29/ECO!X32),IF($C$4="Constant Exchange rate",IF(B.Premiums_DATA!AA29=0,0,B.Premiums_DATA!AA29/ECO!X67))))</f>
        <v>15807.868000000002</v>
      </c>
      <c r="P31" s="74">
        <f>IF($C$4="National Currency",IF(B.Premiums_DATA!AB29=0,0,B.Premiums_DATA!AB29),IF($C$4="Current Exchange rate",IF(B.Premiums_DATA!AB29=0,0,B.Premiums_DATA!AB29/ECO!Y32),IF($C$4="Constant Exchange rate",IF(B.Premiums_DATA!AB29=0,0,B.Premiums_DATA!AB29/ECO!Y67))))</f>
        <v>14807.370999999999</v>
      </c>
      <c r="Q31" s="48">
        <f t="shared" si="1"/>
        <v>4.4832876861220367E-2</v>
      </c>
      <c r="R31" s="48">
        <f t="shared" si="2"/>
        <v>-6.329107758237873E-2</v>
      </c>
      <c r="S31" s="48">
        <f t="shared" si="3"/>
        <v>-7.1347068046409556E-2</v>
      </c>
    </row>
    <row r="32" spans="3:19" ht="15" x14ac:dyDescent="0.25">
      <c r="C32" s="256"/>
      <c r="D32" s="257"/>
      <c r="E32" s="45" t="s">
        <v>23</v>
      </c>
      <c r="F32" s="74">
        <f>IF($C$4="National Currency",IF(B.Premiums_DATA!R30=0,0,B.Premiums_DATA!R30),IF($C$4="Current Exchange rate",IF(B.Premiums_DATA!R30=0,0,B.Premiums_DATA!R30/ECO!O33),IF($C$4="Constant Exchange rate",IF(B.Premiums_DATA!R30=0,0,B.Premiums_DATA!R30/ECO!O68))))</f>
        <v>3419.8186241981862</v>
      </c>
      <c r="G32" s="74">
        <f>IF($C$4="National Currency",IF(B.Premiums_DATA!S30=0,0,B.Premiums_DATA!S30),IF($C$4="Current Exchange rate",IF(B.Premiums_DATA!S30=0,0,B.Premiums_DATA!S30/ECO!P33),IF($C$4="Constant Exchange rate",IF(B.Premiums_DATA!S30=0,0,B.Premiums_DATA!S30/ECO!P68))))</f>
        <v>3474.3419597434195</v>
      </c>
      <c r="H32" s="74">
        <f>IF($C$4="National Currency",IF(B.Premiums_DATA!T30=0,0,B.Premiums_DATA!T30),IF($C$4="Current Exchange rate",IF(B.Premiums_DATA!T30=0,0,B.Premiums_DATA!T30/ECO!Q33),IF($C$4="Constant Exchange rate",IF(B.Premiums_DATA!T30=0,0,B.Premiums_DATA!T30/ECO!Q68))))</f>
        <v>3571.6655607166558</v>
      </c>
      <c r="I32" s="74">
        <f>IF($C$4="National Currency",IF(B.Premiums_DATA!U30=0,0,B.Premiums_DATA!U30),IF($C$4="Current Exchange rate",IF(B.Premiums_DATA!U30=0,0,B.Premiums_DATA!U30/ECO!R33),IF($C$4="Constant Exchange rate",IF(B.Premiums_DATA!U30=0,0,B.Premiums_DATA!U30/ECO!R68))))</f>
        <v>3632.8245963282461</v>
      </c>
      <c r="J32" s="74">
        <f>IF($C$4="National Currency",IF(B.Premiums_DATA!V30=0,0,B.Premiums_DATA!V30),IF($C$4="Current Exchange rate",IF(B.Premiums_DATA!V30=0,0,B.Premiums_DATA!V30/ECO!S33),IF($C$4="Constant Exchange rate",IF(B.Premiums_DATA!V30=0,0,B.Premiums_DATA!V30/ECO!S68))))</f>
        <v>3825.6135810661353</v>
      </c>
      <c r="K32" s="74">
        <f>IF($C$4="National Currency",IF(B.Premiums_DATA!W30=0,0,B.Premiums_DATA!W30),IF($C$4="Current Exchange rate",IF(B.Premiums_DATA!W30=0,0,B.Premiums_DATA!W30/ECO!T33),IF($C$4="Constant Exchange rate",IF(B.Premiums_DATA!W30=0,0,B.Premiums_DATA!W30/ECO!T68))))</f>
        <v>4049.090245520902</v>
      </c>
      <c r="L32" s="74">
        <f>IF($C$4="National Currency",IF(B.Premiums_DATA!X30=0,0,B.Premiums_DATA!X30),IF($C$4="Current Exchange rate",IF(B.Premiums_DATA!X30=0,0,B.Premiums_DATA!X30/ECO!U33),IF($C$4="Constant Exchange rate",IF(B.Premiums_DATA!X30=0,0,B.Premiums_DATA!X30/ECO!U68))))</f>
        <v>4261.3963724839641</v>
      </c>
      <c r="M32" s="74">
        <f>IF($C$4="National Currency",IF(B.Premiums_DATA!Y30=0,0,B.Premiums_DATA!Y30),IF($C$4="Current Exchange rate",IF(B.Premiums_DATA!Y30=0,0,B.Premiums_DATA!Y30/ECO!V33),IF($C$4="Constant Exchange rate",IF(B.Premiums_DATA!Y30=0,0,B.Premiums_DATA!Y30/ECO!V68))))</f>
        <v>4604.6927670869272</v>
      </c>
      <c r="N32" s="74">
        <f>IF($C$4="National Currency",IF(B.Premiums_DATA!Z30=0,0,B.Premiums_DATA!Z30),IF($C$4="Current Exchange rate",IF(B.Premiums_DATA!Z30=0,0,B.Premiums_DATA!Z30/ECO!W33),IF($C$4="Constant Exchange rate",IF(B.Premiums_DATA!Z30=0,0,B.Premiums_DATA!Z30/ECO!W68))))</f>
        <v>4836.4460296394609</v>
      </c>
      <c r="O32" s="74">
        <f>IF($C$4="National Currency",IF(B.Premiums_DATA!AA30=0,0,B.Premiums_DATA!AA30),IF($C$4="Current Exchange rate",IF(B.Premiums_DATA!AA30=0,0,B.Premiums_DATA!AA30/ECO!X33),IF($C$4="Constant Exchange rate",IF(B.Premiums_DATA!AA30=0,0,B.Premiums_DATA!AA30/ECO!X68))))</f>
        <v>5198.7178721521786</v>
      </c>
      <c r="P32" s="74">
        <f>IF($C$4="National Currency",IF(B.Premiums_DATA!AB30=0,0,B.Premiums_DATA!AB30),IF($C$4="Current Exchange rate",IF(B.Premiums_DATA!AB30=0,0,B.Premiums_DATA!AB30/ECO!Y33),IF($C$4="Constant Exchange rate",IF(B.Premiums_DATA!AB30=0,0,B.Premiums_DATA!AB30/ECO!Y68))))</f>
        <v>5445.7028312320281</v>
      </c>
      <c r="Q32" s="48">
        <f t="shared" si="1"/>
        <v>1.6488175007935212E-2</v>
      </c>
      <c r="R32" s="48">
        <f t="shared" si="2"/>
        <v>4.7508821435159332E-2</v>
      </c>
      <c r="S32" s="48">
        <f t="shared" si="3"/>
        <v>0.56740553875537159</v>
      </c>
    </row>
    <row r="33" spans="3:19" ht="15" x14ac:dyDescent="0.25">
      <c r="C33" s="256"/>
      <c r="D33" s="257"/>
      <c r="E33" s="45" t="s">
        <v>24</v>
      </c>
      <c r="F33" s="74">
        <f>IF($C$4="National Currency",IF(B.Premiums_DATA!R31=0,0,B.Premiums_DATA!R31),IF($C$4="Current Exchange rate",IF(B.Premiums_DATA!R31=0,0,B.Premiums_DATA!R31/ECO!O34),IF($C$4="Constant Exchange rate",IF(B.Premiums_DATA!R31=0,0,B.Premiums_DATA!R31/ECO!O69))))</f>
        <v>3475.6154638210242</v>
      </c>
      <c r="G33" s="74">
        <f>IF($C$4="National Currency",IF(B.Premiums_DATA!S31=0,0,B.Premiums_DATA!S31),IF($C$4="Current Exchange rate",IF(B.Premiums_DATA!S31=0,0,B.Premiums_DATA!S31/ECO!P34),IF($C$4="Constant Exchange rate",IF(B.Premiums_DATA!S31=0,0,B.Premiums_DATA!S31/ECO!P69))))</f>
        <v>3642.7033604792659</v>
      </c>
      <c r="H33" s="74">
        <f>IF($C$4="National Currency",IF(B.Premiums_DATA!T31=0,0,B.Premiums_DATA!T31),IF($C$4="Current Exchange rate",IF(B.Premiums_DATA!T31=0,0,B.Premiums_DATA!T31/ECO!Q34),IF($C$4="Constant Exchange rate",IF(B.Premiums_DATA!T31=0,0,B.Premiums_DATA!T31/ECO!Q69))))</f>
        <v>3801.6006739679865</v>
      </c>
      <c r="I33" s="74">
        <f>IF($C$4="National Currency",IF(B.Premiums_DATA!U31=0,0,B.Premiums_DATA!U31),IF($C$4="Current Exchange rate",IF(B.Premiums_DATA!U31=0,0,B.Premiums_DATA!U31/ECO!R34),IF($C$4="Constant Exchange rate",IF(B.Premiums_DATA!U31=0,0,B.Premiums_DATA!U31/ECO!R69))))</f>
        <v>4236.6376486005802</v>
      </c>
      <c r="J33" s="74">
        <f>IF($C$4="National Currency",IF(B.Premiums_DATA!V31=0,0,B.Premiums_DATA!V31),IF($C$4="Current Exchange rate",IF(B.Premiums_DATA!V31=0,0,B.Premiums_DATA!V31/ECO!S34),IF($C$4="Constant Exchange rate",IF(B.Premiums_DATA!V31=0,0,B.Premiums_DATA!V31/ECO!S69))))</f>
        <v>4635.6360572872791</v>
      </c>
      <c r="K33" s="74">
        <f>IF($C$4="National Currency",IF(B.Premiums_DATA!W31=0,0,B.Premiums_DATA!W31),IF($C$4="Current Exchange rate",IF(B.Premiums_DATA!W31=0,0,B.Premiums_DATA!W31/ECO!T34),IF($C$4="Constant Exchange rate",IF(B.Premiums_DATA!W31=0,0,B.Premiums_DATA!W31/ECO!T69))))</f>
        <v>4863.5682860619672</v>
      </c>
      <c r="L33" s="74">
        <f>IF($C$4="National Currency",IF(B.Premiums_DATA!X31=0,0,B.Premiums_DATA!X31),IF($C$4="Current Exchange rate",IF(B.Premiums_DATA!X31=0,0,B.Premiums_DATA!X31/ECO!U34),IF($C$4="Constant Exchange rate",IF(B.Premiums_DATA!X31=0,0,B.Premiums_DATA!X31/ECO!U69))))</f>
        <v>5240.803145183937</v>
      </c>
      <c r="M33" s="74">
        <f>IF($C$4="National Currency",IF(B.Premiums_DATA!Y31=0,0,B.Premiums_DATA!Y31),IF($C$4="Current Exchange rate",IF(B.Premiums_DATA!Y31=0,0,B.Premiums_DATA!Y31/ECO!V34),IF($C$4="Constant Exchange rate",IF(B.Premiums_DATA!Y31=0,0,B.Premiums_DATA!Y31/ECO!V69))))</f>
        <v>5704.3901525788633</v>
      </c>
      <c r="N33" s="74">
        <f>IF($C$4="National Currency",IF(B.Premiums_DATA!Z31=0,0,B.Premiums_DATA!Z31),IF($C$4="Current Exchange rate",IF(B.Premiums_DATA!Z31=0,0,B.Premiums_DATA!Z31/ECO!W34),IF($C$4="Constant Exchange rate",IF(B.Premiums_DATA!Z31=0,0,B.Premiums_DATA!Z31/ECO!W69))))</f>
        <v>5882.4768323504632</v>
      </c>
      <c r="O33" s="74">
        <f>IF($C$4="National Currency",IF(B.Premiums_DATA!AA31=0,0,B.Premiums_DATA!AA31),IF($C$4="Current Exchange rate",IF(B.Premiums_DATA!AA31=0,0,B.Premiums_DATA!AA31/ECO!X34),IF($C$4="Constant Exchange rate",IF(B.Premiums_DATA!AA31=0,0,B.Premiums_DATA!AA31/ECO!X69))))</f>
        <v>5924.5998315080033</v>
      </c>
      <c r="P33" s="74">
        <f>IF($C$4="National Currency",IF(B.Premiums_DATA!AB31=0,0,B.Premiums_DATA!AB31),IF($C$4="Current Exchange rate",IF(B.Premiums_DATA!AB31=0,0,B.Premiums_DATA!AB31/ECO!Y34),IF($C$4="Constant Exchange rate",IF(B.Premiums_DATA!AB31=0,0,B.Premiums_DATA!AB31/ECO!Y69))))</f>
        <v>5861.6493494336792</v>
      </c>
      <c r="Q33" s="48">
        <f t="shared" si="1"/>
        <v>1.7747553126534928E-2</v>
      </c>
      <c r="R33" s="48">
        <f t="shared" si="2"/>
        <v>-1.0625271556661597E-2</v>
      </c>
      <c r="S33" s="48">
        <f t="shared" si="3"/>
        <v>0.60914814338943857</v>
      </c>
    </row>
    <row r="34" spans="3:19" ht="15" x14ac:dyDescent="0.25">
      <c r="C34" s="256"/>
      <c r="D34" s="257"/>
      <c r="E34" s="45" t="s">
        <v>25</v>
      </c>
      <c r="F34" s="74">
        <f>IF($C$4="National Currency",IF(B.Premiums_DATA!R32=0,0,B.Premiums_DATA!R32),IF($C$4="Current Exchange rate",IF(B.Premiums_DATA!R32=0,0,B.Premiums_DATA!R32/ECO!O35),IF($C$4="Constant Exchange rate",IF(B.Premiums_DATA!R32=0,0,B.Premiums_DATA!R32/ECO!O70))))</f>
        <v>3682.6084113660609</v>
      </c>
      <c r="G34" s="74">
        <f>IF($C$4="National Currency",IF(B.Premiums_DATA!S32=0,0,B.Premiums_DATA!S32),IF($C$4="Current Exchange rate",IF(B.Premiums_DATA!S32=0,0,B.Premiums_DATA!S32/ECO!P35),IF($C$4="Constant Exchange rate",IF(B.Premiums_DATA!S32=0,0,B.Premiums_DATA!S32/ECO!P70))))</f>
        <v>3708.5788653129998</v>
      </c>
      <c r="H34" s="74">
        <f>IF($C$4="National Currency",IF(B.Premiums_DATA!T32=0,0,B.Premiums_DATA!T32),IF($C$4="Current Exchange rate",IF(B.Premiums_DATA!T32=0,0,B.Premiums_DATA!T32/ECO!Q35),IF($C$4="Constant Exchange rate",IF(B.Premiums_DATA!T32=0,0,B.Premiums_DATA!T32/ECO!Q70))))</f>
        <v>3689.6475588399999</v>
      </c>
      <c r="I34" s="74">
        <f>IF($C$4="National Currency",IF(B.Premiums_DATA!U32=0,0,B.Premiums_DATA!U32),IF($C$4="Current Exchange rate",IF(B.Premiums_DATA!U32=0,0,B.Premiums_DATA!U32/ECO!R35),IF($C$4="Constant Exchange rate",IF(B.Premiums_DATA!U32=0,0,B.Premiums_DATA!U32/ECO!R70))))</f>
        <v>3493.9946194199906</v>
      </c>
      <c r="J34" s="74">
        <f>IF($C$4="National Currency",IF(B.Premiums_DATA!V32=0,0,B.Premiums_DATA!V32),IF($C$4="Current Exchange rate",IF(B.Premiums_DATA!V32=0,0,B.Premiums_DATA!V32/ECO!S35),IF($C$4="Constant Exchange rate",IF(B.Premiums_DATA!V32=0,0,B.Premiums_DATA!V32/ECO!S70))))</f>
        <v>3380.9082308700008</v>
      </c>
      <c r="K34" s="74">
        <f>IF($C$4="National Currency",IF(B.Premiums_DATA!W32=0,0,B.Premiums_DATA!W32),IF($C$4="Current Exchange rate",IF(B.Premiums_DATA!W32=0,0,B.Premiums_DATA!W32/ECO!T35),IF($C$4="Constant Exchange rate",IF(B.Premiums_DATA!W32=0,0,B.Premiums_DATA!W32/ECO!T70))))</f>
        <v>3164.9389884381089</v>
      </c>
      <c r="L34" s="74">
        <f>IF($C$4="National Currency",IF(B.Premiums_DATA!X32=0,0,B.Premiums_DATA!X32),IF($C$4="Current Exchange rate",IF(B.Premiums_DATA!X32=0,0,B.Premiums_DATA!X32/ECO!U35),IF($C$4="Constant Exchange rate",IF(B.Premiums_DATA!X32=0,0,B.Premiums_DATA!X32/ECO!U70))))</f>
        <v>3181.3796886483096</v>
      </c>
      <c r="M34" s="74">
        <f>IF($C$4="National Currency",IF(B.Premiums_DATA!Y32=0,0,B.Premiums_DATA!Y32),IF($C$4="Current Exchange rate",IF(B.Premiums_DATA!Y32=0,0,B.Premiums_DATA!Y32/ECO!V35),IF($C$4="Constant Exchange rate",IF(B.Premiums_DATA!Y32=0,0,B.Premiums_DATA!Y32/ECO!V70))))</f>
        <v>3151.3115656290884</v>
      </c>
      <c r="N34" s="74">
        <f>IF($C$4="National Currency",IF(B.Premiums_DATA!Z32=0,0,B.Premiums_DATA!Z32),IF($C$4="Current Exchange rate",IF(B.Premiums_DATA!Z32=0,0,B.Premiums_DATA!Z32/ECO!W35),IF($C$4="Constant Exchange rate",IF(B.Premiums_DATA!Z32=0,0,B.Premiums_DATA!Z32/ECO!W70))))</f>
        <v>2994.2807673407701</v>
      </c>
      <c r="O34" s="74">
        <f>IF($C$4="National Currency",IF(B.Premiums_DATA!AA32=0,0,B.Premiums_DATA!AA32),IF($C$4="Current Exchange rate",IF(B.Premiums_DATA!AA32=0,0,B.Premiums_DATA!AA32/ECO!X35),IF($C$4="Constant Exchange rate",IF(B.Premiums_DATA!AA32=0,0,B.Premiums_DATA!AA32/ECO!X70))))</f>
        <v>2857.7045988100003</v>
      </c>
      <c r="P34" s="74">
        <f>IF($C$4="National Currency",IF(B.Premiums_DATA!AB32=0,0,B.Premiums_DATA!AB32),IF($C$4="Current Exchange rate",IF(B.Premiums_DATA!AB32=0,0,B.Premiums_DATA!AB32/ECO!Y35),IF($C$4="Constant Exchange rate",IF(B.Premiums_DATA!AB32=0,0,B.Premiums_DATA!AB32/ECO!Y70))))</f>
        <v>2839.9000792599991</v>
      </c>
      <c r="Q34" s="48">
        <f t="shared" si="1"/>
        <v>8.5984804832426702E-3</v>
      </c>
      <c r="R34" s="48">
        <f t="shared" si="2"/>
        <v>-6.2303568946263654E-3</v>
      </c>
      <c r="S34" s="48">
        <f t="shared" si="3"/>
        <v>-0.23423495026030283</v>
      </c>
    </row>
    <row r="35" spans="3:19" ht="15" x14ac:dyDescent="0.25">
      <c r="C35" s="256"/>
      <c r="D35" s="257"/>
      <c r="E35" s="45" t="s">
        <v>26</v>
      </c>
      <c r="F35" s="74">
        <f>IF($C$4="National Currency",IF(B.Premiums_DATA!R33=0,0,B.Premiums_DATA!R33),IF($C$4="Current Exchange rate",IF(B.Premiums_DATA!R33=0,0,B.Premiums_DATA!R33/ECO!O36),IF($C$4="Constant Exchange rate",IF(B.Premiums_DATA!R33=0,0,B.Premiums_DATA!R33/ECO!O71))))</f>
        <v>428.86059867428412</v>
      </c>
      <c r="G35" s="74">
        <f>IF($C$4="National Currency",IF(B.Premiums_DATA!S33=0,0,B.Premiums_DATA!S33),IF($C$4="Current Exchange rate",IF(B.Premiums_DATA!S33=0,0,B.Premiums_DATA!S33/ECO!P36),IF($C$4="Constant Exchange rate",IF(B.Premiums_DATA!S33=0,0,B.Premiums_DATA!S33/ECO!P71))))</f>
        <v>526.5179616108968</v>
      </c>
      <c r="H35" s="74">
        <f>IF($C$4="National Currency",IF(B.Premiums_DATA!T33=0,0,B.Premiums_DATA!T33),IF($C$4="Current Exchange rate",IF(B.Premiums_DATA!T33=0,0,B.Premiums_DATA!T33/ECO!Q36),IF($C$4="Constant Exchange rate",IF(B.Premiums_DATA!T33=0,0,B.Premiums_DATA!T33/ECO!Q71))))</f>
        <v>798.21763183724443</v>
      </c>
      <c r="I35" s="74">
        <f>IF($C$4="National Currency",IF(B.Premiums_DATA!U33=0,0,B.Premiums_DATA!U33),IF($C$4="Current Exchange rate",IF(B.Premiums_DATA!U33=0,0,B.Premiums_DATA!U33/ECO!R36),IF($C$4="Constant Exchange rate",IF(B.Premiums_DATA!U33=0,0,B.Premiums_DATA!U33/ECO!R71))))</f>
        <v>1160.957437315963</v>
      </c>
      <c r="J35" s="74">
        <f>IF($C$4="National Currency",IF(B.Premiums_DATA!V33=0,0,B.Premiums_DATA!V33),IF($C$4="Current Exchange rate",IF(B.Premiums_DATA!V33=0,0,B.Premiums_DATA!V33/ECO!S36),IF($C$4="Constant Exchange rate",IF(B.Premiums_DATA!V33=0,0,B.Premiums_DATA!V33/ECO!S71))))</f>
        <v>1581.6007852235209</v>
      </c>
      <c r="K35" s="74">
        <f>IF($C$4="National Currency",IF(B.Premiums_DATA!W33=0,0,B.Premiums_DATA!W33),IF($C$4="Current Exchange rate",IF(B.Premiums_DATA!W33=0,0,B.Premiums_DATA!W33/ECO!T36),IF($C$4="Constant Exchange rate",IF(B.Premiums_DATA!W33=0,0,B.Premiums_DATA!W33/ECO!T71))))</f>
        <v>1484.8398322477021</v>
      </c>
      <c r="L35" s="74">
        <f>IF($C$4="National Currency",IF(B.Premiums_DATA!X33=0,0,B.Premiums_DATA!X33),IF($C$4="Current Exchange rate",IF(B.Premiums_DATA!X33=0,0,B.Premiums_DATA!X33/ECO!U36),IF($C$4="Constant Exchange rate",IF(B.Premiums_DATA!X33=0,0,B.Premiums_DATA!X33/ECO!U71))))</f>
        <v>1476.4031408940839</v>
      </c>
      <c r="M35" s="74">
        <f>IF($C$4="National Currency",IF(B.Premiums_DATA!Y33=0,0,B.Premiums_DATA!Y33),IF($C$4="Current Exchange rate",IF(B.Premiums_DATA!Y33=0,0,B.Premiums_DATA!Y33/ECO!V36),IF($C$4="Constant Exchange rate",IF(B.Premiums_DATA!Y33=0,0,B.Premiums_DATA!Y33/ECO!V71))))</f>
        <v>1350.9190684393682</v>
      </c>
      <c r="N35" s="74">
        <f>IF($C$4="National Currency",IF(B.Premiums_DATA!Z33=0,0,B.Premiums_DATA!Z33),IF($C$4="Current Exchange rate",IF(B.Premiums_DATA!Z33=0,0,B.Premiums_DATA!Z33/ECO!W36),IF($C$4="Constant Exchange rate",IF(B.Premiums_DATA!Z33=0,0,B.Premiums_DATA!Z33/ECO!W71))))</f>
        <v>1266.6235388596413</v>
      </c>
      <c r="O35" s="74">
        <f>IF($C$4="National Currency",IF(B.Premiums_DATA!AA33=0,0,B.Premiums_DATA!AA33),IF($C$4="Current Exchange rate",IF(B.Premiums_DATA!AA33=0,0,B.Premiums_DATA!AA33/ECO!X36),IF($C$4="Constant Exchange rate",IF(B.Premiums_DATA!AA33=0,0,B.Premiums_DATA!AA33/ECO!X71))))</f>
        <v>1436.4905862407425</v>
      </c>
      <c r="P35" s="74">
        <f>IF($C$4="National Currency",IF(B.Premiums_DATA!AB33=0,0,B.Premiums_DATA!AB33),IF($C$4="Current Exchange rate",IF(B.Premiums_DATA!AB33=0,0,B.Premiums_DATA!AB33/ECO!Y36),IF($C$4="Constant Exchange rate",IF(B.Premiums_DATA!AB33=0,0,B.Premiums_DATA!AB33/ECO!Y71))))</f>
        <v>1429.9768002141518</v>
      </c>
      <c r="Q35" s="48">
        <f t="shared" si="1"/>
        <v>4.3295986707162929E-3</v>
      </c>
      <c r="R35" s="48">
        <f t="shared" si="2"/>
        <v>-4.5345135491886568E-3</v>
      </c>
      <c r="S35" s="48">
        <f t="shared" si="3"/>
        <v>1.7159126648578082</v>
      </c>
    </row>
    <row r="36" spans="3:19" ht="15" x14ac:dyDescent="0.25">
      <c r="C36" s="256"/>
      <c r="D36" s="257"/>
      <c r="E36" s="45" t="s">
        <v>27</v>
      </c>
      <c r="F36" s="74">
        <f>IF($C$4="National Currency",IF(B.Premiums_DATA!R34=0,0,B.Premiums_DATA!R34),IF($C$4="Current Exchange rate",IF(B.Premiums_DATA!R34=0,0,B.Premiums_DATA!R34/ECO!O37),IF($C$4="Constant Exchange rate",IF(B.Premiums_DATA!R34=0,0,B.Premiums_DATA!R34/ECO!O72))))</f>
        <v>5175.8756520813367</v>
      </c>
      <c r="G36" s="74">
        <f>IF($C$4="National Currency",IF(B.Premiums_DATA!S34=0,0,B.Premiums_DATA!S34),IF($C$4="Current Exchange rate",IF(B.Premiums_DATA!S34=0,0,B.Premiums_DATA!S34/ECO!P37),IF($C$4="Constant Exchange rate",IF(B.Premiums_DATA!S34=0,0,B.Premiums_DATA!S34/ECO!P72))))</f>
        <v>5754.9238794847224</v>
      </c>
      <c r="H36" s="74">
        <f>IF($C$4="National Currency",IF(B.Premiums_DATA!T34=0,0,B.Premiums_DATA!T34),IF($C$4="Current Exchange rate",IF(B.Premiums_DATA!T34=0,0,B.Premiums_DATA!T34/ECO!Q37),IF($C$4="Constant Exchange rate",IF(B.Premiums_DATA!T34=0,0,B.Premiums_DATA!T34/ECO!Q72))))</f>
        <v>5925.6893431278604</v>
      </c>
      <c r="I36" s="74">
        <f>IF($C$4="National Currency",IF(B.Premiums_DATA!U34=0,0,B.Premiums_DATA!U34),IF($C$4="Current Exchange rate",IF(B.Premiums_DATA!U34=0,0,B.Premiums_DATA!U34/ECO!R37),IF($C$4="Constant Exchange rate",IF(B.Premiums_DATA!U34=0,0,B.Premiums_DATA!U34/ECO!R72))))</f>
        <v>5608.3253486638987</v>
      </c>
      <c r="J36" s="74">
        <f>IF($C$4="National Currency",IF(B.Premiums_DATA!V34=0,0,B.Premiums_DATA!V34),IF($C$4="Current Exchange rate",IF(B.Premiums_DATA!V34=0,0,B.Premiums_DATA!V34/ECO!S37),IF($C$4="Constant Exchange rate",IF(B.Premiums_DATA!V34=0,0,B.Premiums_DATA!V34/ECO!S72))))</f>
        <v>5639.4123283296067</v>
      </c>
      <c r="K36" s="74">
        <f>IF($C$4="National Currency",IF(B.Premiums_DATA!W34=0,0,B.Premiums_DATA!W34),IF($C$4="Current Exchange rate",IF(B.Premiums_DATA!W34=0,0,B.Premiums_DATA!W34/ECO!T37),IF($C$4="Constant Exchange rate",IF(B.Premiums_DATA!W34=0,0,B.Premiums_DATA!W34/ECO!T72))))</f>
        <v>5311.2956456936008</v>
      </c>
      <c r="L36" s="74">
        <f>IF($C$4="National Currency",IF(B.Premiums_DATA!X34=0,0,B.Premiums_DATA!X34),IF($C$4="Current Exchange rate",IF(B.Premiums_DATA!X34=0,0,B.Premiums_DATA!X34/ECO!U37),IF($C$4="Constant Exchange rate",IF(B.Premiums_DATA!X34=0,0,B.Premiums_DATA!X34/ECO!U72))))</f>
        <v>5670.4993079953156</v>
      </c>
      <c r="M36" s="74">
        <f>IF($C$4="National Currency",IF(B.Premiums_DATA!Y34=0,0,B.Premiums_DATA!Y34),IF($C$4="Current Exchange rate",IF(B.Premiums_DATA!Y34=0,0,B.Premiums_DATA!Y34/ECO!V37),IF($C$4="Constant Exchange rate",IF(B.Premiums_DATA!Y34=0,0,B.Premiums_DATA!Y34/ECO!V72))))</f>
        <v>5549.6646438837424</v>
      </c>
      <c r="N36" s="74">
        <f>IF($C$4="National Currency",IF(B.Premiums_DATA!Z34=0,0,B.Premiums_DATA!Z34),IF($C$4="Current Exchange rate",IF(B.Premiums_DATA!Z34=0,0,B.Premiums_DATA!Z34/ECO!W37),IF($C$4="Constant Exchange rate",IF(B.Premiums_DATA!Z34=0,0,B.Premiums_DATA!Z34/ECO!W72))))</f>
        <v>5615.8841690620675</v>
      </c>
      <c r="O36" s="74">
        <f>IF($C$4="National Currency",IF(B.Premiums_DATA!AA34=0,0,B.Premiums_DATA!AA34),IF($C$4="Current Exchange rate",IF(B.Premiums_DATA!AA34=0,0,B.Premiums_DATA!AA34/ECO!X37),IF($C$4="Constant Exchange rate",IF(B.Premiums_DATA!AA34=0,0,B.Premiums_DATA!AA34/ECO!X72))))</f>
        <v>5844.2457148940694</v>
      </c>
      <c r="P36" s="74">
        <f>IF($C$4="National Currency",IF(B.Premiums_DATA!AB34=0,0,B.Premiums_DATA!AB34),IF($C$4="Current Exchange rate",IF(B.Premiums_DATA!AB34=0,0,B.Premiums_DATA!AB34/ECO!Y37),IF($C$4="Constant Exchange rate",IF(B.Premiums_DATA!AB34=0,0,B.Premiums_DATA!AB34/ECO!Y72))))</f>
        <v>6120.6217395933136</v>
      </c>
      <c r="Q36" s="48">
        <f t="shared" si="1"/>
        <v>1.8531654320358113E-2</v>
      </c>
      <c r="R36" s="48">
        <f t="shared" si="2"/>
        <v>4.7290281446397797E-2</v>
      </c>
      <c r="S36" s="48">
        <f t="shared" si="3"/>
        <v>6.3545212372354554E-2</v>
      </c>
    </row>
    <row r="37" spans="3:19" ht="15" x14ac:dyDescent="0.25">
      <c r="C37" s="256"/>
      <c r="D37" s="257"/>
      <c r="E37" s="45" t="s">
        <v>28</v>
      </c>
      <c r="F37" s="74">
        <f>IF($C$4="National Currency",IF(B.Premiums_DATA!R35=0,0,B.Premiums_DATA!R35),IF($C$4="Current Exchange rate",IF(B.Premiums_DATA!R35=0,0,B.Premiums_DATA!R35/ECO!O38),IF($C$4="Constant Exchange rate",IF(B.Premiums_DATA!R35=0,0,B.Premiums_DATA!R35/ECO!O73))))</f>
        <v>737.61892839258894</v>
      </c>
      <c r="G37" s="74">
        <f>IF($C$4="National Currency",IF(B.Premiums_DATA!S35=0,0,B.Premiums_DATA!S35),IF($C$4="Current Exchange rate",IF(B.Premiums_DATA!S35=0,0,B.Premiums_DATA!S35/ECO!P38),IF($C$4="Constant Exchange rate",IF(B.Premiums_DATA!S35=0,0,B.Premiums_DATA!S35/ECO!P73))))</f>
        <v>795.34718744783845</v>
      </c>
      <c r="H37" s="74">
        <f>IF($C$4="National Currency",IF(B.Premiums_DATA!T35=0,0,B.Premiums_DATA!T35),IF($C$4="Current Exchange rate",IF(B.Premiums_DATA!T35=0,0,B.Premiums_DATA!T35/ECO!Q38),IF($C$4="Constant Exchange rate",IF(B.Premiums_DATA!T35=0,0,B.Premiums_DATA!T35/ECO!Q73))))</f>
        <v>847.71323652144883</v>
      </c>
      <c r="I37" s="74">
        <f>IF($C$4="National Currency",IF(B.Premiums_DATA!U35=0,0,B.Premiums_DATA!U35),IF($C$4="Current Exchange rate",IF(B.Premiums_DATA!U35=0,0,B.Premiums_DATA!U35/ECO!R38),IF($C$4="Constant Exchange rate",IF(B.Premiums_DATA!U35=0,0,B.Premiums_DATA!U35/ECO!R73))))</f>
        <v>917</v>
      </c>
      <c r="J37" s="74">
        <f>IF($C$4="National Currency",IF(B.Premiums_DATA!V35=0,0,B.Premiums_DATA!V35),IF($C$4="Current Exchange rate",IF(B.Premiums_DATA!V35=0,0,B.Premiums_DATA!V35/ECO!S38),IF($C$4="Constant Exchange rate",IF(B.Premiums_DATA!V35=0,0,B.Premiums_DATA!V35/ECO!S73))))</f>
        <v>987</v>
      </c>
      <c r="K37" s="74">
        <f>IF($C$4="National Currency",IF(B.Premiums_DATA!W35=0,0,B.Premiums_DATA!W35),IF($C$4="Current Exchange rate",IF(B.Premiums_DATA!W35=0,0,B.Premiums_DATA!W35/ECO!T38),IF($C$4="Constant Exchange rate",IF(B.Premiums_DATA!W35=0,0,B.Premiums_DATA!W35/ECO!T73))))</f>
        <v>1025</v>
      </c>
      <c r="L37" s="74">
        <f>IF($C$4="National Currency",IF(B.Premiums_DATA!X35=0,0,B.Premiums_DATA!X35),IF($C$4="Current Exchange rate",IF(B.Premiums_DATA!X35=0,0,B.Premiums_DATA!X35/ECO!U38),IF($C$4="Constant Exchange rate",IF(B.Premiums_DATA!X35=0,0,B.Premiums_DATA!X35/ECO!U73))))</f>
        <v>1028</v>
      </c>
      <c r="M37" s="74">
        <f>IF($C$4="National Currency",IF(B.Premiums_DATA!Y35=0,0,B.Premiums_DATA!Y35),IF($C$4="Current Exchange rate",IF(B.Premiums_DATA!Y35=0,0,B.Premiums_DATA!Y35/ECO!V38),IF($C$4="Constant Exchange rate",IF(B.Premiums_DATA!Y35=0,0,B.Premiums_DATA!Y35/ECO!V73))))</f>
        <v>1014</v>
      </c>
      <c r="N37" s="74">
        <f>IF($C$4="National Currency",IF(B.Premiums_DATA!Z35=0,0,B.Premiums_DATA!Z35),IF($C$4="Current Exchange rate",IF(B.Premiums_DATA!Z35=0,0,B.Premiums_DATA!Z35/ECO!W38),IF($C$4="Constant Exchange rate",IF(B.Premiums_DATA!Z35=0,0,B.Premiums_DATA!Z35/ECO!W73))))</f>
        <v>972</v>
      </c>
      <c r="O37" s="74">
        <f>IF($C$4="National Currency",IF(B.Premiums_DATA!AA35=0,0,B.Premiums_DATA!AA35),IF($C$4="Current Exchange rate",IF(B.Premiums_DATA!AA35=0,0,B.Premiums_DATA!AA35/ECO!X38),IF($C$4="Constant Exchange rate",IF(B.Premiums_DATA!AA35=0,0,B.Premiums_DATA!AA35/ECO!X73))))</f>
        <v>920.52944099999991</v>
      </c>
      <c r="P37" s="74">
        <f>IF($C$4="National Currency",IF(B.Premiums_DATA!AB35=0,0,B.Premiums_DATA!AB35),IF($C$4="Current Exchange rate",IF(B.Premiums_DATA!AB35=0,0,B.Premiums_DATA!AB35/ECO!Y38),IF($C$4="Constant Exchange rate",IF(B.Premiums_DATA!AB35=0,0,B.Premiums_DATA!AB35/ECO!Y73))))</f>
        <v>907.64773100000002</v>
      </c>
      <c r="Q37" s="48">
        <f t="shared" si="1"/>
        <v>2.7481217940233324E-3</v>
      </c>
      <c r="R37" s="48">
        <f t="shared" si="2"/>
        <v>-1.3993805549560756E-2</v>
      </c>
      <c r="S37" s="48">
        <f t="shared" si="3"/>
        <v>0.14119688272554121</v>
      </c>
    </row>
    <row r="38" spans="3:19" ht="15" x14ac:dyDescent="0.25">
      <c r="C38" s="256"/>
      <c r="D38" s="257"/>
      <c r="E38" s="45" t="s">
        <v>43</v>
      </c>
      <c r="F38" s="74">
        <f>IF($C$4="National Currency",IF(B.Premiums_DATA!R36=0,0,B.Premiums_DATA!R36),IF($C$4="Current Exchange rate",IF(B.Premiums_DATA!R36=0,0,B.Premiums_DATA!R36/ECO!O39),IF($C$4="Constant Exchange rate",IF(B.Premiums_DATA!R36=0,0,B.Premiums_DATA!R36/ECO!O74))))</f>
        <v>0</v>
      </c>
      <c r="G38" s="74">
        <f>IF($C$4="National Currency",IF(B.Premiums_DATA!S36=0,0,B.Premiums_DATA!S36),IF($C$4="Current Exchange rate",IF(B.Premiums_DATA!S36=0,0,B.Premiums_DATA!S36/ECO!P39),IF($C$4="Constant Exchange rate",IF(B.Premiums_DATA!S36=0,0,B.Premiums_DATA!S36/ECO!P74))))</f>
        <v>0</v>
      </c>
      <c r="H38" s="74">
        <f>IF($C$4="National Currency",IF(B.Premiums_DATA!T36=0,0,B.Premiums_DATA!T36),IF($C$4="Current Exchange rate",IF(B.Premiums_DATA!T36=0,0,B.Premiums_DATA!T36/ECO!Q39),IF($C$4="Constant Exchange rate",IF(B.Premiums_DATA!T36=0,0,B.Premiums_DATA!T36/ECO!Q74))))</f>
        <v>0</v>
      </c>
      <c r="I38" s="74">
        <f>IF($C$4="National Currency",IF(B.Premiums_DATA!U36=0,0,B.Premiums_DATA!U36),IF($C$4="Current Exchange rate",IF(B.Premiums_DATA!U36=0,0,B.Premiums_DATA!U36/ECO!R39),IF($C$4="Constant Exchange rate",IF(B.Premiums_DATA!U36=0,0,B.Premiums_DATA!U36/ECO!R74))))</f>
        <v>0</v>
      </c>
      <c r="J38" s="74">
        <f>IF($C$4="National Currency",IF(B.Premiums_DATA!V36=0,0,B.Premiums_DATA!V36),IF($C$4="Current Exchange rate",IF(B.Premiums_DATA!V36=0,0,B.Premiums_DATA!V36/ECO!S39),IF($C$4="Constant Exchange rate",IF(B.Premiums_DATA!V36=0,0,B.Premiums_DATA!V36/ECO!S74))))</f>
        <v>0</v>
      </c>
      <c r="K38" s="74">
        <f>IF($C$4="National Currency",IF(B.Premiums_DATA!W36=0,0,B.Premiums_DATA!W36),IF($C$4="Current Exchange rate",IF(B.Premiums_DATA!W36=0,0,B.Premiums_DATA!W36/ECO!T39),IF($C$4="Constant Exchange rate",IF(B.Premiums_DATA!W36=0,0,B.Premiums_DATA!W36/ECO!T74))))</f>
        <v>0</v>
      </c>
      <c r="L38" s="74">
        <f>IF($C$4="National Currency",IF(B.Premiums_DATA!X36=0,0,B.Premiums_DATA!X36),IF($C$4="Current Exchange rate",IF(B.Premiums_DATA!X36=0,0,B.Premiums_DATA!X36/ECO!U39),IF($C$4="Constant Exchange rate",IF(B.Premiums_DATA!X36=0,0,B.Premiums_DATA!X36/ECO!U74))))</f>
        <v>0</v>
      </c>
      <c r="M38" s="74">
        <f>IF($C$4="National Currency",IF(B.Premiums_DATA!Y36=0,0,B.Premiums_DATA!Y36),IF($C$4="Current Exchange rate",IF(B.Premiums_DATA!Y36=0,0,B.Premiums_DATA!Y36/ECO!V39),IF($C$4="Constant Exchange rate",IF(B.Premiums_DATA!Y36=0,0,B.Premiums_DATA!Y36/ECO!V74))))</f>
        <v>0</v>
      </c>
      <c r="N38" s="74">
        <f>IF($C$4="National Currency",IF(B.Premiums_DATA!Z36=0,0,B.Premiums_DATA!Z36),IF($C$4="Current Exchange rate",IF(B.Premiums_DATA!Z36=0,0,B.Premiums_DATA!Z36/ECO!W39),IF($C$4="Constant Exchange rate",IF(B.Premiums_DATA!Z36=0,0,B.Premiums_DATA!Z36/ECO!W74))))</f>
        <v>0</v>
      </c>
      <c r="O38" s="74">
        <f>IF($C$4="National Currency",IF(B.Premiums_DATA!AA36=0,0,B.Premiums_DATA!AA36),IF($C$4="Current Exchange rate",IF(B.Premiums_DATA!AA36=0,0,B.Premiums_DATA!AA36/ECO!X39),IF($C$4="Constant Exchange rate",IF(B.Premiums_DATA!AA36=0,0,B.Premiums_DATA!AA36/ECO!X74))))</f>
        <v>901.8</v>
      </c>
      <c r="P38" s="74">
        <f>IF($C$4="National Currency",IF(B.Premiums_DATA!AB36=0,0,B.Premiums_DATA!AB36),IF($C$4="Current Exchange rate",IF(B.Premiums_DATA!AB36=0,0,B.Premiums_DATA!AB36/ECO!Y39),IF($C$4="Constant Exchange rate",IF(B.Premiums_DATA!AB36=0,0,B.Premiums_DATA!AB36/ECO!Y74))))</f>
        <v>929</v>
      </c>
      <c r="Q38" s="48">
        <f t="shared" si="1"/>
        <v>2.8127709236213314E-3</v>
      </c>
      <c r="R38" s="48">
        <f t="shared" si="2"/>
        <v>3.0161898425371536E-2</v>
      </c>
      <c r="S38" s="48" t="e">
        <f t="shared" si="3"/>
        <v>#DIV/0!</v>
      </c>
    </row>
    <row r="39" spans="3:19" ht="15" x14ac:dyDescent="0.25">
      <c r="C39" s="256"/>
      <c r="D39" s="257"/>
      <c r="E39" s="45" t="s">
        <v>30</v>
      </c>
      <c r="F39" s="74">
        <f>IF($C$4="National Currency",IF(B.Premiums_DATA!R37=0,0,B.Premiums_DATA!R37),IF($C$4="Current Exchange rate",IF(B.Premiums_DATA!R37=0,0,B.Premiums_DATA!R37/ECO!O40),IF($C$4="Constant Exchange rate",IF(B.Premiums_DATA!R37=0,0,B.Premiums_DATA!R37/ECO!O75))))</f>
        <v>1733.8029661016951</v>
      </c>
      <c r="G39" s="74">
        <f>IF($C$4="National Currency",IF(B.Premiums_DATA!S37=0,0,B.Premiums_DATA!S37),IF($C$4="Current Exchange rate",IF(B.Premiums_DATA!S37=0,0,B.Premiums_DATA!S37/ECO!P40),IF($C$4="Constant Exchange rate",IF(B.Premiums_DATA!S37=0,0,B.Premiums_DATA!S37/ECO!P75))))</f>
        <v>2048.7288135593221</v>
      </c>
      <c r="H39" s="74">
        <f>IF($C$4="National Currency",IF(B.Premiums_DATA!T37=0,0,B.Premiums_DATA!T37),IF($C$4="Current Exchange rate",IF(B.Premiums_DATA!T37=0,0,B.Premiums_DATA!T37/ECO!Q40),IF($C$4="Constant Exchange rate",IF(B.Premiums_DATA!T37=0,0,B.Premiums_DATA!T37/ECO!Q75))))</f>
        <v>2576.9774011299437</v>
      </c>
      <c r="I39" s="74">
        <f>IF($C$4="National Currency",IF(B.Premiums_DATA!U37=0,0,B.Premiums_DATA!U37),IF($C$4="Current Exchange rate",IF(B.Premiums_DATA!U37=0,0,B.Premiums_DATA!U37/ECO!R40),IF($C$4="Constant Exchange rate",IF(B.Premiums_DATA!U37=0,0,B.Premiums_DATA!U37/ECO!R75))))</f>
        <v>2959.3926553672318</v>
      </c>
      <c r="J39" s="74">
        <f>IF($C$4="National Currency",IF(B.Premiums_DATA!V37=0,0,B.Premiums_DATA!V37),IF($C$4="Current Exchange rate",IF(B.Premiums_DATA!V37=0,0,B.Premiums_DATA!V37/ECO!S40),IF($C$4="Constant Exchange rate",IF(B.Premiums_DATA!V37=0,0,B.Premiums_DATA!V37/ECO!S75))))</f>
        <v>3133.4745762711864</v>
      </c>
      <c r="K39" s="74">
        <f>IF($C$4="National Currency",IF(B.Premiums_DATA!W37=0,0,B.Premiums_DATA!W37),IF($C$4="Current Exchange rate",IF(B.Premiums_DATA!W37=0,0,B.Premiums_DATA!W37/ECO!T40),IF($C$4="Constant Exchange rate",IF(B.Premiums_DATA!W37=0,0,B.Premiums_DATA!W37/ECO!T75))))</f>
        <v>3195.9745762711868</v>
      </c>
      <c r="L39" s="74">
        <f>IF($C$4="National Currency",IF(B.Premiums_DATA!X37=0,0,B.Premiums_DATA!X37),IF($C$4="Current Exchange rate",IF(B.Premiums_DATA!X37=0,0,B.Premiums_DATA!X37/ECO!U40),IF($C$4="Constant Exchange rate",IF(B.Premiums_DATA!X37=0,0,B.Premiums_DATA!X37/ECO!U75))))</f>
        <v>3607.6977401129943</v>
      </c>
      <c r="M39" s="74">
        <f>IF($C$4="National Currency",IF(B.Premiums_DATA!Y37=0,0,B.Premiums_DATA!Y37),IF($C$4="Current Exchange rate",IF(B.Premiums_DATA!Y37=0,0,B.Premiums_DATA!Y37/ECO!V40),IF($C$4="Constant Exchange rate",IF(B.Premiums_DATA!Y37=0,0,B.Premiums_DATA!Y37/ECO!V75))))</f>
        <v>4395.480225988701</v>
      </c>
      <c r="N39" s="74">
        <f>IF($C$4="National Currency",IF(B.Premiums_DATA!Z37=0,0,B.Premiums_DATA!Z37),IF($C$4="Current Exchange rate",IF(B.Premiums_DATA!Z37=0,0,B.Premiums_DATA!Z37/ECO!W40),IF($C$4="Constant Exchange rate",IF(B.Premiums_DATA!Z37=0,0,B.Premiums_DATA!Z37/ECO!W75))))</f>
        <v>5242.2316384180795</v>
      </c>
      <c r="O39" s="74">
        <f>IF($C$4="National Currency",IF(B.Premiums_DATA!AA37=0,0,B.Premiums_DATA!AA37),IF($C$4="Current Exchange rate",IF(B.Premiums_DATA!AA37=0,0,B.Premiums_DATA!AA37/ECO!X40),IF($C$4="Constant Exchange rate",IF(B.Premiums_DATA!AA37=0,0,B.Premiums_DATA!AA37/ECO!X75))))</f>
        <v>6483.0508474576272</v>
      </c>
      <c r="P39" s="74">
        <f>IF($C$4="National Currency",IF(B.Premiums_DATA!AB37=0,0,B.Premiums_DATA!AB37),IF($C$4="Current Exchange rate",IF(B.Premiums_DATA!AB37=0,0,B.Premiums_DATA!AB37/ECO!Y40),IF($C$4="Constant Exchange rate",IF(B.Premiums_DATA!AB37=0,0,B.Premiums_DATA!AB37/ECO!Y75))))</f>
        <v>6985.1694915254238</v>
      </c>
      <c r="Q39" s="48">
        <f t="shared" si="1"/>
        <v>2.1149280562249208E-2</v>
      </c>
      <c r="R39" s="48">
        <f t="shared" si="2"/>
        <v>7.745098039215681E-2</v>
      </c>
      <c r="S39" s="48">
        <f t="shared" si="3"/>
        <v>2.4095139607032059</v>
      </c>
    </row>
    <row r="40" spans="3:19" ht="15" x14ac:dyDescent="0.25">
      <c r="C40" s="256"/>
      <c r="D40" s="257"/>
      <c r="E40" s="45" t="s">
        <v>41</v>
      </c>
      <c r="F40" s="75">
        <f>IF($C$4="National Currency",IF(B.Premiums_DATA!R38=0,0,B.Premiums_DATA!R38),IF($C$4="Current Exchange rate",IF(B.Premiums_DATA!R38=0,0,B.Premiums_DATA!R38/ECO!O41),IF($C$4="Constant Exchange rate",IF(B.Premiums_DATA!R38=0,0,B.Premiums_DATA!R38/ECO!O76))))</f>
        <v>56249.410310356303</v>
      </c>
      <c r="G40" s="75">
        <f>IF($C$4="National Currency",IF(B.Premiums_DATA!S38=0,0,B.Premiums_DATA!S38),IF($C$4="Current Exchange rate",IF(B.Premiums_DATA!S38=0,0,B.Premiums_DATA!S38/ECO!P41),IF($C$4="Constant Exchange rate",IF(B.Premiums_DATA!S38=0,0,B.Premiums_DATA!S38/ECO!P76))))</f>
        <v>59063.765274777943</v>
      </c>
      <c r="H40" s="75">
        <f>IF($C$4="National Currency",IF(B.Premiums_DATA!T38=0,0,B.Premiums_DATA!T38),IF($C$4="Current Exchange rate",IF(B.Premiums_DATA!T38=0,0,B.Premiums_DATA!T38/ECO!Q41),IF($C$4="Constant Exchange rate",IF(B.Premiums_DATA!T38=0,0,B.Premiums_DATA!T38/ECO!Q76))))</f>
        <v>57353.3566658294</v>
      </c>
      <c r="I40" s="75">
        <f>IF($C$4="National Currency",IF(B.Premiums_DATA!U38=0,0,B.Premiums_DATA!U38),IF($C$4="Current Exchange rate",IF(B.Premiums_DATA!U38=0,0,B.Premiums_DATA!U38/ECO!R41),IF($C$4="Constant Exchange rate",IF(B.Premiums_DATA!U38=0,0,B.Premiums_DATA!U38/ECO!R76))))</f>
        <v>57199.631673598844</v>
      </c>
      <c r="J40" s="75">
        <f>IF($C$4="National Currency",IF(B.Premiums_DATA!V38=0,0,B.Premiums_DATA!V38),IF($C$4="Current Exchange rate",IF(B.Premiums_DATA!V38=0,0,B.Premiums_DATA!V38/ECO!S41),IF($C$4="Constant Exchange rate",IF(B.Premiums_DATA!V38=0,0,B.Premiums_DATA!V38/ECO!S76))))</f>
        <v>57561.440198457327</v>
      </c>
      <c r="K40" s="75">
        <f>IF($C$4="National Currency",IF(B.Premiums_DATA!W38=0,0,B.Premiums_DATA!W38),IF($C$4="Current Exchange rate",IF(B.Premiums_DATA!W38=0,0,B.Premiums_DATA!W38/ECO!T41),IF($C$4="Constant Exchange rate",IF(B.Premiums_DATA!W38=0,0,B.Premiums_DATA!W38/ECO!T76))))</f>
        <v>57891.108784909717</v>
      </c>
      <c r="L40" s="75">
        <f>IF($C$4="National Currency",IF(B.Premiums_DATA!X38=0,0,B.Premiums_DATA!X38),IF($C$4="Current Exchange rate",IF(B.Premiums_DATA!X38=0,0,B.Premiums_DATA!X38/ECO!U41),IF($C$4="Constant Exchange rate",IF(B.Premiums_DATA!X38=0,0,B.Premiums_DATA!X38/ECO!U76))))</f>
        <v>62232.459395832091</v>
      </c>
      <c r="M40" s="75">
        <f>IF($C$4="National Currency",IF(B.Premiums_DATA!Y38=0,0,B.Premiums_DATA!Y38),IF($C$4="Current Exchange rate",IF(B.Premiums_DATA!Y38=0,0,B.Premiums_DATA!Y38/ECO!V41),IF($C$4="Constant Exchange rate",IF(B.Premiums_DATA!Y38=0,0,B.Premiums_DATA!Y38/ECO!V76))))</f>
        <v>61759.047226686722</v>
      </c>
      <c r="N40" s="75">
        <f>IF($C$4="National Currency",IF(B.Premiums_DATA!Z38=0,0,B.Premiums_DATA!Z38),IF($C$4="Current Exchange rate",IF(B.Premiums_DATA!Z38=0,0,B.Premiums_DATA!Z38/ECO!W41),IF($C$4="Constant Exchange rate",IF(B.Premiums_DATA!Z38=0,0,B.Premiums_DATA!Z38/ECO!W76))))</f>
        <v>62857.532427921738</v>
      </c>
      <c r="O40" s="75">
        <f>IF($C$4="National Currency",IF(B.Premiums_DATA!AA38=0,0,B.Premiums_DATA!AA38),IF($C$4="Current Exchange rate",IF(B.Premiums_DATA!AA38=0,0,B.Premiums_DATA!AA38/ECO!X41),IF($C$4="Constant Exchange rate",IF(B.Premiums_DATA!AA38=0,0,B.Premiums_DATA!AA38/ECO!X76))))</f>
        <v>62471.434073693665</v>
      </c>
      <c r="P40" s="75">
        <f>IF($C$4="National Currency",IF(B.Premiums_DATA!AB38=0,0,B.Premiums_DATA!AB38),IF($C$4="Current Exchange rate",IF(B.Premiums_DATA!AB38=0,0,B.Premiums_DATA!AB38/ECO!Y41),IF($C$4="Constant Exchange rate",IF(B.Premiums_DATA!AB38=0,0,B.Premiums_DATA!AB38/ECO!Y76))))</f>
        <v>58685.06986730174</v>
      </c>
      <c r="Q40" s="48">
        <f t="shared" si="1"/>
        <v>0.17768316272705348</v>
      </c>
      <c r="R40" s="48">
        <f t="shared" si="2"/>
        <v>-6.0609529179775024E-2</v>
      </c>
      <c r="S40" s="48">
        <f t="shared" si="3"/>
        <v>-6.4116367406382713E-3</v>
      </c>
    </row>
    <row r="41" spans="3:19" ht="15.75" thickBot="1" x14ac:dyDescent="0.3">
      <c r="C41" s="258"/>
      <c r="D41" s="259"/>
      <c r="E41" s="55" t="s">
        <v>85</v>
      </c>
      <c r="F41" s="64">
        <f t="shared" ref="F41:P41" si="4">SUM(F9:F40)</f>
        <v>287365.84789759252</v>
      </c>
      <c r="G41" s="64">
        <f t="shared" si="4"/>
        <v>296035.91644414596</v>
      </c>
      <c r="H41" s="64">
        <f t="shared" si="4"/>
        <v>300442.61244687578</v>
      </c>
      <c r="I41" s="64">
        <f t="shared" si="4"/>
        <v>305700.90695874218</v>
      </c>
      <c r="J41" s="64">
        <f t="shared" si="4"/>
        <v>310596.81077250763</v>
      </c>
      <c r="K41" s="64">
        <f t="shared" si="4"/>
        <v>310023.1418137672</v>
      </c>
      <c r="L41" s="64">
        <f t="shared" si="4"/>
        <v>317538.42851269373</v>
      </c>
      <c r="M41" s="64">
        <f t="shared" si="4"/>
        <v>322586.21651203657</v>
      </c>
      <c r="N41" s="64">
        <f t="shared" si="4"/>
        <v>327432.95804077422</v>
      </c>
      <c r="O41" s="64">
        <f t="shared" si="4"/>
        <v>331059.64846679621</v>
      </c>
      <c r="P41" s="64">
        <f t="shared" si="4"/>
        <v>330279.29583542095</v>
      </c>
      <c r="Q41" s="48">
        <f t="shared" si="1"/>
        <v>1</v>
      </c>
    </row>
    <row r="42" spans="3:19" ht="16.5" thickTop="1" thickBot="1" x14ac:dyDescent="0.3">
      <c r="C42" s="260"/>
      <c r="D42" s="261"/>
      <c r="E42" s="57" t="s">
        <v>86</v>
      </c>
      <c r="F42" s="100">
        <v>287365.8125</v>
      </c>
      <c r="G42" s="100">
        <v>296035.90625</v>
      </c>
      <c r="H42" s="100">
        <v>300442.59375</v>
      </c>
      <c r="I42" s="100">
        <v>305700.90625</v>
      </c>
      <c r="J42" s="100">
        <v>310596.8125</v>
      </c>
      <c r="K42" s="100">
        <v>310023.125</v>
      </c>
      <c r="L42" s="100">
        <v>317538.4375</v>
      </c>
      <c r="M42" s="100">
        <v>322586.21875</v>
      </c>
      <c r="N42" s="100">
        <v>327433</v>
      </c>
      <c r="O42" s="100">
        <v>330157.84375</v>
      </c>
      <c r="P42" s="100">
        <v>329350.3125</v>
      </c>
      <c r="Q42" s="48">
        <f t="shared" si="1"/>
        <v>0.9971872795323995</v>
      </c>
      <c r="R42" s="48">
        <f>P42/O42-1</f>
        <v>-2.4458944874000688E-3</v>
      </c>
      <c r="S42" s="48">
        <f>P42/G42-1</f>
        <v>0.11253501871447402</v>
      </c>
    </row>
    <row r="43" spans="3:19" ht="15.75" thickTop="1" x14ac:dyDescent="0.25">
      <c r="E43" s="57" t="s">
        <v>87</v>
      </c>
      <c r="F43" s="85"/>
      <c r="G43" s="85">
        <f t="shared" ref="G43:P43" si="5">G42/F42-1</f>
        <v>3.0170929779616662E-2</v>
      </c>
      <c r="H43" s="85">
        <f t="shared" si="5"/>
        <v>1.488565206775494E-2</v>
      </c>
      <c r="I43" s="85">
        <f t="shared" si="5"/>
        <v>1.7501887579813191E-2</v>
      </c>
      <c r="J43" s="85">
        <f t="shared" si="5"/>
        <v>1.6015347517472467E-2</v>
      </c>
      <c r="K43" s="85">
        <f t="shared" si="5"/>
        <v>-1.8470488971936705E-3</v>
      </c>
      <c r="L43" s="85">
        <f t="shared" si="5"/>
        <v>2.4241135237895506E-2</v>
      </c>
      <c r="M43" s="85">
        <f t="shared" si="5"/>
        <v>1.5896599132191769E-2</v>
      </c>
      <c r="N43" s="85">
        <f t="shared" si="5"/>
        <v>1.5024762275279269E-2</v>
      </c>
      <c r="O43" s="85">
        <f t="shared" si="5"/>
        <v>8.3218360702799199E-3</v>
      </c>
      <c r="P43" s="86">
        <f t="shared" si="5"/>
        <v>-2.4458944874000688E-3</v>
      </c>
    </row>
    <row r="46" spans="3:19" ht="18.75" x14ac:dyDescent="0.15">
      <c r="C46" s="264" t="s">
        <v>215</v>
      </c>
      <c r="D46" s="265"/>
      <c r="E46" s="272" t="s">
        <v>218</v>
      </c>
      <c r="F46" s="273"/>
      <c r="G46" s="273"/>
      <c r="H46" s="273"/>
      <c r="I46" s="273"/>
      <c r="J46" s="273"/>
      <c r="K46" s="273"/>
      <c r="L46" s="273"/>
      <c r="M46" s="273"/>
      <c r="N46" s="273"/>
      <c r="O46" s="273"/>
      <c r="P46" s="274"/>
      <c r="Q46" s="108"/>
      <c r="R46" s="108"/>
      <c r="S46" s="109"/>
    </row>
    <row r="47" spans="3:19" ht="15" x14ac:dyDescent="0.15">
      <c r="C47" s="262" t="s">
        <v>93</v>
      </c>
      <c r="D47" s="263"/>
      <c r="E47" s="118">
        <v>2</v>
      </c>
      <c r="F47" s="119">
        <v>2004</v>
      </c>
      <c r="G47" s="119">
        <f t="shared" ref="G47:P47" si="6">F47+1</f>
        <v>2005</v>
      </c>
      <c r="H47" s="119">
        <f t="shared" si="6"/>
        <v>2006</v>
      </c>
      <c r="I47" s="119">
        <f t="shared" si="6"/>
        <v>2007</v>
      </c>
      <c r="J47" s="119">
        <f t="shared" si="6"/>
        <v>2008</v>
      </c>
      <c r="K47" s="119">
        <f t="shared" si="6"/>
        <v>2009</v>
      </c>
      <c r="L47" s="119">
        <f t="shared" si="6"/>
        <v>2010</v>
      </c>
      <c r="M47" s="119">
        <f t="shared" si="6"/>
        <v>2011</v>
      </c>
      <c r="N47" s="119">
        <f t="shared" si="6"/>
        <v>2012</v>
      </c>
      <c r="O47" s="120">
        <f t="shared" si="6"/>
        <v>2013</v>
      </c>
      <c r="P47" s="120">
        <f t="shared" si="6"/>
        <v>2014</v>
      </c>
      <c r="Q47" s="193" t="s">
        <v>91</v>
      </c>
      <c r="R47" s="46" t="s">
        <v>88</v>
      </c>
      <c r="S47" s="47" t="s">
        <v>89</v>
      </c>
    </row>
    <row r="48" spans="3:19" ht="15" x14ac:dyDescent="0.25">
      <c r="C48" s="256"/>
      <c r="D48" s="257"/>
      <c r="E48" s="45" t="s">
        <v>0</v>
      </c>
      <c r="F48" s="73">
        <f>IF($C$4="National Currency",IF(B.Premiums_DATA!E44=0,0,B.Premiums_DATA!E44),IF($C$4="Current Exchange rate",IF(B.Premiums_DATA!E44=0,0,B.Premiums_DATA!E44/ECO!O10),IF($C$4="Constant Exchange rate",IF(B.Premiums_DATA!E44=0,0,B.Premiums_DATA!E44/ECO!O45))))</f>
        <v>0</v>
      </c>
      <c r="G48" s="73">
        <f>IF($C$4="National Currency",IF(B.Premiums_DATA!F44=0,0,B.Premiums_DATA!F44),IF($C$4="Current Exchange rate",IF(B.Premiums_DATA!F44=0,0,B.Premiums_DATA!F44/ECO!P10),IF($C$4="Constant Exchange rate",IF(B.Premiums_DATA!F44=0,0,B.Premiums_DATA!F44/ECO!P45))))</f>
        <v>0</v>
      </c>
      <c r="H48" s="73">
        <f>IF($C$4="National Currency",IF(B.Premiums_DATA!G44=0,0,B.Premiums_DATA!G44),IF($C$4="Current Exchange rate",IF(B.Premiums_DATA!G44=0,0,B.Premiums_DATA!G44/ECO!Q10),IF($C$4="Constant Exchange rate",IF(B.Premiums_DATA!G44=0,0,B.Premiums_DATA!G44/ECO!Q45))))</f>
        <v>0</v>
      </c>
      <c r="I48" s="73">
        <f>IF($C$4="National Currency",IF(B.Premiums_DATA!H44=0,0,B.Premiums_DATA!H44),IF($C$4="Current Exchange rate",IF(B.Premiums_DATA!H44=0,0,B.Premiums_DATA!H44/ECO!R10),IF($C$4="Constant Exchange rate",IF(B.Premiums_DATA!H44=0,0,B.Premiums_DATA!H44/ECO!R45))))</f>
        <v>0</v>
      </c>
      <c r="J48" s="73">
        <f>IF($C$4="National Currency",IF(B.Premiums_DATA!I44=0,0,B.Premiums_DATA!I44),IF($C$4="Current Exchange rate",IF(B.Premiums_DATA!I44=0,0,B.Premiums_DATA!I44/ECO!S10),IF($C$4="Constant Exchange rate",IF(B.Premiums_DATA!I44=0,0,B.Premiums_DATA!I44/ECO!S45))))</f>
        <v>0</v>
      </c>
      <c r="K48" s="73">
        <f>IF($C$4="National Currency",IF(B.Premiums_DATA!J44=0,0,B.Premiums_DATA!J44),IF($C$4="Current Exchange rate",IF(B.Premiums_DATA!J44=0,0,B.Premiums_DATA!J44/ECO!T10),IF($C$4="Constant Exchange rate",IF(B.Premiums_DATA!J44=0,0,B.Premiums_DATA!J44/ECO!T45))))</f>
        <v>0</v>
      </c>
      <c r="L48" s="73">
        <f>IF($C$4="National Currency",IF(B.Premiums_DATA!K44=0,0,B.Premiums_DATA!K44),IF($C$4="Current Exchange rate",IF(B.Premiums_DATA!K44=0,0,B.Premiums_DATA!K44/ECO!U10),IF($C$4="Constant Exchange rate",IF(B.Premiums_DATA!K44=0,0,B.Premiums_DATA!K44/ECO!U45))))</f>
        <v>0</v>
      </c>
      <c r="M48" s="73">
        <f>IF($C$4="National Currency",IF(B.Premiums_DATA!L44=0,0,B.Premiums_DATA!L44),IF($C$4="Current Exchange rate",IF(B.Premiums_DATA!L44=0,0,B.Premiums_DATA!L44/ECO!V10),IF($C$4="Constant Exchange rate",IF(B.Premiums_DATA!L44=0,0,B.Premiums_DATA!L44/ECO!V45))))</f>
        <v>0</v>
      </c>
      <c r="N48" s="73">
        <f>IF($C$4="National Currency",IF(B.Premiums_DATA!M44=0,0,B.Premiums_DATA!M44),IF($C$4="Current Exchange rate",IF(B.Premiums_DATA!M44=0,0,B.Premiums_DATA!M44/ECO!W10),IF($C$4="Constant Exchange rate",IF(B.Premiums_DATA!M44=0,0,B.Premiums_DATA!M44/ECO!W45))))</f>
        <v>0</v>
      </c>
      <c r="O48" s="73">
        <f>IF($C$4="National Currency",IF(B.Premiums_DATA!N44=0,0,B.Premiums_DATA!N44),IF($C$4="Current Exchange rate",IF(B.Premiums_DATA!N44=0,0,B.Premiums_DATA!N44/ECO!X10),IF($C$4="Constant Exchange rate",IF(B.Premiums_DATA!N44=0,0,B.Premiums_DATA!N44/ECO!X45))))</f>
        <v>0</v>
      </c>
      <c r="P48" s="73"/>
      <c r="Q48" s="48">
        <f>O48/$O$80</f>
        <v>0</v>
      </c>
      <c r="R48" s="48" t="str">
        <f>IF(OR(O48=0, N48=0),"-",O48/N48-1)</f>
        <v>-</v>
      </c>
      <c r="S48" s="48" t="str">
        <f>IF(OR(O48=0, F48=0),"-",O48/F48-1)</f>
        <v>-</v>
      </c>
    </row>
    <row r="49" spans="3:19" ht="15" x14ac:dyDescent="0.25">
      <c r="C49" s="256"/>
      <c r="D49" s="257"/>
      <c r="E49" s="45" t="s">
        <v>1</v>
      </c>
      <c r="F49" s="74">
        <f>IF($C$4="National Currency",IF(B.Premiums_DATA!E45=0,0,B.Premiums_DATA!E45),IF($C$4="Current Exchange rate",IF(B.Premiums_DATA!E45=0,0,B.Premiums_DATA!E45/ECO!O11),IF($C$4="Constant Exchange rate",IF(B.Premiums_DATA!E45=0,0,B.Premiums_DATA!E45/ECO!O46))))</f>
        <v>0</v>
      </c>
      <c r="G49" s="74">
        <f>IF($C$4="National Currency",IF(B.Premiums_DATA!F45=0,0,B.Premiums_DATA!F45),IF($C$4="Current Exchange rate",IF(B.Premiums_DATA!F45=0,0,B.Premiums_DATA!F45/ECO!P11),IF($C$4="Constant Exchange rate",IF(B.Premiums_DATA!F45=0,0,B.Premiums_DATA!F45/ECO!P46))))</f>
        <v>0</v>
      </c>
      <c r="H49" s="74">
        <f>IF($C$4="National Currency",IF(B.Premiums_DATA!G45=0,0,B.Premiums_DATA!G45),IF($C$4="Current Exchange rate",IF(B.Premiums_DATA!G45=0,0,B.Premiums_DATA!G45/ECO!Q11),IF($C$4="Constant Exchange rate",IF(B.Premiums_DATA!G45=0,0,B.Premiums_DATA!G45/ECO!Q46))))</f>
        <v>0</v>
      </c>
      <c r="I49" s="74">
        <f>IF($C$4="National Currency",IF(B.Premiums_DATA!H45=0,0,B.Premiums_DATA!H45),IF($C$4="Current Exchange rate",IF(B.Premiums_DATA!H45=0,0,B.Premiums_DATA!H45/ECO!R11),IF($C$4="Constant Exchange rate",IF(B.Premiums_DATA!H45=0,0,B.Premiums_DATA!H45/ECO!R46))))</f>
        <v>0</v>
      </c>
      <c r="J49" s="74">
        <f>IF($C$4="National Currency",IF(B.Premiums_DATA!I45=0,0,B.Premiums_DATA!I45),IF($C$4="Current Exchange rate",IF(B.Premiums_DATA!I45=0,0,B.Premiums_DATA!I45/ECO!S11),IF($C$4="Constant Exchange rate",IF(B.Premiums_DATA!I45=0,0,B.Premiums_DATA!I45/ECO!S46))))</f>
        <v>0</v>
      </c>
      <c r="K49" s="74">
        <f>IF($C$4="National Currency",IF(B.Premiums_DATA!J45=0,0,B.Premiums_DATA!J45),IF($C$4="Current Exchange rate",IF(B.Premiums_DATA!J45=0,0,B.Premiums_DATA!J45/ECO!T11),IF($C$4="Constant Exchange rate",IF(B.Premiums_DATA!J45=0,0,B.Premiums_DATA!J45/ECO!T46))))</f>
        <v>0</v>
      </c>
      <c r="L49" s="74">
        <f>IF($C$4="National Currency",IF(B.Premiums_DATA!K45=0,0,B.Premiums_DATA!K45),IF($C$4="Current Exchange rate",IF(B.Premiums_DATA!K45=0,0,B.Premiums_DATA!K45/ECO!U11),IF($C$4="Constant Exchange rate",IF(B.Premiums_DATA!K45=0,0,B.Premiums_DATA!K45/ECO!U46))))</f>
        <v>0</v>
      </c>
      <c r="M49" s="74">
        <f>IF($C$4="National Currency",IF(B.Premiums_DATA!L45=0,0,B.Premiums_DATA!L45),IF($C$4="Current Exchange rate",IF(B.Premiums_DATA!L45=0,0,B.Premiums_DATA!L45/ECO!V11),IF($C$4="Constant Exchange rate",IF(B.Premiums_DATA!L45=0,0,B.Premiums_DATA!L45/ECO!V46))))</f>
        <v>0</v>
      </c>
      <c r="N49" s="74">
        <f>IF($C$4="National Currency",IF(B.Premiums_DATA!M45=0,0,B.Premiums_DATA!M45),IF($C$4="Current Exchange rate",IF(B.Premiums_DATA!M45=0,0,B.Premiums_DATA!M45/ECO!W11),IF($C$4="Constant Exchange rate",IF(B.Premiums_DATA!M45=0,0,B.Premiums_DATA!M45/ECO!W46))))</f>
        <v>0</v>
      </c>
      <c r="O49" s="74">
        <f>IF($C$4="National Currency",IF(B.Premiums_DATA!N45=0,0,B.Premiums_DATA!N45),IF($C$4="Current Exchange rate",IF(B.Premiums_DATA!N45=0,0,B.Premiums_DATA!N45/ECO!X11),IF($C$4="Constant Exchange rate",IF(B.Premiums_DATA!N45=0,0,B.Premiums_DATA!N45/ECO!X46))))</f>
        <v>0</v>
      </c>
      <c r="P49" s="74"/>
      <c r="Q49" s="48">
        <f t="shared" ref="Q49:Q81" si="7">O49/$O$80</f>
        <v>0</v>
      </c>
      <c r="R49" s="48" t="str">
        <f t="shared" ref="R49:R79" si="8">IF(OR(O49=0, N49=0),"-",O49/N49-1)</f>
        <v>-</v>
      </c>
      <c r="S49" s="48" t="str">
        <f t="shared" ref="S49:S79" si="9">IF(OR(O49=0, F49=0),"-",O49/F49-1)</f>
        <v>-</v>
      </c>
    </row>
    <row r="50" spans="3:19" ht="15" x14ac:dyDescent="0.25">
      <c r="C50" s="256"/>
      <c r="D50" s="257"/>
      <c r="E50" s="45" t="s">
        <v>2</v>
      </c>
      <c r="F50" s="74">
        <f>IF($C$4="National Currency",IF(B.Premiums_DATA!E46=0,0,B.Premiums_DATA!E46),IF($C$4="Current Exchange rate",IF(B.Premiums_DATA!E46=0,0,B.Premiums_DATA!E46/ECO!O12),IF($C$4="Constant Exchange rate",IF(B.Premiums_DATA!E46=0,0,B.Premiums_DATA!E46/ECO!O47))))</f>
        <v>0</v>
      </c>
      <c r="G50" s="74">
        <f>IF($C$4="National Currency",IF(B.Premiums_DATA!F46=0,0,B.Premiums_DATA!F46),IF($C$4="Current Exchange rate",IF(B.Premiums_DATA!F46=0,0,B.Premiums_DATA!F46/ECO!P12),IF($C$4="Constant Exchange rate",IF(B.Premiums_DATA!F46=0,0,B.Premiums_DATA!F46/ECO!P47))))</f>
        <v>0</v>
      </c>
      <c r="H50" s="74">
        <f>IF($C$4="National Currency",IF(B.Premiums_DATA!G46=0,0,B.Premiums_DATA!G46),IF($C$4="Current Exchange rate",IF(B.Premiums_DATA!G46=0,0,B.Premiums_DATA!G46/ECO!Q12),IF($C$4="Constant Exchange rate",IF(B.Premiums_DATA!G46=0,0,B.Premiums_DATA!G46/ECO!Q47))))</f>
        <v>0</v>
      </c>
      <c r="I50" s="74">
        <f>IF($C$4="National Currency",IF(B.Premiums_DATA!H46=0,0,B.Premiums_DATA!H46),IF($C$4="Current Exchange rate",IF(B.Premiums_DATA!H46=0,0,B.Premiums_DATA!H46/ECO!R12),IF($C$4="Constant Exchange rate",IF(B.Premiums_DATA!H46=0,0,B.Premiums_DATA!H46/ECO!R47))))</f>
        <v>0</v>
      </c>
      <c r="J50" s="74">
        <f>IF($C$4="National Currency",IF(B.Premiums_DATA!I46=0,0,B.Premiums_DATA!I46),IF($C$4="Current Exchange rate",IF(B.Premiums_DATA!I46=0,0,B.Premiums_DATA!I46/ECO!S12),IF($C$4="Constant Exchange rate",IF(B.Premiums_DATA!I46=0,0,B.Premiums_DATA!I46/ECO!S47))))</f>
        <v>0</v>
      </c>
      <c r="K50" s="74">
        <f>IF($C$4="National Currency",IF(B.Premiums_DATA!J46=0,0,B.Premiums_DATA!J46),IF($C$4="Current Exchange rate",IF(B.Premiums_DATA!J46=0,0,B.Premiums_DATA!J46/ECO!T12),IF($C$4="Constant Exchange rate",IF(B.Premiums_DATA!J46=0,0,B.Premiums_DATA!J46/ECO!T47))))</f>
        <v>0</v>
      </c>
      <c r="L50" s="74">
        <f>IF($C$4="National Currency",IF(B.Premiums_DATA!K46=0,0,B.Premiums_DATA!K46),IF($C$4="Current Exchange rate",IF(B.Premiums_DATA!K46=0,0,B.Premiums_DATA!K46/ECO!U12),IF($C$4="Constant Exchange rate",IF(B.Premiums_DATA!K46=0,0,B.Premiums_DATA!K46/ECO!U47))))</f>
        <v>0</v>
      </c>
      <c r="M50" s="74">
        <f>IF($C$4="National Currency",IF(B.Premiums_DATA!L46=0,0,B.Premiums_DATA!L46),IF($C$4="Current Exchange rate",IF(B.Premiums_DATA!L46=0,0,B.Premiums_DATA!L46/ECO!V12),IF($C$4="Constant Exchange rate",IF(B.Premiums_DATA!L46=0,0,B.Premiums_DATA!L46/ECO!V47))))</f>
        <v>0</v>
      </c>
      <c r="N50" s="74">
        <f>IF($C$4="National Currency",IF(B.Premiums_DATA!M46=0,0,B.Premiums_DATA!M46),IF($C$4="Current Exchange rate",IF(B.Premiums_DATA!M46=0,0,B.Premiums_DATA!M46/ECO!W12),IF($C$4="Constant Exchange rate",IF(B.Premiums_DATA!M46=0,0,B.Premiums_DATA!M46/ECO!W47))))</f>
        <v>0</v>
      </c>
      <c r="O50" s="74">
        <f>IF($C$4="National Currency",IF(B.Premiums_DATA!N46=0,0,B.Premiums_DATA!N46),IF($C$4="Current Exchange rate",IF(B.Premiums_DATA!N46=0,0,B.Premiums_DATA!N46/ECO!X12),IF($C$4="Constant Exchange rate",IF(B.Premiums_DATA!N46=0,0,B.Premiums_DATA!N46/ECO!X47))))</f>
        <v>0</v>
      </c>
      <c r="P50" s="74"/>
      <c r="Q50" s="48">
        <f t="shared" si="7"/>
        <v>0</v>
      </c>
      <c r="R50" s="48" t="str">
        <f t="shared" si="8"/>
        <v>-</v>
      </c>
      <c r="S50" s="48" t="str">
        <f t="shared" si="9"/>
        <v>-</v>
      </c>
    </row>
    <row r="51" spans="3:19" ht="15" x14ac:dyDescent="0.25">
      <c r="C51" s="256"/>
      <c r="D51" s="257"/>
      <c r="E51" s="45" t="s">
        <v>3</v>
      </c>
      <c r="F51" s="74">
        <f>IF($C$4="National Currency",IF(B.Premiums_DATA!E47=0,0,B.Premiums_DATA!E47),IF($C$4="Current Exchange rate",IF(B.Premiums_DATA!E47=0,0,B.Premiums_DATA!E47/ECO!O13),IF($C$4="Constant Exchange rate",IF(B.Premiums_DATA!E47=0,0,B.Premiums_DATA!E47/ECO!O48))))</f>
        <v>2937.5640385894881</v>
      </c>
      <c r="G51" s="74">
        <f>IF($C$4="National Currency",IF(B.Premiums_DATA!F47=0,0,B.Premiums_DATA!F47),IF($C$4="Current Exchange rate",IF(B.Premiums_DATA!F47=0,0,B.Premiums_DATA!F47/ECO!P13),IF($C$4="Constant Exchange rate",IF(B.Premiums_DATA!F47=0,0,B.Premiums_DATA!F47/ECO!P48))))</f>
        <v>3036.3148702594813</v>
      </c>
      <c r="H51" s="74">
        <f>IF($C$4="National Currency",IF(B.Premiums_DATA!G47=0,0,B.Premiums_DATA!G47),IF($C$4="Current Exchange rate",IF(B.Premiums_DATA!G47=0,0,B.Premiums_DATA!G47/ECO!Q13),IF($C$4="Constant Exchange rate",IF(B.Premiums_DATA!G47=0,0,B.Premiums_DATA!G47/ECO!Q48))))</f>
        <v>3185.4241516966072</v>
      </c>
      <c r="I51" s="74">
        <f>IF($C$4="National Currency",IF(B.Premiums_DATA!H47=0,0,B.Premiums_DATA!H47),IF($C$4="Current Exchange rate",IF(B.Premiums_DATA!H47=0,0,B.Premiums_DATA!H47/ECO!R13),IF($C$4="Constant Exchange rate",IF(B.Premiums_DATA!H47=0,0,B.Premiums_DATA!H47/ECO!R48))))</f>
        <v>5873.0422488356626</v>
      </c>
      <c r="J51" s="74">
        <f>IF($C$4="National Currency",IF(B.Premiums_DATA!I47=0,0,B.Premiums_DATA!I47),IF($C$4="Current Exchange rate",IF(B.Premiums_DATA!I47=0,0,B.Premiums_DATA!I47/ECO!S13),IF($C$4="Constant Exchange rate",IF(B.Premiums_DATA!I47=0,0,B.Premiums_DATA!I47/ECO!S48))))</f>
        <v>6092.6927553226888</v>
      </c>
      <c r="K51" s="74">
        <f>IF($C$4="National Currency",IF(B.Premiums_DATA!J47=0,0,B.Premiums_DATA!J47),IF($C$4="Current Exchange rate",IF(B.Premiums_DATA!J47=0,0,B.Premiums_DATA!J47/ECO!T13),IF($C$4="Constant Exchange rate",IF(B.Premiums_DATA!J47=0,0,B.Premiums_DATA!J47/ECO!T48))))</f>
        <v>6163.9099442781107</v>
      </c>
      <c r="L51" s="74">
        <f>IF($C$4="National Currency",IF(B.Premiums_DATA!K47=0,0,B.Premiums_DATA!K47),IF($C$4="Current Exchange rate",IF(B.Premiums_DATA!K47=0,0,B.Premiums_DATA!K47/ECO!U13),IF($C$4="Constant Exchange rate",IF(B.Premiums_DATA!K47=0,0,B.Premiums_DATA!K47/ECO!U48))))</f>
        <v>6375.7508474717233</v>
      </c>
      <c r="M51" s="74">
        <f>IF($C$4="National Currency",IF(B.Premiums_DATA!L47=0,0,B.Premiums_DATA!L47),IF($C$4="Current Exchange rate",IF(B.Premiums_DATA!L47=0,0,B.Premiums_DATA!L47/ECO!V13),IF($C$4="Constant Exchange rate",IF(B.Premiums_DATA!L47=0,0,B.Premiums_DATA!L47/ECO!V48))))</f>
        <v>6181.5629690618771</v>
      </c>
      <c r="N51" s="74">
        <f>IF($C$4="National Currency",IF(B.Premiums_DATA!M47=0,0,B.Premiums_DATA!M47),IF($C$4="Current Exchange rate",IF(B.Premiums_DATA!M47=0,0,B.Premiums_DATA!M47/ECO!W13),IF($C$4="Constant Exchange rate",IF(B.Premiums_DATA!M47=0,0,B.Premiums_DATA!M47/ECO!W48))))</f>
        <v>6301.9964861942781</v>
      </c>
      <c r="O51" s="74">
        <f>IF($C$4="National Currency",IF(B.Premiums_DATA!N47=0,0,B.Premiums_DATA!N47),IF($C$4="Current Exchange rate",IF(B.Premiums_DATA!N47=0,0,B.Premiums_DATA!N47/ECO!X13),IF($C$4="Constant Exchange rate",IF(B.Premiums_DATA!N47=0,0,B.Premiums_DATA!N47/ECO!X48))))</f>
        <v>6408.2241833000671</v>
      </c>
      <c r="P51" s="74"/>
      <c r="Q51" s="48">
        <f t="shared" si="7"/>
        <v>0.49983466270894117</v>
      </c>
      <c r="R51" s="48">
        <f t="shared" si="8"/>
        <v>1.6856197450839661E-2</v>
      </c>
      <c r="S51" s="48">
        <f t="shared" si="9"/>
        <v>1.1814755692533137</v>
      </c>
    </row>
    <row r="52" spans="3:19" ht="15" x14ac:dyDescent="0.25">
      <c r="C52" s="256"/>
      <c r="D52" s="257"/>
      <c r="E52" s="45" t="s">
        <v>4</v>
      </c>
      <c r="F52" s="74">
        <f>IF($C$4="National Currency",IF(B.Premiums_DATA!E48=0,0,B.Premiums_DATA!E48),IF($C$4="Current Exchange rate",IF(B.Premiums_DATA!E48=0,0,B.Premiums_DATA!E48/ECO!O14),IF($C$4="Constant Exchange rate",IF(B.Premiums_DATA!E48=0,0,B.Premiums_DATA!E48/ECO!O49))))</f>
        <v>0</v>
      </c>
      <c r="G52" s="74">
        <f>IF($C$4="National Currency",IF(B.Premiums_DATA!F48=0,0,B.Premiums_DATA!F48),IF($C$4="Current Exchange rate",IF(B.Premiums_DATA!F48=0,0,B.Premiums_DATA!F48/ECO!P14),IF($C$4="Constant Exchange rate",IF(B.Premiums_DATA!F48=0,0,B.Premiums_DATA!F48/ECO!P49))))</f>
        <v>0</v>
      </c>
      <c r="H52" s="74">
        <f>IF($C$4="National Currency",IF(B.Premiums_DATA!G48=0,0,B.Premiums_DATA!G48),IF($C$4="Current Exchange rate",IF(B.Premiums_DATA!G48=0,0,B.Premiums_DATA!G48/ECO!Q14),IF($C$4="Constant Exchange rate",IF(B.Premiums_DATA!G48=0,0,B.Premiums_DATA!G48/ECO!Q49))))</f>
        <v>0</v>
      </c>
      <c r="I52" s="74">
        <f>IF($C$4="National Currency",IF(B.Premiums_DATA!H48=0,0,B.Premiums_DATA!H48),IF($C$4="Current Exchange rate",IF(B.Premiums_DATA!H48=0,0,B.Premiums_DATA!H48/ECO!R14),IF($C$4="Constant Exchange rate",IF(B.Premiums_DATA!H48=0,0,B.Premiums_DATA!H48/ECO!R49))))</f>
        <v>0</v>
      </c>
      <c r="J52" s="74">
        <f>IF($C$4="National Currency",IF(B.Premiums_DATA!I48=0,0,B.Premiums_DATA!I48),IF($C$4="Current Exchange rate",IF(B.Premiums_DATA!I48=0,0,B.Premiums_DATA!I48/ECO!S14),IF($C$4="Constant Exchange rate",IF(B.Premiums_DATA!I48=0,0,B.Premiums_DATA!I48/ECO!S49))))</f>
        <v>0</v>
      </c>
      <c r="K52" s="74">
        <f>IF($C$4="National Currency",IF(B.Premiums_DATA!J48=0,0,B.Premiums_DATA!J48),IF($C$4="Current Exchange rate",IF(B.Premiums_DATA!J48=0,0,B.Premiums_DATA!J48/ECO!T14),IF($C$4="Constant Exchange rate",IF(B.Premiums_DATA!J48=0,0,B.Premiums_DATA!J48/ECO!T49))))</f>
        <v>0</v>
      </c>
      <c r="L52" s="74">
        <f>IF($C$4="National Currency",IF(B.Premiums_DATA!K48=0,0,B.Premiums_DATA!K48),IF($C$4="Current Exchange rate",IF(B.Premiums_DATA!K48=0,0,B.Premiums_DATA!K48/ECO!U14),IF($C$4="Constant Exchange rate",IF(B.Premiums_DATA!K48=0,0,B.Premiums_DATA!K48/ECO!U49))))</f>
        <v>0</v>
      </c>
      <c r="M52" s="74">
        <f>IF($C$4="National Currency",IF(B.Premiums_DATA!L48=0,0,B.Premiums_DATA!L48),IF($C$4="Current Exchange rate",IF(B.Premiums_DATA!L48=0,0,B.Premiums_DATA!L48/ECO!V14),IF($C$4="Constant Exchange rate",IF(B.Premiums_DATA!L48=0,0,B.Premiums_DATA!L48/ECO!V49))))</f>
        <v>0</v>
      </c>
      <c r="N52" s="74">
        <f>IF($C$4="National Currency",IF(B.Premiums_DATA!M48=0,0,B.Premiums_DATA!M48),IF($C$4="Current Exchange rate",IF(B.Premiums_DATA!M48=0,0,B.Premiums_DATA!M48/ECO!W14),IF($C$4="Constant Exchange rate",IF(B.Premiums_DATA!M48=0,0,B.Premiums_DATA!M48/ECO!W49))))</f>
        <v>0</v>
      </c>
      <c r="O52" s="74">
        <f>IF($C$4="National Currency",IF(B.Premiums_DATA!N48=0,0,B.Premiums_DATA!N48),IF($C$4="Current Exchange rate",IF(B.Premiums_DATA!N48=0,0,B.Premiums_DATA!N48/ECO!X14),IF($C$4="Constant Exchange rate",IF(B.Premiums_DATA!N48=0,0,B.Premiums_DATA!N48/ECO!X49))))</f>
        <v>0</v>
      </c>
      <c r="P52" s="74"/>
      <c r="Q52" s="48">
        <f t="shared" si="7"/>
        <v>0</v>
      </c>
      <c r="R52" s="48" t="str">
        <f t="shared" si="8"/>
        <v>-</v>
      </c>
      <c r="S52" s="48" t="str">
        <f t="shared" si="9"/>
        <v>-</v>
      </c>
    </row>
    <row r="53" spans="3:19" ht="15" x14ac:dyDescent="0.25">
      <c r="C53" s="256"/>
      <c r="D53" s="257"/>
      <c r="E53" s="45" t="s">
        <v>5</v>
      </c>
      <c r="F53" s="74">
        <f>IF($C$4="National Currency",IF(B.Premiums_DATA!E49=0,0,B.Premiums_DATA!E49),IF($C$4="Current Exchange rate",IF(B.Premiums_DATA!E49=0,0,B.Premiums_DATA!E49/ECO!O15),IF($C$4="Constant Exchange rate",IF(B.Premiums_DATA!E49=0,0,B.Premiums_DATA!E49/ECO!O50))))</f>
        <v>0</v>
      </c>
      <c r="G53" s="74">
        <f>IF($C$4="National Currency",IF(B.Premiums_DATA!F49=0,0,B.Premiums_DATA!F49),IF($C$4="Current Exchange rate",IF(B.Premiums_DATA!F49=0,0,B.Premiums_DATA!F49/ECO!P15),IF($C$4="Constant Exchange rate",IF(B.Premiums_DATA!F49=0,0,B.Premiums_DATA!F49/ECO!P50))))</f>
        <v>0</v>
      </c>
      <c r="H53" s="74">
        <f>IF($C$4="National Currency",IF(B.Premiums_DATA!G49=0,0,B.Premiums_DATA!G49),IF($C$4="Current Exchange rate",IF(B.Premiums_DATA!G49=0,0,B.Premiums_DATA!G49/ECO!Q15),IF($C$4="Constant Exchange rate",IF(B.Premiums_DATA!G49=0,0,B.Premiums_DATA!G49/ECO!Q50))))</f>
        <v>0</v>
      </c>
      <c r="I53" s="74">
        <f>IF($C$4="National Currency",IF(B.Premiums_DATA!H49=0,0,B.Premiums_DATA!H49),IF($C$4="Current Exchange rate",IF(B.Premiums_DATA!H49=0,0,B.Premiums_DATA!H49/ECO!R15),IF($C$4="Constant Exchange rate",IF(B.Premiums_DATA!H49=0,0,B.Premiums_DATA!H49/ECO!R50))))</f>
        <v>0</v>
      </c>
      <c r="J53" s="74">
        <f>IF($C$4="National Currency",IF(B.Premiums_DATA!I49=0,0,B.Premiums_DATA!I49),IF($C$4="Current Exchange rate",IF(B.Premiums_DATA!I49=0,0,B.Premiums_DATA!I49/ECO!S15),IF($C$4="Constant Exchange rate",IF(B.Premiums_DATA!I49=0,0,B.Premiums_DATA!I49/ECO!S50))))</f>
        <v>0</v>
      </c>
      <c r="K53" s="74">
        <f>IF($C$4="National Currency",IF(B.Premiums_DATA!J49=0,0,B.Premiums_DATA!J49),IF($C$4="Current Exchange rate",IF(B.Premiums_DATA!J49=0,0,B.Premiums_DATA!J49/ECO!T15),IF($C$4="Constant Exchange rate",IF(B.Premiums_DATA!J49=0,0,B.Premiums_DATA!J49/ECO!T50))))</f>
        <v>0</v>
      </c>
      <c r="L53" s="74">
        <f>IF($C$4="National Currency",IF(B.Premiums_DATA!K49=0,0,B.Premiums_DATA!K49),IF($C$4="Current Exchange rate",IF(B.Premiums_DATA!K49=0,0,B.Premiums_DATA!K49/ECO!U15),IF($C$4="Constant Exchange rate",IF(B.Premiums_DATA!K49=0,0,B.Premiums_DATA!K49/ECO!U50))))</f>
        <v>0</v>
      </c>
      <c r="M53" s="74">
        <f>IF($C$4="National Currency",IF(B.Premiums_DATA!L49=0,0,B.Premiums_DATA!L49),IF($C$4="Current Exchange rate",IF(B.Premiums_DATA!L49=0,0,B.Premiums_DATA!L49/ECO!V15),IF($C$4="Constant Exchange rate",IF(B.Premiums_DATA!L49=0,0,B.Premiums_DATA!L49/ECO!V50))))</f>
        <v>0</v>
      </c>
      <c r="N53" s="74">
        <f>IF($C$4="National Currency",IF(B.Premiums_DATA!M49=0,0,B.Premiums_DATA!M49),IF($C$4="Current Exchange rate",IF(B.Premiums_DATA!M49=0,0,B.Premiums_DATA!M49/ECO!W15),IF($C$4="Constant Exchange rate",IF(B.Premiums_DATA!M49=0,0,B.Premiums_DATA!M49/ECO!W50))))</f>
        <v>0</v>
      </c>
      <c r="O53" s="74">
        <f>IF($C$4="National Currency",IF(B.Premiums_DATA!N49=0,0,B.Premiums_DATA!N49),IF($C$4="Current Exchange rate",IF(B.Premiums_DATA!N49=0,0,B.Premiums_DATA!N49/ECO!X15),IF($C$4="Constant Exchange rate",IF(B.Premiums_DATA!N49=0,0,B.Premiums_DATA!N49/ECO!X50))))</f>
        <v>0</v>
      </c>
      <c r="P53" s="74"/>
      <c r="Q53" s="48">
        <f t="shared" si="7"/>
        <v>0</v>
      </c>
      <c r="R53" s="48" t="str">
        <f t="shared" si="8"/>
        <v>-</v>
      </c>
      <c r="S53" s="48" t="str">
        <f t="shared" si="9"/>
        <v>-</v>
      </c>
    </row>
    <row r="54" spans="3:19" ht="15" x14ac:dyDescent="0.25">
      <c r="C54" s="256"/>
      <c r="D54" s="257"/>
      <c r="E54" s="45" t="s">
        <v>6</v>
      </c>
      <c r="F54" s="74"/>
      <c r="G54" s="74"/>
      <c r="H54" s="74"/>
      <c r="I54" s="74"/>
      <c r="J54" s="74"/>
      <c r="K54" s="74"/>
      <c r="L54" s="74"/>
      <c r="M54" s="74"/>
      <c r="N54" s="74"/>
      <c r="O54" s="74"/>
      <c r="P54" s="74"/>
      <c r="Q54" s="48">
        <f t="shared" si="7"/>
        <v>0</v>
      </c>
      <c r="R54" s="48" t="str">
        <f t="shared" si="8"/>
        <v>-</v>
      </c>
      <c r="S54" s="48" t="str">
        <f t="shared" si="9"/>
        <v>-</v>
      </c>
    </row>
    <row r="55" spans="3:19" ht="15" x14ac:dyDescent="0.25">
      <c r="C55" s="256"/>
      <c r="D55" s="257"/>
      <c r="E55" s="45" t="s">
        <v>7</v>
      </c>
      <c r="F55" s="74">
        <f>IF($C$4="National Currency",IF(B.Premiums_DATA!E51=0,0,B.Premiums_DATA!E51),IF($C$4="Current Exchange rate",IF(B.Premiums_DATA!E51=0,0,B.Premiums_DATA!E51/ECO!O17),IF($C$4="Constant Exchange rate",IF(B.Premiums_DATA!E51=0,0,B.Premiums_DATA!E51/ECO!O52))))</f>
        <v>0</v>
      </c>
      <c r="G55" s="74">
        <f>IF($C$4="National Currency",IF(B.Premiums_DATA!F51=0,0,B.Premiums_DATA!F51),IF($C$4="Current Exchange rate",IF(B.Premiums_DATA!F51=0,0,B.Premiums_DATA!F51/ECO!P17),IF($C$4="Constant Exchange rate",IF(B.Premiums_DATA!F51=0,0,B.Premiums_DATA!F51/ECO!P52))))</f>
        <v>0</v>
      </c>
      <c r="H55" s="74">
        <f>IF($C$4="National Currency",IF(B.Premiums_DATA!G51=0,0,B.Premiums_DATA!G51),IF($C$4="Current Exchange rate",IF(B.Premiums_DATA!G51=0,0,B.Premiums_DATA!G51/ECO!Q17),IF($C$4="Constant Exchange rate",IF(B.Premiums_DATA!G51=0,0,B.Premiums_DATA!G51/ECO!Q52))))</f>
        <v>0</v>
      </c>
      <c r="I55" s="74">
        <f>IF($C$4="National Currency",IF(B.Premiums_DATA!H51=0,0,B.Premiums_DATA!H51),IF($C$4="Current Exchange rate",IF(B.Premiums_DATA!H51=0,0,B.Premiums_DATA!H51/ECO!R17),IF($C$4="Constant Exchange rate",IF(B.Premiums_DATA!H51=0,0,B.Premiums_DATA!H51/ECO!R52))))</f>
        <v>0</v>
      </c>
      <c r="J55" s="74">
        <f>IF($C$4="National Currency",IF(B.Premiums_DATA!I51=0,0,B.Premiums_DATA!I51),IF($C$4="Current Exchange rate",IF(B.Premiums_DATA!I51=0,0,B.Premiums_DATA!I51/ECO!S17),IF($C$4="Constant Exchange rate",IF(B.Premiums_DATA!I51=0,0,B.Premiums_DATA!I51/ECO!S52))))</f>
        <v>0</v>
      </c>
      <c r="K55" s="74">
        <f>IF($C$4="National Currency",IF(B.Premiums_DATA!J51=0,0,B.Premiums_DATA!J51),IF($C$4="Current Exchange rate",IF(B.Premiums_DATA!J51=0,0,B.Premiums_DATA!J51/ECO!T17),IF($C$4="Constant Exchange rate",IF(B.Premiums_DATA!J51=0,0,B.Premiums_DATA!J51/ECO!T52))))</f>
        <v>0</v>
      </c>
      <c r="L55" s="74">
        <f>IF($C$4="National Currency",IF(B.Premiums_DATA!K51=0,0,B.Premiums_DATA!K51),IF($C$4="Current Exchange rate",IF(B.Premiums_DATA!K51=0,0,B.Premiums_DATA!K51/ECO!U17),IF($C$4="Constant Exchange rate",IF(B.Premiums_DATA!K51=0,0,B.Premiums_DATA!K51/ECO!U52))))</f>
        <v>0</v>
      </c>
      <c r="M55" s="74">
        <f>IF($C$4="National Currency",IF(B.Premiums_DATA!L51=0,0,B.Premiums_DATA!L51),IF($C$4="Current Exchange rate",IF(B.Premiums_DATA!L51=0,0,B.Premiums_DATA!L51/ECO!V17),IF($C$4="Constant Exchange rate",IF(B.Premiums_DATA!L51=0,0,B.Premiums_DATA!L51/ECO!V52))))</f>
        <v>0</v>
      </c>
      <c r="N55" s="74">
        <f>IF($C$4="National Currency",IF(B.Premiums_DATA!M51=0,0,B.Premiums_DATA!M51),IF($C$4="Current Exchange rate",IF(B.Premiums_DATA!M51=0,0,B.Premiums_DATA!M51/ECO!W17),IF($C$4="Constant Exchange rate",IF(B.Premiums_DATA!M51=0,0,B.Premiums_DATA!M51/ECO!W52))))</f>
        <v>0</v>
      </c>
      <c r="O55" s="74">
        <f>IF($C$4="National Currency",IF(B.Premiums_DATA!N51=0,0,B.Premiums_DATA!N51),IF($C$4="Current Exchange rate",IF(B.Premiums_DATA!N51=0,0,B.Premiums_DATA!N51/ECO!X17),IF($C$4="Constant Exchange rate",IF(B.Premiums_DATA!N51=0,0,B.Premiums_DATA!N51/ECO!X52))))</f>
        <v>0</v>
      </c>
      <c r="P55" s="74"/>
      <c r="Q55" s="48">
        <f t="shared" si="7"/>
        <v>0</v>
      </c>
      <c r="R55" s="48" t="str">
        <f t="shared" si="8"/>
        <v>-</v>
      </c>
      <c r="S55" s="48" t="str">
        <f t="shared" si="9"/>
        <v>-</v>
      </c>
    </row>
    <row r="56" spans="3:19" ht="15" x14ac:dyDescent="0.25">
      <c r="C56" s="256"/>
      <c r="D56" s="257"/>
      <c r="E56" s="45" t="s">
        <v>8</v>
      </c>
      <c r="F56" s="74">
        <f>IF($C$4="National Currency",IF(B.Premiums_DATA!E52=0,0,B.Premiums_DATA!E52),IF($C$4="Current Exchange rate",IF(B.Premiums_DATA!E52=0,0,B.Premiums_DATA!E52/ECO!O18),IF($C$4="Constant Exchange rate",IF(B.Premiums_DATA!E52=0,0,B.Premiums_DATA!E52/ECO!O53))))</f>
        <v>0</v>
      </c>
      <c r="G56" s="74">
        <f>IF($C$4="National Currency",IF(B.Premiums_DATA!F52=0,0,B.Premiums_DATA!F52),IF($C$4="Current Exchange rate",IF(B.Premiums_DATA!F52=0,0,B.Premiums_DATA!F52/ECO!P18),IF($C$4="Constant Exchange rate",IF(B.Premiums_DATA!F52=0,0,B.Premiums_DATA!F52/ECO!P53))))</f>
        <v>0</v>
      </c>
      <c r="H56" s="74">
        <f>IF($C$4="National Currency",IF(B.Premiums_DATA!G52=0,0,B.Premiums_DATA!G52),IF($C$4="Current Exchange rate",IF(B.Premiums_DATA!G52=0,0,B.Premiums_DATA!G52/ECO!Q18),IF($C$4="Constant Exchange rate",IF(B.Premiums_DATA!G52=0,0,B.Premiums_DATA!G52/ECO!Q53))))</f>
        <v>0</v>
      </c>
      <c r="I56" s="74">
        <f>IF($C$4="National Currency",IF(B.Premiums_DATA!H52=0,0,B.Premiums_DATA!H52),IF($C$4="Current Exchange rate",IF(B.Premiums_DATA!H52=0,0,B.Premiums_DATA!H52/ECO!R18),IF($C$4="Constant Exchange rate",IF(B.Premiums_DATA!H52=0,0,B.Premiums_DATA!H52/ECO!R53))))</f>
        <v>0</v>
      </c>
      <c r="J56" s="74">
        <f>IF($C$4="National Currency",IF(B.Premiums_DATA!I52=0,0,B.Premiums_DATA!I52),IF($C$4="Current Exchange rate",IF(B.Premiums_DATA!I52=0,0,B.Premiums_DATA!I52/ECO!S18),IF($C$4="Constant Exchange rate",IF(B.Premiums_DATA!I52=0,0,B.Premiums_DATA!I52/ECO!S53))))</f>
        <v>0</v>
      </c>
      <c r="K56" s="74">
        <f>IF($C$4="National Currency",IF(B.Premiums_DATA!J52=0,0,B.Premiums_DATA!J52),IF($C$4="Current Exchange rate",IF(B.Premiums_DATA!J52=0,0,B.Premiums_DATA!J52/ECO!T18),IF($C$4="Constant Exchange rate",IF(B.Premiums_DATA!J52=0,0,B.Premiums_DATA!J52/ECO!T53))))</f>
        <v>0</v>
      </c>
      <c r="L56" s="74">
        <f>IF($C$4="National Currency",IF(B.Premiums_DATA!K52=0,0,B.Premiums_DATA!K52),IF($C$4="Current Exchange rate",IF(B.Premiums_DATA!K52=0,0,B.Premiums_DATA!K52/ECO!U18),IF($C$4="Constant Exchange rate",IF(B.Premiums_DATA!K52=0,0,B.Premiums_DATA!K52/ECO!U53))))</f>
        <v>0</v>
      </c>
      <c r="M56" s="74">
        <f>IF($C$4="National Currency",IF(B.Premiums_DATA!L52=0,0,B.Premiums_DATA!L52),IF($C$4="Current Exchange rate",IF(B.Premiums_DATA!L52=0,0,B.Premiums_DATA!L52/ECO!V18),IF($C$4="Constant Exchange rate",IF(B.Premiums_DATA!L52=0,0,B.Premiums_DATA!L52/ECO!V53))))</f>
        <v>0</v>
      </c>
      <c r="N56" s="74">
        <f>IF($C$4="National Currency",IF(B.Premiums_DATA!M52=0,0,B.Premiums_DATA!M52),IF($C$4="Current Exchange rate",IF(B.Premiums_DATA!M52=0,0,B.Premiums_DATA!M52/ECO!W18),IF($C$4="Constant Exchange rate",IF(B.Premiums_DATA!M52=0,0,B.Premiums_DATA!M52/ECO!W53))))</f>
        <v>0</v>
      </c>
      <c r="O56" s="74">
        <f>IF($C$4="National Currency",IF(B.Premiums_DATA!N52=0,0,B.Premiums_DATA!N52),IF($C$4="Current Exchange rate",IF(B.Premiums_DATA!N52=0,0,B.Premiums_DATA!N52/ECO!X18),IF($C$4="Constant Exchange rate",IF(B.Premiums_DATA!N52=0,0,B.Premiums_DATA!N52/ECO!X53))))</f>
        <v>0</v>
      </c>
      <c r="P56" s="74"/>
      <c r="Q56" s="48">
        <f t="shared" si="7"/>
        <v>0</v>
      </c>
      <c r="R56" s="48" t="str">
        <f t="shared" si="8"/>
        <v>-</v>
      </c>
      <c r="S56" s="48" t="str">
        <f t="shared" si="9"/>
        <v>-</v>
      </c>
    </row>
    <row r="57" spans="3:19" ht="15" x14ac:dyDescent="0.25">
      <c r="C57" s="256"/>
      <c r="D57" s="257"/>
      <c r="E57" s="45" t="s">
        <v>9</v>
      </c>
      <c r="F57" s="74">
        <f>IF($C$4="National Currency",IF(B.Premiums_DATA!E53=0,0,B.Premiums_DATA!E53),IF($C$4="Current Exchange rate",IF(B.Premiums_DATA!E53=0,0,B.Premiums_DATA!E53/ECO!O19),IF($C$4="Constant Exchange rate",IF(B.Premiums_DATA!E53=0,0,B.Premiums_DATA!E53/ECO!O54))))</f>
        <v>0</v>
      </c>
      <c r="G57" s="74">
        <f>IF($C$4="National Currency",IF(B.Premiums_DATA!F53=0,0,B.Premiums_DATA!F53),IF($C$4="Current Exchange rate",IF(B.Premiums_DATA!F53=0,0,B.Premiums_DATA!F53/ECO!P19),IF($C$4="Constant Exchange rate",IF(B.Premiums_DATA!F53=0,0,B.Premiums_DATA!F53/ECO!P54))))</f>
        <v>0</v>
      </c>
      <c r="H57" s="74">
        <f>IF($C$4="National Currency",IF(B.Premiums_DATA!G53=0,0,B.Premiums_DATA!G53),IF($C$4="Current Exchange rate",IF(B.Premiums_DATA!G53=0,0,B.Premiums_DATA!G53/ECO!Q19),IF($C$4="Constant Exchange rate",IF(B.Premiums_DATA!G53=0,0,B.Premiums_DATA!G53/ECO!Q54))))</f>
        <v>0</v>
      </c>
      <c r="I57" s="74">
        <f>IF($C$4="National Currency",IF(B.Premiums_DATA!H53=0,0,B.Premiums_DATA!H53),IF($C$4="Current Exchange rate",IF(B.Premiums_DATA!H53=0,0,B.Premiums_DATA!H53/ECO!R19),IF($C$4="Constant Exchange rate",IF(B.Premiums_DATA!H53=0,0,B.Premiums_DATA!H53/ECO!R54))))</f>
        <v>0</v>
      </c>
      <c r="J57" s="74">
        <f>IF($C$4="National Currency",IF(B.Premiums_DATA!I53=0,0,B.Premiums_DATA!I53),IF($C$4="Current Exchange rate",IF(B.Premiums_DATA!I53=0,0,B.Premiums_DATA!I53/ECO!S19),IF($C$4="Constant Exchange rate",IF(B.Premiums_DATA!I53=0,0,B.Premiums_DATA!I53/ECO!S54))))</f>
        <v>0</v>
      </c>
      <c r="K57" s="74">
        <f>IF($C$4="National Currency",IF(B.Premiums_DATA!J53=0,0,B.Premiums_DATA!J53),IF($C$4="Current Exchange rate",IF(B.Premiums_DATA!J53=0,0,B.Premiums_DATA!J53/ECO!T19),IF($C$4="Constant Exchange rate",IF(B.Premiums_DATA!J53=0,0,B.Premiums_DATA!J53/ECO!T54))))</f>
        <v>0</v>
      </c>
      <c r="L57" s="74">
        <f>IF($C$4="National Currency",IF(B.Premiums_DATA!K53=0,0,B.Premiums_DATA!K53),IF($C$4="Current Exchange rate",IF(B.Premiums_DATA!K53=0,0,B.Premiums_DATA!K53/ECO!U19),IF($C$4="Constant Exchange rate",IF(B.Premiums_DATA!K53=0,0,B.Premiums_DATA!K53/ECO!U54))))</f>
        <v>0</v>
      </c>
      <c r="M57" s="74">
        <f>IF($C$4="National Currency",IF(B.Premiums_DATA!L53=0,0,B.Premiums_DATA!L53),IF($C$4="Current Exchange rate",IF(B.Premiums_DATA!L53=0,0,B.Premiums_DATA!L53/ECO!V19),IF($C$4="Constant Exchange rate",IF(B.Premiums_DATA!L53=0,0,B.Premiums_DATA!L53/ECO!V54))))</f>
        <v>0</v>
      </c>
      <c r="N57" s="74">
        <f>IF($C$4="National Currency",IF(B.Premiums_DATA!M53=0,0,B.Premiums_DATA!M53),IF($C$4="Current Exchange rate",IF(B.Premiums_DATA!M53=0,0,B.Premiums_DATA!M53/ECO!W19),IF($C$4="Constant Exchange rate",IF(B.Premiums_DATA!M53=0,0,B.Premiums_DATA!M53/ECO!W54))))</f>
        <v>0</v>
      </c>
      <c r="O57" s="74">
        <f>IF($C$4="National Currency",IF(B.Premiums_DATA!N53=0,0,B.Premiums_DATA!N53),IF($C$4="Current Exchange rate",IF(B.Premiums_DATA!N53=0,0,B.Premiums_DATA!N53/ECO!X19),IF($C$4="Constant Exchange rate",IF(B.Premiums_DATA!N53=0,0,B.Premiums_DATA!N53/ECO!X54))))</f>
        <v>0</v>
      </c>
      <c r="P57" s="74"/>
      <c r="Q57" s="48">
        <f t="shared" si="7"/>
        <v>0</v>
      </c>
      <c r="R57" s="48" t="str">
        <f t="shared" si="8"/>
        <v>-</v>
      </c>
      <c r="S57" s="48" t="str">
        <f t="shared" si="9"/>
        <v>-</v>
      </c>
    </row>
    <row r="58" spans="3:19" ht="15" x14ac:dyDescent="0.25">
      <c r="C58" s="256"/>
      <c r="D58" s="257"/>
      <c r="E58" s="45" t="s">
        <v>10</v>
      </c>
      <c r="F58" s="74">
        <f>IF($C$4="National Currency",IF(B.Premiums_DATA!E54=0,0,B.Premiums_DATA!E54),IF($C$4="Current Exchange rate",IF(B.Premiums_DATA!E54=0,0,B.Premiums_DATA!E54/ECO!O20),IF($C$4="Constant Exchange rate",IF(B.Premiums_DATA!E54=0,0,B.Premiums_DATA!E54/ECO!O55))))</f>
        <v>0</v>
      </c>
      <c r="G58" s="74">
        <f>IF($C$4="National Currency",IF(B.Premiums_DATA!F54=0,0,B.Premiums_DATA!F54),IF($C$4="Current Exchange rate",IF(B.Premiums_DATA!F54=0,0,B.Premiums_DATA!F54/ECO!P20),IF($C$4="Constant Exchange rate",IF(B.Premiums_DATA!F54=0,0,B.Premiums_DATA!F54/ECO!P55))))</f>
        <v>0</v>
      </c>
      <c r="H58" s="74">
        <f>IF($C$4="National Currency",IF(B.Premiums_DATA!G54=0,0,B.Premiums_DATA!G54),IF($C$4="Current Exchange rate",IF(B.Premiums_DATA!G54=0,0,B.Premiums_DATA!G54/ECO!Q20),IF($C$4="Constant Exchange rate",IF(B.Premiums_DATA!G54=0,0,B.Premiums_DATA!G54/ECO!Q55))))</f>
        <v>0</v>
      </c>
      <c r="I58" s="74">
        <f>IF($C$4="National Currency",IF(B.Premiums_DATA!H54=0,0,B.Premiums_DATA!H54),IF($C$4="Current Exchange rate",IF(B.Premiums_DATA!H54=0,0,B.Premiums_DATA!H54/ECO!R20),IF($C$4="Constant Exchange rate",IF(B.Premiums_DATA!H54=0,0,B.Premiums_DATA!H54/ECO!R55))))</f>
        <v>0</v>
      </c>
      <c r="J58" s="74">
        <f>IF($C$4="National Currency",IF(B.Premiums_DATA!I54=0,0,B.Premiums_DATA!I54),IF($C$4="Current Exchange rate",IF(B.Premiums_DATA!I54=0,0,B.Premiums_DATA!I54/ECO!S20),IF($C$4="Constant Exchange rate",IF(B.Premiums_DATA!I54=0,0,B.Premiums_DATA!I54/ECO!S55))))</f>
        <v>0</v>
      </c>
      <c r="K58" s="74">
        <f>IF($C$4="National Currency",IF(B.Premiums_DATA!J54=0,0,B.Premiums_DATA!J54),IF($C$4="Current Exchange rate",IF(B.Premiums_DATA!J54=0,0,B.Premiums_DATA!J54/ECO!T20),IF($C$4="Constant Exchange rate",IF(B.Premiums_DATA!J54=0,0,B.Premiums_DATA!J54/ECO!T55))))</f>
        <v>0</v>
      </c>
      <c r="L58" s="74">
        <f>IF($C$4="National Currency",IF(B.Premiums_DATA!K54=0,0,B.Premiums_DATA!K54),IF($C$4="Current Exchange rate",IF(B.Premiums_DATA!K54=0,0,B.Premiums_DATA!K54/ECO!U20),IF($C$4="Constant Exchange rate",IF(B.Premiums_DATA!K54=0,0,B.Premiums_DATA!K54/ECO!U55))))</f>
        <v>0</v>
      </c>
      <c r="M58" s="74">
        <f>IF($C$4="National Currency",IF(B.Premiums_DATA!L54=0,0,B.Premiums_DATA!L54),IF($C$4="Current Exchange rate",IF(B.Premiums_DATA!L54=0,0,B.Premiums_DATA!L54/ECO!V20),IF($C$4="Constant Exchange rate",IF(B.Premiums_DATA!L54=0,0,B.Premiums_DATA!L54/ECO!V55))))</f>
        <v>0</v>
      </c>
      <c r="N58" s="74">
        <f>IF($C$4="National Currency",IF(B.Premiums_DATA!M54=0,0,B.Premiums_DATA!M54),IF($C$4="Current Exchange rate",IF(B.Premiums_DATA!M54=0,0,B.Premiums_DATA!M54/ECO!W20),IF($C$4="Constant Exchange rate",IF(B.Premiums_DATA!M54=0,0,B.Premiums_DATA!M54/ECO!W55))))</f>
        <v>0</v>
      </c>
      <c r="O58" s="74">
        <f>IF($C$4="National Currency",IF(B.Premiums_DATA!N54=0,0,B.Premiums_DATA!N54),IF($C$4="Current Exchange rate",IF(B.Premiums_DATA!N54=0,0,B.Premiums_DATA!N54/ECO!X20),IF($C$4="Constant Exchange rate",IF(B.Premiums_DATA!N54=0,0,B.Premiums_DATA!N54/ECO!X55))))</f>
        <v>0</v>
      </c>
      <c r="P58" s="74"/>
      <c r="Q58" s="48">
        <f t="shared" si="7"/>
        <v>0</v>
      </c>
      <c r="R58" s="48" t="str">
        <f t="shared" si="8"/>
        <v>-</v>
      </c>
      <c r="S58" s="48" t="str">
        <f t="shared" si="9"/>
        <v>-</v>
      </c>
    </row>
    <row r="59" spans="3:19" ht="15" x14ac:dyDescent="0.25">
      <c r="C59" s="256"/>
      <c r="D59" s="257"/>
      <c r="E59" s="45" t="s">
        <v>11</v>
      </c>
      <c r="F59" s="74">
        <f>IF($C$4="National Currency",IF(B.Premiums_DATA!E55=0,0,B.Premiums_DATA!E55),IF($C$4="Current Exchange rate",IF(B.Premiums_DATA!E55=0,0,B.Premiums_DATA!E55/ECO!O21),IF($C$4="Constant Exchange rate",IF(B.Premiums_DATA!E55=0,0,B.Premiums_DATA!E55/ECO!O56))))</f>
        <v>0</v>
      </c>
      <c r="G59" s="74">
        <f>IF($C$4="National Currency",IF(B.Premiums_DATA!F55=0,0,B.Premiums_DATA!F55),IF($C$4="Current Exchange rate",IF(B.Premiums_DATA!F55=0,0,B.Premiums_DATA!F55/ECO!P21),IF($C$4="Constant Exchange rate",IF(B.Premiums_DATA!F55=0,0,B.Premiums_DATA!F55/ECO!P56))))</f>
        <v>0</v>
      </c>
      <c r="H59" s="74">
        <f>IF($C$4="National Currency",IF(B.Premiums_DATA!G55=0,0,B.Premiums_DATA!G55),IF($C$4="Current Exchange rate",IF(B.Premiums_DATA!G55=0,0,B.Premiums_DATA!G55/ECO!Q21),IF($C$4="Constant Exchange rate",IF(B.Premiums_DATA!G55=0,0,B.Premiums_DATA!G55/ECO!Q56))))</f>
        <v>0</v>
      </c>
      <c r="I59" s="74">
        <f>IF($C$4="National Currency",IF(B.Premiums_DATA!H55=0,0,B.Premiums_DATA!H55),IF($C$4="Current Exchange rate",IF(B.Premiums_DATA!H55=0,0,B.Premiums_DATA!H55/ECO!R21),IF($C$4="Constant Exchange rate",IF(B.Premiums_DATA!H55=0,0,B.Premiums_DATA!H55/ECO!R56))))</f>
        <v>0</v>
      </c>
      <c r="J59" s="74">
        <f>IF($C$4="National Currency",IF(B.Premiums_DATA!I55=0,0,B.Premiums_DATA!I55),IF($C$4="Current Exchange rate",IF(B.Premiums_DATA!I55=0,0,B.Premiums_DATA!I55/ECO!S21),IF($C$4="Constant Exchange rate",IF(B.Premiums_DATA!I55=0,0,B.Premiums_DATA!I55/ECO!S56))))</f>
        <v>0</v>
      </c>
      <c r="K59" s="74">
        <f>IF($C$4="National Currency",IF(B.Premiums_DATA!J55=0,0,B.Premiums_DATA!J55),IF($C$4="Current Exchange rate",IF(B.Premiums_DATA!J55=0,0,B.Premiums_DATA!J55/ECO!T21),IF($C$4="Constant Exchange rate",IF(B.Premiums_DATA!J55=0,0,B.Premiums_DATA!J55/ECO!T56))))</f>
        <v>0</v>
      </c>
      <c r="L59" s="74">
        <f>IF($C$4="National Currency",IF(B.Premiums_DATA!K55=0,0,B.Premiums_DATA!K55),IF($C$4="Current Exchange rate",IF(B.Premiums_DATA!K55=0,0,B.Premiums_DATA!K55/ECO!U21),IF($C$4="Constant Exchange rate",IF(B.Premiums_DATA!K55=0,0,B.Premiums_DATA!K55/ECO!U56))))</f>
        <v>0</v>
      </c>
      <c r="M59" s="74">
        <f>IF($C$4="National Currency",IF(B.Premiums_DATA!L55=0,0,B.Premiums_DATA!L55),IF($C$4="Current Exchange rate",IF(B.Premiums_DATA!L55=0,0,B.Premiums_DATA!L55/ECO!V21),IF($C$4="Constant Exchange rate",IF(B.Premiums_DATA!L55=0,0,B.Premiums_DATA!L55/ECO!V56))))</f>
        <v>0</v>
      </c>
      <c r="N59" s="74">
        <f>IF($C$4="National Currency",IF(B.Premiums_DATA!M55=0,0,B.Premiums_DATA!M55),IF($C$4="Current Exchange rate",IF(B.Premiums_DATA!M55=0,0,B.Premiums_DATA!M55/ECO!W21),IF($C$4="Constant Exchange rate",IF(B.Premiums_DATA!M55=0,0,B.Premiums_DATA!M55/ECO!W56))))</f>
        <v>0</v>
      </c>
      <c r="O59" s="74">
        <f>IF($C$4="National Currency",IF(B.Premiums_DATA!N55=0,0,B.Premiums_DATA!N55),IF($C$4="Current Exchange rate",IF(B.Premiums_DATA!N55=0,0,B.Premiums_DATA!N55/ECO!X21),IF($C$4="Constant Exchange rate",IF(B.Premiums_DATA!N55=0,0,B.Premiums_DATA!N55/ECO!X56))))</f>
        <v>0</v>
      </c>
      <c r="P59" s="74"/>
      <c r="Q59" s="48">
        <f t="shared" si="7"/>
        <v>0</v>
      </c>
      <c r="R59" s="48" t="str">
        <f t="shared" si="8"/>
        <v>-</v>
      </c>
      <c r="S59" s="48" t="str">
        <f t="shared" si="9"/>
        <v>-</v>
      </c>
    </row>
    <row r="60" spans="3:19" ht="15" x14ac:dyDescent="0.25">
      <c r="C60" s="256"/>
      <c r="D60" s="257"/>
      <c r="E60" s="45" t="s">
        <v>12</v>
      </c>
      <c r="F60" s="74">
        <f>IF($C$4="National Currency",IF(B.Premiums_DATA!E56=0,0,B.Premiums_DATA!E56),IF($C$4="Current Exchange rate",IF(B.Premiums_DATA!E56=0,0,B.Premiums_DATA!E56/ECO!O22),IF($C$4="Constant Exchange rate",IF(B.Premiums_DATA!E56=0,0,B.Premiums_DATA!E56/ECO!O57))))</f>
        <v>0</v>
      </c>
      <c r="G60" s="74">
        <f>IF($C$4="National Currency",IF(B.Premiums_DATA!F56=0,0,B.Premiums_DATA!F56),IF($C$4="Current Exchange rate",IF(B.Premiums_DATA!F56=0,0,B.Premiums_DATA!F56/ECO!P22),IF($C$4="Constant Exchange rate",IF(B.Premiums_DATA!F56=0,0,B.Premiums_DATA!F56/ECO!P57))))</f>
        <v>0</v>
      </c>
      <c r="H60" s="74">
        <f>IF($C$4="National Currency",IF(B.Premiums_DATA!G56=0,0,B.Premiums_DATA!G56),IF($C$4="Current Exchange rate",IF(B.Premiums_DATA!G56=0,0,B.Premiums_DATA!G56/ECO!Q22),IF($C$4="Constant Exchange rate",IF(B.Premiums_DATA!G56=0,0,B.Premiums_DATA!G56/ECO!Q57))))</f>
        <v>0</v>
      </c>
      <c r="I60" s="74">
        <f>IF($C$4="National Currency",IF(B.Premiums_DATA!H56=0,0,B.Premiums_DATA!H56),IF($C$4="Current Exchange rate",IF(B.Premiums_DATA!H56=0,0,B.Premiums_DATA!H56/ECO!R22),IF($C$4="Constant Exchange rate",IF(B.Premiums_DATA!H56=0,0,B.Premiums_DATA!H56/ECO!R57))))</f>
        <v>0</v>
      </c>
      <c r="J60" s="74">
        <f>IF($C$4="National Currency",IF(B.Premiums_DATA!I56=0,0,B.Premiums_DATA!I56),IF($C$4="Current Exchange rate",IF(B.Premiums_DATA!I56=0,0,B.Premiums_DATA!I56/ECO!S22),IF($C$4="Constant Exchange rate",IF(B.Premiums_DATA!I56=0,0,B.Premiums_DATA!I56/ECO!S57))))</f>
        <v>0</v>
      </c>
      <c r="K60" s="74">
        <f>IF($C$4="National Currency",IF(B.Premiums_DATA!J56=0,0,B.Premiums_DATA!J56),IF($C$4="Current Exchange rate",IF(B.Premiums_DATA!J56=0,0,B.Premiums_DATA!J56/ECO!T22),IF($C$4="Constant Exchange rate",IF(B.Premiums_DATA!J56=0,0,B.Premiums_DATA!J56/ECO!T57))))</f>
        <v>0</v>
      </c>
      <c r="L60" s="74">
        <f>IF($C$4="National Currency",IF(B.Premiums_DATA!K56=0,0,B.Premiums_DATA!K56),IF($C$4="Current Exchange rate",IF(B.Premiums_DATA!K56=0,0,B.Premiums_DATA!K56/ECO!U22),IF($C$4="Constant Exchange rate",IF(B.Premiums_DATA!K56=0,0,B.Premiums_DATA!K56/ECO!U57))))</f>
        <v>0</v>
      </c>
      <c r="M60" s="74">
        <f>IF($C$4="National Currency",IF(B.Premiums_DATA!L56=0,0,B.Premiums_DATA!L56),IF($C$4="Current Exchange rate",IF(B.Premiums_DATA!L56=0,0,B.Premiums_DATA!L56/ECO!V22),IF($C$4="Constant Exchange rate",IF(B.Premiums_DATA!L56=0,0,B.Premiums_DATA!L56/ECO!V57))))</f>
        <v>0</v>
      </c>
      <c r="N60" s="74">
        <f>IF($C$4="National Currency",IF(B.Premiums_DATA!M56=0,0,B.Premiums_DATA!M56),IF($C$4="Current Exchange rate",IF(B.Premiums_DATA!M56=0,0,B.Premiums_DATA!M56/ECO!W22),IF($C$4="Constant Exchange rate",IF(B.Premiums_DATA!M56=0,0,B.Premiums_DATA!M56/ECO!W57))))</f>
        <v>816</v>
      </c>
      <c r="O60" s="74">
        <f>IF($C$4="National Currency",IF(B.Premiums_DATA!N56=0,0,B.Premiums_DATA!N56),IF($C$4="Current Exchange rate",IF(B.Premiums_DATA!N56=0,0,B.Premiums_DATA!N56/ECO!X22),IF($C$4="Constant Exchange rate",IF(B.Premiums_DATA!N56=0,0,B.Premiums_DATA!N56/ECO!X57))))</f>
        <v>782</v>
      </c>
      <c r="P60" s="74"/>
      <c r="Q60" s="48">
        <f t="shared" si="7"/>
        <v>6.0995167312811432E-2</v>
      </c>
      <c r="R60" s="48">
        <f t="shared" si="8"/>
        <v>-4.166666666666663E-2</v>
      </c>
      <c r="S60" s="48" t="str">
        <f t="shared" si="9"/>
        <v>-</v>
      </c>
    </row>
    <row r="61" spans="3:19" ht="15" x14ac:dyDescent="0.25">
      <c r="C61" s="256"/>
      <c r="D61" s="257"/>
      <c r="E61" s="45" t="s">
        <v>13</v>
      </c>
      <c r="F61" s="74">
        <f>IF($C$4="National Currency",IF(B.Premiums_DATA!E57=0,0,B.Premiums_DATA!E57),IF($C$4="Current Exchange rate",IF(B.Premiums_DATA!E57=0,0,B.Premiums_DATA!E57/ECO!O23),IF($C$4="Constant Exchange rate",IF(B.Premiums_DATA!E57=0,0,B.Premiums_DATA!E57/ECO!O58))))</f>
        <v>0</v>
      </c>
      <c r="G61" s="74">
        <f>IF($C$4="National Currency",IF(B.Premiums_DATA!F57=0,0,B.Premiums_DATA!F57),IF($C$4="Current Exchange rate",IF(B.Premiums_DATA!F57=0,0,B.Premiums_DATA!F57/ECO!P23),IF($C$4="Constant Exchange rate",IF(B.Premiums_DATA!F57=0,0,B.Premiums_DATA!F57/ECO!P58))))</f>
        <v>0</v>
      </c>
      <c r="H61" s="74">
        <f>IF($C$4="National Currency",IF(B.Premiums_DATA!G57=0,0,B.Premiums_DATA!G57),IF($C$4="Current Exchange rate",IF(B.Premiums_DATA!G57=0,0,B.Premiums_DATA!G57/ECO!Q23),IF($C$4="Constant Exchange rate",IF(B.Premiums_DATA!G57=0,0,B.Premiums_DATA!G57/ECO!Q58))))</f>
        <v>0</v>
      </c>
      <c r="I61" s="74">
        <f>IF($C$4="National Currency",IF(B.Premiums_DATA!H57=0,0,B.Premiums_DATA!H57),IF($C$4="Current Exchange rate",IF(B.Premiums_DATA!H57=0,0,B.Premiums_DATA!H57/ECO!R23),IF($C$4="Constant Exchange rate",IF(B.Premiums_DATA!H57=0,0,B.Premiums_DATA!H57/ECO!R58))))</f>
        <v>0</v>
      </c>
      <c r="J61" s="74">
        <f>IF($C$4="National Currency",IF(B.Premiums_DATA!I57=0,0,B.Premiums_DATA!I57),IF($C$4="Current Exchange rate",IF(B.Premiums_DATA!I57=0,0,B.Premiums_DATA!I57/ECO!S23),IF($C$4="Constant Exchange rate",IF(B.Premiums_DATA!I57=0,0,B.Premiums_DATA!I57/ECO!S58))))</f>
        <v>0</v>
      </c>
      <c r="K61" s="74">
        <f>IF($C$4="National Currency",IF(B.Premiums_DATA!J57=0,0,B.Premiums_DATA!J57),IF($C$4="Current Exchange rate",IF(B.Premiums_DATA!J57=0,0,B.Premiums_DATA!J57/ECO!T23),IF($C$4="Constant Exchange rate",IF(B.Premiums_DATA!J57=0,0,B.Premiums_DATA!J57/ECO!T58))))</f>
        <v>0</v>
      </c>
      <c r="L61" s="74">
        <f>IF($C$4="National Currency",IF(B.Premiums_DATA!K57=0,0,B.Premiums_DATA!K57),IF($C$4="Current Exchange rate",IF(B.Premiums_DATA!K57=0,0,B.Premiums_DATA!K57/ECO!U23),IF($C$4="Constant Exchange rate",IF(B.Premiums_DATA!K57=0,0,B.Premiums_DATA!K57/ECO!U58))))</f>
        <v>0</v>
      </c>
      <c r="M61" s="74">
        <f>IF($C$4="National Currency",IF(B.Premiums_DATA!L57=0,0,B.Premiums_DATA!L57),IF($C$4="Current Exchange rate",IF(B.Premiums_DATA!L57=0,0,B.Premiums_DATA!L57/ECO!V23),IF($C$4="Constant Exchange rate",IF(B.Premiums_DATA!L57=0,0,B.Premiums_DATA!L57/ECO!V58))))</f>
        <v>0</v>
      </c>
      <c r="N61" s="74">
        <f>IF($C$4="National Currency",IF(B.Premiums_DATA!M57=0,0,B.Premiums_DATA!M57),IF($C$4="Current Exchange rate",IF(B.Premiums_DATA!M57=0,0,B.Premiums_DATA!M57/ECO!W23),IF($C$4="Constant Exchange rate",IF(B.Premiums_DATA!M57=0,0,B.Premiums_DATA!M57/ECO!W58))))</f>
        <v>0</v>
      </c>
      <c r="O61" s="74">
        <f>IF($C$4="National Currency",IF(B.Premiums_DATA!N57=0,0,B.Premiums_DATA!N57),IF($C$4="Current Exchange rate",IF(B.Premiums_DATA!N57=0,0,B.Premiums_DATA!N57/ECO!X23),IF($C$4="Constant Exchange rate",IF(B.Premiums_DATA!N57=0,0,B.Premiums_DATA!N57/ECO!X58))))</f>
        <v>0</v>
      </c>
      <c r="P61" s="74"/>
      <c r="Q61" s="48">
        <f t="shared" si="7"/>
        <v>0</v>
      </c>
      <c r="R61" s="48" t="str">
        <f t="shared" si="8"/>
        <v>-</v>
      </c>
      <c r="S61" s="48" t="str">
        <f t="shared" si="9"/>
        <v>-</v>
      </c>
    </row>
    <row r="62" spans="3:19" ht="15" x14ac:dyDescent="0.25">
      <c r="C62" s="256"/>
      <c r="D62" s="257"/>
      <c r="E62" s="45" t="s">
        <v>14</v>
      </c>
      <c r="F62" s="74">
        <f>IF($C$4="National Currency",IF(B.Premiums_DATA!E58=0,0,B.Premiums_DATA!E58),IF($C$4="Current Exchange rate",IF(B.Premiums_DATA!E58=0,0,B.Premiums_DATA!E58/ECO!O24),IF($C$4="Constant Exchange rate",IF(B.Premiums_DATA!E58=0,0,B.Premiums_DATA!E58/ECO!O59))))</f>
        <v>0</v>
      </c>
      <c r="G62" s="74">
        <f>IF($C$4="National Currency",IF(B.Premiums_DATA!F58=0,0,B.Premiums_DATA!F58),IF($C$4="Current Exchange rate",IF(B.Premiums_DATA!F58=0,0,B.Premiums_DATA!F58/ECO!P24),IF($C$4="Constant Exchange rate",IF(B.Premiums_DATA!F58=0,0,B.Premiums_DATA!F58/ECO!P59))))</f>
        <v>0</v>
      </c>
      <c r="H62" s="74">
        <f>IF($C$4="National Currency",IF(B.Premiums_DATA!G58=0,0,B.Premiums_DATA!G58),IF($C$4="Current Exchange rate",IF(B.Premiums_DATA!G58=0,0,B.Premiums_DATA!G58/ECO!Q24),IF($C$4="Constant Exchange rate",IF(B.Premiums_DATA!G58=0,0,B.Premiums_DATA!G58/ECO!Q59))))</f>
        <v>0</v>
      </c>
      <c r="I62" s="74">
        <f>IF($C$4="National Currency",IF(B.Premiums_DATA!H58=0,0,B.Premiums_DATA!H58),IF($C$4="Current Exchange rate",IF(B.Premiums_DATA!H58=0,0,B.Premiums_DATA!H58/ECO!R24),IF($C$4="Constant Exchange rate",IF(B.Premiums_DATA!H58=0,0,B.Premiums_DATA!H58/ECO!R59))))</f>
        <v>0</v>
      </c>
      <c r="J62" s="74">
        <f>IF($C$4="National Currency",IF(B.Premiums_DATA!I58=0,0,B.Premiums_DATA!I58),IF($C$4="Current Exchange rate",IF(B.Premiums_DATA!I58=0,0,B.Premiums_DATA!I58/ECO!S24),IF($C$4="Constant Exchange rate",IF(B.Premiums_DATA!I58=0,0,B.Premiums_DATA!I58/ECO!S59))))</f>
        <v>0</v>
      </c>
      <c r="K62" s="74">
        <f>IF($C$4="National Currency",IF(B.Premiums_DATA!J58=0,0,B.Premiums_DATA!J58),IF($C$4="Current Exchange rate",IF(B.Premiums_DATA!J58=0,0,B.Premiums_DATA!J58/ECO!T24),IF($C$4="Constant Exchange rate",IF(B.Premiums_DATA!J58=0,0,B.Premiums_DATA!J58/ECO!T59))))</f>
        <v>0</v>
      </c>
      <c r="L62" s="74">
        <f>IF($C$4="National Currency",IF(B.Premiums_DATA!K58=0,0,B.Premiums_DATA!K58),IF($C$4="Current Exchange rate",IF(B.Premiums_DATA!K58=0,0,B.Premiums_DATA!K58/ECO!U24),IF($C$4="Constant Exchange rate",IF(B.Premiums_DATA!K58=0,0,B.Premiums_DATA!K58/ECO!U59))))</f>
        <v>0</v>
      </c>
      <c r="M62" s="74">
        <f>IF($C$4="National Currency",IF(B.Premiums_DATA!L58=0,0,B.Premiums_DATA!L58),IF($C$4="Current Exchange rate",IF(B.Premiums_DATA!L58=0,0,B.Premiums_DATA!L58/ECO!V24),IF($C$4="Constant Exchange rate",IF(B.Premiums_DATA!L58=0,0,B.Premiums_DATA!L58/ECO!V59))))</f>
        <v>0</v>
      </c>
      <c r="N62" s="74">
        <f>IF($C$4="National Currency",IF(B.Premiums_DATA!M58=0,0,B.Premiums_DATA!M58),IF($C$4="Current Exchange rate",IF(B.Premiums_DATA!M58=0,0,B.Premiums_DATA!M58/ECO!W24),IF($C$4="Constant Exchange rate",IF(B.Premiums_DATA!M58=0,0,B.Premiums_DATA!M58/ECO!W59))))</f>
        <v>0</v>
      </c>
      <c r="O62" s="74">
        <f>IF($C$4="National Currency",IF(B.Premiums_DATA!N58=0,0,B.Premiums_DATA!N58),IF($C$4="Current Exchange rate",IF(B.Premiums_DATA!N58=0,0,B.Premiums_DATA!N58/ECO!X24),IF($C$4="Constant Exchange rate",IF(B.Premiums_DATA!N58=0,0,B.Premiums_DATA!N58/ECO!X59))))</f>
        <v>0</v>
      </c>
      <c r="P62" s="74"/>
      <c r="Q62" s="48">
        <f t="shared" si="7"/>
        <v>0</v>
      </c>
      <c r="R62" s="48" t="str">
        <f t="shared" si="8"/>
        <v>-</v>
      </c>
      <c r="S62" s="48" t="str">
        <f t="shared" si="9"/>
        <v>-</v>
      </c>
    </row>
    <row r="63" spans="3:19" ht="15" x14ac:dyDescent="0.25">
      <c r="C63" s="256"/>
      <c r="D63" s="257"/>
      <c r="E63" s="45" t="s">
        <v>15</v>
      </c>
      <c r="F63" s="74">
        <f>IF($C$4="National Currency",IF(B.Premiums_DATA!E59=0,0,B.Premiums_DATA!E59),IF($C$4="Current Exchange rate",IF(B.Premiums_DATA!E59=0,0,B.Premiums_DATA!E59/ECO!O25),IF($C$4="Constant Exchange rate",IF(B.Premiums_DATA!E59=0,0,B.Premiums_DATA!E59/ECO!O60))))</f>
        <v>0</v>
      </c>
      <c r="G63" s="74">
        <f>IF($C$4="National Currency",IF(B.Premiums_DATA!F59=0,0,B.Premiums_DATA!F59),IF($C$4="Current Exchange rate",IF(B.Premiums_DATA!F59=0,0,B.Premiums_DATA!F59/ECO!P25),IF($C$4="Constant Exchange rate",IF(B.Premiums_DATA!F59=0,0,B.Premiums_DATA!F59/ECO!P60))))</f>
        <v>0</v>
      </c>
      <c r="H63" s="74">
        <f>IF($C$4="National Currency",IF(B.Premiums_DATA!G59=0,0,B.Premiums_DATA!G59),IF($C$4="Current Exchange rate",IF(B.Premiums_DATA!G59=0,0,B.Premiums_DATA!G59/ECO!Q25),IF($C$4="Constant Exchange rate",IF(B.Premiums_DATA!G59=0,0,B.Premiums_DATA!G59/ECO!Q60))))</f>
        <v>0</v>
      </c>
      <c r="I63" s="74">
        <f>IF($C$4="National Currency",IF(B.Premiums_DATA!H59=0,0,B.Premiums_DATA!H59),IF($C$4="Current Exchange rate",IF(B.Premiums_DATA!H59=0,0,B.Premiums_DATA!H59/ECO!R25),IF($C$4="Constant Exchange rate",IF(B.Premiums_DATA!H59=0,0,B.Premiums_DATA!H59/ECO!R60))))</f>
        <v>0</v>
      </c>
      <c r="J63" s="74">
        <f>IF($C$4="National Currency",IF(B.Premiums_DATA!I59=0,0,B.Premiums_DATA!I59),IF($C$4="Current Exchange rate",IF(B.Premiums_DATA!I59=0,0,B.Premiums_DATA!I59/ECO!S25),IF($C$4="Constant Exchange rate",IF(B.Premiums_DATA!I59=0,0,B.Premiums_DATA!I59/ECO!S60))))</f>
        <v>0</v>
      </c>
      <c r="K63" s="74">
        <f>IF($C$4="National Currency",IF(B.Premiums_DATA!J59=0,0,B.Premiums_DATA!J59),IF($C$4="Current Exchange rate",IF(B.Premiums_DATA!J59=0,0,B.Premiums_DATA!J59/ECO!T25),IF($C$4="Constant Exchange rate",IF(B.Premiums_DATA!J59=0,0,B.Premiums_DATA!J59/ECO!T60))))</f>
        <v>0</v>
      </c>
      <c r="L63" s="74">
        <f>IF($C$4="National Currency",IF(B.Premiums_DATA!K59=0,0,B.Premiums_DATA!K59),IF($C$4="Current Exchange rate",IF(B.Premiums_DATA!K59=0,0,B.Premiums_DATA!K59/ECO!U25),IF($C$4="Constant Exchange rate",IF(B.Premiums_DATA!K59=0,0,B.Premiums_DATA!K59/ECO!U60))))</f>
        <v>0</v>
      </c>
      <c r="M63" s="74">
        <f>IF($C$4="National Currency",IF(B.Premiums_DATA!L59=0,0,B.Premiums_DATA!L59),IF($C$4="Current Exchange rate",IF(B.Premiums_DATA!L59=0,0,B.Premiums_DATA!L59/ECO!V25),IF($C$4="Constant Exchange rate",IF(B.Premiums_DATA!L59=0,0,B.Premiums_DATA!L59/ECO!V60))))</f>
        <v>0</v>
      </c>
      <c r="N63" s="74">
        <f>IF($C$4="National Currency",IF(B.Premiums_DATA!M59=0,0,B.Premiums_DATA!M59),IF($C$4="Current Exchange rate",IF(B.Premiums_DATA!M59=0,0,B.Premiums_DATA!M59/ECO!W25),IF($C$4="Constant Exchange rate",IF(B.Premiums_DATA!M59=0,0,B.Premiums_DATA!M59/ECO!W60))))</f>
        <v>0</v>
      </c>
      <c r="O63" s="74">
        <f>IF($C$4="National Currency",IF(B.Premiums_DATA!N59=0,0,B.Premiums_DATA!N59),IF($C$4="Current Exchange rate",IF(B.Premiums_DATA!N59=0,0,B.Premiums_DATA!N59/ECO!X25),IF($C$4="Constant Exchange rate",IF(B.Premiums_DATA!N59=0,0,B.Premiums_DATA!N59/ECO!X60))))</f>
        <v>0</v>
      </c>
      <c r="P63" s="74"/>
      <c r="Q63" s="48">
        <f t="shared" si="7"/>
        <v>0</v>
      </c>
      <c r="R63" s="48" t="str">
        <f t="shared" si="8"/>
        <v>-</v>
      </c>
      <c r="S63" s="48" t="str">
        <f t="shared" si="9"/>
        <v>-</v>
      </c>
    </row>
    <row r="64" spans="3:19" ht="15" x14ac:dyDescent="0.25">
      <c r="C64" s="256"/>
      <c r="D64" s="257"/>
      <c r="E64" s="45" t="s">
        <v>16</v>
      </c>
      <c r="F64" s="74">
        <f>IF($C$4="National Currency",IF(B.Premiums_DATA!E60=0,0,B.Premiums_DATA!E60),IF($C$4="Current Exchange rate",IF(B.Premiums_DATA!E60=0,0,B.Premiums_DATA!E60/ECO!O26),IF($C$4="Constant Exchange rate",IF(B.Premiums_DATA!E60=0,0,B.Premiums_DATA!E60/ECO!O61))))</f>
        <v>0</v>
      </c>
      <c r="G64" s="74">
        <f>IF($C$4="National Currency",IF(B.Premiums_DATA!F60=0,0,B.Premiums_DATA!F60),IF($C$4="Current Exchange rate",IF(B.Premiums_DATA!F60=0,0,B.Premiums_DATA!F60/ECO!P26),IF($C$4="Constant Exchange rate",IF(B.Premiums_DATA!F60=0,0,B.Premiums_DATA!F60/ECO!P61))))</f>
        <v>0</v>
      </c>
      <c r="H64" s="74">
        <f>IF($C$4="National Currency",IF(B.Premiums_DATA!G60=0,0,B.Premiums_DATA!G60),IF($C$4="Current Exchange rate",IF(B.Premiums_DATA!G60=0,0,B.Premiums_DATA!G60/ECO!Q26),IF($C$4="Constant Exchange rate",IF(B.Premiums_DATA!G60=0,0,B.Premiums_DATA!G60/ECO!Q61))))</f>
        <v>0</v>
      </c>
      <c r="I64" s="74">
        <f>IF($C$4="National Currency",IF(B.Premiums_DATA!H60=0,0,B.Premiums_DATA!H60),IF($C$4="Current Exchange rate",IF(B.Premiums_DATA!H60=0,0,B.Premiums_DATA!H60/ECO!R26),IF($C$4="Constant Exchange rate",IF(B.Premiums_DATA!H60=0,0,B.Premiums_DATA!H60/ECO!R61))))</f>
        <v>0</v>
      </c>
      <c r="J64" s="74">
        <f>IF($C$4="National Currency",IF(B.Premiums_DATA!I60=0,0,B.Premiums_DATA!I60),IF($C$4="Current Exchange rate",IF(B.Premiums_DATA!I60=0,0,B.Premiums_DATA!I60/ECO!S26),IF($C$4="Constant Exchange rate",IF(B.Premiums_DATA!I60=0,0,B.Premiums_DATA!I60/ECO!S61))))</f>
        <v>0</v>
      </c>
      <c r="K64" s="74">
        <f>IF($C$4="National Currency",IF(B.Premiums_DATA!J60=0,0,B.Premiums_DATA!J60),IF($C$4="Current Exchange rate",IF(B.Premiums_DATA!J60=0,0,B.Premiums_DATA!J60/ECO!T26),IF($C$4="Constant Exchange rate",IF(B.Premiums_DATA!J60=0,0,B.Premiums_DATA!J60/ECO!T61))))</f>
        <v>0</v>
      </c>
      <c r="L64" s="74">
        <f>IF($C$4="National Currency",IF(B.Premiums_DATA!K60=0,0,B.Premiums_DATA!K60),IF($C$4="Current Exchange rate",IF(B.Premiums_DATA!K60=0,0,B.Premiums_DATA!K60/ECO!U26),IF($C$4="Constant Exchange rate",IF(B.Premiums_DATA!K60=0,0,B.Premiums_DATA!K60/ECO!U61))))</f>
        <v>0</v>
      </c>
      <c r="M64" s="74">
        <f>IF($C$4="National Currency",IF(B.Premiums_DATA!L60=0,0,B.Premiums_DATA!L60),IF($C$4="Current Exchange rate",IF(B.Premiums_DATA!L60=0,0,B.Premiums_DATA!L60/ECO!V26),IF($C$4="Constant Exchange rate",IF(B.Premiums_DATA!L60=0,0,B.Premiums_DATA!L60/ECO!V61))))</f>
        <v>0</v>
      </c>
      <c r="N64" s="74">
        <f>IF($C$4="National Currency",IF(B.Premiums_DATA!M60=0,0,B.Premiums_DATA!M60),IF($C$4="Current Exchange rate",IF(B.Premiums_DATA!M60=0,0,B.Premiums_DATA!M60/ECO!W26),IF($C$4="Constant Exchange rate",IF(B.Premiums_DATA!M60=0,0,B.Premiums_DATA!M60/ECO!W61))))</f>
        <v>0</v>
      </c>
      <c r="O64" s="74">
        <f>IF($C$4="National Currency",IF(B.Premiums_DATA!N60=0,0,B.Premiums_DATA!N60),IF($C$4="Current Exchange rate",IF(B.Premiums_DATA!N60=0,0,B.Premiums_DATA!N60/ECO!X26),IF($C$4="Constant Exchange rate",IF(B.Premiums_DATA!N60=0,0,B.Premiums_DATA!N60/ECO!X61))))</f>
        <v>0</v>
      </c>
      <c r="P64" s="74"/>
      <c r="Q64" s="48">
        <f t="shared" si="7"/>
        <v>0</v>
      </c>
      <c r="R64" s="48" t="str">
        <f t="shared" si="8"/>
        <v>-</v>
      </c>
      <c r="S64" s="48" t="str">
        <f t="shared" si="9"/>
        <v>-</v>
      </c>
    </row>
    <row r="65" spans="3:19" ht="15" x14ac:dyDescent="0.25">
      <c r="C65" s="256"/>
      <c r="D65" s="257"/>
      <c r="E65" s="45" t="s">
        <v>17</v>
      </c>
      <c r="F65" s="74">
        <f>IF($C$4="National Currency",IF(B.Premiums_DATA!E61=0,0,B.Premiums_DATA!E61),IF($C$4="Current Exchange rate",IF(B.Premiums_DATA!E61=0,0,B.Premiums_DATA!E61/ECO!O27),IF($C$4="Constant Exchange rate",IF(B.Premiums_DATA!E61=0,0,B.Premiums_DATA!E61/ECO!O62))))</f>
        <v>0</v>
      </c>
      <c r="G65" s="74">
        <f>IF($C$4="National Currency",IF(B.Premiums_DATA!F61=0,0,B.Premiums_DATA!F61),IF($C$4="Current Exchange rate",IF(B.Premiums_DATA!F61=0,0,B.Premiums_DATA!F61/ECO!P27),IF($C$4="Constant Exchange rate",IF(B.Premiums_DATA!F61=0,0,B.Premiums_DATA!F61/ECO!P62))))</f>
        <v>0</v>
      </c>
      <c r="H65" s="74">
        <f>IF($C$4="National Currency",IF(B.Premiums_DATA!G61=0,0,B.Premiums_DATA!G61),IF($C$4="Current Exchange rate",IF(B.Premiums_DATA!G61=0,0,B.Premiums_DATA!G61/ECO!Q27),IF($C$4="Constant Exchange rate",IF(B.Premiums_DATA!G61=0,0,B.Premiums_DATA!G61/ECO!Q62))))</f>
        <v>0</v>
      </c>
      <c r="I65" s="74">
        <f>IF($C$4="National Currency",IF(B.Premiums_DATA!H61=0,0,B.Premiums_DATA!H61),IF($C$4="Current Exchange rate",IF(B.Premiums_DATA!H61=0,0,B.Premiums_DATA!H61/ECO!R27),IF($C$4="Constant Exchange rate",IF(B.Premiums_DATA!H61=0,0,B.Premiums_DATA!H61/ECO!R62))))</f>
        <v>0</v>
      </c>
      <c r="J65" s="74">
        <f>IF($C$4="National Currency",IF(B.Premiums_DATA!I61=0,0,B.Premiums_DATA!I61),IF($C$4="Current Exchange rate",IF(B.Premiums_DATA!I61=0,0,B.Premiums_DATA!I61/ECO!S27),IF($C$4="Constant Exchange rate",IF(B.Premiums_DATA!I61=0,0,B.Premiums_DATA!I61/ECO!S62))))</f>
        <v>0</v>
      </c>
      <c r="K65" s="74">
        <f>IF($C$4="National Currency",IF(B.Premiums_DATA!J61=0,0,B.Premiums_DATA!J61),IF($C$4="Current Exchange rate",IF(B.Premiums_DATA!J61=0,0,B.Premiums_DATA!J61/ECO!T27),IF($C$4="Constant Exchange rate",IF(B.Premiums_DATA!J61=0,0,B.Premiums_DATA!J61/ECO!T62))))</f>
        <v>0</v>
      </c>
      <c r="L65" s="74">
        <f>IF($C$4="National Currency",IF(B.Premiums_DATA!K61=0,0,B.Premiums_DATA!K61),IF($C$4="Current Exchange rate",IF(B.Premiums_DATA!K61=0,0,B.Premiums_DATA!K61/ECO!U27),IF($C$4="Constant Exchange rate",IF(B.Premiums_DATA!K61=0,0,B.Premiums_DATA!K61/ECO!U62))))</f>
        <v>0</v>
      </c>
      <c r="M65" s="74">
        <f>IF($C$4="National Currency",IF(B.Premiums_DATA!L61=0,0,B.Premiums_DATA!L61),IF($C$4="Current Exchange rate",IF(B.Premiums_DATA!L61=0,0,B.Premiums_DATA!L61/ECO!V27),IF($C$4="Constant Exchange rate",IF(B.Premiums_DATA!L61=0,0,B.Premiums_DATA!L61/ECO!V62))))</f>
        <v>0</v>
      </c>
      <c r="N65" s="74">
        <f>IF($C$4="National Currency",IF(B.Premiums_DATA!M61=0,0,B.Premiums_DATA!M61),IF($C$4="Current Exchange rate",IF(B.Premiums_DATA!M61=0,0,B.Premiums_DATA!M61/ECO!W27),IF($C$4="Constant Exchange rate",IF(B.Premiums_DATA!M61=0,0,B.Premiums_DATA!M61/ECO!W62))))</f>
        <v>0</v>
      </c>
      <c r="O65" s="74">
        <f>IF($C$4="National Currency",IF(B.Premiums_DATA!N61=0,0,B.Premiums_DATA!N61),IF($C$4="Current Exchange rate",IF(B.Premiums_DATA!N61=0,0,B.Premiums_DATA!N61/ECO!X27),IF($C$4="Constant Exchange rate",IF(B.Premiums_DATA!N61=0,0,B.Premiums_DATA!N61/ECO!X62))))</f>
        <v>0</v>
      </c>
      <c r="P65" s="74"/>
      <c r="Q65" s="48">
        <f t="shared" si="7"/>
        <v>0</v>
      </c>
      <c r="R65" s="48" t="str">
        <f t="shared" si="8"/>
        <v>-</v>
      </c>
      <c r="S65" s="48" t="str">
        <f t="shared" si="9"/>
        <v>-</v>
      </c>
    </row>
    <row r="66" spans="3:19" ht="15" x14ac:dyDescent="0.25">
      <c r="C66" s="256"/>
      <c r="D66" s="257"/>
      <c r="E66" s="45" t="s">
        <v>18</v>
      </c>
      <c r="F66" s="74">
        <f>IF($C$4="National Currency",IF(B.Premiums_DATA!E62=0,0,B.Premiums_DATA!E62),IF($C$4="Current Exchange rate",IF(B.Premiums_DATA!E62=0,0,B.Premiums_DATA!E62/ECO!O28),IF($C$4="Constant Exchange rate",IF(B.Premiums_DATA!E62=0,0,B.Premiums_DATA!E62/ECO!O63))))</f>
        <v>0</v>
      </c>
      <c r="G66" s="74">
        <f>IF($C$4="National Currency",IF(B.Premiums_DATA!F62=0,0,B.Premiums_DATA!F62),IF($C$4="Current Exchange rate",IF(B.Premiums_DATA!F62=0,0,B.Premiums_DATA!F62/ECO!P28),IF($C$4="Constant Exchange rate",IF(B.Premiums_DATA!F62=0,0,B.Premiums_DATA!F62/ECO!P63))))</f>
        <v>0</v>
      </c>
      <c r="H66" s="74">
        <f>IF($C$4="National Currency",IF(B.Premiums_DATA!G62=0,0,B.Premiums_DATA!G62),IF($C$4="Current Exchange rate",IF(B.Premiums_DATA!G62=0,0,B.Premiums_DATA!G62/ECO!Q28),IF($C$4="Constant Exchange rate",IF(B.Premiums_DATA!G62=0,0,B.Premiums_DATA!G62/ECO!Q63))))</f>
        <v>0</v>
      </c>
      <c r="I66" s="74">
        <f>IF($C$4="National Currency",IF(B.Premiums_DATA!H62=0,0,B.Premiums_DATA!H62),IF($C$4="Current Exchange rate",IF(B.Premiums_DATA!H62=0,0,B.Premiums_DATA!H62/ECO!R28),IF($C$4="Constant Exchange rate",IF(B.Premiums_DATA!H62=0,0,B.Premiums_DATA!H62/ECO!R63))))</f>
        <v>0</v>
      </c>
      <c r="J66" s="74">
        <f>IF($C$4="National Currency",IF(B.Premiums_DATA!I62=0,0,B.Premiums_DATA!I62),IF($C$4="Current Exchange rate",IF(B.Premiums_DATA!I62=0,0,B.Premiums_DATA!I62/ECO!S28),IF($C$4="Constant Exchange rate",IF(B.Premiums_DATA!I62=0,0,B.Premiums_DATA!I62/ECO!S63))))</f>
        <v>0</v>
      </c>
      <c r="K66" s="74">
        <f>IF($C$4="National Currency",IF(B.Premiums_DATA!J62=0,0,B.Premiums_DATA!J62),IF($C$4="Current Exchange rate",IF(B.Premiums_DATA!J62=0,0,B.Premiums_DATA!J62/ECO!T28),IF($C$4="Constant Exchange rate",IF(B.Premiums_DATA!J62=0,0,B.Premiums_DATA!J62/ECO!T63))))</f>
        <v>0</v>
      </c>
      <c r="L66" s="74">
        <f>IF($C$4="National Currency",IF(B.Premiums_DATA!K62=0,0,B.Premiums_DATA!K62),IF($C$4="Current Exchange rate",IF(B.Premiums_DATA!K62=0,0,B.Premiums_DATA!K62/ECO!U28),IF($C$4="Constant Exchange rate",IF(B.Premiums_DATA!K62=0,0,B.Premiums_DATA!K62/ECO!U63))))</f>
        <v>0</v>
      </c>
      <c r="M66" s="74">
        <f>IF($C$4="National Currency",IF(B.Premiums_DATA!L62=0,0,B.Premiums_DATA!L62),IF($C$4="Current Exchange rate",IF(B.Premiums_DATA!L62=0,0,B.Premiums_DATA!L62/ECO!V28),IF($C$4="Constant Exchange rate",IF(B.Premiums_DATA!L62=0,0,B.Premiums_DATA!L62/ECO!V63))))</f>
        <v>0</v>
      </c>
      <c r="N66" s="74">
        <f>IF($C$4="National Currency",IF(B.Premiums_DATA!M62=0,0,B.Premiums_DATA!M62),IF($C$4="Current Exchange rate",IF(B.Premiums_DATA!M62=0,0,B.Premiums_DATA!M62/ECO!W28),IF($C$4="Constant Exchange rate",IF(B.Premiums_DATA!M62=0,0,B.Premiums_DATA!M62/ECO!W63))))</f>
        <v>0</v>
      </c>
      <c r="O66" s="74">
        <f>IF($C$4="National Currency",IF(B.Premiums_DATA!N62=0,0,B.Premiums_DATA!N62),IF($C$4="Current Exchange rate",IF(B.Premiums_DATA!N62=0,0,B.Premiums_DATA!N62/ECO!X28),IF($C$4="Constant Exchange rate",IF(B.Premiums_DATA!N62=0,0,B.Premiums_DATA!N62/ECO!X63))))</f>
        <v>0</v>
      </c>
      <c r="P66" s="74"/>
      <c r="Q66" s="48">
        <f t="shared" si="7"/>
        <v>0</v>
      </c>
      <c r="R66" s="48" t="str">
        <f t="shared" si="8"/>
        <v>-</v>
      </c>
      <c r="S66" s="48" t="str">
        <f t="shared" si="9"/>
        <v>-</v>
      </c>
    </row>
    <row r="67" spans="3:19" ht="15" x14ac:dyDescent="0.25">
      <c r="C67" s="256"/>
      <c r="D67" s="257"/>
      <c r="E67" s="45" t="s">
        <v>19</v>
      </c>
      <c r="F67" s="74">
        <f>IF($C$4="National Currency",IF(B.Premiums_DATA!E63=0,0,B.Premiums_DATA!E63),IF($C$4="Current Exchange rate",IF(B.Premiums_DATA!E63=0,0,B.Premiums_DATA!E63/ECO!O29),IF($C$4="Constant Exchange rate",IF(B.Premiums_DATA!E63=0,0,B.Premiums_DATA!E63/ECO!O64))))</f>
        <v>0</v>
      </c>
      <c r="G67" s="74">
        <f>IF($C$4="National Currency",IF(B.Premiums_DATA!F63=0,0,B.Premiums_DATA!F63),IF($C$4="Current Exchange rate",IF(B.Premiums_DATA!F63=0,0,B.Premiums_DATA!F63/ECO!P29),IF($C$4="Constant Exchange rate",IF(B.Premiums_DATA!F63=0,0,B.Premiums_DATA!F63/ECO!P64))))</f>
        <v>0</v>
      </c>
      <c r="H67" s="74">
        <f>IF($C$4="National Currency",IF(B.Premiums_DATA!G63=0,0,B.Premiums_DATA!G63),IF($C$4="Current Exchange rate",IF(B.Premiums_DATA!G63=0,0,B.Premiums_DATA!G63/ECO!Q29),IF($C$4="Constant Exchange rate",IF(B.Premiums_DATA!G63=0,0,B.Premiums_DATA!G63/ECO!Q64))))</f>
        <v>0</v>
      </c>
      <c r="I67" s="74">
        <f>IF($C$4="National Currency",IF(B.Premiums_DATA!H63=0,0,B.Premiums_DATA!H63),IF($C$4="Current Exchange rate",IF(B.Premiums_DATA!H63=0,0,B.Premiums_DATA!H63/ECO!R29),IF($C$4="Constant Exchange rate",IF(B.Premiums_DATA!H63=0,0,B.Premiums_DATA!H63/ECO!R64))))</f>
        <v>0</v>
      </c>
      <c r="J67" s="74">
        <f>IF($C$4="National Currency",IF(B.Premiums_DATA!I63=0,0,B.Premiums_DATA!I63),IF($C$4="Current Exchange rate",IF(B.Premiums_DATA!I63=0,0,B.Premiums_DATA!I63/ECO!S29),IF($C$4="Constant Exchange rate",IF(B.Premiums_DATA!I63=0,0,B.Premiums_DATA!I63/ECO!S64))))</f>
        <v>0</v>
      </c>
      <c r="K67" s="74">
        <f>IF($C$4="National Currency",IF(B.Premiums_DATA!J63=0,0,B.Premiums_DATA!J63),IF($C$4="Current Exchange rate",IF(B.Premiums_DATA!J63=0,0,B.Premiums_DATA!J63/ECO!T29),IF($C$4="Constant Exchange rate",IF(B.Premiums_DATA!J63=0,0,B.Premiums_DATA!J63/ECO!T64))))</f>
        <v>0</v>
      </c>
      <c r="L67" s="74">
        <f>IF($C$4="National Currency",IF(B.Premiums_DATA!K63=0,0,B.Premiums_DATA!K63),IF($C$4="Current Exchange rate",IF(B.Premiums_DATA!K63=0,0,B.Premiums_DATA!K63/ECO!U29),IF($C$4="Constant Exchange rate",IF(B.Premiums_DATA!K63=0,0,B.Premiums_DATA!K63/ECO!U64))))</f>
        <v>0</v>
      </c>
      <c r="M67" s="74">
        <f>IF($C$4="National Currency",IF(B.Premiums_DATA!L63=0,0,B.Premiums_DATA!L63),IF($C$4="Current Exchange rate",IF(B.Premiums_DATA!L63=0,0,B.Premiums_DATA!L63/ECO!V29),IF($C$4="Constant Exchange rate",IF(B.Premiums_DATA!L63=0,0,B.Premiums_DATA!L63/ECO!V64))))</f>
        <v>0</v>
      </c>
      <c r="N67" s="74">
        <f>IF($C$4="National Currency",IF(B.Premiums_DATA!M63=0,0,B.Premiums_DATA!M63),IF($C$4="Current Exchange rate",IF(B.Premiums_DATA!M63=0,0,B.Premiums_DATA!M63/ECO!W29),IF($C$4="Constant Exchange rate",IF(B.Premiums_DATA!M63=0,0,B.Premiums_DATA!M63/ECO!W64))))</f>
        <v>0</v>
      </c>
      <c r="O67" s="74">
        <f>IF($C$4="National Currency",IF(B.Premiums_DATA!N63=0,0,B.Premiums_DATA!N63),IF($C$4="Current Exchange rate",IF(B.Premiums_DATA!N63=0,0,B.Premiums_DATA!N63/ECO!X29),IF($C$4="Constant Exchange rate",IF(B.Premiums_DATA!N63=0,0,B.Premiums_DATA!N63/ECO!X64))))</f>
        <v>0</v>
      </c>
      <c r="P67" s="74"/>
      <c r="Q67" s="48">
        <f t="shared" si="7"/>
        <v>0</v>
      </c>
      <c r="R67" s="48" t="str">
        <f t="shared" si="8"/>
        <v>-</v>
      </c>
      <c r="S67" s="48" t="str">
        <f t="shared" si="9"/>
        <v>-</v>
      </c>
    </row>
    <row r="68" spans="3:19" ht="15" x14ac:dyDescent="0.25">
      <c r="C68" s="256"/>
      <c r="D68" s="257"/>
      <c r="E68" s="45" t="s">
        <v>20</v>
      </c>
      <c r="F68" s="74">
        <f>IF($C$4="National Currency",IF(B.Premiums_DATA!E64=0,0,B.Premiums_DATA!E64),IF($C$4="Current Exchange rate",IF(B.Premiums_DATA!E64=0,0,B.Premiums_DATA!E64/ECO!O30),IF($C$4="Constant Exchange rate",IF(B.Premiums_DATA!E64=0,0,B.Premiums_DATA!E64/ECO!O65))))</f>
        <v>78.969834945930572</v>
      </c>
      <c r="G68" s="74">
        <f>IF($C$4="National Currency",IF(B.Premiums_DATA!F64=0,0,B.Premiums_DATA!F64),IF($C$4="Current Exchange rate",IF(B.Premiums_DATA!F64=0,0,B.Premiums_DATA!F64/ECO!P30),IF($C$4="Constant Exchange rate",IF(B.Premiums_DATA!F64=0,0,B.Premiums_DATA!F64/ECO!P65))))</f>
        <v>90.367103016505411</v>
      </c>
      <c r="H68" s="74">
        <f>IF($C$4="National Currency",IF(B.Premiums_DATA!G64=0,0,B.Premiums_DATA!G64),IF($C$4="Current Exchange rate",IF(B.Premiums_DATA!G64=0,0,B.Premiums_DATA!G64/ECO!Q30),IF($C$4="Constant Exchange rate",IF(B.Premiums_DATA!G64=0,0,B.Premiums_DATA!G64/ECO!Q65))))</f>
        <v>145.57484348321003</v>
      </c>
      <c r="I68" s="74">
        <f>IF($C$4="National Currency",IF(B.Premiums_DATA!H64=0,0,B.Premiums_DATA!H64),IF($C$4="Current Exchange rate",IF(B.Premiums_DATA!H64=0,0,B.Premiums_DATA!H64/ECO!R30),IF($C$4="Constant Exchange rate",IF(B.Premiums_DATA!H64=0,0,B.Premiums_DATA!H64/ECO!R65))))</f>
        <v>205.54923164484919</v>
      </c>
      <c r="J68" s="74">
        <f>IF($C$4="National Currency",IF(B.Premiums_DATA!I64=0,0,B.Premiums_DATA!I64),IF($C$4="Current Exchange rate",IF(B.Premiums_DATA!I64=0,0,B.Premiums_DATA!I64/ECO!S30),IF($C$4="Constant Exchange rate",IF(B.Premiums_DATA!I64=0,0,B.Premiums_DATA!I64/ECO!S65))))</f>
        <v>240.12521343198634</v>
      </c>
      <c r="K68" s="74">
        <f>IF($C$4="National Currency",IF(B.Premiums_DATA!J64=0,0,B.Premiums_DATA!J64),IF($C$4="Current Exchange rate",IF(B.Premiums_DATA!J64=0,0,B.Premiums_DATA!J64/ECO!T30),IF($C$4="Constant Exchange rate",IF(B.Premiums_DATA!J64=0,0,B.Premiums_DATA!J64/ECO!T65))))</f>
        <v>156.88673875924874</v>
      </c>
      <c r="L68" s="74">
        <f>IF($C$4="National Currency",IF(B.Premiums_DATA!K64=0,0,B.Premiums_DATA!K64),IF($C$4="Current Exchange rate",IF(B.Premiums_DATA!K64=0,0,B.Premiums_DATA!K64/ECO!U30),IF($C$4="Constant Exchange rate",IF(B.Premiums_DATA!K64=0,0,B.Premiums_DATA!K64/ECO!U65))))</f>
        <v>119.63574274331246</v>
      </c>
      <c r="M68" s="74">
        <f>IF($C$4="National Currency",IF(B.Premiums_DATA!L64=0,0,B.Premiums_DATA!L64),IF($C$4="Current Exchange rate",IF(B.Premiums_DATA!L64=0,0,B.Premiums_DATA!L64/ECO!V30),IF($C$4="Constant Exchange rate",IF(B.Premiums_DATA!L64=0,0,B.Premiums_DATA!L64/ECO!V65))))</f>
        <v>0</v>
      </c>
      <c r="N68" s="74">
        <f>IF($C$4="National Currency",IF(B.Premiums_DATA!M64=0,0,B.Premiums_DATA!M64),IF($C$4="Current Exchange rate",IF(B.Premiums_DATA!M64=0,0,B.Premiums_DATA!M64/ECO!W30),IF($C$4="Constant Exchange rate",IF(B.Premiums_DATA!M64=0,0,B.Premiums_DATA!M64/ECO!W65))))</f>
        <v>0</v>
      </c>
      <c r="O68" s="74">
        <f>IF($C$4="National Currency",IF(B.Premiums_DATA!N64=0,0,B.Premiums_DATA!N64),IF($C$4="Current Exchange rate",IF(B.Premiums_DATA!N64=0,0,B.Premiums_DATA!N64/ECO!X30),IF($C$4="Constant Exchange rate",IF(B.Premiums_DATA!N64=0,0,B.Premiums_DATA!N64/ECO!X65))))</f>
        <v>0</v>
      </c>
      <c r="P68" s="74"/>
      <c r="Q68" s="48">
        <f t="shared" si="7"/>
        <v>0</v>
      </c>
      <c r="R68" s="48" t="str">
        <f t="shared" si="8"/>
        <v>-</v>
      </c>
      <c r="S68" s="48" t="str">
        <f t="shared" si="9"/>
        <v>-</v>
      </c>
    </row>
    <row r="69" spans="3:19" ht="15" x14ac:dyDescent="0.25">
      <c r="C69" s="256"/>
      <c r="D69" s="257"/>
      <c r="E69" s="45" t="s">
        <v>21</v>
      </c>
      <c r="F69" s="74">
        <f>IF($C$4="National Currency",IF(B.Premiums_DATA!E65=0,0,B.Premiums_DATA!E65),IF($C$4="Current Exchange rate",IF(B.Premiums_DATA!E65=0,0,B.Premiums_DATA!E65/ECO!O31),IF($C$4="Constant Exchange rate",IF(B.Premiums_DATA!E65=0,0,B.Premiums_DATA!E65/ECO!O66))))</f>
        <v>0</v>
      </c>
      <c r="G69" s="74">
        <f>IF($C$4="National Currency",IF(B.Premiums_DATA!F65=0,0,B.Premiums_DATA!F65),IF($C$4="Current Exchange rate",IF(B.Premiums_DATA!F65=0,0,B.Premiums_DATA!F65/ECO!P31),IF($C$4="Constant Exchange rate",IF(B.Premiums_DATA!F65=0,0,B.Premiums_DATA!F65/ECO!P66))))</f>
        <v>0</v>
      </c>
      <c r="H69" s="74">
        <f>IF($C$4="National Currency",IF(B.Premiums_DATA!G65=0,0,B.Premiums_DATA!G65),IF($C$4="Current Exchange rate",IF(B.Premiums_DATA!G65=0,0,B.Premiums_DATA!G65/ECO!Q31),IF($C$4="Constant Exchange rate",IF(B.Premiums_DATA!G65=0,0,B.Premiums_DATA!G65/ECO!Q66))))</f>
        <v>0</v>
      </c>
      <c r="I69" s="74">
        <f>IF($C$4="National Currency",IF(B.Premiums_DATA!H65=0,0,B.Premiums_DATA!H65),IF($C$4="Current Exchange rate",IF(B.Premiums_DATA!H65=0,0,B.Premiums_DATA!H65/ECO!R31),IF($C$4="Constant Exchange rate",IF(B.Premiums_DATA!H65=0,0,B.Premiums_DATA!H65/ECO!R66))))</f>
        <v>0</v>
      </c>
      <c r="J69" s="74">
        <f>IF($C$4="National Currency",IF(B.Premiums_DATA!I65=0,0,B.Premiums_DATA!I65),IF($C$4="Current Exchange rate",IF(B.Premiums_DATA!I65=0,0,B.Premiums_DATA!I65/ECO!S31),IF($C$4="Constant Exchange rate",IF(B.Premiums_DATA!I65=0,0,B.Premiums_DATA!I65/ECO!S66))))</f>
        <v>0</v>
      </c>
      <c r="K69" s="74">
        <f>IF($C$4="National Currency",IF(B.Premiums_DATA!J65=0,0,B.Premiums_DATA!J65),IF($C$4="Current Exchange rate",IF(B.Premiums_DATA!J65=0,0,B.Premiums_DATA!J65/ECO!T31),IF($C$4="Constant Exchange rate",IF(B.Premiums_DATA!J65=0,0,B.Premiums_DATA!J65/ECO!T66))))</f>
        <v>0</v>
      </c>
      <c r="L69" s="74">
        <f>IF($C$4="National Currency",IF(B.Premiums_DATA!K65=0,0,B.Premiums_DATA!K65),IF($C$4="Current Exchange rate",IF(B.Premiums_DATA!K65=0,0,B.Premiums_DATA!K65/ECO!U31),IF($C$4="Constant Exchange rate",IF(B.Premiums_DATA!K65=0,0,B.Premiums_DATA!K65/ECO!U66))))</f>
        <v>0</v>
      </c>
      <c r="M69" s="74">
        <f>IF($C$4="National Currency",IF(B.Premiums_DATA!L65=0,0,B.Premiums_DATA!L65),IF($C$4="Current Exchange rate",IF(B.Premiums_DATA!L65=0,0,B.Premiums_DATA!L65/ECO!V31),IF($C$4="Constant Exchange rate",IF(B.Premiums_DATA!L65=0,0,B.Premiums_DATA!L65/ECO!V66))))</f>
        <v>0</v>
      </c>
      <c r="N69" s="74">
        <f>IF($C$4="National Currency",IF(B.Premiums_DATA!M65=0,0,B.Premiums_DATA!M65),IF($C$4="Current Exchange rate",IF(B.Premiums_DATA!M65=0,0,B.Premiums_DATA!M65/ECO!W31),IF($C$4="Constant Exchange rate",IF(B.Premiums_DATA!M65=0,0,B.Premiums_DATA!M65/ECO!W66))))</f>
        <v>0</v>
      </c>
      <c r="O69" s="74">
        <f>IF($C$4="National Currency",IF(B.Premiums_DATA!N65=0,0,B.Premiums_DATA!N65),IF($C$4="Current Exchange rate",IF(B.Premiums_DATA!N65=0,0,B.Premiums_DATA!N65/ECO!X31),IF($C$4="Constant Exchange rate",IF(B.Premiums_DATA!N65=0,0,B.Premiums_DATA!N65/ECO!X66))))</f>
        <v>0</v>
      </c>
      <c r="P69" s="74"/>
      <c r="Q69" s="48">
        <f t="shared" si="7"/>
        <v>0</v>
      </c>
      <c r="R69" s="48" t="str">
        <f t="shared" si="8"/>
        <v>-</v>
      </c>
      <c r="S69" s="48" t="str">
        <f t="shared" si="9"/>
        <v>-</v>
      </c>
    </row>
    <row r="70" spans="3:19" ht="15" x14ac:dyDescent="0.25">
      <c r="C70" s="256"/>
      <c r="D70" s="257"/>
      <c r="E70" s="45" t="s">
        <v>22</v>
      </c>
      <c r="F70" s="74">
        <f>IF($C$4="National Currency",IF(B.Premiums_DATA!E66=0,0,B.Premiums_DATA!E66),IF($C$4="Current Exchange rate",IF(B.Premiums_DATA!E66=0,0,B.Premiums_DATA!E66/ECO!O32),IF($C$4="Constant Exchange rate",IF(B.Premiums_DATA!E66=0,0,B.Premiums_DATA!E66/ECO!O67))))</f>
        <v>0</v>
      </c>
      <c r="G70" s="74">
        <f>IF($C$4="National Currency",IF(B.Premiums_DATA!F66=0,0,B.Premiums_DATA!F66),IF($C$4="Current Exchange rate",IF(B.Premiums_DATA!F66=0,0,B.Premiums_DATA!F66/ECO!P32),IF($C$4="Constant Exchange rate",IF(B.Premiums_DATA!F66=0,0,B.Premiums_DATA!F66/ECO!P67))))</f>
        <v>0</v>
      </c>
      <c r="H70" s="74">
        <f>IF($C$4="National Currency",IF(B.Premiums_DATA!G66=0,0,B.Premiums_DATA!G66),IF($C$4="Current Exchange rate",IF(B.Premiums_DATA!G66=0,0,B.Premiums_DATA!G66/ECO!Q32),IF($C$4="Constant Exchange rate",IF(B.Premiums_DATA!G66=0,0,B.Premiums_DATA!G66/ECO!Q67))))</f>
        <v>0</v>
      </c>
      <c r="I70" s="74">
        <f>IF($C$4="National Currency",IF(B.Premiums_DATA!H66=0,0,B.Premiums_DATA!H66),IF($C$4="Current Exchange rate",IF(B.Premiums_DATA!H66=0,0,B.Premiums_DATA!H66/ECO!R32),IF($C$4="Constant Exchange rate",IF(B.Premiums_DATA!H66=0,0,B.Premiums_DATA!H66/ECO!R67))))</f>
        <v>0</v>
      </c>
      <c r="J70" s="74">
        <f>IF($C$4="National Currency",IF(B.Premiums_DATA!I66=0,0,B.Premiums_DATA!I66),IF($C$4="Current Exchange rate",IF(B.Premiums_DATA!I66=0,0,B.Premiums_DATA!I66/ECO!S32),IF($C$4="Constant Exchange rate",IF(B.Premiums_DATA!I66=0,0,B.Premiums_DATA!I66/ECO!S67))))</f>
        <v>0</v>
      </c>
      <c r="K70" s="74">
        <f>IF($C$4="National Currency",IF(B.Premiums_DATA!J66=0,0,B.Premiums_DATA!J66),IF($C$4="Current Exchange rate",IF(B.Premiums_DATA!J66=0,0,B.Premiums_DATA!J66/ECO!T32),IF($C$4="Constant Exchange rate",IF(B.Premiums_DATA!J66=0,0,B.Premiums_DATA!J66/ECO!T67))))</f>
        <v>0</v>
      </c>
      <c r="L70" s="74">
        <f>IF($C$4="National Currency",IF(B.Premiums_DATA!K66=0,0,B.Premiums_DATA!K66),IF($C$4="Current Exchange rate",IF(B.Premiums_DATA!K66=0,0,B.Premiums_DATA!K66/ECO!U32),IF($C$4="Constant Exchange rate",IF(B.Premiums_DATA!K66=0,0,B.Premiums_DATA!K66/ECO!U67))))</f>
        <v>0</v>
      </c>
      <c r="M70" s="74">
        <f>IF($C$4="National Currency",IF(B.Premiums_DATA!L66=0,0,B.Premiums_DATA!L66),IF($C$4="Current Exchange rate",IF(B.Premiums_DATA!L66=0,0,B.Premiums_DATA!L66/ECO!V32),IF($C$4="Constant Exchange rate",IF(B.Premiums_DATA!L66=0,0,B.Premiums_DATA!L66/ECO!V67))))</f>
        <v>0</v>
      </c>
      <c r="N70" s="74">
        <f>IF($C$4="National Currency",IF(B.Premiums_DATA!M66=0,0,B.Premiums_DATA!M66),IF($C$4="Current Exchange rate",IF(B.Premiums_DATA!M66=0,0,B.Premiums_DATA!M66/ECO!W32),IF($C$4="Constant Exchange rate",IF(B.Premiums_DATA!M66=0,0,B.Premiums_DATA!M66/ECO!W67))))</f>
        <v>0</v>
      </c>
      <c r="O70" s="74">
        <v>0</v>
      </c>
      <c r="P70" s="74"/>
      <c r="Q70" s="48">
        <f t="shared" si="7"/>
        <v>0</v>
      </c>
      <c r="R70" s="48" t="str">
        <f t="shared" si="8"/>
        <v>-</v>
      </c>
      <c r="S70" s="48" t="str">
        <f t="shared" si="9"/>
        <v>-</v>
      </c>
    </row>
    <row r="71" spans="3:19" ht="15" x14ac:dyDescent="0.25">
      <c r="C71" s="256"/>
      <c r="D71" s="257"/>
      <c r="E71" s="45" t="s">
        <v>23</v>
      </c>
      <c r="F71" s="74">
        <f>IF($C$4="National Currency",IF(B.Premiums_DATA!E67=0,0,B.Premiums_DATA!E67),IF($C$4="Current Exchange rate",IF(B.Premiums_DATA!E67=0,0,B.Premiums_DATA!E67/ECO!O33),IF($C$4="Constant Exchange rate",IF(B.Premiums_DATA!E67=0,0,B.Premiums_DATA!E67/ECO!O68))))</f>
        <v>0</v>
      </c>
      <c r="G71" s="74">
        <f>IF($C$4="National Currency",IF(B.Premiums_DATA!F67=0,0,B.Premiums_DATA!F67),IF($C$4="Current Exchange rate",IF(B.Premiums_DATA!F67=0,0,B.Premiums_DATA!F67/ECO!P33),IF($C$4="Constant Exchange rate",IF(B.Premiums_DATA!F67=0,0,B.Premiums_DATA!F67/ECO!P68))))</f>
        <v>0</v>
      </c>
      <c r="H71" s="74">
        <f>IF($C$4="National Currency",IF(B.Premiums_DATA!G67=0,0,B.Premiums_DATA!G67),IF($C$4="Current Exchange rate",IF(B.Premiums_DATA!G67=0,0,B.Premiums_DATA!G67/ECO!Q33),IF($C$4="Constant Exchange rate",IF(B.Premiums_DATA!G67=0,0,B.Premiums_DATA!G67/ECO!Q68))))</f>
        <v>0</v>
      </c>
      <c r="I71" s="74">
        <f>IF($C$4="National Currency",IF(B.Premiums_DATA!H67=0,0,B.Premiums_DATA!H67),IF($C$4="Current Exchange rate",IF(B.Premiums_DATA!H67=0,0,B.Premiums_DATA!H67/ECO!R33),IF($C$4="Constant Exchange rate",IF(B.Premiums_DATA!H67=0,0,B.Premiums_DATA!H67/ECO!R68))))</f>
        <v>0</v>
      </c>
      <c r="J71" s="74">
        <f>IF($C$4="National Currency",IF(B.Premiums_DATA!I67=0,0,B.Premiums_DATA!I67),IF($C$4="Current Exchange rate",IF(B.Premiums_DATA!I67=0,0,B.Premiums_DATA!I67/ECO!S33),IF($C$4="Constant Exchange rate",IF(B.Premiums_DATA!I67=0,0,B.Premiums_DATA!I67/ECO!S68))))</f>
        <v>0</v>
      </c>
      <c r="K71" s="74">
        <f>IF($C$4="National Currency",IF(B.Premiums_DATA!J67=0,0,B.Premiums_DATA!J67),IF($C$4="Current Exchange rate",IF(B.Premiums_DATA!J67=0,0,B.Premiums_DATA!J67/ECO!T33),IF($C$4="Constant Exchange rate",IF(B.Premiums_DATA!J67=0,0,B.Premiums_DATA!J67/ECO!T68))))</f>
        <v>0</v>
      </c>
      <c r="L71" s="74">
        <f>IF($C$4="National Currency",IF(B.Premiums_DATA!K67=0,0,B.Premiums_DATA!K67),IF($C$4="Current Exchange rate",IF(B.Premiums_DATA!K67=0,0,B.Premiums_DATA!K67/ECO!U33),IF($C$4="Constant Exchange rate",IF(B.Premiums_DATA!K67=0,0,B.Premiums_DATA!K67/ECO!U68))))</f>
        <v>0</v>
      </c>
      <c r="M71" s="74">
        <f>IF($C$4="National Currency",IF(B.Premiums_DATA!L67=0,0,B.Premiums_DATA!L67),IF($C$4="Current Exchange rate",IF(B.Premiums_DATA!L67=0,0,B.Premiums_DATA!L67/ECO!V33),IF($C$4="Constant Exchange rate",IF(B.Premiums_DATA!L67=0,0,B.Premiums_DATA!L67/ECO!V68))))</f>
        <v>0</v>
      </c>
      <c r="N71" s="74">
        <f>IF($C$4="National Currency",IF(B.Premiums_DATA!M67=0,0,B.Premiums_DATA!M67),IF($C$4="Current Exchange rate",IF(B.Premiums_DATA!M67=0,0,B.Premiums_DATA!M67/ECO!W33),IF($C$4="Constant Exchange rate",IF(B.Premiums_DATA!M67=0,0,B.Premiums_DATA!M67/ECO!W68))))</f>
        <v>0</v>
      </c>
      <c r="O71" s="74">
        <f>IF($C$4="National Currency",IF(B.Premiums_DATA!N67=0,0,B.Premiums_DATA!N67),IF($C$4="Current Exchange rate",IF(B.Premiums_DATA!N67=0,0,B.Premiums_DATA!N67/ECO!X33),IF($C$4="Constant Exchange rate",IF(B.Premiums_DATA!N67=0,0,B.Premiums_DATA!N67/ECO!X68))))</f>
        <v>0</v>
      </c>
      <c r="P71" s="74"/>
      <c r="Q71" s="48">
        <f t="shared" si="7"/>
        <v>0</v>
      </c>
      <c r="R71" s="48" t="str">
        <f t="shared" si="8"/>
        <v>-</v>
      </c>
      <c r="S71" s="48" t="str">
        <f t="shared" si="9"/>
        <v>-</v>
      </c>
    </row>
    <row r="72" spans="3:19" ht="15" x14ac:dyDescent="0.25">
      <c r="C72" s="256"/>
      <c r="D72" s="257"/>
      <c r="E72" s="45" t="s">
        <v>24</v>
      </c>
      <c r="F72" s="74">
        <f>IF($C$4="National Currency",IF(B.Premiums_DATA!E68=0,0,B.Premiums_DATA!E68),IF($C$4="Current Exchange rate",IF(B.Premiums_DATA!E68=0,0,B.Premiums_DATA!E68/ECO!O34),IF($C$4="Constant Exchange rate",IF(B.Premiums_DATA!E68=0,0,B.Premiums_DATA!E68/ECO!O69))))</f>
        <v>0</v>
      </c>
      <c r="G72" s="74">
        <f>IF($C$4="National Currency",IF(B.Premiums_DATA!F68=0,0,B.Premiums_DATA!F68),IF($C$4="Current Exchange rate",IF(B.Premiums_DATA!F68=0,0,B.Premiums_DATA!F68/ECO!P34),IF($C$4="Constant Exchange rate",IF(B.Premiums_DATA!F68=0,0,B.Premiums_DATA!F68/ECO!P69))))</f>
        <v>0</v>
      </c>
      <c r="H72" s="74">
        <f>IF($C$4="National Currency",IF(B.Premiums_DATA!G68=0,0,B.Premiums_DATA!G68),IF($C$4="Current Exchange rate",IF(B.Premiums_DATA!G68=0,0,B.Premiums_DATA!G68/ECO!Q34),IF($C$4="Constant Exchange rate",IF(B.Premiums_DATA!G68=0,0,B.Premiums_DATA!G68/ECO!Q69))))</f>
        <v>0</v>
      </c>
      <c r="I72" s="74">
        <f>IF($C$4="National Currency",IF(B.Premiums_DATA!H68=0,0,B.Premiums_DATA!H68),IF($C$4="Current Exchange rate",IF(B.Premiums_DATA!H68=0,0,B.Premiums_DATA!H68/ECO!R34),IF($C$4="Constant Exchange rate",IF(B.Premiums_DATA!H68=0,0,B.Premiums_DATA!H68/ECO!R69))))</f>
        <v>0</v>
      </c>
      <c r="J72" s="74">
        <f>IF($C$4="National Currency",IF(B.Premiums_DATA!I68=0,0,B.Premiums_DATA!I68),IF($C$4="Current Exchange rate",IF(B.Premiums_DATA!I68=0,0,B.Premiums_DATA!I68/ECO!S34),IF($C$4="Constant Exchange rate",IF(B.Premiums_DATA!I68=0,0,B.Premiums_DATA!I68/ECO!S69))))</f>
        <v>0</v>
      </c>
      <c r="K72" s="74">
        <f>IF($C$4="National Currency",IF(B.Premiums_DATA!J68=0,0,B.Premiums_DATA!J68),IF($C$4="Current Exchange rate",IF(B.Premiums_DATA!J68=0,0,B.Premiums_DATA!J68/ECO!T34),IF($C$4="Constant Exchange rate",IF(B.Premiums_DATA!J68=0,0,B.Premiums_DATA!J68/ECO!T69))))</f>
        <v>0</v>
      </c>
      <c r="L72" s="74">
        <f>IF($C$4="National Currency",IF(B.Premiums_DATA!K68=0,0,B.Premiums_DATA!K68),IF($C$4="Current Exchange rate",IF(B.Premiums_DATA!K68=0,0,B.Premiums_DATA!K68/ECO!U34),IF($C$4="Constant Exchange rate",IF(B.Premiums_DATA!K68=0,0,B.Premiums_DATA!K68/ECO!U69))))</f>
        <v>0</v>
      </c>
      <c r="M72" s="74">
        <f>IF($C$4="National Currency",IF(B.Premiums_DATA!L68=0,0,B.Premiums_DATA!L68),IF($C$4="Current Exchange rate",IF(B.Premiums_DATA!L68=0,0,B.Premiums_DATA!L68/ECO!V34),IF($C$4="Constant Exchange rate",IF(B.Premiums_DATA!L68=0,0,B.Premiums_DATA!L68/ECO!V69))))</f>
        <v>0</v>
      </c>
      <c r="N72" s="74">
        <f>IF($C$4="National Currency",IF(B.Premiums_DATA!M68=0,0,B.Premiums_DATA!M68),IF($C$4="Current Exchange rate",IF(B.Premiums_DATA!M68=0,0,B.Premiums_DATA!M68/ECO!W34),IF($C$4="Constant Exchange rate",IF(B.Premiums_DATA!M68=0,0,B.Premiums_DATA!M68/ECO!W69))))</f>
        <v>0</v>
      </c>
      <c r="O72" s="74">
        <f>IF($C$4="National Currency",IF(B.Premiums_DATA!N68=0,0,B.Premiums_DATA!N68),IF($C$4="Current Exchange rate",IF(B.Premiums_DATA!N68=0,0,B.Premiums_DATA!N68/ECO!X34),IF($C$4="Constant Exchange rate",IF(B.Premiums_DATA!N68=0,0,B.Premiums_DATA!N68/ECO!X69))))</f>
        <v>0</v>
      </c>
      <c r="P72" s="74"/>
      <c r="Q72" s="48">
        <f t="shared" si="7"/>
        <v>0</v>
      </c>
      <c r="R72" s="48" t="str">
        <f t="shared" si="8"/>
        <v>-</v>
      </c>
      <c r="S72" s="48" t="str">
        <f t="shared" si="9"/>
        <v>-</v>
      </c>
    </row>
    <row r="73" spans="3:19" ht="15" x14ac:dyDescent="0.25">
      <c r="C73" s="256"/>
      <c r="D73" s="257"/>
      <c r="E73" s="45" t="s">
        <v>25</v>
      </c>
      <c r="F73" s="74">
        <f>IF($C$4="National Currency",IF(B.Premiums_DATA!E69=0,0,B.Premiums_DATA!E69),IF($C$4="Current Exchange rate",IF(B.Premiums_DATA!E69=0,0,B.Premiums_DATA!E69/ECO!O35),IF($C$4="Constant Exchange rate",IF(B.Premiums_DATA!E69=0,0,B.Premiums_DATA!E69/ECO!O70))))</f>
        <v>0</v>
      </c>
      <c r="G73" s="74">
        <f>IF($C$4="National Currency",IF(B.Premiums_DATA!F69=0,0,B.Premiums_DATA!F69),IF($C$4="Current Exchange rate",IF(B.Premiums_DATA!F69=0,0,B.Premiums_DATA!F69/ECO!P35),IF($C$4="Constant Exchange rate",IF(B.Premiums_DATA!F69=0,0,B.Premiums_DATA!F69/ECO!P70))))</f>
        <v>0</v>
      </c>
      <c r="H73" s="74">
        <f>IF($C$4="National Currency",IF(B.Premiums_DATA!G69=0,0,B.Premiums_DATA!G69),IF($C$4="Current Exchange rate",IF(B.Premiums_DATA!G69=0,0,B.Premiums_DATA!G69/ECO!Q35),IF($C$4="Constant Exchange rate",IF(B.Premiums_DATA!G69=0,0,B.Premiums_DATA!G69/ECO!Q70))))</f>
        <v>0</v>
      </c>
      <c r="I73" s="74">
        <f>IF($C$4="National Currency",IF(B.Premiums_DATA!H69=0,0,B.Premiums_DATA!H69),IF($C$4="Current Exchange rate",IF(B.Premiums_DATA!H69=0,0,B.Premiums_DATA!H69/ECO!R35),IF($C$4="Constant Exchange rate",IF(B.Premiums_DATA!H69=0,0,B.Premiums_DATA!H69/ECO!R70))))</f>
        <v>1339.8918925700002</v>
      </c>
      <c r="J73" s="74">
        <f>IF($C$4="National Currency",IF(B.Premiums_DATA!I69=0,0,B.Premiums_DATA!I69),IF($C$4="Current Exchange rate",IF(B.Premiums_DATA!I69=0,0,B.Premiums_DATA!I69/ECO!S35),IF($C$4="Constant Exchange rate",IF(B.Premiums_DATA!I69=0,0,B.Premiums_DATA!I69/ECO!S70))))</f>
        <v>1374.6031579800001</v>
      </c>
      <c r="K73" s="74">
        <f>IF($C$4="National Currency",IF(B.Premiums_DATA!J69=0,0,B.Premiums_DATA!J69),IF($C$4="Current Exchange rate",IF(B.Premiums_DATA!J69=0,0,B.Premiums_DATA!J69/ECO!T35),IF($C$4="Constant Exchange rate",IF(B.Premiums_DATA!J69=0,0,B.Premiums_DATA!J69/ECO!T70))))</f>
        <v>1353.0618688700001</v>
      </c>
      <c r="L73" s="74">
        <f>IF($C$4="National Currency",IF(B.Premiums_DATA!K69=0,0,B.Premiums_DATA!K69),IF($C$4="Current Exchange rate",IF(B.Premiums_DATA!K69=0,0,B.Premiums_DATA!K69/ECO!U35),IF($C$4="Constant Exchange rate",IF(B.Premiums_DATA!K69=0,0,B.Premiums_DATA!K69/ECO!U70))))</f>
        <v>1399.2733658900004</v>
      </c>
      <c r="M73" s="74">
        <f>IF($C$4="National Currency",IF(B.Premiums_DATA!L69=0,0,B.Premiums_DATA!L69),IF($C$4="Current Exchange rate",IF(B.Premiums_DATA!L69=0,0,B.Premiums_DATA!L69/ECO!V35),IF($C$4="Constant Exchange rate",IF(B.Premiums_DATA!L69=0,0,B.Premiums_DATA!L69/ECO!V70))))</f>
        <v>1439.6009395999999</v>
      </c>
      <c r="N73" s="74">
        <f>IF($C$4="National Currency",IF(B.Premiums_DATA!M69=0,0,B.Premiums_DATA!M69),IF($C$4="Current Exchange rate",IF(B.Premiums_DATA!M69=0,0,B.Premiums_DATA!M69/ECO!W35),IF($C$4="Constant Exchange rate",IF(B.Premiums_DATA!M69=0,0,B.Premiums_DATA!M69/ECO!W70))))</f>
        <v>1399.7235213500103</v>
      </c>
      <c r="O73" s="74">
        <f>IF($C$4="National Currency",IF(B.Premiums_DATA!N69=0,0,B.Premiums_DATA!N69),IF($C$4="Current Exchange rate",IF(B.Premiums_DATA!N69=0,0,B.Premiums_DATA!N69/ECO!X35),IF($C$4="Constant Exchange rate",IF(B.Premiums_DATA!N69=0,0,B.Premiums_DATA!N69/ECO!X70))))</f>
        <v>1388.2653538100001</v>
      </c>
      <c r="P73" s="74"/>
      <c r="Q73" s="48">
        <f t="shared" si="7"/>
        <v>0.10828321934810782</v>
      </c>
      <c r="R73" s="48">
        <f t="shared" si="8"/>
        <v>-8.1860220002297757E-3</v>
      </c>
      <c r="S73" s="48" t="str">
        <f t="shared" si="9"/>
        <v>-</v>
      </c>
    </row>
    <row r="74" spans="3:19" ht="15" x14ac:dyDescent="0.25">
      <c r="C74" s="256"/>
      <c r="D74" s="257"/>
      <c r="E74" s="45" t="s">
        <v>26</v>
      </c>
      <c r="F74" s="74">
        <f>IF($C$4="National Currency",IF(B.Premiums_DATA!E70=0,0,B.Premiums_DATA!E70),IF($C$4="Current Exchange rate",IF(B.Premiums_DATA!E70=0,0,B.Premiums_DATA!E70/ECO!O36),IF($C$4="Constant Exchange rate",IF(B.Premiums_DATA!E70=0,0,B.Premiums_DATA!E70/ECO!O71))))</f>
        <v>0</v>
      </c>
      <c r="G74" s="74">
        <f>IF($C$4="National Currency",IF(B.Premiums_DATA!F70=0,0,B.Premiums_DATA!F70),IF($C$4="Current Exchange rate",IF(B.Premiums_DATA!F70=0,0,B.Premiums_DATA!F70/ECO!P36),IF($C$4="Constant Exchange rate",IF(B.Premiums_DATA!F70=0,0,B.Premiums_DATA!F70/ECO!P71))))</f>
        <v>0</v>
      </c>
      <c r="H74" s="74">
        <f>IF($C$4="National Currency",IF(B.Premiums_DATA!G70=0,0,B.Premiums_DATA!G70),IF($C$4="Current Exchange rate",IF(B.Premiums_DATA!G70=0,0,B.Premiums_DATA!G70/ECO!Q36),IF($C$4="Constant Exchange rate",IF(B.Premiums_DATA!G70=0,0,B.Premiums_DATA!G70/ECO!Q71))))</f>
        <v>0</v>
      </c>
      <c r="I74" s="74">
        <f>IF($C$4="National Currency",IF(B.Premiums_DATA!H70=0,0,B.Premiums_DATA!H70),IF($C$4="Current Exchange rate",IF(B.Premiums_DATA!H70=0,0,B.Premiums_DATA!H70/ECO!R36),IF($C$4="Constant Exchange rate",IF(B.Premiums_DATA!H70=0,0,B.Premiums_DATA!H70/ECO!R71))))</f>
        <v>0</v>
      </c>
      <c r="J74" s="74">
        <f>IF($C$4="National Currency",IF(B.Premiums_DATA!I70=0,0,B.Premiums_DATA!I70),IF($C$4="Current Exchange rate",IF(B.Premiums_DATA!I70=0,0,B.Premiums_DATA!I70/ECO!S36),IF($C$4="Constant Exchange rate",IF(B.Premiums_DATA!I70=0,0,B.Premiums_DATA!I70/ECO!S71))))</f>
        <v>0</v>
      </c>
      <c r="K74" s="74">
        <f>IF($C$4="National Currency",IF(B.Premiums_DATA!J70=0,0,B.Premiums_DATA!J70),IF($C$4="Current Exchange rate",IF(B.Premiums_DATA!J70=0,0,B.Premiums_DATA!J70/ECO!T36),IF($C$4="Constant Exchange rate",IF(B.Premiums_DATA!J70=0,0,B.Premiums_DATA!J70/ECO!T71))))</f>
        <v>0</v>
      </c>
      <c r="L74" s="74">
        <f>IF($C$4="National Currency",IF(B.Premiums_DATA!K70=0,0,B.Premiums_DATA!K70),IF($C$4="Current Exchange rate",IF(B.Premiums_DATA!K70=0,0,B.Premiums_DATA!K70/ECO!U36),IF($C$4="Constant Exchange rate",IF(B.Premiums_DATA!K70=0,0,B.Premiums_DATA!K70/ECO!U71))))</f>
        <v>0</v>
      </c>
      <c r="M74" s="74">
        <f>IF($C$4="National Currency",IF(B.Premiums_DATA!L70=0,0,B.Premiums_DATA!L70),IF($C$4="Current Exchange rate",IF(B.Premiums_DATA!L70=0,0,B.Premiums_DATA!L70/ECO!V36),IF($C$4="Constant Exchange rate",IF(B.Premiums_DATA!L70=0,0,B.Premiums_DATA!L70/ECO!V71))))</f>
        <v>0</v>
      </c>
      <c r="N74" s="74">
        <f>IF($C$4="National Currency",IF(B.Premiums_DATA!M70=0,0,B.Premiums_DATA!M70),IF($C$4="Current Exchange rate",IF(B.Premiums_DATA!M70=0,0,B.Premiums_DATA!M70/ECO!W36),IF($C$4="Constant Exchange rate",IF(B.Premiums_DATA!M70=0,0,B.Premiums_DATA!M70/ECO!W71))))</f>
        <v>0</v>
      </c>
      <c r="O74" s="74">
        <f>IF($C$4="National Currency",IF(B.Premiums_DATA!N70=0,0,B.Premiums_DATA!N70),IF($C$4="Current Exchange rate",IF(B.Premiums_DATA!N70=0,0,B.Premiums_DATA!N70/ECO!X36),IF($C$4="Constant Exchange rate",IF(B.Premiums_DATA!N70=0,0,B.Premiums_DATA!N70/ECO!X71))))</f>
        <v>0</v>
      </c>
      <c r="P74" s="74"/>
      <c r="Q74" s="48">
        <f t="shared" si="7"/>
        <v>0</v>
      </c>
      <c r="R74" s="48" t="str">
        <f t="shared" si="8"/>
        <v>-</v>
      </c>
      <c r="S74" s="48" t="str">
        <f t="shared" si="9"/>
        <v>-</v>
      </c>
    </row>
    <row r="75" spans="3:19" ht="15" x14ac:dyDescent="0.25">
      <c r="C75" s="256"/>
      <c r="D75" s="257"/>
      <c r="E75" s="45" t="s">
        <v>27</v>
      </c>
      <c r="F75" s="74">
        <f>IF($C$4="National Currency",IF(B.Premiums_DATA!E71=0,0,B.Premiums_DATA!E71),IF($C$4="Current Exchange rate",IF(B.Premiums_DATA!E71=0,0,B.Premiums_DATA!E71/ECO!O37),IF($C$4="Constant Exchange rate",IF(B.Premiums_DATA!E71=0,0,B.Premiums_DATA!E71/ECO!O72))))</f>
        <v>0</v>
      </c>
      <c r="G75" s="74">
        <f>IF($C$4="National Currency",IF(B.Premiums_DATA!F71=0,0,B.Premiums_DATA!F71),IF($C$4="Current Exchange rate",IF(B.Premiums_DATA!F71=0,0,B.Premiums_DATA!F71/ECO!P37),IF($C$4="Constant Exchange rate",IF(B.Premiums_DATA!F71=0,0,B.Premiums_DATA!F71/ECO!P72))))</f>
        <v>0</v>
      </c>
      <c r="H75" s="74">
        <f>IF($C$4="National Currency",IF(B.Premiums_DATA!G71=0,0,B.Premiums_DATA!G71),IF($C$4="Current Exchange rate",IF(B.Premiums_DATA!G71=0,0,B.Premiums_DATA!G71/ECO!Q37),IF($C$4="Constant Exchange rate",IF(B.Premiums_DATA!G71=0,0,B.Premiums_DATA!G71/ECO!Q72))))</f>
        <v>0</v>
      </c>
      <c r="I75" s="74">
        <f>IF($C$4="National Currency",IF(B.Premiums_DATA!H71=0,0,B.Premiums_DATA!H71),IF($C$4="Current Exchange rate",IF(B.Premiums_DATA!H71=0,0,B.Premiums_DATA!H71/ECO!R37),IF($C$4="Constant Exchange rate",IF(B.Premiums_DATA!H71=0,0,B.Premiums_DATA!H71/ECO!R72))))</f>
        <v>0</v>
      </c>
      <c r="J75" s="74">
        <f>IF($C$4="National Currency",IF(B.Premiums_DATA!I71=0,0,B.Premiums_DATA!I71),IF($C$4="Current Exchange rate",IF(B.Premiums_DATA!I71=0,0,B.Premiums_DATA!I71/ECO!S37),IF($C$4="Constant Exchange rate",IF(B.Premiums_DATA!I71=0,0,B.Premiums_DATA!I71/ECO!S72))))</f>
        <v>0</v>
      </c>
      <c r="K75" s="74">
        <f>IF($C$4="National Currency",IF(B.Premiums_DATA!J71=0,0,B.Premiums_DATA!J71),IF($C$4="Current Exchange rate",IF(B.Premiums_DATA!J71=0,0,B.Premiums_DATA!J71/ECO!T37),IF($C$4="Constant Exchange rate",IF(B.Premiums_DATA!J71=0,0,B.Premiums_DATA!J71/ECO!T72))))</f>
        <v>0</v>
      </c>
      <c r="L75" s="74">
        <f>IF($C$4="National Currency",IF(B.Premiums_DATA!K71=0,0,B.Premiums_DATA!K71),IF($C$4="Current Exchange rate",IF(B.Premiums_DATA!K71=0,0,B.Premiums_DATA!K71/ECO!U37),IF($C$4="Constant Exchange rate",IF(B.Premiums_DATA!K71=0,0,B.Premiums_DATA!K71/ECO!U72))))</f>
        <v>0</v>
      </c>
      <c r="M75" s="74">
        <f>IF($C$4="National Currency",IF(B.Premiums_DATA!L71=0,0,B.Premiums_DATA!L71),IF($C$4="Current Exchange rate",IF(B.Premiums_DATA!L71=0,0,B.Premiums_DATA!L71/ECO!V37),IF($C$4="Constant Exchange rate",IF(B.Premiums_DATA!L71=0,0,B.Premiums_DATA!L71/ECO!V72))))</f>
        <v>0</v>
      </c>
      <c r="N75" s="74">
        <f>IF($C$4="National Currency",IF(B.Premiums_DATA!M71=0,0,B.Premiums_DATA!M71),IF($C$4="Current Exchange rate",IF(B.Premiums_DATA!M71=0,0,B.Premiums_DATA!M71/ECO!W37),IF($C$4="Constant Exchange rate",IF(B.Premiums_DATA!M71=0,0,B.Premiums_DATA!M71/ECO!W72))))</f>
        <v>0</v>
      </c>
      <c r="O75" s="74">
        <f>IF($C$4="National Currency",IF(B.Premiums_DATA!N71=0,0,B.Premiums_DATA!N71),IF($C$4="Current Exchange rate",IF(B.Premiums_DATA!N71=0,0,B.Premiums_DATA!N71/ECO!X37),IF($C$4="Constant Exchange rate",IF(B.Premiums_DATA!N71=0,0,B.Premiums_DATA!N71/ECO!X72))))</f>
        <v>0</v>
      </c>
      <c r="P75" s="74"/>
      <c r="Q75" s="48">
        <f t="shared" si="7"/>
        <v>0</v>
      </c>
      <c r="R75" s="48" t="str">
        <f t="shared" si="8"/>
        <v>-</v>
      </c>
      <c r="S75" s="48" t="str">
        <f t="shared" si="9"/>
        <v>-</v>
      </c>
    </row>
    <row r="76" spans="3:19" ht="15" x14ac:dyDescent="0.25">
      <c r="C76" s="256"/>
      <c r="D76" s="257"/>
      <c r="E76" s="45" t="s">
        <v>28</v>
      </c>
      <c r="F76" s="74">
        <f>IF($C$4="National Currency",IF(B.Premiums_DATA!E72=0,0,B.Premiums_DATA!E72),IF($C$4="Current Exchange rate",IF(B.Premiums_DATA!E72=0,0,B.Premiums_DATA!E72/ECO!O38),IF($C$4="Constant Exchange rate",IF(B.Premiums_DATA!E72=0,0,B.Premiums_DATA!E72/ECO!O73))))</f>
        <v>0</v>
      </c>
      <c r="G76" s="74">
        <f>IF($C$4="National Currency",IF(B.Premiums_DATA!F72=0,0,B.Premiums_DATA!F72),IF($C$4="Current Exchange rate",IF(B.Premiums_DATA!F72=0,0,B.Premiums_DATA!F72/ECO!P38),IF($C$4="Constant Exchange rate",IF(B.Premiums_DATA!F72=0,0,B.Premiums_DATA!F72/ECO!P73))))</f>
        <v>0</v>
      </c>
      <c r="H76" s="74">
        <f>IF($C$4="National Currency",IF(B.Premiums_DATA!G72=0,0,B.Premiums_DATA!G72),IF($C$4="Current Exchange rate",IF(B.Premiums_DATA!G72=0,0,B.Premiums_DATA!G72/ECO!Q38),IF($C$4="Constant Exchange rate",IF(B.Premiums_DATA!G72=0,0,B.Premiums_DATA!G72/ECO!Q73))))</f>
        <v>0</v>
      </c>
      <c r="I76" s="74">
        <f>IF($C$4="National Currency",IF(B.Premiums_DATA!H72=0,0,B.Premiums_DATA!H72),IF($C$4="Current Exchange rate",IF(B.Premiums_DATA!H72=0,0,B.Premiums_DATA!H72/ECO!R38),IF($C$4="Constant Exchange rate",IF(B.Premiums_DATA!H72=0,0,B.Premiums_DATA!H72/ECO!R73))))</f>
        <v>0</v>
      </c>
      <c r="J76" s="74">
        <f>IF($C$4="National Currency",IF(B.Premiums_DATA!I72=0,0,B.Premiums_DATA!I72),IF($C$4="Current Exchange rate",IF(B.Premiums_DATA!I72=0,0,B.Premiums_DATA!I72/ECO!S38),IF($C$4="Constant Exchange rate",IF(B.Premiums_DATA!I72=0,0,B.Premiums_DATA!I72/ECO!S73))))</f>
        <v>0</v>
      </c>
      <c r="K76" s="74">
        <f>IF($C$4="National Currency",IF(B.Premiums_DATA!J72=0,0,B.Premiums_DATA!J72),IF($C$4="Current Exchange rate",IF(B.Premiums_DATA!J72=0,0,B.Premiums_DATA!J72/ECO!T38),IF($C$4="Constant Exchange rate",IF(B.Premiums_DATA!J72=0,0,B.Premiums_DATA!J72/ECO!T73))))</f>
        <v>0</v>
      </c>
      <c r="L76" s="74">
        <f>IF($C$4="National Currency",IF(B.Premiums_DATA!K72=0,0,B.Premiums_DATA!K72),IF($C$4="Current Exchange rate",IF(B.Premiums_DATA!K72=0,0,B.Premiums_DATA!K72/ECO!U38),IF($C$4="Constant Exchange rate",IF(B.Premiums_DATA!K72=0,0,B.Premiums_DATA!K72/ECO!U73))))</f>
        <v>0</v>
      </c>
      <c r="M76" s="74">
        <f>IF($C$4="National Currency",IF(B.Premiums_DATA!L72=0,0,B.Premiums_DATA!L72),IF($C$4="Current Exchange rate",IF(B.Premiums_DATA!L72=0,0,B.Premiums_DATA!L72/ECO!V38),IF($C$4="Constant Exchange rate",IF(B.Premiums_DATA!L72=0,0,B.Premiums_DATA!L72/ECO!V73))))</f>
        <v>0</v>
      </c>
      <c r="N76" s="74">
        <f>IF($C$4="National Currency",IF(B.Premiums_DATA!M72=0,0,B.Premiums_DATA!M72),IF($C$4="Current Exchange rate",IF(B.Premiums_DATA!M72=0,0,B.Premiums_DATA!M72/ECO!W38),IF($C$4="Constant Exchange rate",IF(B.Premiums_DATA!M72=0,0,B.Premiums_DATA!M72/ECO!W73))))</f>
        <v>0</v>
      </c>
      <c r="O76" s="74">
        <f>IF($C$4="National Currency",IF(B.Premiums_DATA!N72=0,0,B.Premiums_DATA!N72),IF($C$4="Current Exchange rate",IF(B.Premiums_DATA!N72=0,0,B.Premiums_DATA!N72/ECO!X38),IF($C$4="Constant Exchange rate",IF(B.Premiums_DATA!N72=0,0,B.Premiums_DATA!N72/ECO!X73))))</f>
        <v>83.3</v>
      </c>
      <c r="P76" s="74"/>
      <c r="Q76" s="48">
        <f t="shared" si="7"/>
        <v>6.4973113007125221E-3</v>
      </c>
      <c r="R76" s="48" t="str">
        <f t="shared" si="8"/>
        <v>-</v>
      </c>
      <c r="S76" s="48" t="str">
        <f t="shared" si="9"/>
        <v>-</v>
      </c>
    </row>
    <row r="77" spans="3:19" ht="15" x14ac:dyDescent="0.25">
      <c r="C77" s="256"/>
      <c r="D77" s="257"/>
      <c r="E77" s="45" t="s">
        <v>29</v>
      </c>
      <c r="F77" s="74">
        <f>IF($C$4="National Currency",IF(B.Premiums_DATA!E73=0,0,B.Premiums_DATA!E73),IF($C$4="Current Exchange rate",IF(B.Premiums_DATA!E73=0,0,B.Premiums_DATA!E73/ECO!O39),IF($C$4="Constant Exchange rate",IF(B.Premiums_DATA!E73=0,0,B.Premiums_DATA!E73/ECO!O74))))</f>
        <v>0</v>
      </c>
      <c r="G77" s="74">
        <f>IF($C$4="National Currency",IF(B.Premiums_DATA!F73=0,0,B.Premiums_DATA!F73),IF($C$4="Current Exchange rate",IF(B.Premiums_DATA!F73=0,0,B.Premiums_DATA!F73/ECO!P39),IF($C$4="Constant Exchange rate",IF(B.Premiums_DATA!F73=0,0,B.Premiums_DATA!F73/ECO!P74))))</f>
        <v>0</v>
      </c>
      <c r="H77" s="74">
        <f>IF($C$4="National Currency",IF(B.Premiums_DATA!G73=0,0,B.Premiums_DATA!G73),IF($C$4="Current Exchange rate",IF(B.Premiums_DATA!G73=0,0,B.Premiums_DATA!G73/ECO!Q39),IF($C$4="Constant Exchange rate",IF(B.Premiums_DATA!G73=0,0,B.Premiums_DATA!G73/ECO!Q74))))</f>
        <v>0</v>
      </c>
      <c r="I77" s="74">
        <f>IF($C$4="National Currency",IF(B.Premiums_DATA!H73=0,0,B.Premiums_DATA!H73),IF($C$4="Current Exchange rate",IF(B.Premiums_DATA!H73=0,0,B.Premiums_DATA!H73/ECO!R39),IF($C$4="Constant Exchange rate",IF(B.Premiums_DATA!H73=0,0,B.Premiums_DATA!H73/ECO!R74))))</f>
        <v>0</v>
      </c>
      <c r="J77" s="74">
        <f>IF($C$4="National Currency",IF(B.Premiums_DATA!I73=0,0,B.Premiums_DATA!I73),IF($C$4="Current Exchange rate",IF(B.Premiums_DATA!I73=0,0,B.Premiums_DATA!I73/ECO!S39),IF($C$4="Constant Exchange rate",IF(B.Premiums_DATA!I73=0,0,B.Premiums_DATA!I73/ECO!S74))))</f>
        <v>0</v>
      </c>
      <c r="K77" s="74">
        <f>IF($C$4="National Currency",IF(B.Premiums_DATA!J73=0,0,B.Premiums_DATA!J73),IF($C$4="Current Exchange rate",IF(B.Premiums_DATA!J73=0,0,B.Premiums_DATA!J73/ECO!T39),IF($C$4="Constant Exchange rate",IF(B.Premiums_DATA!J73=0,0,B.Premiums_DATA!J73/ECO!T74))))</f>
        <v>0</v>
      </c>
      <c r="L77" s="74">
        <f>IF($C$4="National Currency",IF(B.Premiums_DATA!K73=0,0,B.Premiums_DATA!K73),IF($C$4="Current Exchange rate",IF(B.Premiums_DATA!K73=0,0,B.Premiums_DATA!K73/ECO!U39),IF($C$4="Constant Exchange rate",IF(B.Premiums_DATA!K73=0,0,B.Premiums_DATA!K73/ECO!U74))))</f>
        <v>0</v>
      </c>
      <c r="M77" s="74">
        <f>IF($C$4="National Currency",IF(B.Premiums_DATA!L73=0,0,B.Premiums_DATA!L73),IF($C$4="Current Exchange rate",IF(B.Premiums_DATA!L73=0,0,B.Premiums_DATA!L73/ECO!V39),IF($C$4="Constant Exchange rate",IF(B.Premiums_DATA!L73=0,0,B.Premiums_DATA!L73/ECO!V74))))</f>
        <v>0</v>
      </c>
      <c r="N77" s="74">
        <f>IF($C$4="National Currency",IF(B.Premiums_DATA!M73=0,0,B.Premiums_DATA!M73),IF($C$4="Current Exchange rate",IF(B.Premiums_DATA!M73=0,0,B.Premiums_DATA!M73/ECO!W39),IF($C$4="Constant Exchange rate",IF(B.Premiums_DATA!M73=0,0,B.Premiums_DATA!M73/ECO!W74))))</f>
        <v>0</v>
      </c>
      <c r="O77" s="74">
        <f>IF($C$4="National Currency",IF(B.Premiums_DATA!N73=0,0,B.Premiums_DATA!N73),IF($C$4="Current Exchange rate",IF(B.Premiums_DATA!N73=0,0,B.Premiums_DATA!N73/ECO!X39),IF($C$4="Constant Exchange rate",IF(B.Premiums_DATA!N73=0,0,B.Premiums_DATA!N73/ECO!X74))))</f>
        <v>0</v>
      </c>
      <c r="P77" s="74"/>
      <c r="Q77" s="48">
        <f t="shared" si="7"/>
        <v>0</v>
      </c>
      <c r="R77" s="48" t="str">
        <f t="shared" si="8"/>
        <v>-</v>
      </c>
      <c r="S77" s="48" t="str">
        <f t="shared" si="9"/>
        <v>-</v>
      </c>
    </row>
    <row r="78" spans="3:19" ht="15" x14ac:dyDescent="0.25">
      <c r="C78" s="256"/>
      <c r="D78" s="257"/>
      <c r="E78" s="45" t="s">
        <v>30</v>
      </c>
      <c r="F78" s="74">
        <f>IF($C$4="National Currency",IF(B.Premiums_DATA!E74=0,0,B.Premiums_DATA!E74),IF($C$4="Current Exchange rate",IF(B.Premiums_DATA!E74=0,0,B.Premiums_DATA!E74/ECO!O40),IF($C$4="Constant Exchange rate",IF(B.Premiums_DATA!E74=0,0,B.Premiums_DATA!E74/ECO!O75))))</f>
        <v>873.58757062146901</v>
      </c>
      <c r="G78" s="74">
        <f>IF($C$4="National Currency",IF(B.Premiums_DATA!F74=0,0,B.Premiums_DATA!F74),IF($C$4="Current Exchange rate",IF(B.Premiums_DATA!F74=0,0,B.Premiums_DATA!F74/ECO!P40),IF($C$4="Constant Exchange rate",IF(B.Premiums_DATA!F74=0,0,B.Premiums_DATA!F74/ECO!P75))))</f>
        <v>1017.3022598870057</v>
      </c>
      <c r="H78" s="74">
        <f>IF($C$4="National Currency",IF(B.Premiums_DATA!G74=0,0,B.Premiums_DATA!G74),IF($C$4="Current Exchange rate",IF(B.Premiums_DATA!G74=0,0,B.Premiums_DATA!G74/ECO!Q40),IF($C$4="Constant Exchange rate",IF(B.Premiums_DATA!G74=0,0,B.Premiums_DATA!G74/ECO!Q75))))</f>
        <v>1302.2598870056497</v>
      </c>
      <c r="I78" s="74">
        <f>IF($C$4="National Currency",IF(B.Premiums_DATA!H74=0,0,B.Premiums_DATA!H74),IF($C$4="Current Exchange rate",IF(B.Premiums_DATA!H74=0,0,B.Premiums_DATA!H74/ECO!R40),IF($C$4="Constant Exchange rate",IF(B.Premiums_DATA!H74=0,0,B.Premiums_DATA!H74/ECO!R75))))</f>
        <v>1808.6158192090397</v>
      </c>
      <c r="J78" s="74">
        <f>IF($C$4="National Currency",IF(B.Premiums_DATA!I74=0,0,B.Premiums_DATA!I74),IF($C$4="Current Exchange rate",IF(B.Premiums_DATA!I74=0,0,B.Premiums_DATA!I74/ECO!S40),IF($C$4="Constant Exchange rate",IF(B.Premiums_DATA!I74=0,0,B.Premiums_DATA!I74/ECO!S75))))</f>
        <v>2048.3757062146892</v>
      </c>
      <c r="K78" s="74">
        <f>IF($C$4="National Currency",IF(B.Premiums_DATA!J74=0,0,B.Premiums_DATA!J74),IF($C$4="Current Exchange rate",IF(B.Premiums_DATA!J74=0,0,B.Premiums_DATA!J74/ECO!T40),IF($C$4="Constant Exchange rate",IF(B.Premiums_DATA!J74=0,0,B.Premiums_DATA!J74/ECO!T75))))</f>
        <v>2059.675141242938</v>
      </c>
      <c r="L78" s="74">
        <f>IF($C$4="National Currency",IF(B.Premiums_DATA!K74=0,0,B.Premiums_DATA!K74),IF($C$4="Current Exchange rate",IF(B.Premiums_DATA!K74=0,0,B.Premiums_DATA!K74/ECO!U40),IF($C$4="Constant Exchange rate",IF(B.Premiums_DATA!K74=0,0,B.Premiums_DATA!K74/ECO!U75))))</f>
        <v>2559.3220338983051</v>
      </c>
      <c r="M78" s="74">
        <f>IF($C$4="National Currency",IF(B.Premiums_DATA!L74=0,0,B.Premiums_DATA!L74),IF($C$4="Current Exchange rate",IF(B.Premiums_DATA!L74=0,0,B.Premiums_DATA!L74/ECO!V40),IF($C$4="Constant Exchange rate",IF(B.Premiums_DATA!L74=0,0,B.Premiums_DATA!L74/ECO!V75))))</f>
        <v>2986.5819209039551</v>
      </c>
      <c r="N78" s="74">
        <f>IF($C$4="National Currency",IF(B.Premiums_DATA!M74=0,0,B.Premiums_DATA!M74),IF($C$4="Current Exchange rate",IF(B.Premiums_DATA!M74=0,0,B.Premiums_DATA!M74/ECO!W40),IF($C$4="Constant Exchange rate",IF(B.Premiums_DATA!M74=0,0,B.Premiums_DATA!M74/ECO!W75))))</f>
        <v>3452.6836158192091</v>
      </c>
      <c r="O78" s="74">
        <f>IF($C$4="National Currency",IF(B.Premiums_DATA!N74=0,0,B.Premiums_DATA!N74),IF($C$4="Current Exchange rate",IF(B.Premiums_DATA!N74=0,0,B.Premiums_DATA!N74/ECO!X40),IF($C$4="Constant Exchange rate",IF(B.Premiums_DATA!N74=0,0,B.Premiums_DATA!N74/ECO!X75))))</f>
        <v>4158.8983050847464</v>
      </c>
      <c r="P78" s="74"/>
      <c r="Q78" s="48">
        <f t="shared" si="7"/>
        <v>0.3243896393294271</v>
      </c>
      <c r="R78" s="48">
        <f t="shared" si="8"/>
        <v>0.20454080589077539</v>
      </c>
      <c r="S78" s="48">
        <f t="shared" si="9"/>
        <v>3.760711398544867</v>
      </c>
    </row>
    <row r="79" spans="3:19" ht="15" x14ac:dyDescent="0.25">
      <c r="C79" s="256"/>
      <c r="D79" s="257"/>
      <c r="E79" s="45" t="s">
        <v>41</v>
      </c>
      <c r="F79" s="75">
        <f>IF($C$4="National Currency",IF(B.Premiums_DATA!E75=0,0,B.Premiums_DATA!E75),IF($C$4="Current Exchange rate",IF(B.Premiums_DATA!E75=0,0,B.Premiums_DATA!E75/ECO!O41),IF($C$4="Constant Exchange rate",IF(B.Premiums_DATA!E75=0,0,B.Premiums_DATA!E75/ECO!O76))))</f>
        <v>0</v>
      </c>
      <c r="G79" s="75">
        <f>IF($C$4="National Currency",IF(B.Premiums_DATA!F75=0,0,B.Premiums_DATA!F75),IF($C$4="Current Exchange rate",IF(B.Premiums_DATA!F75=0,0,B.Premiums_DATA!F75/ECO!P41),IF($C$4="Constant Exchange rate",IF(B.Premiums_DATA!F75=0,0,B.Premiums_DATA!F75/ECO!P76))))</f>
        <v>0</v>
      </c>
      <c r="H79" s="75">
        <f>IF($C$4="National Currency",IF(B.Premiums_DATA!G75=0,0,B.Premiums_DATA!G75),IF($C$4="Current Exchange rate",IF(B.Premiums_DATA!G75=0,0,B.Premiums_DATA!G75/ECO!Q41),IF($C$4="Constant Exchange rate",IF(B.Premiums_DATA!G75=0,0,B.Premiums_DATA!G75/ECO!Q76))))</f>
        <v>0</v>
      </c>
      <c r="I79" s="75">
        <f>IF($C$4="National Currency",IF(B.Premiums_DATA!H75=0,0,B.Premiums_DATA!H75),IF($C$4="Current Exchange rate",IF(B.Premiums_DATA!H75=0,0,B.Premiums_DATA!H75/ECO!R41),IF($C$4="Constant Exchange rate",IF(B.Premiums_DATA!H75=0,0,B.Premiums_DATA!H75/ECO!R76))))</f>
        <v>0</v>
      </c>
      <c r="J79" s="75">
        <f>IF($C$4="National Currency",IF(B.Premiums_DATA!I75=0,0,B.Premiums_DATA!I75),IF($C$4="Current Exchange rate",IF(B.Premiums_DATA!I75=0,0,B.Premiums_DATA!I75/ECO!S41),IF($C$4="Constant Exchange rate",IF(B.Premiums_DATA!I75=0,0,B.Premiums_DATA!I75/ECO!S76))))</f>
        <v>0</v>
      </c>
      <c r="K79" s="75">
        <f>IF($C$4="National Currency",IF(B.Premiums_DATA!J75=0,0,B.Premiums_DATA!J75),IF($C$4="Current Exchange rate",IF(B.Premiums_DATA!J75=0,0,B.Premiums_DATA!J75/ECO!T41),IF($C$4="Constant Exchange rate",IF(B.Premiums_DATA!J75=0,0,B.Premiums_DATA!J75/ECO!T76))))</f>
        <v>0</v>
      </c>
      <c r="L79" s="75">
        <f>IF($C$4="National Currency",IF(B.Premiums_DATA!K75=0,0,B.Premiums_DATA!K75),IF($C$4="Current Exchange rate",IF(B.Premiums_DATA!K75=0,0,B.Premiums_DATA!K75/ECO!U41),IF($C$4="Constant Exchange rate",IF(B.Premiums_DATA!K75=0,0,B.Premiums_DATA!K75/ECO!U76))))</f>
        <v>0</v>
      </c>
      <c r="M79" s="75">
        <f>IF($C$4="National Currency",IF(B.Premiums_DATA!L75=0,0,B.Premiums_DATA!L75),IF($C$4="Current Exchange rate",IF(B.Premiums_DATA!L75=0,0,B.Premiums_DATA!L75/ECO!V41),IF($C$4="Constant Exchange rate",IF(B.Premiums_DATA!L75=0,0,B.Premiums_DATA!L75/ECO!V76))))</f>
        <v>0</v>
      </c>
      <c r="N79" s="75">
        <f>IF($C$4="National Currency",IF(B.Premiums_DATA!M75=0,0,B.Premiums_DATA!M75),IF($C$4="Current Exchange rate",IF(B.Premiums_DATA!M75=0,0,B.Premiums_DATA!M75/ECO!W41),IF($C$4="Constant Exchange rate",IF(B.Premiums_DATA!M75=0,0,B.Premiums_DATA!M75/ECO!W76))))</f>
        <v>0</v>
      </c>
      <c r="O79" s="75">
        <f>IF($C$4="National Currency",IF(B.Premiums_DATA!N75=0,0,B.Premiums_DATA!N75),IF($C$4="Current Exchange rate",IF(B.Premiums_DATA!N75=0,0,B.Premiums_DATA!N75/ECO!X41),IF($C$4="Constant Exchange rate",IF(B.Premiums_DATA!N75=0,0,B.Premiums_DATA!N75/ECO!X76))))</f>
        <v>0</v>
      </c>
      <c r="P79" s="75"/>
      <c r="Q79" s="48">
        <f t="shared" si="7"/>
        <v>0</v>
      </c>
      <c r="R79" s="48" t="str">
        <f t="shared" si="8"/>
        <v>-</v>
      </c>
      <c r="S79" s="48" t="str">
        <f t="shared" si="9"/>
        <v>-</v>
      </c>
    </row>
    <row r="80" spans="3:19" ht="15.75" thickBot="1" x14ac:dyDescent="0.3">
      <c r="C80" s="258"/>
      <c r="D80" s="259"/>
      <c r="E80" s="55" t="s">
        <v>85</v>
      </c>
      <c r="F80" s="64">
        <f>SUM(F48:F79)</f>
        <v>3890.1214441568873</v>
      </c>
      <c r="G80" s="64">
        <f t="shared" ref="G80:O80" si="10">SUM(G48:G79)</f>
        <v>4143.9842331629925</v>
      </c>
      <c r="H80" s="64">
        <f t="shared" si="10"/>
        <v>4633.258882185467</v>
      </c>
      <c r="I80" s="64">
        <f t="shared" si="10"/>
        <v>9227.0991922595513</v>
      </c>
      <c r="J80" s="64">
        <f t="shared" si="10"/>
        <v>9755.7968329493651</v>
      </c>
      <c r="K80" s="64">
        <f t="shared" si="10"/>
        <v>9733.5336931502989</v>
      </c>
      <c r="L80" s="64">
        <f t="shared" si="10"/>
        <v>10453.981990003342</v>
      </c>
      <c r="M80" s="64">
        <f t="shared" si="10"/>
        <v>10607.745829565833</v>
      </c>
      <c r="N80" s="64">
        <f t="shared" si="10"/>
        <v>11970.403623363498</v>
      </c>
      <c r="O80" s="64">
        <f t="shared" si="10"/>
        <v>12820.687842194813</v>
      </c>
      <c r="P80" s="64"/>
      <c r="Q80" s="48">
        <f t="shared" si="7"/>
        <v>1</v>
      </c>
    </row>
    <row r="81" spans="3:19" ht="16.5" thickTop="1" thickBot="1" x14ac:dyDescent="0.3">
      <c r="C81" s="260"/>
      <c r="D81" s="261"/>
      <c r="E81" s="57" t="s">
        <v>86</v>
      </c>
      <c r="F81" s="64">
        <v>3811.151611328125</v>
      </c>
      <c r="G81" s="64">
        <v>4053.6171875</v>
      </c>
      <c r="H81" s="64">
        <v>4487.68408203125</v>
      </c>
      <c r="I81" s="64">
        <v>7681.658203125</v>
      </c>
      <c r="J81" s="64">
        <v>8141.068359375</v>
      </c>
      <c r="K81" s="64">
        <v>8223.5849609375</v>
      </c>
      <c r="L81" s="64">
        <v>8935.0732421875</v>
      </c>
      <c r="M81" s="64">
        <v>9168.14453125</v>
      </c>
      <c r="N81" s="64">
        <v>9754.6796875</v>
      </c>
      <c r="O81" s="64">
        <v>10567.123046875</v>
      </c>
      <c r="P81" s="64"/>
      <c r="Q81" s="48">
        <f t="shared" si="7"/>
        <v>0.82422434560000812</v>
      </c>
      <c r="R81" s="48">
        <f>IF(OR(O81=0, N81=0),"-",O81/N81-1)</f>
        <v>8.3287548684565671E-2</v>
      </c>
      <c r="S81" s="48">
        <f>IF(OR(O81=0, F81=0),"-",O81/F81-1)</f>
        <v>1.7726850371068097</v>
      </c>
    </row>
    <row r="82" spans="3:19" ht="15.75" thickTop="1" x14ac:dyDescent="0.25">
      <c r="E82" s="57" t="s">
        <v>87</v>
      </c>
      <c r="F82" s="85"/>
      <c r="G82" s="85">
        <f>G81/F81-1</f>
        <v>6.3620029035627912E-2</v>
      </c>
      <c r="H82" s="85">
        <f t="shared" ref="H82:O82" si="11">H81/G81-1</f>
        <v>0.10708137311775934</v>
      </c>
      <c r="I82" s="85">
        <f t="shared" si="11"/>
        <v>0.71171991225551445</v>
      </c>
      <c r="J82" s="85">
        <f t="shared" si="11"/>
        <v>5.9806117911248124E-2</v>
      </c>
      <c r="K82" s="85">
        <f t="shared" si="11"/>
        <v>1.0135844329015598E-2</v>
      </c>
      <c r="L82" s="85">
        <f t="shared" si="11"/>
        <v>8.6518019164343762E-2</v>
      </c>
      <c r="M82" s="85">
        <f t="shared" si="11"/>
        <v>2.6084989204345765E-2</v>
      </c>
      <c r="N82" s="85">
        <f t="shared" si="11"/>
        <v>6.3975339203125703E-2</v>
      </c>
      <c r="O82" s="85">
        <f t="shared" si="11"/>
        <v>8.3287548684565671E-2</v>
      </c>
      <c r="P82" s="86"/>
    </row>
    <row r="86" spans="3:19" ht="18.75" x14ac:dyDescent="0.15">
      <c r="C86" s="264" t="s">
        <v>216</v>
      </c>
      <c r="D86" s="265"/>
      <c r="E86" s="278" t="s">
        <v>131</v>
      </c>
      <c r="F86" s="279"/>
      <c r="G86" s="279"/>
      <c r="H86" s="279"/>
      <c r="I86" s="279"/>
      <c r="J86" s="279"/>
      <c r="K86" s="279"/>
      <c r="L86" s="279"/>
      <c r="M86" s="279"/>
      <c r="N86" s="279"/>
      <c r="O86" s="279"/>
      <c r="P86" s="279"/>
      <c r="Q86" s="279"/>
      <c r="R86" s="279"/>
      <c r="S86" s="280"/>
    </row>
    <row r="87" spans="3:19" ht="15" x14ac:dyDescent="0.15">
      <c r="C87" s="262" t="s">
        <v>93</v>
      </c>
      <c r="D87" s="263"/>
      <c r="E87" s="110">
        <v>3</v>
      </c>
      <c r="F87" s="111">
        <v>2004</v>
      </c>
      <c r="G87" s="111">
        <f t="shared" ref="G87:P87" si="12">F87+1</f>
        <v>2005</v>
      </c>
      <c r="H87" s="111">
        <f t="shared" si="12"/>
        <v>2006</v>
      </c>
      <c r="I87" s="111">
        <f t="shared" si="12"/>
        <v>2007</v>
      </c>
      <c r="J87" s="111">
        <f t="shared" si="12"/>
        <v>2008</v>
      </c>
      <c r="K87" s="111">
        <f t="shared" si="12"/>
        <v>2009</v>
      </c>
      <c r="L87" s="111">
        <f t="shared" si="12"/>
        <v>2010</v>
      </c>
      <c r="M87" s="111">
        <f t="shared" si="12"/>
        <v>2011</v>
      </c>
      <c r="N87" s="111">
        <f t="shared" si="12"/>
        <v>2012</v>
      </c>
      <c r="O87" s="120">
        <f t="shared" si="12"/>
        <v>2013</v>
      </c>
      <c r="P87" s="120">
        <f t="shared" si="12"/>
        <v>2014</v>
      </c>
      <c r="Q87" s="193" t="s">
        <v>91</v>
      </c>
      <c r="R87" s="46" t="s">
        <v>88</v>
      </c>
      <c r="S87" s="47" t="s">
        <v>89</v>
      </c>
    </row>
    <row r="88" spans="3:19" ht="15" x14ac:dyDescent="0.25">
      <c r="C88" s="256"/>
      <c r="D88" s="257"/>
      <c r="E88" s="45" t="s">
        <v>0</v>
      </c>
      <c r="F88" s="73">
        <f>IF($C$4="National Currency",IF(B.Premiums_DATA!E116=0,0,B.Premiums_DATA!E116),IF($C$4="Current Exchange rate",IF(B.Premiums_DATA!E116=0,0,B.Premiums_DATA!E116/ECO!O10),IF($C$4="Constant Exchange rate",IF(B.Premiums_DATA!E116=0,0,B.Premiums_DATA!E116/ECO!O45))))</f>
        <v>0</v>
      </c>
      <c r="G88" s="73">
        <f>IF($C$4="National Currency",IF(B.Premiums_DATA!F116=0,0,B.Premiums_DATA!F116),IF($C$4="Current Exchange rate",IF(B.Premiums_DATA!F116=0,0,B.Premiums_DATA!F116/ECO!P10),IF($C$4="Constant Exchange rate",IF(B.Premiums_DATA!F116=0,0,B.Premiums_DATA!F116/ECO!P45))))</f>
        <v>0</v>
      </c>
      <c r="H88" s="73">
        <f>IF($C$4="National Currency",IF(B.Premiums_DATA!G116=0,0,B.Premiums_DATA!G116),IF($C$4="Current Exchange rate",IF(B.Premiums_DATA!G116=0,0,B.Premiums_DATA!G116/ECO!Q10),IF($C$4="Constant Exchange rate",IF(B.Premiums_DATA!G116=0,0,B.Premiums_DATA!G116/ECO!Q45))))</f>
        <v>0</v>
      </c>
      <c r="I88" s="73">
        <f>IF($C$4="National Currency",IF(B.Premiums_DATA!H116=0,0,B.Premiums_DATA!H116),IF($C$4="Current Exchange rate",IF(B.Premiums_DATA!H116=0,0,B.Premiums_DATA!H116/ECO!R10),IF($C$4="Constant Exchange rate",IF(B.Premiums_DATA!H116=0,0,B.Premiums_DATA!H116/ECO!R45))))</f>
        <v>0</v>
      </c>
      <c r="J88" s="73">
        <f>IF($C$4="National Currency",IF(B.Premiums_DATA!I116=0,0,B.Premiums_DATA!I116),IF($C$4="Current Exchange rate",IF(B.Premiums_DATA!I116=0,0,B.Premiums_DATA!I116/ECO!S10),IF($C$4="Constant Exchange rate",IF(B.Premiums_DATA!I116=0,0,B.Premiums_DATA!I116/ECO!S45))))</f>
        <v>0</v>
      </c>
      <c r="K88" s="73">
        <f>IF($C$4="National Currency",IF(B.Premiums_DATA!J116=0,0,B.Premiums_DATA!J116),IF($C$4="Current Exchange rate",IF(B.Premiums_DATA!J116=0,0,B.Premiums_DATA!J116/ECO!T10),IF($C$4="Constant Exchange rate",IF(B.Premiums_DATA!J116=0,0,B.Premiums_DATA!J116/ECO!T45))))</f>
        <v>0</v>
      </c>
      <c r="L88" s="73">
        <f>IF($C$4="National Currency",IF(B.Premiums_DATA!K116=0,0,B.Premiums_DATA!K116),IF($C$4="Current Exchange rate",IF(B.Premiums_DATA!K116=0,0,B.Premiums_DATA!K116/ECO!U10),IF($C$4="Constant Exchange rate",IF(B.Premiums_DATA!K116=0,0,B.Premiums_DATA!K116/ECO!U45))))</f>
        <v>0</v>
      </c>
      <c r="M88" s="73">
        <f>IF($C$4="National Currency",IF(B.Premiums_DATA!L116=0,0,B.Premiums_DATA!L116),IF($C$4="Current Exchange rate",IF(B.Premiums_DATA!L116=0,0,B.Premiums_DATA!L116/ECO!V10),IF($C$4="Constant Exchange rate",IF(B.Premiums_DATA!L116=0,0,B.Premiums_DATA!L116/ECO!V45))))</f>
        <v>0</v>
      </c>
      <c r="N88" s="73">
        <f>IF($C$4="National Currency",IF(B.Premiums_DATA!M116=0,0,B.Premiums_DATA!M116),IF($C$4="Current Exchange rate",IF(B.Premiums_DATA!M116=0,0,B.Premiums_DATA!M116/ECO!W10),IF($C$4="Constant Exchange rate",IF(B.Premiums_DATA!M116=0,0,B.Premiums_DATA!M116/ECO!W45))))</f>
        <v>0</v>
      </c>
      <c r="O88" s="73">
        <f>IF($C$4="National Currency",IF(B.Premiums_DATA!N116=0,0,B.Premiums_DATA!N116),IF($C$4="Current Exchange rate",IF(B.Premiums_DATA!N116=0,0,B.Premiums_DATA!N116/ECO!X10),IF($C$4="Constant Exchange rate",IF(B.Premiums_DATA!N116=0,0,B.Premiums_DATA!N116/ECO!X45))))</f>
        <v>0</v>
      </c>
      <c r="P88" s="73"/>
      <c r="Q88" s="48">
        <f>O88/$O$120</f>
        <v>0</v>
      </c>
      <c r="R88" s="48" t="str">
        <f>IF(OR(O88=0,N88=0),"-",O88/N88-1)</f>
        <v>-</v>
      </c>
      <c r="S88" s="48" t="str">
        <f>IF(OR(O88=0,F88=0),"-",O88/F88-1)</f>
        <v>-</v>
      </c>
    </row>
    <row r="89" spans="3:19" ht="15" x14ac:dyDescent="0.25">
      <c r="C89" s="256"/>
      <c r="D89" s="257"/>
      <c r="E89" s="45" t="s">
        <v>1</v>
      </c>
      <c r="F89" s="74">
        <f>IF($C$4="National Currency",IF(B.Premiums_DATA!E117=0,0,B.Premiums_DATA!E117),IF($C$4="Current Exchange rate",IF(B.Premiums_DATA!E117=0,0,B.Premiums_DATA!E117/ECO!O11),IF($C$4="Constant Exchange rate",IF(B.Premiums_DATA!E117=0,0,B.Premiums_DATA!E117/ECO!O46))))</f>
        <v>0</v>
      </c>
      <c r="G89" s="74">
        <f>IF($C$4="National Currency",IF(B.Premiums_DATA!F117=0,0,B.Premiums_DATA!F117),IF($C$4="Current Exchange rate",IF(B.Premiums_DATA!F117=0,0,B.Premiums_DATA!F117/ECO!P11),IF($C$4="Constant Exchange rate",IF(B.Premiums_DATA!F117=0,0,B.Premiums_DATA!F117/ECO!P46))))</f>
        <v>0</v>
      </c>
      <c r="H89" s="74">
        <f>IF($C$4="National Currency",IF(B.Premiums_DATA!G117=0,0,B.Premiums_DATA!G117),IF($C$4="Current Exchange rate",IF(B.Premiums_DATA!G117=0,0,B.Premiums_DATA!G117/ECO!Q11),IF($C$4="Constant Exchange rate",IF(B.Premiums_DATA!G117=0,0,B.Premiums_DATA!G117/ECO!Q46))))</f>
        <v>0</v>
      </c>
      <c r="I89" s="74">
        <f>IF($C$4="National Currency",IF(B.Premiums_DATA!H117=0,0,B.Premiums_DATA!H117),IF($C$4="Current Exchange rate",IF(B.Premiums_DATA!H117=0,0,B.Premiums_DATA!H117/ECO!R11),IF($C$4="Constant Exchange rate",IF(B.Premiums_DATA!H117=0,0,B.Premiums_DATA!H117/ECO!R46))))</f>
        <v>0</v>
      </c>
      <c r="J89" s="74">
        <f>IF($C$4="National Currency",IF(B.Premiums_DATA!I117=0,0,B.Premiums_DATA!I117),IF($C$4="Current Exchange rate",IF(B.Premiums_DATA!I117=0,0,B.Premiums_DATA!I117/ECO!S11),IF($C$4="Constant Exchange rate",IF(B.Premiums_DATA!I117=0,0,B.Premiums_DATA!I117/ECO!S46))))</f>
        <v>0</v>
      </c>
      <c r="K89" s="74">
        <f>IF($C$4="National Currency",IF(B.Premiums_DATA!J117=0,0,B.Premiums_DATA!J117),IF($C$4="Current Exchange rate",IF(B.Premiums_DATA!J117=0,0,B.Premiums_DATA!J117/ECO!T11),IF($C$4="Constant Exchange rate",IF(B.Premiums_DATA!J117=0,0,B.Premiums_DATA!J117/ECO!T46))))</f>
        <v>0</v>
      </c>
      <c r="L89" s="74">
        <f>IF($C$4="National Currency",IF(B.Premiums_DATA!K117=0,0,B.Premiums_DATA!K117),IF($C$4="Current Exchange rate",IF(B.Premiums_DATA!K117=0,0,B.Premiums_DATA!K117/ECO!U11),IF($C$4="Constant Exchange rate",IF(B.Premiums_DATA!K117=0,0,B.Premiums_DATA!K117/ECO!U46))))</f>
        <v>0</v>
      </c>
      <c r="M89" s="74">
        <f>IF($C$4="National Currency",IF(B.Premiums_DATA!L117=0,0,B.Premiums_DATA!L117),IF($C$4="Current Exchange rate",IF(B.Premiums_DATA!L117=0,0,B.Premiums_DATA!L117/ECO!V11),IF($C$4="Constant Exchange rate",IF(B.Premiums_DATA!L117=0,0,B.Premiums_DATA!L117/ECO!V46))))</f>
        <v>0</v>
      </c>
      <c r="N89" s="74">
        <f>IF($C$4="National Currency",IF(B.Premiums_DATA!M117=0,0,B.Premiums_DATA!M117),IF($C$4="Current Exchange rate",IF(B.Premiums_DATA!M117=0,0,B.Premiums_DATA!M117/ECO!W11),IF($C$4="Constant Exchange rate",IF(B.Premiums_DATA!M117=0,0,B.Premiums_DATA!M117/ECO!W46))))</f>
        <v>0</v>
      </c>
      <c r="O89" s="74">
        <f>IF($C$4="National Currency",IF(B.Premiums_DATA!N117=0,0,B.Premiums_DATA!N117),IF($C$4="Current Exchange rate",IF(B.Premiums_DATA!N117=0,0,B.Premiums_DATA!N117/ECO!X11),IF($C$4="Constant Exchange rate",IF(B.Premiums_DATA!N117=0,0,B.Premiums_DATA!N117/ECO!X46))))</f>
        <v>0</v>
      </c>
      <c r="P89" s="74"/>
      <c r="Q89" s="48">
        <f t="shared" ref="Q89:Q121" si="13">O89/$O$120</f>
        <v>0</v>
      </c>
      <c r="R89" s="48" t="str">
        <f t="shared" ref="R89:R119" si="14">IF(OR(O89=0,N89=0),"-",O89/N89-1)</f>
        <v>-</v>
      </c>
      <c r="S89" s="48" t="str">
        <f t="shared" ref="S89:S119" si="15">IF(OR(O89=0,F89=0),"-",O89/F89-1)</f>
        <v>-</v>
      </c>
    </row>
    <row r="90" spans="3:19" ht="15" x14ac:dyDescent="0.25">
      <c r="C90" s="256"/>
      <c r="D90" s="257"/>
      <c r="E90" s="45" t="s">
        <v>2</v>
      </c>
      <c r="F90" s="74">
        <f>IF($C$4="National Currency",IF(B.Premiums_DATA!E118=0,0,B.Premiums_DATA!E118),IF($C$4="Current Exchange rate",IF(B.Premiums_DATA!E118=0,0,B.Premiums_DATA!E118/ECO!O12),IF($C$4="Constant Exchange rate",IF(B.Premiums_DATA!E118=0,0,B.Premiums_DATA!E118/ECO!O47))))</f>
        <v>0</v>
      </c>
      <c r="G90" s="74">
        <f>IF($C$4="National Currency",IF(B.Premiums_DATA!F118=0,0,B.Premiums_DATA!F118),IF($C$4="Current Exchange rate",IF(B.Premiums_DATA!F118=0,0,B.Premiums_DATA!F118/ECO!P12),IF($C$4="Constant Exchange rate",IF(B.Premiums_DATA!F118=0,0,B.Premiums_DATA!F118/ECO!P47))))</f>
        <v>0</v>
      </c>
      <c r="H90" s="74">
        <f>IF($C$4="National Currency",IF(B.Premiums_DATA!G118=0,0,B.Premiums_DATA!G118),IF($C$4="Current Exchange rate",IF(B.Premiums_DATA!G118=0,0,B.Premiums_DATA!G118/ECO!Q12),IF($C$4="Constant Exchange rate",IF(B.Premiums_DATA!G118=0,0,B.Premiums_DATA!G118/ECO!Q47))))</f>
        <v>0</v>
      </c>
      <c r="I90" s="74">
        <f>IF($C$4="National Currency",IF(B.Premiums_DATA!H118=0,0,B.Premiums_DATA!H118),IF($C$4="Current Exchange rate",IF(B.Premiums_DATA!H118=0,0,B.Premiums_DATA!H118/ECO!R12),IF($C$4="Constant Exchange rate",IF(B.Premiums_DATA!H118=0,0,B.Premiums_DATA!H118/ECO!R47))))</f>
        <v>0</v>
      </c>
      <c r="J90" s="74">
        <f>IF($C$4="National Currency",IF(B.Premiums_DATA!I118=0,0,B.Premiums_DATA!I118),IF($C$4="Current Exchange rate",IF(B.Premiums_DATA!I118=0,0,B.Premiums_DATA!I118/ECO!S12),IF($C$4="Constant Exchange rate",IF(B.Premiums_DATA!I118=0,0,B.Premiums_DATA!I118/ECO!S47))))</f>
        <v>0</v>
      </c>
      <c r="K90" s="74">
        <f>IF($C$4="National Currency",IF(B.Premiums_DATA!J118=0,0,B.Premiums_DATA!J118),IF($C$4="Current Exchange rate",IF(B.Premiums_DATA!J118=0,0,B.Premiums_DATA!J118/ECO!T12),IF($C$4="Constant Exchange rate",IF(B.Premiums_DATA!J118=0,0,B.Premiums_DATA!J118/ECO!T47))))</f>
        <v>0</v>
      </c>
      <c r="L90" s="74">
        <f>IF($C$4="National Currency",IF(B.Premiums_DATA!K118=0,0,B.Premiums_DATA!K118),IF($C$4="Current Exchange rate",IF(B.Premiums_DATA!K118=0,0,B.Premiums_DATA!K118/ECO!U12),IF($C$4="Constant Exchange rate",IF(B.Premiums_DATA!K118=0,0,B.Premiums_DATA!K118/ECO!U47))))</f>
        <v>0</v>
      </c>
      <c r="M90" s="74">
        <f>IF($C$4="National Currency",IF(B.Premiums_DATA!L118=0,0,B.Premiums_DATA!L118),IF($C$4="Current Exchange rate",IF(B.Premiums_DATA!L118=0,0,B.Premiums_DATA!L118/ECO!V12),IF($C$4="Constant Exchange rate",IF(B.Premiums_DATA!L118=0,0,B.Premiums_DATA!L118/ECO!V47))))</f>
        <v>0</v>
      </c>
      <c r="N90" s="74">
        <f>IF($C$4="National Currency",IF(B.Premiums_DATA!M118=0,0,B.Premiums_DATA!M118),IF($C$4="Current Exchange rate",IF(B.Premiums_DATA!M118=0,0,B.Premiums_DATA!M118/ECO!W12),IF($C$4="Constant Exchange rate",IF(B.Premiums_DATA!M118=0,0,B.Premiums_DATA!M118/ECO!W47))))</f>
        <v>0</v>
      </c>
      <c r="O90" s="74">
        <f>IF($C$4="National Currency",IF(B.Premiums_DATA!N118=0,0,B.Premiums_DATA!N118),IF($C$4="Current Exchange rate",IF(B.Premiums_DATA!N118=0,0,B.Premiums_DATA!N118/ECO!X12),IF($C$4="Constant Exchange rate",IF(B.Premiums_DATA!N118=0,0,B.Premiums_DATA!N118/ECO!X47))))</f>
        <v>0</v>
      </c>
      <c r="P90" s="74"/>
      <c r="Q90" s="48">
        <f t="shared" si="13"/>
        <v>0</v>
      </c>
      <c r="R90" s="48" t="str">
        <f t="shared" si="14"/>
        <v>-</v>
      </c>
      <c r="S90" s="48" t="str">
        <f t="shared" si="15"/>
        <v>-</v>
      </c>
    </row>
    <row r="91" spans="3:19" ht="15" x14ac:dyDescent="0.25">
      <c r="C91" s="256"/>
      <c r="D91" s="257"/>
      <c r="E91" s="45" t="s">
        <v>3</v>
      </c>
      <c r="F91" s="74">
        <f>IF($C$4="National Currency",IF(B.Premiums_DATA!E119=0,0,B.Premiums_DATA!E119),IF($C$4="Current Exchange rate",IF(B.Premiums_DATA!E119=0,0,B.Premiums_DATA!E119/ECO!O13),IF($C$4="Constant Exchange rate",IF(B.Premiums_DATA!E119=0,0,B.Premiums_DATA!E119/ECO!O48))))</f>
        <v>30.192947438456425</v>
      </c>
      <c r="G91" s="74">
        <f>IF($C$4="National Currency",IF(B.Premiums_DATA!F119=0,0,B.Premiums_DATA!F119),IF($C$4="Current Exchange rate",IF(B.Premiums_DATA!F119=0,0,B.Premiums_DATA!F119/ECO!P13),IF($C$4="Constant Exchange rate",IF(B.Premiums_DATA!F119=0,0,B.Premiums_DATA!F119/ECO!P48))))</f>
        <v>48.717564870259487</v>
      </c>
      <c r="H91" s="74">
        <f>IF($C$4="National Currency",IF(B.Premiums_DATA!G119=0,0,B.Premiums_DATA!G119),IF($C$4="Current Exchange rate",IF(B.Premiums_DATA!G119=0,0,B.Premiums_DATA!G119/ECO!Q13),IF($C$4="Constant Exchange rate",IF(B.Premiums_DATA!G119=0,0,B.Premiums_DATA!G119/ECO!Q48))))</f>
        <v>50.709414504324684</v>
      </c>
      <c r="I91" s="74">
        <f>IF($C$4="National Currency",IF(B.Premiums_DATA!H119=0,0,B.Premiums_DATA!H119),IF($C$4="Current Exchange rate",IF(B.Premiums_DATA!H119=0,0,B.Premiums_DATA!H119/ECO!R13),IF($C$4="Constant Exchange rate",IF(B.Premiums_DATA!H119=0,0,B.Premiums_DATA!H119/ECO!R48))))</f>
        <v>59.927644710578846</v>
      </c>
      <c r="J91" s="74">
        <f>IF($C$4="National Currency",IF(B.Premiums_DATA!I119=0,0,B.Premiums_DATA!I119),IF($C$4="Current Exchange rate",IF(B.Premiums_DATA!I119=0,0,B.Premiums_DATA!I119/ECO!S13),IF($C$4="Constant Exchange rate",IF(B.Premiums_DATA!I119=0,0,B.Premiums_DATA!I119/ECO!S48))))</f>
        <v>37.958560379241518</v>
      </c>
      <c r="K91" s="74">
        <f>IF($C$4="National Currency",IF(B.Premiums_DATA!J119=0,0,B.Premiums_DATA!J119),IF($C$4="Current Exchange rate",IF(B.Premiums_DATA!J119=0,0,B.Premiums_DATA!J119/ECO!T13),IF($C$4="Constant Exchange rate",IF(B.Premiums_DATA!J119=0,0,B.Premiums_DATA!J119/ECO!T48))))</f>
        <v>121.75577345309384</v>
      </c>
      <c r="L91" s="74">
        <f>IF($C$4="National Currency",IF(B.Premiums_DATA!K119=0,0,B.Premiums_DATA!K119),IF($C$4="Current Exchange rate",IF(B.Premiums_DATA!K119=0,0,B.Premiums_DATA!K119/ECO!U13),IF($C$4="Constant Exchange rate",IF(B.Premiums_DATA!K119=0,0,B.Premiums_DATA!K119/ECO!U48))))</f>
        <v>119.89868013972055</v>
      </c>
      <c r="M91" s="74">
        <f>IF($C$4="National Currency",IF(B.Premiums_DATA!L119=0,0,B.Premiums_DATA!L119),IF($C$4="Current Exchange rate",IF(B.Premiums_DATA!L119=0,0,B.Premiums_DATA!L119/ECO!V13),IF($C$4="Constant Exchange rate",IF(B.Premiums_DATA!L119=0,0,B.Premiums_DATA!L119/ECO!V48))))</f>
        <v>130.34319777112444</v>
      </c>
      <c r="N91" s="74">
        <f>IF($C$4="National Currency",IF(B.Premiums_DATA!M119=0,0,B.Premiums_DATA!M119),IF($C$4="Current Exchange rate",IF(B.Premiums_DATA!M119=0,0,B.Premiums_DATA!M119/ECO!W13),IF($C$4="Constant Exchange rate",IF(B.Premiums_DATA!M119=0,0,B.Premiums_DATA!M119/ECO!W48))))</f>
        <v>251.81837741184299</v>
      </c>
      <c r="O91" s="74">
        <f>IF($C$4="National Currency",IF(B.Premiums_DATA!N119=0,0,B.Premiums_DATA!N119),IF($C$4="Current Exchange rate",IF(B.Premiums_DATA!N119=0,0,B.Premiums_DATA!N119/ECO!X13),IF($C$4="Constant Exchange rate",IF(B.Premiums_DATA!N119=0,0,B.Premiums_DATA!N119/ECO!X48))))</f>
        <v>96.062203093812386</v>
      </c>
      <c r="P91" s="74"/>
      <c r="Q91" s="48">
        <f t="shared" si="13"/>
        <v>0.15967907803198247</v>
      </c>
      <c r="R91" s="48">
        <f t="shared" si="14"/>
        <v>-0.61852584358168217</v>
      </c>
      <c r="S91" s="48">
        <f t="shared" si="15"/>
        <v>2.1816106489643015</v>
      </c>
    </row>
    <row r="92" spans="3:19" ht="15" x14ac:dyDescent="0.25">
      <c r="C92" s="256"/>
      <c r="D92" s="257"/>
      <c r="E92" s="45" t="s">
        <v>4</v>
      </c>
      <c r="F92" s="74">
        <f>IF($C$4="National Currency",IF(B.Premiums_DATA!E120=0,0,B.Premiums_DATA!E120),IF($C$4="Current Exchange rate",IF(B.Premiums_DATA!E120=0,0,B.Premiums_DATA!E120/ECO!O14),IF($C$4="Constant Exchange rate",IF(B.Premiums_DATA!E120=0,0,B.Premiums_DATA!E120/ECO!O49))))</f>
        <v>0</v>
      </c>
      <c r="G92" s="74">
        <f>IF($C$4="National Currency",IF(B.Premiums_DATA!F120=0,0,B.Premiums_DATA!F120),IF($C$4="Current Exchange rate",IF(B.Premiums_DATA!F120=0,0,B.Premiums_DATA!F120/ECO!P14),IF($C$4="Constant Exchange rate",IF(B.Premiums_DATA!F120=0,0,B.Premiums_DATA!F120/ECO!P49))))</f>
        <v>0</v>
      </c>
      <c r="H92" s="74">
        <f>IF($C$4="National Currency",IF(B.Premiums_DATA!G120=0,0,B.Premiums_DATA!G120),IF($C$4="Current Exchange rate",IF(B.Premiums_DATA!G120=0,0,B.Premiums_DATA!G120/ECO!Q14),IF($C$4="Constant Exchange rate",IF(B.Premiums_DATA!G120=0,0,B.Premiums_DATA!G120/ECO!Q49))))</f>
        <v>0</v>
      </c>
      <c r="I92" s="74">
        <f>IF($C$4="National Currency",IF(B.Premiums_DATA!H120=0,0,B.Premiums_DATA!H120),IF($C$4="Current Exchange rate",IF(B.Premiums_DATA!H120=0,0,B.Premiums_DATA!H120/ECO!R14),IF($C$4="Constant Exchange rate",IF(B.Premiums_DATA!H120=0,0,B.Premiums_DATA!H120/ECO!R49))))</f>
        <v>0</v>
      </c>
      <c r="J92" s="74">
        <f>IF($C$4="National Currency",IF(B.Premiums_DATA!I120=0,0,B.Premiums_DATA!I120),IF($C$4="Current Exchange rate",IF(B.Premiums_DATA!I120=0,0,B.Premiums_DATA!I120/ECO!S14),IF($C$4="Constant Exchange rate",IF(B.Premiums_DATA!I120=0,0,B.Premiums_DATA!I120/ECO!S49))))</f>
        <v>0</v>
      </c>
      <c r="K92" s="74">
        <f>IF($C$4="National Currency",IF(B.Premiums_DATA!J120=0,0,B.Premiums_DATA!J120),IF($C$4="Current Exchange rate",IF(B.Premiums_DATA!J120=0,0,B.Premiums_DATA!J120/ECO!T14),IF($C$4="Constant Exchange rate",IF(B.Premiums_DATA!J120=0,0,B.Premiums_DATA!J120/ECO!T49))))</f>
        <v>0</v>
      </c>
      <c r="L92" s="74">
        <f>IF($C$4="National Currency",IF(B.Premiums_DATA!K120=0,0,B.Premiums_DATA!K120),IF($C$4="Current Exchange rate",IF(B.Premiums_DATA!K120=0,0,B.Premiums_DATA!K120/ECO!U14),IF($C$4="Constant Exchange rate",IF(B.Premiums_DATA!K120=0,0,B.Premiums_DATA!K120/ECO!U49))))</f>
        <v>0</v>
      </c>
      <c r="M92" s="74">
        <f>IF($C$4="National Currency",IF(B.Premiums_DATA!L120=0,0,B.Premiums_DATA!L120),IF($C$4="Current Exchange rate",IF(B.Premiums_DATA!L120=0,0,B.Premiums_DATA!L120/ECO!V14),IF($C$4="Constant Exchange rate",IF(B.Premiums_DATA!L120=0,0,B.Premiums_DATA!L120/ECO!V49))))</f>
        <v>0</v>
      </c>
      <c r="N92" s="74">
        <f>IF($C$4="National Currency",IF(B.Premiums_DATA!M120=0,0,B.Premiums_DATA!M120),IF($C$4="Current Exchange rate",IF(B.Premiums_DATA!M120=0,0,B.Premiums_DATA!M120/ECO!W14),IF($C$4="Constant Exchange rate",IF(B.Premiums_DATA!M120=0,0,B.Premiums_DATA!M120/ECO!W49))))</f>
        <v>0</v>
      </c>
      <c r="O92" s="74">
        <f>IF($C$4="National Currency",IF(B.Premiums_DATA!N120=0,0,B.Premiums_DATA!N120),IF($C$4="Current Exchange rate",IF(B.Premiums_DATA!N120=0,0,B.Premiums_DATA!N120/ECO!X14),IF($C$4="Constant Exchange rate",IF(B.Premiums_DATA!N120=0,0,B.Premiums_DATA!N120/ECO!X49))))</f>
        <v>0</v>
      </c>
      <c r="P92" s="74"/>
      <c r="Q92" s="48">
        <f t="shared" si="13"/>
        <v>0</v>
      </c>
      <c r="R92" s="48" t="str">
        <f t="shared" si="14"/>
        <v>-</v>
      </c>
      <c r="S92" s="48" t="str">
        <f t="shared" si="15"/>
        <v>-</v>
      </c>
    </row>
    <row r="93" spans="3:19" ht="15" x14ac:dyDescent="0.25">
      <c r="C93" s="256"/>
      <c r="D93" s="257"/>
      <c r="E93" s="45" t="s">
        <v>5</v>
      </c>
      <c r="F93" s="74">
        <f>IF($C$4="National Currency",IF(B.Premiums_DATA!E121=0,0,B.Premiums_DATA!E121),IF($C$4="Current Exchange rate",IF(B.Premiums_DATA!E121=0,0,B.Premiums_DATA!E121/ECO!O15),IF($C$4="Constant Exchange rate",IF(B.Premiums_DATA!E121=0,0,B.Premiums_DATA!E121/ECO!O50))))</f>
        <v>0</v>
      </c>
      <c r="G93" s="74">
        <f>IF($C$4="National Currency",IF(B.Premiums_DATA!F121=0,0,B.Premiums_DATA!F121),IF($C$4="Current Exchange rate",IF(B.Premiums_DATA!F121=0,0,B.Premiums_DATA!F121/ECO!P15),IF($C$4="Constant Exchange rate",IF(B.Premiums_DATA!F121=0,0,B.Premiums_DATA!F121/ECO!P50))))</f>
        <v>0</v>
      </c>
      <c r="H93" s="74">
        <f>IF($C$4="National Currency",IF(B.Premiums_DATA!G121=0,0,B.Premiums_DATA!G121),IF($C$4="Current Exchange rate",IF(B.Premiums_DATA!G121=0,0,B.Premiums_DATA!G121/ECO!Q15),IF($C$4="Constant Exchange rate",IF(B.Premiums_DATA!G121=0,0,B.Premiums_DATA!G121/ECO!Q50))))</f>
        <v>0</v>
      </c>
      <c r="I93" s="74">
        <f>IF($C$4="National Currency",IF(B.Premiums_DATA!H121=0,0,B.Premiums_DATA!H121),IF($C$4="Current Exchange rate",IF(B.Premiums_DATA!H121=0,0,B.Premiums_DATA!H121/ECO!R15),IF($C$4="Constant Exchange rate",IF(B.Premiums_DATA!H121=0,0,B.Premiums_DATA!H121/ECO!R50))))</f>
        <v>0</v>
      </c>
      <c r="J93" s="74">
        <f>IF($C$4="National Currency",IF(B.Premiums_DATA!I121=0,0,B.Premiums_DATA!I121),IF($C$4="Current Exchange rate",IF(B.Premiums_DATA!I121=0,0,B.Premiums_DATA!I121/ECO!S15),IF($C$4="Constant Exchange rate",IF(B.Premiums_DATA!I121=0,0,B.Premiums_DATA!I121/ECO!S50))))</f>
        <v>0</v>
      </c>
      <c r="K93" s="74">
        <f>IF($C$4="National Currency",IF(B.Premiums_DATA!J121=0,0,B.Premiums_DATA!J121),IF($C$4="Current Exchange rate",IF(B.Premiums_DATA!J121=0,0,B.Premiums_DATA!J121/ECO!T15),IF($C$4="Constant Exchange rate",IF(B.Premiums_DATA!J121=0,0,B.Premiums_DATA!J121/ECO!T50))))</f>
        <v>0</v>
      </c>
      <c r="L93" s="74">
        <f>IF($C$4="National Currency",IF(B.Premiums_DATA!K121=0,0,B.Premiums_DATA!K121),IF($C$4="Current Exchange rate",IF(B.Premiums_DATA!K121=0,0,B.Premiums_DATA!K121/ECO!U15),IF($C$4="Constant Exchange rate",IF(B.Premiums_DATA!K121=0,0,B.Premiums_DATA!K121/ECO!U50))))</f>
        <v>0</v>
      </c>
      <c r="M93" s="74">
        <f>IF($C$4="National Currency",IF(B.Premiums_DATA!L121=0,0,B.Premiums_DATA!L121),IF($C$4="Current Exchange rate",IF(B.Premiums_DATA!L121=0,0,B.Premiums_DATA!L121/ECO!V15),IF($C$4="Constant Exchange rate",IF(B.Premiums_DATA!L121=0,0,B.Premiums_DATA!L121/ECO!V50))))</f>
        <v>0</v>
      </c>
      <c r="N93" s="74">
        <f>IF($C$4="National Currency",IF(B.Premiums_DATA!M121=0,0,B.Premiums_DATA!M121),IF($C$4="Current Exchange rate",IF(B.Premiums_DATA!M121=0,0,B.Premiums_DATA!M121/ECO!W15),IF($C$4="Constant Exchange rate",IF(B.Premiums_DATA!M121=0,0,B.Premiums_DATA!M121/ECO!W50))))</f>
        <v>0</v>
      </c>
      <c r="O93" s="74">
        <f>IF($C$4="National Currency",IF(B.Premiums_DATA!N121=0,0,B.Premiums_DATA!N121),IF($C$4="Current Exchange rate",IF(B.Premiums_DATA!N121=0,0,B.Premiums_DATA!N121/ECO!X15),IF($C$4="Constant Exchange rate",IF(B.Premiums_DATA!N121=0,0,B.Premiums_DATA!N121/ECO!X50))))</f>
        <v>0</v>
      </c>
      <c r="P93" s="74"/>
      <c r="Q93" s="48">
        <f t="shared" si="13"/>
        <v>0</v>
      </c>
      <c r="R93" s="48" t="str">
        <f t="shared" si="14"/>
        <v>-</v>
      </c>
      <c r="S93" s="48" t="str">
        <f t="shared" si="15"/>
        <v>-</v>
      </c>
    </row>
    <row r="94" spans="3:19" ht="15" x14ac:dyDescent="0.25">
      <c r="C94" s="256"/>
      <c r="D94" s="257"/>
      <c r="E94" s="45" t="s">
        <v>6</v>
      </c>
      <c r="F94" s="74">
        <f>IF($C$4="National Currency",IF(B.Premiums_DATA!E122=0,0,B.Premiums_DATA!E122),IF($C$4="Current Exchange rate",IF(B.Premiums_DATA!E122=0,0,B.Premiums_DATA!E122/ECO!O16),IF($C$4="Constant Exchange rate",IF(B.Premiums_DATA!E122=0,0,B.Premiums_DATA!E122/ECO!O51))))</f>
        <v>0</v>
      </c>
      <c r="G94" s="74">
        <f>IF($C$4="National Currency",IF(B.Premiums_DATA!F122=0,0,B.Premiums_DATA!F122),IF($C$4="Current Exchange rate",IF(B.Premiums_DATA!F122=0,0,B.Premiums_DATA!F122/ECO!P16),IF($C$4="Constant Exchange rate",IF(B.Premiums_DATA!F122=0,0,B.Premiums_DATA!F122/ECO!P51))))</f>
        <v>0</v>
      </c>
      <c r="H94" s="74">
        <f>IF($C$4="National Currency",IF(B.Premiums_DATA!G122=0,0,B.Premiums_DATA!G122),IF($C$4="Current Exchange rate",IF(B.Premiums_DATA!G122=0,0,B.Premiums_DATA!G122/ECO!Q16),IF($C$4="Constant Exchange rate",IF(B.Premiums_DATA!G122=0,0,B.Premiums_DATA!G122/ECO!Q51))))</f>
        <v>0</v>
      </c>
      <c r="I94" s="74">
        <f>IF($C$4="National Currency",IF(B.Premiums_DATA!H122=0,0,B.Premiums_DATA!H122),IF($C$4="Current Exchange rate",IF(B.Premiums_DATA!H122=0,0,B.Premiums_DATA!H122/ECO!R16),IF($C$4="Constant Exchange rate",IF(B.Premiums_DATA!H122=0,0,B.Premiums_DATA!H122/ECO!R51))))</f>
        <v>0</v>
      </c>
      <c r="J94" s="74">
        <f>IF($C$4="National Currency",IF(B.Premiums_DATA!I122=0,0,B.Premiums_DATA!I122),IF($C$4="Current Exchange rate",IF(B.Premiums_DATA!I122=0,0,B.Premiums_DATA!I122/ECO!S16),IF($C$4="Constant Exchange rate",IF(B.Premiums_DATA!I122=0,0,B.Premiums_DATA!I122/ECO!S51))))</f>
        <v>0</v>
      </c>
      <c r="K94" s="74">
        <f>IF($C$4="National Currency",IF(B.Premiums_DATA!J122=0,0,B.Premiums_DATA!J122),IF($C$4="Current Exchange rate",IF(B.Premiums_DATA!J122=0,0,B.Premiums_DATA!J122/ECO!T16),IF($C$4="Constant Exchange rate",IF(B.Premiums_DATA!J122=0,0,B.Premiums_DATA!J122/ECO!T51))))</f>
        <v>0</v>
      </c>
      <c r="L94" s="74">
        <f>IF($C$4="National Currency",IF(B.Premiums_DATA!K122=0,0,B.Premiums_DATA!K122),IF($C$4="Current Exchange rate",IF(B.Premiums_DATA!K122=0,0,B.Premiums_DATA!K122/ECO!U16),IF($C$4="Constant Exchange rate",IF(B.Premiums_DATA!K122=0,0,B.Premiums_DATA!K122/ECO!U51))))</f>
        <v>0</v>
      </c>
      <c r="M94" s="74">
        <f>IF($C$4="National Currency",IF(B.Premiums_DATA!L122=0,0,B.Premiums_DATA!L122),IF($C$4="Current Exchange rate",IF(B.Premiums_DATA!L122=0,0,B.Premiums_DATA!L122/ECO!V16),IF($C$4="Constant Exchange rate",IF(B.Premiums_DATA!L122=0,0,B.Premiums_DATA!L122/ECO!V51))))</f>
        <v>0</v>
      </c>
      <c r="N94" s="74">
        <f>IF($C$4="National Currency",IF(B.Premiums_DATA!M122=0,0,B.Premiums_DATA!M122),IF($C$4="Current Exchange rate",IF(B.Premiums_DATA!M122=0,0,B.Premiums_DATA!M122/ECO!W16),IF($C$4="Constant Exchange rate",IF(B.Premiums_DATA!M122=0,0,B.Premiums_DATA!M122/ECO!W51))))</f>
        <v>0</v>
      </c>
      <c r="O94" s="74">
        <f>IF($C$4="National Currency",IF(B.Premiums_DATA!N122=0,0,B.Premiums_DATA!N122),IF($C$4="Current Exchange rate",IF(B.Premiums_DATA!N122=0,0,B.Premiums_DATA!N122/ECO!X16),IF($C$4="Constant Exchange rate",IF(B.Premiums_DATA!N122=0,0,B.Premiums_DATA!N122/ECO!X51))))</f>
        <v>0</v>
      </c>
      <c r="P94" s="74"/>
      <c r="Q94" s="48">
        <f t="shared" si="13"/>
        <v>0</v>
      </c>
      <c r="R94" s="48" t="str">
        <f t="shared" si="14"/>
        <v>-</v>
      </c>
      <c r="S94" s="48" t="str">
        <f t="shared" si="15"/>
        <v>-</v>
      </c>
    </row>
    <row r="95" spans="3:19" ht="15" x14ac:dyDescent="0.25">
      <c r="C95" s="256"/>
      <c r="D95" s="257"/>
      <c r="E95" s="45" t="s">
        <v>7</v>
      </c>
      <c r="F95" s="74">
        <f>IF($C$4="National Currency",IF(B.Premiums_DATA!E123=0,0,B.Premiums_DATA!E123),IF($C$4="Current Exchange rate",IF(B.Premiums_DATA!E123=0,0,B.Premiums_DATA!E123/ECO!O17),IF($C$4="Constant Exchange rate",IF(B.Premiums_DATA!E123=0,0,B.Premiums_DATA!E123/ECO!O52))))</f>
        <v>0</v>
      </c>
      <c r="G95" s="74">
        <f>IF($C$4="National Currency",IF(B.Premiums_DATA!F123=0,0,B.Premiums_DATA!F123),IF($C$4="Current Exchange rate",IF(B.Premiums_DATA!F123=0,0,B.Premiums_DATA!F123/ECO!P17),IF($C$4="Constant Exchange rate",IF(B.Premiums_DATA!F123=0,0,B.Premiums_DATA!F123/ECO!P52))))</f>
        <v>0</v>
      </c>
      <c r="H95" s="74">
        <f>IF($C$4="National Currency",IF(B.Premiums_DATA!G123=0,0,B.Premiums_DATA!G123),IF($C$4="Current Exchange rate",IF(B.Premiums_DATA!G123=0,0,B.Premiums_DATA!G123/ECO!Q17),IF($C$4="Constant Exchange rate",IF(B.Premiums_DATA!G123=0,0,B.Premiums_DATA!G123/ECO!Q52))))</f>
        <v>0</v>
      </c>
      <c r="I95" s="74">
        <f>IF($C$4="National Currency",IF(B.Premiums_DATA!H123=0,0,B.Premiums_DATA!H123),IF($C$4="Current Exchange rate",IF(B.Premiums_DATA!H123=0,0,B.Premiums_DATA!H123/ECO!R17),IF($C$4="Constant Exchange rate",IF(B.Premiums_DATA!H123=0,0,B.Premiums_DATA!H123/ECO!R52))))</f>
        <v>0</v>
      </c>
      <c r="J95" s="74">
        <f>IF($C$4="National Currency",IF(B.Premiums_DATA!I123=0,0,B.Premiums_DATA!I123),IF($C$4="Current Exchange rate",IF(B.Premiums_DATA!I123=0,0,B.Premiums_DATA!I123/ECO!S17),IF($C$4="Constant Exchange rate",IF(B.Premiums_DATA!I123=0,0,B.Premiums_DATA!I123/ECO!S52))))</f>
        <v>0</v>
      </c>
      <c r="K95" s="74">
        <f>IF($C$4="National Currency",IF(B.Premiums_DATA!J123=0,0,B.Premiums_DATA!J123),IF($C$4="Current Exchange rate",IF(B.Premiums_DATA!J123=0,0,B.Premiums_DATA!J123/ECO!T17),IF($C$4="Constant Exchange rate",IF(B.Premiums_DATA!J123=0,0,B.Premiums_DATA!J123/ECO!T52))))</f>
        <v>0</v>
      </c>
      <c r="L95" s="74">
        <f>IF($C$4="National Currency",IF(B.Premiums_DATA!K123=0,0,B.Premiums_DATA!K123),IF($C$4="Current Exchange rate",IF(B.Premiums_DATA!K123=0,0,B.Premiums_DATA!K123/ECO!U17),IF($C$4="Constant Exchange rate",IF(B.Premiums_DATA!K123=0,0,B.Premiums_DATA!K123/ECO!U52))))</f>
        <v>0</v>
      </c>
      <c r="M95" s="74">
        <f>IF($C$4="National Currency",IF(B.Premiums_DATA!L123=0,0,B.Premiums_DATA!L123),IF($C$4="Current Exchange rate",IF(B.Premiums_DATA!L123=0,0,B.Premiums_DATA!L123/ECO!V17),IF($C$4="Constant Exchange rate",IF(B.Premiums_DATA!L123=0,0,B.Premiums_DATA!L123/ECO!V52))))</f>
        <v>0</v>
      </c>
      <c r="N95" s="74">
        <f>IF($C$4="National Currency",IF(B.Premiums_DATA!M123=0,0,B.Premiums_DATA!M123),IF($C$4="Current Exchange rate",IF(B.Premiums_DATA!M123=0,0,B.Premiums_DATA!M123/ECO!W17),IF($C$4="Constant Exchange rate",IF(B.Premiums_DATA!M123=0,0,B.Premiums_DATA!M123/ECO!W52))))</f>
        <v>0</v>
      </c>
      <c r="O95" s="74">
        <f>IF($C$4="National Currency",IF(B.Premiums_DATA!N123=0,0,B.Premiums_DATA!N123),IF($C$4="Current Exchange rate",IF(B.Premiums_DATA!N123=0,0,B.Premiums_DATA!N123/ECO!X17),IF($C$4="Constant Exchange rate",IF(B.Premiums_DATA!N123=0,0,B.Premiums_DATA!N123/ECO!X52))))</f>
        <v>0</v>
      </c>
      <c r="P95" s="74"/>
      <c r="Q95" s="48">
        <f t="shared" si="13"/>
        <v>0</v>
      </c>
      <c r="R95" s="48" t="str">
        <f t="shared" si="14"/>
        <v>-</v>
      </c>
      <c r="S95" s="48" t="str">
        <f t="shared" si="15"/>
        <v>-</v>
      </c>
    </row>
    <row r="96" spans="3:19" ht="15" x14ac:dyDescent="0.25">
      <c r="C96" s="256"/>
      <c r="D96" s="257"/>
      <c r="E96" s="45" t="s">
        <v>8</v>
      </c>
      <c r="F96" s="74">
        <f>IF($C$4="National Currency",IF(B.Premiums_DATA!E124=0,0,B.Premiums_DATA!E124),IF($C$4="Current Exchange rate",IF(B.Premiums_DATA!E124=0,0,B.Premiums_DATA!E124/ECO!O18),IF($C$4="Constant Exchange rate",IF(B.Premiums_DATA!E124=0,0,B.Premiums_DATA!E124/ECO!O53))))</f>
        <v>0</v>
      </c>
      <c r="G96" s="74">
        <f>IF($C$4="National Currency",IF(B.Premiums_DATA!F124=0,0,B.Premiums_DATA!F124),IF($C$4="Current Exchange rate",IF(B.Premiums_DATA!F124=0,0,B.Premiums_DATA!F124/ECO!P18),IF($C$4="Constant Exchange rate",IF(B.Premiums_DATA!F124=0,0,B.Premiums_DATA!F124/ECO!P53))))</f>
        <v>0</v>
      </c>
      <c r="H96" s="74">
        <f>IF($C$4="National Currency",IF(B.Premiums_DATA!G124=0,0,B.Premiums_DATA!G124),IF($C$4="Current Exchange rate",IF(B.Premiums_DATA!G124=0,0,B.Premiums_DATA!G124/ECO!Q18),IF($C$4="Constant Exchange rate",IF(B.Premiums_DATA!G124=0,0,B.Premiums_DATA!G124/ECO!Q53))))</f>
        <v>0</v>
      </c>
      <c r="I96" s="74">
        <f>IF($C$4="National Currency",IF(B.Premiums_DATA!H124=0,0,B.Premiums_DATA!H124),IF($C$4="Current Exchange rate",IF(B.Premiums_DATA!H124=0,0,B.Premiums_DATA!H124/ECO!R18),IF($C$4="Constant Exchange rate",IF(B.Premiums_DATA!H124=0,0,B.Premiums_DATA!H124/ECO!R53))))</f>
        <v>0</v>
      </c>
      <c r="J96" s="74">
        <f>IF($C$4="National Currency",IF(B.Premiums_DATA!I124=0,0,B.Premiums_DATA!I124),IF($C$4="Current Exchange rate",IF(B.Premiums_DATA!I124=0,0,B.Premiums_DATA!I124/ECO!S18),IF($C$4="Constant Exchange rate",IF(B.Premiums_DATA!I124=0,0,B.Premiums_DATA!I124/ECO!S53))))</f>
        <v>0</v>
      </c>
      <c r="K96" s="74">
        <f>IF($C$4="National Currency",IF(B.Premiums_DATA!J124=0,0,B.Premiums_DATA!J124),IF($C$4="Current Exchange rate",IF(B.Premiums_DATA!J124=0,0,B.Premiums_DATA!J124/ECO!T18),IF($C$4="Constant Exchange rate",IF(B.Premiums_DATA!J124=0,0,B.Premiums_DATA!J124/ECO!T53))))</f>
        <v>0</v>
      </c>
      <c r="L96" s="74">
        <f>IF($C$4="National Currency",IF(B.Premiums_DATA!K124=0,0,B.Premiums_DATA!K124),IF($C$4="Current Exchange rate",IF(B.Premiums_DATA!K124=0,0,B.Premiums_DATA!K124/ECO!U18),IF($C$4="Constant Exchange rate",IF(B.Premiums_DATA!K124=0,0,B.Premiums_DATA!K124/ECO!U53))))</f>
        <v>0</v>
      </c>
      <c r="M96" s="74">
        <f>IF($C$4="National Currency",IF(B.Premiums_DATA!L124=0,0,B.Premiums_DATA!L124),IF($C$4="Current Exchange rate",IF(B.Premiums_DATA!L124=0,0,B.Premiums_DATA!L124/ECO!V18),IF($C$4="Constant Exchange rate",IF(B.Premiums_DATA!L124=0,0,B.Premiums_DATA!L124/ECO!V53))))</f>
        <v>0</v>
      </c>
      <c r="N96" s="74">
        <f>IF($C$4="National Currency",IF(B.Premiums_DATA!M124=0,0,B.Premiums_DATA!M124),IF($C$4="Current Exchange rate",IF(B.Premiums_DATA!M124=0,0,B.Premiums_DATA!M124/ECO!W18),IF($C$4="Constant Exchange rate",IF(B.Premiums_DATA!M124=0,0,B.Premiums_DATA!M124/ECO!W53))))</f>
        <v>0</v>
      </c>
      <c r="O96" s="74">
        <f>IF($C$4="National Currency",IF(B.Premiums_DATA!N124=0,0,B.Premiums_DATA!N124),IF($C$4="Current Exchange rate",IF(B.Premiums_DATA!N124=0,0,B.Premiums_DATA!N124/ECO!X18),IF($C$4="Constant Exchange rate",IF(B.Premiums_DATA!N124=0,0,B.Premiums_DATA!N124/ECO!X53))))</f>
        <v>0</v>
      </c>
      <c r="P96" s="74"/>
      <c r="Q96" s="48">
        <f t="shared" si="13"/>
        <v>0</v>
      </c>
      <c r="R96" s="48" t="str">
        <f t="shared" si="14"/>
        <v>-</v>
      </c>
      <c r="S96" s="48" t="str">
        <f t="shared" si="15"/>
        <v>-</v>
      </c>
    </row>
    <row r="97" spans="3:19" ht="15" x14ac:dyDescent="0.25">
      <c r="C97" s="256"/>
      <c r="D97" s="257"/>
      <c r="E97" s="45" t="s">
        <v>9</v>
      </c>
      <c r="F97" s="74">
        <f>IF($C$4="National Currency",IF(B.Premiums_DATA!E125=0,0,B.Premiums_DATA!E125),IF($C$4="Current Exchange rate",IF(B.Premiums_DATA!E125=0,0,B.Premiums_DATA!E125/ECO!O19),IF($C$4="Constant Exchange rate",IF(B.Premiums_DATA!E125=0,0,B.Premiums_DATA!E125/ECO!O54))))</f>
        <v>0</v>
      </c>
      <c r="G97" s="74">
        <f>IF($C$4="National Currency",IF(B.Premiums_DATA!F125=0,0,B.Premiums_DATA!F125),IF($C$4="Current Exchange rate",IF(B.Premiums_DATA!F125=0,0,B.Premiums_DATA!F125/ECO!P19),IF($C$4="Constant Exchange rate",IF(B.Premiums_DATA!F125=0,0,B.Premiums_DATA!F125/ECO!P54))))</f>
        <v>0</v>
      </c>
      <c r="H97" s="74">
        <f>IF($C$4="National Currency",IF(B.Premiums_DATA!G125=0,0,B.Premiums_DATA!G125),IF($C$4="Current Exchange rate",IF(B.Premiums_DATA!G125=0,0,B.Premiums_DATA!G125/ECO!Q19),IF($C$4="Constant Exchange rate",IF(B.Premiums_DATA!G125=0,0,B.Premiums_DATA!G125/ECO!Q54))))</f>
        <v>0</v>
      </c>
      <c r="I97" s="74">
        <f>IF($C$4="National Currency",IF(B.Premiums_DATA!H125=0,0,B.Premiums_DATA!H125),IF($C$4="Current Exchange rate",IF(B.Premiums_DATA!H125=0,0,B.Premiums_DATA!H125/ECO!R19),IF($C$4="Constant Exchange rate",IF(B.Premiums_DATA!H125=0,0,B.Premiums_DATA!H125/ECO!R54))))</f>
        <v>0</v>
      </c>
      <c r="J97" s="74">
        <f>IF($C$4="National Currency",IF(B.Premiums_DATA!I125=0,0,B.Premiums_DATA!I125),IF($C$4="Current Exchange rate",IF(B.Premiums_DATA!I125=0,0,B.Premiums_DATA!I125/ECO!S19),IF($C$4="Constant Exchange rate",IF(B.Premiums_DATA!I125=0,0,B.Premiums_DATA!I125/ECO!S54))))</f>
        <v>0</v>
      </c>
      <c r="K97" s="74">
        <f>IF($C$4="National Currency",IF(B.Premiums_DATA!J125=0,0,B.Premiums_DATA!J125),IF($C$4="Current Exchange rate",IF(B.Premiums_DATA!J125=0,0,B.Premiums_DATA!J125/ECO!T19),IF($C$4="Constant Exchange rate",IF(B.Premiums_DATA!J125=0,0,B.Premiums_DATA!J125/ECO!T54))))</f>
        <v>0</v>
      </c>
      <c r="L97" s="74">
        <f>IF($C$4="National Currency",IF(B.Premiums_DATA!K125=0,0,B.Premiums_DATA!K125),IF($C$4="Current Exchange rate",IF(B.Premiums_DATA!K125=0,0,B.Premiums_DATA!K125/ECO!U19),IF($C$4="Constant Exchange rate",IF(B.Premiums_DATA!K125=0,0,B.Premiums_DATA!K125/ECO!U54))))</f>
        <v>0</v>
      </c>
      <c r="M97" s="74">
        <f>IF($C$4="National Currency",IF(B.Premiums_DATA!L125=0,0,B.Premiums_DATA!L125),IF($C$4="Current Exchange rate",IF(B.Premiums_DATA!L125=0,0,B.Premiums_DATA!L125/ECO!V19),IF($C$4="Constant Exchange rate",IF(B.Premiums_DATA!L125=0,0,B.Premiums_DATA!L125/ECO!V54))))</f>
        <v>0</v>
      </c>
      <c r="N97" s="74">
        <f>IF($C$4="National Currency",IF(B.Premiums_DATA!M125=0,0,B.Premiums_DATA!M125),IF($C$4="Current Exchange rate",IF(B.Premiums_DATA!M125=0,0,B.Premiums_DATA!M125/ECO!W19),IF($C$4="Constant Exchange rate",IF(B.Premiums_DATA!M125=0,0,B.Premiums_DATA!M125/ECO!W54))))</f>
        <v>0</v>
      </c>
      <c r="O97" s="74">
        <f>IF($C$4="National Currency",IF(B.Premiums_DATA!N125=0,0,B.Premiums_DATA!N125),IF($C$4="Current Exchange rate",IF(B.Premiums_DATA!N125=0,0,B.Premiums_DATA!N125/ECO!X19),IF($C$4="Constant Exchange rate",IF(B.Premiums_DATA!N125=0,0,B.Premiums_DATA!N125/ECO!X54))))</f>
        <v>0</v>
      </c>
      <c r="P97" s="74"/>
      <c r="Q97" s="48">
        <f t="shared" si="13"/>
        <v>0</v>
      </c>
      <c r="R97" s="48" t="str">
        <f t="shared" si="14"/>
        <v>-</v>
      </c>
      <c r="S97" s="48" t="str">
        <f t="shared" si="15"/>
        <v>-</v>
      </c>
    </row>
    <row r="98" spans="3:19" ht="15" x14ac:dyDescent="0.25">
      <c r="C98" s="256"/>
      <c r="D98" s="257"/>
      <c r="E98" s="45" t="s">
        <v>10</v>
      </c>
      <c r="F98" s="74">
        <f>IF($C$4="National Currency",IF(B.Premiums_DATA!E126=0,0,B.Premiums_DATA!E126),IF($C$4="Current Exchange rate",IF(B.Premiums_DATA!E126=0,0,B.Premiums_DATA!E126/ECO!O20),IF($C$4="Constant Exchange rate",IF(B.Premiums_DATA!E126=0,0,B.Premiums_DATA!E126/ECO!O55))))</f>
        <v>0</v>
      </c>
      <c r="G98" s="74">
        <f>IF($C$4="National Currency",IF(B.Premiums_DATA!F126=0,0,B.Premiums_DATA!F126),IF($C$4="Current Exchange rate",IF(B.Premiums_DATA!F126=0,0,B.Premiums_DATA!F126/ECO!P20),IF($C$4="Constant Exchange rate",IF(B.Premiums_DATA!F126=0,0,B.Premiums_DATA!F126/ECO!P55))))</f>
        <v>0</v>
      </c>
      <c r="H98" s="74">
        <f>IF($C$4="National Currency",IF(B.Premiums_DATA!G126=0,0,B.Premiums_DATA!G126),IF($C$4="Current Exchange rate",IF(B.Premiums_DATA!G126=0,0,B.Premiums_DATA!G126/ECO!Q20),IF($C$4="Constant Exchange rate",IF(B.Premiums_DATA!G126=0,0,B.Premiums_DATA!G126/ECO!Q55))))</f>
        <v>0</v>
      </c>
      <c r="I98" s="74">
        <f>IF($C$4="National Currency",IF(B.Premiums_DATA!H126=0,0,B.Premiums_DATA!H126),IF($C$4="Current Exchange rate",IF(B.Premiums_DATA!H126=0,0,B.Premiums_DATA!H126/ECO!R20),IF($C$4="Constant Exchange rate",IF(B.Premiums_DATA!H126=0,0,B.Premiums_DATA!H126/ECO!R55))))</f>
        <v>0</v>
      </c>
      <c r="J98" s="74">
        <f>IF($C$4="National Currency",IF(B.Premiums_DATA!I126=0,0,B.Premiums_DATA!I126),IF($C$4="Current Exchange rate",IF(B.Premiums_DATA!I126=0,0,B.Premiums_DATA!I126/ECO!S20),IF($C$4="Constant Exchange rate",IF(B.Premiums_DATA!I126=0,0,B.Premiums_DATA!I126/ECO!S55))))</f>
        <v>0</v>
      </c>
      <c r="K98" s="74">
        <f>IF($C$4="National Currency",IF(B.Premiums_DATA!J126=0,0,B.Premiums_DATA!J126),IF($C$4="Current Exchange rate",IF(B.Premiums_DATA!J126=0,0,B.Premiums_DATA!J126/ECO!T20),IF($C$4="Constant Exchange rate",IF(B.Premiums_DATA!J126=0,0,B.Premiums_DATA!J126/ECO!T55))))</f>
        <v>0</v>
      </c>
      <c r="L98" s="74">
        <f>IF($C$4="National Currency",IF(B.Premiums_DATA!K126=0,0,B.Premiums_DATA!K126),IF($C$4="Current Exchange rate",IF(B.Premiums_DATA!K126=0,0,B.Premiums_DATA!K126/ECO!U20),IF($C$4="Constant Exchange rate",IF(B.Premiums_DATA!K126=0,0,B.Premiums_DATA!K126/ECO!U55))))</f>
        <v>0</v>
      </c>
      <c r="M98" s="74">
        <f>IF($C$4="National Currency",IF(B.Premiums_DATA!L126=0,0,B.Premiums_DATA!L126),IF($C$4="Current Exchange rate",IF(B.Premiums_DATA!L126=0,0,B.Premiums_DATA!L126/ECO!V20),IF($C$4="Constant Exchange rate",IF(B.Premiums_DATA!L126=0,0,B.Premiums_DATA!L126/ECO!V55))))</f>
        <v>0</v>
      </c>
      <c r="N98" s="74">
        <f>IF($C$4="National Currency",IF(B.Premiums_DATA!M126=0,0,B.Premiums_DATA!M126),IF($C$4="Current Exchange rate",IF(B.Premiums_DATA!M126=0,0,B.Premiums_DATA!M126/ECO!W20),IF($C$4="Constant Exchange rate",IF(B.Premiums_DATA!M126=0,0,B.Premiums_DATA!M126/ECO!W55))))</f>
        <v>0</v>
      </c>
      <c r="O98" s="74">
        <f>IF($C$4="National Currency",IF(B.Premiums_DATA!N126=0,0,B.Premiums_DATA!N126),IF($C$4="Current Exchange rate",IF(B.Premiums_DATA!N126=0,0,B.Premiums_DATA!N126/ECO!X20),IF($C$4="Constant Exchange rate",IF(B.Premiums_DATA!N126=0,0,B.Premiums_DATA!N126/ECO!X55))))</f>
        <v>0</v>
      </c>
      <c r="P98" s="74"/>
      <c r="Q98" s="48">
        <f t="shared" si="13"/>
        <v>0</v>
      </c>
      <c r="R98" s="48" t="str">
        <f t="shared" si="14"/>
        <v>-</v>
      </c>
      <c r="S98" s="48" t="str">
        <f t="shared" si="15"/>
        <v>-</v>
      </c>
    </row>
    <row r="99" spans="3:19" ht="15" x14ac:dyDescent="0.25">
      <c r="C99" s="256"/>
      <c r="D99" s="257"/>
      <c r="E99" s="45" t="s">
        <v>11</v>
      </c>
      <c r="F99" s="74">
        <f>IF($C$4="National Currency",IF(B.Premiums_DATA!E127=0,0,B.Premiums_DATA!E127),IF($C$4="Current Exchange rate",IF(B.Premiums_DATA!E127=0,0,B.Premiums_DATA!E127/ECO!O21),IF($C$4="Constant Exchange rate",IF(B.Premiums_DATA!E127=0,0,B.Premiums_DATA!E127/ECO!O56))))</f>
        <v>146</v>
      </c>
      <c r="G99" s="74">
        <f>IF($C$4="National Currency",IF(B.Premiums_DATA!F127=0,0,B.Premiums_DATA!F127),IF($C$4="Current Exchange rate",IF(B.Premiums_DATA!F127=0,0,B.Premiums_DATA!F127/ECO!P21),IF($C$4="Constant Exchange rate",IF(B.Premiums_DATA!F127=0,0,B.Premiums_DATA!F127/ECO!P56))))</f>
        <v>155</v>
      </c>
      <c r="H99" s="74">
        <f>IF($C$4="National Currency",IF(B.Premiums_DATA!G127=0,0,B.Premiums_DATA!G127),IF($C$4="Current Exchange rate",IF(B.Premiums_DATA!G127=0,0,B.Premiums_DATA!G127/ECO!Q21),IF($C$4="Constant Exchange rate",IF(B.Premiums_DATA!G127=0,0,B.Premiums_DATA!G127/ECO!Q56))))</f>
        <v>167</v>
      </c>
      <c r="I99" s="74">
        <f>IF($C$4="National Currency",IF(B.Premiums_DATA!H127=0,0,B.Premiums_DATA!H127),IF($C$4="Current Exchange rate",IF(B.Premiums_DATA!H127=0,0,B.Premiums_DATA!H127/ECO!R21),IF($C$4="Constant Exchange rate",IF(B.Premiums_DATA!H127=0,0,B.Premiums_DATA!H127/ECO!R56))))</f>
        <v>172</v>
      </c>
      <c r="J99" s="74">
        <f>IF($C$4="National Currency",IF(B.Premiums_DATA!I127=0,0,B.Premiums_DATA!I127),IF($C$4="Current Exchange rate",IF(B.Premiums_DATA!I127=0,0,B.Premiums_DATA!I127/ECO!S21),IF($C$4="Constant Exchange rate",IF(B.Premiums_DATA!I127=0,0,B.Premiums_DATA!I127/ECO!S56))))</f>
        <v>182</v>
      </c>
      <c r="K99" s="74">
        <f>IF($C$4="National Currency",IF(B.Premiums_DATA!J127=0,0,B.Premiums_DATA!J127),IF($C$4="Current Exchange rate",IF(B.Premiums_DATA!J127=0,0,B.Premiums_DATA!J127/ECO!T21),IF($C$4="Constant Exchange rate",IF(B.Premiums_DATA!J127=0,0,B.Premiums_DATA!J127/ECO!T56))))</f>
        <v>188</v>
      </c>
      <c r="L99" s="74">
        <f>IF($C$4="National Currency",IF(B.Premiums_DATA!K127=0,0,B.Premiums_DATA!K127),IF($C$4="Current Exchange rate",IF(B.Premiums_DATA!K127=0,0,B.Premiums_DATA!K127/ECO!U21),IF($C$4="Constant Exchange rate",IF(B.Premiums_DATA!K127=0,0,B.Premiums_DATA!K127/ECO!U56))))</f>
        <v>83</v>
      </c>
      <c r="M99" s="74">
        <f>IF($C$4="National Currency",IF(B.Premiums_DATA!L127=0,0,B.Premiums_DATA!L127),IF($C$4="Current Exchange rate",IF(B.Premiums_DATA!L127=0,0,B.Premiums_DATA!L127/ECO!V21),IF($C$4="Constant Exchange rate",IF(B.Premiums_DATA!L127=0,0,B.Premiums_DATA!L127/ECO!V56))))</f>
        <v>91</v>
      </c>
      <c r="N99" s="74">
        <f>IF($C$4="National Currency",IF(B.Premiums_DATA!M127=0,0,B.Premiums_DATA!M127),IF($C$4="Current Exchange rate",IF(B.Premiums_DATA!M127=0,0,B.Premiums_DATA!M127/ECO!W21),IF($C$4="Constant Exchange rate",IF(B.Premiums_DATA!M127=0,0,B.Premiums_DATA!M127/ECO!W56))))</f>
        <v>98</v>
      </c>
      <c r="O99" s="74">
        <f>IF($C$4="National Currency",IF(B.Premiums_DATA!N127=0,0,B.Premiums_DATA!N127),IF($C$4="Current Exchange rate",IF(B.Premiums_DATA!N127=0,0,B.Premiums_DATA!N127/ECO!X21),IF($C$4="Constant Exchange rate",IF(B.Premiums_DATA!N127=0,0,B.Premiums_DATA!N127/ECO!X56))))</f>
        <v>95</v>
      </c>
      <c r="P99" s="74"/>
      <c r="Q99" s="48">
        <f t="shared" si="13"/>
        <v>0.15791343446729092</v>
      </c>
      <c r="R99" s="48">
        <f t="shared" si="14"/>
        <v>-3.0612244897959218E-2</v>
      </c>
      <c r="S99" s="48">
        <f t="shared" si="15"/>
        <v>-0.34931506849315064</v>
      </c>
    </row>
    <row r="100" spans="3:19" ht="15" x14ac:dyDescent="0.25">
      <c r="C100" s="256"/>
      <c r="D100" s="257"/>
      <c r="E100" s="45" t="s">
        <v>12</v>
      </c>
      <c r="F100" s="74">
        <f>IF($C$4="National Currency",IF(B.Premiums_DATA!E128=0,0,B.Premiums_DATA!E128),IF($C$4="Current Exchange rate",IF(B.Premiums_DATA!E128=0,0,B.Premiums_DATA!E128/ECO!O22),IF($C$4="Constant Exchange rate",IF(B.Premiums_DATA!E128=0,0,B.Premiums_DATA!E128/ECO!O57))))</f>
        <v>0</v>
      </c>
      <c r="G100" s="74">
        <f>IF($C$4="National Currency",IF(B.Premiums_DATA!F128=0,0,B.Premiums_DATA!F128),IF($C$4="Current Exchange rate",IF(B.Premiums_DATA!F128=0,0,B.Premiums_DATA!F128/ECO!P22),IF($C$4="Constant Exchange rate",IF(B.Premiums_DATA!F128=0,0,B.Premiums_DATA!F128/ECO!P57))))</f>
        <v>0</v>
      </c>
      <c r="H100" s="74">
        <f>IF($C$4="National Currency",IF(B.Premiums_DATA!G128=0,0,B.Premiums_DATA!G128),IF($C$4="Current Exchange rate",IF(B.Premiums_DATA!G128=0,0,B.Premiums_DATA!G128/ECO!Q22),IF($C$4="Constant Exchange rate",IF(B.Premiums_DATA!G128=0,0,B.Premiums_DATA!G128/ECO!Q57))))</f>
        <v>0</v>
      </c>
      <c r="I100" s="74">
        <f>IF($C$4="National Currency",IF(B.Premiums_DATA!H128=0,0,B.Premiums_DATA!H128),IF($C$4="Current Exchange rate",IF(B.Premiums_DATA!H128=0,0,B.Premiums_DATA!H128/ECO!R22),IF($C$4="Constant Exchange rate",IF(B.Premiums_DATA!H128=0,0,B.Premiums_DATA!H128/ECO!R57))))</f>
        <v>0</v>
      </c>
      <c r="J100" s="74">
        <f>IF($C$4="National Currency",IF(B.Premiums_DATA!I128=0,0,B.Premiums_DATA!I128),IF($C$4="Current Exchange rate",IF(B.Premiums_DATA!I128=0,0,B.Premiums_DATA!I128/ECO!S22),IF($C$4="Constant Exchange rate",IF(B.Premiums_DATA!I128=0,0,B.Premiums_DATA!I128/ECO!S57))))</f>
        <v>0</v>
      </c>
      <c r="K100" s="74">
        <f>IF($C$4="National Currency",IF(B.Premiums_DATA!J128=0,0,B.Premiums_DATA!J128),IF($C$4="Current Exchange rate",IF(B.Premiums_DATA!J128=0,0,B.Premiums_DATA!J128/ECO!T22),IF($C$4="Constant Exchange rate",IF(B.Premiums_DATA!J128=0,0,B.Premiums_DATA!J128/ECO!T57))))</f>
        <v>0</v>
      </c>
      <c r="L100" s="74">
        <f>IF($C$4="National Currency",IF(B.Premiums_DATA!K128=0,0,B.Premiums_DATA!K128),IF($C$4="Current Exchange rate",IF(B.Premiums_DATA!K128=0,0,B.Premiums_DATA!K128/ECO!U22),IF($C$4="Constant Exchange rate",IF(B.Premiums_DATA!K128=0,0,B.Premiums_DATA!K128/ECO!U57))))</f>
        <v>0</v>
      </c>
      <c r="M100" s="74">
        <f>IF($C$4="National Currency",IF(B.Premiums_DATA!L128=0,0,B.Premiums_DATA!L128),IF($C$4="Current Exchange rate",IF(B.Premiums_DATA!L128=0,0,B.Premiums_DATA!L128/ECO!V22),IF($C$4="Constant Exchange rate",IF(B.Premiums_DATA!L128=0,0,B.Premiums_DATA!L128/ECO!V57))))</f>
        <v>0</v>
      </c>
      <c r="N100" s="74">
        <f>IF($C$4="National Currency",IF(B.Premiums_DATA!M128=0,0,B.Premiums_DATA!M128),IF($C$4="Current Exchange rate",IF(B.Premiums_DATA!M128=0,0,B.Premiums_DATA!M128/ECO!W22),IF($C$4="Constant Exchange rate",IF(B.Premiums_DATA!M128=0,0,B.Premiums_DATA!M128/ECO!W57))))</f>
        <v>67</v>
      </c>
      <c r="O100" s="74">
        <f>IF($C$4="National Currency",IF(B.Premiums_DATA!N128=0,0,B.Premiums_DATA!N128),IF($C$4="Current Exchange rate",IF(B.Premiums_DATA!N128=0,0,B.Premiums_DATA!N128/ECO!X22),IF($C$4="Constant Exchange rate",IF(B.Premiums_DATA!N128=0,0,B.Premiums_DATA!N128/ECO!X57))))</f>
        <v>0</v>
      </c>
      <c r="P100" s="74"/>
      <c r="Q100" s="48">
        <f t="shared" si="13"/>
        <v>0</v>
      </c>
      <c r="R100" s="48" t="str">
        <f t="shared" si="14"/>
        <v>-</v>
      </c>
      <c r="S100" s="48" t="str">
        <f t="shared" si="15"/>
        <v>-</v>
      </c>
    </row>
    <row r="101" spans="3:19" ht="15" x14ac:dyDescent="0.25">
      <c r="C101" s="256"/>
      <c r="D101" s="257"/>
      <c r="E101" s="45" t="s">
        <v>13</v>
      </c>
      <c r="F101" s="74">
        <f>IF($C$4="National Currency",IF(B.Premiums_DATA!E129=0,0,B.Premiums_DATA!E129),IF($C$4="Current Exchange rate",IF(B.Premiums_DATA!E129=0,0,B.Premiums_DATA!E129/ECO!O23),IF($C$4="Constant Exchange rate",IF(B.Premiums_DATA!E129=0,0,B.Premiums_DATA!E129/ECO!O58))))</f>
        <v>0</v>
      </c>
      <c r="G101" s="74">
        <f>IF($C$4="National Currency",IF(B.Premiums_DATA!F129=0,0,B.Premiums_DATA!F129),IF($C$4="Current Exchange rate",IF(B.Premiums_DATA!F129=0,0,B.Premiums_DATA!F129/ECO!P23),IF($C$4="Constant Exchange rate",IF(B.Premiums_DATA!F129=0,0,B.Premiums_DATA!F129/ECO!P58))))</f>
        <v>0</v>
      </c>
      <c r="H101" s="74">
        <f>IF($C$4="National Currency",IF(B.Premiums_DATA!G129=0,0,B.Premiums_DATA!G129),IF($C$4="Current Exchange rate",IF(B.Premiums_DATA!G129=0,0,B.Premiums_DATA!G129/ECO!Q23),IF($C$4="Constant Exchange rate",IF(B.Premiums_DATA!G129=0,0,B.Premiums_DATA!G129/ECO!Q58))))</f>
        <v>0</v>
      </c>
      <c r="I101" s="74">
        <f>IF($C$4="National Currency",IF(B.Premiums_DATA!H129=0,0,B.Premiums_DATA!H129),IF($C$4="Current Exchange rate",IF(B.Premiums_DATA!H129=0,0,B.Premiums_DATA!H129/ECO!R23),IF($C$4="Constant Exchange rate",IF(B.Premiums_DATA!H129=0,0,B.Premiums_DATA!H129/ECO!R58))))</f>
        <v>0</v>
      </c>
      <c r="J101" s="74">
        <f>IF($C$4="National Currency",IF(B.Premiums_DATA!I129=0,0,B.Premiums_DATA!I129),IF($C$4="Current Exchange rate",IF(B.Premiums_DATA!I129=0,0,B.Premiums_DATA!I129/ECO!S23),IF($C$4="Constant Exchange rate",IF(B.Premiums_DATA!I129=0,0,B.Premiums_DATA!I129/ECO!S58))))</f>
        <v>0</v>
      </c>
      <c r="K101" s="74">
        <f>IF($C$4="National Currency",IF(B.Premiums_DATA!J129=0,0,B.Premiums_DATA!J129),IF($C$4="Current Exchange rate",IF(B.Premiums_DATA!J129=0,0,B.Premiums_DATA!J129/ECO!T23),IF($C$4="Constant Exchange rate",IF(B.Premiums_DATA!J129=0,0,B.Premiums_DATA!J129/ECO!T58))))</f>
        <v>0</v>
      </c>
      <c r="L101" s="74">
        <f>IF($C$4="National Currency",IF(B.Premiums_DATA!K129=0,0,B.Premiums_DATA!K129),IF($C$4="Current Exchange rate",IF(B.Premiums_DATA!K129=0,0,B.Premiums_DATA!K129/ECO!U23),IF($C$4="Constant Exchange rate",IF(B.Premiums_DATA!K129=0,0,B.Premiums_DATA!K129/ECO!U58))))</f>
        <v>0</v>
      </c>
      <c r="M101" s="74">
        <f>IF($C$4="National Currency",IF(B.Premiums_DATA!L129=0,0,B.Premiums_DATA!L129),IF($C$4="Current Exchange rate",IF(B.Premiums_DATA!L129=0,0,B.Premiums_DATA!L129/ECO!V23),IF($C$4="Constant Exchange rate",IF(B.Premiums_DATA!L129=0,0,B.Premiums_DATA!L129/ECO!V58))))</f>
        <v>0</v>
      </c>
      <c r="N101" s="74">
        <f>IF($C$4="National Currency",IF(B.Premiums_DATA!M129=0,0,B.Premiums_DATA!M129),IF($C$4="Current Exchange rate",IF(B.Premiums_DATA!M129=0,0,B.Premiums_DATA!M129/ECO!W23),IF($C$4="Constant Exchange rate",IF(B.Premiums_DATA!M129=0,0,B.Premiums_DATA!M129/ECO!W58))))</f>
        <v>0</v>
      </c>
      <c r="O101" s="74">
        <f>IF($C$4="National Currency",IF(B.Premiums_DATA!N129=0,0,B.Premiums_DATA!N129),IF($C$4="Current Exchange rate",IF(B.Premiums_DATA!N129=0,0,B.Premiums_DATA!N129/ECO!X23),IF($C$4="Constant Exchange rate",IF(B.Premiums_DATA!N129=0,0,B.Premiums_DATA!N129/ECO!X58))))</f>
        <v>0</v>
      </c>
      <c r="P101" s="74"/>
      <c r="Q101" s="48">
        <f t="shared" si="13"/>
        <v>0</v>
      </c>
      <c r="R101" s="48" t="str">
        <f t="shared" si="14"/>
        <v>-</v>
      </c>
      <c r="S101" s="48" t="str">
        <f t="shared" si="15"/>
        <v>-</v>
      </c>
    </row>
    <row r="102" spans="3:19" ht="15" x14ac:dyDescent="0.25">
      <c r="C102" s="256"/>
      <c r="D102" s="257"/>
      <c r="E102" s="45" t="s">
        <v>14</v>
      </c>
      <c r="F102" s="74">
        <f>IF($C$4="National Currency",IF(B.Premiums_DATA!E130=0,0,B.Premiums_DATA!E130),IF($C$4="Current Exchange rate",IF(B.Premiums_DATA!E130=0,0,B.Premiums_DATA!E130/ECO!O24),IF($C$4="Constant Exchange rate",IF(B.Premiums_DATA!E130=0,0,B.Premiums_DATA!E130/ECO!O59))))</f>
        <v>0</v>
      </c>
      <c r="G102" s="74">
        <f>IF($C$4="National Currency",IF(B.Premiums_DATA!F130=0,0,B.Premiums_DATA!F130),IF($C$4="Current Exchange rate",IF(B.Premiums_DATA!F130=0,0,B.Premiums_DATA!F130/ECO!P24),IF($C$4="Constant Exchange rate",IF(B.Premiums_DATA!F130=0,0,B.Premiums_DATA!F130/ECO!P59))))</f>
        <v>0</v>
      </c>
      <c r="H102" s="74">
        <f>IF($C$4="National Currency",IF(B.Premiums_DATA!G130=0,0,B.Premiums_DATA!G130),IF($C$4="Current Exchange rate",IF(B.Premiums_DATA!G130=0,0,B.Premiums_DATA!G130/ECO!Q24),IF($C$4="Constant Exchange rate",IF(B.Premiums_DATA!G130=0,0,B.Premiums_DATA!G130/ECO!Q59))))</f>
        <v>0</v>
      </c>
      <c r="I102" s="74">
        <f>IF($C$4="National Currency",IF(B.Premiums_DATA!H130=0,0,B.Premiums_DATA!H130),IF($C$4="Current Exchange rate",IF(B.Premiums_DATA!H130=0,0,B.Premiums_DATA!H130/ECO!R24),IF($C$4="Constant Exchange rate",IF(B.Premiums_DATA!H130=0,0,B.Premiums_DATA!H130/ECO!R59))))</f>
        <v>0</v>
      </c>
      <c r="J102" s="74">
        <f>IF($C$4="National Currency",IF(B.Premiums_DATA!I130=0,0,B.Premiums_DATA!I130),IF($C$4="Current Exchange rate",IF(B.Premiums_DATA!I130=0,0,B.Premiums_DATA!I130/ECO!S24),IF($C$4="Constant Exchange rate",IF(B.Premiums_DATA!I130=0,0,B.Premiums_DATA!I130/ECO!S59))))</f>
        <v>0</v>
      </c>
      <c r="K102" s="74">
        <f>IF($C$4="National Currency",IF(B.Premiums_DATA!J130=0,0,B.Premiums_DATA!J130),IF($C$4="Current Exchange rate",IF(B.Premiums_DATA!J130=0,0,B.Premiums_DATA!J130/ECO!T24),IF($C$4="Constant Exchange rate",IF(B.Premiums_DATA!J130=0,0,B.Premiums_DATA!J130/ECO!T59))))</f>
        <v>0</v>
      </c>
      <c r="L102" s="74">
        <f>IF($C$4="National Currency",IF(B.Premiums_DATA!K130=0,0,B.Premiums_DATA!K130),IF($C$4="Current Exchange rate",IF(B.Premiums_DATA!K130=0,0,B.Premiums_DATA!K130/ECO!U24),IF($C$4="Constant Exchange rate",IF(B.Premiums_DATA!K130=0,0,B.Premiums_DATA!K130/ECO!U59))))</f>
        <v>0</v>
      </c>
      <c r="M102" s="74">
        <f>IF($C$4="National Currency",IF(B.Premiums_DATA!L130=0,0,B.Premiums_DATA!L130),IF($C$4="Current Exchange rate",IF(B.Premiums_DATA!L130=0,0,B.Premiums_DATA!L130/ECO!V24),IF($C$4="Constant Exchange rate",IF(B.Premiums_DATA!L130=0,0,B.Premiums_DATA!L130/ECO!V59))))</f>
        <v>0</v>
      </c>
      <c r="N102" s="74">
        <f>IF($C$4="National Currency",IF(B.Premiums_DATA!M130=0,0,B.Premiums_DATA!M130),IF($C$4="Current Exchange rate",IF(B.Premiums_DATA!M130=0,0,B.Premiums_DATA!M130/ECO!W24),IF($C$4="Constant Exchange rate",IF(B.Premiums_DATA!M130=0,0,B.Premiums_DATA!M130/ECO!W59))))</f>
        <v>0</v>
      </c>
      <c r="O102" s="74">
        <f>IF($C$4="National Currency",IF(B.Premiums_DATA!N130=0,0,B.Premiums_DATA!N130),IF($C$4="Current Exchange rate",IF(B.Premiums_DATA!N130=0,0,B.Premiums_DATA!N130/ECO!X24),IF($C$4="Constant Exchange rate",IF(B.Premiums_DATA!N130=0,0,B.Premiums_DATA!N130/ECO!X59))))</f>
        <v>0</v>
      </c>
      <c r="P102" s="74"/>
      <c r="Q102" s="48">
        <f t="shared" si="13"/>
        <v>0</v>
      </c>
      <c r="R102" s="48" t="str">
        <f t="shared" si="14"/>
        <v>-</v>
      </c>
      <c r="S102" s="48" t="str">
        <f t="shared" si="15"/>
        <v>-</v>
      </c>
    </row>
    <row r="103" spans="3:19" ht="15" x14ac:dyDescent="0.25">
      <c r="C103" s="256"/>
      <c r="D103" s="257"/>
      <c r="E103" s="45" t="s">
        <v>15</v>
      </c>
      <c r="F103" s="74">
        <f>IF($C$4="National Currency",IF(B.Premiums_DATA!E131=0,0,B.Premiums_DATA!E131),IF($C$4="Current Exchange rate",IF(B.Premiums_DATA!E131=0,0,B.Premiums_DATA!E131/ECO!O25),IF($C$4="Constant Exchange rate",IF(B.Premiums_DATA!E131=0,0,B.Premiums_DATA!E131/ECO!O60))))</f>
        <v>0</v>
      </c>
      <c r="G103" s="74">
        <f>IF($C$4="National Currency",IF(B.Premiums_DATA!F131=0,0,B.Premiums_DATA!F131),IF($C$4="Current Exchange rate",IF(B.Premiums_DATA!F131=0,0,B.Premiums_DATA!F131/ECO!P25),IF($C$4="Constant Exchange rate",IF(B.Premiums_DATA!F131=0,0,B.Premiums_DATA!F131/ECO!P60))))</f>
        <v>0</v>
      </c>
      <c r="H103" s="74">
        <f>IF($C$4="National Currency",IF(B.Premiums_DATA!G131=0,0,B.Premiums_DATA!G131),IF($C$4="Current Exchange rate",IF(B.Premiums_DATA!G131=0,0,B.Premiums_DATA!G131/ECO!Q25),IF($C$4="Constant Exchange rate",IF(B.Premiums_DATA!G131=0,0,B.Premiums_DATA!G131/ECO!Q60))))</f>
        <v>0</v>
      </c>
      <c r="I103" s="74">
        <f>IF($C$4="National Currency",IF(B.Premiums_DATA!H131=0,0,B.Premiums_DATA!H131),IF($C$4="Current Exchange rate",IF(B.Premiums_DATA!H131=0,0,B.Premiums_DATA!H131/ECO!R25),IF($C$4="Constant Exchange rate",IF(B.Premiums_DATA!H131=0,0,B.Premiums_DATA!H131/ECO!R60))))</f>
        <v>0</v>
      </c>
      <c r="J103" s="74">
        <f>IF($C$4="National Currency",IF(B.Premiums_DATA!I131=0,0,B.Premiums_DATA!I131),IF($C$4="Current Exchange rate",IF(B.Premiums_DATA!I131=0,0,B.Premiums_DATA!I131/ECO!S25),IF($C$4="Constant Exchange rate",IF(B.Premiums_DATA!I131=0,0,B.Premiums_DATA!I131/ECO!S60))))</f>
        <v>0</v>
      </c>
      <c r="K103" s="74">
        <f>IF($C$4="National Currency",IF(B.Premiums_DATA!J131=0,0,B.Premiums_DATA!J131),IF($C$4="Current Exchange rate",IF(B.Premiums_DATA!J131=0,0,B.Premiums_DATA!J131/ECO!T25),IF($C$4="Constant Exchange rate",IF(B.Premiums_DATA!J131=0,0,B.Premiums_DATA!J131/ECO!T60))))</f>
        <v>0</v>
      </c>
      <c r="L103" s="74">
        <f>IF($C$4="National Currency",IF(B.Premiums_DATA!K131=0,0,B.Premiums_DATA!K131),IF($C$4="Current Exchange rate",IF(B.Premiums_DATA!K131=0,0,B.Premiums_DATA!K131/ECO!U25),IF($C$4="Constant Exchange rate",IF(B.Premiums_DATA!K131=0,0,B.Premiums_DATA!K131/ECO!U60))))</f>
        <v>0</v>
      </c>
      <c r="M103" s="74">
        <f>IF($C$4="National Currency",IF(B.Premiums_DATA!L131=0,0,B.Premiums_DATA!L131),IF($C$4="Current Exchange rate",IF(B.Premiums_DATA!L131=0,0,B.Premiums_DATA!L131/ECO!V25),IF($C$4="Constant Exchange rate",IF(B.Premiums_DATA!L131=0,0,B.Premiums_DATA!L131/ECO!V60))))</f>
        <v>0</v>
      </c>
      <c r="N103" s="74">
        <f>IF($C$4="National Currency",IF(B.Premiums_DATA!M131=0,0,B.Premiums_DATA!M131),IF($C$4="Current Exchange rate",IF(B.Premiums_DATA!M131=0,0,B.Premiums_DATA!M131/ECO!W25),IF($C$4="Constant Exchange rate",IF(B.Premiums_DATA!M131=0,0,B.Premiums_DATA!M131/ECO!W60))))</f>
        <v>0</v>
      </c>
      <c r="O103" s="74">
        <f>IF($C$4="National Currency",IF(B.Premiums_DATA!N131=0,0,B.Premiums_DATA!N131),IF($C$4="Current Exchange rate",IF(B.Premiums_DATA!N131=0,0,B.Premiums_DATA!N131/ECO!X25),IF($C$4="Constant Exchange rate",IF(B.Premiums_DATA!N131=0,0,B.Premiums_DATA!N131/ECO!X60))))</f>
        <v>0</v>
      </c>
      <c r="P103" s="74"/>
      <c r="Q103" s="48">
        <f t="shared" si="13"/>
        <v>0</v>
      </c>
      <c r="R103" s="48" t="str">
        <f t="shared" si="14"/>
        <v>-</v>
      </c>
      <c r="S103" s="48" t="str">
        <f t="shared" si="15"/>
        <v>-</v>
      </c>
    </row>
    <row r="104" spans="3:19" ht="15" x14ac:dyDescent="0.25">
      <c r="C104" s="256"/>
      <c r="D104" s="257"/>
      <c r="E104" s="45" t="s">
        <v>16</v>
      </c>
      <c r="F104" s="74">
        <f>IF($C$4="National Currency",IF(B.Premiums_DATA!E132=0,0,B.Premiums_DATA!E132),IF($C$4="Current Exchange rate",IF(B.Premiums_DATA!E132=0,0,B.Premiums_DATA!E132/ECO!O26),IF($C$4="Constant Exchange rate",IF(B.Premiums_DATA!E132=0,0,B.Premiums_DATA!E132/ECO!O61))))</f>
        <v>0</v>
      </c>
      <c r="G104" s="74">
        <f>IF($C$4="National Currency",IF(B.Premiums_DATA!F132=0,0,B.Premiums_DATA!F132),IF($C$4="Current Exchange rate",IF(B.Premiums_DATA!F132=0,0,B.Premiums_DATA!F132/ECO!P26),IF($C$4="Constant Exchange rate",IF(B.Premiums_DATA!F132=0,0,B.Premiums_DATA!F132/ECO!P61))))</f>
        <v>0</v>
      </c>
      <c r="H104" s="74">
        <f>IF($C$4="National Currency",IF(B.Premiums_DATA!G132=0,0,B.Premiums_DATA!G132),IF($C$4="Current Exchange rate",IF(B.Premiums_DATA!G132=0,0,B.Premiums_DATA!G132/ECO!Q26),IF($C$4="Constant Exchange rate",IF(B.Premiums_DATA!G132=0,0,B.Premiums_DATA!G132/ECO!Q61))))</f>
        <v>0</v>
      </c>
      <c r="I104" s="74">
        <f>IF($C$4="National Currency",IF(B.Premiums_DATA!H132=0,0,B.Premiums_DATA!H132),IF($C$4="Current Exchange rate",IF(B.Premiums_DATA!H132=0,0,B.Premiums_DATA!H132/ECO!R26),IF($C$4="Constant Exchange rate",IF(B.Premiums_DATA!H132=0,0,B.Premiums_DATA!H132/ECO!R61))))</f>
        <v>0</v>
      </c>
      <c r="J104" s="74">
        <f>IF($C$4="National Currency",IF(B.Premiums_DATA!I132=0,0,B.Premiums_DATA!I132),IF($C$4="Current Exchange rate",IF(B.Premiums_DATA!I132=0,0,B.Premiums_DATA!I132/ECO!S26),IF($C$4="Constant Exchange rate",IF(B.Premiums_DATA!I132=0,0,B.Premiums_DATA!I132/ECO!S61))))</f>
        <v>0</v>
      </c>
      <c r="K104" s="74">
        <f>IF($C$4="National Currency",IF(B.Premiums_DATA!J132=0,0,B.Premiums_DATA!J132),IF($C$4="Current Exchange rate",IF(B.Premiums_DATA!J132=0,0,B.Premiums_DATA!J132/ECO!T26),IF($C$4="Constant Exchange rate",IF(B.Premiums_DATA!J132=0,0,B.Premiums_DATA!J132/ECO!T61))))</f>
        <v>0</v>
      </c>
      <c r="L104" s="74">
        <f>IF($C$4="National Currency",IF(B.Premiums_DATA!K132=0,0,B.Premiums_DATA!K132),IF($C$4="Current Exchange rate",IF(B.Premiums_DATA!K132=0,0,B.Premiums_DATA!K132/ECO!U26),IF($C$4="Constant Exchange rate",IF(B.Premiums_DATA!K132=0,0,B.Premiums_DATA!K132/ECO!U61))))</f>
        <v>0</v>
      </c>
      <c r="M104" s="74">
        <f>IF($C$4="National Currency",IF(B.Premiums_DATA!L132=0,0,B.Premiums_DATA!L132),IF($C$4="Current Exchange rate",IF(B.Premiums_DATA!L132=0,0,B.Premiums_DATA!L132/ECO!V26),IF($C$4="Constant Exchange rate",IF(B.Premiums_DATA!L132=0,0,B.Premiums_DATA!L132/ECO!V61))))</f>
        <v>0</v>
      </c>
      <c r="N104" s="74">
        <f>IF($C$4="National Currency",IF(B.Premiums_DATA!M132=0,0,B.Premiums_DATA!M132),IF($C$4="Current Exchange rate",IF(B.Premiums_DATA!M132=0,0,B.Premiums_DATA!M132/ECO!W26),IF($C$4="Constant Exchange rate",IF(B.Premiums_DATA!M132=0,0,B.Premiums_DATA!M132/ECO!W61))))</f>
        <v>0</v>
      </c>
      <c r="O104" s="74">
        <f>IF($C$4="National Currency",IF(B.Premiums_DATA!N132=0,0,B.Premiums_DATA!N132),IF($C$4="Current Exchange rate",IF(B.Premiums_DATA!N132=0,0,B.Premiums_DATA!N132/ECO!X26),IF($C$4="Constant Exchange rate",IF(B.Premiums_DATA!N132=0,0,B.Premiums_DATA!N132/ECO!X61))))</f>
        <v>0</v>
      </c>
      <c r="P104" s="74"/>
      <c r="Q104" s="48">
        <f t="shared" si="13"/>
        <v>0</v>
      </c>
      <c r="R104" s="48" t="str">
        <f t="shared" si="14"/>
        <v>-</v>
      </c>
      <c r="S104" s="48" t="str">
        <f t="shared" si="15"/>
        <v>-</v>
      </c>
    </row>
    <row r="105" spans="3:19" ht="15" x14ac:dyDescent="0.25">
      <c r="C105" s="256"/>
      <c r="D105" s="257"/>
      <c r="E105" s="45" t="s">
        <v>17</v>
      </c>
      <c r="F105" s="74">
        <f>IF($C$4="National Currency",IF(B.Premiums_DATA!E133=0,0,B.Premiums_DATA!E133),IF($C$4="Current Exchange rate",IF(B.Premiums_DATA!E133=0,0,B.Premiums_DATA!E133/ECO!O27),IF($C$4="Constant Exchange rate",IF(B.Premiums_DATA!E133=0,0,B.Premiums_DATA!E133/ECO!O62))))</f>
        <v>224</v>
      </c>
      <c r="G105" s="74">
        <f>IF($C$4="National Currency",IF(B.Premiums_DATA!F133=0,0,B.Premiums_DATA!F133),IF($C$4="Current Exchange rate",IF(B.Premiums_DATA!F133=0,0,B.Premiums_DATA!F133/ECO!P27),IF($C$4="Constant Exchange rate",IF(B.Premiums_DATA!F133=0,0,B.Premiums_DATA!F133/ECO!P62))))</f>
        <v>1557</v>
      </c>
      <c r="H105" s="74">
        <f>IF($C$4="National Currency",IF(B.Premiums_DATA!G133=0,0,B.Premiums_DATA!G133),IF($C$4="Current Exchange rate",IF(B.Premiums_DATA!G133=0,0,B.Premiums_DATA!G133/ECO!Q27),IF($C$4="Constant Exchange rate",IF(B.Premiums_DATA!G133=0,0,B.Premiums_DATA!G133/ECO!Q62))))</f>
        <v>1649</v>
      </c>
      <c r="I105" s="74">
        <f>IF($C$4="National Currency",IF(B.Premiums_DATA!H133=0,0,B.Premiums_DATA!H133),IF($C$4="Current Exchange rate",IF(B.Premiums_DATA!H133=0,0,B.Premiums_DATA!H133/ECO!R27),IF($C$4="Constant Exchange rate",IF(B.Premiums_DATA!H133=0,0,B.Premiums_DATA!H133/ECO!R62))))</f>
        <v>1560</v>
      </c>
      <c r="J105" s="74">
        <f>IF($C$4="National Currency",IF(B.Premiums_DATA!I133=0,0,B.Premiums_DATA!I133),IF($C$4="Current Exchange rate",IF(B.Premiums_DATA!I133=0,0,B.Premiums_DATA!I133/ECO!S27),IF($C$4="Constant Exchange rate",IF(B.Premiums_DATA!I133=0,0,B.Premiums_DATA!I133/ECO!S62))))</f>
        <v>1722</v>
      </c>
      <c r="K105" s="74">
        <f>IF($C$4="National Currency",IF(B.Premiums_DATA!J133=0,0,B.Premiums_DATA!J133),IF($C$4="Current Exchange rate",IF(B.Premiums_DATA!J133=0,0,B.Premiums_DATA!J133/ECO!T27),IF($C$4="Constant Exchange rate",IF(B.Premiums_DATA!J133=0,0,B.Premiums_DATA!J133/ECO!T62))))</f>
        <v>1778</v>
      </c>
      <c r="L105" s="74">
        <f>IF($C$4="National Currency",IF(B.Premiums_DATA!K133=0,0,B.Premiums_DATA!K133),IF($C$4="Current Exchange rate",IF(B.Premiums_DATA!K133=0,0,B.Premiums_DATA!K133/ECO!U27),IF($C$4="Constant Exchange rate",IF(B.Premiums_DATA!K133=0,0,B.Premiums_DATA!K133/ECO!U62))))</f>
        <v>355</v>
      </c>
      <c r="M105" s="74">
        <f>IF($C$4="National Currency",IF(B.Premiums_DATA!L133=0,0,B.Premiums_DATA!L133),IF($C$4="Current Exchange rate",IF(B.Premiums_DATA!L133=0,0,B.Premiums_DATA!L133/ECO!V27),IF($C$4="Constant Exchange rate",IF(B.Premiums_DATA!L133=0,0,B.Premiums_DATA!L133/ECO!V62))))</f>
        <v>416</v>
      </c>
      <c r="N105" s="74">
        <f>IF($C$4="National Currency",IF(B.Premiums_DATA!M133=0,0,B.Premiums_DATA!M133),IF($C$4="Current Exchange rate",IF(B.Premiums_DATA!M133=0,0,B.Premiums_DATA!M133/ECO!W27),IF($C$4="Constant Exchange rate",IF(B.Premiums_DATA!M133=0,0,B.Premiums_DATA!M133/ECO!W62))))</f>
        <v>399</v>
      </c>
      <c r="O105" s="74">
        <f>IF($C$4="National Currency",IF(B.Premiums_DATA!N133=0,0,B.Premiums_DATA!N133),IF($C$4="Current Exchange rate",IF(B.Premiums_DATA!N133=0,0,B.Premiums_DATA!N133/ECO!X27),IF($C$4="Constant Exchange rate",IF(B.Premiums_DATA!N133=0,0,B.Premiums_DATA!N133/ECO!X62))))</f>
        <v>373</v>
      </c>
      <c r="P105" s="74"/>
      <c r="Q105" s="48">
        <f t="shared" si="13"/>
        <v>0.62001801111894228</v>
      </c>
      <c r="R105" s="48">
        <f t="shared" si="14"/>
        <v>-6.5162907268170422E-2</v>
      </c>
      <c r="S105" s="48">
        <f t="shared" si="15"/>
        <v>0.6651785714285714</v>
      </c>
    </row>
    <row r="106" spans="3:19" ht="15" x14ac:dyDescent="0.25">
      <c r="C106" s="256"/>
      <c r="D106" s="257"/>
      <c r="E106" s="45" t="s">
        <v>18</v>
      </c>
      <c r="F106" s="74">
        <f>IF($C$4="National Currency",IF(B.Premiums_DATA!E134=0,0,B.Premiums_DATA!E134),IF($C$4="Current Exchange rate",IF(B.Premiums_DATA!E134=0,0,B.Premiums_DATA!E134/ECO!O28),IF($C$4="Constant Exchange rate",IF(B.Premiums_DATA!E134=0,0,B.Premiums_DATA!E134/ECO!O63))))</f>
        <v>0</v>
      </c>
      <c r="G106" s="74">
        <f>IF($C$4="National Currency",IF(B.Premiums_DATA!F134=0,0,B.Premiums_DATA!F134),IF($C$4="Current Exchange rate",IF(B.Premiums_DATA!F134=0,0,B.Premiums_DATA!F134/ECO!P28),IF($C$4="Constant Exchange rate",IF(B.Premiums_DATA!F134=0,0,B.Premiums_DATA!F134/ECO!P63))))</f>
        <v>0</v>
      </c>
      <c r="H106" s="74">
        <f>IF($C$4="National Currency",IF(B.Premiums_DATA!G134=0,0,B.Premiums_DATA!G134),IF($C$4="Current Exchange rate",IF(B.Premiums_DATA!G134=0,0,B.Premiums_DATA!G134/ECO!Q28),IF($C$4="Constant Exchange rate",IF(B.Premiums_DATA!G134=0,0,B.Premiums_DATA!G134/ECO!Q63))))</f>
        <v>0</v>
      </c>
      <c r="I106" s="74">
        <f>IF($C$4="National Currency",IF(B.Premiums_DATA!H134=0,0,B.Premiums_DATA!H134),IF($C$4="Current Exchange rate",IF(B.Premiums_DATA!H134=0,0,B.Premiums_DATA!H134/ECO!R28),IF($C$4="Constant Exchange rate",IF(B.Premiums_DATA!H134=0,0,B.Premiums_DATA!H134/ECO!R63))))</f>
        <v>0</v>
      </c>
      <c r="J106" s="74">
        <f>IF($C$4="National Currency",IF(B.Premiums_DATA!I134=0,0,B.Premiums_DATA!I134),IF($C$4="Current Exchange rate",IF(B.Premiums_DATA!I134=0,0,B.Premiums_DATA!I134/ECO!S28),IF($C$4="Constant Exchange rate",IF(B.Premiums_DATA!I134=0,0,B.Premiums_DATA!I134/ECO!S63))))</f>
        <v>0</v>
      </c>
      <c r="K106" s="74">
        <f>IF($C$4="National Currency",IF(B.Premiums_DATA!J134=0,0,B.Premiums_DATA!J134),IF($C$4="Current Exchange rate",IF(B.Premiums_DATA!J134=0,0,B.Premiums_DATA!J134/ECO!T28),IF($C$4="Constant Exchange rate",IF(B.Premiums_DATA!J134=0,0,B.Premiums_DATA!J134/ECO!T63))))</f>
        <v>0</v>
      </c>
      <c r="L106" s="74">
        <f>IF($C$4="National Currency",IF(B.Premiums_DATA!K134=0,0,B.Premiums_DATA!K134),IF($C$4="Current Exchange rate",IF(B.Premiums_DATA!K134=0,0,B.Premiums_DATA!K134/ECO!U28),IF($C$4="Constant Exchange rate",IF(B.Premiums_DATA!K134=0,0,B.Premiums_DATA!K134/ECO!U63))))</f>
        <v>0</v>
      </c>
      <c r="M106" s="74">
        <f>IF($C$4="National Currency",IF(B.Premiums_DATA!L134=0,0,B.Premiums_DATA!L134),IF($C$4="Current Exchange rate",IF(B.Premiums_DATA!L134=0,0,B.Premiums_DATA!L134/ECO!V28),IF($C$4="Constant Exchange rate",IF(B.Premiums_DATA!L134=0,0,B.Premiums_DATA!L134/ECO!V63))))</f>
        <v>0</v>
      </c>
      <c r="N106" s="74">
        <f>IF($C$4="National Currency",IF(B.Premiums_DATA!M134=0,0,B.Premiums_DATA!M134),IF($C$4="Current Exchange rate",IF(B.Premiums_DATA!M134=0,0,B.Premiums_DATA!M134/ECO!W28),IF($C$4="Constant Exchange rate",IF(B.Premiums_DATA!M134=0,0,B.Premiums_DATA!M134/ECO!W63))))</f>
        <v>0</v>
      </c>
      <c r="O106" s="74">
        <f>IF($C$4="National Currency",IF(B.Premiums_DATA!N134=0,0,B.Premiums_DATA!N134),IF($C$4="Current Exchange rate",IF(B.Premiums_DATA!N134=0,0,B.Premiums_DATA!N134/ECO!X28),IF($C$4="Constant Exchange rate",IF(B.Premiums_DATA!N134=0,0,B.Premiums_DATA!N134/ECO!X63))))</f>
        <v>0</v>
      </c>
      <c r="P106" s="74"/>
      <c r="Q106" s="48">
        <f t="shared" si="13"/>
        <v>0</v>
      </c>
      <c r="R106" s="48" t="str">
        <f t="shared" si="14"/>
        <v>-</v>
      </c>
      <c r="S106" s="48" t="str">
        <f t="shared" si="15"/>
        <v>-</v>
      </c>
    </row>
    <row r="107" spans="3:19" ht="15" x14ac:dyDescent="0.25">
      <c r="C107" s="256"/>
      <c r="D107" s="257"/>
      <c r="E107" s="45" t="s">
        <v>19</v>
      </c>
      <c r="F107" s="74">
        <f>IF($C$4="National Currency",IF(B.Premiums_DATA!E135=0,0,B.Premiums_DATA!E135),IF($C$4="Current Exchange rate",IF(B.Premiums_DATA!E135=0,0,B.Premiums_DATA!E135/ECO!O29),IF($C$4="Constant Exchange rate",IF(B.Premiums_DATA!E135=0,0,B.Premiums_DATA!E135/ECO!O64))))</f>
        <v>0</v>
      </c>
      <c r="G107" s="74">
        <f>IF($C$4="National Currency",IF(B.Premiums_DATA!F135=0,0,B.Premiums_DATA!F135),IF($C$4="Current Exchange rate",IF(B.Premiums_DATA!F135=0,0,B.Premiums_DATA!F135/ECO!P29),IF($C$4="Constant Exchange rate",IF(B.Premiums_DATA!F135=0,0,B.Premiums_DATA!F135/ECO!P64))))</f>
        <v>0</v>
      </c>
      <c r="H107" s="74">
        <f>IF($C$4="National Currency",IF(B.Premiums_DATA!G135=0,0,B.Premiums_DATA!G135),IF($C$4="Current Exchange rate",IF(B.Premiums_DATA!G135=0,0,B.Premiums_DATA!G135/ECO!Q29),IF($C$4="Constant Exchange rate",IF(B.Premiums_DATA!G135=0,0,B.Premiums_DATA!G135/ECO!Q64))))</f>
        <v>0</v>
      </c>
      <c r="I107" s="74">
        <f>IF($C$4="National Currency",IF(B.Premiums_DATA!H135=0,0,B.Premiums_DATA!H135),IF($C$4="Current Exchange rate",IF(B.Premiums_DATA!H135=0,0,B.Premiums_DATA!H135/ECO!R29),IF($C$4="Constant Exchange rate",IF(B.Premiums_DATA!H135=0,0,B.Premiums_DATA!H135/ECO!R64))))</f>
        <v>0</v>
      </c>
      <c r="J107" s="74">
        <f>IF($C$4="National Currency",IF(B.Premiums_DATA!I135=0,0,B.Premiums_DATA!I135),IF($C$4="Current Exchange rate",IF(B.Premiums_DATA!I135=0,0,B.Premiums_DATA!I135/ECO!S29),IF($C$4="Constant Exchange rate",IF(B.Premiums_DATA!I135=0,0,B.Premiums_DATA!I135/ECO!S64))))</f>
        <v>0</v>
      </c>
      <c r="K107" s="74">
        <f>IF($C$4="National Currency",IF(B.Premiums_DATA!J135=0,0,B.Premiums_DATA!J135),IF($C$4="Current Exchange rate",IF(B.Premiums_DATA!J135=0,0,B.Premiums_DATA!J135/ECO!T29),IF($C$4="Constant Exchange rate",IF(B.Premiums_DATA!J135=0,0,B.Premiums_DATA!J135/ECO!T64))))</f>
        <v>0</v>
      </c>
      <c r="L107" s="74">
        <f>IF($C$4="National Currency",IF(B.Premiums_DATA!K135=0,0,B.Premiums_DATA!K135),IF($C$4="Current Exchange rate",IF(B.Premiums_DATA!K135=0,0,B.Premiums_DATA!K135/ECO!U29),IF($C$4="Constant Exchange rate",IF(B.Premiums_DATA!K135=0,0,B.Premiums_DATA!K135/ECO!U64))))</f>
        <v>0</v>
      </c>
      <c r="M107" s="74">
        <f>IF($C$4="National Currency",IF(B.Premiums_DATA!L135=0,0,B.Premiums_DATA!L135),IF($C$4="Current Exchange rate",IF(B.Premiums_DATA!L135=0,0,B.Premiums_DATA!L135/ECO!V29),IF($C$4="Constant Exchange rate",IF(B.Premiums_DATA!L135=0,0,B.Premiums_DATA!L135/ECO!V64))))</f>
        <v>0</v>
      </c>
      <c r="N107" s="74">
        <f>IF($C$4="National Currency",IF(B.Premiums_DATA!M135=0,0,B.Premiums_DATA!M135),IF($C$4="Current Exchange rate",IF(B.Premiums_DATA!M135=0,0,B.Premiums_DATA!M135/ECO!W29),IF($C$4="Constant Exchange rate",IF(B.Premiums_DATA!M135=0,0,B.Premiums_DATA!M135/ECO!W64))))</f>
        <v>0</v>
      </c>
      <c r="O107" s="74">
        <f>IF($C$4="National Currency",IF(B.Premiums_DATA!N135=0,0,B.Premiums_DATA!N135),IF($C$4="Current Exchange rate",IF(B.Premiums_DATA!N135=0,0,B.Premiums_DATA!N135/ECO!X29),IF($C$4="Constant Exchange rate",IF(B.Premiums_DATA!N135=0,0,B.Premiums_DATA!N135/ECO!X64))))</f>
        <v>0</v>
      </c>
      <c r="P107" s="74"/>
      <c r="Q107" s="48">
        <f t="shared" si="13"/>
        <v>0</v>
      </c>
      <c r="R107" s="48" t="str">
        <f t="shared" si="14"/>
        <v>-</v>
      </c>
      <c r="S107" s="48" t="str">
        <f t="shared" si="15"/>
        <v>-</v>
      </c>
    </row>
    <row r="108" spans="3:19" ht="15" x14ac:dyDescent="0.25">
      <c r="C108" s="256"/>
      <c r="D108" s="257"/>
      <c r="E108" s="45" t="s">
        <v>20</v>
      </c>
      <c r="F108" s="74">
        <f>IF($C$4="National Currency",IF(B.Premiums_DATA!E136=0,0,B.Premiums_DATA!E136),IF($C$4="Current Exchange rate",IF(B.Premiums_DATA!E136=0,0,B.Premiums_DATA!E136/ECO!O30),IF($C$4="Constant Exchange rate",IF(B.Premiums_DATA!E136=0,0,B.Premiums_DATA!E136/ECO!O65))))</f>
        <v>0</v>
      </c>
      <c r="G108" s="74">
        <f>IF($C$4="National Currency",IF(B.Premiums_DATA!F136=0,0,B.Premiums_DATA!F136),IF($C$4="Current Exchange rate",IF(B.Premiums_DATA!F136=0,0,B.Premiums_DATA!F136/ECO!P30),IF($C$4="Constant Exchange rate",IF(B.Premiums_DATA!F136=0,0,B.Premiums_DATA!F136/ECO!P65))))</f>
        <v>0</v>
      </c>
      <c r="H108" s="74">
        <f>IF($C$4="National Currency",IF(B.Premiums_DATA!G136=0,0,B.Premiums_DATA!G136),IF($C$4="Current Exchange rate",IF(B.Premiums_DATA!G136=0,0,B.Premiums_DATA!G136/ECO!Q30),IF($C$4="Constant Exchange rate",IF(B.Premiums_DATA!G136=0,0,B.Premiums_DATA!G136/ECO!Q65))))</f>
        <v>0</v>
      </c>
      <c r="I108" s="74">
        <f>IF($C$4="National Currency",IF(B.Premiums_DATA!H136=0,0,B.Premiums_DATA!H136),IF($C$4="Current Exchange rate",IF(B.Premiums_DATA!H136=0,0,B.Premiums_DATA!H136/ECO!R30),IF($C$4="Constant Exchange rate",IF(B.Premiums_DATA!H136=0,0,B.Premiums_DATA!H136/ECO!R65))))</f>
        <v>0</v>
      </c>
      <c r="J108" s="74">
        <f>IF($C$4="National Currency",IF(B.Premiums_DATA!I136=0,0,B.Premiums_DATA!I136),IF($C$4="Current Exchange rate",IF(B.Premiums_DATA!I136=0,0,B.Premiums_DATA!I136/ECO!S30),IF($C$4="Constant Exchange rate",IF(B.Premiums_DATA!I136=0,0,B.Premiums_DATA!I136/ECO!S65))))</f>
        <v>0</v>
      </c>
      <c r="K108" s="74">
        <f>IF($C$4="National Currency",IF(B.Premiums_DATA!J136=0,0,B.Premiums_DATA!J136),IF($C$4="Current Exchange rate",IF(B.Premiums_DATA!J136=0,0,B.Premiums_DATA!J136/ECO!T30),IF($C$4="Constant Exchange rate",IF(B.Premiums_DATA!J136=0,0,B.Premiums_DATA!J136/ECO!T65))))</f>
        <v>0</v>
      </c>
      <c r="L108" s="74">
        <f>IF($C$4="National Currency",IF(B.Premiums_DATA!K136=0,0,B.Premiums_DATA!K136),IF($C$4="Current Exchange rate",IF(B.Premiums_DATA!K136=0,0,B.Premiums_DATA!K136/ECO!U30),IF($C$4="Constant Exchange rate",IF(B.Premiums_DATA!K136=0,0,B.Premiums_DATA!K136/ECO!U65))))</f>
        <v>0</v>
      </c>
      <c r="M108" s="74">
        <f>IF($C$4="National Currency",IF(B.Premiums_DATA!L136=0,0,B.Premiums_DATA!L136),IF($C$4="Current Exchange rate",IF(B.Premiums_DATA!L136=0,0,B.Premiums_DATA!L136/ECO!V30),IF($C$4="Constant Exchange rate",IF(B.Premiums_DATA!L136=0,0,B.Premiums_DATA!L136/ECO!V65))))</f>
        <v>0</v>
      </c>
      <c r="N108" s="74">
        <f>IF($C$4="National Currency",IF(B.Premiums_DATA!M136=0,0,B.Premiums_DATA!M136),IF($C$4="Current Exchange rate",IF(B.Premiums_DATA!M136=0,0,B.Premiums_DATA!M136/ECO!W30),IF($C$4="Constant Exchange rate",IF(B.Premiums_DATA!M136=0,0,B.Premiums_DATA!M136/ECO!W65))))</f>
        <v>0</v>
      </c>
      <c r="O108" s="74">
        <f>IF($C$4="National Currency",IF(B.Premiums_DATA!N136=0,0,B.Premiums_DATA!N136),IF($C$4="Current Exchange rate",IF(B.Premiums_DATA!N136=0,0,B.Premiums_DATA!N136/ECO!X30),IF($C$4="Constant Exchange rate",IF(B.Premiums_DATA!N136=0,0,B.Premiums_DATA!N136/ECO!X65))))</f>
        <v>0</v>
      </c>
      <c r="P108" s="74"/>
      <c r="Q108" s="48">
        <f t="shared" si="13"/>
        <v>0</v>
      </c>
      <c r="R108" s="48" t="str">
        <f t="shared" si="14"/>
        <v>-</v>
      </c>
      <c r="S108" s="48" t="str">
        <f t="shared" si="15"/>
        <v>-</v>
      </c>
    </row>
    <row r="109" spans="3:19" ht="15" x14ac:dyDescent="0.25">
      <c r="C109" s="256"/>
      <c r="D109" s="257"/>
      <c r="E109" s="45" t="s">
        <v>21</v>
      </c>
      <c r="F109" s="74">
        <f>IF($C$4="National Currency",IF(B.Premiums_DATA!E137=0,0,B.Premiums_DATA!E137),IF($C$4="Current Exchange rate",IF(B.Premiums_DATA!E137=0,0,B.Premiums_DATA!E137/ECO!O31),IF($C$4="Constant Exchange rate",IF(B.Premiums_DATA!E137=0,0,B.Premiums_DATA!E137/ECO!O66))))</f>
        <v>0</v>
      </c>
      <c r="G109" s="74">
        <f>IF($C$4="National Currency",IF(B.Premiums_DATA!F137=0,0,B.Premiums_DATA!F137),IF($C$4="Current Exchange rate",IF(B.Premiums_DATA!F137=0,0,B.Premiums_DATA!F137/ECO!P31),IF($C$4="Constant Exchange rate",IF(B.Premiums_DATA!F137=0,0,B.Premiums_DATA!F137/ECO!P66))))</f>
        <v>0</v>
      </c>
      <c r="H109" s="74">
        <f>IF($C$4="National Currency",IF(B.Premiums_DATA!G137=0,0,B.Premiums_DATA!G137),IF($C$4="Current Exchange rate",IF(B.Premiums_DATA!G137=0,0,B.Premiums_DATA!G137/ECO!Q31),IF($C$4="Constant Exchange rate",IF(B.Premiums_DATA!G137=0,0,B.Premiums_DATA!G137/ECO!Q66))))</f>
        <v>9.3174935942231532</v>
      </c>
      <c r="I109" s="74">
        <f>IF($C$4="National Currency",IF(B.Premiums_DATA!H137=0,0,B.Premiums_DATA!H137),IF($C$4="Current Exchange rate",IF(B.Premiums_DATA!H137=0,0,B.Premiums_DATA!H137/ECO!R31),IF($C$4="Constant Exchange rate",IF(B.Premiums_DATA!H137=0,0,B.Premiums_DATA!H137/ECO!R66))))</f>
        <v>9.3174935942231532</v>
      </c>
      <c r="J109" s="74">
        <f>IF($C$4="National Currency",IF(B.Premiums_DATA!I137=0,0,B.Premiums_DATA!I137),IF($C$4="Current Exchange rate",IF(B.Premiums_DATA!I137=0,0,B.Premiums_DATA!I137/ECO!S31),IF($C$4="Constant Exchange rate",IF(B.Premiums_DATA!I137=0,0,B.Premiums_DATA!I137/ECO!S66))))</f>
        <v>5</v>
      </c>
      <c r="K109" s="74">
        <f>IF($C$4="National Currency",IF(B.Premiums_DATA!J137=0,0,B.Premiums_DATA!J137),IF($C$4="Current Exchange rate",IF(B.Premiums_DATA!J137=0,0,B.Premiums_DATA!J137/ECO!T31),IF($C$4="Constant Exchange rate",IF(B.Premiums_DATA!J137=0,0,B.Premiums_DATA!J137/ECO!T66))))</f>
        <v>5</v>
      </c>
      <c r="L109" s="74">
        <f>IF($C$4="National Currency",IF(B.Premiums_DATA!K137=0,0,B.Premiums_DATA!K137),IF($C$4="Current Exchange rate",IF(B.Premiums_DATA!K137=0,0,B.Premiums_DATA!K137/ECO!U31),IF($C$4="Constant Exchange rate",IF(B.Premiums_DATA!K137=0,0,B.Premiums_DATA!K137/ECO!U66))))</f>
        <v>5</v>
      </c>
      <c r="M109" s="74">
        <f>IF($C$4="National Currency",IF(B.Premiums_DATA!L137=0,0,B.Premiums_DATA!L137),IF($C$4="Current Exchange rate",IF(B.Premiums_DATA!L137=0,0,B.Premiums_DATA!L137/ECO!V31),IF($C$4="Constant Exchange rate",IF(B.Premiums_DATA!L137=0,0,B.Premiums_DATA!L137/ECO!V66))))</f>
        <v>4.0999999999999996</v>
      </c>
      <c r="N109" s="74">
        <f>IF($C$4="National Currency",IF(B.Premiums_DATA!M137=0,0,B.Premiums_DATA!M137),IF($C$4="Current Exchange rate",IF(B.Premiums_DATA!M137=0,0,B.Premiums_DATA!M137/ECO!W31),IF($C$4="Constant Exchange rate",IF(B.Premiums_DATA!M137=0,0,B.Premiums_DATA!M137/ECO!W66))))</f>
        <v>4.5</v>
      </c>
      <c r="O109" s="74">
        <f>IF($C$4="National Currency",IF(B.Premiums_DATA!N137=0,0,B.Premiums_DATA!N137),IF($C$4="Current Exchange rate",IF(B.Premiums_DATA!N137=0,0,B.Premiums_DATA!N137/ECO!X31),IF($C$4="Constant Exchange rate",IF(B.Premiums_DATA!N137=0,0,B.Premiums_DATA!N137/ECO!X66))))</f>
        <v>4.9000000000000004</v>
      </c>
      <c r="P109" s="74"/>
      <c r="Q109" s="48">
        <f t="shared" si="13"/>
        <v>8.1450087251550059E-3</v>
      </c>
      <c r="R109" s="48">
        <f t="shared" si="14"/>
        <v>8.8888888888889017E-2</v>
      </c>
      <c r="S109" s="48" t="str">
        <f t="shared" si="15"/>
        <v>-</v>
      </c>
    </row>
    <row r="110" spans="3:19" ht="15" x14ac:dyDescent="0.25">
      <c r="C110" s="256"/>
      <c r="D110" s="257"/>
      <c r="E110" s="45" t="s">
        <v>22</v>
      </c>
      <c r="F110" s="74">
        <f>IF($C$4="National Currency",IF(B.Premiums_DATA!E138=0,0,B.Premiums_DATA!E138),IF($C$4="Current Exchange rate",IF(B.Premiums_DATA!E138=0,0,B.Premiums_DATA!E138/ECO!O32),IF($C$4="Constant Exchange rate",IF(B.Premiums_DATA!E138=0,0,B.Premiums_DATA!E138/ECO!O67))))</f>
        <v>0</v>
      </c>
      <c r="G110" s="74">
        <f>IF($C$4="National Currency",IF(B.Premiums_DATA!F138=0,0,B.Premiums_DATA!F138),IF($C$4="Current Exchange rate",IF(B.Premiums_DATA!F138=0,0,B.Premiums_DATA!F138/ECO!P32),IF($C$4="Constant Exchange rate",IF(B.Premiums_DATA!F138=0,0,B.Premiums_DATA!F138/ECO!P67))))</f>
        <v>0</v>
      </c>
      <c r="H110" s="74">
        <f>IF($C$4="National Currency",IF(B.Premiums_DATA!G138=0,0,B.Premiums_DATA!G138),IF($C$4="Current Exchange rate",IF(B.Premiums_DATA!G138=0,0,B.Premiums_DATA!G138/ECO!Q32),IF($C$4="Constant Exchange rate",IF(B.Premiums_DATA!G138=0,0,B.Premiums_DATA!G138/ECO!Q67))))</f>
        <v>0</v>
      </c>
      <c r="I110" s="74">
        <f>IF($C$4="National Currency",IF(B.Premiums_DATA!H138=0,0,B.Premiums_DATA!H138),IF($C$4="Current Exchange rate",IF(B.Premiums_DATA!H138=0,0,B.Premiums_DATA!H138/ECO!R32),IF($C$4="Constant Exchange rate",IF(B.Premiums_DATA!H138=0,0,B.Premiums_DATA!H138/ECO!R67))))</f>
        <v>0</v>
      </c>
      <c r="J110" s="74">
        <f>IF($C$4="National Currency",IF(B.Premiums_DATA!I138=0,0,B.Premiums_DATA!I138),IF($C$4="Current Exchange rate",IF(B.Premiums_DATA!I138=0,0,B.Premiums_DATA!I138/ECO!S32),IF($C$4="Constant Exchange rate",IF(B.Premiums_DATA!I138=0,0,B.Premiums_DATA!I138/ECO!S67))))</f>
        <v>0</v>
      </c>
      <c r="K110" s="74">
        <f>IF($C$4="National Currency",IF(B.Premiums_DATA!J138=0,0,B.Premiums_DATA!J138),IF($C$4="Current Exchange rate",IF(B.Premiums_DATA!J138=0,0,B.Premiums_DATA!J138/ECO!T32),IF($C$4="Constant Exchange rate",IF(B.Premiums_DATA!J138=0,0,B.Premiums_DATA!J138/ECO!T67))))</f>
        <v>0</v>
      </c>
      <c r="L110" s="74">
        <f>IF($C$4="National Currency",IF(B.Premiums_DATA!K138=0,0,B.Premiums_DATA!K138),IF($C$4="Current Exchange rate",IF(B.Premiums_DATA!K138=0,0,B.Premiums_DATA!K138/ECO!U32),IF($C$4="Constant Exchange rate",IF(B.Premiums_DATA!K138=0,0,B.Premiums_DATA!K138/ECO!U67))))</f>
        <v>0</v>
      </c>
      <c r="M110" s="74">
        <f>IF($C$4="National Currency",IF(B.Premiums_DATA!L138=0,0,B.Premiums_DATA!L138),IF($C$4="Current Exchange rate",IF(B.Premiums_DATA!L138=0,0,B.Premiums_DATA!L138/ECO!V32),IF($C$4="Constant Exchange rate",IF(B.Premiums_DATA!L138=0,0,B.Premiums_DATA!L138/ECO!V67))))</f>
        <v>0</v>
      </c>
      <c r="N110" s="74">
        <f>IF($C$4="National Currency",IF(B.Premiums_DATA!M138=0,0,B.Premiums_DATA!M138),IF($C$4="Current Exchange rate",IF(B.Premiums_DATA!M138=0,0,B.Premiums_DATA!M138/ECO!W32),IF($C$4="Constant Exchange rate",IF(B.Premiums_DATA!M138=0,0,B.Premiums_DATA!M138/ECO!W67))))</f>
        <v>0</v>
      </c>
      <c r="O110" s="74">
        <f>IF($C$4="National Currency",IF(B.Premiums_DATA!N138=0,0,B.Premiums_DATA!N138),IF($C$4="Current Exchange rate",IF(B.Premiums_DATA!N138=0,0,B.Premiums_DATA!N138/ECO!X32),IF($C$4="Constant Exchange rate",IF(B.Premiums_DATA!N138=0,0,B.Premiums_DATA!N138/ECO!X67))))</f>
        <v>0</v>
      </c>
      <c r="P110" s="74"/>
      <c r="Q110" s="48">
        <f t="shared" si="13"/>
        <v>0</v>
      </c>
      <c r="R110" s="48" t="str">
        <f t="shared" si="14"/>
        <v>-</v>
      </c>
      <c r="S110" s="48" t="str">
        <f t="shared" si="15"/>
        <v>-</v>
      </c>
    </row>
    <row r="111" spans="3:19" ht="15" x14ac:dyDescent="0.25">
      <c r="C111" s="256"/>
      <c r="D111" s="257"/>
      <c r="E111" s="45" t="s">
        <v>23</v>
      </c>
      <c r="F111" s="74">
        <f>IF($C$4="National Currency",IF(B.Premiums_DATA!E139=0,0,B.Premiums_DATA!E139),IF($C$4="Current Exchange rate",IF(B.Premiums_DATA!E139=0,0,B.Premiums_DATA!E139/ECO!O33),IF($C$4="Constant Exchange rate",IF(B.Premiums_DATA!E139=0,0,B.Premiums_DATA!E139/ECO!O68))))</f>
        <v>0</v>
      </c>
      <c r="G111" s="74">
        <f>IF($C$4="National Currency",IF(B.Premiums_DATA!F139=0,0,B.Premiums_DATA!F139),IF($C$4="Current Exchange rate",IF(B.Premiums_DATA!F139=0,0,B.Premiums_DATA!F139/ECO!P33),IF($C$4="Constant Exchange rate",IF(B.Premiums_DATA!F139=0,0,B.Premiums_DATA!F139/ECO!P68))))</f>
        <v>0</v>
      </c>
      <c r="H111" s="74">
        <f>IF($C$4="National Currency",IF(B.Premiums_DATA!G139=0,0,B.Premiums_DATA!G139),IF($C$4="Current Exchange rate",IF(B.Premiums_DATA!G139=0,0,B.Premiums_DATA!G139/ECO!Q33),IF($C$4="Constant Exchange rate",IF(B.Premiums_DATA!G139=0,0,B.Premiums_DATA!G139/ECO!Q68))))</f>
        <v>0</v>
      </c>
      <c r="I111" s="74">
        <f>IF($C$4="National Currency",IF(B.Premiums_DATA!H139=0,0,B.Premiums_DATA!H139),IF($C$4="Current Exchange rate",IF(B.Premiums_DATA!H139=0,0,B.Premiums_DATA!H139/ECO!R33),IF($C$4="Constant Exchange rate",IF(B.Premiums_DATA!H139=0,0,B.Premiums_DATA!H139/ECO!R68))))</f>
        <v>0</v>
      </c>
      <c r="J111" s="74">
        <f>IF($C$4="National Currency",IF(B.Premiums_DATA!I139=0,0,B.Premiums_DATA!I139),IF($C$4="Current Exchange rate",IF(B.Premiums_DATA!I139=0,0,B.Premiums_DATA!I139/ECO!S33),IF($C$4="Constant Exchange rate",IF(B.Premiums_DATA!I139=0,0,B.Premiums_DATA!I139/ECO!S68))))</f>
        <v>0</v>
      </c>
      <c r="K111" s="74">
        <f>IF($C$4="National Currency",IF(B.Premiums_DATA!J139=0,0,B.Premiums_DATA!J139),IF($C$4="Current Exchange rate",IF(B.Premiums_DATA!J139=0,0,B.Premiums_DATA!J139/ECO!T33),IF($C$4="Constant Exchange rate",IF(B.Premiums_DATA!J139=0,0,B.Premiums_DATA!J139/ECO!T68))))</f>
        <v>0</v>
      </c>
      <c r="L111" s="74">
        <f>IF($C$4="National Currency",IF(B.Premiums_DATA!K139=0,0,B.Premiums_DATA!K139),IF($C$4="Current Exchange rate",IF(B.Premiums_DATA!K139=0,0,B.Premiums_DATA!K139/ECO!U33),IF($C$4="Constant Exchange rate",IF(B.Premiums_DATA!K139=0,0,B.Premiums_DATA!K139/ECO!U68))))</f>
        <v>0</v>
      </c>
      <c r="M111" s="74">
        <f>IF($C$4="National Currency",IF(B.Premiums_DATA!L139=0,0,B.Premiums_DATA!L139),IF($C$4="Current Exchange rate",IF(B.Premiums_DATA!L139=0,0,B.Premiums_DATA!L139/ECO!V33),IF($C$4="Constant Exchange rate",IF(B.Premiums_DATA!L139=0,0,B.Premiums_DATA!L139/ECO!V68))))</f>
        <v>0</v>
      </c>
      <c r="N111" s="74">
        <f>IF($C$4="National Currency",IF(B.Premiums_DATA!M139=0,0,B.Premiums_DATA!M139),IF($C$4="Current Exchange rate",IF(B.Premiums_DATA!M139=0,0,B.Premiums_DATA!M139/ECO!W33),IF($C$4="Constant Exchange rate",IF(B.Premiums_DATA!M139=0,0,B.Premiums_DATA!M139/ECO!W68))))</f>
        <v>0</v>
      </c>
      <c r="O111" s="74">
        <f>IF($C$4="National Currency",IF(B.Premiums_DATA!N139=0,0,B.Premiums_DATA!N139),IF($C$4="Current Exchange rate",IF(B.Premiums_DATA!N139=0,0,B.Premiums_DATA!N139/ECO!X33),IF($C$4="Constant Exchange rate",IF(B.Premiums_DATA!N139=0,0,B.Premiums_DATA!N139/ECO!X68))))</f>
        <v>0</v>
      </c>
      <c r="P111" s="74"/>
      <c r="Q111" s="48">
        <f t="shared" si="13"/>
        <v>0</v>
      </c>
      <c r="R111" s="48" t="str">
        <f t="shared" si="14"/>
        <v>-</v>
      </c>
      <c r="S111" s="48" t="str">
        <f t="shared" si="15"/>
        <v>-</v>
      </c>
    </row>
    <row r="112" spans="3:19" ht="15" x14ac:dyDescent="0.25">
      <c r="C112" s="256"/>
      <c r="D112" s="257"/>
      <c r="E112" s="45" t="s">
        <v>24</v>
      </c>
      <c r="F112" s="74">
        <f>IF($C$4="National Currency",IF(B.Premiums_DATA!E140=0,0,B.Premiums_DATA!E140),IF($C$4="Current Exchange rate",IF(B.Premiums_DATA!E140=0,0,B.Premiums_DATA!E140/ECO!O34),IF($C$4="Constant Exchange rate",IF(B.Premiums_DATA!E140=0,0,B.Premiums_DATA!E140/ECO!O69))))</f>
        <v>0</v>
      </c>
      <c r="G112" s="74">
        <f>IF($C$4="National Currency",IF(B.Premiums_DATA!F140=0,0,B.Premiums_DATA!F140),IF($C$4="Current Exchange rate",IF(B.Premiums_DATA!F140=0,0,B.Premiums_DATA!F140/ECO!P34),IF($C$4="Constant Exchange rate",IF(B.Premiums_DATA!F140=0,0,B.Premiums_DATA!F140/ECO!P69))))</f>
        <v>0</v>
      </c>
      <c r="H112" s="74">
        <f>IF($C$4="National Currency",IF(B.Premiums_DATA!G140=0,0,B.Premiums_DATA!G140),IF($C$4="Current Exchange rate",IF(B.Premiums_DATA!G140=0,0,B.Premiums_DATA!G140/ECO!Q34),IF($C$4="Constant Exchange rate",IF(B.Premiums_DATA!G140=0,0,B.Premiums_DATA!G140/ECO!Q69))))</f>
        <v>0</v>
      </c>
      <c r="I112" s="74">
        <f>IF($C$4="National Currency",IF(B.Premiums_DATA!H140=0,0,B.Premiums_DATA!H140),IF($C$4="Current Exchange rate",IF(B.Premiums_DATA!H140=0,0,B.Premiums_DATA!H140/ECO!R34),IF($C$4="Constant Exchange rate",IF(B.Premiums_DATA!H140=0,0,B.Premiums_DATA!H140/ECO!R69))))</f>
        <v>0</v>
      </c>
      <c r="J112" s="74">
        <f>IF($C$4="National Currency",IF(B.Premiums_DATA!I140=0,0,B.Premiums_DATA!I140),IF($C$4="Current Exchange rate",IF(B.Premiums_DATA!I140=0,0,B.Premiums_DATA!I140/ECO!S34),IF($C$4="Constant Exchange rate",IF(B.Premiums_DATA!I140=0,0,B.Premiums_DATA!I140/ECO!S69))))</f>
        <v>0</v>
      </c>
      <c r="K112" s="74">
        <f>IF($C$4="National Currency",IF(B.Premiums_DATA!J140=0,0,B.Premiums_DATA!J140),IF($C$4="Current Exchange rate",IF(B.Premiums_DATA!J140=0,0,B.Premiums_DATA!J140/ECO!T34),IF($C$4="Constant Exchange rate",IF(B.Premiums_DATA!J140=0,0,B.Premiums_DATA!J140/ECO!T69))))</f>
        <v>0</v>
      </c>
      <c r="L112" s="74">
        <f>IF($C$4="National Currency",IF(B.Premiums_DATA!K140=0,0,B.Premiums_DATA!K140),IF($C$4="Current Exchange rate",IF(B.Premiums_DATA!K140=0,0,B.Premiums_DATA!K140/ECO!U34),IF($C$4="Constant Exchange rate",IF(B.Premiums_DATA!K140=0,0,B.Premiums_DATA!K140/ECO!U69))))</f>
        <v>0</v>
      </c>
      <c r="M112" s="74">
        <f>IF($C$4="National Currency",IF(B.Premiums_DATA!L140=0,0,B.Premiums_DATA!L140),IF($C$4="Current Exchange rate",IF(B.Premiums_DATA!L140=0,0,B.Premiums_DATA!L140/ECO!V34),IF($C$4="Constant Exchange rate",IF(B.Premiums_DATA!L140=0,0,B.Premiums_DATA!L140/ECO!V69))))</f>
        <v>0</v>
      </c>
      <c r="N112" s="74">
        <f>IF($C$4="National Currency",IF(B.Premiums_DATA!M140=0,0,B.Premiums_DATA!M140),IF($C$4="Current Exchange rate",IF(B.Premiums_DATA!M140=0,0,B.Premiums_DATA!M140/ECO!W34),IF($C$4="Constant Exchange rate",IF(B.Premiums_DATA!M140=0,0,B.Premiums_DATA!M140/ECO!W69))))</f>
        <v>0</v>
      </c>
      <c r="O112" s="74">
        <f>IF($C$4="National Currency",IF(B.Premiums_DATA!N140=0,0,B.Premiums_DATA!N140),IF($C$4="Current Exchange rate",IF(B.Premiums_DATA!N140=0,0,B.Premiums_DATA!N140/ECO!X34),IF($C$4="Constant Exchange rate",IF(B.Premiums_DATA!N140=0,0,B.Premiums_DATA!N140/ECO!X69))))</f>
        <v>0</v>
      </c>
      <c r="P112" s="74"/>
      <c r="Q112" s="48">
        <f t="shared" si="13"/>
        <v>0</v>
      </c>
      <c r="R112" s="48" t="str">
        <f t="shared" si="14"/>
        <v>-</v>
      </c>
      <c r="S112" s="48" t="str">
        <f t="shared" si="15"/>
        <v>-</v>
      </c>
    </row>
    <row r="113" spans="3:19" ht="15" x14ac:dyDescent="0.25">
      <c r="C113" s="256"/>
      <c r="D113" s="257"/>
      <c r="E113" s="45" t="s">
        <v>25</v>
      </c>
      <c r="F113" s="74">
        <f>IF($C$4="National Currency",IF(B.Premiums_DATA!E141=0,0,B.Premiums_DATA!E141),IF($C$4="Current Exchange rate",IF(B.Premiums_DATA!E141=0,0,B.Premiums_DATA!E141/ECO!O35),IF($C$4="Constant Exchange rate",IF(B.Premiums_DATA!E141=0,0,B.Premiums_DATA!E141/ECO!O70))))</f>
        <v>0</v>
      </c>
      <c r="G113" s="74">
        <f>IF($C$4="National Currency",IF(B.Premiums_DATA!F141=0,0,B.Premiums_DATA!F141),IF($C$4="Current Exchange rate",IF(B.Premiums_DATA!F141=0,0,B.Premiums_DATA!F141/ECO!P35),IF($C$4="Constant Exchange rate",IF(B.Premiums_DATA!F141=0,0,B.Premiums_DATA!F141/ECO!P70))))</f>
        <v>0</v>
      </c>
      <c r="H113" s="74">
        <f>IF($C$4="National Currency",IF(B.Premiums_DATA!G141=0,0,B.Premiums_DATA!G141),IF($C$4="Current Exchange rate",IF(B.Premiums_DATA!G141=0,0,B.Premiums_DATA!G141/ECO!Q35),IF($C$4="Constant Exchange rate",IF(B.Premiums_DATA!G141=0,0,B.Premiums_DATA!G141/ECO!Q70))))</f>
        <v>0</v>
      </c>
      <c r="I113" s="74">
        <f>IF($C$4="National Currency",IF(B.Premiums_DATA!H141=0,0,B.Premiums_DATA!H141),IF($C$4="Current Exchange rate",IF(B.Premiums_DATA!H141=0,0,B.Premiums_DATA!H141/ECO!R35),IF($C$4="Constant Exchange rate",IF(B.Premiums_DATA!H141=0,0,B.Premiums_DATA!H141/ECO!R70))))</f>
        <v>7.5018531199999998</v>
      </c>
      <c r="J113" s="74">
        <f>IF($C$4="National Currency",IF(B.Premiums_DATA!I141=0,0,B.Premiums_DATA!I141),IF($C$4="Current Exchange rate",IF(B.Premiums_DATA!I141=0,0,B.Premiums_DATA!I141/ECO!S35),IF($C$4="Constant Exchange rate",IF(B.Premiums_DATA!I141=0,0,B.Premiums_DATA!I141/ECO!S70))))</f>
        <v>8.4773904299999998</v>
      </c>
      <c r="K113" s="74">
        <f>IF($C$4="National Currency",IF(B.Premiums_DATA!J141=0,0,B.Premiums_DATA!J141),IF($C$4="Current Exchange rate",IF(B.Premiums_DATA!J141=0,0,B.Premiums_DATA!J141/ECO!T35),IF($C$4="Constant Exchange rate",IF(B.Premiums_DATA!J141=0,0,B.Premiums_DATA!J141/ECO!T70))))</f>
        <v>9.3236795899999994</v>
      </c>
      <c r="L113" s="74">
        <f>IF($C$4="National Currency",IF(B.Premiums_DATA!K141=0,0,B.Premiums_DATA!K141),IF($C$4="Current Exchange rate",IF(B.Premiums_DATA!K141=0,0,B.Premiums_DATA!K141/ECO!U35),IF($C$4="Constant Exchange rate",IF(B.Premiums_DATA!K141=0,0,B.Premiums_DATA!K141/ECO!U70))))</f>
        <v>10.993582050000001</v>
      </c>
      <c r="M113" s="74">
        <f>IF($C$4="National Currency",IF(B.Premiums_DATA!L141=0,0,B.Premiums_DATA!L141),IF($C$4="Current Exchange rate",IF(B.Premiums_DATA!L141=0,0,B.Premiums_DATA!L141/ECO!V35),IF($C$4="Constant Exchange rate",IF(B.Premiums_DATA!L141=0,0,B.Premiums_DATA!L141/ECO!V70))))</f>
        <v>12.142592550000002</v>
      </c>
      <c r="N113" s="74">
        <f>IF($C$4="National Currency",IF(B.Premiums_DATA!M141=0,0,B.Premiums_DATA!M141),IF($C$4="Current Exchange rate",IF(B.Premiums_DATA!M141=0,0,B.Premiums_DATA!M141/ECO!W35),IF($C$4="Constant Exchange rate",IF(B.Premiums_DATA!M141=0,0,B.Premiums_DATA!M141/ECO!W70))))</f>
        <v>12.85921237</v>
      </c>
      <c r="O113" s="74">
        <f>IF($C$4="National Currency",IF(B.Premiums_DATA!N141=0,0,B.Premiums_DATA!N141),IF($C$4="Current Exchange rate",IF(B.Premiums_DATA!N141=0,0,B.Premiums_DATA!N141/ECO!X35),IF($C$4="Constant Exchange rate",IF(B.Premiums_DATA!N141=0,0,B.Premiums_DATA!N141/ECO!X70))))</f>
        <v>12.85921237</v>
      </c>
      <c r="P113" s="74"/>
      <c r="Q113" s="48">
        <f t="shared" si="13"/>
        <v>2.1375183051483913E-2</v>
      </c>
      <c r="R113" s="48">
        <f t="shared" si="14"/>
        <v>0</v>
      </c>
      <c r="S113" s="48" t="str">
        <f t="shared" si="15"/>
        <v>-</v>
      </c>
    </row>
    <row r="114" spans="3:19" ht="15" x14ac:dyDescent="0.25">
      <c r="C114" s="256"/>
      <c r="D114" s="257"/>
      <c r="E114" s="45" t="s">
        <v>26</v>
      </c>
      <c r="F114" s="74">
        <f>IF($C$4="National Currency",IF(B.Premiums_DATA!E142=0,0,B.Premiums_DATA!E142),IF($C$4="Current Exchange rate",IF(B.Premiums_DATA!E142=0,0,B.Premiums_DATA!E142/ECO!O36),IF($C$4="Constant Exchange rate",IF(B.Premiums_DATA!E142=0,0,B.Premiums_DATA!E142/ECO!O71))))</f>
        <v>0</v>
      </c>
      <c r="G114" s="74">
        <f>IF($C$4="National Currency",IF(B.Premiums_DATA!F142=0,0,B.Premiums_DATA!F142),IF($C$4="Current Exchange rate",IF(B.Premiums_DATA!F142=0,0,B.Premiums_DATA!F142/ECO!P36),IF($C$4="Constant Exchange rate",IF(B.Premiums_DATA!F142=0,0,B.Premiums_DATA!F142/ECO!P71))))</f>
        <v>0</v>
      </c>
      <c r="H114" s="74">
        <f>IF($C$4="National Currency",IF(B.Premiums_DATA!G142=0,0,B.Premiums_DATA!G142),IF($C$4="Current Exchange rate",IF(B.Premiums_DATA!G142=0,0,B.Premiums_DATA!G142/ECO!Q36),IF($C$4="Constant Exchange rate",IF(B.Premiums_DATA!G142=0,0,B.Premiums_DATA!G142/ECO!Q71))))</f>
        <v>0</v>
      </c>
      <c r="I114" s="74">
        <f>IF($C$4="National Currency",IF(B.Premiums_DATA!H142=0,0,B.Premiums_DATA!H142),IF($C$4="Current Exchange rate",IF(B.Premiums_DATA!H142=0,0,B.Premiums_DATA!H142/ECO!R36),IF($C$4="Constant Exchange rate",IF(B.Premiums_DATA!H142=0,0,B.Premiums_DATA!H142/ECO!R71))))</f>
        <v>0</v>
      </c>
      <c r="J114" s="74">
        <f>IF($C$4="National Currency",IF(B.Premiums_DATA!I142=0,0,B.Premiums_DATA!I142),IF($C$4="Current Exchange rate",IF(B.Premiums_DATA!I142=0,0,B.Premiums_DATA!I142/ECO!S36),IF($C$4="Constant Exchange rate",IF(B.Premiums_DATA!I142=0,0,B.Premiums_DATA!I142/ECO!S71))))</f>
        <v>0</v>
      </c>
      <c r="K114" s="74">
        <f>IF($C$4="National Currency",IF(B.Premiums_DATA!J142=0,0,B.Premiums_DATA!J142),IF($C$4="Current Exchange rate",IF(B.Premiums_DATA!J142=0,0,B.Premiums_DATA!J142/ECO!T36),IF($C$4="Constant Exchange rate",IF(B.Premiums_DATA!J142=0,0,B.Premiums_DATA!J142/ECO!T71))))</f>
        <v>0</v>
      </c>
      <c r="L114" s="74">
        <f>IF($C$4="National Currency",IF(B.Premiums_DATA!K142=0,0,B.Premiums_DATA!K142),IF($C$4="Current Exchange rate",IF(B.Premiums_DATA!K142=0,0,B.Premiums_DATA!K142/ECO!U36),IF($C$4="Constant Exchange rate",IF(B.Premiums_DATA!K142=0,0,B.Premiums_DATA!K142/ECO!U71))))</f>
        <v>0</v>
      </c>
      <c r="M114" s="74">
        <f>IF($C$4="National Currency",IF(B.Premiums_DATA!L142=0,0,B.Premiums_DATA!L142),IF($C$4="Current Exchange rate",IF(B.Premiums_DATA!L142=0,0,B.Premiums_DATA!L142/ECO!V36),IF($C$4="Constant Exchange rate",IF(B.Premiums_DATA!L142=0,0,B.Premiums_DATA!L142/ECO!V71))))</f>
        <v>0</v>
      </c>
      <c r="N114" s="74">
        <f>IF($C$4="National Currency",IF(B.Premiums_DATA!M142=0,0,B.Premiums_DATA!M142),IF($C$4="Current Exchange rate",IF(B.Premiums_DATA!M142=0,0,B.Premiums_DATA!M142/ECO!W36),IF($C$4="Constant Exchange rate",IF(B.Premiums_DATA!M142=0,0,B.Premiums_DATA!M142/ECO!W71))))</f>
        <v>0</v>
      </c>
      <c r="O114" s="74">
        <f>IF($C$4="National Currency",IF(B.Premiums_DATA!N142=0,0,B.Premiums_DATA!N142),IF($C$4="Current Exchange rate",IF(B.Premiums_DATA!N142=0,0,B.Premiums_DATA!N142/ECO!X36),IF($C$4="Constant Exchange rate",IF(B.Premiums_DATA!N142=0,0,B.Premiums_DATA!N142/ECO!X71))))</f>
        <v>0</v>
      </c>
      <c r="P114" s="74"/>
      <c r="Q114" s="48">
        <f t="shared" si="13"/>
        <v>0</v>
      </c>
      <c r="R114" s="48" t="str">
        <f t="shared" si="14"/>
        <v>-</v>
      </c>
      <c r="S114" s="48" t="str">
        <f t="shared" si="15"/>
        <v>-</v>
      </c>
    </row>
    <row r="115" spans="3:19" ht="15" x14ac:dyDescent="0.25">
      <c r="C115" s="256"/>
      <c r="D115" s="257"/>
      <c r="E115" s="45" t="s">
        <v>27</v>
      </c>
      <c r="F115" s="74">
        <f>IF($C$4="National Currency",IF(B.Premiums_DATA!E143=0,0,B.Premiums_DATA!E143),IF($C$4="Current Exchange rate",IF(B.Premiums_DATA!E143=0,0,B.Premiums_DATA!E143/ECO!O37),IF($C$4="Constant Exchange rate",IF(B.Premiums_DATA!E143=0,0,B.Premiums_DATA!E143/ECO!O72))))</f>
        <v>0</v>
      </c>
      <c r="G115" s="74">
        <f>IF($C$4="National Currency",IF(B.Premiums_DATA!F143=0,0,B.Premiums_DATA!F143),IF($C$4="Current Exchange rate",IF(B.Premiums_DATA!F143=0,0,B.Premiums_DATA!F143/ECO!P37),IF($C$4="Constant Exchange rate",IF(B.Premiums_DATA!F143=0,0,B.Premiums_DATA!F143/ECO!P72))))</f>
        <v>0</v>
      </c>
      <c r="H115" s="74">
        <f>IF($C$4="National Currency",IF(B.Premiums_DATA!G143=0,0,B.Premiums_DATA!G143),IF($C$4="Current Exchange rate",IF(B.Premiums_DATA!G143=0,0,B.Premiums_DATA!G143/ECO!Q37),IF($C$4="Constant Exchange rate",IF(B.Premiums_DATA!G143=0,0,B.Premiums_DATA!G143/ECO!Q72))))</f>
        <v>0</v>
      </c>
      <c r="I115" s="74">
        <f>IF($C$4="National Currency",IF(B.Premiums_DATA!H143=0,0,B.Premiums_DATA!H143),IF($C$4="Current Exchange rate",IF(B.Premiums_DATA!H143=0,0,B.Premiums_DATA!H143/ECO!R37),IF($C$4="Constant Exchange rate",IF(B.Premiums_DATA!H143=0,0,B.Premiums_DATA!H143/ECO!R72))))</f>
        <v>0</v>
      </c>
      <c r="J115" s="74">
        <f>IF($C$4="National Currency",IF(B.Premiums_DATA!I143=0,0,B.Premiums_DATA!I143),IF($C$4="Current Exchange rate",IF(B.Premiums_DATA!I143=0,0,B.Premiums_DATA!I143/ECO!S37),IF($C$4="Constant Exchange rate",IF(B.Premiums_DATA!I143=0,0,B.Premiums_DATA!I143/ECO!S72))))</f>
        <v>0</v>
      </c>
      <c r="K115" s="74">
        <f>IF($C$4="National Currency",IF(B.Premiums_DATA!J143=0,0,B.Premiums_DATA!J143),IF($C$4="Current Exchange rate",IF(B.Premiums_DATA!J143=0,0,B.Premiums_DATA!J143/ECO!T37),IF($C$4="Constant Exchange rate",IF(B.Premiums_DATA!J143=0,0,B.Premiums_DATA!J143/ECO!T72))))</f>
        <v>0</v>
      </c>
      <c r="L115" s="74">
        <f>IF($C$4="National Currency",IF(B.Premiums_DATA!K143=0,0,B.Premiums_DATA!K143),IF($C$4="Current Exchange rate",IF(B.Premiums_DATA!K143=0,0,B.Premiums_DATA!K143/ECO!U37),IF($C$4="Constant Exchange rate",IF(B.Premiums_DATA!K143=0,0,B.Premiums_DATA!K143/ECO!U72))))</f>
        <v>0</v>
      </c>
      <c r="M115" s="74">
        <f>IF($C$4="National Currency",IF(B.Premiums_DATA!L143=0,0,B.Premiums_DATA!L143),IF($C$4="Current Exchange rate",IF(B.Premiums_DATA!L143=0,0,B.Premiums_DATA!L143/ECO!V37),IF($C$4="Constant Exchange rate",IF(B.Premiums_DATA!L143=0,0,B.Premiums_DATA!L143/ECO!V72))))</f>
        <v>0</v>
      </c>
      <c r="N115" s="74">
        <f>IF($C$4="National Currency",IF(B.Premiums_DATA!M143=0,0,B.Premiums_DATA!M143),IF($C$4="Current Exchange rate",IF(B.Premiums_DATA!M143=0,0,B.Premiums_DATA!M143/ECO!W37),IF($C$4="Constant Exchange rate",IF(B.Premiums_DATA!M143=0,0,B.Premiums_DATA!M143/ECO!W72))))</f>
        <v>0</v>
      </c>
      <c r="O115" s="74">
        <f>IF($C$4="National Currency",IF(B.Premiums_DATA!N143=0,0,B.Premiums_DATA!N143),IF($C$4="Current Exchange rate",IF(B.Premiums_DATA!N143=0,0,B.Premiums_DATA!N143/ECO!X37),IF($C$4="Constant Exchange rate",IF(B.Premiums_DATA!N143=0,0,B.Premiums_DATA!N143/ECO!X72))))</f>
        <v>0</v>
      </c>
      <c r="P115" s="74"/>
      <c r="Q115" s="48">
        <f t="shared" si="13"/>
        <v>0</v>
      </c>
      <c r="R115" s="48" t="str">
        <f t="shared" si="14"/>
        <v>-</v>
      </c>
      <c r="S115" s="48" t="str">
        <f t="shared" si="15"/>
        <v>-</v>
      </c>
    </row>
    <row r="116" spans="3:19" ht="15" x14ac:dyDescent="0.25">
      <c r="C116" s="256"/>
      <c r="D116" s="257"/>
      <c r="E116" s="45" t="s">
        <v>28</v>
      </c>
      <c r="F116" s="74">
        <f>IF($C$4="National Currency",IF(B.Premiums_DATA!E144=0,0,B.Premiums_DATA!E144),IF($C$4="Current Exchange rate",IF(B.Premiums_DATA!E144=0,0,B.Premiums_DATA!E144/ECO!O38),IF($C$4="Constant Exchange rate",IF(B.Premiums_DATA!E144=0,0,B.Premiums_DATA!E144/ECO!O73))))</f>
        <v>0</v>
      </c>
      <c r="G116" s="74">
        <f>IF($C$4="National Currency",IF(B.Premiums_DATA!F144=0,0,B.Premiums_DATA!F144),IF($C$4="Current Exchange rate",IF(B.Premiums_DATA!F144=0,0,B.Premiums_DATA!F144/ECO!P38),IF($C$4="Constant Exchange rate",IF(B.Premiums_DATA!F144=0,0,B.Premiums_DATA!F144/ECO!P73))))</f>
        <v>0</v>
      </c>
      <c r="H116" s="74">
        <f>IF($C$4="National Currency",IF(B.Premiums_DATA!G144=0,0,B.Premiums_DATA!G144),IF($C$4="Current Exchange rate",IF(B.Premiums_DATA!G144=0,0,B.Premiums_DATA!G144/ECO!Q38),IF($C$4="Constant Exchange rate",IF(B.Premiums_DATA!G144=0,0,B.Premiums_DATA!G144/ECO!Q73))))</f>
        <v>0</v>
      </c>
      <c r="I116" s="74">
        <f>IF($C$4="National Currency",IF(B.Premiums_DATA!H144=0,0,B.Premiums_DATA!H144),IF($C$4="Current Exchange rate",IF(B.Premiums_DATA!H144=0,0,B.Premiums_DATA!H144/ECO!R38),IF($C$4="Constant Exchange rate",IF(B.Premiums_DATA!H144=0,0,B.Premiums_DATA!H144/ECO!R73))))</f>
        <v>0</v>
      </c>
      <c r="J116" s="74">
        <f>IF($C$4="National Currency",IF(B.Premiums_DATA!I144=0,0,B.Premiums_DATA!I144),IF($C$4="Current Exchange rate",IF(B.Premiums_DATA!I144=0,0,B.Premiums_DATA!I144/ECO!S38),IF($C$4="Constant Exchange rate",IF(B.Premiums_DATA!I144=0,0,B.Premiums_DATA!I144/ECO!S73))))</f>
        <v>0</v>
      </c>
      <c r="K116" s="74">
        <f>IF($C$4="National Currency",IF(B.Premiums_DATA!J144=0,0,B.Premiums_DATA!J144),IF($C$4="Current Exchange rate",IF(B.Premiums_DATA!J144=0,0,B.Premiums_DATA!J144/ECO!T38),IF($C$4="Constant Exchange rate",IF(B.Premiums_DATA!J144=0,0,B.Premiums_DATA!J144/ECO!T73))))</f>
        <v>0</v>
      </c>
      <c r="L116" s="74">
        <f>IF($C$4="National Currency",IF(B.Premiums_DATA!K144=0,0,B.Premiums_DATA!K144),IF($C$4="Current Exchange rate",IF(B.Premiums_DATA!K144=0,0,B.Premiums_DATA!K144/ECO!U38),IF($C$4="Constant Exchange rate",IF(B.Premiums_DATA!K144=0,0,B.Premiums_DATA!K144/ECO!U73))))</f>
        <v>0</v>
      </c>
      <c r="M116" s="74">
        <f>IF($C$4="National Currency",IF(B.Premiums_DATA!L144=0,0,B.Premiums_DATA!L144),IF($C$4="Current Exchange rate",IF(B.Premiums_DATA!L144=0,0,B.Premiums_DATA!L144/ECO!V38),IF($C$4="Constant Exchange rate",IF(B.Premiums_DATA!L144=0,0,B.Premiums_DATA!L144/ECO!V73))))</f>
        <v>0</v>
      </c>
      <c r="N116" s="74">
        <f>IF($C$4="National Currency",IF(B.Premiums_DATA!M144=0,0,B.Premiums_DATA!M144),IF($C$4="Current Exchange rate",IF(B.Premiums_DATA!M144=0,0,B.Premiums_DATA!M144/ECO!W38),IF($C$4="Constant Exchange rate",IF(B.Premiums_DATA!M144=0,0,B.Premiums_DATA!M144/ECO!W73))))</f>
        <v>0</v>
      </c>
      <c r="O116" s="74">
        <f>IF($C$4="National Currency",IF(B.Premiums_DATA!N144=0,0,B.Premiums_DATA!N144),IF($C$4="Current Exchange rate",IF(B.Premiums_DATA!N144=0,0,B.Premiums_DATA!N144/ECO!X38),IF($C$4="Constant Exchange rate",IF(B.Premiums_DATA!N144=0,0,B.Premiums_DATA!N144/ECO!X73))))</f>
        <v>0</v>
      </c>
      <c r="P116" s="74"/>
      <c r="Q116" s="48">
        <f t="shared" si="13"/>
        <v>0</v>
      </c>
      <c r="R116" s="48" t="str">
        <f t="shared" si="14"/>
        <v>-</v>
      </c>
      <c r="S116" s="48" t="str">
        <f t="shared" si="15"/>
        <v>-</v>
      </c>
    </row>
    <row r="117" spans="3:19" ht="15" x14ac:dyDescent="0.25">
      <c r="C117" s="256"/>
      <c r="D117" s="257"/>
      <c r="E117" s="45" t="s">
        <v>29</v>
      </c>
      <c r="F117" s="74">
        <f>IF($C$4="National Currency",IF(B.Premiums_DATA!E145=0,0,B.Premiums_DATA!E145),IF($C$4="Current Exchange rate",IF(B.Premiums_DATA!E145=0,0,B.Premiums_DATA!E145/ECO!O39),IF($C$4="Constant Exchange rate",IF(B.Premiums_DATA!E145=0,0,B.Premiums_DATA!E145/ECO!O74))))</f>
        <v>0</v>
      </c>
      <c r="G117" s="74">
        <f>IF($C$4="National Currency",IF(B.Premiums_DATA!F145=0,0,B.Premiums_DATA!F145),IF($C$4="Current Exchange rate",IF(B.Premiums_DATA!F145=0,0,B.Premiums_DATA!F145/ECO!P39),IF($C$4="Constant Exchange rate",IF(B.Premiums_DATA!F145=0,0,B.Premiums_DATA!F145/ECO!P74))))</f>
        <v>0</v>
      </c>
      <c r="H117" s="74">
        <f>IF($C$4="National Currency",IF(B.Premiums_DATA!G145=0,0,B.Premiums_DATA!G145),IF($C$4="Current Exchange rate",IF(B.Premiums_DATA!G145=0,0,B.Premiums_DATA!G145/ECO!Q39),IF($C$4="Constant Exchange rate",IF(B.Premiums_DATA!G145=0,0,B.Premiums_DATA!G145/ECO!Q74))))</f>
        <v>0</v>
      </c>
      <c r="I117" s="74">
        <f>IF($C$4="National Currency",IF(B.Premiums_DATA!H145=0,0,B.Premiums_DATA!H145),IF($C$4="Current Exchange rate",IF(B.Premiums_DATA!H145=0,0,B.Premiums_DATA!H145/ECO!R39),IF($C$4="Constant Exchange rate",IF(B.Premiums_DATA!H145=0,0,B.Premiums_DATA!H145/ECO!R74))))</f>
        <v>0</v>
      </c>
      <c r="J117" s="74">
        <f>IF($C$4="National Currency",IF(B.Premiums_DATA!I145=0,0,B.Premiums_DATA!I145),IF($C$4="Current Exchange rate",IF(B.Premiums_DATA!I145=0,0,B.Premiums_DATA!I145/ECO!S39),IF($C$4="Constant Exchange rate",IF(B.Premiums_DATA!I145=0,0,B.Premiums_DATA!I145/ECO!S74))))</f>
        <v>0</v>
      </c>
      <c r="K117" s="74">
        <f>IF($C$4="National Currency",IF(B.Premiums_DATA!J145=0,0,B.Premiums_DATA!J145),IF($C$4="Current Exchange rate",IF(B.Premiums_DATA!J145=0,0,B.Premiums_DATA!J145/ECO!T39),IF($C$4="Constant Exchange rate",IF(B.Premiums_DATA!J145=0,0,B.Premiums_DATA!J145/ECO!T74))))</f>
        <v>0</v>
      </c>
      <c r="L117" s="74">
        <f>IF($C$4="National Currency",IF(B.Premiums_DATA!K145=0,0,B.Premiums_DATA!K145),IF($C$4="Current Exchange rate",IF(B.Premiums_DATA!K145=0,0,B.Premiums_DATA!K145/ECO!U39),IF($C$4="Constant Exchange rate",IF(B.Premiums_DATA!K145=0,0,B.Premiums_DATA!K145/ECO!U74))))</f>
        <v>0</v>
      </c>
      <c r="M117" s="74">
        <f>IF($C$4="National Currency",IF(B.Premiums_DATA!L145=0,0,B.Premiums_DATA!L145),IF($C$4="Current Exchange rate",IF(B.Premiums_DATA!L145=0,0,B.Premiums_DATA!L145/ECO!V39),IF($C$4="Constant Exchange rate",IF(B.Premiums_DATA!L145=0,0,B.Premiums_DATA!L145/ECO!V74))))</f>
        <v>0</v>
      </c>
      <c r="N117" s="74">
        <f>IF($C$4="National Currency",IF(B.Premiums_DATA!M145=0,0,B.Premiums_DATA!M145),IF($C$4="Current Exchange rate",IF(B.Premiums_DATA!M145=0,0,B.Premiums_DATA!M145/ECO!W39),IF($C$4="Constant Exchange rate",IF(B.Premiums_DATA!M145=0,0,B.Premiums_DATA!M145/ECO!W74))))</f>
        <v>0</v>
      </c>
      <c r="O117" s="74">
        <f>IF($C$4="National Currency",IF(B.Premiums_DATA!N145=0,0,B.Premiums_DATA!N145),IF($C$4="Current Exchange rate",IF(B.Premiums_DATA!N145=0,0,B.Premiums_DATA!N145/ECO!X39),IF($C$4="Constant Exchange rate",IF(B.Premiums_DATA!N145=0,0,B.Premiums_DATA!N145/ECO!X74))))</f>
        <v>0</v>
      </c>
      <c r="P117" s="74"/>
      <c r="Q117" s="48">
        <f t="shared" si="13"/>
        <v>0</v>
      </c>
      <c r="R117" s="48" t="str">
        <f t="shared" si="14"/>
        <v>-</v>
      </c>
      <c r="S117" s="48" t="str">
        <f t="shared" si="15"/>
        <v>-</v>
      </c>
    </row>
    <row r="118" spans="3:19" ht="15" x14ac:dyDescent="0.25">
      <c r="C118" s="256"/>
      <c r="D118" s="257"/>
      <c r="E118" s="45" t="s">
        <v>30</v>
      </c>
      <c r="F118" s="74">
        <f>IF($C$4="National Currency",IF(B.Premiums_DATA!E146=0,0,B.Premiums_DATA!E146),IF($C$4="Current Exchange rate",IF(B.Premiums_DATA!E146=0,0,B.Premiums_DATA!E146/ECO!O40),IF($C$4="Constant Exchange rate",IF(B.Premiums_DATA!E146=0,0,B.Premiums_DATA!E146/ECO!O75))))</f>
        <v>0</v>
      </c>
      <c r="G118" s="74">
        <f>IF($C$4="National Currency",IF(B.Premiums_DATA!F146=0,0,B.Premiums_DATA!F146),IF($C$4="Current Exchange rate",IF(B.Premiums_DATA!F146=0,0,B.Premiums_DATA!F146/ECO!P40),IF($C$4="Constant Exchange rate",IF(B.Premiums_DATA!F146=0,0,B.Premiums_DATA!F146/ECO!P75))))</f>
        <v>0</v>
      </c>
      <c r="H118" s="74">
        <f>IF($C$4="National Currency",IF(B.Premiums_DATA!G146=0,0,B.Premiums_DATA!G146),IF($C$4="Current Exchange rate",IF(B.Premiums_DATA!G146=0,0,B.Premiums_DATA!G146/ECO!Q40),IF($C$4="Constant Exchange rate",IF(B.Premiums_DATA!G146=0,0,B.Premiums_DATA!G146/ECO!Q75))))</f>
        <v>0</v>
      </c>
      <c r="I118" s="74">
        <f>IF($C$4="National Currency",IF(B.Premiums_DATA!H146=0,0,B.Premiums_DATA!H146),IF($C$4="Current Exchange rate",IF(B.Premiums_DATA!H146=0,0,B.Premiums_DATA!H146/ECO!R40),IF($C$4="Constant Exchange rate",IF(B.Premiums_DATA!H146=0,0,B.Premiums_DATA!H146/ECO!R75))))</f>
        <v>0</v>
      </c>
      <c r="J118" s="74">
        <f>IF($C$4="National Currency",IF(B.Premiums_DATA!I146=0,0,B.Premiums_DATA!I146),IF($C$4="Current Exchange rate",IF(B.Premiums_DATA!I146=0,0,B.Premiums_DATA!I146/ECO!S40),IF($C$4="Constant Exchange rate",IF(B.Premiums_DATA!I146=0,0,B.Premiums_DATA!I146/ECO!S75))))</f>
        <v>0</v>
      </c>
      <c r="K118" s="74">
        <f>IF($C$4="National Currency",IF(B.Premiums_DATA!J146=0,0,B.Premiums_DATA!J146),IF($C$4="Current Exchange rate",IF(B.Premiums_DATA!J146=0,0,B.Premiums_DATA!J146/ECO!T40),IF($C$4="Constant Exchange rate",IF(B.Premiums_DATA!J146=0,0,B.Premiums_DATA!J146/ECO!T75))))</f>
        <v>1.4124293785310735</v>
      </c>
      <c r="L118" s="74">
        <f>IF($C$4="National Currency",IF(B.Premiums_DATA!K146=0,0,B.Premiums_DATA!K146),IF($C$4="Current Exchange rate",IF(B.Premiums_DATA!K146=0,0,B.Premiums_DATA!K146/ECO!U40),IF($C$4="Constant Exchange rate",IF(B.Premiums_DATA!K146=0,0,B.Premiums_DATA!K146/ECO!U75))))</f>
        <v>7.768361581920904</v>
      </c>
      <c r="M118" s="74">
        <f>IF($C$4="National Currency",IF(B.Premiums_DATA!L146=0,0,B.Premiums_DATA!L146),IF($C$4="Current Exchange rate",IF(B.Premiums_DATA!L146=0,0,B.Premiums_DATA!L146/ECO!V40),IF($C$4="Constant Exchange rate",IF(B.Premiums_DATA!L146=0,0,B.Premiums_DATA!L146/ECO!V75))))</f>
        <v>8.4745762711864412</v>
      </c>
      <c r="N118" s="74">
        <f>IF($C$4="National Currency",IF(B.Premiums_DATA!M146=0,0,B.Premiums_DATA!M146),IF($C$4="Current Exchange rate",IF(B.Premiums_DATA!M146=0,0,B.Premiums_DATA!M146/ECO!W40),IF($C$4="Constant Exchange rate",IF(B.Premiums_DATA!M146=0,0,B.Premiums_DATA!M146/ECO!W75))))</f>
        <v>13.064971751412431</v>
      </c>
      <c r="O118" s="74">
        <f>IF($C$4="National Currency",IF(B.Premiums_DATA!N146=0,0,B.Premiums_DATA!N146),IF($C$4="Current Exchange rate",IF(B.Premiums_DATA!N146=0,0,B.Premiums_DATA!N146/ECO!X40),IF($C$4="Constant Exchange rate",IF(B.Premiums_DATA!N146=0,0,B.Premiums_DATA!N146/ECO!X75))))</f>
        <v>19.774011299435028</v>
      </c>
      <c r="P118" s="74"/>
      <c r="Q118" s="48">
        <f t="shared" si="13"/>
        <v>3.2869284605145301E-2</v>
      </c>
      <c r="R118" s="48">
        <f t="shared" si="14"/>
        <v>0.51351351351351338</v>
      </c>
      <c r="S118" s="48" t="str">
        <f t="shared" si="15"/>
        <v>-</v>
      </c>
    </row>
    <row r="119" spans="3:19" ht="15" x14ac:dyDescent="0.25">
      <c r="C119" s="256"/>
      <c r="D119" s="257"/>
      <c r="E119" s="45" t="s">
        <v>41</v>
      </c>
      <c r="F119" s="75">
        <f>IF($C$4="National Currency",IF(B.Premiums_DATA!E147=0,0,B.Premiums_DATA!E147),IF($C$4="Current Exchange rate",IF(B.Premiums_DATA!E147=0,0,B.Premiums_DATA!E147/ECO!O41),IF($C$4="Constant Exchange rate",IF(B.Premiums_DATA!E147=0,0,B.Premiums_DATA!E147/ECO!O76))))</f>
        <v>0</v>
      </c>
      <c r="G119" s="75">
        <f>IF($C$4="National Currency",IF(B.Premiums_DATA!F147=0,0,B.Premiums_DATA!F147),IF($C$4="Current Exchange rate",IF(B.Premiums_DATA!F147=0,0,B.Premiums_DATA!F147/ECO!P41),IF($C$4="Constant Exchange rate",IF(B.Premiums_DATA!F147=0,0,B.Premiums_DATA!F147/ECO!P76))))</f>
        <v>0</v>
      </c>
      <c r="H119" s="75">
        <f>IF($C$4="National Currency",IF(B.Premiums_DATA!G147=0,0,B.Premiums_DATA!G147),IF($C$4="Current Exchange rate",IF(B.Premiums_DATA!G147=0,0,B.Premiums_DATA!G147/ECO!Q41),IF($C$4="Constant Exchange rate",IF(B.Premiums_DATA!G147=0,0,B.Premiums_DATA!G147/ECO!Q76))))</f>
        <v>0</v>
      </c>
      <c r="I119" s="75">
        <f>IF($C$4="National Currency",IF(B.Premiums_DATA!H147=0,0,B.Premiums_DATA!H147),IF($C$4="Current Exchange rate",IF(B.Premiums_DATA!H147=0,0,B.Premiums_DATA!H147/ECO!R41),IF($C$4="Constant Exchange rate",IF(B.Premiums_DATA!H147=0,0,B.Premiums_DATA!H147/ECO!R76))))</f>
        <v>0</v>
      </c>
      <c r="J119" s="75">
        <f>IF($C$4="National Currency",IF(B.Premiums_DATA!I147=0,0,B.Premiums_DATA!I147),IF($C$4="Current Exchange rate",IF(B.Premiums_DATA!I147=0,0,B.Premiums_DATA!I147/ECO!S41),IF($C$4="Constant Exchange rate",IF(B.Premiums_DATA!I147=0,0,B.Premiums_DATA!I147/ECO!S76))))</f>
        <v>0</v>
      </c>
      <c r="K119" s="75">
        <f>IF($C$4="National Currency",IF(B.Premiums_DATA!J147=0,0,B.Premiums_DATA!J147),IF($C$4="Current Exchange rate",IF(B.Premiums_DATA!J147=0,0,B.Premiums_DATA!J147/ECO!T41),IF($C$4="Constant Exchange rate",IF(B.Premiums_DATA!J147=0,0,B.Premiums_DATA!J147/ECO!T76))))</f>
        <v>0</v>
      </c>
      <c r="L119" s="75">
        <f>IF($C$4="National Currency",IF(B.Premiums_DATA!K147=0,0,B.Premiums_DATA!K147),IF($C$4="Current Exchange rate",IF(B.Premiums_DATA!K147=0,0,B.Premiums_DATA!K147/ECO!U41),IF($C$4="Constant Exchange rate",IF(B.Premiums_DATA!K147=0,0,B.Premiums_DATA!K147/ECO!U76))))</f>
        <v>0</v>
      </c>
      <c r="M119" s="75">
        <f>IF($C$4="National Currency",IF(B.Premiums_DATA!L147=0,0,B.Premiums_DATA!L147),IF($C$4="Current Exchange rate",IF(B.Premiums_DATA!L147=0,0,B.Premiums_DATA!L147/ECO!V41),IF($C$4="Constant Exchange rate",IF(B.Premiums_DATA!L147=0,0,B.Premiums_DATA!L147/ECO!V76))))</f>
        <v>0</v>
      </c>
      <c r="N119" s="75">
        <f>IF($C$4="National Currency",IF(B.Premiums_DATA!M147=0,0,B.Premiums_DATA!M147),IF($C$4="Current Exchange rate",IF(B.Premiums_DATA!M147=0,0,B.Premiums_DATA!M147/ECO!W41),IF($C$4="Constant Exchange rate",IF(B.Premiums_DATA!M147=0,0,B.Premiums_DATA!M147/ECO!W76))))</f>
        <v>0</v>
      </c>
      <c r="O119" s="75">
        <f>IF($C$4="National Currency",IF(B.Premiums_DATA!N147=0,0,B.Premiums_DATA!N147),IF($C$4="Current Exchange rate",IF(B.Premiums_DATA!N147=0,0,B.Premiums_DATA!N147/ECO!X41),IF($C$4="Constant Exchange rate",IF(B.Premiums_DATA!N147=0,0,B.Premiums_DATA!N147/ECO!X76))))</f>
        <v>0</v>
      </c>
      <c r="P119" s="75"/>
      <c r="Q119" s="48">
        <f t="shared" si="13"/>
        <v>0</v>
      </c>
      <c r="R119" s="48" t="str">
        <f t="shared" si="14"/>
        <v>-</v>
      </c>
      <c r="S119" s="48" t="str">
        <f t="shared" si="15"/>
        <v>-</v>
      </c>
    </row>
    <row r="120" spans="3:19" ht="15.75" thickBot="1" x14ac:dyDescent="0.3">
      <c r="C120" s="258"/>
      <c r="D120" s="259"/>
      <c r="E120" s="55" t="s">
        <v>85</v>
      </c>
      <c r="F120" s="64">
        <f>SUM(F88:F119)</f>
        <v>400.19294743845643</v>
      </c>
      <c r="G120" s="64">
        <f t="shared" ref="G120:O120" si="16">SUM(G88:G119)</f>
        <v>1760.7175648702596</v>
      </c>
      <c r="H120" s="64">
        <f t="shared" si="16"/>
        <v>1876.0269080985479</v>
      </c>
      <c r="I120" s="64">
        <f t="shared" si="16"/>
        <v>1808.746991424802</v>
      </c>
      <c r="J120" s="64">
        <f t="shared" si="16"/>
        <v>1955.4359508092416</v>
      </c>
      <c r="K120" s="64">
        <f t="shared" si="16"/>
        <v>2103.4918824216252</v>
      </c>
      <c r="L120" s="64">
        <f t="shared" si="16"/>
        <v>581.66062377164144</v>
      </c>
      <c r="M120" s="64">
        <f t="shared" si="16"/>
        <v>662.06036659231097</v>
      </c>
      <c r="N120" s="64">
        <f t="shared" si="16"/>
        <v>846.24256153325553</v>
      </c>
      <c r="O120" s="64">
        <f t="shared" si="16"/>
        <v>601.59542676324747</v>
      </c>
      <c r="P120" s="64"/>
      <c r="Q120" s="48">
        <f t="shared" si="13"/>
        <v>1</v>
      </c>
    </row>
    <row r="121" spans="3:19" ht="16.5" thickTop="1" thickBot="1" x14ac:dyDescent="0.3">
      <c r="C121" s="260"/>
      <c r="D121" s="261"/>
      <c r="E121" s="57" t="s">
        <v>86</v>
      </c>
      <c r="F121" s="64">
        <v>400.19293212890625</v>
      </c>
      <c r="G121" s="64">
        <v>1760.717529296875</v>
      </c>
      <c r="H121" s="64">
        <v>1866.70947265625</v>
      </c>
      <c r="I121" s="64">
        <v>1791.9276123046875</v>
      </c>
      <c r="J121" s="64">
        <v>1941.95849609375</v>
      </c>
      <c r="K121" s="64">
        <v>2087.755859375</v>
      </c>
      <c r="L121" s="64">
        <v>557.898681640625</v>
      </c>
      <c r="M121" s="64">
        <v>637.34320068359375</v>
      </c>
      <c r="N121" s="64">
        <v>748.818359375</v>
      </c>
      <c r="O121" s="64">
        <v>564.06219482421875</v>
      </c>
      <c r="P121" s="64"/>
      <c r="Q121" s="48">
        <f t="shared" si="13"/>
        <v>0.93761050987211114</v>
      </c>
      <c r="R121" s="48">
        <f>IF(OR(O121=0,N121=0),"-",O121/N121-1)</f>
        <v>-0.24673028143298692</v>
      </c>
      <c r="S121" s="48">
        <f>IF(OR(O121=0,F121=0),"-",O121/F121-1)</f>
        <v>0.40947565421402432</v>
      </c>
    </row>
    <row r="122" spans="3:19" ht="15.75" thickTop="1" x14ac:dyDescent="0.25">
      <c r="E122" s="57" t="s">
        <v>87</v>
      </c>
      <c r="F122" s="85"/>
      <c r="G122" s="85">
        <f>G121/F121-1</f>
        <v>3.3996717281596815</v>
      </c>
      <c r="H122" s="85">
        <f t="shared" ref="H122:O122" si="17">H121/G121-1</f>
        <v>6.0198153080069483E-2</v>
      </c>
      <c r="I122" s="85">
        <f t="shared" si="17"/>
        <v>-4.0060792237343157E-2</v>
      </c>
      <c r="J122" s="85">
        <f t="shared" si="17"/>
        <v>8.372597350408606E-2</v>
      </c>
      <c r="K122" s="85">
        <f t="shared" si="17"/>
        <v>7.5077486761185419E-2</v>
      </c>
      <c r="L122" s="85">
        <f t="shared" si="17"/>
        <v>-0.73277589947339905</v>
      </c>
      <c r="M122" s="85">
        <f t="shared" si="17"/>
        <v>0.14239954611354255</v>
      </c>
      <c r="N122" s="85">
        <f t="shared" si="17"/>
        <v>0.17490601385853277</v>
      </c>
      <c r="O122" s="85">
        <f t="shared" si="17"/>
        <v>-0.24673028143298692</v>
      </c>
      <c r="P122" s="86"/>
    </row>
    <row r="126" spans="3:19" ht="18.75" x14ac:dyDescent="0.15">
      <c r="C126" s="264" t="s">
        <v>224</v>
      </c>
      <c r="D126" s="265"/>
      <c r="E126" s="272" t="s">
        <v>132</v>
      </c>
      <c r="F126" s="273"/>
      <c r="G126" s="273"/>
      <c r="H126" s="273"/>
      <c r="I126" s="273"/>
      <c r="J126" s="273"/>
      <c r="K126" s="273"/>
      <c r="L126" s="273"/>
      <c r="M126" s="273"/>
      <c r="N126" s="273"/>
      <c r="O126" s="273"/>
      <c r="P126" s="273"/>
      <c r="Q126" s="273"/>
      <c r="R126" s="273"/>
      <c r="S126" s="274"/>
    </row>
    <row r="127" spans="3:19" ht="15" x14ac:dyDescent="0.15">
      <c r="C127" s="262" t="s">
        <v>93</v>
      </c>
      <c r="D127" s="263"/>
      <c r="E127" s="110">
        <v>4</v>
      </c>
      <c r="F127" s="111">
        <v>2004</v>
      </c>
      <c r="G127" s="111">
        <f t="shared" ref="G127:P127" si="18">F127+1</f>
        <v>2005</v>
      </c>
      <c r="H127" s="111">
        <f t="shared" si="18"/>
        <v>2006</v>
      </c>
      <c r="I127" s="111">
        <f t="shared" si="18"/>
        <v>2007</v>
      </c>
      <c r="J127" s="111">
        <f t="shared" si="18"/>
        <v>2008</v>
      </c>
      <c r="K127" s="111">
        <f t="shared" si="18"/>
        <v>2009</v>
      </c>
      <c r="L127" s="111">
        <f t="shared" si="18"/>
        <v>2010</v>
      </c>
      <c r="M127" s="111">
        <f t="shared" si="18"/>
        <v>2011</v>
      </c>
      <c r="N127" s="111">
        <f t="shared" si="18"/>
        <v>2012</v>
      </c>
      <c r="O127" s="120">
        <f t="shared" si="18"/>
        <v>2013</v>
      </c>
      <c r="P127" s="120">
        <f t="shared" si="18"/>
        <v>2014</v>
      </c>
      <c r="Q127" s="193" t="s">
        <v>91</v>
      </c>
      <c r="R127" s="46" t="s">
        <v>88</v>
      </c>
      <c r="S127" s="47" t="s">
        <v>89</v>
      </c>
    </row>
    <row r="128" spans="3:19" ht="15" x14ac:dyDescent="0.25">
      <c r="C128" s="256"/>
      <c r="D128" s="257"/>
      <c r="E128" s="45" t="s">
        <v>0</v>
      </c>
      <c r="F128" s="73">
        <f>IF($C$4="National Currency",IF(B.Premiums_DATA!E188=0,0,B.Premiums_DATA!E188),IF($C$4="Current Exchange rate",IF(B.Premiums_DATA!E188=0,0,B.Premiums_DATA!E188/ECO!O10),IF($C$4="Constant Exchange rate",IF(B.Premiums_DATA!E188=0,0,B.Premiums_DATA!E188/ECO!O45))))</f>
        <v>0</v>
      </c>
      <c r="G128" s="73">
        <f>IF($C$4="National Currency",IF(B.Premiums_DATA!F188=0,0,B.Premiums_DATA!F188),IF($C$4="Current Exchange rate",IF(B.Premiums_DATA!F188=0,0,B.Premiums_DATA!F188/ECO!P10),IF($C$4="Constant Exchange rate",IF(B.Premiums_DATA!F188=0,0,B.Premiums_DATA!F188/ECO!P45))))</f>
        <v>0</v>
      </c>
      <c r="H128" s="73">
        <f>IF($C$4="National Currency",IF(B.Premiums_DATA!G188=0,0,B.Premiums_DATA!G188),IF($C$4="Current Exchange rate",IF(B.Premiums_DATA!G188=0,0,B.Premiums_DATA!G188/ECO!Q10),IF($C$4="Constant Exchange rate",IF(B.Premiums_DATA!G188=0,0,B.Premiums_DATA!G188/ECO!Q45))))</f>
        <v>0</v>
      </c>
      <c r="I128" s="73">
        <f>IF($C$4="National Currency",IF(B.Premiums_DATA!H188=0,0,B.Premiums_DATA!H188),IF($C$4="Current Exchange rate",IF(B.Premiums_DATA!H188=0,0,B.Premiums_DATA!H188/ECO!R10),IF($C$4="Constant Exchange rate",IF(B.Premiums_DATA!H188=0,0,B.Premiums_DATA!H188/ECO!R45))))</f>
        <v>0</v>
      </c>
      <c r="J128" s="73">
        <f>IF($C$4="National Currency",IF(B.Premiums_DATA!I188=0,0,B.Premiums_DATA!I188),IF($C$4="Current Exchange rate",IF(B.Premiums_DATA!I188=0,0,B.Premiums_DATA!I188/ECO!S10),IF($C$4="Constant Exchange rate",IF(B.Premiums_DATA!I188=0,0,B.Premiums_DATA!I188/ECO!S45))))</f>
        <v>0</v>
      </c>
      <c r="K128" s="73">
        <f>IF($C$4="National Currency",IF(B.Premiums_DATA!J188=0,0,B.Premiums_DATA!J188),IF($C$4="Current Exchange rate",IF(B.Premiums_DATA!J188=0,0,B.Premiums_DATA!J188/ECO!T10),IF($C$4="Constant Exchange rate",IF(B.Premiums_DATA!J188=0,0,B.Premiums_DATA!J188/ECO!T45))))</f>
        <v>0</v>
      </c>
      <c r="L128" s="73">
        <f>IF($C$4="National Currency",IF(B.Premiums_DATA!K188=0,0,B.Premiums_DATA!K188),IF($C$4="Current Exchange rate",IF(B.Premiums_DATA!K188=0,0,B.Premiums_DATA!K188/ECO!U10),IF($C$4="Constant Exchange rate",IF(B.Premiums_DATA!K188=0,0,B.Premiums_DATA!K188/ECO!U45))))</f>
        <v>0</v>
      </c>
      <c r="M128" s="73">
        <f>IF($C$4="National Currency",IF(B.Premiums_DATA!L188=0,0,B.Premiums_DATA!L188),IF($C$4="Current Exchange rate",IF(B.Premiums_DATA!L188=0,0,B.Premiums_DATA!L188/ECO!V10),IF($C$4="Constant Exchange rate",IF(B.Premiums_DATA!L188=0,0,B.Premiums_DATA!L188/ECO!V45))))</f>
        <v>0</v>
      </c>
      <c r="N128" s="73">
        <f>IF($C$4="National Currency",IF(B.Premiums_DATA!M188=0,0,B.Premiums_DATA!M188),IF($C$4="Current Exchange rate",IF(B.Premiums_DATA!M188=0,0,B.Premiums_DATA!M188/ECO!W10),IF($C$4="Constant Exchange rate",IF(B.Premiums_DATA!M188=0,0,B.Premiums_DATA!M188/ECO!W45))))</f>
        <v>0</v>
      </c>
      <c r="O128" s="73">
        <f>IF($C$4="National Currency",IF(B.Premiums_DATA!N188=0,0,B.Premiums_DATA!N188),IF($C$4="Current Exchange rate",IF(B.Premiums_DATA!N188=0,0,B.Premiums_DATA!N188/ECO!X10),IF($C$4="Constant Exchange rate",IF(B.Premiums_DATA!N188=0,0,B.Premiums_DATA!N188/ECO!X45))))</f>
        <v>0</v>
      </c>
      <c r="P128" s="73"/>
      <c r="Q128" s="48">
        <f>O128/$O$160</f>
        <v>0</v>
      </c>
      <c r="R128" s="48" t="str">
        <f>IF(OR(O128=0, N128=0),"-",O128/N128-1)</f>
        <v>-</v>
      </c>
      <c r="S128" s="48" t="str">
        <f>IF(OR(O128=0, F128=0),"-",O128/F128-1)</f>
        <v>-</v>
      </c>
    </row>
    <row r="129" spans="3:19" ht="15" x14ac:dyDescent="0.25">
      <c r="C129" s="256"/>
      <c r="D129" s="257"/>
      <c r="E129" s="45" t="s">
        <v>1</v>
      </c>
      <c r="F129" s="74">
        <f>IF($C$4="National Currency",IF(B.Premiums_DATA!E189=0,0,B.Premiums_DATA!E189),IF($C$4="Current Exchange rate",IF(B.Premiums_DATA!E189=0,0,B.Premiums_DATA!E189/ECO!O11),IF($C$4="Constant Exchange rate",IF(B.Premiums_DATA!E189=0,0,B.Premiums_DATA!E189/ECO!O46))))</f>
        <v>0</v>
      </c>
      <c r="G129" s="74">
        <f>IF($C$4="National Currency",IF(B.Premiums_DATA!F189=0,0,B.Premiums_DATA!F189),IF($C$4="Current Exchange rate",IF(B.Premiums_DATA!F189=0,0,B.Premiums_DATA!F189/ECO!P11),IF($C$4="Constant Exchange rate",IF(B.Premiums_DATA!F189=0,0,B.Premiums_DATA!F189/ECO!P46))))</f>
        <v>0</v>
      </c>
      <c r="H129" s="74">
        <f>IF($C$4="National Currency",IF(B.Premiums_DATA!G189=0,0,B.Premiums_DATA!G189),IF($C$4="Current Exchange rate",IF(B.Premiums_DATA!G189=0,0,B.Premiums_DATA!G189/ECO!Q11),IF($C$4="Constant Exchange rate",IF(B.Premiums_DATA!G189=0,0,B.Premiums_DATA!G189/ECO!Q46))))</f>
        <v>0</v>
      </c>
      <c r="I129" s="74">
        <f>IF($C$4="National Currency",IF(B.Premiums_DATA!H189=0,0,B.Premiums_DATA!H189),IF($C$4="Current Exchange rate",IF(B.Premiums_DATA!H189=0,0,B.Premiums_DATA!H189/ECO!R11),IF($C$4="Constant Exchange rate",IF(B.Premiums_DATA!H189=0,0,B.Premiums_DATA!H189/ECO!R46))))</f>
        <v>0</v>
      </c>
      <c r="J129" s="74">
        <f>IF($C$4="National Currency",IF(B.Premiums_DATA!I189=0,0,B.Premiums_DATA!I189),IF($C$4="Current Exchange rate",IF(B.Premiums_DATA!I189=0,0,B.Premiums_DATA!I189/ECO!S11),IF($C$4="Constant Exchange rate",IF(B.Premiums_DATA!I189=0,0,B.Premiums_DATA!I189/ECO!S46))))</f>
        <v>0</v>
      </c>
      <c r="K129" s="74">
        <f>IF($C$4="National Currency",IF(B.Premiums_DATA!J189=0,0,B.Premiums_DATA!J189),IF($C$4="Current Exchange rate",IF(B.Premiums_DATA!J189=0,0,B.Premiums_DATA!J189/ECO!T11),IF($C$4="Constant Exchange rate",IF(B.Premiums_DATA!J189=0,0,B.Premiums_DATA!J189/ECO!T46))))</f>
        <v>0</v>
      </c>
      <c r="L129" s="74">
        <f>IF($C$4="National Currency",IF(B.Premiums_DATA!K189=0,0,B.Premiums_DATA!K189),IF($C$4="Current Exchange rate",IF(B.Premiums_DATA!K189=0,0,B.Premiums_DATA!K189/ECO!U11),IF($C$4="Constant Exchange rate",IF(B.Premiums_DATA!K189=0,0,B.Premiums_DATA!K189/ECO!U46))))</f>
        <v>0</v>
      </c>
      <c r="M129" s="74">
        <f>IF($C$4="National Currency",IF(B.Premiums_DATA!L189=0,0,B.Premiums_DATA!L189),IF($C$4="Current Exchange rate",IF(B.Premiums_DATA!L189=0,0,B.Premiums_DATA!L189/ECO!V11),IF($C$4="Constant Exchange rate",IF(B.Premiums_DATA!L189=0,0,B.Premiums_DATA!L189/ECO!V46))))</f>
        <v>523.590371</v>
      </c>
      <c r="N129" s="74">
        <f>IF($C$4="National Currency",IF(B.Premiums_DATA!M189=0,0,B.Premiums_DATA!M189),IF($C$4="Current Exchange rate",IF(B.Premiums_DATA!M189=0,0,B.Premiums_DATA!M189/ECO!W11),IF($C$4="Constant Exchange rate",IF(B.Premiums_DATA!M189=0,0,B.Premiums_DATA!M189/ECO!W46))))</f>
        <v>461.54177600000003</v>
      </c>
      <c r="O129" s="74">
        <f>IF($C$4="National Currency",IF(B.Premiums_DATA!N189=0,0,B.Premiums_DATA!N189),IF($C$4="Current Exchange rate",IF(B.Premiums_DATA!N189=0,0,B.Premiums_DATA!N189/ECO!X11),IF($C$4="Constant Exchange rate",IF(B.Premiums_DATA!N189=0,0,B.Premiums_DATA!N189/ECO!X46))))</f>
        <v>482.08832999999998</v>
      </c>
      <c r="P129" s="74"/>
      <c r="Q129" s="48">
        <f t="shared" ref="Q129:Q161" si="19">O129/$O$160</f>
        <v>3.0919127351718444E-2</v>
      </c>
      <c r="R129" s="48">
        <f t="shared" ref="R129:R159" si="20">IF(OR(O129=0, N129=0),"-",O129/N129-1)</f>
        <v>4.4517213973713998E-2</v>
      </c>
      <c r="S129" s="48" t="str">
        <f t="shared" ref="S129:S159" si="21">IF(OR(O129=0, F129=0),"-",O129/F129-1)</f>
        <v>-</v>
      </c>
    </row>
    <row r="130" spans="3:19" ht="15" x14ac:dyDescent="0.25">
      <c r="C130" s="256"/>
      <c r="D130" s="257"/>
      <c r="E130" s="45" t="s">
        <v>2</v>
      </c>
      <c r="F130" s="74">
        <f>IF($C$4="National Currency",IF(B.Premiums_DATA!E190=0,0,B.Premiums_DATA!E190),IF($C$4="Current Exchange rate",IF(B.Premiums_DATA!E190=0,0,B.Premiums_DATA!E190/ECO!O12),IF($C$4="Constant Exchange rate",IF(B.Premiums_DATA!E190=0,0,B.Premiums_DATA!E190/ECO!O47))))</f>
        <v>0</v>
      </c>
      <c r="G130" s="74">
        <f>IF($C$4="National Currency",IF(B.Premiums_DATA!F190=0,0,B.Premiums_DATA!F190),IF($C$4="Current Exchange rate",IF(B.Premiums_DATA!F190=0,0,B.Premiums_DATA!F190/ECO!P12),IF($C$4="Constant Exchange rate",IF(B.Premiums_DATA!F190=0,0,B.Premiums_DATA!F190/ECO!P47))))</f>
        <v>0</v>
      </c>
      <c r="H130" s="74">
        <f>IF($C$4="National Currency",IF(B.Premiums_DATA!G190=0,0,B.Premiums_DATA!G190),IF($C$4="Current Exchange rate",IF(B.Premiums_DATA!G190=0,0,B.Premiums_DATA!G190/ECO!Q12),IF($C$4="Constant Exchange rate",IF(B.Premiums_DATA!G190=0,0,B.Premiums_DATA!G190/ECO!Q47))))</f>
        <v>0</v>
      </c>
      <c r="I130" s="74">
        <f>IF($C$4="National Currency",IF(B.Premiums_DATA!H190=0,0,B.Premiums_DATA!H190),IF($C$4="Current Exchange rate",IF(B.Premiums_DATA!H190=0,0,B.Premiums_DATA!H190/ECO!R12),IF($C$4="Constant Exchange rate",IF(B.Premiums_DATA!H190=0,0,B.Premiums_DATA!H190/ECO!R47))))</f>
        <v>0</v>
      </c>
      <c r="J130" s="74">
        <f>IF($C$4="National Currency",IF(B.Premiums_DATA!I190=0,0,B.Premiums_DATA!I190),IF($C$4="Current Exchange rate",IF(B.Premiums_DATA!I190=0,0,B.Premiums_DATA!I190/ECO!S12),IF($C$4="Constant Exchange rate",IF(B.Premiums_DATA!I190=0,0,B.Premiums_DATA!I190/ECO!S47))))</f>
        <v>0</v>
      </c>
      <c r="K130" s="74">
        <f>IF($C$4="National Currency",IF(B.Premiums_DATA!J190=0,0,B.Premiums_DATA!J190),IF($C$4="Current Exchange rate",IF(B.Premiums_DATA!J190=0,0,B.Premiums_DATA!J190/ECO!T12),IF($C$4="Constant Exchange rate",IF(B.Premiums_DATA!J190=0,0,B.Premiums_DATA!J190/ECO!T47))))</f>
        <v>0</v>
      </c>
      <c r="L130" s="74">
        <f>IF($C$4="National Currency",IF(B.Premiums_DATA!K190=0,0,B.Premiums_DATA!K190),IF($C$4="Current Exchange rate",IF(B.Premiums_DATA!K190=0,0,B.Premiums_DATA!K190/ECO!U12),IF($C$4="Constant Exchange rate",IF(B.Premiums_DATA!K190=0,0,B.Premiums_DATA!K190/ECO!U47))))</f>
        <v>0</v>
      </c>
      <c r="M130" s="74">
        <f>IF($C$4="National Currency",IF(B.Premiums_DATA!L190=0,0,B.Premiums_DATA!L190),IF($C$4="Current Exchange rate",IF(B.Premiums_DATA!L190=0,0,B.Premiums_DATA!L190/ECO!V12),IF($C$4="Constant Exchange rate",IF(B.Premiums_DATA!L190=0,0,B.Premiums_DATA!L190/ECO!V47))))</f>
        <v>0</v>
      </c>
      <c r="N130" s="74">
        <f>IF($C$4="National Currency",IF(B.Premiums_DATA!M190=0,0,B.Premiums_DATA!M190),IF($C$4="Current Exchange rate",IF(B.Premiums_DATA!M190=0,0,B.Premiums_DATA!M190/ECO!W12),IF($C$4="Constant Exchange rate",IF(B.Premiums_DATA!M190=0,0,B.Premiums_DATA!M190/ECO!W47))))</f>
        <v>0</v>
      </c>
      <c r="O130" s="74">
        <f>IF($C$4="National Currency",IF(B.Premiums_DATA!N190=0,0,B.Premiums_DATA!N190),IF($C$4="Current Exchange rate",IF(B.Premiums_DATA!N190=0,0,B.Premiums_DATA!N190/ECO!X12),IF($C$4="Constant Exchange rate",IF(B.Premiums_DATA!N190=0,0,B.Premiums_DATA!N190/ECO!X47))))</f>
        <v>0</v>
      </c>
      <c r="P130" s="74"/>
      <c r="Q130" s="48">
        <f t="shared" si="19"/>
        <v>0</v>
      </c>
      <c r="R130" s="48" t="str">
        <f t="shared" si="20"/>
        <v>-</v>
      </c>
      <c r="S130" s="48" t="str">
        <f t="shared" si="21"/>
        <v>-</v>
      </c>
    </row>
    <row r="131" spans="3:19" ht="15" x14ac:dyDescent="0.25">
      <c r="C131" s="256"/>
      <c r="D131" s="257"/>
      <c r="E131" s="45" t="s">
        <v>3</v>
      </c>
      <c r="F131" s="74">
        <f>IF($C$4="National Currency",IF(B.Premiums_DATA!E191=0,0,B.Premiums_DATA!E191),IF($C$4="Current Exchange rate",IF(B.Premiums_DATA!E191=0,0,B.Premiums_DATA!E191/ECO!O13),IF($C$4="Constant Exchange rate",IF(B.Premiums_DATA!E191=0,0,B.Premiums_DATA!E191/ECO!O48))))</f>
        <v>0</v>
      </c>
      <c r="G131" s="74">
        <f>IF($C$4="National Currency",IF(B.Premiums_DATA!F191=0,0,B.Premiums_DATA!F191),IF($C$4="Current Exchange rate",IF(B.Premiums_DATA!F191=0,0,B.Premiums_DATA!F191/ECO!P13),IF($C$4="Constant Exchange rate",IF(B.Premiums_DATA!F191=0,0,B.Premiums_DATA!F191/ECO!P48))))</f>
        <v>0</v>
      </c>
      <c r="H131" s="74">
        <f>IF($C$4="National Currency",IF(B.Premiums_DATA!G191=0,0,B.Premiums_DATA!G191),IF($C$4="Current Exchange rate",IF(B.Premiums_DATA!G191=0,0,B.Premiums_DATA!G191/ECO!Q13),IF($C$4="Constant Exchange rate",IF(B.Premiums_DATA!G191=0,0,B.Premiums_DATA!G191/ECO!Q48))))</f>
        <v>0</v>
      </c>
      <c r="I131" s="74">
        <f>IF($C$4="National Currency",IF(B.Premiums_DATA!H191=0,0,B.Premiums_DATA!H191),IF($C$4="Current Exchange rate",IF(B.Premiums_DATA!H191=0,0,B.Premiums_DATA!H191/ECO!R13),IF($C$4="Constant Exchange rate",IF(B.Premiums_DATA!H191=0,0,B.Premiums_DATA!H191/ECO!R48))))</f>
        <v>0</v>
      </c>
      <c r="J131" s="74">
        <f>IF($C$4="National Currency",IF(B.Premiums_DATA!I191=0,0,B.Premiums_DATA!I191),IF($C$4="Current Exchange rate",IF(B.Premiums_DATA!I191=0,0,B.Premiums_DATA!I191/ECO!S13),IF($C$4="Constant Exchange rate",IF(B.Premiums_DATA!I191=0,0,B.Premiums_DATA!I191/ECO!S48))))</f>
        <v>0</v>
      </c>
      <c r="K131" s="74">
        <f>IF($C$4="National Currency",IF(B.Premiums_DATA!J191=0,0,B.Premiums_DATA!J191),IF($C$4="Current Exchange rate",IF(B.Premiums_DATA!J191=0,0,B.Premiums_DATA!J191/ECO!T13),IF($C$4="Constant Exchange rate",IF(B.Premiums_DATA!J191=0,0,B.Premiums_DATA!J191/ECO!T48))))</f>
        <v>0</v>
      </c>
      <c r="L131" s="74">
        <f>IF($C$4="National Currency",IF(B.Premiums_DATA!K191=0,0,B.Premiums_DATA!K191),IF($C$4="Current Exchange rate",IF(B.Premiums_DATA!K191=0,0,B.Premiums_DATA!K191/ECO!U13),IF($C$4="Constant Exchange rate",IF(B.Premiums_DATA!K191=0,0,B.Premiums_DATA!K191/ECO!U48))))</f>
        <v>0</v>
      </c>
      <c r="M131" s="74">
        <f>IF($C$4="National Currency",IF(B.Premiums_DATA!L191=0,0,B.Premiums_DATA!L191),IF($C$4="Current Exchange rate",IF(B.Premiums_DATA!L191=0,0,B.Premiums_DATA!L191/ECO!V13),IF($C$4="Constant Exchange rate",IF(B.Premiums_DATA!L191=0,0,B.Premiums_DATA!L191/ECO!V48))))</f>
        <v>0</v>
      </c>
      <c r="N131" s="74">
        <f>IF($C$4="National Currency",IF(B.Premiums_DATA!M191=0,0,B.Premiums_DATA!M191),IF($C$4="Current Exchange rate",IF(B.Premiums_DATA!M191=0,0,B.Premiums_DATA!M191/ECO!W13),IF($C$4="Constant Exchange rate",IF(B.Premiums_DATA!M191=0,0,B.Premiums_DATA!M191/ECO!W48))))</f>
        <v>0</v>
      </c>
      <c r="O131" s="74">
        <f>IF($C$4="National Currency",IF(B.Premiums_DATA!N191=0,0,B.Premiums_DATA!N191),IF($C$4="Current Exchange rate",IF(B.Premiums_DATA!N191=0,0,B.Premiums_DATA!N191/ECO!X13),IF($C$4="Constant Exchange rate",IF(B.Premiums_DATA!N191=0,0,B.Premiums_DATA!N191/ECO!X48))))</f>
        <v>0</v>
      </c>
      <c r="P131" s="74"/>
      <c r="Q131" s="48">
        <f t="shared" si="19"/>
        <v>0</v>
      </c>
      <c r="R131" s="48" t="str">
        <f t="shared" si="20"/>
        <v>-</v>
      </c>
      <c r="S131" s="48" t="str">
        <f t="shared" si="21"/>
        <v>-</v>
      </c>
    </row>
    <row r="132" spans="3:19" ht="15" x14ac:dyDescent="0.25">
      <c r="C132" s="256"/>
      <c r="D132" s="257"/>
      <c r="E132" s="45" t="s">
        <v>4</v>
      </c>
      <c r="F132" s="74">
        <f>IF($C$4="National Currency",IF(B.Premiums_DATA!E192=0,0,B.Premiums_DATA!E192),IF($C$4="Current Exchange rate",IF(B.Premiums_DATA!E192=0,0,B.Premiums_DATA!E192/ECO!O14),IF($C$4="Constant Exchange rate",IF(B.Premiums_DATA!E192=0,0,B.Premiums_DATA!E192/ECO!O49))))</f>
        <v>0</v>
      </c>
      <c r="G132" s="74">
        <f>IF($C$4="National Currency",IF(B.Premiums_DATA!F192=0,0,B.Premiums_DATA!F192),IF($C$4="Current Exchange rate",IF(B.Premiums_DATA!F192=0,0,B.Premiums_DATA!F192/ECO!P14),IF($C$4="Constant Exchange rate",IF(B.Premiums_DATA!F192=0,0,B.Premiums_DATA!F192/ECO!P49))))</f>
        <v>0</v>
      </c>
      <c r="H132" s="74">
        <f>IF($C$4="National Currency",IF(B.Premiums_DATA!G192=0,0,B.Premiums_DATA!G192),IF($C$4="Current Exchange rate",IF(B.Premiums_DATA!G192=0,0,B.Premiums_DATA!G192/ECO!Q14),IF($C$4="Constant Exchange rate",IF(B.Premiums_DATA!G192=0,0,B.Premiums_DATA!G192/ECO!Q49))))</f>
        <v>0</v>
      </c>
      <c r="I132" s="74">
        <f>IF($C$4="National Currency",IF(B.Premiums_DATA!H192=0,0,B.Premiums_DATA!H192),IF($C$4="Current Exchange rate",IF(B.Premiums_DATA!H192=0,0,B.Premiums_DATA!H192/ECO!R14),IF($C$4="Constant Exchange rate",IF(B.Premiums_DATA!H192=0,0,B.Premiums_DATA!H192/ECO!R49))))</f>
        <v>0</v>
      </c>
      <c r="J132" s="74">
        <f>IF($C$4="National Currency",IF(B.Premiums_DATA!I192=0,0,B.Premiums_DATA!I192),IF($C$4="Current Exchange rate",IF(B.Premiums_DATA!I192=0,0,B.Premiums_DATA!I192/ECO!S14),IF($C$4="Constant Exchange rate",IF(B.Premiums_DATA!I192=0,0,B.Premiums_DATA!I192/ECO!S49))))</f>
        <v>0</v>
      </c>
      <c r="K132" s="74">
        <f>IF($C$4="National Currency",IF(B.Premiums_DATA!J192=0,0,B.Premiums_DATA!J192),IF($C$4="Current Exchange rate",IF(B.Premiums_DATA!J192=0,0,B.Premiums_DATA!J192/ECO!T14),IF($C$4="Constant Exchange rate",IF(B.Premiums_DATA!J192=0,0,B.Premiums_DATA!J192/ECO!T49))))</f>
        <v>0</v>
      </c>
      <c r="L132" s="74">
        <f>IF($C$4="National Currency",IF(B.Premiums_DATA!K192=0,0,B.Premiums_DATA!K192),IF($C$4="Current Exchange rate",IF(B.Premiums_DATA!K192=0,0,B.Premiums_DATA!K192/ECO!U14),IF($C$4="Constant Exchange rate",IF(B.Premiums_DATA!K192=0,0,B.Premiums_DATA!K192/ECO!U49))))</f>
        <v>0</v>
      </c>
      <c r="M132" s="74">
        <f>IF($C$4="National Currency",IF(B.Premiums_DATA!L192=0,0,B.Premiums_DATA!L192),IF($C$4="Current Exchange rate",IF(B.Premiums_DATA!L192=0,0,B.Premiums_DATA!L192/ECO!V14),IF($C$4="Constant Exchange rate",IF(B.Premiums_DATA!L192=0,0,B.Premiums_DATA!L192/ECO!V49))))</f>
        <v>0</v>
      </c>
      <c r="N132" s="74">
        <f>IF($C$4="National Currency",IF(B.Premiums_DATA!M192=0,0,B.Premiums_DATA!M192),IF($C$4="Current Exchange rate",IF(B.Premiums_DATA!M192=0,0,B.Premiums_DATA!M192/ECO!W14),IF($C$4="Constant Exchange rate",IF(B.Premiums_DATA!M192=0,0,B.Premiums_DATA!M192/ECO!W49))))</f>
        <v>0</v>
      </c>
      <c r="O132" s="74">
        <f>IF($C$4="National Currency",IF(B.Premiums_DATA!N192=0,0,B.Premiums_DATA!N192),IF($C$4="Current Exchange rate",IF(B.Premiums_DATA!N192=0,0,B.Premiums_DATA!N192/ECO!X14),IF($C$4="Constant Exchange rate",IF(B.Premiums_DATA!N192=0,0,B.Premiums_DATA!N192/ECO!X49))))</f>
        <v>0</v>
      </c>
      <c r="P132" s="74"/>
      <c r="Q132" s="48">
        <f t="shared" si="19"/>
        <v>0</v>
      </c>
      <c r="R132" s="48" t="str">
        <f t="shared" si="20"/>
        <v>-</v>
      </c>
      <c r="S132" s="48" t="str">
        <f t="shared" si="21"/>
        <v>-</v>
      </c>
    </row>
    <row r="133" spans="3:19" ht="15" x14ac:dyDescent="0.25">
      <c r="C133" s="256"/>
      <c r="D133" s="257"/>
      <c r="E133" s="45" t="s">
        <v>5</v>
      </c>
      <c r="F133" s="74">
        <f>IF($C$4="National Currency",IF(B.Premiums_DATA!E193=0,0,B.Premiums_DATA!E193),IF($C$4="Current Exchange rate",IF(B.Premiums_DATA!E193=0,0,B.Premiums_DATA!E193/ECO!O15),IF($C$4="Constant Exchange rate",IF(B.Premiums_DATA!E193=0,0,B.Premiums_DATA!E193/ECO!O50))))</f>
        <v>8.5451595457003791</v>
      </c>
      <c r="G133" s="74">
        <f>IF($C$4="National Currency",IF(B.Premiums_DATA!F193=0,0,B.Premiums_DATA!F193),IF($C$4="Current Exchange rate",IF(B.Premiums_DATA!F193=0,0,B.Premiums_DATA!F193/ECO!P15),IF($C$4="Constant Exchange rate",IF(B.Premiums_DATA!F193=0,0,B.Premiums_DATA!F193/ECO!P50))))</f>
        <v>8.5451595457003791</v>
      </c>
      <c r="H133" s="74">
        <f>IF($C$4="National Currency",IF(B.Premiums_DATA!G193=0,0,B.Premiums_DATA!G193),IF($C$4="Current Exchange rate",IF(B.Premiums_DATA!G193=0,0,B.Premiums_DATA!G193/ECO!Q15),IF($C$4="Constant Exchange rate",IF(B.Premiums_DATA!G193=0,0,B.Premiums_DATA!G193/ECO!Q50))))</f>
        <v>9.6989363619974771</v>
      </c>
      <c r="I133" s="74">
        <f>IF($C$4="National Currency",IF(B.Premiums_DATA!H193=0,0,B.Premiums_DATA!H193),IF($C$4="Current Exchange rate",IF(B.Premiums_DATA!H193=0,0,B.Premiums_DATA!H193/ECO!R15),IF($C$4="Constant Exchange rate",IF(B.Premiums_DATA!H193=0,0,B.Premiums_DATA!H193/ECO!R50))))</f>
        <v>11.645934739498829</v>
      </c>
      <c r="J133" s="74">
        <f>IF($C$4="National Currency",IF(B.Premiums_DATA!I193=0,0,B.Premiums_DATA!I193),IF($C$4="Current Exchange rate",IF(B.Premiums_DATA!I193=0,0,B.Premiums_DATA!I193/ECO!S15),IF($C$4="Constant Exchange rate",IF(B.Premiums_DATA!I193=0,0,B.Premiums_DATA!I193/ECO!S50))))</f>
        <v>15.251487290427258</v>
      </c>
      <c r="K133" s="74">
        <f>IF($C$4="National Currency",IF(B.Premiums_DATA!J193=0,0,B.Premiums_DATA!J193),IF($C$4="Current Exchange rate",IF(B.Premiums_DATA!J193=0,0,B.Premiums_DATA!J193/ECO!T15),IF($C$4="Constant Exchange rate",IF(B.Premiums_DATA!J193=0,0,B.Premiums_DATA!J193/ECO!T50))))</f>
        <v>18.280151433207138</v>
      </c>
      <c r="L133" s="74">
        <f>IF($C$4="National Currency",IF(B.Premiums_DATA!K193=0,0,B.Premiums_DATA!K193),IF($C$4="Current Exchange rate",IF(B.Premiums_DATA!K193=0,0,B.Premiums_DATA!K193/ECO!U15),IF($C$4="Constant Exchange rate",IF(B.Premiums_DATA!K193=0,0,B.Premiums_DATA!K193/ECO!U50))))</f>
        <v>22.354425815756265</v>
      </c>
      <c r="M133" s="74">
        <f>IF($C$4="National Currency",IF(B.Premiums_DATA!L193=0,0,B.Premiums_DATA!L193),IF($C$4="Current Exchange rate",IF(B.Premiums_DATA!L193=0,0,B.Premiums_DATA!L193/ECO!V15),IF($C$4="Constant Exchange rate",IF(B.Premiums_DATA!L193=0,0,B.Premiums_DATA!L193/ECO!V50))))</f>
        <v>23.111591851451234</v>
      </c>
      <c r="N133" s="74">
        <f>IF($C$4="National Currency",IF(B.Premiums_DATA!M193=0,0,B.Premiums_DATA!M193),IF($C$4="Current Exchange rate",IF(B.Premiums_DATA!M193=0,0,B.Premiums_DATA!M193/ECO!W15),IF($C$4="Constant Exchange rate",IF(B.Premiums_DATA!M193=0,0,B.Premiums_DATA!M193/ECO!W50))))</f>
        <v>20.876149269875608</v>
      </c>
      <c r="O133" s="74">
        <f>IF($C$4="National Currency",IF(B.Premiums_DATA!N193=0,0,B.Premiums_DATA!N193),IF($C$4="Current Exchange rate",IF(B.Premiums_DATA!N193=0,0,B.Premiums_DATA!N193/ECO!X15),IF($C$4="Constant Exchange rate",IF(B.Premiums_DATA!N193=0,0,B.Premiums_DATA!N193/ECO!X50))))</f>
        <v>13.016044708851632</v>
      </c>
      <c r="P133" s="74"/>
      <c r="Q133" s="48">
        <f t="shared" si="19"/>
        <v>8.3479461941890324E-4</v>
      </c>
      <c r="R133" s="48">
        <f t="shared" si="20"/>
        <v>-0.37651122625215883</v>
      </c>
      <c r="S133" s="48">
        <f t="shared" si="21"/>
        <v>0.52320675105485237</v>
      </c>
    </row>
    <row r="134" spans="3:19" ht="15" x14ac:dyDescent="0.25">
      <c r="C134" s="256"/>
      <c r="D134" s="257"/>
      <c r="E134" s="45" t="s">
        <v>6</v>
      </c>
      <c r="F134" s="74">
        <f>IF($C$4="National Currency",IF(B.Premiums_DATA!E194=0,0,B.Premiums_DATA!E194),IF($C$4="Current Exchange rate",IF(B.Premiums_DATA!E194=0,0,B.Premiums_DATA!E194/ECO!O16),IF($C$4="Constant Exchange rate",IF(B.Premiums_DATA!E194=0,0,B.Premiums_DATA!E194/ECO!O51))))</f>
        <v>1374</v>
      </c>
      <c r="G134" s="74">
        <f>IF($C$4="National Currency",IF(B.Premiums_DATA!F194=0,0,B.Premiums_DATA!F194),IF($C$4="Current Exchange rate",IF(B.Premiums_DATA!F194=0,0,B.Premiums_DATA!F194/ECO!P16),IF($C$4="Constant Exchange rate",IF(B.Premiums_DATA!F194=0,0,B.Premiums_DATA!F194/ECO!P51))))</f>
        <v>1521</v>
      </c>
      <c r="H134" s="74">
        <f>IF($C$4="National Currency",IF(B.Premiums_DATA!G194=0,0,B.Premiums_DATA!G194),IF($C$4="Current Exchange rate",IF(B.Premiums_DATA!G194=0,0,B.Premiums_DATA!G194/ECO!Q16),IF($C$4="Constant Exchange rate",IF(B.Premiums_DATA!G194=0,0,B.Premiums_DATA!G194/ECO!Q51))))</f>
        <v>1700</v>
      </c>
      <c r="I134" s="74">
        <f>IF($C$4="National Currency",IF(B.Premiums_DATA!H194=0,0,B.Premiums_DATA!H194),IF($C$4="Current Exchange rate",IF(B.Premiums_DATA!H194=0,0,B.Premiums_DATA!H194/ECO!R16),IF($C$4="Constant Exchange rate",IF(B.Premiums_DATA!H194=0,0,B.Premiums_DATA!H194/ECO!R51))))</f>
        <v>1982</v>
      </c>
      <c r="J134" s="74">
        <f>IF($C$4="National Currency",IF(B.Premiums_DATA!I194=0,0,B.Premiums_DATA!I194),IF($C$4="Current Exchange rate",IF(B.Premiums_DATA!I194=0,0,B.Premiums_DATA!I194/ECO!S16),IF($C$4="Constant Exchange rate",IF(B.Premiums_DATA!I194=0,0,B.Premiums_DATA!I194/ECO!S51))))</f>
        <v>1960</v>
      </c>
      <c r="K134" s="74">
        <f>IF($C$4="National Currency",IF(B.Premiums_DATA!J194=0,0,B.Premiums_DATA!J194),IF($C$4="Current Exchange rate",IF(B.Premiums_DATA!J194=0,0,B.Premiums_DATA!J194/ECO!T16),IF($C$4="Constant Exchange rate",IF(B.Premiums_DATA!J194=0,0,B.Premiums_DATA!J194/ECO!T51))))</f>
        <v>2368</v>
      </c>
      <c r="L134" s="74">
        <f>IF($C$4="National Currency",IF(B.Premiums_DATA!K194=0,0,B.Premiums_DATA!K194),IF($C$4="Current Exchange rate",IF(B.Premiums_DATA!K194=0,0,B.Premiums_DATA!K194/ECO!U16),IF($C$4="Constant Exchange rate",IF(B.Premiums_DATA!K194=0,0,B.Premiums_DATA!K194/ECO!U51))))</f>
        <v>2503</v>
      </c>
      <c r="M134" s="74">
        <f>IF($C$4="National Currency",IF(B.Premiums_DATA!L194=0,0,B.Premiums_DATA!L194),IF($C$4="Current Exchange rate",IF(B.Premiums_DATA!L194=0,0,B.Premiums_DATA!L194/ECO!V16),IF($C$4="Constant Exchange rate",IF(B.Premiums_DATA!L194=0,0,B.Premiums_DATA!L194/ECO!V51))))</f>
        <v>4290</v>
      </c>
      <c r="N134" s="74">
        <f>IF($C$4="National Currency",IF(B.Premiums_DATA!M194=0,0,B.Premiums_DATA!M194),IF($C$4="Current Exchange rate",IF(B.Premiums_DATA!M194=0,0,B.Premiums_DATA!M194/ECO!W16),IF($C$4="Constant Exchange rate",IF(B.Premiums_DATA!M194=0,0,B.Premiums_DATA!M194/ECO!W51))))</f>
        <v>3788</v>
      </c>
      <c r="O134" s="74">
        <f>IF($C$4="National Currency",IF(B.Premiums_DATA!N194=0,0,B.Premiums_DATA!N194),IF($C$4="Current Exchange rate",IF(B.Premiums_DATA!N194=0,0,B.Premiums_DATA!N194/ECO!X16),IF($C$4="Constant Exchange rate",IF(B.Premiums_DATA!N194=0,0,B.Premiums_DATA!N194/ECO!X51))))</f>
        <v>4632</v>
      </c>
      <c r="P134" s="74"/>
      <c r="Q134" s="48">
        <f t="shared" si="19"/>
        <v>0.29707708936484695</v>
      </c>
      <c r="R134" s="48">
        <f t="shared" si="20"/>
        <v>0.22280887011615635</v>
      </c>
      <c r="S134" s="48">
        <f t="shared" si="21"/>
        <v>2.3711790393013099</v>
      </c>
    </row>
    <row r="135" spans="3:19" ht="15" x14ac:dyDescent="0.25">
      <c r="C135" s="256"/>
      <c r="D135" s="257"/>
      <c r="E135" s="45" t="s">
        <v>7</v>
      </c>
      <c r="F135" s="74">
        <f>IF($C$4="National Currency",IF(B.Premiums_DATA!E195=0,0,B.Premiums_DATA!E195),IF($C$4="Current Exchange rate",IF(B.Premiums_DATA!E195=0,0,B.Premiums_DATA!E195/ECO!O17),IF($C$4="Constant Exchange rate",IF(B.Premiums_DATA!E195=0,0,B.Premiums_DATA!E195/ECO!O52))))</f>
        <v>0</v>
      </c>
      <c r="G135" s="74">
        <f>IF($C$4="National Currency",IF(B.Premiums_DATA!F195=0,0,B.Premiums_DATA!F195),IF($C$4="Current Exchange rate",IF(B.Premiums_DATA!F195=0,0,B.Premiums_DATA!F195/ECO!P17),IF($C$4="Constant Exchange rate",IF(B.Premiums_DATA!F195=0,0,B.Premiums_DATA!F195/ECO!P52))))</f>
        <v>0</v>
      </c>
      <c r="H135" s="74">
        <f>IF($C$4="National Currency",IF(B.Premiums_DATA!G195=0,0,B.Premiums_DATA!G195),IF($C$4="Current Exchange rate",IF(B.Premiums_DATA!G195=0,0,B.Premiums_DATA!G195/ECO!Q17),IF($C$4="Constant Exchange rate",IF(B.Premiums_DATA!G195=0,0,B.Premiums_DATA!G195/ECO!Q52))))</f>
        <v>0</v>
      </c>
      <c r="I135" s="74">
        <f>IF($C$4="National Currency",IF(B.Premiums_DATA!H195=0,0,B.Premiums_DATA!H195),IF($C$4="Current Exchange rate",IF(B.Premiums_DATA!H195=0,0,B.Premiums_DATA!H195/ECO!R17),IF($C$4="Constant Exchange rate",IF(B.Premiums_DATA!H195=0,0,B.Premiums_DATA!H195/ECO!R52))))</f>
        <v>0</v>
      </c>
      <c r="J135" s="74">
        <f>IF($C$4="National Currency",IF(B.Premiums_DATA!I195=0,0,B.Premiums_DATA!I195),IF($C$4="Current Exchange rate",IF(B.Premiums_DATA!I195=0,0,B.Premiums_DATA!I195/ECO!S17),IF($C$4="Constant Exchange rate",IF(B.Premiums_DATA!I195=0,0,B.Premiums_DATA!I195/ECO!S52))))</f>
        <v>0</v>
      </c>
      <c r="K135" s="74">
        <f>IF($C$4="National Currency",IF(B.Premiums_DATA!J195=0,0,B.Premiums_DATA!J195),IF($C$4="Current Exchange rate",IF(B.Premiums_DATA!J195=0,0,B.Premiums_DATA!J195/ECO!T17),IF($C$4="Constant Exchange rate",IF(B.Premiums_DATA!J195=0,0,B.Premiums_DATA!J195/ECO!T52))))</f>
        <v>0</v>
      </c>
      <c r="L135" s="74">
        <f>IF($C$4="National Currency",IF(B.Premiums_DATA!K195=0,0,B.Premiums_DATA!K195),IF($C$4="Current Exchange rate",IF(B.Premiums_DATA!K195=0,0,B.Premiums_DATA!K195/ECO!U17),IF($C$4="Constant Exchange rate",IF(B.Premiums_DATA!K195=0,0,B.Premiums_DATA!K195/ECO!U52))))</f>
        <v>0</v>
      </c>
      <c r="M135" s="74">
        <f>IF($C$4="National Currency",IF(B.Premiums_DATA!L195=0,0,B.Premiums_DATA!L195),IF($C$4="Current Exchange rate",IF(B.Premiums_DATA!L195=0,0,B.Premiums_DATA!L195/ECO!V17),IF($C$4="Constant Exchange rate",IF(B.Premiums_DATA!L195=0,0,B.Premiums_DATA!L195/ECO!V52))))</f>
        <v>0</v>
      </c>
      <c r="N135" s="74">
        <f>IF($C$4="National Currency",IF(B.Premiums_DATA!M195=0,0,B.Premiums_DATA!M195),IF($C$4="Current Exchange rate",IF(B.Premiums_DATA!M195=0,0,B.Premiums_DATA!M195/ECO!W17),IF($C$4="Constant Exchange rate",IF(B.Premiums_DATA!M195=0,0,B.Premiums_DATA!M195/ECO!W52))))</f>
        <v>0</v>
      </c>
      <c r="O135" s="74">
        <f>IF($C$4="National Currency",IF(B.Premiums_DATA!N195=0,0,B.Premiums_DATA!N195),IF($C$4="Current Exchange rate",IF(B.Premiums_DATA!N195=0,0,B.Premiums_DATA!N195/ECO!X17),IF($C$4="Constant Exchange rate",IF(B.Premiums_DATA!N195=0,0,B.Premiums_DATA!N195/ECO!X52))))</f>
        <v>0</v>
      </c>
      <c r="P135" s="74"/>
      <c r="Q135" s="48">
        <f t="shared" si="19"/>
        <v>0</v>
      </c>
      <c r="R135" s="48" t="str">
        <f t="shared" si="20"/>
        <v>-</v>
      </c>
      <c r="S135" s="48" t="str">
        <f t="shared" si="21"/>
        <v>-</v>
      </c>
    </row>
    <row r="136" spans="3:19" ht="15" x14ac:dyDescent="0.25">
      <c r="C136" s="256"/>
      <c r="D136" s="257"/>
      <c r="E136" s="45" t="s">
        <v>8</v>
      </c>
      <c r="F136" s="74">
        <f>IF($C$4="National Currency",IF(B.Premiums_DATA!E196=0,0,B.Premiums_DATA!E196),IF($C$4="Current Exchange rate",IF(B.Premiums_DATA!E196=0,0,B.Premiums_DATA!E196/ECO!O18),IF($C$4="Constant Exchange rate",IF(B.Premiums_DATA!E196=0,0,B.Premiums_DATA!E196/ECO!O53))))</f>
        <v>0</v>
      </c>
      <c r="G136" s="74">
        <f>IF($C$4="National Currency",IF(B.Premiums_DATA!F196=0,0,B.Premiums_DATA!F196),IF($C$4="Current Exchange rate",IF(B.Premiums_DATA!F196=0,0,B.Premiums_DATA!F196/ECO!P18),IF($C$4="Constant Exchange rate",IF(B.Premiums_DATA!F196=0,0,B.Premiums_DATA!F196/ECO!P53))))</f>
        <v>0</v>
      </c>
      <c r="H136" s="74">
        <f>IF($C$4="National Currency",IF(B.Premiums_DATA!G196=0,0,B.Premiums_DATA!G196),IF($C$4="Current Exchange rate",IF(B.Premiums_DATA!G196=0,0,B.Premiums_DATA!G196/ECO!Q18),IF($C$4="Constant Exchange rate",IF(B.Premiums_DATA!G196=0,0,B.Premiums_DATA!G196/ECO!Q53))))</f>
        <v>0</v>
      </c>
      <c r="I136" s="74">
        <f>IF($C$4="National Currency",IF(B.Premiums_DATA!H196=0,0,B.Premiums_DATA!H196),IF($C$4="Current Exchange rate",IF(B.Premiums_DATA!H196=0,0,B.Premiums_DATA!H196/ECO!R18),IF($C$4="Constant Exchange rate",IF(B.Premiums_DATA!H196=0,0,B.Premiums_DATA!H196/ECO!R53))))</f>
        <v>0</v>
      </c>
      <c r="J136" s="74">
        <f>IF($C$4="National Currency",IF(B.Premiums_DATA!I196=0,0,B.Premiums_DATA!I196),IF($C$4="Current Exchange rate",IF(B.Premiums_DATA!I196=0,0,B.Premiums_DATA!I196/ECO!S18),IF($C$4="Constant Exchange rate",IF(B.Premiums_DATA!I196=0,0,B.Premiums_DATA!I196/ECO!S53))))</f>
        <v>0</v>
      </c>
      <c r="K136" s="74">
        <f>IF($C$4="National Currency",IF(B.Premiums_DATA!J196=0,0,B.Premiums_DATA!J196),IF($C$4="Current Exchange rate",IF(B.Premiums_DATA!J196=0,0,B.Premiums_DATA!J196/ECO!T18),IF($C$4="Constant Exchange rate",IF(B.Premiums_DATA!J196=0,0,B.Premiums_DATA!J196/ECO!T53))))</f>
        <v>0</v>
      </c>
      <c r="L136" s="74">
        <f>IF($C$4="National Currency",IF(B.Premiums_DATA!K196=0,0,B.Premiums_DATA!K196),IF($C$4="Current Exchange rate",IF(B.Premiums_DATA!K196=0,0,B.Premiums_DATA!K196/ECO!U18),IF($C$4="Constant Exchange rate",IF(B.Premiums_DATA!K196=0,0,B.Premiums_DATA!K196/ECO!U53))))</f>
        <v>0</v>
      </c>
      <c r="M136" s="74">
        <f>IF($C$4="National Currency",IF(B.Premiums_DATA!L196=0,0,B.Premiums_DATA!L196),IF($C$4="Current Exchange rate",IF(B.Premiums_DATA!L196=0,0,B.Premiums_DATA!L196/ECO!V18),IF($C$4="Constant Exchange rate",IF(B.Premiums_DATA!L196=0,0,B.Premiums_DATA!L196/ECO!V53))))</f>
        <v>0</v>
      </c>
      <c r="N136" s="74">
        <f>IF($C$4="National Currency",IF(B.Premiums_DATA!M196=0,0,B.Premiums_DATA!M196),IF($C$4="Current Exchange rate",IF(B.Premiums_DATA!M196=0,0,B.Premiums_DATA!M196/ECO!W18),IF($C$4="Constant Exchange rate",IF(B.Premiums_DATA!M196=0,0,B.Premiums_DATA!M196/ECO!W53))))</f>
        <v>0</v>
      </c>
      <c r="O136" s="74">
        <f>IF($C$4="National Currency",IF(B.Premiums_DATA!N196=0,0,B.Premiums_DATA!N196),IF($C$4="Current Exchange rate",IF(B.Premiums_DATA!N196=0,0,B.Premiums_DATA!N196/ECO!X18),IF($C$4="Constant Exchange rate",IF(B.Premiums_DATA!N196=0,0,B.Premiums_DATA!N196/ECO!X53))))</f>
        <v>0</v>
      </c>
      <c r="P136" s="74"/>
      <c r="Q136" s="48">
        <f t="shared" si="19"/>
        <v>0</v>
      </c>
      <c r="R136" s="48" t="str">
        <f t="shared" si="20"/>
        <v>-</v>
      </c>
      <c r="S136" s="48" t="str">
        <f t="shared" si="21"/>
        <v>-</v>
      </c>
    </row>
    <row r="137" spans="3:19" ht="15" x14ac:dyDescent="0.25">
      <c r="C137" s="256"/>
      <c r="D137" s="257"/>
      <c r="E137" s="45" t="s">
        <v>9</v>
      </c>
      <c r="F137" s="74">
        <f>IF($C$4="National Currency",IF(B.Premiums_DATA!E197=0,0,B.Premiums_DATA!E197),IF($C$4="Current Exchange rate",IF(B.Premiums_DATA!E197=0,0,B.Premiums_DATA!E197/ECO!O19),IF($C$4="Constant Exchange rate",IF(B.Premiums_DATA!E197=0,0,B.Premiums_DATA!E197/ECO!O54))))</f>
        <v>596.91432399999997</v>
      </c>
      <c r="G137" s="74">
        <f>IF($C$4="National Currency",IF(B.Premiums_DATA!F197=0,0,B.Premiums_DATA!F197),IF($C$4="Current Exchange rate",IF(B.Premiums_DATA!F197=0,0,B.Premiums_DATA!F197/ECO!P19),IF($C$4="Constant Exchange rate",IF(B.Premiums_DATA!F197=0,0,B.Premiums_DATA!F197/ECO!P54))))</f>
        <v>406.85408151000001</v>
      </c>
      <c r="H137" s="74">
        <f>IF($C$4="National Currency",IF(B.Premiums_DATA!G197=0,0,B.Premiums_DATA!G197),IF($C$4="Current Exchange rate",IF(B.Premiums_DATA!G197=0,0,B.Premiums_DATA!G197/ECO!Q19),IF($C$4="Constant Exchange rate",IF(B.Premiums_DATA!G197=0,0,B.Premiums_DATA!G197/ECO!Q54))))</f>
        <v>650.95003899999995</v>
      </c>
      <c r="I137" s="74">
        <f>IF($C$4="National Currency",IF(B.Premiums_DATA!H197=0,0,B.Premiums_DATA!H197),IF($C$4="Current Exchange rate",IF(B.Premiums_DATA!H197=0,0,B.Premiums_DATA!H197/ECO!R19),IF($C$4="Constant Exchange rate",IF(B.Premiums_DATA!H197=0,0,B.Premiums_DATA!H197/ECO!R54))))</f>
        <v>894.90349700000002</v>
      </c>
      <c r="J137" s="74">
        <f>IF($C$4="National Currency",IF(B.Premiums_DATA!I197=0,0,B.Premiums_DATA!I197),IF($C$4="Current Exchange rate",IF(B.Premiums_DATA!I197=0,0,B.Premiums_DATA!I197/ECO!S19),IF($C$4="Constant Exchange rate",IF(B.Premiums_DATA!I197=0,0,B.Premiums_DATA!I197/ECO!S54))))</f>
        <v>850.65713300000004</v>
      </c>
      <c r="K137" s="74">
        <f>IF($C$4="National Currency",IF(B.Premiums_DATA!J197=0,0,B.Premiums_DATA!J197),IF($C$4="Current Exchange rate",IF(B.Premiums_DATA!J197=0,0,B.Premiums_DATA!J197/ECO!T19),IF($C$4="Constant Exchange rate",IF(B.Premiums_DATA!J197=0,0,B.Premiums_DATA!J197/ECO!T54))))</f>
        <v>1025.237901</v>
      </c>
      <c r="L137" s="74">
        <f>IF($C$4="National Currency",IF(B.Premiums_DATA!K197=0,0,B.Premiums_DATA!K197),IF($C$4="Current Exchange rate",IF(B.Premiums_DATA!K197=0,0,B.Premiums_DATA!K197/ECO!U19),IF($C$4="Constant Exchange rate",IF(B.Premiums_DATA!K197=0,0,B.Premiums_DATA!K197/ECO!U54))))</f>
        <v>2419.8760480000001</v>
      </c>
      <c r="M137" s="74">
        <f>IF($C$4="National Currency",IF(B.Premiums_DATA!L197=0,0,B.Premiums_DATA!L197),IF($C$4="Current Exchange rate",IF(B.Premiums_DATA!L197=0,0,B.Premiums_DATA!L197/ECO!V19),IF($C$4="Constant Exchange rate",IF(B.Premiums_DATA!L197=0,0,B.Premiums_DATA!L197/ECO!V54))))</f>
        <v>2298.2106410000001</v>
      </c>
      <c r="N137" s="74">
        <f>IF($C$4="National Currency",IF(B.Premiums_DATA!M197=0,0,B.Premiums_DATA!M197),IF($C$4="Current Exchange rate",IF(B.Premiums_DATA!M197=0,0,B.Premiums_DATA!M197/ECO!W19),IF($C$4="Constant Exchange rate",IF(B.Premiums_DATA!M197=0,0,B.Premiums_DATA!M197/ECO!W54))))</f>
        <v>1980.88789</v>
      </c>
      <c r="O137" s="74">
        <f>IF($C$4="National Currency",IF(B.Premiums_DATA!N197=0,0,B.Premiums_DATA!N197),IF($C$4="Current Exchange rate",IF(B.Premiums_DATA!N197=0,0,B.Premiums_DATA!N197/ECO!X19),IF($C$4="Constant Exchange rate",IF(B.Premiums_DATA!N197=0,0,B.Premiums_DATA!N197/ECO!X54))))</f>
        <v>2299</v>
      </c>
      <c r="P137" s="74"/>
      <c r="Q137" s="48">
        <f t="shared" si="19"/>
        <v>0.14744823584839878</v>
      </c>
      <c r="R137" s="48">
        <f t="shared" si="20"/>
        <v>0.16059066825836377</v>
      </c>
      <c r="S137" s="48">
        <f t="shared" si="21"/>
        <v>2.8514740014850108</v>
      </c>
    </row>
    <row r="138" spans="3:19" ht="15" x14ac:dyDescent="0.25">
      <c r="C138" s="256"/>
      <c r="D138" s="257"/>
      <c r="E138" s="45" t="s">
        <v>10</v>
      </c>
      <c r="F138" s="74">
        <f>IF($C$4="National Currency",IF(B.Premiums_DATA!E198=0,0,B.Premiums_DATA!E198),IF($C$4="Current Exchange rate",IF(B.Premiums_DATA!E198=0,0,B.Premiums_DATA!E198/ECO!O20),IF($C$4="Constant Exchange rate",IF(B.Premiums_DATA!E198=0,0,B.Premiums_DATA!E198/ECO!O55))))</f>
        <v>0</v>
      </c>
      <c r="G138" s="74">
        <f>IF($C$4="National Currency",IF(B.Premiums_DATA!F198=0,0,B.Premiums_DATA!F198),IF($C$4="Current Exchange rate",IF(B.Premiums_DATA!F198=0,0,B.Premiums_DATA!F198/ECO!P20),IF($C$4="Constant Exchange rate",IF(B.Premiums_DATA!F198=0,0,B.Premiums_DATA!F198/ECO!P55))))</f>
        <v>0</v>
      </c>
      <c r="H138" s="74">
        <f>IF($C$4="National Currency",IF(B.Premiums_DATA!G198=0,0,B.Premiums_DATA!G198),IF($C$4="Current Exchange rate",IF(B.Premiums_DATA!G198=0,0,B.Premiums_DATA!G198/ECO!Q20),IF($C$4="Constant Exchange rate",IF(B.Premiums_DATA!G198=0,0,B.Premiums_DATA!G198/ECO!Q55))))</f>
        <v>0</v>
      </c>
      <c r="I138" s="74">
        <f>IF($C$4="National Currency",IF(B.Premiums_DATA!H198=0,0,B.Premiums_DATA!H198),IF($C$4="Current Exchange rate",IF(B.Premiums_DATA!H198=0,0,B.Premiums_DATA!H198/ECO!R20),IF($C$4="Constant Exchange rate",IF(B.Premiums_DATA!H198=0,0,B.Premiums_DATA!H198/ECO!R55))))</f>
        <v>0</v>
      </c>
      <c r="J138" s="74">
        <f>IF($C$4="National Currency",IF(B.Premiums_DATA!I198=0,0,B.Premiums_DATA!I198),IF($C$4="Current Exchange rate",IF(B.Premiums_DATA!I198=0,0,B.Premiums_DATA!I198/ECO!S20),IF($C$4="Constant Exchange rate",IF(B.Premiums_DATA!I198=0,0,B.Premiums_DATA!I198/ECO!S55))))</f>
        <v>0</v>
      </c>
      <c r="K138" s="74">
        <f>IF($C$4="National Currency",IF(B.Premiums_DATA!J198=0,0,B.Premiums_DATA!J198),IF($C$4="Current Exchange rate",IF(B.Premiums_DATA!J198=0,0,B.Premiums_DATA!J198/ECO!T20),IF($C$4="Constant Exchange rate",IF(B.Premiums_DATA!J198=0,0,B.Premiums_DATA!J198/ECO!T55))))</f>
        <v>0</v>
      </c>
      <c r="L138" s="74">
        <f>IF($C$4="National Currency",IF(B.Premiums_DATA!K198=0,0,B.Premiums_DATA!K198),IF($C$4="Current Exchange rate",IF(B.Premiums_DATA!K198=0,0,B.Premiums_DATA!K198/ECO!U20),IF($C$4="Constant Exchange rate",IF(B.Premiums_DATA!K198=0,0,B.Premiums_DATA!K198/ECO!U55))))</f>
        <v>0</v>
      </c>
      <c r="M138" s="74">
        <f>IF($C$4="National Currency",IF(B.Premiums_DATA!L198=0,0,B.Premiums_DATA!L198),IF($C$4="Current Exchange rate",IF(B.Premiums_DATA!L198=0,0,B.Premiums_DATA!L198/ECO!V20),IF($C$4="Constant Exchange rate",IF(B.Premiums_DATA!L198=0,0,B.Premiums_DATA!L198/ECO!V55))))</f>
        <v>0</v>
      </c>
      <c r="N138" s="74">
        <f>IF($C$4="National Currency",IF(B.Premiums_DATA!M198=0,0,B.Premiums_DATA!M198),IF($C$4="Current Exchange rate",IF(B.Premiums_DATA!M198=0,0,B.Premiums_DATA!M198/ECO!W20),IF($C$4="Constant Exchange rate",IF(B.Premiums_DATA!M198=0,0,B.Premiums_DATA!M198/ECO!W55))))</f>
        <v>0</v>
      </c>
      <c r="O138" s="74">
        <f>IF($C$4="National Currency",IF(B.Premiums_DATA!N198=0,0,B.Premiums_DATA!N198),IF($C$4="Current Exchange rate",IF(B.Premiums_DATA!N198=0,0,B.Premiums_DATA!N198/ECO!X20),IF($C$4="Constant Exchange rate",IF(B.Premiums_DATA!N198=0,0,B.Premiums_DATA!N198/ECO!X55))))</f>
        <v>0</v>
      </c>
      <c r="P138" s="74"/>
      <c r="Q138" s="48">
        <f t="shared" si="19"/>
        <v>0</v>
      </c>
      <c r="R138" s="48" t="str">
        <f t="shared" si="20"/>
        <v>-</v>
      </c>
      <c r="S138" s="48" t="str">
        <f t="shared" si="21"/>
        <v>-</v>
      </c>
    </row>
    <row r="139" spans="3:19" ht="15" x14ac:dyDescent="0.25">
      <c r="C139" s="256"/>
      <c r="D139" s="257"/>
      <c r="E139" s="45" t="s">
        <v>11</v>
      </c>
      <c r="F139" s="74">
        <f>IF($C$4="National Currency",IF(B.Premiums_DATA!E199=0,0,B.Premiums_DATA!E199),IF($C$4="Current Exchange rate",IF(B.Premiums_DATA!E199=0,0,B.Premiums_DATA!E199/ECO!O21),IF($C$4="Constant Exchange rate",IF(B.Premiums_DATA!E199=0,0,B.Premiums_DATA!E199/ECO!O56))))</f>
        <v>1041</v>
      </c>
      <c r="G139" s="74">
        <f>IF($C$4="National Currency",IF(B.Premiums_DATA!F199=0,0,B.Premiums_DATA!F199),IF($C$4="Current Exchange rate",IF(B.Premiums_DATA!F199=0,0,B.Premiums_DATA!F199/ECO!P21),IF($C$4="Constant Exchange rate",IF(B.Premiums_DATA!F199=0,0,B.Premiums_DATA!F199/ECO!P56))))</f>
        <v>1226</v>
      </c>
      <c r="H139" s="74">
        <f>IF($C$4="National Currency",IF(B.Premiums_DATA!G199=0,0,B.Premiums_DATA!G199),IF($C$4="Current Exchange rate",IF(B.Premiums_DATA!G199=0,0,B.Premiums_DATA!G199/ECO!Q21),IF($C$4="Constant Exchange rate",IF(B.Premiums_DATA!G199=0,0,B.Premiums_DATA!G199/ECO!Q56))))</f>
        <v>1561</v>
      </c>
      <c r="I139" s="74">
        <f>IF($C$4="National Currency",IF(B.Premiums_DATA!H199=0,0,B.Premiums_DATA!H199),IF($C$4="Current Exchange rate",IF(B.Premiums_DATA!H199=0,0,B.Premiums_DATA!H199/ECO!R21),IF($C$4="Constant Exchange rate",IF(B.Premiums_DATA!H199=0,0,B.Premiums_DATA!H199/ECO!R56))))</f>
        <v>1595</v>
      </c>
      <c r="J139" s="74">
        <f>IF($C$4="National Currency",IF(B.Premiums_DATA!I199=0,0,B.Premiums_DATA!I199),IF($C$4="Current Exchange rate",IF(B.Premiums_DATA!I199=0,0,B.Premiums_DATA!I199/ECO!S21),IF($C$4="Constant Exchange rate",IF(B.Premiums_DATA!I199=0,0,B.Premiums_DATA!I199/ECO!S56))))</f>
        <v>1700</v>
      </c>
      <c r="K139" s="74">
        <f>IF($C$4="National Currency",IF(B.Premiums_DATA!J199=0,0,B.Premiums_DATA!J199),IF($C$4="Current Exchange rate",IF(B.Premiums_DATA!J199=0,0,B.Premiums_DATA!J199/ECO!T21),IF($C$4="Constant Exchange rate",IF(B.Premiums_DATA!J199=0,0,B.Premiums_DATA!J199/ECO!T56))))</f>
        <v>1659</v>
      </c>
      <c r="L139" s="74">
        <f>IF($C$4="National Currency",IF(B.Premiums_DATA!K199=0,0,B.Premiums_DATA!K199),IF($C$4="Current Exchange rate",IF(B.Premiums_DATA!K199=0,0,B.Premiums_DATA!K199/ECO!U21),IF($C$4="Constant Exchange rate",IF(B.Premiums_DATA!K199=0,0,B.Premiums_DATA!K199/ECO!U56))))</f>
        <v>1626</v>
      </c>
      <c r="M139" s="74">
        <f>IF($C$4="National Currency",IF(B.Premiums_DATA!L199=0,0,B.Premiums_DATA!L199),IF($C$4="Current Exchange rate",IF(B.Premiums_DATA!L199=0,0,B.Premiums_DATA!L199/ECO!V21),IF($C$4="Constant Exchange rate",IF(B.Premiums_DATA!L199=0,0,B.Premiums_DATA!L199/ECO!V56))))</f>
        <v>1774</v>
      </c>
      <c r="N139" s="74">
        <f>IF($C$4="National Currency",IF(B.Premiums_DATA!M199=0,0,B.Premiums_DATA!M199),IF($C$4="Current Exchange rate",IF(B.Premiums_DATA!M199=0,0,B.Premiums_DATA!M199/ECO!W21),IF($C$4="Constant Exchange rate",IF(B.Premiums_DATA!M199=0,0,B.Premiums_DATA!M199/ECO!W56))))</f>
        <v>1298</v>
      </c>
      <c r="O139" s="74">
        <f>IF($C$4="National Currency",IF(B.Premiums_DATA!N199=0,0,B.Premiums_DATA!N199),IF($C$4="Current Exchange rate",IF(B.Premiums_DATA!N199=0,0,B.Premiums_DATA!N199/ECO!X21),IF($C$4="Constant Exchange rate",IF(B.Premiums_DATA!N199=0,0,B.Premiums_DATA!N199/ECO!X56))))</f>
        <v>2817</v>
      </c>
      <c r="P139" s="74"/>
      <c r="Q139" s="48">
        <f t="shared" si="19"/>
        <v>0.18067058737926897</v>
      </c>
      <c r="R139" s="48">
        <f t="shared" si="20"/>
        <v>1.1702619414483819</v>
      </c>
      <c r="S139" s="48">
        <f t="shared" si="21"/>
        <v>1.7060518731988474</v>
      </c>
    </row>
    <row r="140" spans="3:19" ht="15" x14ac:dyDescent="0.25">
      <c r="C140" s="256"/>
      <c r="D140" s="257"/>
      <c r="E140" s="45" t="s">
        <v>12</v>
      </c>
      <c r="F140" s="74">
        <f>IF($C$4="National Currency",IF(B.Premiums_DATA!E200=0,0,B.Premiums_DATA!E200),IF($C$4="Current Exchange rate",IF(B.Premiums_DATA!E200=0,0,B.Premiums_DATA!E200/ECO!O22),IF($C$4="Constant Exchange rate",IF(B.Premiums_DATA!E200=0,0,B.Premiums_DATA!E200/ECO!O57))))</f>
        <v>0</v>
      </c>
      <c r="G140" s="74">
        <f>IF($C$4="National Currency",IF(B.Premiums_DATA!F200=0,0,B.Premiums_DATA!F200),IF($C$4="Current Exchange rate",IF(B.Premiums_DATA!F200=0,0,B.Premiums_DATA!F200/ECO!P22),IF($C$4="Constant Exchange rate",IF(B.Premiums_DATA!F200=0,0,B.Premiums_DATA!F200/ECO!P57))))</f>
        <v>0</v>
      </c>
      <c r="H140" s="74">
        <f>IF($C$4="National Currency",IF(B.Premiums_DATA!G200=0,0,B.Premiums_DATA!G200),IF($C$4="Current Exchange rate",IF(B.Premiums_DATA!G200=0,0,B.Premiums_DATA!G200/ECO!Q22),IF($C$4="Constant Exchange rate",IF(B.Premiums_DATA!G200=0,0,B.Premiums_DATA!G200/ECO!Q57))))</f>
        <v>0</v>
      </c>
      <c r="I140" s="74">
        <f>IF($C$4="National Currency",IF(B.Premiums_DATA!H200=0,0,B.Premiums_DATA!H200),IF($C$4="Current Exchange rate",IF(B.Premiums_DATA!H200=0,0,B.Premiums_DATA!H200/ECO!R22),IF($C$4="Constant Exchange rate",IF(B.Premiums_DATA!H200=0,0,B.Premiums_DATA!H200/ECO!R57))))</f>
        <v>0</v>
      </c>
      <c r="J140" s="74">
        <f>IF($C$4="National Currency",IF(B.Premiums_DATA!I200=0,0,B.Premiums_DATA!I200),IF($C$4="Current Exchange rate",IF(B.Premiums_DATA!I200=0,0,B.Premiums_DATA!I200/ECO!S22),IF($C$4="Constant Exchange rate",IF(B.Premiums_DATA!I200=0,0,B.Premiums_DATA!I200/ECO!S57))))</f>
        <v>0</v>
      </c>
      <c r="K140" s="74">
        <f>IF($C$4="National Currency",IF(B.Premiums_DATA!J200=0,0,B.Premiums_DATA!J200),IF($C$4="Current Exchange rate",IF(B.Premiums_DATA!J200=0,0,B.Premiums_DATA!J200/ECO!T22),IF($C$4="Constant Exchange rate",IF(B.Premiums_DATA!J200=0,0,B.Premiums_DATA!J200/ECO!T57))))</f>
        <v>0</v>
      </c>
      <c r="L140" s="74">
        <f>IF($C$4="National Currency",IF(B.Premiums_DATA!K200=0,0,B.Premiums_DATA!K200),IF($C$4="Current Exchange rate",IF(B.Premiums_DATA!K200=0,0,B.Premiums_DATA!K200/ECO!U22),IF($C$4="Constant Exchange rate",IF(B.Premiums_DATA!K200=0,0,B.Premiums_DATA!K200/ECO!U57))))</f>
        <v>0</v>
      </c>
      <c r="M140" s="74">
        <f>IF($C$4="National Currency",IF(B.Premiums_DATA!L200=0,0,B.Premiums_DATA!L200),IF($C$4="Current Exchange rate",IF(B.Premiums_DATA!L200=0,0,B.Premiums_DATA!L200/ECO!V22),IF($C$4="Constant Exchange rate",IF(B.Premiums_DATA!L200=0,0,B.Premiums_DATA!L200/ECO!V57))))</f>
        <v>0</v>
      </c>
      <c r="N140" s="74">
        <f>IF($C$4="National Currency",IF(B.Premiums_DATA!M200=0,0,B.Premiums_DATA!M200),IF($C$4="Current Exchange rate",IF(B.Premiums_DATA!M200=0,0,B.Premiums_DATA!M200/ECO!W22),IF($C$4="Constant Exchange rate",IF(B.Premiums_DATA!M200=0,0,B.Premiums_DATA!M200/ECO!W57))))</f>
        <v>82</v>
      </c>
      <c r="O140" s="74">
        <f>IF($C$4="National Currency",IF(B.Premiums_DATA!N200=0,0,B.Premiums_DATA!N200),IF($C$4="Current Exchange rate",IF(B.Premiums_DATA!N200=0,0,B.Premiums_DATA!N200/ECO!X22),IF($C$4="Constant Exchange rate",IF(B.Premiums_DATA!N200=0,0,B.Premiums_DATA!N200/ECO!X57))))</f>
        <v>225</v>
      </c>
      <c r="P140" s="74"/>
      <c r="Q140" s="48">
        <f t="shared" si="19"/>
        <v>1.4430558097385702E-2</v>
      </c>
      <c r="R140" s="48">
        <f t="shared" si="20"/>
        <v>1.7439024390243905</v>
      </c>
      <c r="S140" s="48" t="str">
        <f t="shared" si="21"/>
        <v>-</v>
      </c>
    </row>
    <row r="141" spans="3:19" ht="15" x14ac:dyDescent="0.25">
      <c r="C141" s="256"/>
      <c r="D141" s="257"/>
      <c r="E141" s="45" t="s">
        <v>13</v>
      </c>
      <c r="F141" s="74">
        <f>IF($C$4="National Currency",IF(B.Premiums_DATA!E201=0,0,B.Premiums_DATA!E201),IF($C$4="Current Exchange rate",IF(B.Premiums_DATA!E201=0,0,B.Premiums_DATA!E201/ECO!O23),IF($C$4="Constant Exchange rate",IF(B.Premiums_DATA!E201=0,0,B.Premiums_DATA!E201/ECO!O58))))</f>
        <v>0</v>
      </c>
      <c r="G141" s="74">
        <f>IF($C$4="National Currency",IF(B.Premiums_DATA!F201=0,0,B.Premiums_DATA!F201),IF($C$4="Current Exchange rate",IF(B.Premiums_DATA!F201=0,0,B.Premiums_DATA!F201/ECO!P23),IF($C$4="Constant Exchange rate",IF(B.Premiums_DATA!F201=0,0,B.Premiums_DATA!F201/ECO!P58))))</f>
        <v>0</v>
      </c>
      <c r="H141" s="74">
        <f>IF($C$4="National Currency",IF(B.Premiums_DATA!G201=0,0,B.Premiums_DATA!G201),IF($C$4="Current Exchange rate",IF(B.Premiums_DATA!G201=0,0,B.Premiums_DATA!G201/ECO!Q23),IF($C$4="Constant Exchange rate",IF(B.Premiums_DATA!G201=0,0,B.Premiums_DATA!G201/ECO!Q58))))</f>
        <v>0</v>
      </c>
      <c r="I141" s="74">
        <f>IF($C$4="National Currency",IF(B.Premiums_DATA!H201=0,0,B.Premiums_DATA!H201),IF($C$4="Current Exchange rate",IF(B.Premiums_DATA!H201=0,0,B.Premiums_DATA!H201/ECO!R23),IF($C$4="Constant Exchange rate",IF(B.Premiums_DATA!H201=0,0,B.Premiums_DATA!H201/ECO!R58))))</f>
        <v>0</v>
      </c>
      <c r="J141" s="74">
        <f>IF($C$4="National Currency",IF(B.Premiums_DATA!I201=0,0,B.Premiums_DATA!I201),IF($C$4="Current Exchange rate",IF(B.Premiums_DATA!I201=0,0,B.Premiums_DATA!I201/ECO!S23),IF($C$4="Constant Exchange rate",IF(B.Premiums_DATA!I201=0,0,B.Premiums_DATA!I201/ECO!S58))))</f>
        <v>0</v>
      </c>
      <c r="K141" s="74">
        <f>IF($C$4="National Currency",IF(B.Premiums_DATA!J201=0,0,B.Premiums_DATA!J201),IF($C$4="Current Exchange rate",IF(B.Premiums_DATA!J201=0,0,B.Premiums_DATA!J201/ECO!T23),IF($C$4="Constant Exchange rate",IF(B.Premiums_DATA!J201=0,0,B.Premiums_DATA!J201/ECO!T58))))</f>
        <v>0</v>
      </c>
      <c r="L141" s="74">
        <f>IF($C$4="National Currency",IF(B.Premiums_DATA!K201=0,0,B.Premiums_DATA!K201),IF($C$4="Current Exchange rate",IF(B.Premiums_DATA!K201=0,0,B.Premiums_DATA!K201/ECO!U23),IF($C$4="Constant Exchange rate",IF(B.Premiums_DATA!K201=0,0,B.Premiums_DATA!K201/ECO!U58))))</f>
        <v>0</v>
      </c>
      <c r="M141" s="74">
        <f>IF($C$4="National Currency",IF(B.Premiums_DATA!L201=0,0,B.Premiums_DATA!L201),IF($C$4="Current Exchange rate",IF(B.Premiums_DATA!L201=0,0,B.Premiums_DATA!L201/ECO!V23),IF($C$4="Constant Exchange rate",IF(B.Premiums_DATA!L201=0,0,B.Premiums_DATA!L201/ECO!V58))))</f>
        <v>0</v>
      </c>
      <c r="N141" s="74">
        <f>IF($C$4="National Currency",IF(B.Premiums_DATA!M201=0,0,B.Premiums_DATA!M201),IF($C$4="Current Exchange rate",IF(B.Premiums_DATA!M201=0,0,B.Premiums_DATA!M201/ECO!W23),IF($C$4="Constant Exchange rate",IF(B.Premiums_DATA!M201=0,0,B.Premiums_DATA!M201/ECO!W58))))</f>
        <v>0</v>
      </c>
      <c r="O141" s="74">
        <f>IF($C$4="National Currency",IF(B.Premiums_DATA!N201=0,0,B.Premiums_DATA!N201),IF($C$4="Current Exchange rate",IF(B.Premiums_DATA!N201=0,0,B.Premiums_DATA!N201/ECO!X23),IF($C$4="Constant Exchange rate",IF(B.Premiums_DATA!N201=0,0,B.Premiums_DATA!N201/ECO!X58))))</f>
        <v>0</v>
      </c>
      <c r="P141" s="74"/>
      <c r="Q141" s="48">
        <f t="shared" si="19"/>
        <v>0</v>
      </c>
      <c r="R141" s="48" t="str">
        <f t="shared" si="20"/>
        <v>-</v>
      </c>
      <c r="S141" s="48" t="str">
        <f t="shared" si="21"/>
        <v>-</v>
      </c>
    </row>
    <row r="142" spans="3:19" ht="15" x14ac:dyDescent="0.25">
      <c r="C142" s="256"/>
      <c r="D142" s="257"/>
      <c r="E142" s="45" t="s">
        <v>14</v>
      </c>
      <c r="F142" s="74">
        <f>IF($C$4="National Currency",IF(B.Premiums_DATA!E202=0,0,B.Premiums_DATA!E202),IF($C$4="Current Exchange rate",IF(B.Premiums_DATA!E202=0,0,B.Premiums_DATA!E202/ECO!O24),IF($C$4="Constant Exchange rate",IF(B.Premiums_DATA!E202=0,0,B.Premiums_DATA!E202/ECO!O59))))</f>
        <v>0</v>
      </c>
      <c r="G142" s="74">
        <f>IF($C$4="National Currency",IF(B.Premiums_DATA!F202=0,0,B.Premiums_DATA!F202),IF($C$4="Current Exchange rate",IF(B.Premiums_DATA!F202=0,0,B.Premiums_DATA!F202/ECO!P24),IF($C$4="Constant Exchange rate",IF(B.Premiums_DATA!F202=0,0,B.Premiums_DATA!F202/ECO!P59))))</f>
        <v>0</v>
      </c>
      <c r="H142" s="74">
        <f>IF($C$4="National Currency",IF(B.Premiums_DATA!G202=0,0,B.Premiums_DATA!G202),IF($C$4="Current Exchange rate",IF(B.Premiums_DATA!G202=0,0,B.Premiums_DATA!G202/ECO!Q24),IF($C$4="Constant Exchange rate",IF(B.Premiums_DATA!G202=0,0,B.Premiums_DATA!G202/ECO!Q59))))</f>
        <v>0</v>
      </c>
      <c r="I142" s="74">
        <f>IF($C$4="National Currency",IF(B.Premiums_DATA!H202=0,0,B.Premiums_DATA!H202),IF($C$4="Current Exchange rate",IF(B.Premiums_DATA!H202=0,0,B.Premiums_DATA!H202/ECO!R24),IF($C$4="Constant Exchange rate",IF(B.Premiums_DATA!H202=0,0,B.Premiums_DATA!H202/ECO!R59))))</f>
        <v>0</v>
      </c>
      <c r="J142" s="74">
        <f>IF($C$4="National Currency",IF(B.Premiums_DATA!I202=0,0,B.Premiums_DATA!I202),IF($C$4="Current Exchange rate",IF(B.Premiums_DATA!I202=0,0,B.Premiums_DATA!I202/ECO!S24),IF($C$4="Constant Exchange rate",IF(B.Premiums_DATA!I202=0,0,B.Premiums_DATA!I202/ECO!S59))))</f>
        <v>0</v>
      </c>
      <c r="K142" s="74">
        <f>IF($C$4="National Currency",IF(B.Premiums_DATA!J202=0,0,B.Premiums_DATA!J202),IF($C$4="Current Exchange rate",IF(B.Premiums_DATA!J202=0,0,B.Premiums_DATA!J202/ECO!T24),IF($C$4="Constant Exchange rate",IF(B.Premiums_DATA!J202=0,0,B.Premiums_DATA!J202/ECO!T59))))</f>
        <v>0</v>
      </c>
      <c r="L142" s="74">
        <f>IF($C$4="National Currency",IF(B.Premiums_DATA!K202=0,0,B.Premiums_DATA!K202),IF($C$4="Current Exchange rate",IF(B.Premiums_DATA!K202=0,0,B.Premiums_DATA!K202/ECO!U24),IF($C$4="Constant Exchange rate",IF(B.Premiums_DATA!K202=0,0,B.Premiums_DATA!K202/ECO!U59))))</f>
        <v>0</v>
      </c>
      <c r="M142" s="74">
        <f>IF($C$4="National Currency",IF(B.Premiums_DATA!L202=0,0,B.Premiums_DATA!L202),IF($C$4="Current Exchange rate",IF(B.Premiums_DATA!L202=0,0,B.Premiums_DATA!L202/ECO!V24),IF($C$4="Constant Exchange rate",IF(B.Premiums_DATA!L202=0,0,B.Premiums_DATA!L202/ECO!V59))))</f>
        <v>0</v>
      </c>
      <c r="N142" s="74">
        <f>IF($C$4="National Currency",IF(B.Premiums_DATA!M202=0,0,B.Premiums_DATA!M202),IF($C$4="Current Exchange rate",IF(B.Premiums_DATA!M202=0,0,B.Premiums_DATA!M202/ECO!W24),IF($C$4="Constant Exchange rate",IF(B.Premiums_DATA!M202=0,0,B.Premiums_DATA!M202/ECO!W59))))</f>
        <v>0</v>
      </c>
      <c r="O142" s="74">
        <f>IF($C$4="National Currency",IF(B.Premiums_DATA!N202=0,0,B.Premiums_DATA!N202),IF($C$4="Current Exchange rate",IF(B.Premiums_DATA!N202=0,0,B.Premiums_DATA!N202/ECO!X24),IF($C$4="Constant Exchange rate",IF(B.Premiums_DATA!N202=0,0,B.Premiums_DATA!N202/ECO!X59))))</f>
        <v>0</v>
      </c>
      <c r="P142" s="74"/>
      <c r="Q142" s="48">
        <f t="shared" si="19"/>
        <v>0</v>
      </c>
      <c r="R142" s="48" t="str">
        <f t="shared" si="20"/>
        <v>-</v>
      </c>
      <c r="S142" s="48" t="str">
        <f t="shared" si="21"/>
        <v>-</v>
      </c>
    </row>
    <row r="143" spans="3:19" ht="15" x14ac:dyDescent="0.25">
      <c r="C143" s="256"/>
      <c r="D143" s="257"/>
      <c r="E143" s="45" t="s">
        <v>15</v>
      </c>
      <c r="F143" s="74">
        <f>IF($C$4="National Currency",IF(B.Premiums_DATA!E203=0,0,B.Premiums_DATA!E203),IF($C$4="Current Exchange rate",IF(B.Premiums_DATA!E203=0,0,B.Premiums_DATA!E203/ECO!O25),IF($C$4="Constant Exchange rate",IF(B.Premiums_DATA!E203=0,0,B.Premiums_DATA!E203/ECO!O60))))</f>
        <v>0</v>
      </c>
      <c r="G143" s="74">
        <f>IF($C$4="National Currency",IF(B.Premiums_DATA!F203=0,0,B.Premiums_DATA!F203),IF($C$4="Current Exchange rate",IF(B.Premiums_DATA!F203=0,0,B.Premiums_DATA!F203/ECO!P25),IF($C$4="Constant Exchange rate",IF(B.Premiums_DATA!F203=0,0,B.Premiums_DATA!F203/ECO!P60))))</f>
        <v>0</v>
      </c>
      <c r="H143" s="74">
        <f>IF($C$4="National Currency",IF(B.Premiums_DATA!G203=0,0,B.Premiums_DATA!G203),IF($C$4="Current Exchange rate",IF(B.Premiums_DATA!G203=0,0,B.Premiums_DATA!G203/ECO!Q25),IF($C$4="Constant Exchange rate",IF(B.Premiums_DATA!G203=0,0,B.Premiums_DATA!G203/ECO!Q60))))</f>
        <v>0</v>
      </c>
      <c r="I143" s="74">
        <f>IF($C$4="National Currency",IF(B.Premiums_DATA!H203=0,0,B.Premiums_DATA!H203),IF($C$4="Current Exchange rate",IF(B.Premiums_DATA!H203=0,0,B.Premiums_DATA!H203/ECO!R25),IF($C$4="Constant Exchange rate",IF(B.Premiums_DATA!H203=0,0,B.Premiums_DATA!H203/ECO!R60))))</f>
        <v>0</v>
      </c>
      <c r="J143" s="74">
        <f>IF($C$4="National Currency",IF(B.Premiums_DATA!I203=0,0,B.Premiums_DATA!I203),IF($C$4="Current Exchange rate",IF(B.Premiums_DATA!I203=0,0,B.Premiums_DATA!I203/ECO!S25),IF($C$4="Constant Exchange rate",IF(B.Premiums_DATA!I203=0,0,B.Premiums_DATA!I203/ECO!S60))))</f>
        <v>0</v>
      </c>
      <c r="K143" s="74">
        <f>IF($C$4="National Currency",IF(B.Premiums_DATA!J203=0,0,B.Premiums_DATA!J203),IF($C$4="Current Exchange rate",IF(B.Premiums_DATA!J203=0,0,B.Premiums_DATA!J203/ECO!T25),IF($C$4="Constant Exchange rate",IF(B.Premiums_DATA!J203=0,0,B.Premiums_DATA!J203/ECO!T60))))</f>
        <v>0</v>
      </c>
      <c r="L143" s="74">
        <f>IF($C$4="National Currency",IF(B.Premiums_DATA!K203=0,0,B.Premiums_DATA!K203),IF($C$4="Current Exchange rate",IF(B.Premiums_DATA!K203=0,0,B.Premiums_DATA!K203/ECO!U25),IF($C$4="Constant Exchange rate",IF(B.Premiums_DATA!K203=0,0,B.Premiums_DATA!K203/ECO!U60))))</f>
        <v>0</v>
      </c>
      <c r="M143" s="74">
        <f>IF($C$4="National Currency",IF(B.Premiums_DATA!L203=0,0,B.Premiums_DATA!L203),IF($C$4="Current Exchange rate",IF(B.Premiums_DATA!L203=0,0,B.Premiums_DATA!L203/ECO!V25),IF($C$4="Constant Exchange rate",IF(B.Premiums_DATA!L203=0,0,B.Premiums_DATA!L203/ECO!V60))))</f>
        <v>0</v>
      </c>
      <c r="N143" s="74">
        <f>IF($C$4="National Currency",IF(B.Premiums_DATA!M203=0,0,B.Premiums_DATA!M203),IF($C$4="Current Exchange rate",IF(B.Premiums_DATA!M203=0,0,B.Premiums_DATA!M203/ECO!W25),IF($C$4="Constant Exchange rate",IF(B.Premiums_DATA!M203=0,0,B.Premiums_DATA!M203/ECO!W60))))</f>
        <v>0</v>
      </c>
      <c r="O143" s="74">
        <f>IF($C$4="National Currency",IF(B.Premiums_DATA!N203=0,0,B.Premiums_DATA!N203),IF($C$4="Current Exchange rate",IF(B.Premiums_DATA!N203=0,0,B.Premiums_DATA!N203/ECO!X25),IF($C$4="Constant Exchange rate",IF(B.Premiums_DATA!N203=0,0,B.Premiums_DATA!N203/ECO!X60))))</f>
        <v>0</v>
      </c>
      <c r="P143" s="74"/>
      <c r="Q143" s="48">
        <f t="shared" si="19"/>
        <v>0</v>
      </c>
      <c r="R143" s="48" t="str">
        <f t="shared" si="20"/>
        <v>-</v>
      </c>
      <c r="S143" s="48" t="str">
        <f t="shared" si="21"/>
        <v>-</v>
      </c>
    </row>
    <row r="144" spans="3:19" ht="15" x14ac:dyDescent="0.25">
      <c r="C144" s="256"/>
      <c r="D144" s="257"/>
      <c r="E144" s="45" t="s">
        <v>16</v>
      </c>
      <c r="F144" s="74">
        <f>IF($C$4="National Currency",IF(B.Premiums_DATA!E204=0,0,B.Premiums_DATA!E204),IF($C$4="Current Exchange rate",IF(B.Premiums_DATA!E204=0,0,B.Premiums_DATA!E204/ECO!O26),IF($C$4="Constant Exchange rate",IF(B.Premiums_DATA!E204=0,0,B.Premiums_DATA!E204/ECO!O61))))</f>
        <v>0</v>
      </c>
      <c r="G144" s="74">
        <f>IF($C$4="National Currency",IF(B.Premiums_DATA!F204=0,0,B.Premiums_DATA!F204),IF($C$4="Current Exchange rate",IF(B.Premiums_DATA!F204=0,0,B.Premiums_DATA!F204/ECO!P26),IF($C$4="Constant Exchange rate",IF(B.Premiums_DATA!F204=0,0,B.Premiums_DATA!F204/ECO!P61))))</f>
        <v>0</v>
      </c>
      <c r="H144" s="74">
        <f>IF($C$4="National Currency",IF(B.Premiums_DATA!G204=0,0,B.Premiums_DATA!G204),IF($C$4="Current Exchange rate",IF(B.Premiums_DATA!G204=0,0,B.Premiums_DATA!G204/ECO!Q26),IF($C$4="Constant Exchange rate",IF(B.Premiums_DATA!G204=0,0,B.Premiums_DATA!G204/ECO!Q61))))</f>
        <v>0</v>
      </c>
      <c r="I144" s="74">
        <f>IF($C$4="National Currency",IF(B.Premiums_DATA!H204=0,0,B.Premiums_DATA!H204),IF($C$4="Current Exchange rate",IF(B.Premiums_DATA!H204=0,0,B.Premiums_DATA!H204/ECO!R26),IF($C$4="Constant Exchange rate",IF(B.Premiums_DATA!H204=0,0,B.Premiums_DATA!H204/ECO!R61))))</f>
        <v>0</v>
      </c>
      <c r="J144" s="74">
        <f>IF($C$4="National Currency",IF(B.Premiums_DATA!I204=0,0,B.Premiums_DATA!I204),IF($C$4="Current Exchange rate",IF(B.Premiums_DATA!I204=0,0,B.Premiums_DATA!I204/ECO!S26),IF($C$4="Constant Exchange rate",IF(B.Premiums_DATA!I204=0,0,B.Premiums_DATA!I204/ECO!S61))))</f>
        <v>0</v>
      </c>
      <c r="K144" s="74">
        <f>IF($C$4="National Currency",IF(B.Premiums_DATA!J204=0,0,B.Premiums_DATA!J204),IF($C$4="Current Exchange rate",IF(B.Premiums_DATA!J204=0,0,B.Premiums_DATA!J204/ECO!T26),IF($C$4="Constant Exchange rate",IF(B.Premiums_DATA!J204=0,0,B.Premiums_DATA!J204/ECO!T61))))</f>
        <v>0</v>
      </c>
      <c r="L144" s="74">
        <f>IF($C$4="National Currency",IF(B.Premiums_DATA!K204=0,0,B.Premiums_DATA!K204),IF($C$4="Current Exchange rate",IF(B.Premiums_DATA!K204=0,0,B.Premiums_DATA!K204/ECO!U26),IF($C$4="Constant Exchange rate",IF(B.Premiums_DATA!K204=0,0,B.Premiums_DATA!K204/ECO!U61))))</f>
        <v>0</v>
      </c>
      <c r="M144" s="74">
        <f>IF($C$4="National Currency",IF(B.Premiums_DATA!L204=0,0,B.Premiums_DATA!L204),IF($C$4="Current Exchange rate",IF(B.Premiums_DATA!L204=0,0,B.Premiums_DATA!L204/ECO!V26),IF($C$4="Constant Exchange rate",IF(B.Premiums_DATA!L204=0,0,B.Premiums_DATA!L204/ECO!V61))))</f>
        <v>0</v>
      </c>
      <c r="N144" s="74">
        <f>IF($C$4="National Currency",IF(B.Premiums_DATA!M204=0,0,B.Premiums_DATA!M204),IF($C$4="Current Exchange rate",IF(B.Premiums_DATA!M204=0,0,B.Premiums_DATA!M204/ECO!W26),IF($C$4="Constant Exchange rate",IF(B.Premiums_DATA!M204=0,0,B.Premiums_DATA!M204/ECO!W61))))</f>
        <v>0</v>
      </c>
      <c r="O144" s="74">
        <f>IF($C$4="National Currency",IF(B.Premiums_DATA!N204=0,0,B.Premiums_DATA!N204),IF($C$4="Current Exchange rate",IF(B.Premiums_DATA!N204=0,0,B.Premiums_DATA!N204/ECO!X26),IF($C$4="Constant Exchange rate",IF(B.Premiums_DATA!N204=0,0,B.Premiums_DATA!N204/ECO!X61))))</f>
        <v>0</v>
      </c>
      <c r="P144" s="74"/>
      <c r="Q144" s="48">
        <f t="shared" si="19"/>
        <v>0</v>
      </c>
      <c r="R144" s="48" t="str">
        <f t="shared" si="20"/>
        <v>-</v>
      </c>
      <c r="S144" s="48" t="str">
        <f t="shared" si="21"/>
        <v>-</v>
      </c>
    </row>
    <row r="145" spans="3:19" ht="15" x14ac:dyDescent="0.25">
      <c r="C145" s="256"/>
      <c r="D145" s="257"/>
      <c r="E145" s="45" t="s">
        <v>17</v>
      </c>
      <c r="F145" s="74">
        <f>IF($C$4="National Currency",IF(B.Premiums_DATA!E205=0,0,B.Premiums_DATA!E205),IF($C$4="Current Exchange rate",IF(B.Premiums_DATA!E205=0,0,B.Premiums_DATA!E205/ECO!O27),IF($C$4="Constant Exchange rate",IF(B.Premiums_DATA!E205=0,0,B.Premiums_DATA!E205/ECO!O62))))</f>
        <v>2439</v>
      </c>
      <c r="G145" s="74">
        <f>IF($C$4="National Currency",IF(B.Premiums_DATA!F205=0,0,B.Premiums_DATA!F205),IF($C$4="Current Exchange rate",IF(B.Premiums_DATA!F205=0,0,B.Premiums_DATA!F205/ECO!P27),IF($C$4="Constant Exchange rate",IF(B.Premiums_DATA!F205=0,0,B.Premiums_DATA!F205/ECO!P62))))</f>
        <v>2988</v>
      </c>
      <c r="H145" s="74">
        <f>IF($C$4="National Currency",IF(B.Premiums_DATA!G205=0,0,B.Premiums_DATA!G205),IF($C$4="Current Exchange rate",IF(B.Premiums_DATA!G205=0,0,B.Premiums_DATA!G205/ECO!Q27),IF($C$4="Constant Exchange rate",IF(B.Premiums_DATA!G205=0,0,B.Premiums_DATA!G205/ECO!Q62))))</f>
        <v>3481</v>
      </c>
      <c r="I145" s="74">
        <f>IF($C$4="National Currency",IF(B.Premiums_DATA!H205=0,0,B.Premiums_DATA!H205),IF($C$4="Current Exchange rate",IF(B.Premiums_DATA!H205=0,0,B.Premiums_DATA!H205/ECO!R27),IF($C$4="Constant Exchange rate",IF(B.Premiums_DATA!H205=0,0,B.Premiums_DATA!H205/ECO!R62))))</f>
        <v>3391</v>
      </c>
      <c r="J145" s="74">
        <f>IF($C$4="National Currency",IF(B.Premiums_DATA!I205=0,0,B.Premiums_DATA!I205),IF($C$4="Current Exchange rate",IF(B.Premiums_DATA!I205=0,0,B.Premiums_DATA!I205/ECO!S27),IF($C$4="Constant Exchange rate",IF(B.Premiums_DATA!I205=0,0,B.Premiums_DATA!I205/ECO!S62))))</f>
        <v>3752</v>
      </c>
      <c r="K145" s="74">
        <f>IF($C$4="National Currency",IF(B.Premiums_DATA!J205=0,0,B.Premiums_DATA!J205),IF($C$4="Current Exchange rate",IF(B.Premiums_DATA!J205=0,0,B.Premiums_DATA!J205/ECO!T27),IF($C$4="Constant Exchange rate",IF(B.Premiums_DATA!J205=0,0,B.Premiums_DATA!J205/ECO!T62))))</f>
        <v>3832</v>
      </c>
      <c r="L145" s="74">
        <f>IF($C$4="National Currency",IF(B.Premiums_DATA!K205=0,0,B.Premiums_DATA!K205),IF($C$4="Current Exchange rate",IF(B.Premiums_DATA!K205=0,0,B.Premiums_DATA!K205/ECO!U27),IF($C$4="Constant Exchange rate",IF(B.Premiums_DATA!K205=0,0,B.Premiums_DATA!K205/ECO!U62))))</f>
        <v>3935</v>
      </c>
      <c r="M145" s="74">
        <f>IF($C$4="National Currency",IF(B.Premiums_DATA!L205=0,0,B.Premiums_DATA!L205),IF($C$4="Current Exchange rate",IF(B.Premiums_DATA!L205=0,0,B.Premiums_DATA!L205/ECO!V27),IF($C$4="Constant Exchange rate",IF(B.Premiums_DATA!L205=0,0,B.Premiums_DATA!L205/ECO!V62))))</f>
        <v>4094</v>
      </c>
      <c r="N145" s="74">
        <f>IF($C$4="National Currency",IF(B.Premiums_DATA!M205=0,0,B.Premiums_DATA!M205),IF($C$4="Current Exchange rate",IF(B.Premiums_DATA!M205=0,0,B.Premiums_DATA!M205/ECO!W27),IF($C$4="Constant Exchange rate",IF(B.Premiums_DATA!M205=0,0,B.Premiums_DATA!M205/ECO!W62))))</f>
        <v>4239</v>
      </c>
      <c r="O145" s="74">
        <f>IF($C$4="National Currency",IF(B.Premiums_DATA!N205=0,0,B.Premiums_DATA!N205),IF($C$4="Current Exchange rate",IF(B.Premiums_DATA!N205=0,0,B.Premiums_DATA!N205/ECO!X27),IF($C$4="Constant Exchange rate",IF(B.Premiums_DATA!N205=0,0,B.Premiums_DATA!N205/ECO!X62))))</f>
        <v>4555</v>
      </c>
      <c r="P145" s="74"/>
      <c r="Q145" s="48">
        <f t="shared" si="19"/>
        <v>0.29213863170485271</v>
      </c>
      <c r="R145" s="48">
        <f t="shared" si="20"/>
        <v>7.4545883463080997E-2</v>
      </c>
      <c r="S145" s="48">
        <f t="shared" si="21"/>
        <v>0.86756867568675688</v>
      </c>
    </row>
    <row r="146" spans="3:19" ht="15" x14ac:dyDescent="0.25">
      <c r="C146" s="256"/>
      <c r="D146" s="257"/>
      <c r="E146" s="45" t="s">
        <v>18</v>
      </c>
      <c r="F146" s="74">
        <f>IF($C$4="National Currency",IF(B.Premiums_DATA!E206=0,0,B.Premiums_DATA!E206),IF($C$4="Current Exchange rate",IF(B.Premiums_DATA!E206=0,0,B.Premiums_DATA!E206/ECO!O28),IF($C$4="Constant Exchange rate",IF(B.Premiums_DATA!E206=0,0,B.Premiums_DATA!E206/ECO!O63))))</f>
        <v>0</v>
      </c>
      <c r="G146" s="74">
        <f>IF($C$4="National Currency",IF(B.Premiums_DATA!F206=0,0,B.Premiums_DATA!F206),IF($C$4="Current Exchange rate",IF(B.Premiums_DATA!F206=0,0,B.Premiums_DATA!F206/ECO!P28),IF($C$4="Constant Exchange rate",IF(B.Premiums_DATA!F206=0,0,B.Premiums_DATA!F206/ECO!P63))))</f>
        <v>0</v>
      </c>
      <c r="H146" s="74">
        <f>IF($C$4="National Currency",IF(B.Premiums_DATA!G206=0,0,B.Premiums_DATA!G206),IF($C$4="Current Exchange rate",IF(B.Premiums_DATA!G206=0,0,B.Premiums_DATA!G206/ECO!Q28),IF($C$4="Constant Exchange rate",IF(B.Premiums_DATA!G206=0,0,B.Premiums_DATA!G206/ECO!Q63))))</f>
        <v>0</v>
      </c>
      <c r="I146" s="74">
        <f>IF($C$4="National Currency",IF(B.Premiums_DATA!H206=0,0,B.Premiums_DATA!H206),IF($C$4="Current Exchange rate",IF(B.Premiums_DATA!H206=0,0,B.Premiums_DATA!H206/ECO!R28),IF($C$4="Constant Exchange rate",IF(B.Premiums_DATA!H206=0,0,B.Premiums_DATA!H206/ECO!R63))))</f>
        <v>0</v>
      </c>
      <c r="J146" s="74">
        <f>IF($C$4="National Currency",IF(B.Premiums_DATA!I206=0,0,B.Premiums_DATA!I206),IF($C$4="Current Exchange rate",IF(B.Premiums_DATA!I206=0,0,B.Premiums_DATA!I206/ECO!S28),IF($C$4="Constant Exchange rate",IF(B.Premiums_DATA!I206=0,0,B.Premiums_DATA!I206/ECO!S63))))</f>
        <v>0</v>
      </c>
      <c r="K146" s="74">
        <f>IF($C$4="National Currency",IF(B.Premiums_DATA!J206=0,0,B.Premiums_DATA!J206),IF($C$4="Current Exchange rate",IF(B.Premiums_DATA!J206=0,0,B.Premiums_DATA!J206/ECO!T28),IF($C$4="Constant Exchange rate",IF(B.Premiums_DATA!J206=0,0,B.Premiums_DATA!J206/ECO!T63))))</f>
        <v>0</v>
      </c>
      <c r="L146" s="74">
        <f>IF($C$4="National Currency",IF(B.Premiums_DATA!K206=0,0,B.Premiums_DATA!K206),IF($C$4="Current Exchange rate",IF(B.Premiums_DATA!K206=0,0,B.Premiums_DATA!K206/ECO!U28),IF($C$4="Constant Exchange rate",IF(B.Premiums_DATA!K206=0,0,B.Premiums_DATA!K206/ECO!U63))))</f>
        <v>0</v>
      </c>
      <c r="M146" s="74">
        <f>IF($C$4="National Currency",IF(B.Premiums_DATA!L206=0,0,B.Premiums_DATA!L206),IF($C$4="Current Exchange rate",IF(B.Premiums_DATA!L206=0,0,B.Premiums_DATA!L206/ECO!V28),IF($C$4="Constant Exchange rate",IF(B.Premiums_DATA!L206=0,0,B.Premiums_DATA!L206/ECO!V63))))</f>
        <v>0</v>
      </c>
      <c r="N146" s="74">
        <f>IF($C$4="National Currency",IF(B.Premiums_DATA!M206=0,0,B.Premiums_DATA!M206),IF($C$4="Current Exchange rate",IF(B.Premiums_DATA!M206=0,0,B.Premiums_DATA!M206/ECO!W28),IF($C$4="Constant Exchange rate",IF(B.Premiums_DATA!M206=0,0,B.Premiums_DATA!M206/ECO!W63))))</f>
        <v>0</v>
      </c>
      <c r="O146" s="74">
        <f>IF($C$4="National Currency",IF(B.Premiums_DATA!N206=0,0,B.Premiums_DATA!N206),IF($C$4="Current Exchange rate",IF(B.Premiums_DATA!N206=0,0,B.Premiums_DATA!N206/ECO!X28),IF($C$4="Constant Exchange rate",IF(B.Premiums_DATA!N206=0,0,B.Premiums_DATA!N206/ECO!X63))))</f>
        <v>0</v>
      </c>
      <c r="P146" s="74"/>
      <c r="Q146" s="48">
        <f t="shared" si="19"/>
        <v>0</v>
      </c>
      <c r="R146" s="48" t="str">
        <f t="shared" si="20"/>
        <v>-</v>
      </c>
      <c r="S146" s="48" t="str">
        <f t="shared" si="21"/>
        <v>-</v>
      </c>
    </row>
    <row r="147" spans="3:19" ht="15" x14ac:dyDescent="0.25">
      <c r="C147" s="256"/>
      <c r="D147" s="257"/>
      <c r="E147" s="45" t="s">
        <v>19</v>
      </c>
      <c r="F147" s="74">
        <f>IF($C$4="National Currency",IF(B.Premiums_DATA!E207=0,0,B.Premiums_DATA!E207),IF($C$4="Current Exchange rate",IF(B.Premiums_DATA!E207=0,0,B.Premiums_DATA!E207/ECO!O29),IF($C$4="Constant Exchange rate",IF(B.Premiums_DATA!E207=0,0,B.Premiums_DATA!E207/ECO!O64))))</f>
        <v>0</v>
      </c>
      <c r="G147" s="74">
        <f>IF($C$4="National Currency",IF(B.Premiums_DATA!F207=0,0,B.Premiums_DATA!F207),IF($C$4="Current Exchange rate",IF(B.Premiums_DATA!F207=0,0,B.Premiums_DATA!F207/ECO!P29),IF($C$4="Constant Exchange rate",IF(B.Premiums_DATA!F207=0,0,B.Premiums_DATA!F207/ECO!P64))))</f>
        <v>0</v>
      </c>
      <c r="H147" s="74">
        <f>IF($C$4="National Currency",IF(B.Premiums_DATA!G207=0,0,B.Premiums_DATA!G207),IF($C$4="Current Exchange rate",IF(B.Premiums_DATA!G207=0,0,B.Premiums_DATA!G207/ECO!Q29),IF($C$4="Constant Exchange rate",IF(B.Premiums_DATA!G207=0,0,B.Premiums_DATA!G207/ECO!Q64))))</f>
        <v>0</v>
      </c>
      <c r="I147" s="74">
        <f>IF($C$4="National Currency",IF(B.Premiums_DATA!H207=0,0,B.Premiums_DATA!H207),IF($C$4="Current Exchange rate",IF(B.Premiums_DATA!H207=0,0,B.Premiums_DATA!H207/ECO!R29),IF($C$4="Constant Exchange rate",IF(B.Premiums_DATA!H207=0,0,B.Premiums_DATA!H207/ECO!R64))))</f>
        <v>0</v>
      </c>
      <c r="J147" s="74">
        <f>IF($C$4="National Currency",IF(B.Premiums_DATA!I207=0,0,B.Premiums_DATA!I207),IF($C$4="Current Exchange rate",IF(B.Premiums_DATA!I207=0,0,B.Premiums_DATA!I207/ECO!S29),IF($C$4="Constant Exchange rate",IF(B.Premiums_DATA!I207=0,0,B.Premiums_DATA!I207/ECO!S64))))</f>
        <v>0</v>
      </c>
      <c r="K147" s="74">
        <f>IF($C$4="National Currency",IF(B.Premiums_DATA!J207=0,0,B.Premiums_DATA!J207),IF($C$4="Current Exchange rate",IF(B.Premiums_DATA!J207=0,0,B.Premiums_DATA!J207/ECO!T29),IF($C$4="Constant Exchange rate",IF(B.Premiums_DATA!J207=0,0,B.Premiums_DATA!J207/ECO!T64))))</f>
        <v>0</v>
      </c>
      <c r="L147" s="74">
        <f>IF($C$4="National Currency",IF(B.Premiums_DATA!K207=0,0,B.Premiums_DATA!K207),IF($C$4="Current Exchange rate",IF(B.Premiums_DATA!K207=0,0,B.Premiums_DATA!K207/ECO!U29),IF($C$4="Constant Exchange rate",IF(B.Premiums_DATA!K207=0,0,B.Premiums_DATA!K207/ECO!U64))))</f>
        <v>0</v>
      </c>
      <c r="M147" s="74">
        <f>IF($C$4="National Currency",IF(B.Premiums_DATA!L207=0,0,B.Premiums_DATA!L207),IF($C$4="Current Exchange rate",IF(B.Premiums_DATA!L207=0,0,B.Premiums_DATA!L207/ECO!V29),IF($C$4="Constant Exchange rate",IF(B.Premiums_DATA!L207=0,0,B.Premiums_DATA!L207/ECO!V64))))</f>
        <v>0</v>
      </c>
      <c r="N147" s="74">
        <f>IF($C$4="National Currency",IF(B.Premiums_DATA!M207=0,0,B.Premiums_DATA!M207),IF($C$4="Current Exchange rate",IF(B.Premiums_DATA!M207=0,0,B.Premiums_DATA!M207/ECO!W29),IF($C$4="Constant Exchange rate",IF(B.Premiums_DATA!M207=0,0,B.Premiums_DATA!M207/ECO!W64))))</f>
        <v>0</v>
      </c>
      <c r="O147" s="74">
        <f>IF($C$4="National Currency",IF(B.Premiums_DATA!N207=0,0,B.Premiums_DATA!N207),IF($C$4="Current Exchange rate",IF(B.Premiums_DATA!N207=0,0,B.Premiums_DATA!N207/ECO!X29),IF($C$4="Constant Exchange rate",IF(B.Premiums_DATA!N207=0,0,B.Premiums_DATA!N207/ECO!X64))))</f>
        <v>0</v>
      </c>
      <c r="P147" s="74"/>
      <c r="Q147" s="48">
        <f t="shared" si="19"/>
        <v>0</v>
      </c>
      <c r="R147" s="48" t="str">
        <f t="shared" si="20"/>
        <v>-</v>
      </c>
      <c r="S147" s="48" t="str">
        <f t="shared" si="21"/>
        <v>-</v>
      </c>
    </row>
    <row r="148" spans="3:19" ht="15" x14ac:dyDescent="0.25">
      <c r="C148" s="256"/>
      <c r="D148" s="257"/>
      <c r="E148" s="45" t="s">
        <v>20</v>
      </c>
      <c r="F148" s="74">
        <f>IF($C$4="National Currency",IF(B.Premiums_DATA!E208=0,0,B.Premiums_DATA!E208),IF($C$4="Current Exchange rate",IF(B.Premiums_DATA!E208=0,0,B.Premiums_DATA!E208/ECO!O30),IF($C$4="Constant Exchange rate",IF(B.Premiums_DATA!E208=0,0,B.Premiums_DATA!E208/ECO!O65))))</f>
        <v>0</v>
      </c>
      <c r="G148" s="74">
        <f>IF($C$4="National Currency",IF(B.Premiums_DATA!F208=0,0,B.Premiums_DATA!F208),IF($C$4="Current Exchange rate",IF(B.Premiums_DATA!F208=0,0,B.Premiums_DATA!F208/ECO!P30),IF($C$4="Constant Exchange rate",IF(B.Premiums_DATA!F208=0,0,B.Premiums_DATA!F208/ECO!P65))))</f>
        <v>0</v>
      </c>
      <c r="H148" s="74">
        <f>IF($C$4="National Currency",IF(B.Premiums_DATA!G208=0,0,B.Premiums_DATA!G208),IF($C$4="Current Exchange rate",IF(B.Premiums_DATA!G208=0,0,B.Premiums_DATA!G208/ECO!Q30),IF($C$4="Constant Exchange rate",IF(B.Premiums_DATA!G208=0,0,B.Premiums_DATA!G208/ECO!Q65))))</f>
        <v>1.4228799089356859E-2</v>
      </c>
      <c r="I148" s="74">
        <f>IF($C$4="National Currency",IF(B.Premiums_DATA!H208=0,0,B.Premiums_DATA!H208),IF($C$4="Current Exchange rate",IF(B.Premiums_DATA!H208=0,0,B.Premiums_DATA!H208/ECO!R30),IF($C$4="Constant Exchange rate",IF(B.Premiums_DATA!H208=0,0,B.Premiums_DATA!H208/ECO!R65))))</f>
        <v>3.429140580535003</v>
      </c>
      <c r="J148" s="74">
        <f>IF($C$4="National Currency",IF(B.Premiums_DATA!I208=0,0,B.Premiums_DATA!I208),IF($C$4="Current Exchange rate",IF(B.Premiums_DATA!I208=0,0,B.Premiums_DATA!I208/ECO!S30),IF($C$4="Constant Exchange rate",IF(B.Premiums_DATA!I208=0,0,B.Premiums_DATA!I208/ECO!S65))))</f>
        <v>3.2157085941946497</v>
      </c>
      <c r="K148" s="74">
        <f>IF($C$4="National Currency",IF(B.Premiums_DATA!J208=0,0,B.Premiums_DATA!J208),IF($C$4="Current Exchange rate",IF(B.Premiums_DATA!J208=0,0,B.Premiums_DATA!J208/ECO!T30),IF($C$4="Constant Exchange rate",IF(B.Premiums_DATA!J208=0,0,B.Premiums_DATA!J208/ECO!T65))))</f>
        <v>31.787137165623221</v>
      </c>
      <c r="L148" s="74">
        <f>IF($C$4="National Currency",IF(B.Premiums_DATA!K208=0,0,B.Premiums_DATA!K208),IF($C$4="Current Exchange rate",IF(B.Premiums_DATA!K208=0,0,B.Premiums_DATA!K208/ECO!U30),IF($C$4="Constant Exchange rate",IF(B.Premiums_DATA!K208=0,0,B.Premiums_DATA!K208/ECO!U65))))</f>
        <v>28.173022196926581</v>
      </c>
      <c r="M148" s="74">
        <f>IF($C$4="National Currency",IF(B.Premiums_DATA!L208=0,0,B.Premiums_DATA!L208),IF($C$4="Current Exchange rate",IF(B.Premiums_DATA!L208=0,0,B.Premiums_DATA!L208/ECO!V30),IF($C$4="Constant Exchange rate",IF(B.Premiums_DATA!L208=0,0,B.Premiums_DATA!L208/ECO!V65))))</f>
        <v>35.116676152532726</v>
      </c>
      <c r="N148" s="74">
        <f>IF($C$4="National Currency",IF(B.Premiums_DATA!M208=0,0,B.Premiums_DATA!M208),IF($C$4="Current Exchange rate",IF(B.Premiums_DATA!M208=0,0,B.Premiums_DATA!M208/ECO!W30),IF($C$4="Constant Exchange rate",IF(B.Premiums_DATA!M208=0,0,B.Premiums_DATA!M208/ECO!W65))))</f>
        <v>49.075128059191812</v>
      </c>
      <c r="O148" s="74">
        <f>IF($C$4="National Currency",IF(B.Premiums_DATA!N208=0,0,B.Premiums_DATA!N208),IF($C$4="Current Exchange rate",IF(B.Premiums_DATA!N208=0,0,B.Premiums_DATA!N208/ECO!X30),IF($C$4="Constant Exchange rate",IF(B.Premiums_DATA!N208=0,0,B.Premiums_DATA!N208/ECO!X65))))</f>
        <v>70.660216277746159</v>
      </c>
      <c r="P148" s="74"/>
      <c r="Q148" s="48">
        <f t="shared" si="19"/>
        <v>4.5318504718660207E-3</v>
      </c>
      <c r="R148" s="48">
        <f t="shared" si="20"/>
        <v>0.43983763409683951</v>
      </c>
      <c r="S148" s="48" t="str">
        <f t="shared" si="21"/>
        <v>-</v>
      </c>
    </row>
    <row r="149" spans="3:19" ht="15" x14ac:dyDescent="0.25">
      <c r="C149" s="256"/>
      <c r="D149" s="257"/>
      <c r="E149" s="45" t="s">
        <v>21</v>
      </c>
      <c r="F149" s="74">
        <f>IF($C$4="National Currency",IF(B.Premiums_DATA!E209=0,0,B.Premiums_DATA!E209),IF($C$4="Current Exchange rate",IF(B.Premiums_DATA!E209=0,0,B.Premiums_DATA!E209/ECO!O31),IF($C$4="Constant Exchange rate",IF(B.Premiums_DATA!E209=0,0,B.Premiums_DATA!E209/ECO!O66))))</f>
        <v>0</v>
      </c>
      <c r="G149" s="74">
        <f>IF($C$4="National Currency",IF(B.Premiums_DATA!F209=0,0,B.Premiums_DATA!F209),IF($C$4="Current Exchange rate",IF(B.Premiums_DATA!F209=0,0,B.Premiums_DATA!F209/ECO!P31),IF($C$4="Constant Exchange rate",IF(B.Premiums_DATA!F209=0,0,B.Premiums_DATA!F209/ECO!P66))))</f>
        <v>0</v>
      </c>
      <c r="H149" s="74">
        <f>IF($C$4="National Currency",IF(B.Premiums_DATA!G209=0,0,B.Premiums_DATA!G209),IF($C$4="Current Exchange rate",IF(B.Premiums_DATA!G209=0,0,B.Premiums_DATA!G209/ECO!Q31),IF($C$4="Constant Exchange rate",IF(B.Premiums_DATA!G209=0,0,B.Premiums_DATA!G209/ECO!Q66))))</f>
        <v>74.539948753785225</v>
      </c>
      <c r="I149" s="74">
        <f>IF($C$4="National Currency",IF(B.Premiums_DATA!H209=0,0,B.Premiums_DATA!H209),IF($C$4="Current Exchange rate",IF(B.Premiums_DATA!H209=0,0,B.Premiums_DATA!H209/ECO!R31),IF($C$4="Constant Exchange rate",IF(B.Premiums_DATA!H209=0,0,B.Premiums_DATA!H209/ECO!R66))))</f>
        <v>76.869322152341013</v>
      </c>
      <c r="J149" s="74">
        <f>IF($C$4="National Currency",IF(B.Premiums_DATA!I209=0,0,B.Premiums_DATA!I209),IF($C$4="Current Exchange rate",IF(B.Premiums_DATA!I209=0,0,B.Premiums_DATA!I209/ECO!S31),IF($C$4="Constant Exchange rate",IF(B.Premiums_DATA!I209=0,0,B.Premiums_DATA!I209/ECO!S66))))</f>
        <v>23.6</v>
      </c>
      <c r="K149" s="74">
        <f>IF($C$4="National Currency",IF(B.Premiums_DATA!J209=0,0,B.Premiums_DATA!J209),IF($C$4="Current Exchange rate",IF(B.Premiums_DATA!J209=0,0,B.Premiums_DATA!J209/ECO!T31),IF($C$4="Constant Exchange rate",IF(B.Premiums_DATA!J209=0,0,B.Premiums_DATA!J209/ECO!T66))))</f>
        <v>21.7</v>
      </c>
      <c r="L149" s="74">
        <f>IF($C$4="National Currency",IF(B.Premiums_DATA!K209=0,0,B.Premiums_DATA!K209),IF($C$4="Current Exchange rate",IF(B.Premiums_DATA!K209=0,0,B.Premiums_DATA!K209/ECO!U31),IF($C$4="Constant Exchange rate",IF(B.Premiums_DATA!K209=0,0,B.Premiums_DATA!K209/ECO!U66))))</f>
        <v>24.8</v>
      </c>
      <c r="M149" s="74">
        <f>IF($C$4="National Currency",IF(B.Premiums_DATA!L209=0,0,B.Premiums_DATA!L209),IF($C$4="Current Exchange rate",IF(B.Premiums_DATA!L209=0,0,B.Premiums_DATA!L209/ECO!V31),IF($C$4="Constant Exchange rate",IF(B.Premiums_DATA!L209=0,0,B.Premiums_DATA!L209/ECO!V66))))</f>
        <v>29.9</v>
      </c>
      <c r="N149" s="74">
        <f>IF($C$4="National Currency",IF(B.Premiums_DATA!M209=0,0,B.Premiums_DATA!M209),IF($C$4="Current Exchange rate",IF(B.Premiums_DATA!M209=0,0,B.Premiums_DATA!M209/ECO!W31),IF($C$4="Constant Exchange rate",IF(B.Premiums_DATA!M209=0,0,B.Premiums_DATA!M209/ECO!W66))))</f>
        <v>15.2</v>
      </c>
      <c r="O149" s="74">
        <f>IF($C$4="National Currency",IF(B.Premiums_DATA!N209=0,0,B.Premiums_DATA!N209),IF($C$4="Current Exchange rate",IF(B.Premiums_DATA!N209=0,0,B.Premiums_DATA!N209/ECO!X31),IF($C$4="Constant Exchange rate",IF(B.Premiums_DATA!N209=0,0,B.Premiums_DATA!N209/ECO!X66))))</f>
        <v>29.1</v>
      </c>
      <c r="P149" s="74"/>
      <c r="Q149" s="48">
        <f t="shared" si="19"/>
        <v>1.8663521805952173E-3</v>
      </c>
      <c r="R149" s="48">
        <f t="shared" si="20"/>
        <v>0.91447368421052655</v>
      </c>
      <c r="S149" s="48" t="str">
        <f t="shared" si="21"/>
        <v>-</v>
      </c>
    </row>
    <row r="150" spans="3:19" ht="15" x14ac:dyDescent="0.25">
      <c r="C150" s="256"/>
      <c r="D150" s="257"/>
      <c r="E150" s="45" t="s">
        <v>22</v>
      </c>
      <c r="F150" s="74">
        <f>IF($C$4="National Currency",IF(B.Premiums_DATA!E210=0,0,B.Premiums_DATA!E210),IF($C$4="Current Exchange rate",IF(B.Premiums_DATA!E210=0,0,B.Premiums_DATA!E210/ECO!O32),IF($C$4="Constant Exchange rate",IF(B.Premiums_DATA!E210=0,0,B.Premiums_DATA!E210/ECO!O67))))</f>
        <v>0</v>
      </c>
      <c r="G150" s="74">
        <f>IF($C$4="National Currency",IF(B.Premiums_DATA!F210=0,0,B.Premiums_DATA!F210),IF($C$4="Current Exchange rate",IF(B.Premiums_DATA!F210=0,0,B.Premiums_DATA!F210/ECO!P32),IF($C$4="Constant Exchange rate",IF(B.Premiums_DATA!F210=0,0,B.Premiums_DATA!F210/ECO!P67))))</f>
        <v>0</v>
      </c>
      <c r="H150" s="74">
        <f>IF($C$4="National Currency",IF(B.Premiums_DATA!G210=0,0,B.Premiums_DATA!G210),IF($C$4="Current Exchange rate",IF(B.Premiums_DATA!G210=0,0,B.Premiums_DATA!G210/ECO!Q32),IF($C$4="Constant Exchange rate",IF(B.Premiums_DATA!G210=0,0,B.Premiums_DATA!G210/ECO!Q67))))</f>
        <v>0</v>
      </c>
      <c r="I150" s="74">
        <f>IF($C$4="National Currency",IF(B.Premiums_DATA!H210=0,0,B.Premiums_DATA!H210),IF($C$4="Current Exchange rate",IF(B.Premiums_DATA!H210=0,0,B.Premiums_DATA!H210/ECO!R32),IF($C$4="Constant Exchange rate",IF(B.Premiums_DATA!H210=0,0,B.Premiums_DATA!H210/ECO!R67))))</f>
        <v>0</v>
      </c>
      <c r="J150" s="74">
        <f>IF($C$4="National Currency",IF(B.Premiums_DATA!I210=0,0,B.Premiums_DATA!I210),IF($C$4="Current Exchange rate",IF(B.Premiums_DATA!I210=0,0,B.Premiums_DATA!I210/ECO!S32),IF($C$4="Constant Exchange rate",IF(B.Premiums_DATA!I210=0,0,B.Premiums_DATA!I210/ECO!S67))))</f>
        <v>0</v>
      </c>
      <c r="K150" s="74">
        <f>IF($C$4="National Currency",IF(B.Premiums_DATA!J210=0,0,B.Premiums_DATA!J210),IF($C$4="Current Exchange rate",IF(B.Premiums_DATA!J210=0,0,B.Premiums_DATA!J210/ECO!T32),IF($C$4="Constant Exchange rate",IF(B.Premiums_DATA!J210=0,0,B.Premiums_DATA!J210/ECO!T67))))</f>
        <v>0</v>
      </c>
      <c r="L150" s="74">
        <f>IF($C$4="National Currency",IF(B.Premiums_DATA!K210=0,0,B.Premiums_DATA!K210),IF($C$4="Current Exchange rate",IF(B.Premiums_DATA!K210=0,0,B.Premiums_DATA!K210/ECO!U32),IF($C$4="Constant Exchange rate",IF(B.Premiums_DATA!K210=0,0,B.Premiums_DATA!K210/ECO!U67))))</f>
        <v>0</v>
      </c>
      <c r="M150" s="74">
        <f>IF($C$4="National Currency",IF(B.Premiums_DATA!L210=0,0,B.Premiums_DATA!L210),IF($C$4="Current Exchange rate",IF(B.Premiums_DATA!L210=0,0,B.Premiums_DATA!L210/ECO!V32),IF($C$4="Constant Exchange rate",IF(B.Premiums_DATA!L210=0,0,B.Premiums_DATA!L210/ECO!V67))))</f>
        <v>0</v>
      </c>
      <c r="N150" s="74">
        <f>IF($C$4="National Currency",IF(B.Premiums_DATA!M210=0,0,B.Premiums_DATA!M210),IF($C$4="Current Exchange rate",IF(B.Premiums_DATA!M210=0,0,B.Premiums_DATA!M210/ECO!W32),IF($C$4="Constant Exchange rate",IF(B.Premiums_DATA!M210=0,0,B.Premiums_DATA!M210/ECO!W67))))</f>
        <v>0</v>
      </c>
      <c r="O150" s="74">
        <f>IF($C$4="National Currency",IF(B.Premiums_DATA!N210=0,0,B.Premiums_DATA!N210),IF($C$4="Current Exchange rate",IF(B.Premiums_DATA!N210=0,0,B.Premiums_DATA!N210/ECO!X32),IF($C$4="Constant Exchange rate",IF(B.Premiums_DATA!N210=0,0,B.Premiums_DATA!N210/ECO!X67))))</f>
        <v>0</v>
      </c>
      <c r="P150" s="74"/>
      <c r="Q150" s="48">
        <f t="shared" si="19"/>
        <v>0</v>
      </c>
      <c r="R150" s="48" t="str">
        <f t="shared" si="20"/>
        <v>-</v>
      </c>
      <c r="S150" s="48" t="str">
        <f t="shared" si="21"/>
        <v>-</v>
      </c>
    </row>
    <row r="151" spans="3:19" ht="15" x14ac:dyDescent="0.25">
      <c r="C151" s="256"/>
      <c r="D151" s="257"/>
      <c r="E151" s="45" t="s">
        <v>23</v>
      </c>
      <c r="F151" s="74">
        <f>IF($C$4="National Currency",IF(B.Premiums_DATA!E211=0,0,B.Premiums_DATA!E211),IF($C$4="Current Exchange rate",IF(B.Premiums_DATA!E211=0,0,B.Premiums_DATA!E211/ECO!O33),IF($C$4="Constant Exchange rate",IF(B.Premiums_DATA!E211=0,0,B.Premiums_DATA!E211/ECO!O68))))</f>
        <v>0</v>
      </c>
      <c r="G151" s="74">
        <f>IF($C$4="National Currency",IF(B.Premiums_DATA!F211=0,0,B.Premiums_DATA!F211),IF($C$4="Current Exchange rate",IF(B.Premiums_DATA!F211=0,0,B.Premiums_DATA!F211/ECO!P33),IF($C$4="Constant Exchange rate",IF(B.Premiums_DATA!F211=0,0,B.Premiums_DATA!F211/ECO!P68))))</f>
        <v>0</v>
      </c>
      <c r="H151" s="74">
        <f>IF($C$4="National Currency",IF(B.Premiums_DATA!G211=0,0,B.Premiums_DATA!G211),IF($C$4="Current Exchange rate",IF(B.Premiums_DATA!G211=0,0,B.Premiums_DATA!G211/ECO!Q33),IF($C$4="Constant Exchange rate",IF(B.Premiums_DATA!G211=0,0,B.Premiums_DATA!G211/ECO!Q68))))</f>
        <v>0</v>
      </c>
      <c r="I151" s="74">
        <f>IF($C$4="National Currency",IF(B.Premiums_DATA!H211=0,0,B.Premiums_DATA!H211),IF($C$4="Current Exchange rate",IF(B.Premiums_DATA!H211=0,0,B.Premiums_DATA!H211/ECO!R33),IF($C$4="Constant Exchange rate",IF(B.Premiums_DATA!H211=0,0,B.Premiums_DATA!H211/ECO!R68))))</f>
        <v>0</v>
      </c>
      <c r="J151" s="74">
        <f>IF($C$4="National Currency",IF(B.Premiums_DATA!I211=0,0,B.Premiums_DATA!I211),IF($C$4="Current Exchange rate",IF(B.Premiums_DATA!I211=0,0,B.Premiums_DATA!I211/ECO!S33),IF($C$4="Constant Exchange rate",IF(B.Premiums_DATA!I211=0,0,B.Premiums_DATA!I211/ECO!S68))))</f>
        <v>0</v>
      </c>
      <c r="K151" s="74">
        <f>IF($C$4="National Currency",IF(B.Premiums_DATA!J211=0,0,B.Premiums_DATA!J211),IF($C$4="Current Exchange rate",IF(B.Premiums_DATA!J211=0,0,B.Premiums_DATA!J211/ECO!T33),IF($C$4="Constant Exchange rate",IF(B.Premiums_DATA!J211=0,0,B.Premiums_DATA!J211/ECO!T68))))</f>
        <v>0</v>
      </c>
      <c r="L151" s="74">
        <f>IF($C$4="National Currency",IF(B.Premiums_DATA!K211=0,0,B.Premiums_DATA!K211),IF($C$4="Current Exchange rate",IF(B.Premiums_DATA!K211=0,0,B.Premiums_DATA!K211/ECO!U33),IF($C$4="Constant Exchange rate",IF(B.Premiums_DATA!K211=0,0,B.Premiums_DATA!K211/ECO!U68))))</f>
        <v>0</v>
      </c>
      <c r="M151" s="74">
        <f>IF($C$4="National Currency",IF(B.Premiums_DATA!L211=0,0,B.Premiums_DATA!L211),IF($C$4="Current Exchange rate",IF(B.Premiums_DATA!L211=0,0,B.Premiums_DATA!L211/ECO!V33),IF($C$4="Constant Exchange rate",IF(B.Premiums_DATA!L211=0,0,B.Premiums_DATA!L211/ECO!V68))))</f>
        <v>0</v>
      </c>
      <c r="N151" s="74">
        <f>IF($C$4="National Currency",IF(B.Premiums_DATA!M211=0,0,B.Premiums_DATA!M211),IF($C$4="Current Exchange rate",IF(B.Premiums_DATA!M211=0,0,B.Premiums_DATA!M211/ECO!W33),IF($C$4="Constant Exchange rate",IF(B.Premiums_DATA!M211=0,0,B.Premiums_DATA!M211/ECO!W68))))</f>
        <v>0</v>
      </c>
      <c r="O151" s="74">
        <f>IF($C$4="National Currency",IF(B.Premiums_DATA!N211=0,0,B.Premiums_DATA!N211),IF($C$4="Current Exchange rate",IF(B.Premiums_DATA!N211=0,0,B.Premiums_DATA!N211/ECO!X33),IF($C$4="Constant Exchange rate",IF(B.Premiums_DATA!N211=0,0,B.Premiums_DATA!N211/ECO!X68))))</f>
        <v>0</v>
      </c>
      <c r="P151" s="74"/>
      <c r="Q151" s="48">
        <f t="shared" si="19"/>
        <v>0</v>
      </c>
      <c r="R151" s="48" t="str">
        <f t="shared" si="20"/>
        <v>-</v>
      </c>
      <c r="S151" s="48" t="str">
        <f t="shared" si="21"/>
        <v>-</v>
      </c>
    </row>
    <row r="152" spans="3:19" ht="15" x14ac:dyDescent="0.25">
      <c r="C152" s="256"/>
      <c r="D152" s="257"/>
      <c r="E152" s="45" t="s">
        <v>24</v>
      </c>
      <c r="F152" s="74">
        <f>IF($C$4="National Currency",IF(B.Premiums_DATA!E212=0,0,B.Premiums_DATA!E212),IF($C$4="Current Exchange rate",IF(B.Premiums_DATA!E212=0,0,B.Premiums_DATA!E212/ECO!O34),IF($C$4="Constant Exchange rate",IF(B.Premiums_DATA!E212=0,0,B.Premiums_DATA!E212/ECO!O69))))</f>
        <v>0</v>
      </c>
      <c r="G152" s="74">
        <f>IF($C$4="National Currency",IF(B.Premiums_DATA!F212=0,0,B.Premiums_DATA!F212),IF($C$4="Current Exchange rate",IF(B.Premiums_DATA!F212=0,0,B.Premiums_DATA!F212/ECO!P34),IF($C$4="Constant Exchange rate",IF(B.Premiums_DATA!F212=0,0,B.Premiums_DATA!F212/ECO!P69))))</f>
        <v>0</v>
      </c>
      <c r="H152" s="74">
        <f>IF($C$4="National Currency",IF(B.Premiums_DATA!G212=0,0,B.Premiums_DATA!G212),IF($C$4="Current Exchange rate",IF(B.Premiums_DATA!G212=0,0,B.Premiums_DATA!G212/ECO!Q34),IF($C$4="Constant Exchange rate",IF(B.Premiums_DATA!G212=0,0,B.Premiums_DATA!G212/ECO!Q69))))</f>
        <v>0</v>
      </c>
      <c r="I152" s="74">
        <f>IF($C$4="National Currency",IF(B.Premiums_DATA!H212=0,0,B.Premiums_DATA!H212),IF($C$4="Current Exchange rate",IF(B.Premiums_DATA!H212=0,0,B.Premiums_DATA!H212/ECO!R34),IF($C$4="Constant Exchange rate",IF(B.Premiums_DATA!H212=0,0,B.Premiums_DATA!H212/ECO!R69))))</f>
        <v>0</v>
      </c>
      <c r="J152" s="74">
        <f>IF($C$4="National Currency",IF(B.Premiums_DATA!I212=0,0,B.Premiums_DATA!I212),IF($C$4="Current Exchange rate",IF(B.Premiums_DATA!I212=0,0,B.Premiums_DATA!I212/ECO!S34),IF($C$4="Constant Exchange rate",IF(B.Premiums_DATA!I212=0,0,B.Premiums_DATA!I212/ECO!S69))))</f>
        <v>0</v>
      </c>
      <c r="K152" s="74">
        <f>IF($C$4="National Currency",IF(B.Premiums_DATA!J212=0,0,B.Premiums_DATA!J212),IF($C$4="Current Exchange rate",IF(B.Premiums_DATA!J212=0,0,B.Premiums_DATA!J212/ECO!T34),IF($C$4="Constant Exchange rate",IF(B.Premiums_DATA!J212=0,0,B.Premiums_DATA!J212/ECO!T69))))</f>
        <v>0</v>
      </c>
      <c r="L152" s="74">
        <f>IF($C$4="National Currency",IF(B.Premiums_DATA!K212=0,0,B.Premiums_DATA!K212),IF($C$4="Current Exchange rate",IF(B.Premiums_DATA!K212=0,0,B.Premiums_DATA!K212/ECO!U34),IF($C$4="Constant Exchange rate",IF(B.Premiums_DATA!K212=0,0,B.Premiums_DATA!K212/ECO!U69))))</f>
        <v>0</v>
      </c>
      <c r="M152" s="74">
        <f>IF($C$4="National Currency",IF(B.Premiums_DATA!L212=0,0,B.Premiums_DATA!L212),IF($C$4="Current Exchange rate",IF(B.Premiums_DATA!L212=0,0,B.Premiums_DATA!L212/ECO!V34),IF($C$4="Constant Exchange rate",IF(B.Premiums_DATA!L212=0,0,B.Premiums_DATA!L212/ECO!V69))))</f>
        <v>0</v>
      </c>
      <c r="N152" s="74">
        <f>IF($C$4="National Currency",IF(B.Premiums_DATA!M212=0,0,B.Premiums_DATA!M212),IF($C$4="Current Exchange rate",IF(B.Premiums_DATA!M212=0,0,B.Premiums_DATA!M212/ECO!W34),IF($C$4="Constant Exchange rate",IF(B.Premiums_DATA!M212=0,0,B.Premiums_DATA!M212/ECO!W69))))</f>
        <v>0</v>
      </c>
      <c r="O152" s="74">
        <f>IF($C$4="National Currency",IF(B.Premiums_DATA!N212=0,0,B.Premiums_DATA!N212),IF($C$4="Current Exchange rate",IF(B.Premiums_DATA!N212=0,0,B.Premiums_DATA!N212/ECO!X34),IF($C$4="Constant Exchange rate",IF(B.Premiums_DATA!N212=0,0,B.Premiums_DATA!N212/ECO!X69))))</f>
        <v>0</v>
      </c>
      <c r="P152" s="74"/>
      <c r="Q152" s="48">
        <f t="shared" si="19"/>
        <v>0</v>
      </c>
      <c r="R152" s="48" t="str">
        <f t="shared" si="20"/>
        <v>-</v>
      </c>
      <c r="S152" s="48" t="str">
        <f t="shared" si="21"/>
        <v>-</v>
      </c>
    </row>
    <row r="153" spans="3:19" ht="15" x14ac:dyDescent="0.25">
      <c r="C153" s="256"/>
      <c r="D153" s="257"/>
      <c r="E153" s="45" t="s">
        <v>25</v>
      </c>
      <c r="F153" s="74">
        <f>IF($C$4="National Currency",IF(B.Premiums_DATA!E213=0,0,B.Premiums_DATA!E213),IF($C$4="Current Exchange rate",IF(B.Premiums_DATA!E213=0,0,B.Premiums_DATA!E213/ECO!O35),IF($C$4="Constant Exchange rate",IF(B.Premiums_DATA!E213=0,0,B.Premiums_DATA!E213/ECO!O70))))</f>
        <v>0</v>
      </c>
      <c r="G153" s="74">
        <f>IF($C$4="National Currency",IF(B.Premiums_DATA!F213=0,0,B.Premiums_DATA!F213),IF($C$4="Current Exchange rate",IF(B.Premiums_DATA!F213=0,0,B.Premiums_DATA!F213/ECO!P35),IF($C$4="Constant Exchange rate",IF(B.Premiums_DATA!F213=0,0,B.Premiums_DATA!F213/ECO!P70))))</f>
        <v>0</v>
      </c>
      <c r="H153" s="74">
        <f>IF($C$4="National Currency",IF(B.Premiums_DATA!G213=0,0,B.Premiums_DATA!G213),IF($C$4="Current Exchange rate",IF(B.Premiums_DATA!G213=0,0,B.Premiums_DATA!G213/ECO!Q35),IF($C$4="Constant Exchange rate",IF(B.Premiums_DATA!G213=0,0,B.Premiums_DATA!G213/ECO!Q70))))</f>
        <v>0</v>
      </c>
      <c r="I153" s="74">
        <f>IF($C$4="National Currency",IF(B.Premiums_DATA!H213=0,0,B.Premiums_DATA!H213),IF($C$4="Current Exchange rate",IF(B.Premiums_DATA!H213=0,0,B.Premiums_DATA!H213/ECO!R35),IF($C$4="Constant Exchange rate",IF(B.Premiums_DATA!H213=0,0,B.Premiums_DATA!H213/ECO!R70))))</f>
        <v>448.49356374999991</v>
      </c>
      <c r="J153" s="74">
        <f>IF($C$4="National Currency",IF(B.Premiums_DATA!I213=0,0,B.Premiums_DATA!I213),IF($C$4="Current Exchange rate",IF(B.Premiums_DATA!I213=0,0,B.Premiums_DATA!I213/ECO!S35),IF($C$4="Constant Exchange rate",IF(B.Premiums_DATA!I213=0,0,B.Premiums_DATA!I213/ECO!S70))))</f>
        <v>468.46851605000001</v>
      </c>
      <c r="K153" s="74">
        <f>IF($C$4="National Currency",IF(B.Premiums_DATA!J213=0,0,B.Premiums_DATA!J213),IF($C$4="Current Exchange rate",IF(B.Premiums_DATA!J213=0,0,B.Premiums_DATA!J213/ECO!T35),IF($C$4="Constant Exchange rate",IF(B.Premiums_DATA!J213=0,0,B.Premiums_DATA!J213/ECO!T70))))</f>
        <v>478.86247566999998</v>
      </c>
      <c r="L153" s="74">
        <f>IF($C$4="National Currency",IF(B.Premiums_DATA!K213=0,0,B.Premiums_DATA!K213),IF($C$4="Current Exchange rate",IF(B.Premiums_DATA!K213=0,0,B.Premiums_DATA!K213/ECO!U35),IF($C$4="Constant Exchange rate",IF(B.Premiums_DATA!K213=0,0,B.Premiums_DATA!K213/ECO!U70))))</f>
        <v>467.58502589001006</v>
      </c>
      <c r="M153" s="74">
        <f>IF($C$4="National Currency",IF(B.Premiums_DATA!L213=0,0,B.Premiums_DATA!L213),IF($C$4="Current Exchange rate",IF(B.Premiums_DATA!L213=0,0,B.Premiums_DATA!L213/ECO!V35),IF($C$4="Constant Exchange rate",IF(B.Premiums_DATA!L213=0,0,B.Premiums_DATA!L213/ECO!V70))))</f>
        <v>452.62529604900004</v>
      </c>
      <c r="N153" s="74">
        <f>IF($C$4="National Currency",IF(B.Premiums_DATA!M213=0,0,B.Premiums_DATA!M213),IF($C$4="Current Exchange rate",IF(B.Premiums_DATA!M213=0,0,B.Premiums_DATA!M213/ECO!W35),IF($C$4="Constant Exchange rate",IF(B.Premiums_DATA!M213=0,0,B.Premiums_DATA!M213/ECO!W70))))</f>
        <v>450.69734695047009</v>
      </c>
      <c r="O153" s="74">
        <f>IF($C$4="National Currency",IF(B.Premiums_DATA!N213=0,0,B.Premiums_DATA!N213),IF($C$4="Current Exchange rate",IF(B.Premiums_DATA!N213=0,0,B.Premiums_DATA!N213/ECO!X35),IF($C$4="Constant Exchange rate",IF(B.Premiums_DATA!N213=0,0,B.Premiums_DATA!N213/ECO!X70))))</f>
        <v>442.71067765978989</v>
      </c>
      <c r="P153" s="74"/>
      <c r="Q153" s="48">
        <f t="shared" si="19"/>
        <v>2.8393609574678187E-2</v>
      </c>
      <c r="R153" s="48">
        <f t="shared" si="20"/>
        <v>-1.7720692932230442E-2</v>
      </c>
      <c r="S153" s="48" t="str">
        <f t="shared" si="21"/>
        <v>-</v>
      </c>
    </row>
    <row r="154" spans="3:19" ht="15" x14ac:dyDescent="0.25">
      <c r="C154" s="256"/>
      <c r="D154" s="257"/>
      <c r="E154" s="45" t="s">
        <v>26</v>
      </c>
      <c r="F154" s="74">
        <f>IF($C$4="National Currency",IF(B.Premiums_DATA!E214=0,0,B.Premiums_DATA!E214),IF($C$4="Current Exchange rate",IF(B.Premiums_DATA!E214=0,0,B.Premiums_DATA!E214/ECO!O36),IF($C$4="Constant Exchange rate",IF(B.Premiums_DATA!E214=0,0,B.Premiums_DATA!E214/ECO!O71))))</f>
        <v>0</v>
      </c>
      <c r="G154" s="74">
        <f>IF($C$4="National Currency",IF(B.Premiums_DATA!F214=0,0,B.Premiums_DATA!F214),IF($C$4="Current Exchange rate",IF(B.Premiums_DATA!F214=0,0,B.Premiums_DATA!F214/ECO!P36),IF($C$4="Constant Exchange rate",IF(B.Premiums_DATA!F214=0,0,B.Premiums_DATA!F214/ECO!P71))))</f>
        <v>0</v>
      </c>
      <c r="H154" s="74">
        <f>IF($C$4="National Currency",IF(B.Premiums_DATA!G214=0,0,B.Premiums_DATA!G214),IF($C$4="Current Exchange rate",IF(B.Premiums_DATA!G214=0,0,B.Premiums_DATA!G214/ECO!Q36),IF($C$4="Constant Exchange rate",IF(B.Premiums_DATA!G214=0,0,B.Premiums_DATA!G214/ECO!Q71))))</f>
        <v>0</v>
      </c>
      <c r="I154" s="74">
        <f>IF($C$4="National Currency",IF(B.Premiums_DATA!H214=0,0,B.Premiums_DATA!H214),IF($C$4="Current Exchange rate",IF(B.Premiums_DATA!H214=0,0,B.Premiums_DATA!H214/ECO!R36),IF($C$4="Constant Exchange rate",IF(B.Premiums_DATA!H214=0,0,B.Premiums_DATA!H214/ECO!R71))))</f>
        <v>0</v>
      </c>
      <c r="J154" s="74">
        <f>IF($C$4="National Currency",IF(B.Premiums_DATA!I214=0,0,B.Premiums_DATA!I214),IF($C$4="Current Exchange rate",IF(B.Premiums_DATA!I214=0,0,B.Premiums_DATA!I214/ECO!S36),IF($C$4="Constant Exchange rate",IF(B.Premiums_DATA!I214=0,0,B.Premiums_DATA!I214/ECO!S71))))</f>
        <v>0</v>
      </c>
      <c r="K154" s="74">
        <f>IF($C$4="National Currency",IF(B.Premiums_DATA!J214=0,0,B.Premiums_DATA!J214),IF($C$4="Current Exchange rate",IF(B.Premiums_DATA!J214=0,0,B.Premiums_DATA!J214/ECO!T36),IF($C$4="Constant Exchange rate",IF(B.Premiums_DATA!J214=0,0,B.Premiums_DATA!J214/ECO!T71))))</f>
        <v>0</v>
      </c>
      <c r="L154" s="74">
        <f>IF($C$4="National Currency",IF(B.Premiums_DATA!K214=0,0,B.Premiums_DATA!K214),IF($C$4="Current Exchange rate",IF(B.Premiums_DATA!K214=0,0,B.Premiums_DATA!K214/ECO!U36),IF($C$4="Constant Exchange rate",IF(B.Premiums_DATA!K214=0,0,B.Premiums_DATA!K214/ECO!U71))))</f>
        <v>0</v>
      </c>
      <c r="M154" s="74">
        <f>IF($C$4="National Currency",IF(B.Premiums_DATA!L214=0,0,B.Premiums_DATA!L214),IF($C$4="Current Exchange rate",IF(B.Premiums_DATA!L214=0,0,B.Premiums_DATA!L214/ECO!V36),IF($C$4="Constant Exchange rate",IF(B.Premiums_DATA!L214=0,0,B.Premiums_DATA!L214/ECO!V71))))</f>
        <v>0</v>
      </c>
      <c r="N154" s="74">
        <f>IF($C$4="National Currency",IF(B.Premiums_DATA!M214=0,0,B.Premiums_DATA!M214),IF($C$4="Current Exchange rate",IF(B.Premiums_DATA!M214=0,0,B.Premiums_DATA!M214/ECO!W36),IF($C$4="Constant Exchange rate",IF(B.Premiums_DATA!M214=0,0,B.Premiums_DATA!M214/ECO!W71))))</f>
        <v>0</v>
      </c>
      <c r="O154" s="74">
        <f>IF($C$4="National Currency",IF(B.Premiums_DATA!N214=0,0,B.Premiums_DATA!N214),IF($C$4="Current Exchange rate",IF(B.Premiums_DATA!N214=0,0,B.Premiums_DATA!N214/ECO!X36),IF($C$4="Constant Exchange rate",IF(B.Premiums_DATA!N214=0,0,B.Premiums_DATA!N214/ECO!X71))))</f>
        <v>0</v>
      </c>
      <c r="P154" s="74"/>
      <c r="Q154" s="48">
        <f t="shared" si="19"/>
        <v>0</v>
      </c>
      <c r="R154" s="48" t="str">
        <f t="shared" si="20"/>
        <v>-</v>
      </c>
      <c r="S154" s="48" t="str">
        <f t="shared" si="21"/>
        <v>-</v>
      </c>
    </row>
    <row r="155" spans="3:19" ht="15" x14ac:dyDescent="0.25">
      <c r="C155" s="256"/>
      <c r="D155" s="257"/>
      <c r="E155" s="45" t="s">
        <v>27</v>
      </c>
      <c r="F155" s="74">
        <f>IF($C$4="National Currency",IF(B.Premiums_DATA!E215=0,0,B.Premiums_DATA!E215),IF($C$4="Current Exchange rate",IF(B.Premiums_DATA!E215=0,0,B.Premiums_DATA!E215/ECO!O37),IF($C$4="Constant Exchange rate",IF(B.Premiums_DATA!E215=0,0,B.Premiums_DATA!E215/ECO!O72))))</f>
        <v>0</v>
      </c>
      <c r="G155" s="74">
        <f>IF($C$4="National Currency",IF(B.Premiums_DATA!F215=0,0,B.Premiums_DATA!F215),IF($C$4="Current Exchange rate",IF(B.Premiums_DATA!F215=0,0,B.Premiums_DATA!F215/ECO!P37),IF($C$4="Constant Exchange rate",IF(B.Premiums_DATA!F215=0,0,B.Premiums_DATA!F215/ECO!P72))))</f>
        <v>0</v>
      </c>
      <c r="H155" s="74">
        <f>IF($C$4="National Currency",IF(B.Premiums_DATA!G215=0,0,B.Premiums_DATA!G215),IF($C$4="Current Exchange rate",IF(B.Premiums_DATA!G215=0,0,B.Premiums_DATA!G215/ECO!Q37),IF($C$4="Constant Exchange rate",IF(B.Premiums_DATA!G215=0,0,B.Premiums_DATA!G215/ECO!Q72))))</f>
        <v>0</v>
      </c>
      <c r="I155" s="74">
        <f>IF($C$4="National Currency",IF(B.Premiums_DATA!H215=0,0,B.Premiums_DATA!H215),IF($C$4="Current Exchange rate",IF(B.Premiums_DATA!H215=0,0,B.Premiums_DATA!H215/ECO!R37),IF($C$4="Constant Exchange rate",IF(B.Premiums_DATA!H215=0,0,B.Premiums_DATA!H215/ECO!R72))))</f>
        <v>0</v>
      </c>
      <c r="J155" s="74">
        <f>IF($C$4="National Currency",IF(B.Premiums_DATA!I215=0,0,B.Premiums_DATA!I215),IF($C$4="Current Exchange rate",IF(B.Premiums_DATA!I215=0,0,B.Premiums_DATA!I215/ECO!S37),IF($C$4="Constant Exchange rate",IF(B.Premiums_DATA!I215=0,0,B.Premiums_DATA!I215/ECO!S72))))</f>
        <v>0</v>
      </c>
      <c r="K155" s="74">
        <f>IF($C$4="National Currency",IF(B.Premiums_DATA!J215=0,0,B.Premiums_DATA!J215),IF($C$4="Current Exchange rate",IF(B.Premiums_DATA!J215=0,0,B.Premiums_DATA!J215/ECO!T37),IF($C$4="Constant Exchange rate",IF(B.Premiums_DATA!J215=0,0,B.Premiums_DATA!J215/ECO!T72))))</f>
        <v>0</v>
      </c>
      <c r="L155" s="74">
        <f>IF($C$4="National Currency",IF(B.Premiums_DATA!K215=0,0,B.Premiums_DATA!K215),IF($C$4="Current Exchange rate",IF(B.Premiums_DATA!K215=0,0,B.Premiums_DATA!K215/ECO!U37),IF($C$4="Constant Exchange rate",IF(B.Premiums_DATA!K215=0,0,B.Premiums_DATA!K215/ECO!U72))))</f>
        <v>0</v>
      </c>
      <c r="M155" s="74">
        <f>IF($C$4="National Currency",IF(B.Premiums_DATA!L215=0,0,B.Premiums_DATA!L215),IF($C$4="Current Exchange rate",IF(B.Premiums_DATA!L215=0,0,B.Premiums_DATA!L215/ECO!V37),IF($C$4="Constant Exchange rate",IF(B.Premiums_DATA!L215=0,0,B.Premiums_DATA!L215/ECO!V72))))</f>
        <v>0</v>
      </c>
      <c r="N155" s="74">
        <f>IF($C$4="National Currency",IF(B.Premiums_DATA!M215=0,0,B.Premiums_DATA!M215),IF($C$4="Current Exchange rate",IF(B.Premiums_DATA!M215=0,0,B.Premiums_DATA!M215/ECO!W37),IF($C$4="Constant Exchange rate",IF(B.Premiums_DATA!M215=0,0,B.Premiums_DATA!M215/ECO!W72))))</f>
        <v>0</v>
      </c>
      <c r="O155" s="74">
        <f>IF($C$4="National Currency",IF(B.Premiums_DATA!N215=0,0,B.Premiums_DATA!N215),IF($C$4="Current Exchange rate",IF(B.Premiums_DATA!N215=0,0,B.Premiums_DATA!N215/ECO!X37),IF($C$4="Constant Exchange rate",IF(B.Premiums_DATA!N215=0,0,B.Premiums_DATA!N215/ECO!X72))))</f>
        <v>0</v>
      </c>
      <c r="P155" s="74"/>
      <c r="Q155" s="48">
        <f t="shared" si="19"/>
        <v>0</v>
      </c>
      <c r="R155" s="48" t="str">
        <f t="shared" si="20"/>
        <v>-</v>
      </c>
      <c r="S155" s="48" t="str">
        <f t="shared" si="21"/>
        <v>-</v>
      </c>
    </row>
    <row r="156" spans="3:19" ht="15" x14ac:dyDescent="0.25">
      <c r="C156" s="256"/>
      <c r="D156" s="257"/>
      <c r="E156" s="45" t="s">
        <v>28</v>
      </c>
      <c r="F156" s="74">
        <f>IF($C$4="National Currency",IF(B.Premiums_DATA!E216=0,0,B.Premiums_DATA!E216),IF($C$4="Current Exchange rate",IF(B.Premiums_DATA!E216=0,0,B.Premiums_DATA!E216/ECO!O38),IF($C$4="Constant Exchange rate",IF(B.Premiums_DATA!E216=0,0,B.Premiums_DATA!E216/ECO!O73))))</f>
        <v>0</v>
      </c>
      <c r="G156" s="74">
        <f>IF($C$4="National Currency",IF(B.Premiums_DATA!F216=0,0,B.Premiums_DATA!F216),IF($C$4="Current Exchange rate",IF(B.Premiums_DATA!F216=0,0,B.Premiums_DATA!F216/ECO!P38),IF($C$4="Constant Exchange rate",IF(B.Premiums_DATA!F216=0,0,B.Premiums_DATA!F216/ECO!P73))))</f>
        <v>0</v>
      </c>
      <c r="H156" s="74">
        <f>IF($C$4="National Currency",IF(B.Premiums_DATA!G216=0,0,B.Premiums_DATA!G216),IF($C$4="Current Exchange rate",IF(B.Premiums_DATA!G216=0,0,B.Premiums_DATA!G216/ECO!Q38),IF($C$4="Constant Exchange rate",IF(B.Premiums_DATA!G216=0,0,B.Premiums_DATA!G216/ECO!Q73))))</f>
        <v>0</v>
      </c>
      <c r="I156" s="74">
        <f>IF($C$4="National Currency",IF(B.Premiums_DATA!H216=0,0,B.Premiums_DATA!H216),IF($C$4="Current Exchange rate",IF(B.Premiums_DATA!H216=0,0,B.Premiums_DATA!H216/ECO!R38),IF($C$4="Constant Exchange rate",IF(B.Premiums_DATA!H216=0,0,B.Premiums_DATA!H216/ECO!R73))))</f>
        <v>0</v>
      </c>
      <c r="J156" s="74">
        <f>IF($C$4="National Currency",IF(B.Premiums_DATA!I216=0,0,B.Premiums_DATA!I216),IF($C$4="Current Exchange rate",IF(B.Premiums_DATA!I216=0,0,B.Premiums_DATA!I216/ECO!S38),IF($C$4="Constant Exchange rate",IF(B.Premiums_DATA!I216=0,0,B.Premiums_DATA!I216/ECO!S73))))</f>
        <v>0</v>
      </c>
      <c r="K156" s="74">
        <f>IF($C$4="National Currency",IF(B.Premiums_DATA!J216=0,0,B.Premiums_DATA!J216),IF($C$4="Current Exchange rate",IF(B.Premiums_DATA!J216=0,0,B.Premiums_DATA!J216/ECO!T38),IF($C$4="Constant Exchange rate",IF(B.Premiums_DATA!J216=0,0,B.Premiums_DATA!J216/ECO!T73))))</f>
        <v>0</v>
      </c>
      <c r="L156" s="74">
        <f>IF($C$4="National Currency",IF(B.Premiums_DATA!K216=0,0,B.Premiums_DATA!K216),IF($C$4="Current Exchange rate",IF(B.Premiums_DATA!K216=0,0,B.Premiums_DATA!K216/ECO!U38),IF($C$4="Constant Exchange rate",IF(B.Premiums_DATA!K216=0,0,B.Premiums_DATA!K216/ECO!U73))))</f>
        <v>0</v>
      </c>
      <c r="M156" s="74">
        <f>IF($C$4="National Currency",IF(B.Premiums_DATA!L216=0,0,B.Premiums_DATA!L216),IF($C$4="Current Exchange rate",IF(B.Premiums_DATA!L216=0,0,B.Premiums_DATA!L216/ECO!V38),IF($C$4="Constant Exchange rate",IF(B.Premiums_DATA!L216=0,0,B.Premiums_DATA!L216/ECO!V73))))</f>
        <v>0</v>
      </c>
      <c r="N156" s="74">
        <f>IF($C$4="National Currency",IF(B.Premiums_DATA!M216=0,0,B.Premiums_DATA!M216),IF($C$4="Current Exchange rate",IF(B.Premiums_DATA!M216=0,0,B.Premiums_DATA!M216/ECO!W38),IF($C$4="Constant Exchange rate",IF(B.Premiums_DATA!M216=0,0,B.Premiums_DATA!M216/ECO!W73))))</f>
        <v>0</v>
      </c>
      <c r="O156" s="74">
        <f>IF($C$4="National Currency",IF(B.Premiums_DATA!N216=0,0,B.Premiums_DATA!N216),IF($C$4="Current Exchange rate",IF(B.Premiums_DATA!N216=0,0,B.Premiums_DATA!N216/ECO!X38),IF($C$4="Constant Exchange rate",IF(B.Premiums_DATA!N216=0,0,B.Premiums_DATA!N216/ECO!X73))))</f>
        <v>22.1</v>
      </c>
      <c r="P156" s="74"/>
      <c r="Q156" s="48">
        <f t="shared" si="19"/>
        <v>1.4174014842321067E-3</v>
      </c>
      <c r="R156" s="48" t="str">
        <f t="shared" si="20"/>
        <v>-</v>
      </c>
      <c r="S156" s="48" t="str">
        <f t="shared" si="21"/>
        <v>-</v>
      </c>
    </row>
    <row r="157" spans="3:19" ht="15" x14ac:dyDescent="0.25">
      <c r="C157" s="256"/>
      <c r="D157" s="257"/>
      <c r="E157" s="45" t="s">
        <v>29</v>
      </c>
      <c r="F157" s="74">
        <f>IF($C$4="National Currency",IF(B.Premiums_DATA!E217=0,0,B.Premiums_DATA!E217),IF($C$4="Current Exchange rate",IF(B.Premiums_DATA!E217=0,0,B.Premiums_DATA!E217/ECO!O39),IF($C$4="Constant Exchange rate",IF(B.Premiums_DATA!E217=0,0,B.Premiums_DATA!E217/ECO!O74))))</f>
        <v>0</v>
      </c>
      <c r="G157" s="74">
        <f>IF($C$4="National Currency",IF(B.Premiums_DATA!F217=0,0,B.Premiums_DATA!F217),IF($C$4="Current Exchange rate",IF(B.Premiums_DATA!F217=0,0,B.Premiums_DATA!F217/ECO!P39),IF($C$4="Constant Exchange rate",IF(B.Premiums_DATA!F217=0,0,B.Premiums_DATA!F217/ECO!P74))))</f>
        <v>0</v>
      </c>
      <c r="H157" s="74">
        <f>IF($C$4="National Currency",IF(B.Premiums_DATA!G217=0,0,B.Premiums_DATA!G217),IF($C$4="Current Exchange rate",IF(B.Premiums_DATA!G217=0,0,B.Premiums_DATA!G217/ECO!Q39),IF($C$4="Constant Exchange rate",IF(B.Premiums_DATA!G217=0,0,B.Premiums_DATA!G217/ECO!Q74))))</f>
        <v>0</v>
      </c>
      <c r="I157" s="74">
        <f>IF($C$4="National Currency",IF(B.Premiums_DATA!H217=0,0,B.Premiums_DATA!H217),IF($C$4="Current Exchange rate",IF(B.Premiums_DATA!H217=0,0,B.Premiums_DATA!H217/ECO!R39),IF($C$4="Constant Exchange rate",IF(B.Premiums_DATA!H217=0,0,B.Premiums_DATA!H217/ECO!R74))))</f>
        <v>0</v>
      </c>
      <c r="J157" s="74">
        <f>IF($C$4="National Currency",IF(B.Premiums_DATA!I217=0,0,B.Premiums_DATA!I217),IF($C$4="Current Exchange rate",IF(B.Premiums_DATA!I217=0,0,B.Premiums_DATA!I217/ECO!S39),IF($C$4="Constant Exchange rate",IF(B.Premiums_DATA!I217=0,0,B.Premiums_DATA!I217/ECO!S74))))</f>
        <v>0</v>
      </c>
      <c r="K157" s="74">
        <f>IF($C$4="National Currency",IF(B.Premiums_DATA!J217=0,0,B.Premiums_DATA!J217),IF($C$4="Current Exchange rate",IF(B.Premiums_DATA!J217=0,0,B.Premiums_DATA!J217/ECO!T39),IF($C$4="Constant Exchange rate",IF(B.Premiums_DATA!J217=0,0,B.Premiums_DATA!J217/ECO!T74))))</f>
        <v>0</v>
      </c>
      <c r="L157" s="74">
        <f>IF($C$4="National Currency",IF(B.Premiums_DATA!K217=0,0,B.Premiums_DATA!K217),IF($C$4="Current Exchange rate",IF(B.Premiums_DATA!K217=0,0,B.Premiums_DATA!K217/ECO!U39),IF($C$4="Constant Exchange rate",IF(B.Premiums_DATA!K217=0,0,B.Premiums_DATA!K217/ECO!U74))))</f>
        <v>0</v>
      </c>
      <c r="M157" s="74">
        <f>IF($C$4="National Currency",IF(B.Premiums_DATA!L217=0,0,B.Premiums_DATA!L217),IF($C$4="Current Exchange rate",IF(B.Premiums_DATA!L217=0,0,B.Premiums_DATA!L217/ECO!V39),IF($C$4="Constant Exchange rate",IF(B.Premiums_DATA!L217=0,0,B.Premiums_DATA!L217/ECO!V74))))</f>
        <v>0</v>
      </c>
      <c r="N157" s="74">
        <f>IF($C$4="National Currency",IF(B.Premiums_DATA!M217=0,0,B.Premiums_DATA!M217),IF($C$4="Current Exchange rate",IF(B.Premiums_DATA!M217=0,0,B.Premiums_DATA!M217/ECO!W39),IF($C$4="Constant Exchange rate",IF(B.Premiums_DATA!M217=0,0,B.Premiums_DATA!M217/ECO!W74))))</f>
        <v>0</v>
      </c>
      <c r="O157" s="74">
        <f>IF($C$4="National Currency",IF(B.Premiums_DATA!N217=0,0,B.Premiums_DATA!N217),IF($C$4="Current Exchange rate",IF(B.Premiums_DATA!N217=0,0,B.Premiums_DATA!N217/ECO!X39),IF($C$4="Constant Exchange rate",IF(B.Premiums_DATA!N217=0,0,B.Premiums_DATA!N217/ECO!X74))))</f>
        <v>0</v>
      </c>
      <c r="P157" s="74"/>
      <c r="Q157" s="48">
        <f t="shared" si="19"/>
        <v>0</v>
      </c>
      <c r="R157" s="48" t="str">
        <f t="shared" si="20"/>
        <v>-</v>
      </c>
      <c r="S157" s="48" t="str">
        <f t="shared" si="21"/>
        <v>-</v>
      </c>
    </row>
    <row r="158" spans="3:19" ht="15" x14ac:dyDescent="0.25">
      <c r="C158" s="256"/>
      <c r="D158" s="257"/>
      <c r="E158" s="45" t="s">
        <v>30</v>
      </c>
      <c r="F158" s="74">
        <f>IF($C$4="National Currency",IF(B.Premiums_DATA!E218=0,0,B.Premiums_DATA!E218),IF($C$4="Current Exchange rate",IF(B.Premiums_DATA!E218=0,0,B.Premiums_DATA!E218/ECO!O40),IF($C$4="Constant Exchange rate",IF(B.Premiums_DATA!E218=0,0,B.Premiums_DATA!E218/ECO!O75))))</f>
        <v>0</v>
      </c>
      <c r="G158" s="74">
        <f>IF($C$4="National Currency",IF(B.Premiums_DATA!F218=0,0,B.Premiums_DATA!F218),IF($C$4="Current Exchange rate",IF(B.Premiums_DATA!F218=0,0,B.Premiums_DATA!F218/ECO!P40),IF($C$4="Constant Exchange rate",IF(B.Premiums_DATA!F218=0,0,B.Premiums_DATA!F218/ECO!P75))))</f>
        <v>0</v>
      </c>
      <c r="H158" s="74">
        <f>IF($C$4="National Currency",IF(B.Premiums_DATA!G218=0,0,B.Premiums_DATA!G218),IF($C$4="Current Exchange rate",IF(B.Premiums_DATA!G218=0,0,B.Premiums_DATA!G218/ECO!Q40),IF($C$4="Constant Exchange rate",IF(B.Premiums_DATA!G218=0,0,B.Premiums_DATA!G218/ECO!Q75))))</f>
        <v>0</v>
      </c>
      <c r="I158" s="74">
        <f>IF($C$4="National Currency",IF(B.Premiums_DATA!H218=0,0,B.Premiums_DATA!H218),IF($C$4="Current Exchange rate",IF(B.Premiums_DATA!H218=0,0,B.Premiums_DATA!H218/ECO!R40),IF($C$4="Constant Exchange rate",IF(B.Premiums_DATA!H218=0,0,B.Premiums_DATA!H218/ECO!R75))))</f>
        <v>0.35310734463276838</v>
      </c>
      <c r="J158" s="74">
        <f>IF($C$4="National Currency",IF(B.Premiums_DATA!I218=0,0,B.Premiums_DATA!I218),IF($C$4="Current Exchange rate",IF(B.Premiums_DATA!I218=0,0,B.Premiums_DATA!I218/ECO!S40),IF($C$4="Constant Exchange rate",IF(B.Premiums_DATA!I218=0,0,B.Premiums_DATA!I218/ECO!S75))))</f>
        <v>1.4124293785310735</v>
      </c>
      <c r="K158" s="74">
        <f>IF($C$4="National Currency",IF(B.Premiums_DATA!J218=0,0,B.Premiums_DATA!J218),IF($C$4="Current Exchange rate",IF(B.Premiums_DATA!J218=0,0,B.Premiums_DATA!J218/ECO!T40),IF($C$4="Constant Exchange rate",IF(B.Premiums_DATA!J218=0,0,B.Premiums_DATA!J218/ECO!T75))))</f>
        <v>1.4124293785310735</v>
      </c>
      <c r="L158" s="74">
        <f>IF($C$4="National Currency",IF(B.Premiums_DATA!K218=0,0,B.Premiums_DATA!K218),IF($C$4="Current Exchange rate",IF(B.Premiums_DATA!K218=0,0,B.Premiums_DATA!K218/ECO!U40),IF($C$4="Constant Exchange rate",IF(B.Premiums_DATA!K218=0,0,B.Premiums_DATA!K218/ECO!U75))))</f>
        <v>1.7655367231638419</v>
      </c>
      <c r="M158" s="74">
        <f>IF($C$4="National Currency",IF(B.Premiums_DATA!L218=0,0,B.Premiums_DATA!L218),IF($C$4="Current Exchange rate",IF(B.Premiums_DATA!L218=0,0,B.Premiums_DATA!L218/ECO!V40),IF($C$4="Constant Exchange rate",IF(B.Premiums_DATA!L218=0,0,B.Premiums_DATA!L218/ECO!V75))))</f>
        <v>2.8248587570621471</v>
      </c>
      <c r="N158" s="74">
        <f>IF($C$4="National Currency",IF(B.Premiums_DATA!M218=0,0,B.Premiums_DATA!M218),IF($C$4="Current Exchange rate",IF(B.Premiums_DATA!M218=0,0,B.Premiums_DATA!M218/ECO!W40),IF($C$4="Constant Exchange rate",IF(B.Premiums_DATA!M218=0,0,B.Premiums_DATA!M218/ECO!W75))))</f>
        <v>3.1779661016949152</v>
      </c>
      <c r="O158" s="74">
        <f>IF($C$4="National Currency",IF(B.Premiums_DATA!N218=0,0,B.Premiums_DATA!N218),IF($C$4="Current Exchange rate",IF(B.Premiums_DATA!N218=0,0,B.Premiums_DATA!N218/ECO!X40),IF($C$4="Constant Exchange rate",IF(B.Premiums_DATA!N218=0,0,B.Premiums_DATA!N218/ECO!X75))))</f>
        <v>4.2372881355932206</v>
      </c>
      <c r="P158" s="74"/>
      <c r="Q158" s="48">
        <f t="shared" si="19"/>
        <v>2.7176192273796051E-4</v>
      </c>
      <c r="R158" s="48">
        <f t="shared" si="20"/>
        <v>0.33333333333333348</v>
      </c>
      <c r="S158" s="48" t="str">
        <f t="shared" si="21"/>
        <v>-</v>
      </c>
    </row>
    <row r="159" spans="3:19" ht="15" x14ac:dyDescent="0.25">
      <c r="C159" s="256"/>
      <c r="D159" s="257"/>
      <c r="E159" s="45" t="s">
        <v>41</v>
      </c>
      <c r="F159" s="75">
        <f>IF($C$4="National Currency",IF(B.Premiums_DATA!E219=0,0,B.Premiums_DATA!E219),IF($C$4="Current Exchange rate",IF(B.Premiums_DATA!E219=0,0,B.Premiums_DATA!E219/ECO!O41),IF($C$4="Constant Exchange rate",IF(B.Premiums_DATA!E219=0,0,B.Premiums_DATA!E219/ECO!O76))))</f>
        <v>0</v>
      </c>
      <c r="G159" s="75">
        <f>IF($C$4="National Currency",IF(B.Premiums_DATA!F219=0,0,B.Premiums_DATA!F219),IF($C$4="Current Exchange rate",IF(B.Premiums_DATA!F219=0,0,B.Premiums_DATA!F219/ECO!P41),IF($C$4="Constant Exchange rate",IF(B.Premiums_DATA!F219=0,0,B.Premiums_DATA!F219/ECO!P76))))</f>
        <v>0</v>
      </c>
      <c r="H159" s="75">
        <f>IF($C$4="National Currency",IF(B.Premiums_DATA!G219=0,0,B.Premiums_DATA!G219),IF($C$4="Current Exchange rate",IF(B.Premiums_DATA!G219=0,0,B.Premiums_DATA!G219/ECO!Q41),IF($C$4="Constant Exchange rate",IF(B.Premiums_DATA!G219=0,0,B.Premiums_DATA!G219/ECO!Q76))))</f>
        <v>0</v>
      </c>
      <c r="I159" s="75">
        <f>IF($C$4="National Currency",IF(B.Premiums_DATA!H219=0,0,B.Premiums_DATA!H219),IF($C$4="Current Exchange rate",IF(B.Premiums_DATA!H219=0,0,B.Premiums_DATA!H219/ECO!R41),IF($C$4="Constant Exchange rate",IF(B.Premiums_DATA!H219=0,0,B.Premiums_DATA!H219/ECO!R76))))</f>
        <v>0</v>
      </c>
      <c r="J159" s="75">
        <f>IF($C$4="National Currency",IF(B.Premiums_DATA!I219=0,0,B.Premiums_DATA!I219),IF($C$4="Current Exchange rate",IF(B.Premiums_DATA!I219=0,0,B.Premiums_DATA!I219/ECO!S41),IF($C$4="Constant Exchange rate",IF(B.Premiums_DATA!I219=0,0,B.Premiums_DATA!I219/ECO!S76))))</f>
        <v>0</v>
      </c>
      <c r="K159" s="75">
        <f>IF($C$4="National Currency",IF(B.Premiums_DATA!J219=0,0,B.Premiums_DATA!J219),IF($C$4="Current Exchange rate",IF(B.Premiums_DATA!J219=0,0,B.Premiums_DATA!J219/ECO!T41),IF($C$4="Constant Exchange rate",IF(B.Premiums_DATA!J219=0,0,B.Premiums_DATA!J219/ECO!T76))))</f>
        <v>0</v>
      </c>
      <c r="L159" s="75">
        <f>IF($C$4="National Currency",IF(B.Premiums_DATA!K219=0,0,B.Premiums_DATA!K219),IF($C$4="Current Exchange rate",IF(B.Premiums_DATA!K219=0,0,B.Premiums_DATA!K219/ECO!U41),IF($C$4="Constant Exchange rate",IF(B.Premiums_DATA!K219=0,0,B.Premiums_DATA!K219/ECO!U76))))</f>
        <v>0</v>
      </c>
      <c r="M159" s="75">
        <f>IF($C$4="National Currency",IF(B.Premiums_DATA!L219=0,0,B.Premiums_DATA!L219),IF($C$4="Current Exchange rate",IF(B.Premiums_DATA!L219=0,0,B.Premiums_DATA!L219/ECO!V41),IF($C$4="Constant Exchange rate",IF(B.Premiums_DATA!L219=0,0,B.Premiums_DATA!L219/ECO!V76))))</f>
        <v>0</v>
      </c>
      <c r="N159" s="75">
        <f>IF($C$4="National Currency",IF(B.Premiums_DATA!M219=0,0,B.Premiums_DATA!M219),IF($C$4="Current Exchange rate",IF(B.Premiums_DATA!M219=0,0,B.Premiums_DATA!M219/ECO!W41),IF($C$4="Constant Exchange rate",IF(B.Premiums_DATA!M219=0,0,B.Premiums_DATA!M219/ECO!W76))))</f>
        <v>0</v>
      </c>
      <c r="O159" s="75">
        <f>IF($C$4="National Currency",IF(B.Premiums_DATA!N219=0,0,B.Premiums_DATA!N219),IF($C$4="Current Exchange rate",IF(B.Premiums_DATA!N219=0,0,B.Premiums_DATA!N219/ECO!X41),IF($C$4="Constant Exchange rate",IF(B.Premiums_DATA!N219=0,0,B.Premiums_DATA!N219/ECO!X76))))</f>
        <v>0</v>
      </c>
      <c r="P159" s="75"/>
      <c r="Q159" s="48">
        <f t="shared" si="19"/>
        <v>0</v>
      </c>
      <c r="R159" s="48" t="str">
        <f t="shared" si="20"/>
        <v>-</v>
      </c>
      <c r="S159" s="48" t="str">
        <f t="shared" si="21"/>
        <v>-</v>
      </c>
    </row>
    <row r="160" spans="3:19" ht="15.75" thickBot="1" x14ac:dyDescent="0.3">
      <c r="C160" s="258"/>
      <c r="D160" s="259"/>
      <c r="E160" s="55" t="s">
        <v>85</v>
      </c>
      <c r="F160" s="64">
        <f>SUM(F128:F159)</f>
        <v>5459.459483545701</v>
      </c>
      <c r="G160" s="64">
        <f t="shared" ref="G160:O160" si="22">SUM(G128:G159)</f>
        <v>6150.3992410557003</v>
      </c>
      <c r="H160" s="64">
        <f t="shared" si="22"/>
        <v>7477.2031529148717</v>
      </c>
      <c r="I160" s="64">
        <f t="shared" si="22"/>
        <v>8403.6945655670061</v>
      </c>
      <c r="J160" s="64">
        <f t="shared" si="22"/>
        <v>8774.6052743131531</v>
      </c>
      <c r="K160" s="64">
        <f t="shared" si="22"/>
        <v>9436.2800946473617</v>
      </c>
      <c r="L160" s="64">
        <f t="shared" si="22"/>
        <v>11028.554058625856</v>
      </c>
      <c r="M160" s="64">
        <f t="shared" si="22"/>
        <v>13523.379434810045</v>
      </c>
      <c r="N160" s="64">
        <f t="shared" si="22"/>
        <v>12388.456256381234</v>
      </c>
      <c r="O160" s="64">
        <f t="shared" si="22"/>
        <v>15591.912556781981</v>
      </c>
      <c r="P160" s="64"/>
      <c r="Q160" s="48">
        <f t="shared" si="19"/>
        <v>1</v>
      </c>
    </row>
    <row r="161" spans="3:19" ht="16.5" thickTop="1" thickBot="1" x14ac:dyDescent="0.3">
      <c r="C161" s="260"/>
      <c r="D161" s="261"/>
      <c r="E161" s="57" t="s">
        <v>86</v>
      </c>
      <c r="F161" s="64">
        <v>5459.45947265625</v>
      </c>
      <c r="G161" s="64">
        <v>6150.3994140625</v>
      </c>
      <c r="H161" s="64">
        <v>7402.64892578125</v>
      </c>
      <c r="I161" s="64">
        <v>7874.5498046875</v>
      </c>
      <c r="J161" s="64">
        <v>8277.908203125</v>
      </c>
      <c r="K161" s="64">
        <v>8902.517578125</v>
      </c>
      <c r="L161" s="64">
        <v>10506.23046875</v>
      </c>
      <c r="M161" s="64">
        <v>12479.322265625</v>
      </c>
      <c r="N161" s="64">
        <v>11326.763671875</v>
      </c>
      <c r="O161" s="64">
        <v>14316.015625</v>
      </c>
      <c r="P161" s="64"/>
      <c r="Q161" s="48">
        <f t="shared" si="19"/>
        <v>0.91816931199841756</v>
      </c>
      <c r="R161" s="48">
        <f>IF(OR(O161=0, N161=0),"-",O161/N161-1)</f>
        <v>0.26391050786620385</v>
      </c>
      <c r="S161" s="48">
        <f>IF(OR(O161=0, F161=0),"-",O161/F161-1)</f>
        <v>1.6222404794287582</v>
      </c>
    </row>
    <row r="162" spans="3:19" ht="15.75" thickTop="1" x14ac:dyDescent="0.25">
      <c r="E162" s="57" t="s">
        <v>87</v>
      </c>
      <c r="F162" s="85"/>
      <c r="G162" s="85">
        <f>G161/F161-1</f>
        <v>0.12655830579324356</v>
      </c>
      <c r="H162" s="85">
        <f t="shared" ref="H162:O162" si="23">H161/G161-1</f>
        <v>0.2036045836072955</v>
      </c>
      <c r="I162" s="85">
        <f t="shared" si="23"/>
        <v>6.3747569773673574E-2</v>
      </c>
      <c r="J162" s="85">
        <f t="shared" si="23"/>
        <v>5.1223042388707896E-2</v>
      </c>
      <c r="K162" s="85">
        <f t="shared" si="23"/>
        <v>7.5454977232557674E-2</v>
      </c>
      <c r="L162" s="85">
        <f t="shared" si="23"/>
        <v>0.1801415022830839</v>
      </c>
      <c r="M162" s="85">
        <f t="shared" si="23"/>
        <v>0.18780206685393153</v>
      </c>
      <c r="N162" s="85">
        <f t="shared" si="23"/>
        <v>-9.2357466953537082E-2</v>
      </c>
      <c r="O162" s="85">
        <f t="shared" si="23"/>
        <v>0.26391050786620385</v>
      </c>
      <c r="P162" s="86"/>
    </row>
    <row r="165" spans="3:19" ht="18.75" x14ac:dyDescent="0.15">
      <c r="C165" s="264" t="s">
        <v>225</v>
      </c>
      <c r="D165" s="265"/>
      <c r="E165" s="272" t="s">
        <v>112</v>
      </c>
      <c r="F165" s="273"/>
      <c r="G165" s="273"/>
      <c r="H165" s="273"/>
      <c r="I165" s="273"/>
      <c r="J165" s="273"/>
      <c r="K165" s="273"/>
      <c r="L165" s="273"/>
      <c r="M165" s="273"/>
      <c r="N165" s="273"/>
      <c r="O165" s="273"/>
      <c r="P165" s="273"/>
      <c r="Q165" s="273"/>
      <c r="R165" s="273"/>
      <c r="S165" s="274"/>
    </row>
    <row r="166" spans="3:19" ht="15" x14ac:dyDescent="0.15">
      <c r="C166" s="262" t="s">
        <v>93</v>
      </c>
      <c r="D166" s="263"/>
      <c r="E166" s="110">
        <v>5</v>
      </c>
      <c r="F166" s="111">
        <v>2004</v>
      </c>
      <c r="G166" s="111">
        <f t="shared" ref="G166:P166" si="24">F166+1</f>
        <v>2005</v>
      </c>
      <c r="H166" s="111">
        <f t="shared" si="24"/>
        <v>2006</v>
      </c>
      <c r="I166" s="111">
        <f t="shared" si="24"/>
        <v>2007</v>
      </c>
      <c r="J166" s="111">
        <f t="shared" si="24"/>
        <v>2008</v>
      </c>
      <c r="K166" s="111">
        <f t="shared" si="24"/>
        <v>2009</v>
      </c>
      <c r="L166" s="111">
        <f t="shared" si="24"/>
        <v>2010</v>
      </c>
      <c r="M166" s="111">
        <f t="shared" si="24"/>
        <v>2011</v>
      </c>
      <c r="N166" s="111">
        <f t="shared" si="24"/>
        <v>2012</v>
      </c>
      <c r="O166" s="120">
        <f t="shared" si="24"/>
        <v>2013</v>
      </c>
      <c r="P166" s="120">
        <f t="shared" si="24"/>
        <v>2014</v>
      </c>
      <c r="Q166" s="193" t="s">
        <v>91</v>
      </c>
      <c r="R166" s="46" t="s">
        <v>88</v>
      </c>
      <c r="S166" s="47" t="s">
        <v>89</v>
      </c>
    </row>
    <row r="167" spans="3:19" ht="15" x14ac:dyDescent="0.25">
      <c r="C167" s="256"/>
      <c r="D167" s="257"/>
      <c r="E167" s="45" t="s">
        <v>0</v>
      </c>
      <c r="F167" s="73">
        <f>IF($C$4="National Currency",IF(B.Premiums_DATA!E224=0,0,B.Premiums_DATA!E224),IF($C$4="Current Exchange rate",IF(B.Premiums_DATA!E224=0,0,B.Premiums_DATA!E224/ECO!O10),IF($C$4="Constant Exchange rate",IF(B.Premiums_DATA!E224=0,0,B.Premiums_DATA!E224/ECO!O45))))</f>
        <v>0</v>
      </c>
      <c r="G167" s="73">
        <f>IF($C$4="National Currency",IF(B.Premiums_DATA!F224=0,0,B.Premiums_DATA!F224),IF($C$4="Current Exchange rate",IF(B.Premiums_DATA!F224=0,0,B.Premiums_DATA!F224/ECO!P10),IF($C$4="Constant Exchange rate",IF(B.Premiums_DATA!F224=0,0,B.Premiums_DATA!F224/ECO!P45))))</f>
        <v>0</v>
      </c>
      <c r="H167" s="73">
        <f>IF($C$4="National Currency",IF(B.Premiums_DATA!G224=0,0,B.Premiums_DATA!G224),IF($C$4="Current Exchange rate",IF(B.Premiums_DATA!G224=0,0,B.Premiums_DATA!G224/ECO!Q10),IF($C$4="Constant Exchange rate",IF(B.Premiums_DATA!G224=0,0,B.Premiums_DATA!G224/ECO!Q45))))</f>
        <v>0</v>
      </c>
      <c r="I167" s="73">
        <f>IF($C$4="National Currency",IF(B.Premiums_DATA!H224=0,0,B.Premiums_DATA!H224),IF($C$4="Current Exchange rate",IF(B.Premiums_DATA!H224=0,0,B.Premiums_DATA!H224/ECO!R10),IF($C$4="Constant Exchange rate",IF(B.Premiums_DATA!H224=0,0,B.Premiums_DATA!H224/ECO!R45))))</f>
        <v>0</v>
      </c>
      <c r="J167" s="73">
        <f>IF($C$4="National Currency",IF(B.Premiums_DATA!I224=0,0,B.Premiums_DATA!I224),IF($C$4="Current Exchange rate",IF(B.Premiums_DATA!I224=0,0,B.Premiums_DATA!I224/ECO!S10),IF($C$4="Constant Exchange rate",IF(B.Premiums_DATA!I224=0,0,B.Premiums_DATA!I224/ECO!S45))))</f>
        <v>0</v>
      </c>
      <c r="K167" s="73">
        <f>IF($C$4="National Currency",IF(B.Premiums_DATA!J224=0,0,B.Premiums_DATA!J224),IF($C$4="Current Exchange rate",IF(B.Premiums_DATA!J224=0,0,B.Premiums_DATA!J224/ECO!T10),IF($C$4="Constant Exchange rate",IF(B.Premiums_DATA!J224=0,0,B.Premiums_DATA!J224/ECO!T45))))</f>
        <v>0</v>
      </c>
      <c r="L167" s="73">
        <f>IF($C$4="National Currency",IF(B.Premiums_DATA!K224=0,0,B.Premiums_DATA!K224),IF($C$4="Current Exchange rate",IF(B.Premiums_DATA!K224=0,0,B.Premiums_DATA!K224/ECO!U10),IF($C$4="Constant Exchange rate",IF(B.Premiums_DATA!K224=0,0,B.Premiums_DATA!K224/ECO!U45))))</f>
        <v>0</v>
      </c>
      <c r="M167" s="73">
        <f>IF($C$4="National Currency",IF(B.Premiums_DATA!L224=0,0,B.Premiums_DATA!L224),IF($C$4="Current Exchange rate",IF(B.Premiums_DATA!L224=0,0,B.Premiums_DATA!L224/ECO!V10),IF($C$4="Constant Exchange rate",IF(B.Premiums_DATA!L224=0,0,B.Premiums_DATA!L224/ECO!V45))))</f>
        <v>0</v>
      </c>
      <c r="N167" s="73">
        <f>IF($C$4="National Currency",IF(B.Premiums_DATA!M224=0,0,B.Premiums_DATA!M224),IF($C$4="Current Exchange rate",IF(B.Premiums_DATA!M224=0,0,B.Premiums_DATA!M224/ECO!W10),IF($C$4="Constant Exchange rate",IF(B.Premiums_DATA!M224=0,0,B.Premiums_DATA!M224/ECO!W45))))</f>
        <v>0</v>
      </c>
      <c r="O167" s="73">
        <f>IF($C$4="National Currency",IF(B.Premiums_DATA!N224=0,0,B.Premiums_DATA!N224),IF($C$4="Current Exchange rate",IF(B.Premiums_DATA!N224=0,0,B.Premiums_DATA!N224/ECO!X10),IF($C$4="Constant Exchange rate",IF(B.Premiums_DATA!N224=0,0,B.Premiums_DATA!N224/ECO!X45))))</f>
        <v>0</v>
      </c>
      <c r="P167" s="73"/>
      <c r="Q167" s="48">
        <f>O167/$O$199</f>
        <v>0</v>
      </c>
      <c r="R167" s="48" t="str">
        <f>IF(OR(O167=0, N167=0),"-",O167/N167-1)</f>
        <v>-</v>
      </c>
      <c r="S167" s="48" t="str">
        <f>IF(OR(O167=0, F167=0),"-",O167/F167-1)</f>
        <v>-</v>
      </c>
    </row>
    <row r="168" spans="3:19" ht="15" x14ac:dyDescent="0.25">
      <c r="C168" s="256"/>
      <c r="D168" s="257"/>
      <c r="E168" s="45" t="s">
        <v>1</v>
      </c>
      <c r="F168" s="74">
        <f>IF($C$4="National Currency",IF(B.Premiums_DATA!E225=0,0,B.Premiums_DATA!E225),IF($C$4="Current Exchange rate",IF(B.Premiums_DATA!E225=0,0,B.Premiums_DATA!E225/ECO!O11),IF($C$4="Constant Exchange rate",IF(B.Premiums_DATA!E225=0,0,B.Premiums_DATA!E225/ECO!O46))))</f>
        <v>0</v>
      </c>
      <c r="G168" s="74">
        <f>IF($C$4="National Currency",IF(B.Premiums_DATA!F225=0,0,B.Premiums_DATA!F225),IF($C$4="Current Exchange rate",IF(B.Premiums_DATA!F225=0,0,B.Premiums_DATA!F225/ECO!P11),IF($C$4="Constant Exchange rate",IF(B.Premiums_DATA!F225=0,0,B.Premiums_DATA!F225/ECO!P46))))</f>
        <v>0</v>
      </c>
      <c r="H168" s="74">
        <f>IF($C$4="National Currency",IF(B.Premiums_DATA!G225=0,0,B.Premiums_DATA!G225),IF($C$4="Current Exchange rate",IF(B.Premiums_DATA!G225=0,0,B.Premiums_DATA!G225/ECO!Q11),IF($C$4="Constant Exchange rate",IF(B.Premiums_DATA!G225=0,0,B.Premiums_DATA!G225/ECO!Q46))))</f>
        <v>0</v>
      </c>
      <c r="I168" s="74">
        <f>IF($C$4="National Currency",IF(B.Premiums_DATA!H225=0,0,B.Premiums_DATA!H225),IF($C$4="Current Exchange rate",IF(B.Premiums_DATA!H225=0,0,B.Premiums_DATA!H225/ECO!R11),IF($C$4="Constant Exchange rate",IF(B.Premiums_DATA!H225=0,0,B.Premiums_DATA!H225/ECO!R46))))</f>
        <v>0</v>
      </c>
      <c r="J168" s="74">
        <f>IF($C$4="National Currency",IF(B.Premiums_DATA!I225=0,0,B.Premiums_DATA!I225),IF($C$4="Current Exchange rate",IF(B.Premiums_DATA!I225=0,0,B.Premiums_DATA!I225/ECO!S11),IF($C$4="Constant Exchange rate",IF(B.Premiums_DATA!I225=0,0,B.Premiums_DATA!I225/ECO!S46))))</f>
        <v>0</v>
      </c>
      <c r="K168" s="74">
        <f>IF($C$4="National Currency",IF(B.Premiums_DATA!J225=0,0,B.Premiums_DATA!J225),IF($C$4="Current Exchange rate",IF(B.Premiums_DATA!J225=0,0,B.Premiums_DATA!J225/ECO!T11),IF($C$4="Constant Exchange rate",IF(B.Premiums_DATA!J225=0,0,B.Premiums_DATA!J225/ECO!T46))))</f>
        <v>0</v>
      </c>
      <c r="L168" s="74">
        <f>IF($C$4="National Currency",IF(B.Premiums_DATA!K225=0,0,B.Premiums_DATA!K225),IF($C$4="Current Exchange rate",IF(B.Premiums_DATA!K225=0,0,B.Premiums_DATA!K225/ECO!U11),IF($C$4="Constant Exchange rate",IF(B.Premiums_DATA!K225=0,0,B.Premiums_DATA!K225/ECO!U46))))</f>
        <v>0</v>
      </c>
      <c r="M168" s="74">
        <f>IF($C$4="National Currency",IF(B.Premiums_DATA!L225=0,0,B.Premiums_DATA!L225),IF($C$4="Current Exchange rate",IF(B.Premiums_DATA!L225=0,0,B.Premiums_DATA!L225/ECO!V11),IF($C$4="Constant Exchange rate",IF(B.Premiums_DATA!L225=0,0,B.Premiums_DATA!L225/ECO!V46))))</f>
        <v>100.284582</v>
      </c>
      <c r="N168" s="74">
        <f>IF($C$4="National Currency",IF(B.Premiums_DATA!M225=0,0,B.Premiums_DATA!M225),IF($C$4="Current Exchange rate",IF(B.Premiums_DATA!M225=0,0,B.Premiums_DATA!M225/ECO!W11),IF($C$4="Constant Exchange rate",IF(B.Premiums_DATA!M225=0,0,B.Premiums_DATA!M225/ECO!W46))))</f>
        <v>93.316669000000005</v>
      </c>
      <c r="O168" s="74">
        <f>IF($C$4="National Currency",IF(B.Premiums_DATA!N225=0,0,B.Premiums_DATA!N225),IF($C$4="Current Exchange rate",IF(B.Premiums_DATA!N225=0,0,B.Premiums_DATA!N225/ECO!X11),IF($C$4="Constant Exchange rate",IF(B.Premiums_DATA!N225=0,0,B.Premiums_DATA!N225/ECO!X46))))</f>
        <v>97.966026999999997</v>
      </c>
      <c r="P168" s="74"/>
      <c r="Q168" s="48">
        <f t="shared" ref="Q168:Q200" si="25">O168/$O$199</f>
        <v>2.0653707053821121E-2</v>
      </c>
      <c r="R168" s="48">
        <f t="shared" ref="R168:R198" si="26">IF(OR(O168=0, N168=0),"-",O168/N168-1)</f>
        <v>4.9823445798306221E-2</v>
      </c>
      <c r="S168" s="48" t="str">
        <f t="shared" ref="S168:S198" si="27">IF(OR(O168=0, F168=0),"-",O168/F168-1)</f>
        <v>-</v>
      </c>
    </row>
    <row r="169" spans="3:19" ht="15" x14ac:dyDescent="0.25">
      <c r="C169" s="256"/>
      <c r="D169" s="257"/>
      <c r="E169" s="45" t="s">
        <v>2</v>
      </c>
      <c r="F169" s="74">
        <f>IF($C$4="National Currency",IF(B.Premiums_DATA!E226=0,0,B.Premiums_DATA!E226),IF($C$4="Current Exchange rate",IF(B.Premiums_DATA!E226=0,0,B.Premiums_DATA!E226/ECO!O12),IF($C$4="Constant Exchange rate",IF(B.Premiums_DATA!E226=0,0,B.Premiums_DATA!E226/ECO!O47))))</f>
        <v>0</v>
      </c>
      <c r="G169" s="74">
        <f>IF($C$4="National Currency",IF(B.Premiums_DATA!F226=0,0,B.Premiums_DATA!F226),IF($C$4="Current Exchange rate",IF(B.Premiums_DATA!F226=0,0,B.Premiums_DATA!F226/ECO!P12),IF($C$4="Constant Exchange rate",IF(B.Premiums_DATA!F226=0,0,B.Premiums_DATA!F226/ECO!P47))))</f>
        <v>0</v>
      </c>
      <c r="H169" s="74">
        <f>IF($C$4="National Currency",IF(B.Premiums_DATA!G226=0,0,B.Premiums_DATA!G226),IF($C$4="Current Exchange rate",IF(B.Premiums_DATA!G226=0,0,B.Premiums_DATA!G226/ECO!Q12),IF($C$4="Constant Exchange rate",IF(B.Premiums_DATA!G226=0,0,B.Premiums_DATA!G226/ECO!Q47))))</f>
        <v>0</v>
      </c>
      <c r="I169" s="74">
        <f>IF($C$4="National Currency",IF(B.Premiums_DATA!H226=0,0,B.Premiums_DATA!H226),IF($C$4="Current Exchange rate",IF(B.Premiums_DATA!H226=0,0,B.Premiums_DATA!H226/ECO!R12),IF($C$4="Constant Exchange rate",IF(B.Premiums_DATA!H226=0,0,B.Premiums_DATA!H226/ECO!R47))))</f>
        <v>0</v>
      </c>
      <c r="J169" s="74">
        <f>IF($C$4="National Currency",IF(B.Premiums_DATA!I226=0,0,B.Premiums_DATA!I226),IF($C$4="Current Exchange rate",IF(B.Premiums_DATA!I226=0,0,B.Premiums_DATA!I226/ECO!S12),IF($C$4="Constant Exchange rate",IF(B.Premiums_DATA!I226=0,0,B.Premiums_DATA!I226/ECO!S47))))</f>
        <v>0</v>
      </c>
      <c r="K169" s="74">
        <f>IF($C$4="National Currency",IF(B.Premiums_DATA!J226=0,0,B.Premiums_DATA!J226),IF($C$4="Current Exchange rate",IF(B.Premiums_DATA!J226=0,0,B.Premiums_DATA!J226/ECO!T12),IF($C$4="Constant Exchange rate",IF(B.Premiums_DATA!J226=0,0,B.Premiums_DATA!J226/ECO!T47))))</f>
        <v>0</v>
      </c>
      <c r="L169" s="74">
        <f>IF($C$4="National Currency",IF(B.Premiums_DATA!K226=0,0,B.Premiums_DATA!K226),IF($C$4="Current Exchange rate",IF(B.Premiums_DATA!K226=0,0,B.Premiums_DATA!K226/ECO!U12),IF($C$4="Constant Exchange rate",IF(B.Premiums_DATA!K226=0,0,B.Premiums_DATA!K226/ECO!U47))))</f>
        <v>0</v>
      </c>
      <c r="M169" s="74">
        <f>IF($C$4="National Currency",IF(B.Premiums_DATA!L226=0,0,B.Premiums_DATA!L226),IF($C$4="Current Exchange rate",IF(B.Premiums_DATA!L226=0,0,B.Premiums_DATA!L226/ECO!V12),IF($C$4="Constant Exchange rate",IF(B.Premiums_DATA!L226=0,0,B.Premiums_DATA!L226/ECO!V47))))</f>
        <v>0</v>
      </c>
      <c r="N169" s="74">
        <f>IF($C$4="National Currency",IF(B.Premiums_DATA!M226=0,0,B.Premiums_DATA!M226),IF($C$4="Current Exchange rate",IF(B.Premiums_DATA!M226=0,0,B.Premiums_DATA!M226/ECO!W12),IF($C$4="Constant Exchange rate",IF(B.Premiums_DATA!M226=0,0,B.Premiums_DATA!M226/ECO!W47))))</f>
        <v>0</v>
      </c>
      <c r="O169" s="74">
        <f>IF($C$4="National Currency",IF(B.Premiums_DATA!N226=0,0,B.Premiums_DATA!N226),IF($C$4="Current Exchange rate",IF(B.Premiums_DATA!N226=0,0,B.Premiums_DATA!N226/ECO!X12),IF($C$4="Constant Exchange rate",IF(B.Premiums_DATA!N226=0,0,B.Premiums_DATA!N226/ECO!X47))))</f>
        <v>0</v>
      </c>
      <c r="P169" s="74"/>
      <c r="Q169" s="48">
        <f t="shared" si="25"/>
        <v>0</v>
      </c>
      <c r="R169" s="48" t="str">
        <f t="shared" si="26"/>
        <v>-</v>
      </c>
      <c r="S169" s="48" t="str">
        <f t="shared" si="27"/>
        <v>-</v>
      </c>
    </row>
    <row r="170" spans="3:19" ht="15" x14ac:dyDescent="0.25">
      <c r="C170" s="256"/>
      <c r="D170" s="257"/>
      <c r="E170" s="45" t="s">
        <v>3</v>
      </c>
      <c r="F170" s="74">
        <f>IF($C$4="National Currency",IF(B.Premiums_DATA!E227=0,0,B.Premiums_DATA!E227),IF($C$4="Current Exchange rate",IF(B.Premiums_DATA!E227=0,0,B.Premiums_DATA!E227/ECO!O13),IF($C$4="Constant Exchange rate",IF(B.Premiums_DATA!E227=0,0,B.Premiums_DATA!E227/ECO!O48))))</f>
        <v>0</v>
      </c>
      <c r="G170" s="74">
        <f>IF($C$4="National Currency",IF(B.Premiums_DATA!F227=0,0,B.Premiums_DATA!F227),IF($C$4="Current Exchange rate",IF(B.Premiums_DATA!F227=0,0,B.Premiums_DATA!F227/ECO!P13),IF($C$4="Constant Exchange rate",IF(B.Premiums_DATA!F227=0,0,B.Premiums_DATA!F227/ECO!P48))))</f>
        <v>0</v>
      </c>
      <c r="H170" s="74">
        <f>IF($C$4="National Currency",IF(B.Premiums_DATA!G227=0,0,B.Premiums_DATA!G227),IF($C$4="Current Exchange rate",IF(B.Premiums_DATA!G227=0,0,B.Premiums_DATA!G227/ECO!Q13),IF($C$4="Constant Exchange rate",IF(B.Premiums_DATA!G227=0,0,B.Premiums_DATA!G227/ECO!Q48))))</f>
        <v>0</v>
      </c>
      <c r="I170" s="74">
        <f>IF($C$4="National Currency",IF(B.Premiums_DATA!H227=0,0,B.Premiums_DATA!H227),IF($C$4="Current Exchange rate",IF(B.Premiums_DATA!H227=0,0,B.Premiums_DATA!H227/ECO!R13),IF($C$4="Constant Exchange rate",IF(B.Premiums_DATA!H227=0,0,B.Premiums_DATA!H227/ECO!R48))))</f>
        <v>0</v>
      </c>
      <c r="J170" s="74">
        <f>IF($C$4="National Currency",IF(B.Premiums_DATA!I227=0,0,B.Premiums_DATA!I227),IF($C$4="Current Exchange rate",IF(B.Premiums_DATA!I227=0,0,B.Premiums_DATA!I227/ECO!S13),IF($C$4="Constant Exchange rate",IF(B.Premiums_DATA!I227=0,0,B.Premiums_DATA!I227/ECO!S48))))</f>
        <v>0</v>
      </c>
      <c r="K170" s="74">
        <f>IF($C$4="National Currency",IF(B.Premiums_DATA!J227=0,0,B.Premiums_DATA!J227),IF($C$4="Current Exchange rate",IF(B.Premiums_DATA!J227=0,0,B.Premiums_DATA!J227/ECO!T13),IF($C$4="Constant Exchange rate",IF(B.Premiums_DATA!J227=0,0,B.Premiums_DATA!J227/ECO!T48))))</f>
        <v>0</v>
      </c>
      <c r="L170" s="74">
        <f>IF($C$4="National Currency",IF(B.Premiums_DATA!K227=0,0,B.Premiums_DATA!K227),IF($C$4="Current Exchange rate",IF(B.Premiums_DATA!K227=0,0,B.Premiums_DATA!K227/ECO!U13),IF($C$4="Constant Exchange rate",IF(B.Premiums_DATA!K227=0,0,B.Premiums_DATA!K227/ECO!U48))))</f>
        <v>0</v>
      </c>
      <c r="M170" s="74">
        <f>IF($C$4="National Currency",IF(B.Premiums_DATA!L227=0,0,B.Premiums_DATA!L227),IF($C$4="Current Exchange rate",IF(B.Premiums_DATA!L227=0,0,B.Premiums_DATA!L227/ECO!V13),IF($C$4="Constant Exchange rate",IF(B.Premiums_DATA!L227=0,0,B.Premiums_DATA!L227/ECO!V48))))</f>
        <v>0</v>
      </c>
      <c r="N170" s="74">
        <f>IF($C$4="National Currency",IF(B.Premiums_DATA!M227=0,0,B.Premiums_DATA!M227),IF($C$4="Current Exchange rate",IF(B.Premiums_DATA!M227=0,0,B.Premiums_DATA!M227/ECO!W13),IF($C$4="Constant Exchange rate",IF(B.Premiums_DATA!M227=0,0,B.Premiums_DATA!M227/ECO!W48))))</f>
        <v>0</v>
      </c>
      <c r="O170" s="74">
        <f>IF($C$4="National Currency",IF(B.Premiums_DATA!N227=0,0,B.Premiums_DATA!N227),IF($C$4="Current Exchange rate",IF(B.Premiums_DATA!N227=0,0,B.Premiums_DATA!N227/ECO!X13),IF($C$4="Constant Exchange rate",IF(B.Premiums_DATA!N227=0,0,B.Premiums_DATA!N227/ECO!X48))))</f>
        <v>0</v>
      </c>
      <c r="P170" s="74"/>
      <c r="Q170" s="48">
        <f t="shared" si="25"/>
        <v>0</v>
      </c>
      <c r="R170" s="48" t="str">
        <f t="shared" si="26"/>
        <v>-</v>
      </c>
      <c r="S170" s="48" t="str">
        <f t="shared" si="27"/>
        <v>-</v>
      </c>
    </row>
    <row r="171" spans="3:19" ht="15" x14ac:dyDescent="0.25">
      <c r="C171" s="256"/>
      <c r="D171" s="257"/>
      <c r="E171" s="45" t="s">
        <v>4</v>
      </c>
      <c r="F171" s="74">
        <f>IF($C$4="National Currency",IF(B.Premiums_DATA!E228=0,0,B.Premiums_DATA!E228),IF($C$4="Current Exchange rate",IF(B.Premiums_DATA!E228=0,0,B.Premiums_DATA!E228/ECO!O14),IF($C$4="Constant Exchange rate",IF(B.Premiums_DATA!E228=0,0,B.Premiums_DATA!E228/ECO!O49))))</f>
        <v>0</v>
      </c>
      <c r="G171" s="74">
        <f>IF($C$4="National Currency",IF(B.Premiums_DATA!F228=0,0,B.Premiums_DATA!F228),IF($C$4="Current Exchange rate",IF(B.Premiums_DATA!F228=0,0,B.Premiums_DATA!F228/ECO!P14),IF($C$4="Constant Exchange rate",IF(B.Premiums_DATA!F228=0,0,B.Premiums_DATA!F228/ECO!P49))))</f>
        <v>0</v>
      </c>
      <c r="H171" s="74">
        <f>IF($C$4="National Currency",IF(B.Premiums_DATA!G228=0,0,B.Premiums_DATA!G228),IF($C$4="Current Exchange rate",IF(B.Premiums_DATA!G228=0,0,B.Premiums_DATA!G228/ECO!Q14),IF($C$4="Constant Exchange rate",IF(B.Premiums_DATA!G228=0,0,B.Premiums_DATA!G228/ECO!Q49))))</f>
        <v>0</v>
      </c>
      <c r="I171" s="74">
        <f>IF($C$4="National Currency",IF(B.Premiums_DATA!H228=0,0,B.Premiums_DATA!H228),IF($C$4="Current Exchange rate",IF(B.Premiums_DATA!H228=0,0,B.Premiums_DATA!H228/ECO!R14),IF($C$4="Constant Exchange rate",IF(B.Premiums_DATA!H228=0,0,B.Premiums_DATA!H228/ECO!R49))))</f>
        <v>0</v>
      </c>
      <c r="J171" s="74">
        <f>IF($C$4="National Currency",IF(B.Premiums_DATA!I228=0,0,B.Premiums_DATA!I228),IF($C$4="Current Exchange rate",IF(B.Premiums_DATA!I228=0,0,B.Premiums_DATA!I228/ECO!S14),IF($C$4="Constant Exchange rate",IF(B.Premiums_DATA!I228=0,0,B.Premiums_DATA!I228/ECO!S49))))</f>
        <v>0</v>
      </c>
      <c r="K171" s="74">
        <f>IF($C$4="National Currency",IF(B.Premiums_DATA!J228=0,0,B.Premiums_DATA!J228),IF($C$4="Current Exchange rate",IF(B.Premiums_DATA!J228=0,0,B.Premiums_DATA!J228/ECO!T14),IF($C$4="Constant Exchange rate",IF(B.Premiums_DATA!J228=0,0,B.Premiums_DATA!J228/ECO!T49))))</f>
        <v>0</v>
      </c>
      <c r="L171" s="74">
        <f>IF($C$4="National Currency",IF(B.Premiums_DATA!K228=0,0,B.Premiums_DATA!K228),IF($C$4="Current Exchange rate",IF(B.Premiums_DATA!K228=0,0,B.Premiums_DATA!K228/ECO!U14),IF($C$4="Constant Exchange rate",IF(B.Premiums_DATA!K228=0,0,B.Premiums_DATA!K228/ECO!U49))))</f>
        <v>0</v>
      </c>
      <c r="M171" s="74">
        <f>IF($C$4="National Currency",IF(B.Premiums_DATA!L228=0,0,B.Premiums_DATA!L228),IF($C$4="Current Exchange rate",IF(B.Premiums_DATA!L228=0,0,B.Premiums_DATA!L228/ECO!V14),IF($C$4="Constant Exchange rate",IF(B.Premiums_DATA!L228=0,0,B.Premiums_DATA!L228/ECO!V49))))</f>
        <v>0</v>
      </c>
      <c r="N171" s="74">
        <f>IF($C$4="National Currency",IF(B.Premiums_DATA!M228=0,0,B.Premiums_DATA!M228),IF($C$4="Current Exchange rate",IF(B.Premiums_DATA!M228=0,0,B.Premiums_DATA!M228/ECO!W14),IF($C$4="Constant Exchange rate",IF(B.Premiums_DATA!M228=0,0,B.Premiums_DATA!M228/ECO!W49))))</f>
        <v>0</v>
      </c>
      <c r="O171" s="74">
        <f>IF($C$4="National Currency",IF(B.Premiums_DATA!N228=0,0,B.Premiums_DATA!N228),IF($C$4="Current Exchange rate",IF(B.Premiums_DATA!N228=0,0,B.Premiums_DATA!N228/ECO!X14),IF($C$4="Constant Exchange rate",IF(B.Premiums_DATA!N228=0,0,B.Premiums_DATA!N228/ECO!X49))))</f>
        <v>0</v>
      </c>
      <c r="P171" s="74"/>
      <c r="Q171" s="48">
        <f t="shared" si="25"/>
        <v>0</v>
      </c>
      <c r="R171" s="48" t="str">
        <f t="shared" si="26"/>
        <v>-</v>
      </c>
      <c r="S171" s="48" t="str">
        <f t="shared" si="27"/>
        <v>-</v>
      </c>
    </row>
    <row r="172" spans="3:19" ht="15" x14ac:dyDescent="0.25">
      <c r="C172" s="256"/>
      <c r="D172" s="257"/>
      <c r="E172" s="45" t="s">
        <v>5</v>
      </c>
      <c r="F172" s="74">
        <f>IF($C$4="National Currency",IF(B.Premiums_DATA!E229=0,0,B.Premiums_DATA!E229),IF($C$4="Current Exchange rate",IF(B.Premiums_DATA!E229=0,0,B.Premiums_DATA!E229/ECO!O15),IF($C$4="Constant Exchange rate",IF(B.Premiums_DATA!E229=0,0,B.Premiums_DATA!E229/ECO!O50))))</f>
        <v>0</v>
      </c>
      <c r="G172" s="74">
        <f>IF($C$4="National Currency",IF(B.Premiums_DATA!F229=0,0,B.Premiums_DATA!F229),IF($C$4="Current Exchange rate",IF(B.Premiums_DATA!F229=0,0,B.Premiums_DATA!F229/ECO!P15),IF($C$4="Constant Exchange rate",IF(B.Premiums_DATA!F229=0,0,B.Premiums_DATA!F229/ECO!P50))))</f>
        <v>0</v>
      </c>
      <c r="H172" s="74">
        <f>IF($C$4="National Currency",IF(B.Premiums_DATA!G229=0,0,B.Premiums_DATA!G229),IF($C$4="Current Exchange rate",IF(B.Premiums_DATA!G229=0,0,B.Premiums_DATA!G229/ECO!Q15),IF($C$4="Constant Exchange rate",IF(B.Premiums_DATA!G229=0,0,B.Premiums_DATA!G229/ECO!Q50))))</f>
        <v>0</v>
      </c>
      <c r="I172" s="74">
        <f>IF($C$4="National Currency",IF(B.Premiums_DATA!H229=0,0,B.Premiums_DATA!H229),IF($C$4="Current Exchange rate",IF(B.Premiums_DATA!H229=0,0,B.Premiums_DATA!H229/ECO!R15),IF($C$4="Constant Exchange rate",IF(B.Premiums_DATA!H229=0,0,B.Premiums_DATA!H229/ECO!R50))))</f>
        <v>0</v>
      </c>
      <c r="J172" s="74">
        <f>IF($C$4="National Currency",IF(B.Premiums_DATA!I229=0,0,B.Premiums_DATA!I229),IF($C$4="Current Exchange rate",IF(B.Premiums_DATA!I229=0,0,B.Premiums_DATA!I229/ECO!S15),IF($C$4="Constant Exchange rate",IF(B.Premiums_DATA!I229=0,0,B.Premiums_DATA!I229/ECO!S50))))</f>
        <v>0</v>
      </c>
      <c r="K172" s="74">
        <f>IF($C$4="National Currency",IF(B.Premiums_DATA!J229=0,0,B.Premiums_DATA!J229),IF($C$4="Current Exchange rate",IF(B.Premiums_DATA!J229=0,0,B.Premiums_DATA!J229/ECO!T15),IF($C$4="Constant Exchange rate",IF(B.Premiums_DATA!J229=0,0,B.Premiums_DATA!J229/ECO!T50))))</f>
        <v>0</v>
      </c>
      <c r="L172" s="74">
        <f>IF($C$4="National Currency",IF(B.Premiums_DATA!K229=0,0,B.Premiums_DATA!K229),IF($C$4="Current Exchange rate",IF(B.Premiums_DATA!K229=0,0,B.Premiums_DATA!K229/ECO!U15),IF($C$4="Constant Exchange rate",IF(B.Premiums_DATA!K229=0,0,B.Premiums_DATA!K229/ECO!U50))))</f>
        <v>0</v>
      </c>
      <c r="M172" s="74">
        <f>IF($C$4="National Currency",IF(B.Premiums_DATA!L229=0,0,B.Premiums_DATA!L229),IF($C$4="Current Exchange rate",IF(B.Premiums_DATA!L229=0,0,B.Premiums_DATA!L229/ECO!V15),IF($C$4="Constant Exchange rate",IF(B.Premiums_DATA!L229=0,0,B.Premiums_DATA!L229/ECO!V50))))</f>
        <v>0</v>
      </c>
      <c r="N172" s="74">
        <f>IF($C$4="National Currency",IF(B.Premiums_DATA!M229=0,0,B.Premiums_DATA!M229),IF($C$4="Current Exchange rate",IF(B.Premiums_DATA!M229=0,0,B.Premiums_DATA!M229/ECO!W15),IF($C$4="Constant Exchange rate",IF(B.Premiums_DATA!M229=0,0,B.Premiums_DATA!M229/ECO!W50))))</f>
        <v>0</v>
      </c>
      <c r="O172" s="74">
        <f>IF($C$4="National Currency",IF(B.Premiums_DATA!N229=0,0,B.Premiums_DATA!N229),IF($C$4="Current Exchange rate",IF(B.Premiums_DATA!N229=0,0,B.Premiums_DATA!N229/ECO!X15),IF($C$4="Constant Exchange rate",IF(B.Premiums_DATA!N229=0,0,B.Premiums_DATA!N229/ECO!X50))))</f>
        <v>0</v>
      </c>
      <c r="P172" s="74"/>
      <c r="Q172" s="48">
        <f t="shared" si="25"/>
        <v>0</v>
      </c>
      <c r="R172" s="48" t="str">
        <f t="shared" si="26"/>
        <v>-</v>
      </c>
      <c r="S172" s="48" t="str">
        <f t="shared" si="27"/>
        <v>-</v>
      </c>
    </row>
    <row r="173" spans="3:19" ht="15" x14ac:dyDescent="0.25">
      <c r="C173" s="256"/>
      <c r="D173" s="257"/>
      <c r="E173" s="45" t="s">
        <v>6</v>
      </c>
      <c r="F173" s="74">
        <f>IF($C$4="National Currency",IF(B.Premiums_DATA!E230=0,0,B.Premiums_DATA!E230),IF($C$4="Current Exchange rate",IF(B.Premiums_DATA!E230=0,0,B.Premiums_DATA!E230/ECO!O16),IF($C$4="Constant Exchange rate",IF(B.Premiums_DATA!E230=0,0,B.Premiums_DATA!E230/ECO!O51))))</f>
        <v>658</v>
      </c>
      <c r="G173" s="74">
        <f>IF($C$4="National Currency",IF(B.Premiums_DATA!F230=0,0,B.Premiums_DATA!F230),IF($C$4="Current Exchange rate",IF(B.Premiums_DATA!F230=0,0,B.Premiums_DATA!F230/ECO!P16),IF($C$4="Constant Exchange rate",IF(B.Premiums_DATA!F230=0,0,B.Premiums_DATA!F230/ECO!P51))))</f>
        <v>1008</v>
      </c>
      <c r="H173" s="74">
        <f>IF($C$4="National Currency",IF(B.Premiums_DATA!G230=0,0,B.Premiums_DATA!G230),IF($C$4="Current Exchange rate",IF(B.Premiums_DATA!G230=0,0,B.Premiums_DATA!G230/ECO!Q16),IF($C$4="Constant Exchange rate",IF(B.Premiums_DATA!G230=0,0,B.Premiums_DATA!G230/ECO!Q51))))</f>
        <v>1128</v>
      </c>
      <c r="I173" s="74">
        <f>IF($C$4="National Currency",IF(B.Premiums_DATA!H230=0,0,B.Premiums_DATA!H230),IF($C$4="Current Exchange rate",IF(B.Premiums_DATA!H230=0,0,B.Premiums_DATA!H230/ECO!R16),IF($C$4="Constant Exchange rate",IF(B.Premiums_DATA!H230=0,0,B.Premiums_DATA!H230/ECO!R51))))</f>
        <v>1280</v>
      </c>
      <c r="J173" s="74">
        <f>IF($C$4="National Currency",IF(B.Premiums_DATA!I230=0,0,B.Premiums_DATA!I230),IF($C$4="Current Exchange rate",IF(B.Premiums_DATA!I230=0,0,B.Premiums_DATA!I230/ECO!S16),IF($C$4="Constant Exchange rate",IF(B.Premiums_DATA!I230=0,0,B.Premiums_DATA!I230/ECO!S51))))</f>
        <v>1294</v>
      </c>
      <c r="K173" s="74">
        <f>IF($C$4="National Currency",IF(B.Premiums_DATA!J230=0,0,B.Premiums_DATA!J230),IF($C$4="Current Exchange rate",IF(B.Premiums_DATA!J230=0,0,B.Premiums_DATA!J230/ECO!T16),IF($C$4="Constant Exchange rate",IF(B.Premiums_DATA!J230=0,0,B.Premiums_DATA!J230/ECO!T51))))</f>
        <v>1623</v>
      </c>
      <c r="L173" s="74">
        <f>IF($C$4="National Currency",IF(B.Premiums_DATA!K230=0,0,B.Premiums_DATA!K230),IF($C$4="Current Exchange rate",IF(B.Premiums_DATA!K230=0,0,B.Premiums_DATA!K230/ECO!U16),IF($C$4="Constant Exchange rate",IF(B.Premiums_DATA!K230=0,0,B.Premiums_DATA!K230/ECO!U51))))</f>
        <v>1526</v>
      </c>
      <c r="M173" s="74">
        <f>IF($C$4="National Currency",IF(B.Premiums_DATA!L230=0,0,B.Premiums_DATA!L230),IF($C$4="Current Exchange rate",IF(B.Premiums_DATA!L230=0,0,B.Premiums_DATA!L230/ECO!V16),IF($C$4="Constant Exchange rate",IF(B.Premiums_DATA!L230=0,0,B.Premiums_DATA!L230/ECO!V51))))</f>
        <v>1800</v>
      </c>
      <c r="N173" s="74">
        <f>IF($C$4="National Currency",IF(B.Premiums_DATA!M230=0,0,B.Premiums_DATA!M230),IF($C$4="Current Exchange rate",IF(B.Premiums_DATA!M230=0,0,B.Premiums_DATA!M230/ECO!W16),IF($C$4="Constant Exchange rate",IF(B.Premiums_DATA!M230=0,0,B.Premiums_DATA!M230/ECO!W51))))</f>
        <v>1691</v>
      </c>
      <c r="O173" s="74">
        <f>IF($C$4="National Currency",IF(B.Premiums_DATA!N230=0,0,B.Premiums_DATA!N230),IF($C$4="Current Exchange rate",IF(B.Premiums_DATA!N230=0,0,B.Premiums_DATA!N230/ECO!X16),IF($C$4="Constant Exchange rate",IF(B.Premiums_DATA!N230=0,0,B.Premiums_DATA!N230/ECO!X51))))</f>
        <v>1718</v>
      </c>
      <c r="P173" s="74"/>
      <c r="Q173" s="48">
        <f t="shared" si="25"/>
        <v>0.36219769041429728</v>
      </c>
      <c r="R173" s="48">
        <f t="shared" si="26"/>
        <v>1.5966883500887041E-2</v>
      </c>
      <c r="S173" s="48">
        <f t="shared" si="27"/>
        <v>1.6109422492401215</v>
      </c>
    </row>
    <row r="174" spans="3:19" ht="15" x14ac:dyDescent="0.25">
      <c r="C174" s="256"/>
      <c r="D174" s="257"/>
      <c r="E174" s="45" t="s">
        <v>7</v>
      </c>
      <c r="F174" s="74">
        <f>IF($C$4="National Currency",IF(B.Premiums_DATA!E231=0,0,B.Premiums_DATA!E231),IF($C$4="Current Exchange rate",IF(B.Premiums_DATA!E231=0,0,B.Premiums_DATA!E231/ECO!O17),IF($C$4="Constant Exchange rate",IF(B.Premiums_DATA!E231=0,0,B.Premiums_DATA!E231/ECO!O52))))</f>
        <v>0</v>
      </c>
      <c r="G174" s="74">
        <f>IF($C$4="National Currency",IF(B.Premiums_DATA!F231=0,0,B.Premiums_DATA!F231),IF($C$4="Current Exchange rate",IF(B.Premiums_DATA!F231=0,0,B.Premiums_DATA!F231/ECO!P17),IF($C$4="Constant Exchange rate",IF(B.Premiums_DATA!F231=0,0,B.Premiums_DATA!F231/ECO!P52))))</f>
        <v>0</v>
      </c>
      <c r="H174" s="74">
        <f>IF($C$4="National Currency",IF(B.Premiums_DATA!G231=0,0,B.Premiums_DATA!G231),IF($C$4="Current Exchange rate",IF(B.Premiums_DATA!G231=0,0,B.Premiums_DATA!G231/ECO!Q17),IF($C$4="Constant Exchange rate",IF(B.Premiums_DATA!G231=0,0,B.Premiums_DATA!G231/ECO!Q52))))</f>
        <v>0</v>
      </c>
      <c r="I174" s="74">
        <f>IF($C$4="National Currency",IF(B.Premiums_DATA!H231=0,0,B.Premiums_DATA!H231),IF($C$4="Current Exchange rate",IF(B.Premiums_DATA!H231=0,0,B.Premiums_DATA!H231/ECO!R17),IF($C$4="Constant Exchange rate",IF(B.Premiums_DATA!H231=0,0,B.Premiums_DATA!H231/ECO!R52))))</f>
        <v>0</v>
      </c>
      <c r="J174" s="74">
        <f>IF($C$4="National Currency",IF(B.Premiums_DATA!I231=0,0,B.Premiums_DATA!I231),IF($C$4="Current Exchange rate",IF(B.Premiums_DATA!I231=0,0,B.Premiums_DATA!I231/ECO!S17),IF($C$4="Constant Exchange rate",IF(B.Premiums_DATA!I231=0,0,B.Premiums_DATA!I231/ECO!S52))))</f>
        <v>0</v>
      </c>
      <c r="K174" s="74">
        <f>IF($C$4="National Currency",IF(B.Premiums_DATA!J231=0,0,B.Premiums_DATA!J231),IF($C$4="Current Exchange rate",IF(B.Premiums_DATA!J231=0,0,B.Premiums_DATA!J231/ECO!T17),IF($C$4="Constant Exchange rate",IF(B.Premiums_DATA!J231=0,0,B.Premiums_DATA!J231/ECO!T52))))</f>
        <v>0</v>
      </c>
      <c r="L174" s="74">
        <f>IF($C$4="National Currency",IF(B.Premiums_DATA!K231=0,0,B.Premiums_DATA!K231),IF($C$4="Current Exchange rate",IF(B.Premiums_DATA!K231=0,0,B.Premiums_DATA!K231/ECO!U17),IF($C$4="Constant Exchange rate",IF(B.Premiums_DATA!K231=0,0,B.Premiums_DATA!K231/ECO!U52))))</f>
        <v>0</v>
      </c>
      <c r="M174" s="74">
        <f>IF($C$4="National Currency",IF(B.Premiums_DATA!L231=0,0,B.Premiums_DATA!L231),IF($C$4="Current Exchange rate",IF(B.Premiums_DATA!L231=0,0,B.Premiums_DATA!L231/ECO!V17),IF($C$4="Constant Exchange rate",IF(B.Premiums_DATA!L231=0,0,B.Premiums_DATA!L231/ECO!V52))))</f>
        <v>0</v>
      </c>
      <c r="N174" s="74">
        <f>IF($C$4="National Currency",IF(B.Premiums_DATA!M231=0,0,B.Premiums_DATA!M231),IF($C$4="Current Exchange rate",IF(B.Premiums_DATA!M231=0,0,B.Premiums_DATA!M231/ECO!W17),IF($C$4="Constant Exchange rate",IF(B.Premiums_DATA!M231=0,0,B.Premiums_DATA!M231/ECO!W52))))</f>
        <v>0</v>
      </c>
      <c r="O174" s="74">
        <f>IF($C$4="National Currency",IF(B.Premiums_DATA!N231=0,0,B.Premiums_DATA!N231),IF($C$4="Current Exchange rate",IF(B.Premiums_DATA!N231=0,0,B.Premiums_DATA!N231/ECO!X17),IF($C$4="Constant Exchange rate",IF(B.Premiums_DATA!N231=0,0,B.Premiums_DATA!N231/ECO!X52))))</f>
        <v>0</v>
      </c>
      <c r="P174" s="74"/>
      <c r="Q174" s="48">
        <f t="shared" si="25"/>
        <v>0</v>
      </c>
      <c r="R174" s="48" t="str">
        <f t="shared" si="26"/>
        <v>-</v>
      </c>
      <c r="S174" s="48" t="str">
        <f t="shared" si="27"/>
        <v>-</v>
      </c>
    </row>
    <row r="175" spans="3:19" ht="15" x14ac:dyDescent="0.25">
      <c r="C175" s="256"/>
      <c r="D175" s="257"/>
      <c r="E175" s="45" t="s">
        <v>8</v>
      </c>
      <c r="F175" s="74">
        <f>IF($C$4="National Currency",IF(B.Premiums_DATA!E232=0,0,B.Premiums_DATA!E232),IF($C$4="Current Exchange rate",IF(B.Premiums_DATA!E232=0,0,B.Premiums_DATA!E232/ECO!O18),IF($C$4="Constant Exchange rate",IF(B.Premiums_DATA!E232=0,0,B.Premiums_DATA!E232/ECO!O53))))</f>
        <v>0</v>
      </c>
      <c r="G175" s="74">
        <f>IF($C$4="National Currency",IF(B.Premiums_DATA!F232=0,0,B.Premiums_DATA!F232),IF($C$4="Current Exchange rate",IF(B.Premiums_DATA!F232=0,0,B.Premiums_DATA!F232/ECO!P18),IF($C$4="Constant Exchange rate",IF(B.Premiums_DATA!F232=0,0,B.Premiums_DATA!F232/ECO!P53))))</f>
        <v>0</v>
      </c>
      <c r="H175" s="74">
        <f>IF($C$4="National Currency",IF(B.Premiums_DATA!G232=0,0,B.Premiums_DATA!G232),IF($C$4="Current Exchange rate",IF(B.Premiums_DATA!G232=0,0,B.Premiums_DATA!G232/ECO!Q18),IF($C$4="Constant Exchange rate",IF(B.Premiums_DATA!G232=0,0,B.Premiums_DATA!G232/ECO!Q53))))</f>
        <v>0</v>
      </c>
      <c r="I175" s="74">
        <f>IF($C$4="National Currency",IF(B.Premiums_DATA!H232=0,0,B.Premiums_DATA!H232),IF($C$4="Current Exchange rate",IF(B.Premiums_DATA!H232=0,0,B.Premiums_DATA!H232/ECO!R18),IF($C$4="Constant Exchange rate",IF(B.Premiums_DATA!H232=0,0,B.Premiums_DATA!H232/ECO!R53))))</f>
        <v>0</v>
      </c>
      <c r="J175" s="74">
        <f>IF($C$4="National Currency",IF(B.Premiums_DATA!I232=0,0,B.Premiums_DATA!I232),IF($C$4="Current Exchange rate",IF(B.Premiums_DATA!I232=0,0,B.Premiums_DATA!I232/ECO!S18),IF($C$4="Constant Exchange rate",IF(B.Premiums_DATA!I232=0,0,B.Premiums_DATA!I232/ECO!S53))))</f>
        <v>0</v>
      </c>
      <c r="K175" s="74">
        <f>IF($C$4="National Currency",IF(B.Premiums_DATA!J232=0,0,B.Premiums_DATA!J232),IF($C$4="Current Exchange rate",IF(B.Premiums_DATA!J232=0,0,B.Premiums_DATA!J232/ECO!T18),IF($C$4="Constant Exchange rate",IF(B.Premiums_DATA!J232=0,0,B.Premiums_DATA!J232/ECO!T53))))</f>
        <v>0</v>
      </c>
      <c r="L175" s="74">
        <f>IF($C$4="National Currency",IF(B.Premiums_DATA!K232=0,0,B.Premiums_DATA!K232),IF($C$4="Current Exchange rate",IF(B.Premiums_DATA!K232=0,0,B.Premiums_DATA!K232/ECO!U18),IF($C$4="Constant Exchange rate",IF(B.Premiums_DATA!K232=0,0,B.Premiums_DATA!K232/ECO!U53))))</f>
        <v>0</v>
      </c>
      <c r="M175" s="74">
        <f>IF($C$4="National Currency",IF(B.Premiums_DATA!L232=0,0,B.Premiums_DATA!L232),IF($C$4="Current Exchange rate",IF(B.Premiums_DATA!L232=0,0,B.Premiums_DATA!L232/ECO!V18),IF($C$4="Constant Exchange rate",IF(B.Premiums_DATA!L232=0,0,B.Premiums_DATA!L232/ECO!V53))))</f>
        <v>0</v>
      </c>
      <c r="N175" s="74">
        <f>IF($C$4="National Currency",IF(B.Premiums_DATA!M232=0,0,B.Premiums_DATA!M232),IF($C$4="Current Exchange rate",IF(B.Premiums_DATA!M232=0,0,B.Premiums_DATA!M232/ECO!W18),IF($C$4="Constant Exchange rate",IF(B.Premiums_DATA!M232=0,0,B.Premiums_DATA!M232/ECO!W53))))</f>
        <v>0</v>
      </c>
      <c r="O175" s="74">
        <f>IF($C$4="National Currency",IF(B.Premiums_DATA!N232=0,0,B.Premiums_DATA!N232),IF($C$4="Current Exchange rate",IF(B.Premiums_DATA!N232=0,0,B.Premiums_DATA!N232/ECO!X18),IF($C$4="Constant Exchange rate",IF(B.Premiums_DATA!N232=0,0,B.Premiums_DATA!N232/ECO!X53))))</f>
        <v>0</v>
      </c>
      <c r="P175" s="74"/>
      <c r="Q175" s="48">
        <f t="shared" si="25"/>
        <v>0</v>
      </c>
      <c r="R175" s="48" t="str">
        <f t="shared" si="26"/>
        <v>-</v>
      </c>
      <c r="S175" s="48" t="str">
        <f t="shared" si="27"/>
        <v>-</v>
      </c>
    </row>
    <row r="176" spans="3:19" ht="15" x14ac:dyDescent="0.25">
      <c r="C176" s="256"/>
      <c r="D176" s="257"/>
      <c r="E176" s="45" t="s">
        <v>9</v>
      </c>
      <c r="F176" s="74">
        <f>IF($C$4="National Currency",IF(B.Premiums_DATA!E233=0,0,B.Premiums_DATA!E233),IF($C$4="Current Exchange rate",IF(B.Premiums_DATA!E233=0,0,B.Premiums_DATA!E233/ECO!O19),IF($C$4="Constant Exchange rate",IF(B.Premiums_DATA!E233=0,0,B.Premiums_DATA!E233/ECO!O54))))</f>
        <v>282.89438799999999</v>
      </c>
      <c r="G176" s="74">
        <f>IF($C$4="National Currency",IF(B.Premiums_DATA!F233=0,0,B.Premiums_DATA!F233),IF($C$4="Current Exchange rate",IF(B.Premiums_DATA!F233=0,0,B.Premiums_DATA!F233/ECO!P19),IF($C$4="Constant Exchange rate",IF(B.Premiums_DATA!F233=0,0,B.Premiums_DATA!F233/ECO!P54))))</f>
        <v>2141.2677873300004</v>
      </c>
      <c r="H176" s="74">
        <f>IF($C$4="National Currency",IF(B.Premiums_DATA!G233=0,0,B.Premiums_DATA!G233),IF($C$4="Current Exchange rate",IF(B.Premiums_DATA!G233=0,0,B.Premiums_DATA!G233/ECO!Q19),IF($C$4="Constant Exchange rate",IF(B.Premiums_DATA!G233=0,0,B.Premiums_DATA!G233/ECO!Q54))))</f>
        <v>1929.2370069999999</v>
      </c>
      <c r="I176" s="74">
        <f>IF($C$4="National Currency",IF(B.Premiums_DATA!H233=0,0,B.Premiums_DATA!H233),IF($C$4="Current Exchange rate",IF(B.Premiums_DATA!H233=0,0,B.Premiums_DATA!H233/ECO!R19),IF($C$4="Constant Exchange rate",IF(B.Premiums_DATA!H233=0,0,B.Premiums_DATA!H233/ECO!R54))))</f>
        <v>622.23636484600559</v>
      </c>
      <c r="J176" s="74">
        <f>IF($C$4="National Currency",IF(B.Premiums_DATA!I233=0,0,B.Premiums_DATA!I233),IF($C$4="Current Exchange rate",IF(B.Premiums_DATA!I233=0,0,B.Premiums_DATA!I233/ECO!S19),IF($C$4="Constant Exchange rate",IF(B.Premiums_DATA!I233=0,0,B.Premiums_DATA!I233/ECO!S54))))</f>
        <v>605.91083200000003</v>
      </c>
      <c r="K176" s="74">
        <f>IF($C$4="National Currency",IF(B.Premiums_DATA!J233=0,0,B.Premiums_DATA!J233),IF($C$4="Current Exchange rate",IF(B.Premiums_DATA!J233=0,0,B.Premiums_DATA!J233/ECO!T19),IF($C$4="Constant Exchange rate",IF(B.Premiums_DATA!J233=0,0,B.Premiums_DATA!J233/ECO!T54))))</f>
        <v>2286.1845210000001</v>
      </c>
      <c r="L176" s="74">
        <f>IF($C$4="National Currency",IF(B.Premiums_DATA!K233=0,0,B.Premiums_DATA!K233),IF($C$4="Current Exchange rate",IF(B.Premiums_DATA!K233=0,0,B.Premiums_DATA!K233/ECO!U19),IF($C$4="Constant Exchange rate",IF(B.Premiums_DATA!K233=0,0,B.Premiums_DATA!K233/ECO!U54))))</f>
        <v>730.58631400000002</v>
      </c>
      <c r="M176" s="74">
        <f>IF($C$4="National Currency",IF(B.Premiums_DATA!L233=0,0,B.Premiums_DATA!L233),IF($C$4="Current Exchange rate",IF(B.Premiums_DATA!L233=0,0,B.Premiums_DATA!L233/ECO!V19),IF($C$4="Constant Exchange rate",IF(B.Premiums_DATA!L233=0,0,B.Premiums_DATA!L233/ECO!V54))))</f>
        <v>613.83565699999997</v>
      </c>
      <c r="N176" s="74">
        <f>IF($C$4="National Currency",IF(B.Premiums_DATA!M233=0,0,B.Premiums_DATA!M233),IF($C$4="Current Exchange rate",IF(B.Premiums_DATA!M233=0,0,B.Premiums_DATA!M233/ECO!W19),IF($C$4="Constant Exchange rate",IF(B.Premiums_DATA!M233=0,0,B.Premiums_DATA!M233/ECO!W54))))</f>
        <v>518.95821699999999</v>
      </c>
      <c r="O176" s="74">
        <f>IF($C$4="National Currency",IF(B.Premiums_DATA!N233=0,0,B.Premiums_DATA!N233),IF($C$4="Current Exchange rate",IF(B.Premiums_DATA!N233=0,0,B.Premiums_DATA!N233/ECO!X19),IF($C$4="Constant Exchange rate",IF(B.Premiums_DATA!N233=0,0,B.Premiums_DATA!N233/ECO!X54))))</f>
        <v>1373</v>
      </c>
      <c r="P176" s="74"/>
      <c r="Q176" s="48">
        <f t="shared" si="25"/>
        <v>0.28946299705403383</v>
      </c>
      <c r="R176" s="48">
        <f t="shared" si="26"/>
        <v>1.6456850571459398</v>
      </c>
      <c r="S176" s="48">
        <f t="shared" si="27"/>
        <v>3.8534013336454027</v>
      </c>
    </row>
    <row r="177" spans="3:19" ht="15" x14ac:dyDescent="0.25">
      <c r="C177" s="256"/>
      <c r="D177" s="257"/>
      <c r="E177" s="45" t="s">
        <v>10</v>
      </c>
      <c r="F177" s="74">
        <f>IF($C$4="National Currency",IF(B.Premiums_DATA!E234=0,0,B.Premiums_DATA!E234),IF($C$4="Current Exchange rate",IF(B.Premiums_DATA!E234=0,0,B.Premiums_DATA!E234/ECO!O20),IF($C$4="Constant Exchange rate",IF(B.Premiums_DATA!E234=0,0,B.Premiums_DATA!E234/ECO!O55))))</f>
        <v>129</v>
      </c>
      <c r="G177" s="74">
        <f>IF($C$4="National Currency",IF(B.Premiums_DATA!F234=0,0,B.Premiums_DATA!F234),IF($C$4="Current Exchange rate",IF(B.Premiums_DATA!F234=0,0,B.Premiums_DATA!F234/ECO!P20),IF($C$4="Constant Exchange rate",IF(B.Premiums_DATA!F234=0,0,B.Premiums_DATA!F234/ECO!P55))))</f>
        <v>119</v>
      </c>
      <c r="H177" s="74">
        <f>IF($C$4="National Currency",IF(B.Premiums_DATA!G234=0,0,B.Premiums_DATA!G234),IF($C$4="Current Exchange rate",IF(B.Premiums_DATA!G234=0,0,B.Premiums_DATA!G234/ECO!Q20),IF($C$4="Constant Exchange rate",IF(B.Premiums_DATA!G234=0,0,B.Premiums_DATA!G234/ECO!Q55))))</f>
        <v>221</v>
      </c>
      <c r="I177" s="74">
        <f>IF($C$4="National Currency",IF(B.Premiums_DATA!H234=0,0,B.Premiums_DATA!H234),IF($C$4="Current Exchange rate",IF(B.Premiums_DATA!H234=0,0,B.Premiums_DATA!H234/ECO!R20),IF($C$4="Constant Exchange rate",IF(B.Premiums_DATA!H234=0,0,B.Premiums_DATA!H234/ECO!R55))))</f>
        <v>182</v>
      </c>
      <c r="J177" s="74">
        <f>IF($C$4="National Currency",IF(B.Premiums_DATA!I234=0,0,B.Premiums_DATA!I234),IF($C$4="Current Exchange rate",IF(B.Premiums_DATA!I234=0,0,B.Premiums_DATA!I234/ECO!S20),IF($C$4="Constant Exchange rate",IF(B.Premiums_DATA!I234=0,0,B.Premiums_DATA!I234/ECO!S55))))</f>
        <v>273</v>
      </c>
      <c r="K177" s="74">
        <f>IF($C$4="National Currency",IF(B.Premiums_DATA!J234=0,0,B.Premiums_DATA!J234),IF($C$4="Current Exchange rate",IF(B.Premiums_DATA!J234=0,0,B.Premiums_DATA!J234/ECO!T20),IF($C$4="Constant Exchange rate",IF(B.Premiums_DATA!J234=0,0,B.Premiums_DATA!J234/ECO!T55))))</f>
        <v>357</v>
      </c>
      <c r="L177" s="74">
        <f>IF($C$4="National Currency",IF(B.Premiums_DATA!K234=0,0,B.Premiums_DATA!K234),IF($C$4="Current Exchange rate",IF(B.Premiums_DATA!K234=0,0,B.Premiums_DATA!K234/ECO!U20),IF($C$4="Constant Exchange rate",IF(B.Premiums_DATA!K234=0,0,B.Premiums_DATA!K234/ECO!U55))))</f>
        <v>361</v>
      </c>
      <c r="M177" s="74">
        <f>IF($C$4="National Currency",IF(B.Premiums_DATA!L234=0,0,B.Premiums_DATA!L234),IF($C$4="Current Exchange rate",IF(B.Premiums_DATA!L234=0,0,B.Premiums_DATA!L234/ECO!V20),IF($C$4="Constant Exchange rate",IF(B.Premiums_DATA!L234=0,0,B.Premiums_DATA!L234/ECO!V55))))</f>
        <v>338</v>
      </c>
      <c r="N177" s="74">
        <f>IF($C$4="National Currency",IF(B.Premiums_DATA!M234=0,0,B.Premiums_DATA!M234),IF($C$4="Current Exchange rate",IF(B.Premiums_DATA!M234=0,0,B.Premiums_DATA!M234/ECO!W20),IF($C$4="Constant Exchange rate",IF(B.Premiums_DATA!M234=0,0,B.Premiums_DATA!M234/ECO!W55))))</f>
        <v>304</v>
      </c>
      <c r="O177" s="74">
        <f>IF($C$4="National Currency",IF(B.Premiums_DATA!N234=0,0,B.Premiums_DATA!N234),IF($C$4="Current Exchange rate",IF(B.Premiums_DATA!N234=0,0,B.Premiums_DATA!N234/ECO!X20),IF($C$4="Constant Exchange rate",IF(B.Premiums_DATA!N234=0,0,B.Premiums_DATA!N234/ECO!X55))))</f>
        <v>272</v>
      </c>
      <c r="P177" s="74"/>
      <c r="Q177" s="48">
        <f t="shared" si="25"/>
        <v>5.7344453895627971E-2</v>
      </c>
      <c r="R177" s="48">
        <f t="shared" si="26"/>
        <v>-0.10526315789473684</v>
      </c>
      <c r="S177" s="48">
        <f t="shared" si="27"/>
        <v>1.1085271317829459</v>
      </c>
    </row>
    <row r="178" spans="3:19" ht="15" x14ac:dyDescent="0.25">
      <c r="C178" s="256"/>
      <c r="D178" s="257"/>
      <c r="E178" s="45" t="s">
        <v>11</v>
      </c>
      <c r="F178" s="74">
        <f>IF($C$4="National Currency",IF(B.Premiums_DATA!E235=0,0,B.Premiums_DATA!E235),IF($C$4="Current Exchange rate",IF(B.Premiums_DATA!E235=0,0,B.Premiums_DATA!E235/ECO!O21),IF($C$4="Constant Exchange rate",IF(B.Premiums_DATA!E235=0,0,B.Premiums_DATA!E235/ECO!O56))))</f>
        <v>0</v>
      </c>
      <c r="G178" s="74">
        <f>IF($C$4="National Currency",IF(B.Premiums_DATA!F235=0,0,B.Premiums_DATA!F235),IF($C$4="Current Exchange rate",IF(B.Premiums_DATA!F235=0,0,B.Premiums_DATA!F235/ECO!P21),IF($C$4="Constant Exchange rate",IF(B.Premiums_DATA!F235=0,0,B.Premiums_DATA!F235/ECO!P56))))</f>
        <v>0</v>
      </c>
      <c r="H178" s="74">
        <f>IF($C$4="National Currency",IF(B.Premiums_DATA!G235=0,0,B.Premiums_DATA!G235),IF($C$4="Current Exchange rate",IF(B.Premiums_DATA!G235=0,0,B.Premiums_DATA!G235/ECO!Q21),IF($C$4="Constant Exchange rate",IF(B.Premiums_DATA!G235=0,0,B.Premiums_DATA!G235/ECO!Q56))))</f>
        <v>0</v>
      </c>
      <c r="I178" s="74">
        <f>IF($C$4="National Currency",IF(B.Premiums_DATA!H235=0,0,B.Premiums_DATA!H235),IF($C$4="Current Exchange rate",IF(B.Premiums_DATA!H235=0,0,B.Premiums_DATA!H235/ECO!R21),IF($C$4="Constant Exchange rate",IF(B.Premiums_DATA!H235=0,0,B.Premiums_DATA!H235/ECO!R56))))</f>
        <v>0</v>
      </c>
      <c r="J178" s="74">
        <f>IF($C$4="National Currency",IF(B.Premiums_DATA!I235=0,0,B.Premiums_DATA!I235),IF($C$4="Current Exchange rate",IF(B.Premiums_DATA!I235=0,0,B.Premiums_DATA!I235/ECO!S21),IF($C$4="Constant Exchange rate",IF(B.Premiums_DATA!I235=0,0,B.Premiums_DATA!I235/ECO!S56))))</f>
        <v>0</v>
      </c>
      <c r="K178" s="74">
        <f>IF($C$4="National Currency",IF(B.Premiums_DATA!J235=0,0,B.Premiums_DATA!J235),IF($C$4="Current Exchange rate",IF(B.Premiums_DATA!J235=0,0,B.Premiums_DATA!J235/ECO!T21),IF($C$4="Constant Exchange rate",IF(B.Premiums_DATA!J235=0,0,B.Premiums_DATA!J235/ECO!T56))))</f>
        <v>0</v>
      </c>
      <c r="L178" s="74">
        <f>IF($C$4="National Currency",IF(B.Premiums_DATA!K235=0,0,B.Premiums_DATA!K235),IF($C$4="Current Exchange rate",IF(B.Premiums_DATA!K235=0,0,B.Premiums_DATA!K235/ECO!U21),IF($C$4="Constant Exchange rate",IF(B.Premiums_DATA!K235=0,0,B.Premiums_DATA!K235/ECO!U56))))</f>
        <v>0</v>
      </c>
      <c r="M178" s="74">
        <f>IF($C$4="National Currency",IF(B.Premiums_DATA!L235=0,0,B.Premiums_DATA!L235),IF($C$4="Current Exchange rate",IF(B.Premiums_DATA!L235=0,0,B.Premiums_DATA!L235/ECO!V21),IF($C$4="Constant Exchange rate",IF(B.Premiums_DATA!L235=0,0,B.Premiums_DATA!L235/ECO!V56))))</f>
        <v>0</v>
      </c>
      <c r="N178" s="74">
        <f>IF($C$4="National Currency",IF(B.Premiums_DATA!M235=0,0,B.Premiums_DATA!M235),IF($C$4="Current Exchange rate",IF(B.Premiums_DATA!M235=0,0,B.Premiums_DATA!M235/ECO!W21),IF($C$4="Constant Exchange rate",IF(B.Premiums_DATA!M235=0,0,B.Premiums_DATA!M235/ECO!W56))))</f>
        <v>0</v>
      </c>
      <c r="O178" s="74">
        <f>IF($C$4="National Currency",IF(B.Premiums_DATA!N235=0,0,B.Premiums_DATA!N235),IF($C$4="Current Exchange rate",IF(B.Premiums_DATA!N235=0,0,B.Premiums_DATA!N235/ECO!X21),IF($C$4="Constant Exchange rate",IF(B.Premiums_DATA!N235=0,0,B.Premiums_DATA!N235/ECO!X56))))</f>
        <v>0</v>
      </c>
      <c r="P178" s="74"/>
      <c r="Q178" s="48">
        <f t="shared" si="25"/>
        <v>0</v>
      </c>
      <c r="R178" s="48" t="str">
        <f t="shared" si="26"/>
        <v>-</v>
      </c>
      <c r="S178" s="48" t="str">
        <f t="shared" si="27"/>
        <v>-</v>
      </c>
    </row>
    <row r="179" spans="3:19" ht="15" x14ac:dyDescent="0.25">
      <c r="C179" s="256"/>
      <c r="D179" s="257"/>
      <c r="E179" s="45" t="s">
        <v>12</v>
      </c>
      <c r="F179" s="74">
        <f>IF($C$4="National Currency",IF(B.Premiums_DATA!E236=0,0,B.Premiums_DATA!E236),IF($C$4="Current Exchange rate",IF(B.Premiums_DATA!E236=0,0,B.Premiums_DATA!E236/ECO!O22),IF($C$4="Constant Exchange rate",IF(B.Premiums_DATA!E236=0,0,B.Premiums_DATA!E236/ECO!O57))))</f>
        <v>0</v>
      </c>
      <c r="G179" s="74">
        <f>IF($C$4="National Currency",IF(B.Premiums_DATA!F236=0,0,B.Premiums_DATA!F236),IF($C$4="Current Exchange rate",IF(B.Premiums_DATA!F236=0,0,B.Premiums_DATA!F236/ECO!P22),IF($C$4="Constant Exchange rate",IF(B.Premiums_DATA!F236=0,0,B.Premiums_DATA!F236/ECO!P57))))</f>
        <v>0</v>
      </c>
      <c r="H179" s="74">
        <f>IF($C$4="National Currency",IF(B.Premiums_DATA!G236=0,0,B.Premiums_DATA!G236),IF($C$4="Current Exchange rate",IF(B.Premiums_DATA!G236=0,0,B.Premiums_DATA!G236/ECO!Q22),IF($C$4="Constant Exchange rate",IF(B.Premiums_DATA!G236=0,0,B.Premiums_DATA!G236/ECO!Q57))))</f>
        <v>0</v>
      </c>
      <c r="I179" s="74">
        <f>IF($C$4="National Currency",IF(B.Premiums_DATA!H236=0,0,B.Premiums_DATA!H236),IF($C$4="Current Exchange rate",IF(B.Premiums_DATA!H236=0,0,B.Premiums_DATA!H236/ECO!R22),IF($C$4="Constant Exchange rate",IF(B.Premiums_DATA!H236=0,0,B.Premiums_DATA!H236/ECO!R57))))</f>
        <v>0</v>
      </c>
      <c r="J179" s="74">
        <f>IF($C$4="National Currency",IF(B.Premiums_DATA!I236=0,0,B.Premiums_DATA!I236),IF($C$4="Current Exchange rate",IF(B.Premiums_DATA!I236=0,0,B.Premiums_DATA!I236/ECO!S22),IF($C$4="Constant Exchange rate",IF(B.Premiums_DATA!I236=0,0,B.Premiums_DATA!I236/ECO!S57))))</f>
        <v>0</v>
      </c>
      <c r="K179" s="74">
        <f>IF($C$4="National Currency",IF(B.Premiums_DATA!J236=0,0,B.Premiums_DATA!J236),IF($C$4="Current Exchange rate",IF(B.Premiums_DATA!J236=0,0,B.Premiums_DATA!J236/ECO!T22),IF($C$4="Constant Exchange rate",IF(B.Premiums_DATA!J236=0,0,B.Premiums_DATA!J236/ECO!T57))))</f>
        <v>0</v>
      </c>
      <c r="L179" s="74">
        <f>IF($C$4="National Currency",IF(B.Premiums_DATA!K236=0,0,B.Premiums_DATA!K236),IF($C$4="Current Exchange rate",IF(B.Premiums_DATA!K236=0,0,B.Premiums_DATA!K236/ECO!U22),IF($C$4="Constant Exchange rate",IF(B.Premiums_DATA!K236=0,0,B.Premiums_DATA!K236/ECO!U57))))</f>
        <v>0</v>
      </c>
      <c r="M179" s="74">
        <f>IF($C$4="National Currency",IF(B.Premiums_DATA!L236=0,0,B.Premiums_DATA!L236),IF($C$4="Current Exchange rate",IF(B.Premiums_DATA!L236=0,0,B.Premiums_DATA!L236/ECO!V22),IF($C$4="Constant Exchange rate",IF(B.Premiums_DATA!L236=0,0,B.Premiums_DATA!L236/ECO!V57))))</f>
        <v>0</v>
      </c>
      <c r="N179" s="74">
        <f>IF($C$4="National Currency",IF(B.Premiums_DATA!M236=0,0,B.Premiums_DATA!M236),IF($C$4="Current Exchange rate",IF(B.Premiums_DATA!M236=0,0,B.Premiums_DATA!M236/ECO!W22),IF($C$4="Constant Exchange rate",IF(B.Premiums_DATA!M236=0,0,B.Premiums_DATA!M236/ECO!W57))))</f>
        <v>0</v>
      </c>
      <c r="O179" s="74">
        <f>IF($C$4="National Currency",IF(B.Premiums_DATA!N236=0,0,B.Premiums_DATA!N236),IF($C$4="Current Exchange rate",IF(B.Premiums_DATA!N236=0,0,B.Premiums_DATA!N236/ECO!X22),IF($C$4="Constant Exchange rate",IF(B.Premiums_DATA!N236=0,0,B.Premiums_DATA!N236/ECO!X57))))</f>
        <v>0</v>
      </c>
      <c r="P179" s="74"/>
      <c r="Q179" s="48">
        <f t="shared" si="25"/>
        <v>0</v>
      </c>
      <c r="R179" s="48" t="str">
        <f t="shared" si="26"/>
        <v>-</v>
      </c>
      <c r="S179" s="48" t="str">
        <f t="shared" si="27"/>
        <v>-</v>
      </c>
    </row>
    <row r="180" spans="3:19" ht="15" x14ac:dyDescent="0.25">
      <c r="C180" s="256"/>
      <c r="D180" s="257"/>
      <c r="E180" s="45" t="s">
        <v>13</v>
      </c>
      <c r="F180" s="74">
        <f>IF($C$4="National Currency",IF(B.Premiums_DATA!E237=0,0,B.Premiums_DATA!E237),IF($C$4="Current Exchange rate",IF(B.Premiums_DATA!E237=0,0,B.Premiums_DATA!E237/ECO!O23),IF($C$4="Constant Exchange rate",IF(B.Premiums_DATA!E237=0,0,B.Premiums_DATA!E237/ECO!O58))))</f>
        <v>0</v>
      </c>
      <c r="G180" s="74">
        <f>IF($C$4="National Currency",IF(B.Premiums_DATA!F237=0,0,B.Premiums_DATA!F237),IF($C$4="Current Exchange rate",IF(B.Premiums_DATA!F237=0,0,B.Premiums_DATA!F237/ECO!P23),IF($C$4="Constant Exchange rate",IF(B.Premiums_DATA!F237=0,0,B.Premiums_DATA!F237/ECO!P58))))</f>
        <v>0</v>
      </c>
      <c r="H180" s="74">
        <f>IF($C$4="National Currency",IF(B.Premiums_DATA!G237=0,0,B.Premiums_DATA!G237),IF($C$4="Current Exchange rate",IF(B.Premiums_DATA!G237=0,0,B.Premiums_DATA!G237/ECO!Q23),IF($C$4="Constant Exchange rate",IF(B.Premiums_DATA!G237=0,0,B.Premiums_DATA!G237/ECO!Q58))))</f>
        <v>0</v>
      </c>
      <c r="I180" s="74">
        <f>IF($C$4="National Currency",IF(B.Premiums_DATA!H237=0,0,B.Premiums_DATA!H237),IF($C$4="Current Exchange rate",IF(B.Premiums_DATA!H237=0,0,B.Premiums_DATA!H237/ECO!R23),IF($C$4="Constant Exchange rate",IF(B.Premiums_DATA!H237=0,0,B.Premiums_DATA!H237/ECO!R58))))</f>
        <v>0</v>
      </c>
      <c r="J180" s="74">
        <f>IF($C$4="National Currency",IF(B.Premiums_DATA!I237=0,0,B.Premiums_DATA!I237),IF($C$4="Current Exchange rate",IF(B.Premiums_DATA!I237=0,0,B.Premiums_DATA!I237/ECO!S23),IF($C$4="Constant Exchange rate",IF(B.Premiums_DATA!I237=0,0,B.Premiums_DATA!I237/ECO!S58))))</f>
        <v>0</v>
      </c>
      <c r="K180" s="74">
        <f>IF($C$4="National Currency",IF(B.Premiums_DATA!J237=0,0,B.Premiums_DATA!J237),IF($C$4="Current Exchange rate",IF(B.Premiums_DATA!J237=0,0,B.Premiums_DATA!J237/ECO!T23),IF($C$4="Constant Exchange rate",IF(B.Premiums_DATA!J237=0,0,B.Premiums_DATA!J237/ECO!T58))))</f>
        <v>0</v>
      </c>
      <c r="L180" s="74">
        <f>IF($C$4="National Currency",IF(B.Premiums_DATA!K237=0,0,B.Premiums_DATA!K237),IF($C$4="Current Exchange rate",IF(B.Premiums_DATA!K237=0,0,B.Premiums_DATA!K237/ECO!U23),IF($C$4="Constant Exchange rate",IF(B.Premiums_DATA!K237=0,0,B.Premiums_DATA!K237/ECO!U58))))</f>
        <v>0</v>
      </c>
      <c r="M180" s="74">
        <f>IF($C$4="National Currency",IF(B.Premiums_DATA!L237=0,0,B.Premiums_DATA!L237),IF($C$4="Current Exchange rate",IF(B.Premiums_DATA!L237=0,0,B.Premiums_DATA!L237/ECO!V23),IF($C$4="Constant Exchange rate",IF(B.Premiums_DATA!L237=0,0,B.Premiums_DATA!L237/ECO!V58))))</f>
        <v>0</v>
      </c>
      <c r="N180" s="74">
        <f>IF($C$4="National Currency",IF(B.Premiums_DATA!M237=0,0,B.Premiums_DATA!M237),IF($C$4="Current Exchange rate",IF(B.Premiums_DATA!M237=0,0,B.Premiums_DATA!M237/ECO!W23),IF($C$4="Constant Exchange rate",IF(B.Premiums_DATA!M237=0,0,B.Premiums_DATA!M237/ECO!W58))))</f>
        <v>0</v>
      </c>
      <c r="O180" s="74">
        <f>IF($C$4="National Currency",IF(B.Premiums_DATA!N237=0,0,B.Premiums_DATA!N237),IF($C$4="Current Exchange rate",IF(B.Premiums_DATA!N237=0,0,B.Premiums_DATA!N237/ECO!X23),IF($C$4="Constant Exchange rate",IF(B.Premiums_DATA!N237=0,0,B.Premiums_DATA!N237/ECO!X58))))</f>
        <v>0</v>
      </c>
      <c r="P180" s="74"/>
      <c r="Q180" s="48">
        <f t="shared" si="25"/>
        <v>0</v>
      </c>
      <c r="R180" s="48" t="str">
        <f t="shared" si="26"/>
        <v>-</v>
      </c>
      <c r="S180" s="48" t="str">
        <f t="shared" si="27"/>
        <v>-</v>
      </c>
    </row>
    <row r="181" spans="3:19" ht="15" x14ac:dyDescent="0.25">
      <c r="C181" s="256"/>
      <c r="D181" s="257"/>
      <c r="E181" s="45" t="s">
        <v>14</v>
      </c>
      <c r="F181" s="74">
        <f>IF($C$4="National Currency",IF(B.Premiums_DATA!E238=0,0,B.Premiums_DATA!E238),IF($C$4="Current Exchange rate",IF(B.Premiums_DATA!E238=0,0,B.Premiums_DATA!E238/ECO!O24),IF($C$4="Constant Exchange rate",IF(B.Premiums_DATA!E238=0,0,B.Premiums_DATA!E238/ECO!O59))))</f>
        <v>0</v>
      </c>
      <c r="G181" s="74">
        <f>IF($C$4="National Currency",IF(B.Premiums_DATA!F238=0,0,B.Premiums_DATA!F238),IF($C$4="Current Exchange rate",IF(B.Premiums_DATA!F238=0,0,B.Premiums_DATA!F238/ECO!P24),IF($C$4="Constant Exchange rate",IF(B.Premiums_DATA!F238=0,0,B.Premiums_DATA!F238/ECO!P59))))</f>
        <v>0</v>
      </c>
      <c r="H181" s="74">
        <f>IF($C$4="National Currency",IF(B.Premiums_DATA!G238=0,0,B.Premiums_DATA!G238),IF($C$4="Current Exchange rate",IF(B.Premiums_DATA!G238=0,0,B.Premiums_DATA!G238/ECO!Q24),IF($C$4="Constant Exchange rate",IF(B.Premiums_DATA!G238=0,0,B.Premiums_DATA!G238/ECO!Q59))))</f>
        <v>0</v>
      </c>
      <c r="I181" s="74">
        <f>IF($C$4="National Currency",IF(B.Premiums_DATA!H238=0,0,B.Premiums_DATA!H238),IF($C$4="Current Exchange rate",IF(B.Premiums_DATA!H238=0,0,B.Premiums_DATA!H238/ECO!R24),IF($C$4="Constant Exchange rate",IF(B.Premiums_DATA!H238=0,0,B.Premiums_DATA!H238/ECO!R59))))</f>
        <v>0</v>
      </c>
      <c r="J181" s="74">
        <f>IF($C$4="National Currency",IF(B.Premiums_DATA!I238=0,0,B.Premiums_DATA!I238),IF($C$4="Current Exchange rate",IF(B.Premiums_DATA!I238=0,0,B.Premiums_DATA!I238/ECO!S24),IF($C$4="Constant Exchange rate",IF(B.Premiums_DATA!I238=0,0,B.Premiums_DATA!I238/ECO!S59))))</f>
        <v>0</v>
      </c>
      <c r="K181" s="74">
        <f>IF($C$4="National Currency",IF(B.Premiums_DATA!J238=0,0,B.Premiums_DATA!J238),IF($C$4="Current Exchange rate",IF(B.Premiums_DATA!J238=0,0,B.Premiums_DATA!J238/ECO!T24),IF($C$4="Constant Exchange rate",IF(B.Premiums_DATA!J238=0,0,B.Premiums_DATA!J238/ECO!T59))))</f>
        <v>0</v>
      </c>
      <c r="L181" s="74">
        <f>IF($C$4="National Currency",IF(B.Premiums_DATA!K238=0,0,B.Premiums_DATA!K238),IF($C$4="Current Exchange rate",IF(B.Premiums_DATA!K238=0,0,B.Premiums_DATA!K238/ECO!U24),IF($C$4="Constant Exchange rate",IF(B.Premiums_DATA!K238=0,0,B.Premiums_DATA!K238/ECO!U59))))</f>
        <v>0</v>
      </c>
      <c r="M181" s="74">
        <f>IF($C$4="National Currency",IF(B.Premiums_DATA!L238=0,0,B.Premiums_DATA!L238),IF($C$4="Current Exchange rate",IF(B.Premiums_DATA!L238=0,0,B.Premiums_DATA!L238/ECO!V24),IF($C$4="Constant Exchange rate",IF(B.Premiums_DATA!L238=0,0,B.Premiums_DATA!L238/ECO!V59))))</f>
        <v>0</v>
      </c>
      <c r="N181" s="74">
        <f>IF($C$4="National Currency",IF(B.Premiums_DATA!M238=0,0,B.Premiums_DATA!M238),IF($C$4="Current Exchange rate",IF(B.Premiums_DATA!M238=0,0,B.Premiums_DATA!M238/ECO!W24),IF($C$4="Constant Exchange rate",IF(B.Premiums_DATA!M238=0,0,B.Premiums_DATA!M238/ECO!W59))))</f>
        <v>0</v>
      </c>
      <c r="O181" s="74">
        <f>IF($C$4="National Currency",IF(B.Premiums_DATA!N238=0,0,B.Premiums_DATA!N238),IF($C$4="Current Exchange rate",IF(B.Premiums_DATA!N238=0,0,B.Premiums_DATA!N238/ECO!X24),IF($C$4="Constant Exchange rate",IF(B.Premiums_DATA!N238=0,0,B.Premiums_DATA!N238/ECO!X59))))</f>
        <v>0</v>
      </c>
      <c r="P181" s="74"/>
      <c r="Q181" s="48">
        <f t="shared" si="25"/>
        <v>0</v>
      </c>
      <c r="R181" s="48" t="str">
        <f t="shared" si="26"/>
        <v>-</v>
      </c>
      <c r="S181" s="48" t="str">
        <f t="shared" si="27"/>
        <v>-</v>
      </c>
    </row>
    <row r="182" spans="3:19" ht="15" x14ac:dyDescent="0.25">
      <c r="C182" s="256"/>
      <c r="D182" s="257"/>
      <c r="E182" s="45" t="s">
        <v>15</v>
      </c>
      <c r="F182" s="74">
        <f>IF($C$4="National Currency",IF(B.Premiums_DATA!E239=0,0,B.Premiums_DATA!E239),IF($C$4="Current Exchange rate",IF(B.Premiums_DATA!E239=0,0,B.Premiums_DATA!E239/ECO!O25),IF($C$4="Constant Exchange rate",IF(B.Premiums_DATA!E239=0,0,B.Premiums_DATA!E239/ECO!O60))))</f>
        <v>0</v>
      </c>
      <c r="G182" s="74">
        <f>IF($C$4="National Currency",IF(B.Premiums_DATA!F239=0,0,B.Premiums_DATA!F239),IF($C$4="Current Exchange rate",IF(B.Premiums_DATA!F239=0,0,B.Premiums_DATA!F239/ECO!P25),IF($C$4="Constant Exchange rate",IF(B.Premiums_DATA!F239=0,0,B.Premiums_DATA!F239/ECO!P60))))</f>
        <v>0</v>
      </c>
      <c r="H182" s="74">
        <f>IF($C$4="National Currency",IF(B.Premiums_DATA!G239=0,0,B.Premiums_DATA!G239),IF($C$4="Current Exchange rate",IF(B.Premiums_DATA!G239=0,0,B.Premiums_DATA!G239/ECO!Q25),IF($C$4="Constant Exchange rate",IF(B.Premiums_DATA!G239=0,0,B.Premiums_DATA!G239/ECO!Q60))))</f>
        <v>0</v>
      </c>
      <c r="I182" s="74">
        <f>IF($C$4="National Currency",IF(B.Premiums_DATA!H239=0,0,B.Premiums_DATA!H239),IF($C$4="Current Exchange rate",IF(B.Premiums_DATA!H239=0,0,B.Premiums_DATA!H239/ECO!R25),IF($C$4="Constant Exchange rate",IF(B.Premiums_DATA!H239=0,0,B.Premiums_DATA!H239/ECO!R60))))</f>
        <v>0</v>
      </c>
      <c r="J182" s="74">
        <f>IF($C$4="National Currency",IF(B.Premiums_DATA!I239=0,0,B.Premiums_DATA!I239),IF($C$4="Current Exchange rate",IF(B.Premiums_DATA!I239=0,0,B.Premiums_DATA!I239/ECO!S25),IF($C$4="Constant Exchange rate",IF(B.Premiums_DATA!I239=0,0,B.Premiums_DATA!I239/ECO!S60))))</f>
        <v>0</v>
      </c>
      <c r="K182" s="74">
        <f>IF($C$4="National Currency",IF(B.Premiums_DATA!J239=0,0,B.Premiums_DATA!J239),IF($C$4="Current Exchange rate",IF(B.Premiums_DATA!J239=0,0,B.Premiums_DATA!J239/ECO!T25),IF($C$4="Constant Exchange rate",IF(B.Premiums_DATA!J239=0,0,B.Premiums_DATA!J239/ECO!T60))))</f>
        <v>0</v>
      </c>
      <c r="L182" s="74">
        <f>IF($C$4="National Currency",IF(B.Premiums_DATA!K239=0,0,B.Premiums_DATA!K239),IF($C$4="Current Exchange rate",IF(B.Premiums_DATA!K239=0,0,B.Premiums_DATA!K239/ECO!U25),IF($C$4="Constant Exchange rate",IF(B.Premiums_DATA!K239=0,0,B.Premiums_DATA!K239/ECO!U60))))</f>
        <v>0</v>
      </c>
      <c r="M182" s="74">
        <f>IF($C$4="National Currency",IF(B.Premiums_DATA!L239=0,0,B.Premiums_DATA!L239),IF($C$4="Current Exchange rate",IF(B.Premiums_DATA!L239=0,0,B.Premiums_DATA!L239/ECO!V25),IF($C$4="Constant Exchange rate",IF(B.Premiums_DATA!L239=0,0,B.Premiums_DATA!L239/ECO!V60))))</f>
        <v>0</v>
      </c>
      <c r="N182" s="74">
        <f>IF($C$4="National Currency",IF(B.Premiums_DATA!M239=0,0,B.Premiums_DATA!M239),IF($C$4="Current Exchange rate",IF(B.Premiums_DATA!M239=0,0,B.Premiums_DATA!M239/ECO!W25),IF($C$4="Constant Exchange rate",IF(B.Premiums_DATA!M239=0,0,B.Premiums_DATA!M239/ECO!W60))))</f>
        <v>0</v>
      </c>
      <c r="O182" s="74">
        <f>IF($C$4="National Currency",IF(B.Premiums_DATA!N239=0,0,B.Premiums_DATA!N239),IF($C$4="Current Exchange rate",IF(B.Premiums_DATA!N239=0,0,B.Premiums_DATA!N239/ECO!X25),IF($C$4="Constant Exchange rate",IF(B.Premiums_DATA!N239=0,0,B.Premiums_DATA!N239/ECO!X60))))</f>
        <v>0</v>
      </c>
      <c r="P182" s="74"/>
      <c r="Q182" s="48">
        <f t="shared" si="25"/>
        <v>0</v>
      </c>
      <c r="R182" s="48" t="str">
        <f t="shared" si="26"/>
        <v>-</v>
      </c>
      <c r="S182" s="48" t="str">
        <f t="shared" si="27"/>
        <v>-</v>
      </c>
    </row>
    <row r="183" spans="3:19" ht="15" x14ac:dyDescent="0.25">
      <c r="C183" s="256"/>
      <c r="D183" s="257"/>
      <c r="E183" s="45" t="s">
        <v>16</v>
      </c>
      <c r="F183" s="74">
        <f>IF($C$4="National Currency",IF(B.Premiums_DATA!E240=0,0,B.Premiums_DATA!E240),IF($C$4="Current Exchange rate",IF(B.Premiums_DATA!E240=0,0,B.Premiums_DATA!E240/ECO!O26),IF($C$4="Constant Exchange rate",IF(B.Premiums_DATA!E240=0,0,B.Premiums_DATA!E240/ECO!O61))))</f>
        <v>0</v>
      </c>
      <c r="G183" s="74">
        <f>IF($C$4="National Currency",IF(B.Premiums_DATA!F240=0,0,B.Premiums_DATA!F240),IF($C$4="Current Exchange rate",IF(B.Premiums_DATA!F240=0,0,B.Premiums_DATA!F240/ECO!P26),IF($C$4="Constant Exchange rate",IF(B.Premiums_DATA!F240=0,0,B.Premiums_DATA!F240/ECO!P61))))</f>
        <v>0</v>
      </c>
      <c r="H183" s="74">
        <f>IF($C$4="National Currency",IF(B.Premiums_DATA!G240=0,0,B.Premiums_DATA!G240),IF($C$4="Current Exchange rate",IF(B.Premiums_DATA!G240=0,0,B.Premiums_DATA!G240/ECO!Q26),IF($C$4="Constant Exchange rate",IF(B.Premiums_DATA!G240=0,0,B.Premiums_DATA!G240/ECO!Q61))))</f>
        <v>0</v>
      </c>
      <c r="I183" s="74">
        <f>IF($C$4="National Currency",IF(B.Premiums_DATA!H240=0,0,B.Premiums_DATA!H240),IF($C$4="Current Exchange rate",IF(B.Premiums_DATA!H240=0,0,B.Premiums_DATA!H240/ECO!R26),IF($C$4="Constant Exchange rate",IF(B.Premiums_DATA!H240=0,0,B.Premiums_DATA!H240/ECO!R61))))</f>
        <v>0</v>
      </c>
      <c r="J183" s="74">
        <f>IF($C$4="National Currency",IF(B.Premiums_DATA!I240=0,0,B.Premiums_DATA!I240),IF($C$4="Current Exchange rate",IF(B.Premiums_DATA!I240=0,0,B.Premiums_DATA!I240/ECO!S26),IF($C$4="Constant Exchange rate",IF(B.Premiums_DATA!I240=0,0,B.Premiums_DATA!I240/ECO!S61))))</f>
        <v>0</v>
      </c>
      <c r="K183" s="74">
        <f>IF($C$4="National Currency",IF(B.Premiums_DATA!J240=0,0,B.Premiums_DATA!J240),IF($C$4="Current Exchange rate",IF(B.Premiums_DATA!J240=0,0,B.Premiums_DATA!J240/ECO!T26),IF($C$4="Constant Exchange rate",IF(B.Premiums_DATA!J240=0,0,B.Premiums_DATA!J240/ECO!T61))))</f>
        <v>0</v>
      </c>
      <c r="L183" s="74">
        <f>IF($C$4="National Currency",IF(B.Premiums_DATA!K240=0,0,B.Premiums_DATA!K240),IF($C$4="Current Exchange rate",IF(B.Premiums_DATA!K240=0,0,B.Premiums_DATA!K240/ECO!U26),IF($C$4="Constant Exchange rate",IF(B.Premiums_DATA!K240=0,0,B.Premiums_DATA!K240/ECO!U61))))</f>
        <v>0</v>
      </c>
      <c r="M183" s="74">
        <f>IF($C$4="National Currency",IF(B.Premiums_DATA!L240=0,0,B.Premiums_DATA!L240),IF($C$4="Current Exchange rate",IF(B.Premiums_DATA!L240=0,0,B.Premiums_DATA!L240/ECO!V26),IF($C$4="Constant Exchange rate",IF(B.Premiums_DATA!L240=0,0,B.Premiums_DATA!L240/ECO!V61))))</f>
        <v>0</v>
      </c>
      <c r="N183" s="74">
        <f>IF($C$4="National Currency",IF(B.Premiums_DATA!M240=0,0,B.Premiums_DATA!M240),IF($C$4="Current Exchange rate",IF(B.Premiums_DATA!M240=0,0,B.Premiums_DATA!M240/ECO!W26),IF($C$4="Constant Exchange rate",IF(B.Premiums_DATA!M240=0,0,B.Premiums_DATA!M240/ECO!W61))))</f>
        <v>0</v>
      </c>
      <c r="O183" s="74">
        <f>IF($C$4="National Currency",IF(B.Premiums_DATA!N240=0,0,B.Premiums_DATA!N240),IF($C$4="Current Exchange rate",IF(B.Premiums_DATA!N240=0,0,B.Premiums_DATA!N240/ECO!X26),IF($C$4="Constant Exchange rate",IF(B.Premiums_DATA!N240=0,0,B.Premiums_DATA!N240/ECO!X61))))</f>
        <v>0</v>
      </c>
      <c r="P183" s="74"/>
      <c r="Q183" s="48">
        <f t="shared" si="25"/>
        <v>0</v>
      </c>
      <c r="R183" s="48" t="str">
        <f t="shared" si="26"/>
        <v>-</v>
      </c>
      <c r="S183" s="48" t="str">
        <f t="shared" si="27"/>
        <v>-</v>
      </c>
    </row>
    <row r="184" spans="3:19" ht="15" x14ac:dyDescent="0.25">
      <c r="C184" s="256"/>
      <c r="D184" s="257"/>
      <c r="E184" s="45" t="s">
        <v>17</v>
      </c>
      <c r="F184" s="74">
        <f>IF($C$4="National Currency",IF(B.Premiums_DATA!E241=0,0,B.Premiums_DATA!E241),IF($C$4="Current Exchange rate",IF(B.Premiums_DATA!E241=0,0,B.Premiums_DATA!E241/ECO!O27),IF($C$4="Constant Exchange rate",IF(B.Premiums_DATA!E241=0,0,B.Premiums_DATA!E241/ECO!O62))))</f>
        <v>309</v>
      </c>
      <c r="G184" s="74">
        <f>IF($C$4="National Currency",IF(B.Premiums_DATA!F241=0,0,B.Premiums_DATA!F241),IF($C$4="Current Exchange rate",IF(B.Premiums_DATA!F241=0,0,B.Premiums_DATA!F241/ECO!P27),IF($C$4="Constant Exchange rate",IF(B.Premiums_DATA!F241=0,0,B.Premiums_DATA!F241/ECO!P62))))</f>
        <v>365</v>
      </c>
      <c r="H184" s="74">
        <f>IF($C$4="National Currency",IF(B.Premiums_DATA!G241=0,0,B.Premiums_DATA!G241),IF($C$4="Current Exchange rate",IF(B.Premiums_DATA!G241=0,0,B.Premiums_DATA!G241/ECO!Q27),IF($C$4="Constant Exchange rate",IF(B.Premiums_DATA!G241=0,0,B.Premiums_DATA!G241/ECO!Q62))))</f>
        <v>548</v>
      </c>
      <c r="I184" s="74">
        <f>IF($C$4="National Currency",IF(B.Premiums_DATA!H241=0,0,B.Premiums_DATA!H241),IF($C$4="Current Exchange rate",IF(B.Premiums_DATA!H241=0,0,B.Premiums_DATA!H241/ECO!R27),IF($C$4="Constant Exchange rate",IF(B.Premiums_DATA!H241=0,0,B.Premiums_DATA!H241/ECO!R62))))</f>
        <v>304</v>
      </c>
      <c r="J184" s="74">
        <f>IF($C$4="National Currency",IF(B.Premiums_DATA!I241=0,0,B.Premiums_DATA!I241),IF($C$4="Current Exchange rate",IF(B.Premiums_DATA!I241=0,0,B.Premiums_DATA!I241/ECO!S27),IF($C$4="Constant Exchange rate",IF(B.Premiums_DATA!I241=0,0,B.Premiums_DATA!I241/ECO!S62))))</f>
        <v>803</v>
      </c>
      <c r="K184" s="74">
        <f>IF($C$4="National Currency",IF(B.Premiums_DATA!J241=0,0,B.Premiums_DATA!J241),IF($C$4="Current Exchange rate",IF(B.Premiums_DATA!J241=0,0,B.Premiums_DATA!J241/ECO!T27),IF($C$4="Constant Exchange rate",IF(B.Premiums_DATA!J241=0,0,B.Premiums_DATA!J241/ECO!T62))))</f>
        <v>980</v>
      </c>
      <c r="L184" s="74">
        <f>IF($C$4="National Currency",IF(B.Premiums_DATA!K241=0,0,B.Premiums_DATA!K241),IF($C$4="Current Exchange rate",IF(B.Premiums_DATA!K241=0,0,B.Premiums_DATA!K241/ECO!U27),IF($C$4="Constant Exchange rate",IF(B.Premiums_DATA!K241=0,0,B.Premiums_DATA!K241/ECO!U62))))</f>
        <v>1085</v>
      </c>
      <c r="M184" s="74">
        <f>IF($C$4="National Currency",IF(B.Premiums_DATA!L241=0,0,B.Premiums_DATA!L241),IF($C$4="Current Exchange rate",IF(B.Premiums_DATA!L241=0,0,B.Premiums_DATA!L241/ECO!V27),IF($C$4="Constant Exchange rate",IF(B.Premiums_DATA!L241=0,0,B.Premiums_DATA!L241/ECO!V62))))</f>
        <v>1258</v>
      </c>
      <c r="N184" s="74">
        <f>IF($C$4="National Currency",IF(B.Premiums_DATA!M241=0,0,B.Premiums_DATA!M241),IF($C$4="Current Exchange rate",IF(B.Premiums_DATA!M241=0,0,B.Premiums_DATA!M241/ECO!W27),IF($C$4="Constant Exchange rate",IF(B.Premiums_DATA!M241=0,0,B.Premiums_DATA!M241/ECO!W62))))</f>
        <v>821</v>
      </c>
      <c r="O184" s="74">
        <f>IF($C$4="National Currency",IF(B.Premiums_DATA!N241=0,0,B.Premiums_DATA!N241),IF($C$4="Current Exchange rate",IF(B.Premiums_DATA!N241=0,0,B.Premiums_DATA!N241/ECO!X27),IF($C$4="Constant Exchange rate",IF(B.Premiums_DATA!N241=0,0,B.Premiums_DATA!N241/ECO!X62))))</f>
        <v>1282</v>
      </c>
      <c r="P184" s="74"/>
      <c r="Q184" s="48">
        <f t="shared" si="25"/>
        <v>0.27027790402277596</v>
      </c>
      <c r="R184" s="48">
        <f t="shared" si="26"/>
        <v>0.56151035322777099</v>
      </c>
      <c r="S184" s="48">
        <f t="shared" si="27"/>
        <v>3.1488673139158578</v>
      </c>
    </row>
    <row r="185" spans="3:19" ht="15" x14ac:dyDescent="0.25">
      <c r="C185" s="256"/>
      <c r="D185" s="257"/>
      <c r="E185" s="45" t="s">
        <v>18</v>
      </c>
      <c r="F185" s="74">
        <f>IF($C$4="National Currency",IF(B.Premiums_DATA!E242=0,0,B.Premiums_DATA!E242),IF($C$4="Current Exchange rate",IF(B.Premiums_DATA!E242=0,0,B.Premiums_DATA!E242/ECO!O28),IF($C$4="Constant Exchange rate",IF(B.Premiums_DATA!E242=0,0,B.Premiums_DATA!E242/ECO!O63))))</f>
        <v>0</v>
      </c>
      <c r="G185" s="74">
        <f>IF($C$4="National Currency",IF(B.Premiums_DATA!F242=0,0,B.Premiums_DATA!F242),IF($C$4="Current Exchange rate",IF(B.Premiums_DATA!F242=0,0,B.Premiums_DATA!F242/ECO!P28),IF($C$4="Constant Exchange rate",IF(B.Premiums_DATA!F242=0,0,B.Premiums_DATA!F242/ECO!P63))))</f>
        <v>0</v>
      </c>
      <c r="H185" s="74">
        <f>IF($C$4="National Currency",IF(B.Premiums_DATA!G242=0,0,B.Premiums_DATA!G242),IF($C$4="Current Exchange rate",IF(B.Premiums_DATA!G242=0,0,B.Premiums_DATA!G242/ECO!Q28),IF($C$4="Constant Exchange rate",IF(B.Premiums_DATA!G242=0,0,B.Premiums_DATA!G242/ECO!Q63))))</f>
        <v>0</v>
      </c>
      <c r="I185" s="74">
        <f>IF($C$4="National Currency",IF(B.Premiums_DATA!H242=0,0,B.Premiums_DATA!H242),IF($C$4="Current Exchange rate",IF(B.Premiums_DATA!H242=0,0,B.Premiums_DATA!H242/ECO!R28),IF($C$4="Constant Exchange rate",IF(B.Premiums_DATA!H242=0,0,B.Premiums_DATA!H242/ECO!R63))))</f>
        <v>0</v>
      </c>
      <c r="J185" s="74">
        <f>IF($C$4="National Currency",IF(B.Premiums_DATA!I242=0,0,B.Premiums_DATA!I242),IF($C$4="Current Exchange rate",IF(B.Premiums_DATA!I242=0,0,B.Premiums_DATA!I242/ECO!S28),IF($C$4="Constant Exchange rate",IF(B.Premiums_DATA!I242=0,0,B.Premiums_DATA!I242/ECO!S63))))</f>
        <v>0</v>
      </c>
      <c r="K185" s="74">
        <f>IF($C$4="National Currency",IF(B.Premiums_DATA!J242=0,0,B.Premiums_DATA!J242),IF($C$4="Current Exchange rate",IF(B.Premiums_DATA!J242=0,0,B.Premiums_DATA!J242/ECO!T28),IF($C$4="Constant Exchange rate",IF(B.Premiums_DATA!J242=0,0,B.Premiums_DATA!J242/ECO!T63))))</f>
        <v>0</v>
      </c>
      <c r="L185" s="74">
        <f>IF($C$4="National Currency",IF(B.Premiums_DATA!K242=0,0,B.Premiums_DATA!K242),IF($C$4="Current Exchange rate",IF(B.Premiums_DATA!K242=0,0,B.Premiums_DATA!K242/ECO!U28),IF($C$4="Constant Exchange rate",IF(B.Premiums_DATA!K242=0,0,B.Premiums_DATA!K242/ECO!U63))))</f>
        <v>0</v>
      </c>
      <c r="M185" s="74">
        <f>IF($C$4="National Currency",IF(B.Premiums_DATA!L242=0,0,B.Premiums_DATA!L242),IF($C$4="Current Exchange rate",IF(B.Premiums_DATA!L242=0,0,B.Premiums_DATA!L242/ECO!V28),IF($C$4="Constant Exchange rate",IF(B.Premiums_DATA!L242=0,0,B.Premiums_DATA!L242/ECO!V63))))</f>
        <v>0</v>
      </c>
      <c r="N185" s="74">
        <f>IF($C$4="National Currency",IF(B.Premiums_DATA!M242=0,0,B.Premiums_DATA!M242),IF($C$4="Current Exchange rate",IF(B.Premiums_DATA!M242=0,0,B.Premiums_DATA!M242/ECO!W28),IF($C$4="Constant Exchange rate",IF(B.Premiums_DATA!M242=0,0,B.Premiums_DATA!M242/ECO!W63))))</f>
        <v>0</v>
      </c>
      <c r="O185" s="74">
        <f>IF($C$4="National Currency",IF(B.Premiums_DATA!N242=0,0,B.Premiums_DATA!N242),IF($C$4="Current Exchange rate",IF(B.Premiums_DATA!N242=0,0,B.Premiums_DATA!N242/ECO!X28),IF($C$4="Constant Exchange rate",IF(B.Premiums_DATA!N242=0,0,B.Premiums_DATA!N242/ECO!X63))))</f>
        <v>0</v>
      </c>
      <c r="P185" s="74"/>
      <c r="Q185" s="48">
        <f t="shared" si="25"/>
        <v>0</v>
      </c>
      <c r="R185" s="48" t="str">
        <f t="shared" si="26"/>
        <v>-</v>
      </c>
      <c r="S185" s="48" t="str">
        <f t="shared" si="27"/>
        <v>-</v>
      </c>
    </row>
    <row r="186" spans="3:19" ht="15" x14ac:dyDescent="0.25">
      <c r="C186" s="256"/>
      <c r="D186" s="257"/>
      <c r="E186" s="45" t="s">
        <v>19</v>
      </c>
      <c r="F186" s="74">
        <f>IF($C$4="National Currency",IF(B.Premiums_DATA!E243=0,0,B.Premiums_DATA!E243),IF($C$4="Current Exchange rate",IF(B.Premiums_DATA!E243=0,0,B.Premiums_DATA!E243/ECO!O29),IF($C$4="Constant Exchange rate",IF(B.Premiums_DATA!E243=0,0,B.Premiums_DATA!E243/ECO!O64))))</f>
        <v>0</v>
      </c>
      <c r="G186" s="74">
        <f>IF($C$4="National Currency",IF(B.Premiums_DATA!F243=0,0,B.Premiums_DATA!F243),IF($C$4="Current Exchange rate",IF(B.Premiums_DATA!F243=0,0,B.Premiums_DATA!F243/ECO!P29),IF($C$4="Constant Exchange rate",IF(B.Premiums_DATA!F243=0,0,B.Premiums_DATA!F243/ECO!P64))))</f>
        <v>0</v>
      </c>
      <c r="H186" s="74">
        <f>IF($C$4="National Currency",IF(B.Premiums_DATA!G243=0,0,B.Premiums_DATA!G243),IF($C$4="Current Exchange rate",IF(B.Premiums_DATA!G243=0,0,B.Premiums_DATA!G243/ECO!Q29),IF($C$4="Constant Exchange rate",IF(B.Premiums_DATA!G243=0,0,B.Premiums_DATA!G243/ECO!Q64))))</f>
        <v>0</v>
      </c>
      <c r="I186" s="74">
        <f>IF($C$4="National Currency",IF(B.Premiums_DATA!H243=0,0,B.Premiums_DATA!H243),IF($C$4="Current Exchange rate",IF(B.Premiums_DATA!H243=0,0,B.Premiums_DATA!H243/ECO!R29),IF($C$4="Constant Exchange rate",IF(B.Premiums_DATA!H243=0,0,B.Premiums_DATA!H243/ECO!R64))))</f>
        <v>0</v>
      </c>
      <c r="J186" s="74">
        <f>IF($C$4="National Currency",IF(B.Premiums_DATA!I243=0,0,B.Premiums_DATA!I243),IF($C$4="Current Exchange rate",IF(B.Premiums_DATA!I243=0,0,B.Premiums_DATA!I243/ECO!S29),IF($C$4="Constant Exchange rate",IF(B.Premiums_DATA!I243=0,0,B.Premiums_DATA!I243/ECO!S64))))</f>
        <v>0</v>
      </c>
      <c r="K186" s="74">
        <f>IF($C$4="National Currency",IF(B.Premiums_DATA!J243=0,0,B.Premiums_DATA!J243),IF($C$4="Current Exchange rate",IF(B.Premiums_DATA!J243=0,0,B.Premiums_DATA!J243/ECO!T29),IF($C$4="Constant Exchange rate",IF(B.Premiums_DATA!J243=0,0,B.Premiums_DATA!J243/ECO!T64))))</f>
        <v>0</v>
      </c>
      <c r="L186" s="74">
        <f>IF($C$4="National Currency",IF(B.Premiums_DATA!K243=0,0,B.Premiums_DATA!K243),IF($C$4="Current Exchange rate",IF(B.Premiums_DATA!K243=0,0,B.Premiums_DATA!K243/ECO!U29),IF($C$4="Constant Exchange rate",IF(B.Premiums_DATA!K243=0,0,B.Premiums_DATA!K243/ECO!U64))))</f>
        <v>0</v>
      </c>
      <c r="M186" s="74">
        <f>IF($C$4="National Currency",IF(B.Premiums_DATA!L243=0,0,B.Premiums_DATA!L243),IF($C$4="Current Exchange rate",IF(B.Premiums_DATA!L243=0,0,B.Premiums_DATA!L243/ECO!V29),IF($C$4="Constant Exchange rate",IF(B.Premiums_DATA!L243=0,0,B.Premiums_DATA!L243/ECO!V64))))</f>
        <v>0</v>
      </c>
      <c r="N186" s="74">
        <f>IF($C$4="National Currency",IF(B.Premiums_DATA!M243=0,0,B.Premiums_DATA!M243),IF($C$4="Current Exchange rate",IF(B.Premiums_DATA!M243=0,0,B.Premiums_DATA!M243/ECO!W29),IF($C$4="Constant Exchange rate",IF(B.Premiums_DATA!M243=0,0,B.Premiums_DATA!M243/ECO!W64))))</f>
        <v>0</v>
      </c>
      <c r="O186" s="74">
        <f>IF($C$4="National Currency",IF(B.Premiums_DATA!N243=0,0,B.Premiums_DATA!N243),IF($C$4="Current Exchange rate",IF(B.Premiums_DATA!N243=0,0,B.Premiums_DATA!N243/ECO!X29),IF($C$4="Constant Exchange rate",IF(B.Premiums_DATA!N243=0,0,B.Premiums_DATA!N243/ECO!X64))))</f>
        <v>0</v>
      </c>
      <c r="P186" s="74"/>
      <c r="Q186" s="48">
        <f t="shared" si="25"/>
        <v>0</v>
      </c>
      <c r="R186" s="48" t="str">
        <f t="shared" si="26"/>
        <v>-</v>
      </c>
      <c r="S186" s="48" t="str">
        <f t="shared" si="27"/>
        <v>-</v>
      </c>
    </row>
    <row r="187" spans="3:19" ht="15" x14ac:dyDescent="0.25">
      <c r="C187" s="256"/>
      <c r="D187" s="257"/>
      <c r="E187" s="45" t="s">
        <v>20</v>
      </c>
      <c r="F187" s="74">
        <f>IF($C$4="National Currency",IF(B.Premiums_DATA!E244=0,0,B.Premiums_DATA!E244),IF($C$4="Current Exchange rate",IF(B.Premiums_DATA!E244=0,0,B.Premiums_DATA!E244/ECO!O30),IF($C$4="Constant Exchange rate",IF(B.Premiums_DATA!E244=0,0,B.Premiums_DATA!E244/ECO!O65))))</f>
        <v>0</v>
      </c>
      <c r="G187" s="74">
        <f>IF($C$4="National Currency",IF(B.Premiums_DATA!F244=0,0,B.Premiums_DATA!F244),IF($C$4="Current Exchange rate",IF(B.Premiums_DATA!F244=0,0,B.Premiums_DATA!F244/ECO!P30),IF($C$4="Constant Exchange rate",IF(B.Premiums_DATA!F244=0,0,B.Premiums_DATA!F244/ECO!P65))))</f>
        <v>0</v>
      </c>
      <c r="H187" s="74">
        <f>IF($C$4="National Currency",IF(B.Premiums_DATA!G244=0,0,B.Premiums_DATA!G244),IF($C$4="Current Exchange rate",IF(B.Premiums_DATA!G244=0,0,B.Premiums_DATA!G244/ECO!Q30),IF($C$4="Constant Exchange rate",IF(B.Premiums_DATA!G244=0,0,B.Premiums_DATA!G244/ECO!Q65))))</f>
        <v>0</v>
      </c>
      <c r="I187" s="74">
        <f>IF($C$4="National Currency",IF(B.Premiums_DATA!H244=0,0,B.Premiums_DATA!H244),IF($C$4="Current Exchange rate",IF(B.Premiums_DATA!H244=0,0,B.Premiums_DATA!H244/ECO!R30),IF($C$4="Constant Exchange rate",IF(B.Premiums_DATA!H244=0,0,B.Premiums_DATA!H244/ECO!R65))))</f>
        <v>0</v>
      </c>
      <c r="J187" s="74">
        <f>IF($C$4="National Currency",IF(B.Premiums_DATA!I244=0,0,B.Premiums_DATA!I244),IF($C$4="Current Exchange rate",IF(B.Premiums_DATA!I244=0,0,B.Premiums_DATA!I244/ECO!S30),IF($C$4="Constant Exchange rate",IF(B.Premiums_DATA!I244=0,0,B.Premiums_DATA!I244/ECO!S65))))</f>
        <v>0</v>
      </c>
      <c r="K187" s="74">
        <f>IF($C$4="National Currency",IF(B.Premiums_DATA!J244=0,0,B.Premiums_DATA!J244),IF($C$4="Current Exchange rate",IF(B.Premiums_DATA!J244=0,0,B.Premiums_DATA!J244/ECO!T30),IF($C$4="Constant Exchange rate",IF(B.Premiums_DATA!J244=0,0,B.Premiums_DATA!J244/ECO!T65))))</f>
        <v>0</v>
      </c>
      <c r="L187" s="74">
        <f>IF($C$4="National Currency",IF(B.Premiums_DATA!K244=0,0,B.Premiums_DATA!K244),IF($C$4="Current Exchange rate",IF(B.Premiums_DATA!K244=0,0,B.Premiums_DATA!K244/ECO!U30),IF($C$4="Constant Exchange rate",IF(B.Premiums_DATA!K244=0,0,B.Premiums_DATA!K244/ECO!U65))))</f>
        <v>0</v>
      </c>
      <c r="M187" s="74">
        <f>IF($C$4="National Currency",IF(B.Premiums_DATA!L244=0,0,B.Premiums_DATA!L244),IF($C$4="Current Exchange rate",IF(B.Premiums_DATA!L244=0,0,B.Premiums_DATA!L244/ECO!V30),IF($C$4="Constant Exchange rate",IF(B.Premiums_DATA!L244=0,0,B.Premiums_DATA!L244/ECO!V65))))</f>
        <v>0</v>
      </c>
      <c r="N187" s="74">
        <f>IF($C$4="National Currency",IF(B.Premiums_DATA!M244=0,0,B.Premiums_DATA!M244),IF($C$4="Current Exchange rate",IF(B.Premiums_DATA!M244=0,0,B.Premiums_DATA!M244/ECO!W30),IF($C$4="Constant Exchange rate",IF(B.Premiums_DATA!M244=0,0,B.Premiums_DATA!M244/ECO!W65))))</f>
        <v>0</v>
      </c>
      <c r="O187" s="74">
        <f>IF($C$4="National Currency",IF(B.Premiums_DATA!N244=0,0,B.Premiums_DATA!N244),IF($C$4="Current Exchange rate",IF(B.Premiums_DATA!N244=0,0,B.Premiums_DATA!N244/ECO!X30),IF($C$4="Constant Exchange rate",IF(B.Premiums_DATA!N244=0,0,B.Premiums_DATA!N244/ECO!X65))))</f>
        <v>0</v>
      </c>
      <c r="P187" s="74"/>
      <c r="Q187" s="48">
        <f t="shared" si="25"/>
        <v>0</v>
      </c>
      <c r="R187" s="48" t="str">
        <f t="shared" si="26"/>
        <v>-</v>
      </c>
      <c r="S187" s="48" t="str">
        <f t="shared" si="27"/>
        <v>-</v>
      </c>
    </row>
    <row r="188" spans="3:19" ht="15" x14ac:dyDescent="0.25">
      <c r="C188" s="256"/>
      <c r="D188" s="257"/>
      <c r="E188" s="45" t="s">
        <v>21</v>
      </c>
      <c r="F188" s="74">
        <f>IF($C$4="National Currency",IF(B.Premiums_DATA!E245=0,0,B.Premiums_DATA!E245),IF($C$4="Current Exchange rate",IF(B.Premiums_DATA!E245=0,0,B.Premiums_DATA!E245/ECO!O31),IF($C$4="Constant Exchange rate",IF(B.Premiums_DATA!E245=0,0,B.Premiums_DATA!E245/ECO!O66))))</f>
        <v>0</v>
      </c>
      <c r="G188" s="74">
        <f>IF($C$4="National Currency",IF(B.Premiums_DATA!F245=0,0,B.Premiums_DATA!F245),IF($C$4="Current Exchange rate",IF(B.Premiums_DATA!F245=0,0,B.Premiums_DATA!F245/ECO!P31),IF($C$4="Constant Exchange rate",IF(B.Premiums_DATA!F245=0,0,B.Premiums_DATA!F245/ECO!P66))))</f>
        <v>0</v>
      </c>
      <c r="H188" s="74">
        <f>IF($C$4="National Currency",IF(B.Premiums_DATA!G245=0,0,B.Premiums_DATA!G245),IF($C$4="Current Exchange rate",IF(B.Premiums_DATA!G245=0,0,B.Premiums_DATA!G245/ECO!Q31),IF($C$4="Constant Exchange rate",IF(B.Premiums_DATA!G245=0,0,B.Premiums_DATA!G245/ECO!Q66))))</f>
        <v>0</v>
      </c>
      <c r="I188" s="74">
        <f>IF($C$4="National Currency",IF(B.Premiums_DATA!H245=0,0,B.Premiums_DATA!H245),IF($C$4="Current Exchange rate",IF(B.Premiums_DATA!H245=0,0,B.Premiums_DATA!H245/ECO!R31),IF($C$4="Constant Exchange rate",IF(B.Premiums_DATA!H245=0,0,B.Premiums_DATA!H245/ECO!R66))))</f>
        <v>0</v>
      </c>
      <c r="J188" s="74">
        <f>IF($C$4="National Currency",IF(B.Premiums_DATA!I245=0,0,B.Premiums_DATA!I245),IF($C$4="Current Exchange rate",IF(B.Premiums_DATA!I245=0,0,B.Premiums_DATA!I245/ECO!S31),IF($C$4="Constant Exchange rate",IF(B.Premiums_DATA!I245=0,0,B.Premiums_DATA!I245/ECO!S66))))</f>
        <v>0</v>
      </c>
      <c r="K188" s="74">
        <f>IF($C$4="National Currency",IF(B.Premiums_DATA!J245=0,0,B.Premiums_DATA!J245),IF($C$4="Current Exchange rate",IF(B.Premiums_DATA!J245=0,0,B.Premiums_DATA!J245/ECO!T31),IF($C$4="Constant Exchange rate",IF(B.Premiums_DATA!J245=0,0,B.Premiums_DATA!J245/ECO!T66))))</f>
        <v>0</v>
      </c>
      <c r="L188" s="74">
        <f>IF($C$4="National Currency",IF(B.Premiums_DATA!K245=0,0,B.Premiums_DATA!K245),IF($C$4="Current Exchange rate",IF(B.Premiums_DATA!K245=0,0,B.Premiums_DATA!K245/ECO!U31),IF($C$4="Constant Exchange rate",IF(B.Premiums_DATA!K245=0,0,B.Premiums_DATA!K245/ECO!U66))))</f>
        <v>0</v>
      </c>
      <c r="M188" s="74">
        <f>IF($C$4="National Currency",IF(B.Premiums_DATA!L245=0,0,B.Premiums_DATA!L245),IF($C$4="Current Exchange rate",IF(B.Premiums_DATA!L245=0,0,B.Premiums_DATA!L245/ECO!V31),IF($C$4="Constant Exchange rate",IF(B.Premiums_DATA!L245=0,0,B.Premiums_DATA!L245/ECO!V66))))</f>
        <v>0</v>
      </c>
      <c r="N188" s="74">
        <f>IF($C$4="National Currency",IF(B.Premiums_DATA!M245=0,0,B.Premiums_DATA!M245),IF($C$4="Current Exchange rate",IF(B.Premiums_DATA!M245=0,0,B.Premiums_DATA!M245/ECO!W31),IF($C$4="Constant Exchange rate",IF(B.Premiums_DATA!M245=0,0,B.Premiums_DATA!M245/ECO!W66))))</f>
        <v>0</v>
      </c>
      <c r="O188" s="74">
        <f>IF($C$4="National Currency",IF(B.Premiums_DATA!N245=0,0,B.Premiums_DATA!N245),IF($C$4="Current Exchange rate",IF(B.Premiums_DATA!N245=0,0,B.Premiums_DATA!N245/ECO!X31),IF($C$4="Constant Exchange rate",IF(B.Premiums_DATA!N245=0,0,B.Premiums_DATA!N245/ECO!X66))))</f>
        <v>0.3</v>
      </c>
      <c r="P188" s="74"/>
      <c r="Q188" s="48">
        <f t="shared" si="25"/>
        <v>6.3247559443707315E-5</v>
      </c>
      <c r="R188" s="48" t="str">
        <f t="shared" si="26"/>
        <v>-</v>
      </c>
      <c r="S188" s="48" t="str">
        <f t="shared" si="27"/>
        <v>-</v>
      </c>
    </row>
    <row r="189" spans="3:19" ht="15" x14ac:dyDescent="0.25">
      <c r="C189" s="256"/>
      <c r="D189" s="257"/>
      <c r="E189" s="45" t="s">
        <v>22</v>
      </c>
      <c r="F189" s="74">
        <f>IF($C$4="National Currency",IF(B.Premiums_DATA!E246=0,0,B.Premiums_DATA!E246),IF($C$4="Current Exchange rate",IF(B.Premiums_DATA!E246=0,0,B.Premiums_DATA!E246/ECO!O32),IF($C$4="Constant Exchange rate",IF(B.Premiums_DATA!E246=0,0,B.Premiums_DATA!E246/ECO!O67))))</f>
        <v>0</v>
      </c>
      <c r="G189" s="74">
        <f>IF($C$4="National Currency",IF(B.Premiums_DATA!F246=0,0,B.Premiums_DATA!F246),IF($C$4="Current Exchange rate",IF(B.Premiums_DATA!F246=0,0,B.Premiums_DATA!F246/ECO!P32),IF($C$4="Constant Exchange rate",IF(B.Premiums_DATA!F246=0,0,B.Premiums_DATA!F246/ECO!P67))))</f>
        <v>0</v>
      </c>
      <c r="H189" s="74">
        <f>IF($C$4="National Currency",IF(B.Premiums_DATA!G246=0,0,B.Premiums_DATA!G246),IF($C$4="Current Exchange rate",IF(B.Premiums_DATA!G246=0,0,B.Premiums_DATA!G246/ECO!Q32),IF($C$4="Constant Exchange rate",IF(B.Premiums_DATA!G246=0,0,B.Premiums_DATA!G246/ECO!Q67))))</f>
        <v>0</v>
      </c>
      <c r="I189" s="74">
        <f>IF($C$4="National Currency",IF(B.Premiums_DATA!H246=0,0,B.Premiums_DATA!H246),IF($C$4="Current Exchange rate",IF(B.Premiums_DATA!H246=0,0,B.Premiums_DATA!H246/ECO!R32),IF($C$4="Constant Exchange rate",IF(B.Premiums_DATA!H246=0,0,B.Premiums_DATA!H246/ECO!R67))))</f>
        <v>0</v>
      </c>
      <c r="J189" s="74">
        <f>IF($C$4="National Currency",IF(B.Premiums_DATA!I246=0,0,B.Premiums_DATA!I246),IF($C$4="Current Exchange rate",IF(B.Premiums_DATA!I246=0,0,B.Premiums_DATA!I246/ECO!S32),IF($C$4="Constant Exchange rate",IF(B.Premiums_DATA!I246=0,0,B.Premiums_DATA!I246/ECO!S67))))</f>
        <v>0</v>
      </c>
      <c r="K189" s="74">
        <f>IF($C$4="National Currency",IF(B.Premiums_DATA!J246=0,0,B.Premiums_DATA!J246),IF($C$4="Current Exchange rate",IF(B.Premiums_DATA!J246=0,0,B.Premiums_DATA!J246/ECO!T32),IF($C$4="Constant Exchange rate",IF(B.Premiums_DATA!J246=0,0,B.Premiums_DATA!J246/ECO!T67))))</f>
        <v>0</v>
      </c>
      <c r="L189" s="74">
        <f>IF($C$4="National Currency",IF(B.Premiums_DATA!K246=0,0,B.Premiums_DATA!K246),IF($C$4="Current Exchange rate",IF(B.Premiums_DATA!K246=0,0,B.Premiums_DATA!K246/ECO!U32),IF($C$4="Constant Exchange rate",IF(B.Premiums_DATA!K246=0,0,B.Premiums_DATA!K246/ECO!U67))))</f>
        <v>0</v>
      </c>
      <c r="M189" s="74">
        <f>IF($C$4="National Currency",IF(B.Premiums_DATA!L246=0,0,B.Premiums_DATA!L246),IF($C$4="Current Exchange rate",IF(B.Premiums_DATA!L246=0,0,B.Premiums_DATA!L246/ECO!V32),IF($C$4="Constant Exchange rate",IF(B.Premiums_DATA!L246=0,0,B.Premiums_DATA!L246/ECO!V67))))</f>
        <v>0</v>
      </c>
      <c r="N189" s="74">
        <f>IF($C$4="National Currency",IF(B.Premiums_DATA!M246=0,0,B.Premiums_DATA!M246),IF($C$4="Current Exchange rate",IF(B.Premiums_DATA!M246=0,0,B.Premiums_DATA!M246/ECO!W32),IF($C$4="Constant Exchange rate",IF(B.Premiums_DATA!M246=0,0,B.Premiums_DATA!M246/ECO!W67))))</f>
        <v>0</v>
      </c>
      <c r="O189" s="74">
        <f>IF($C$4="National Currency",IF(B.Premiums_DATA!N246=0,0,B.Premiums_DATA!N246),IF($C$4="Current Exchange rate",IF(B.Premiums_DATA!N246=0,0,B.Premiums_DATA!N246/ECO!X32),IF($C$4="Constant Exchange rate",IF(B.Premiums_DATA!N246=0,0,B.Premiums_DATA!N246/ECO!X67))))</f>
        <v>0</v>
      </c>
      <c r="P189" s="74"/>
      <c r="Q189" s="48">
        <f t="shared" si="25"/>
        <v>0</v>
      </c>
      <c r="R189" s="48" t="str">
        <f t="shared" si="26"/>
        <v>-</v>
      </c>
      <c r="S189" s="48" t="str">
        <f t="shared" si="27"/>
        <v>-</v>
      </c>
    </row>
    <row r="190" spans="3:19" ht="15" x14ac:dyDescent="0.25">
      <c r="C190" s="256"/>
      <c r="D190" s="257"/>
      <c r="E190" s="45" t="s">
        <v>23</v>
      </c>
      <c r="F190" s="74">
        <f>IF($C$4="National Currency",IF(B.Premiums_DATA!E247=0,0,B.Premiums_DATA!E247),IF($C$4="Current Exchange rate",IF(B.Premiums_DATA!E247=0,0,B.Premiums_DATA!E247/ECO!O33),IF($C$4="Constant Exchange rate",IF(B.Premiums_DATA!E247=0,0,B.Premiums_DATA!E247/ECO!O68))))</f>
        <v>0</v>
      </c>
      <c r="G190" s="74">
        <f>IF($C$4="National Currency",IF(B.Premiums_DATA!F247=0,0,B.Premiums_DATA!F247),IF($C$4="Current Exchange rate",IF(B.Premiums_DATA!F247=0,0,B.Premiums_DATA!F247/ECO!P33),IF($C$4="Constant Exchange rate",IF(B.Premiums_DATA!F247=0,0,B.Premiums_DATA!F247/ECO!P68))))</f>
        <v>0</v>
      </c>
      <c r="H190" s="74">
        <f>IF($C$4="National Currency",IF(B.Premiums_DATA!G247=0,0,B.Premiums_DATA!G247),IF($C$4="Current Exchange rate",IF(B.Premiums_DATA!G247=0,0,B.Premiums_DATA!G247/ECO!Q33),IF($C$4="Constant Exchange rate",IF(B.Premiums_DATA!G247=0,0,B.Premiums_DATA!G247/ECO!Q68))))</f>
        <v>0</v>
      </c>
      <c r="I190" s="74">
        <f>IF($C$4="National Currency",IF(B.Premiums_DATA!H247=0,0,B.Premiums_DATA!H247),IF($C$4="Current Exchange rate",IF(B.Premiums_DATA!H247=0,0,B.Premiums_DATA!H247/ECO!R33),IF($C$4="Constant Exchange rate",IF(B.Premiums_DATA!H247=0,0,B.Premiums_DATA!H247/ECO!R68))))</f>
        <v>0</v>
      </c>
      <c r="J190" s="74">
        <f>IF($C$4="National Currency",IF(B.Premiums_DATA!I247=0,0,B.Premiums_DATA!I247),IF($C$4="Current Exchange rate",IF(B.Premiums_DATA!I247=0,0,B.Premiums_DATA!I247/ECO!S33),IF($C$4="Constant Exchange rate",IF(B.Premiums_DATA!I247=0,0,B.Premiums_DATA!I247/ECO!S68))))</f>
        <v>0</v>
      </c>
      <c r="K190" s="74">
        <f>IF($C$4="National Currency",IF(B.Premiums_DATA!J247=0,0,B.Premiums_DATA!J247),IF($C$4="Current Exchange rate",IF(B.Premiums_DATA!J247=0,0,B.Premiums_DATA!J247/ECO!T33),IF($C$4="Constant Exchange rate",IF(B.Premiums_DATA!J247=0,0,B.Premiums_DATA!J247/ECO!T68))))</f>
        <v>0</v>
      </c>
      <c r="L190" s="74">
        <f>IF($C$4="National Currency",IF(B.Premiums_DATA!K247=0,0,B.Premiums_DATA!K247),IF($C$4="Current Exchange rate",IF(B.Premiums_DATA!K247=0,0,B.Premiums_DATA!K247/ECO!U33),IF($C$4="Constant Exchange rate",IF(B.Premiums_DATA!K247=0,0,B.Premiums_DATA!K247/ECO!U68))))</f>
        <v>0</v>
      </c>
      <c r="M190" s="74">
        <f>IF($C$4="National Currency",IF(B.Premiums_DATA!L247=0,0,B.Premiums_DATA!L247),IF($C$4="Current Exchange rate",IF(B.Premiums_DATA!L247=0,0,B.Premiums_DATA!L247/ECO!V33),IF($C$4="Constant Exchange rate",IF(B.Premiums_DATA!L247=0,0,B.Premiums_DATA!L247/ECO!V68))))</f>
        <v>0</v>
      </c>
      <c r="N190" s="74">
        <f>IF($C$4="National Currency",IF(B.Premiums_DATA!M247=0,0,B.Premiums_DATA!M247),IF($C$4="Current Exchange rate",IF(B.Premiums_DATA!M247=0,0,B.Premiums_DATA!M247/ECO!W33),IF($C$4="Constant Exchange rate",IF(B.Premiums_DATA!M247=0,0,B.Premiums_DATA!M247/ECO!W68))))</f>
        <v>0</v>
      </c>
      <c r="O190" s="74">
        <f>IF($C$4="National Currency",IF(B.Premiums_DATA!N247=0,0,B.Premiums_DATA!N247),IF($C$4="Current Exchange rate",IF(B.Premiums_DATA!N247=0,0,B.Premiums_DATA!N247/ECO!X33),IF($C$4="Constant Exchange rate",IF(B.Premiums_DATA!N247=0,0,B.Premiums_DATA!N247/ECO!X68))))</f>
        <v>0</v>
      </c>
      <c r="P190" s="74"/>
      <c r="Q190" s="48">
        <f t="shared" si="25"/>
        <v>0</v>
      </c>
      <c r="R190" s="48" t="str">
        <f t="shared" si="26"/>
        <v>-</v>
      </c>
      <c r="S190" s="48" t="str">
        <f t="shared" si="27"/>
        <v>-</v>
      </c>
    </row>
    <row r="191" spans="3:19" ht="15" x14ac:dyDescent="0.25">
      <c r="C191" s="256"/>
      <c r="D191" s="257"/>
      <c r="E191" s="45" t="s">
        <v>24</v>
      </c>
      <c r="F191" s="74">
        <f>IF($C$4="National Currency",IF(B.Premiums_DATA!E248=0,0,B.Premiums_DATA!E248),IF($C$4="Current Exchange rate",IF(B.Premiums_DATA!E248=0,0,B.Premiums_DATA!E248/ECO!O34),IF($C$4="Constant Exchange rate",IF(B.Premiums_DATA!E248=0,0,B.Premiums_DATA!E248/ECO!O69))))</f>
        <v>0</v>
      </c>
      <c r="G191" s="74">
        <f>IF($C$4="National Currency",IF(B.Premiums_DATA!F248=0,0,B.Premiums_DATA!F248),IF($C$4="Current Exchange rate",IF(B.Premiums_DATA!F248=0,0,B.Premiums_DATA!F248/ECO!P34),IF($C$4="Constant Exchange rate",IF(B.Premiums_DATA!F248=0,0,B.Premiums_DATA!F248/ECO!P69))))</f>
        <v>0</v>
      </c>
      <c r="H191" s="74">
        <f>IF($C$4="National Currency",IF(B.Premiums_DATA!G248=0,0,B.Premiums_DATA!G248),IF($C$4="Current Exchange rate",IF(B.Premiums_DATA!G248=0,0,B.Premiums_DATA!G248/ECO!Q34),IF($C$4="Constant Exchange rate",IF(B.Premiums_DATA!G248=0,0,B.Premiums_DATA!G248/ECO!Q69))))</f>
        <v>0</v>
      </c>
      <c r="I191" s="74">
        <f>IF($C$4="National Currency",IF(B.Premiums_DATA!H248=0,0,B.Premiums_DATA!H248),IF($C$4="Current Exchange rate",IF(B.Premiums_DATA!H248=0,0,B.Premiums_DATA!H248/ECO!R34),IF($C$4="Constant Exchange rate",IF(B.Premiums_DATA!H248=0,0,B.Premiums_DATA!H248/ECO!R69))))</f>
        <v>0</v>
      </c>
      <c r="J191" s="74">
        <f>IF($C$4="National Currency",IF(B.Premiums_DATA!I248=0,0,B.Premiums_DATA!I248),IF($C$4="Current Exchange rate",IF(B.Premiums_DATA!I248=0,0,B.Premiums_DATA!I248/ECO!S34),IF($C$4="Constant Exchange rate",IF(B.Premiums_DATA!I248=0,0,B.Premiums_DATA!I248/ECO!S69))))</f>
        <v>0</v>
      </c>
      <c r="K191" s="74">
        <f>IF($C$4="National Currency",IF(B.Premiums_DATA!J248=0,0,B.Premiums_DATA!J248),IF($C$4="Current Exchange rate",IF(B.Premiums_DATA!J248=0,0,B.Premiums_DATA!J248/ECO!T34),IF($C$4="Constant Exchange rate",IF(B.Premiums_DATA!J248=0,0,B.Premiums_DATA!J248/ECO!T69))))</f>
        <v>0</v>
      </c>
      <c r="L191" s="74">
        <f>IF($C$4="National Currency",IF(B.Premiums_DATA!K248=0,0,B.Premiums_DATA!K248),IF($C$4="Current Exchange rate",IF(B.Premiums_DATA!K248=0,0,B.Premiums_DATA!K248/ECO!U34),IF($C$4="Constant Exchange rate",IF(B.Premiums_DATA!K248=0,0,B.Premiums_DATA!K248/ECO!U69))))</f>
        <v>0</v>
      </c>
      <c r="M191" s="74">
        <f>IF($C$4="National Currency",IF(B.Premiums_DATA!L248=0,0,B.Premiums_DATA!L248),IF($C$4="Current Exchange rate",IF(B.Premiums_DATA!L248=0,0,B.Premiums_DATA!L248/ECO!V34),IF($C$4="Constant Exchange rate",IF(B.Premiums_DATA!L248=0,0,B.Premiums_DATA!L248/ECO!V69))))</f>
        <v>0</v>
      </c>
      <c r="N191" s="74">
        <f>IF($C$4="National Currency",IF(B.Premiums_DATA!M248=0,0,B.Premiums_DATA!M248),IF($C$4="Current Exchange rate",IF(B.Premiums_DATA!M248=0,0,B.Premiums_DATA!M248/ECO!W34),IF($C$4="Constant Exchange rate",IF(B.Premiums_DATA!M248=0,0,B.Premiums_DATA!M248/ECO!W69))))</f>
        <v>0</v>
      </c>
      <c r="O191" s="74">
        <f>IF($C$4="National Currency",IF(B.Premiums_DATA!N248=0,0,B.Premiums_DATA!N248),IF($C$4="Current Exchange rate",IF(B.Premiums_DATA!N248=0,0,B.Premiums_DATA!N248/ECO!X34),IF($C$4="Constant Exchange rate",IF(B.Premiums_DATA!N248=0,0,B.Premiums_DATA!N248/ECO!X69))))</f>
        <v>0</v>
      </c>
      <c r="P191" s="74"/>
      <c r="Q191" s="48">
        <f t="shared" si="25"/>
        <v>0</v>
      </c>
      <c r="R191" s="48" t="str">
        <f t="shared" si="26"/>
        <v>-</v>
      </c>
      <c r="S191" s="48" t="str">
        <f t="shared" si="27"/>
        <v>-</v>
      </c>
    </row>
    <row r="192" spans="3:19" ht="15" x14ac:dyDescent="0.25">
      <c r="C192" s="256"/>
      <c r="D192" s="257"/>
      <c r="E192" s="45" t="s">
        <v>25</v>
      </c>
      <c r="F192" s="74">
        <f>IF($C$4="National Currency",IF(B.Premiums_DATA!E249=0,0,B.Premiums_DATA!E249),IF($C$4="Current Exchange rate",IF(B.Premiums_DATA!E249=0,0,B.Premiums_DATA!E249/ECO!O35),IF($C$4="Constant Exchange rate",IF(B.Premiums_DATA!E249=0,0,B.Premiums_DATA!E249/ECO!O70))))</f>
        <v>0</v>
      </c>
      <c r="G192" s="74">
        <f>IF($C$4="National Currency",IF(B.Premiums_DATA!F249=0,0,B.Premiums_DATA!F249),IF($C$4="Current Exchange rate",IF(B.Premiums_DATA!F249=0,0,B.Premiums_DATA!F249/ECO!P35),IF($C$4="Constant Exchange rate",IF(B.Premiums_DATA!F249=0,0,B.Premiums_DATA!F249/ECO!P70))))</f>
        <v>0</v>
      </c>
      <c r="H192" s="74">
        <f>IF($C$4="National Currency",IF(B.Premiums_DATA!G249=0,0,B.Premiums_DATA!G249),IF($C$4="Current Exchange rate",IF(B.Premiums_DATA!G249=0,0,B.Premiums_DATA!G249/ECO!Q35),IF($C$4="Constant Exchange rate",IF(B.Premiums_DATA!G249=0,0,B.Premiums_DATA!G249/ECO!Q70))))</f>
        <v>0</v>
      </c>
      <c r="I192" s="74">
        <f>IF($C$4="National Currency",IF(B.Premiums_DATA!H249=0,0,B.Premiums_DATA!H249),IF($C$4="Current Exchange rate",IF(B.Premiums_DATA!H249=0,0,B.Premiums_DATA!H249/ECO!R35),IF($C$4="Constant Exchange rate",IF(B.Premiums_DATA!H249=0,0,B.Premiums_DATA!H249/ECO!R70))))</f>
        <v>0</v>
      </c>
      <c r="J192" s="74">
        <f>IF($C$4="National Currency",IF(B.Premiums_DATA!I249=0,0,B.Premiums_DATA!I249),IF($C$4="Current Exchange rate",IF(B.Premiums_DATA!I249=0,0,B.Premiums_DATA!I249/ECO!S35),IF($C$4="Constant Exchange rate",IF(B.Premiums_DATA!I249=0,0,B.Premiums_DATA!I249/ECO!S70))))</f>
        <v>0</v>
      </c>
      <c r="K192" s="74">
        <f>IF($C$4="National Currency",IF(B.Premiums_DATA!J249=0,0,B.Premiums_DATA!J249),IF($C$4="Current Exchange rate",IF(B.Premiums_DATA!J249=0,0,B.Premiums_DATA!J249/ECO!T35),IF($C$4="Constant Exchange rate",IF(B.Premiums_DATA!J249=0,0,B.Premiums_DATA!J249/ECO!T70))))</f>
        <v>0</v>
      </c>
      <c r="L192" s="74">
        <f>IF($C$4="National Currency",IF(B.Premiums_DATA!K249=0,0,B.Premiums_DATA!K249),IF($C$4="Current Exchange rate",IF(B.Premiums_DATA!K249=0,0,B.Premiums_DATA!K249/ECO!U35),IF($C$4="Constant Exchange rate",IF(B.Premiums_DATA!K249=0,0,B.Premiums_DATA!K249/ECO!U70))))</f>
        <v>0</v>
      </c>
      <c r="M192" s="74">
        <f>IF($C$4="National Currency",IF(B.Premiums_DATA!L249=0,0,B.Premiums_DATA!L249),IF($C$4="Current Exchange rate",IF(B.Premiums_DATA!L249=0,0,B.Premiums_DATA!L249/ECO!V35),IF($C$4="Constant Exchange rate",IF(B.Premiums_DATA!L249=0,0,B.Premiums_DATA!L249/ECO!V70))))</f>
        <v>0</v>
      </c>
      <c r="N192" s="74">
        <f>IF($C$4="National Currency",IF(B.Premiums_DATA!M249=0,0,B.Premiums_DATA!M249),IF($C$4="Current Exchange rate",IF(B.Premiums_DATA!M249=0,0,B.Premiums_DATA!M249/ECO!W35),IF($C$4="Constant Exchange rate",IF(B.Premiums_DATA!M249=0,0,B.Premiums_DATA!M249/ECO!W70))))</f>
        <v>0</v>
      </c>
      <c r="O192" s="74">
        <f>IF($C$4="National Currency",IF(B.Premiums_DATA!N249=0,0,B.Premiums_DATA!N249),IF($C$4="Current Exchange rate",IF(B.Premiums_DATA!N249=0,0,B.Premiums_DATA!N249/ECO!X35),IF($C$4="Constant Exchange rate",IF(B.Premiums_DATA!N249=0,0,B.Premiums_DATA!N249/ECO!X70))))</f>
        <v>0</v>
      </c>
      <c r="P192" s="74"/>
      <c r="Q192" s="48">
        <f t="shared" si="25"/>
        <v>0</v>
      </c>
      <c r="R192" s="48" t="str">
        <f t="shared" si="26"/>
        <v>-</v>
      </c>
      <c r="S192" s="48" t="str">
        <f t="shared" si="27"/>
        <v>-</v>
      </c>
    </row>
    <row r="193" spans="3:19" ht="15" x14ac:dyDescent="0.25">
      <c r="C193" s="256"/>
      <c r="D193" s="257"/>
      <c r="E193" s="45" t="s">
        <v>26</v>
      </c>
      <c r="F193" s="74">
        <f>IF($C$4="National Currency",IF(B.Premiums_DATA!E250=0,0,B.Premiums_DATA!E250),IF($C$4="Current Exchange rate",IF(B.Premiums_DATA!E250=0,0,B.Premiums_DATA!E250/ECO!O36),IF($C$4="Constant Exchange rate",IF(B.Premiums_DATA!E250=0,0,B.Premiums_DATA!E250/ECO!O71))))</f>
        <v>0</v>
      </c>
      <c r="G193" s="74">
        <f>IF($C$4="National Currency",IF(B.Premiums_DATA!F250=0,0,B.Premiums_DATA!F250),IF($C$4="Current Exchange rate",IF(B.Premiums_DATA!F250=0,0,B.Premiums_DATA!F250/ECO!P36),IF($C$4="Constant Exchange rate",IF(B.Premiums_DATA!F250=0,0,B.Premiums_DATA!F250/ECO!P71))))</f>
        <v>0</v>
      </c>
      <c r="H193" s="74">
        <f>IF($C$4="National Currency",IF(B.Premiums_DATA!G250=0,0,B.Premiums_DATA!G250),IF($C$4="Current Exchange rate",IF(B.Premiums_DATA!G250=0,0,B.Premiums_DATA!G250/ECO!Q36),IF($C$4="Constant Exchange rate",IF(B.Premiums_DATA!G250=0,0,B.Premiums_DATA!G250/ECO!Q71))))</f>
        <v>0</v>
      </c>
      <c r="I193" s="74">
        <f>IF($C$4="National Currency",IF(B.Premiums_DATA!H250=0,0,B.Premiums_DATA!H250),IF($C$4="Current Exchange rate",IF(B.Premiums_DATA!H250=0,0,B.Premiums_DATA!H250/ECO!R36),IF($C$4="Constant Exchange rate",IF(B.Premiums_DATA!H250=0,0,B.Premiums_DATA!H250/ECO!R71))))</f>
        <v>0</v>
      </c>
      <c r="J193" s="74">
        <f>IF($C$4="National Currency",IF(B.Premiums_DATA!I250=0,0,B.Premiums_DATA!I250),IF($C$4="Current Exchange rate",IF(B.Premiums_DATA!I250=0,0,B.Premiums_DATA!I250/ECO!S36),IF($C$4="Constant Exchange rate",IF(B.Premiums_DATA!I250=0,0,B.Premiums_DATA!I250/ECO!S71))))</f>
        <v>0</v>
      </c>
      <c r="K193" s="74">
        <f>IF($C$4="National Currency",IF(B.Premiums_DATA!J250=0,0,B.Premiums_DATA!J250),IF($C$4="Current Exchange rate",IF(B.Premiums_DATA!J250=0,0,B.Premiums_DATA!J250/ECO!T36),IF($C$4="Constant Exchange rate",IF(B.Premiums_DATA!J250=0,0,B.Premiums_DATA!J250/ECO!T71))))</f>
        <v>0</v>
      </c>
      <c r="L193" s="74">
        <f>IF($C$4="National Currency",IF(B.Premiums_DATA!K250=0,0,B.Premiums_DATA!K250),IF($C$4="Current Exchange rate",IF(B.Premiums_DATA!K250=0,0,B.Premiums_DATA!K250/ECO!U36),IF($C$4="Constant Exchange rate",IF(B.Premiums_DATA!K250=0,0,B.Premiums_DATA!K250/ECO!U71))))</f>
        <v>0</v>
      </c>
      <c r="M193" s="74">
        <f>IF($C$4="National Currency",IF(B.Premiums_DATA!L250=0,0,B.Premiums_DATA!L250),IF($C$4="Current Exchange rate",IF(B.Premiums_DATA!L250=0,0,B.Premiums_DATA!L250/ECO!V36),IF($C$4="Constant Exchange rate",IF(B.Premiums_DATA!L250=0,0,B.Premiums_DATA!L250/ECO!V71))))</f>
        <v>0</v>
      </c>
      <c r="N193" s="74">
        <f>IF($C$4="National Currency",IF(B.Premiums_DATA!M250=0,0,B.Premiums_DATA!M250),IF($C$4="Current Exchange rate",IF(B.Premiums_DATA!M250=0,0,B.Premiums_DATA!M250/ECO!W36),IF($C$4="Constant Exchange rate",IF(B.Premiums_DATA!M250=0,0,B.Premiums_DATA!M250/ECO!W71))))</f>
        <v>0</v>
      </c>
      <c r="O193" s="74">
        <f>IF($C$4="National Currency",IF(B.Premiums_DATA!N250=0,0,B.Premiums_DATA!N250),IF($C$4="Current Exchange rate",IF(B.Premiums_DATA!N250=0,0,B.Premiums_DATA!N250/ECO!X36),IF($C$4="Constant Exchange rate",IF(B.Premiums_DATA!N250=0,0,B.Premiums_DATA!N250/ECO!X71))))</f>
        <v>0</v>
      </c>
      <c r="P193" s="74"/>
      <c r="Q193" s="48">
        <f t="shared" si="25"/>
        <v>0</v>
      </c>
      <c r="R193" s="48" t="str">
        <f t="shared" si="26"/>
        <v>-</v>
      </c>
      <c r="S193" s="48" t="str">
        <f t="shared" si="27"/>
        <v>-</v>
      </c>
    </row>
    <row r="194" spans="3:19" ht="15" x14ac:dyDescent="0.25">
      <c r="C194" s="256"/>
      <c r="D194" s="257"/>
      <c r="E194" s="45" t="s">
        <v>27</v>
      </c>
      <c r="F194" s="74">
        <f>IF($C$4="National Currency",IF(B.Premiums_DATA!E251=0,0,B.Premiums_DATA!E251),IF($C$4="Current Exchange rate",IF(B.Premiums_DATA!E251=0,0,B.Premiums_DATA!E251/ECO!O37),IF($C$4="Constant Exchange rate",IF(B.Premiums_DATA!E251=0,0,B.Premiums_DATA!E251/ECO!O72))))</f>
        <v>0</v>
      </c>
      <c r="G194" s="74">
        <f>IF($C$4="National Currency",IF(B.Premiums_DATA!F251=0,0,B.Premiums_DATA!F251),IF($C$4="Current Exchange rate",IF(B.Premiums_DATA!F251=0,0,B.Premiums_DATA!F251/ECO!P37),IF($C$4="Constant Exchange rate",IF(B.Premiums_DATA!F251=0,0,B.Premiums_DATA!F251/ECO!P72))))</f>
        <v>0</v>
      </c>
      <c r="H194" s="74">
        <f>IF($C$4="National Currency",IF(B.Premiums_DATA!G251=0,0,B.Premiums_DATA!G251),IF($C$4="Current Exchange rate",IF(B.Premiums_DATA!G251=0,0,B.Premiums_DATA!G251/ECO!Q37),IF($C$4="Constant Exchange rate",IF(B.Premiums_DATA!G251=0,0,B.Premiums_DATA!G251/ECO!Q72))))</f>
        <v>0</v>
      </c>
      <c r="I194" s="74">
        <f>IF($C$4="National Currency",IF(B.Premiums_DATA!H251=0,0,B.Premiums_DATA!H251),IF($C$4="Current Exchange rate",IF(B.Premiums_DATA!H251=0,0,B.Premiums_DATA!H251/ECO!R37),IF($C$4="Constant Exchange rate",IF(B.Premiums_DATA!H251=0,0,B.Premiums_DATA!H251/ECO!R72))))</f>
        <v>0</v>
      </c>
      <c r="J194" s="74">
        <f>IF($C$4="National Currency",IF(B.Premiums_DATA!I251=0,0,B.Premiums_DATA!I251),IF($C$4="Current Exchange rate",IF(B.Premiums_DATA!I251=0,0,B.Premiums_DATA!I251/ECO!S37),IF($C$4="Constant Exchange rate",IF(B.Premiums_DATA!I251=0,0,B.Premiums_DATA!I251/ECO!S72))))</f>
        <v>0</v>
      </c>
      <c r="K194" s="74">
        <f>IF($C$4="National Currency",IF(B.Premiums_DATA!J251=0,0,B.Premiums_DATA!J251),IF($C$4="Current Exchange rate",IF(B.Premiums_DATA!J251=0,0,B.Premiums_DATA!J251/ECO!T37),IF($C$4="Constant Exchange rate",IF(B.Premiums_DATA!J251=0,0,B.Premiums_DATA!J251/ECO!T72))))</f>
        <v>0</v>
      </c>
      <c r="L194" s="74">
        <f>IF($C$4="National Currency",IF(B.Premiums_DATA!K251=0,0,B.Premiums_DATA!K251),IF($C$4="Current Exchange rate",IF(B.Premiums_DATA!K251=0,0,B.Premiums_DATA!K251/ECO!U37),IF($C$4="Constant Exchange rate",IF(B.Premiums_DATA!K251=0,0,B.Premiums_DATA!K251/ECO!U72))))</f>
        <v>0</v>
      </c>
      <c r="M194" s="74">
        <f>IF($C$4="National Currency",IF(B.Premiums_DATA!L251=0,0,B.Premiums_DATA!L251),IF($C$4="Current Exchange rate",IF(B.Premiums_DATA!L251=0,0,B.Premiums_DATA!L251/ECO!V37),IF($C$4="Constant Exchange rate",IF(B.Premiums_DATA!L251=0,0,B.Premiums_DATA!L251/ECO!V72))))</f>
        <v>0</v>
      </c>
      <c r="N194" s="74">
        <f>IF($C$4="National Currency",IF(B.Premiums_DATA!M251=0,0,B.Premiums_DATA!M251),IF($C$4="Current Exchange rate",IF(B.Premiums_DATA!M251=0,0,B.Premiums_DATA!M251/ECO!W37),IF($C$4="Constant Exchange rate",IF(B.Premiums_DATA!M251=0,0,B.Premiums_DATA!M251/ECO!W72))))</f>
        <v>0</v>
      </c>
      <c r="O194" s="74">
        <f>IF($C$4="National Currency",IF(B.Premiums_DATA!N251=0,0,B.Premiums_DATA!N251),IF($C$4="Current Exchange rate",IF(B.Premiums_DATA!N251=0,0,B.Premiums_DATA!N251/ECO!X37),IF($C$4="Constant Exchange rate",IF(B.Premiums_DATA!N251=0,0,B.Premiums_DATA!N251/ECO!X72))))</f>
        <v>0</v>
      </c>
      <c r="P194" s="74"/>
      <c r="Q194" s="48">
        <f t="shared" si="25"/>
        <v>0</v>
      </c>
      <c r="R194" s="48" t="str">
        <f t="shared" si="26"/>
        <v>-</v>
      </c>
      <c r="S194" s="48" t="str">
        <f t="shared" si="27"/>
        <v>-</v>
      </c>
    </row>
    <row r="195" spans="3:19" ht="15" x14ac:dyDescent="0.25">
      <c r="C195" s="256"/>
      <c r="D195" s="257"/>
      <c r="E195" s="45" t="s">
        <v>28</v>
      </c>
      <c r="F195" s="74">
        <f>IF($C$4="National Currency",IF(B.Premiums_DATA!E252=0,0,B.Premiums_DATA!E252),IF($C$4="Current Exchange rate",IF(B.Premiums_DATA!E252=0,0,B.Premiums_DATA!E252/ECO!O38),IF($C$4="Constant Exchange rate",IF(B.Premiums_DATA!E252=0,0,B.Premiums_DATA!E252/ECO!O73))))</f>
        <v>0</v>
      </c>
      <c r="G195" s="74">
        <f>IF($C$4="National Currency",IF(B.Premiums_DATA!F252=0,0,B.Premiums_DATA!F252),IF($C$4="Current Exchange rate",IF(B.Premiums_DATA!F252=0,0,B.Premiums_DATA!F252/ECO!P38),IF($C$4="Constant Exchange rate",IF(B.Premiums_DATA!F252=0,0,B.Premiums_DATA!F252/ECO!P73))))</f>
        <v>0</v>
      </c>
      <c r="H195" s="74">
        <f>IF($C$4="National Currency",IF(B.Premiums_DATA!G252=0,0,B.Premiums_DATA!G252),IF($C$4="Current Exchange rate",IF(B.Premiums_DATA!G252=0,0,B.Premiums_DATA!G252/ECO!Q38),IF($C$4="Constant Exchange rate",IF(B.Premiums_DATA!G252=0,0,B.Premiums_DATA!G252/ECO!Q73))))</f>
        <v>0</v>
      </c>
      <c r="I195" s="74">
        <f>IF($C$4="National Currency",IF(B.Premiums_DATA!H252=0,0,B.Premiums_DATA!H252),IF($C$4="Current Exchange rate",IF(B.Premiums_DATA!H252=0,0,B.Premiums_DATA!H252/ECO!R38),IF($C$4="Constant Exchange rate",IF(B.Premiums_DATA!H252=0,0,B.Premiums_DATA!H252/ECO!R73))))</f>
        <v>0</v>
      </c>
      <c r="J195" s="74">
        <f>IF($C$4="National Currency",IF(B.Premiums_DATA!I252=0,0,B.Premiums_DATA!I252),IF($C$4="Current Exchange rate",IF(B.Premiums_DATA!I252=0,0,B.Premiums_DATA!I252/ECO!S38),IF($C$4="Constant Exchange rate",IF(B.Premiums_DATA!I252=0,0,B.Premiums_DATA!I252/ECO!S73))))</f>
        <v>0</v>
      </c>
      <c r="K195" s="74">
        <f>IF($C$4="National Currency",IF(B.Premiums_DATA!J252=0,0,B.Premiums_DATA!J252),IF($C$4="Current Exchange rate",IF(B.Premiums_DATA!J252=0,0,B.Premiums_DATA!J252/ECO!T38),IF($C$4="Constant Exchange rate",IF(B.Premiums_DATA!J252=0,0,B.Premiums_DATA!J252/ECO!T73))))</f>
        <v>0</v>
      </c>
      <c r="L195" s="74">
        <f>IF($C$4="National Currency",IF(B.Premiums_DATA!K252=0,0,B.Premiums_DATA!K252),IF($C$4="Current Exchange rate",IF(B.Premiums_DATA!K252=0,0,B.Premiums_DATA!K252/ECO!U38),IF($C$4="Constant Exchange rate",IF(B.Premiums_DATA!K252=0,0,B.Premiums_DATA!K252/ECO!U73))))</f>
        <v>0</v>
      </c>
      <c r="M195" s="74">
        <f>IF($C$4="National Currency",IF(B.Premiums_DATA!L252=0,0,B.Premiums_DATA!L252),IF($C$4="Current Exchange rate",IF(B.Premiums_DATA!L252=0,0,B.Premiums_DATA!L252/ECO!V38),IF($C$4="Constant Exchange rate",IF(B.Premiums_DATA!L252=0,0,B.Premiums_DATA!L252/ECO!V73))))</f>
        <v>0</v>
      </c>
      <c r="N195" s="74">
        <f>IF($C$4="National Currency",IF(B.Premiums_DATA!M252=0,0,B.Premiums_DATA!M252),IF($C$4="Current Exchange rate",IF(B.Premiums_DATA!M252=0,0,B.Premiums_DATA!M252/ECO!W38),IF($C$4="Constant Exchange rate",IF(B.Premiums_DATA!M252=0,0,B.Premiums_DATA!M252/ECO!W73))))</f>
        <v>0</v>
      </c>
      <c r="O195" s="74">
        <f>IF($C$4="National Currency",IF(B.Premiums_DATA!N252=0,0,B.Premiums_DATA!N252),IF($C$4="Current Exchange rate",IF(B.Premiums_DATA!N252=0,0,B.Premiums_DATA!N252/ECO!X38),IF($C$4="Constant Exchange rate",IF(B.Premiums_DATA!N252=0,0,B.Premiums_DATA!N252/ECO!X73))))</f>
        <v>0</v>
      </c>
      <c r="P195" s="74"/>
      <c r="Q195" s="48">
        <f t="shared" si="25"/>
        <v>0</v>
      </c>
      <c r="R195" s="48" t="str">
        <f t="shared" si="26"/>
        <v>-</v>
      </c>
      <c r="S195" s="48" t="str">
        <f t="shared" si="27"/>
        <v>-</v>
      </c>
    </row>
    <row r="196" spans="3:19" ht="15" x14ac:dyDescent="0.25">
      <c r="C196" s="256"/>
      <c r="D196" s="257"/>
      <c r="E196" s="45" t="s">
        <v>29</v>
      </c>
      <c r="F196" s="74">
        <f>IF($C$4="National Currency",IF(B.Premiums_DATA!E253=0,0,B.Premiums_DATA!E253),IF($C$4="Current Exchange rate",IF(B.Premiums_DATA!E253=0,0,B.Premiums_DATA!E253/ECO!O39),IF($C$4="Constant Exchange rate",IF(B.Premiums_DATA!E253=0,0,B.Premiums_DATA!E253/ECO!O74))))</f>
        <v>0</v>
      </c>
      <c r="G196" s="74">
        <f>IF($C$4="National Currency",IF(B.Premiums_DATA!F253=0,0,B.Premiums_DATA!F253),IF($C$4="Current Exchange rate",IF(B.Premiums_DATA!F253=0,0,B.Premiums_DATA!F253/ECO!P39),IF($C$4="Constant Exchange rate",IF(B.Premiums_DATA!F253=0,0,B.Premiums_DATA!F253/ECO!P74))))</f>
        <v>0</v>
      </c>
      <c r="H196" s="74">
        <f>IF($C$4="National Currency",IF(B.Premiums_DATA!G253=0,0,B.Premiums_DATA!G253),IF($C$4="Current Exchange rate",IF(B.Premiums_DATA!G253=0,0,B.Premiums_DATA!G253/ECO!Q39),IF($C$4="Constant Exchange rate",IF(B.Premiums_DATA!G253=0,0,B.Premiums_DATA!G253/ECO!Q74))))</f>
        <v>0</v>
      </c>
      <c r="I196" s="74">
        <f>IF($C$4="National Currency",IF(B.Premiums_DATA!H253=0,0,B.Premiums_DATA!H253),IF($C$4="Current Exchange rate",IF(B.Premiums_DATA!H253=0,0,B.Premiums_DATA!H253/ECO!R39),IF($C$4="Constant Exchange rate",IF(B.Premiums_DATA!H253=0,0,B.Premiums_DATA!H253/ECO!R74))))</f>
        <v>0</v>
      </c>
      <c r="J196" s="74">
        <f>IF($C$4="National Currency",IF(B.Premiums_DATA!I253=0,0,B.Premiums_DATA!I253),IF($C$4="Current Exchange rate",IF(B.Premiums_DATA!I253=0,0,B.Premiums_DATA!I253/ECO!S39),IF($C$4="Constant Exchange rate",IF(B.Premiums_DATA!I253=0,0,B.Premiums_DATA!I253/ECO!S74))))</f>
        <v>0</v>
      </c>
      <c r="K196" s="74">
        <f>IF($C$4="National Currency",IF(B.Premiums_DATA!J253=0,0,B.Premiums_DATA!J253),IF($C$4="Current Exchange rate",IF(B.Premiums_DATA!J253=0,0,B.Premiums_DATA!J253/ECO!T39),IF($C$4="Constant Exchange rate",IF(B.Premiums_DATA!J253=0,0,B.Premiums_DATA!J253/ECO!T74))))</f>
        <v>0</v>
      </c>
      <c r="L196" s="74">
        <f>IF($C$4="National Currency",IF(B.Premiums_DATA!K253=0,0,B.Premiums_DATA!K253),IF($C$4="Current Exchange rate",IF(B.Premiums_DATA!K253=0,0,B.Premiums_DATA!K253/ECO!U39),IF($C$4="Constant Exchange rate",IF(B.Premiums_DATA!K253=0,0,B.Premiums_DATA!K253/ECO!U74))))</f>
        <v>0</v>
      </c>
      <c r="M196" s="74">
        <f>IF($C$4="National Currency",IF(B.Premiums_DATA!L253=0,0,B.Premiums_DATA!L253),IF($C$4="Current Exchange rate",IF(B.Premiums_DATA!L253=0,0,B.Premiums_DATA!L253/ECO!V39),IF($C$4="Constant Exchange rate",IF(B.Premiums_DATA!L253=0,0,B.Premiums_DATA!L253/ECO!V74))))</f>
        <v>0</v>
      </c>
      <c r="N196" s="74">
        <f>IF($C$4="National Currency",IF(B.Premiums_DATA!M253=0,0,B.Premiums_DATA!M253),IF($C$4="Current Exchange rate",IF(B.Premiums_DATA!M253=0,0,B.Premiums_DATA!M253/ECO!W39),IF($C$4="Constant Exchange rate",IF(B.Premiums_DATA!M253=0,0,B.Premiums_DATA!M253/ECO!W74))))</f>
        <v>0</v>
      </c>
      <c r="O196" s="74">
        <f>IF($C$4="National Currency",IF(B.Premiums_DATA!N253=0,0,B.Premiums_DATA!N253),IF($C$4="Current Exchange rate",IF(B.Premiums_DATA!N253=0,0,B.Premiums_DATA!N253/ECO!X39),IF($C$4="Constant Exchange rate",IF(B.Premiums_DATA!N253=0,0,B.Premiums_DATA!N253/ECO!X74))))</f>
        <v>0</v>
      </c>
      <c r="P196" s="74"/>
      <c r="Q196" s="48">
        <f t="shared" si="25"/>
        <v>0</v>
      </c>
      <c r="R196" s="48" t="str">
        <f t="shared" si="26"/>
        <v>-</v>
      </c>
      <c r="S196" s="48" t="str">
        <f t="shared" si="27"/>
        <v>-</v>
      </c>
    </row>
    <row r="197" spans="3:19" ht="15" x14ac:dyDescent="0.25">
      <c r="C197" s="256"/>
      <c r="D197" s="257"/>
      <c r="E197" s="45" t="s">
        <v>30</v>
      </c>
      <c r="F197" s="74">
        <f>IF($C$4="National Currency",IF(B.Premiums_DATA!E254=0,0,B.Premiums_DATA!E254),IF($C$4="Current Exchange rate",IF(B.Premiums_DATA!E254=0,0,B.Premiums_DATA!E254/ECO!O40),IF($C$4="Constant Exchange rate",IF(B.Premiums_DATA!E254=0,0,B.Premiums_DATA!E254/ECO!O75))))</f>
        <v>0</v>
      </c>
      <c r="G197" s="74">
        <f>IF($C$4="National Currency",IF(B.Premiums_DATA!F254=0,0,B.Premiums_DATA!F254),IF($C$4="Current Exchange rate",IF(B.Premiums_DATA!F254=0,0,B.Premiums_DATA!F254/ECO!P40),IF($C$4="Constant Exchange rate",IF(B.Premiums_DATA!F254=0,0,B.Premiums_DATA!F254/ECO!P75))))</f>
        <v>0</v>
      </c>
      <c r="H197" s="74">
        <f>IF($C$4="National Currency",IF(B.Premiums_DATA!G254=0,0,B.Premiums_DATA!G254),IF($C$4="Current Exchange rate",IF(B.Premiums_DATA!G254=0,0,B.Premiums_DATA!G254/ECO!Q40),IF($C$4="Constant Exchange rate",IF(B.Premiums_DATA!G254=0,0,B.Premiums_DATA!G254/ECO!Q75))))</f>
        <v>0</v>
      </c>
      <c r="I197" s="74">
        <f>IF($C$4="National Currency",IF(B.Premiums_DATA!H254=0,0,B.Premiums_DATA!H254),IF($C$4="Current Exchange rate",IF(B.Premiums_DATA!H254=0,0,B.Premiums_DATA!H254/ECO!R40),IF($C$4="Constant Exchange rate",IF(B.Premiums_DATA!H254=0,0,B.Premiums_DATA!H254/ECO!R75))))</f>
        <v>0</v>
      </c>
      <c r="J197" s="74">
        <f>IF($C$4="National Currency",IF(B.Premiums_DATA!I254=0,0,B.Premiums_DATA!I254),IF($C$4="Current Exchange rate",IF(B.Premiums_DATA!I254=0,0,B.Premiums_DATA!I254/ECO!S40),IF($C$4="Constant Exchange rate",IF(B.Premiums_DATA!I254=0,0,B.Premiums_DATA!I254/ECO!S75))))</f>
        <v>0</v>
      </c>
      <c r="K197" s="74">
        <f>IF($C$4="National Currency",IF(B.Premiums_DATA!J254=0,0,B.Premiums_DATA!J254),IF($C$4="Current Exchange rate",IF(B.Premiums_DATA!J254=0,0,B.Premiums_DATA!J254/ECO!T40),IF($C$4="Constant Exchange rate",IF(B.Premiums_DATA!J254=0,0,B.Premiums_DATA!J254/ECO!T75))))</f>
        <v>0</v>
      </c>
      <c r="L197" s="74">
        <f>IF($C$4="National Currency",IF(B.Premiums_DATA!K254=0,0,B.Premiums_DATA!K254),IF($C$4="Current Exchange rate",IF(B.Premiums_DATA!K254=0,0,B.Premiums_DATA!K254/ECO!U40),IF($C$4="Constant Exchange rate",IF(B.Premiums_DATA!K254=0,0,B.Premiums_DATA!K254/ECO!U75))))</f>
        <v>0</v>
      </c>
      <c r="M197" s="74">
        <f>IF($C$4="National Currency",IF(B.Premiums_DATA!L254=0,0,B.Premiums_DATA!L254),IF($C$4="Current Exchange rate",IF(B.Premiums_DATA!L254=0,0,B.Premiums_DATA!L254/ECO!V40),IF($C$4="Constant Exchange rate",IF(B.Premiums_DATA!L254=0,0,B.Premiums_DATA!L254/ECO!V75))))</f>
        <v>0</v>
      </c>
      <c r="N197" s="74">
        <f>IF($C$4="National Currency",IF(B.Premiums_DATA!M254=0,0,B.Premiums_DATA!M254),IF($C$4="Current Exchange rate",IF(B.Premiums_DATA!M254=0,0,B.Premiums_DATA!M254/ECO!W40),IF($C$4="Constant Exchange rate",IF(B.Premiums_DATA!M254=0,0,B.Premiums_DATA!M254/ECO!W75))))</f>
        <v>0</v>
      </c>
      <c r="O197" s="74">
        <f>IF($C$4="National Currency",IF(B.Premiums_DATA!N254=0,0,B.Premiums_DATA!N254),IF($C$4="Current Exchange rate",IF(B.Premiums_DATA!N254=0,0,B.Premiums_DATA!N254/ECO!X40),IF($C$4="Constant Exchange rate",IF(B.Premiums_DATA!N254=0,0,B.Premiums_DATA!N254/ECO!X75))))</f>
        <v>0</v>
      </c>
      <c r="P197" s="74"/>
      <c r="Q197" s="48">
        <f t="shared" si="25"/>
        <v>0</v>
      </c>
      <c r="R197" s="48" t="str">
        <f t="shared" si="26"/>
        <v>-</v>
      </c>
      <c r="S197" s="48" t="str">
        <f t="shared" si="27"/>
        <v>-</v>
      </c>
    </row>
    <row r="198" spans="3:19" ht="15" x14ac:dyDescent="0.25">
      <c r="C198" s="256"/>
      <c r="D198" s="257"/>
      <c r="E198" s="45" t="s">
        <v>41</v>
      </c>
      <c r="F198" s="75">
        <f>IF($C$4="National Currency",IF(B.Premiums_DATA!E255=0,0,B.Premiums_DATA!E255),IF($C$4="Current Exchange rate",IF(B.Premiums_DATA!E255=0,0,B.Premiums_DATA!E255/ECO!O41),IF($C$4="Constant Exchange rate",IF(B.Premiums_DATA!E255=0,0,B.Premiums_DATA!E255/ECO!O76))))</f>
        <v>0</v>
      </c>
      <c r="G198" s="75">
        <f>IF($C$4="National Currency",IF(B.Premiums_DATA!F255=0,0,B.Premiums_DATA!F255),IF($C$4="Current Exchange rate",IF(B.Premiums_DATA!F255=0,0,B.Premiums_DATA!F255/ECO!P41),IF($C$4="Constant Exchange rate",IF(B.Premiums_DATA!F255=0,0,B.Premiums_DATA!F255/ECO!P76))))</f>
        <v>0</v>
      </c>
      <c r="H198" s="75">
        <f>IF($C$4="National Currency",IF(B.Premiums_DATA!G255=0,0,B.Premiums_DATA!G255),IF($C$4="Current Exchange rate",IF(B.Premiums_DATA!G255=0,0,B.Premiums_DATA!G255/ECO!Q41),IF($C$4="Constant Exchange rate",IF(B.Premiums_DATA!G255=0,0,B.Premiums_DATA!G255/ECO!Q76))))</f>
        <v>0</v>
      </c>
      <c r="I198" s="75">
        <f>IF($C$4="National Currency",IF(B.Premiums_DATA!H255=0,0,B.Premiums_DATA!H255),IF($C$4="Current Exchange rate",IF(B.Premiums_DATA!H255=0,0,B.Premiums_DATA!H255/ECO!R41),IF($C$4="Constant Exchange rate",IF(B.Premiums_DATA!H255=0,0,B.Premiums_DATA!H255/ECO!R76))))</f>
        <v>0</v>
      </c>
      <c r="J198" s="75">
        <f>IF($C$4="National Currency",IF(B.Premiums_DATA!I255=0,0,B.Premiums_DATA!I255),IF($C$4="Current Exchange rate",IF(B.Premiums_DATA!I255=0,0,B.Premiums_DATA!I255/ECO!S41),IF($C$4="Constant Exchange rate",IF(B.Premiums_DATA!I255=0,0,B.Premiums_DATA!I255/ECO!S76))))</f>
        <v>0</v>
      </c>
      <c r="K198" s="75">
        <f>IF($C$4="National Currency",IF(B.Premiums_DATA!J255=0,0,B.Premiums_DATA!J255),IF($C$4="Current Exchange rate",IF(B.Premiums_DATA!J255=0,0,B.Premiums_DATA!J255/ECO!T41),IF($C$4="Constant Exchange rate",IF(B.Premiums_DATA!J255=0,0,B.Premiums_DATA!J255/ECO!T76))))</f>
        <v>0</v>
      </c>
      <c r="L198" s="75">
        <f>IF($C$4="National Currency",IF(B.Premiums_DATA!K255=0,0,B.Premiums_DATA!K255),IF($C$4="Current Exchange rate",IF(B.Premiums_DATA!K255=0,0,B.Premiums_DATA!K255/ECO!U41),IF($C$4="Constant Exchange rate",IF(B.Premiums_DATA!K255=0,0,B.Premiums_DATA!K255/ECO!U76))))</f>
        <v>0</v>
      </c>
      <c r="M198" s="75">
        <f>IF($C$4="National Currency",IF(B.Premiums_DATA!L255=0,0,B.Premiums_DATA!L255),IF($C$4="Current Exchange rate",IF(B.Premiums_DATA!L255=0,0,B.Premiums_DATA!L255/ECO!V41),IF($C$4="Constant Exchange rate",IF(B.Premiums_DATA!L255=0,0,B.Premiums_DATA!L255/ECO!V76))))</f>
        <v>0</v>
      </c>
      <c r="N198" s="75">
        <f>IF($C$4="National Currency",IF(B.Premiums_DATA!M255=0,0,B.Premiums_DATA!M255),IF($C$4="Current Exchange rate",IF(B.Premiums_DATA!M255=0,0,B.Premiums_DATA!M255/ECO!W41),IF($C$4="Constant Exchange rate",IF(B.Premiums_DATA!M255=0,0,B.Premiums_DATA!M255/ECO!W76))))</f>
        <v>0</v>
      </c>
      <c r="O198" s="75">
        <f>IF($C$4="National Currency",IF(B.Premiums_DATA!N255=0,0,B.Premiums_DATA!N255),IF($C$4="Current Exchange rate",IF(B.Premiums_DATA!N255=0,0,B.Premiums_DATA!N255/ECO!X41),IF($C$4="Constant Exchange rate",IF(B.Premiums_DATA!N255=0,0,B.Premiums_DATA!N255/ECO!X76))))</f>
        <v>0</v>
      </c>
      <c r="P198" s="75"/>
      <c r="Q198" s="48">
        <f t="shared" si="25"/>
        <v>0</v>
      </c>
      <c r="R198" s="48" t="str">
        <f t="shared" si="26"/>
        <v>-</v>
      </c>
      <c r="S198" s="48" t="str">
        <f t="shared" si="27"/>
        <v>-</v>
      </c>
    </row>
    <row r="199" spans="3:19" ht="15.75" thickBot="1" x14ac:dyDescent="0.3">
      <c r="C199" s="258"/>
      <c r="D199" s="259"/>
      <c r="E199" s="55" t="s">
        <v>85</v>
      </c>
      <c r="F199" s="64">
        <f>SUM(F167:F198)</f>
        <v>1378.8943879999999</v>
      </c>
      <c r="G199" s="64">
        <f t="shared" ref="G199:O199" si="28">SUM(G167:G198)</f>
        <v>3633.2677873300004</v>
      </c>
      <c r="H199" s="64">
        <f t="shared" si="28"/>
        <v>3826.2370069999997</v>
      </c>
      <c r="I199" s="64">
        <f t="shared" si="28"/>
        <v>2388.2363648460055</v>
      </c>
      <c r="J199" s="64">
        <f t="shared" si="28"/>
        <v>2975.910832</v>
      </c>
      <c r="K199" s="64">
        <f t="shared" si="28"/>
        <v>5246.1845210000001</v>
      </c>
      <c r="L199" s="64">
        <f t="shared" si="28"/>
        <v>3702.5863140000001</v>
      </c>
      <c r="M199" s="64">
        <f t="shared" si="28"/>
        <v>4110.1202389999999</v>
      </c>
      <c r="N199" s="64">
        <f t="shared" si="28"/>
        <v>3428.2748860000002</v>
      </c>
      <c r="O199" s="64">
        <f t="shared" si="28"/>
        <v>4743.2660270000006</v>
      </c>
      <c r="P199" s="64"/>
      <c r="Q199" s="48">
        <f t="shared" si="25"/>
        <v>1</v>
      </c>
    </row>
    <row r="200" spans="3:19" ht="16.5" thickTop="1" thickBot="1" x14ac:dyDescent="0.3">
      <c r="C200" s="260"/>
      <c r="D200" s="261"/>
      <c r="E200" s="57" t="s">
        <v>86</v>
      </c>
      <c r="F200" s="64">
        <v>1378.8944091796875</v>
      </c>
      <c r="G200" s="64">
        <v>3633.267822265625</v>
      </c>
      <c r="H200" s="64">
        <v>3826.237060546875</v>
      </c>
      <c r="I200" s="64">
        <v>2388.236328125</v>
      </c>
      <c r="J200" s="64">
        <v>2975.910888671875</v>
      </c>
      <c r="K200" s="64">
        <v>5246.1845703125</v>
      </c>
      <c r="L200" s="64">
        <v>3702.58642578125</v>
      </c>
      <c r="M200" s="64">
        <v>4009.835693359375</v>
      </c>
      <c r="N200" s="64">
        <v>3334.958251953125</v>
      </c>
      <c r="O200" s="64">
        <v>4645</v>
      </c>
      <c r="P200" s="64"/>
      <c r="Q200" s="48">
        <f t="shared" si="25"/>
        <v>0.97928304538673505</v>
      </c>
      <c r="R200" s="48">
        <f>IF(OR(O200=0, N200=0),"-",O200/N200-1)</f>
        <v>0.39282103375046651</v>
      </c>
      <c r="S200" s="48">
        <f>IF(OR(O200=0, F200=0),"-",O200/F200-1)</f>
        <v>2.3686408249079336</v>
      </c>
    </row>
    <row r="201" spans="3:19" ht="15.75" thickTop="1" x14ac:dyDescent="0.25">
      <c r="E201" s="57" t="s">
        <v>87</v>
      </c>
      <c r="F201" s="85"/>
      <c r="G201" s="85">
        <f>G200/F200-1</f>
        <v>1.6349137381933962</v>
      </c>
      <c r="H201" s="85">
        <f t="shared" ref="H201:O201" si="29">H200/G200-1</f>
        <v>5.3111757162156659E-2</v>
      </c>
      <c r="I201" s="85">
        <f t="shared" si="29"/>
        <v>-0.37582635619977633</v>
      </c>
      <c r="J201" s="85">
        <f t="shared" si="29"/>
        <v>0.24607052226203141</v>
      </c>
      <c r="K201" s="85">
        <f t="shared" si="29"/>
        <v>0.76288362339163651</v>
      </c>
      <c r="L201" s="85">
        <f t="shared" si="29"/>
        <v>-0.29423252724775983</v>
      </c>
      <c r="M201" s="85">
        <f t="shared" si="29"/>
        <v>8.2982335115457939E-2</v>
      </c>
      <c r="N201" s="85">
        <f t="shared" si="29"/>
        <v>-0.16830551000478744</v>
      </c>
      <c r="O201" s="85">
        <f t="shared" si="29"/>
        <v>0.39282103375046651</v>
      </c>
      <c r="P201" s="86"/>
    </row>
  </sheetData>
  <mergeCells count="187">
    <mergeCell ref="C4:E4"/>
    <mergeCell ref="F4:P4"/>
    <mergeCell ref="C7:D7"/>
    <mergeCell ref="E7:P7"/>
    <mergeCell ref="C8:D8"/>
    <mergeCell ref="C9:D9"/>
    <mergeCell ref="C16:D16"/>
    <mergeCell ref="C17:D17"/>
    <mergeCell ref="C18:D18"/>
    <mergeCell ref="C19:D19"/>
    <mergeCell ref="C20:D20"/>
    <mergeCell ref="C21:D21"/>
    <mergeCell ref="C10:D10"/>
    <mergeCell ref="C11:D11"/>
    <mergeCell ref="C12:D12"/>
    <mergeCell ref="C13:D13"/>
    <mergeCell ref="C14:D14"/>
    <mergeCell ref="C15:D15"/>
    <mergeCell ref="C28:D28"/>
    <mergeCell ref="C29:D29"/>
    <mergeCell ref="C30:D30"/>
    <mergeCell ref="C31:D31"/>
    <mergeCell ref="C32:D32"/>
    <mergeCell ref="C33:D33"/>
    <mergeCell ref="C22:D22"/>
    <mergeCell ref="C23:D23"/>
    <mergeCell ref="C24:D24"/>
    <mergeCell ref="C25:D25"/>
    <mergeCell ref="C26:D26"/>
    <mergeCell ref="C27:D27"/>
    <mergeCell ref="C40:D40"/>
    <mergeCell ref="C41:D41"/>
    <mergeCell ref="C42:D42"/>
    <mergeCell ref="C46:D46"/>
    <mergeCell ref="E46:P46"/>
    <mergeCell ref="C47:D47"/>
    <mergeCell ref="C34:D34"/>
    <mergeCell ref="C35:D35"/>
    <mergeCell ref="C36:D36"/>
    <mergeCell ref="C37:D37"/>
    <mergeCell ref="C38:D38"/>
    <mergeCell ref="C39:D39"/>
    <mergeCell ref="C54:D54"/>
    <mergeCell ref="C55:D55"/>
    <mergeCell ref="C56:D56"/>
    <mergeCell ref="C57:D57"/>
    <mergeCell ref="C58:D58"/>
    <mergeCell ref="C59:D59"/>
    <mergeCell ref="C48:D48"/>
    <mergeCell ref="C49:D49"/>
    <mergeCell ref="C50:D50"/>
    <mergeCell ref="C51:D51"/>
    <mergeCell ref="C52:D52"/>
    <mergeCell ref="C53:D53"/>
    <mergeCell ref="C66:D66"/>
    <mergeCell ref="C67:D67"/>
    <mergeCell ref="C68:D68"/>
    <mergeCell ref="C69:D69"/>
    <mergeCell ref="C70:D70"/>
    <mergeCell ref="C71:D71"/>
    <mergeCell ref="C60:D60"/>
    <mergeCell ref="C61:D61"/>
    <mergeCell ref="C62:D62"/>
    <mergeCell ref="C63:D63"/>
    <mergeCell ref="C64:D64"/>
    <mergeCell ref="C65:D65"/>
    <mergeCell ref="C78:D78"/>
    <mergeCell ref="C79:D79"/>
    <mergeCell ref="C80:D80"/>
    <mergeCell ref="C81:D81"/>
    <mergeCell ref="C86:D86"/>
    <mergeCell ref="E86:S86"/>
    <mergeCell ref="C72:D72"/>
    <mergeCell ref="C73:D73"/>
    <mergeCell ref="C74:D74"/>
    <mergeCell ref="C75:D75"/>
    <mergeCell ref="C76:D76"/>
    <mergeCell ref="C77:D77"/>
    <mergeCell ref="C93:D93"/>
    <mergeCell ref="C94:D94"/>
    <mergeCell ref="C95:D95"/>
    <mergeCell ref="C96:D96"/>
    <mergeCell ref="C97:D97"/>
    <mergeCell ref="C98:D98"/>
    <mergeCell ref="C87:D87"/>
    <mergeCell ref="C88:D88"/>
    <mergeCell ref="C89:D89"/>
    <mergeCell ref="C90:D90"/>
    <mergeCell ref="C91:D91"/>
    <mergeCell ref="C92:D92"/>
    <mergeCell ref="C105:D105"/>
    <mergeCell ref="C106:D106"/>
    <mergeCell ref="C107:D107"/>
    <mergeCell ref="C108:D108"/>
    <mergeCell ref="C109:D109"/>
    <mergeCell ref="C110:D110"/>
    <mergeCell ref="C99:D99"/>
    <mergeCell ref="C100:D100"/>
    <mergeCell ref="C101:D101"/>
    <mergeCell ref="C102:D102"/>
    <mergeCell ref="C103:D103"/>
    <mergeCell ref="C104:D104"/>
    <mergeCell ref="C117:D117"/>
    <mergeCell ref="C118:D118"/>
    <mergeCell ref="C119:D119"/>
    <mergeCell ref="C120:D120"/>
    <mergeCell ref="C121:D121"/>
    <mergeCell ref="C126:D126"/>
    <mergeCell ref="C111:D111"/>
    <mergeCell ref="C112:D112"/>
    <mergeCell ref="C113:D113"/>
    <mergeCell ref="C114:D114"/>
    <mergeCell ref="C115:D115"/>
    <mergeCell ref="C116:D116"/>
    <mergeCell ref="C132:D132"/>
    <mergeCell ref="C133:D133"/>
    <mergeCell ref="C134:D134"/>
    <mergeCell ref="C135:D135"/>
    <mergeCell ref="C136:D136"/>
    <mergeCell ref="C137:D137"/>
    <mergeCell ref="E126:S126"/>
    <mergeCell ref="C127:D127"/>
    <mergeCell ref="C128:D128"/>
    <mergeCell ref="C129:D129"/>
    <mergeCell ref="C130:D130"/>
    <mergeCell ref="C131:D131"/>
    <mergeCell ref="C144:D144"/>
    <mergeCell ref="C145:D145"/>
    <mergeCell ref="C146:D146"/>
    <mergeCell ref="C147:D147"/>
    <mergeCell ref="C148:D148"/>
    <mergeCell ref="C149:D149"/>
    <mergeCell ref="C138:D138"/>
    <mergeCell ref="C139:D139"/>
    <mergeCell ref="C140:D140"/>
    <mergeCell ref="C141:D141"/>
    <mergeCell ref="C142:D142"/>
    <mergeCell ref="C143:D143"/>
    <mergeCell ref="C156:D156"/>
    <mergeCell ref="C157:D157"/>
    <mergeCell ref="C158:D158"/>
    <mergeCell ref="C159:D159"/>
    <mergeCell ref="C160:D160"/>
    <mergeCell ref="C161:D161"/>
    <mergeCell ref="C150:D150"/>
    <mergeCell ref="C151:D151"/>
    <mergeCell ref="C152:D152"/>
    <mergeCell ref="C153:D153"/>
    <mergeCell ref="C154:D154"/>
    <mergeCell ref="C155:D155"/>
    <mergeCell ref="C170:D170"/>
    <mergeCell ref="C171:D171"/>
    <mergeCell ref="C172:D172"/>
    <mergeCell ref="C173:D173"/>
    <mergeCell ref="C174:D174"/>
    <mergeCell ref="C175:D175"/>
    <mergeCell ref="C165:D165"/>
    <mergeCell ref="E165:S165"/>
    <mergeCell ref="C166:D166"/>
    <mergeCell ref="C167:D167"/>
    <mergeCell ref="C168:D168"/>
    <mergeCell ref="C169:D169"/>
    <mergeCell ref="C182:D182"/>
    <mergeCell ref="C183:D183"/>
    <mergeCell ref="C184:D184"/>
    <mergeCell ref="C185:D185"/>
    <mergeCell ref="C186:D186"/>
    <mergeCell ref="C187:D187"/>
    <mergeCell ref="C176:D176"/>
    <mergeCell ref="C177:D177"/>
    <mergeCell ref="C178:D178"/>
    <mergeCell ref="C179:D179"/>
    <mergeCell ref="C180:D180"/>
    <mergeCell ref="C181:D181"/>
    <mergeCell ref="C200:D200"/>
    <mergeCell ref="C194:D194"/>
    <mergeCell ref="C195:D195"/>
    <mergeCell ref="C196:D196"/>
    <mergeCell ref="C197:D197"/>
    <mergeCell ref="C198:D198"/>
    <mergeCell ref="C199:D199"/>
    <mergeCell ref="C188:D188"/>
    <mergeCell ref="C189:D189"/>
    <mergeCell ref="C190:D190"/>
    <mergeCell ref="C191:D191"/>
    <mergeCell ref="C192:D192"/>
    <mergeCell ref="C193:D193"/>
  </mergeCells>
  <conditionalFormatting sqref="F128:J159 E8:N8 F167:J198 F88:J119 F48:J79 E47:N47 E87:N87 E166:N166 E127:N127 F82:O82 F122:O122 F162:O162 F201:O201">
    <cfRule type="cellIs" dxfId="1383" priority="70" operator="equal">
      <formula>0</formula>
    </cfRule>
  </conditionalFormatting>
  <conditionalFormatting sqref="E41">
    <cfRule type="cellIs" dxfId="1382" priority="109" operator="equal">
      <formula>0</formula>
    </cfRule>
  </conditionalFormatting>
  <conditionalFormatting sqref="P8">
    <cfRule type="cellIs" dxfId="1381" priority="104" operator="equal">
      <formula>0</formula>
    </cfRule>
  </conditionalFormatting>
  <conditionalFormatting sqref="R9:R40 R42">
    <cfRule type="cellIs" dxfId="1380" priority="102" operator="equal">
      <formula>0</formula>
    </cfRule>
  </conditionalFormatting>
  <conditionalFormatting sqref="S8">
    <cfRule type="cellIs" dxfId="1379" priority="97" operator="equal">
      <formula>0</formula>
    </cfRule>
  </conditionalFormatting>
  <conditionalFormatting sqref="S9:S40 S42">
    <cfRule type="cellIs" dxfId="1378" priority="103" operator="equal">
      <formula>0</formula>
    </cfRule>
  </conditionalFormatting>
  <conditionalFormatting sqref="Q8:R8">
    <cfRule type="cellIs" dxfId="1377" priority="98" operator="equal">
      <formula>0</formula>
    </cfRule>
  </conditionalFormatting>
  <conditionalFormatting sqref="E9:E40">
    <cfRule type="cellIs" dxfId="1376" priority="108" operator="equal">
      <formula>0</formula>
    </cfRule>
  </conditionalFormatting>
  <conditionalFormatting sqref="O8">
    <cfRule type="cellIs" dxfId="1375" priority="106" operator="equal">
      <formula>0</formula>
    </cfRule>
  </conditionalFormatting>
  <conditionalFormatting sqref="Q41:Q42">
    <cfRule type="cellIs" dxfId="1374" priority="99" operator="equal">
      <formula>0</formula>
    </cfRule>
  </conditionalFormatting>
  <conditionalFormatting sqref="Q9:Q40">
    <cfRule type="cellIs" dxfId="1373" priority="100" operator="equal">
      <formula>0</formula>
    </cfRule>
  </conditionalFormatting>
  <conditionalFormatting sqref="Q9:Q40">
    <cfRule type="dataBar" priority="101">
      <dataBar>
        <cfvo type="min"/>
        <cfvo type="max"/>
        <color rgb="FF008AEF"/>
      </dataBar>
      <extLst>
        <ext xmlns:x14="http://schemas.microsoft.com/office/spreadsheetml/2009/9/main" uri="{B025F937-C7B1-47D3-B67F-A62EFF666E3E}">
          <x14:id>{5AA3E8D2-3F45-478E-8E9A-899526ED5D86}</x14:id>
        </ext>
      </extLst>
    </cfRule>
  </conditionalFormatting>
  <conditionalFormatting sqref="S48:S79 S81">
    <cfRule type="cellIs" dxfId="1372" priority="90" operator="equal">
      <formula>0</formula>
    </cfRule>
  </conditionalFormatting>
  <conditionalFormatting sqref="R48:R79 R81">
    <cfRule type="cellIs" dxfId="1371" priority="88" operator="equal">
      <formula>0</formula>
    </cfRule>
  </conditionalFormatting>
  <conditionalFormatting sqref="P48:P79">
    <cfRule type="cellIs" dxfId="1370" priority="92" operator="equal">
      <formula>0</formula>
    </cfRule>
  </conditionalFormatting>
  <conditionalFormatting sqref="K48:O79">
    <cfRule type="cellIs" dxfId="1369" priority="94" operator="equal">
      <formula>0</formula>
    </cfRule>
  </conditionalFormatting>
  <conditionalFormatting sqref="E80:E81">
    <cfRule type="cellIs" dxfId="1368" priority="96" operator="equal">
      <formula>0</formula>
    </cfRule>
  </conditionalFormatting>
  <conditionalFormatting sqref="E48:E79">
    <cfRule type="cellIs" dxfId="1367" priority="95" operator="equal">
      <formula>0</formula>
    </cfRule>
  </conditionalFormatting>
  <conditionalFormatting sqref="O47:P47">
    <cfRule type="cellIs" dxfId="1366" priority="93" operator="equal">
      <formula>0</formula>
    </cfRule>
  </conditionalFormatting>
  <conditionalFormatting sqref="S48:S79 S81">
    <cfRule type="dataBar" priority="91">
      <dataBar>
        <cfvo type="min"/>
        <cfvo type="max"/>
        <color rgb="FF008AEF"/>
      </dataBar>
      <extLst>
        <ext xmlns:x14="http://schemas.microsoft.com/office/spreadsheetml/2009/9/main" uri="{B025F937-C7B1-47D3-B67F-A62EFF666E3E}">
          <x14:id>{511EB31C-ED17-4843-8A72-404DE61E6505}</x14:id>
        </ext>
      </extLst>
    </cfRule>
  </conditionalFormatting>
  <conditionalFormatting sqref="R48:R79 R81">
    <cfRule type="dataBar" priority="89">
      <dataBar>
        <cfvo type="min"/>
        <cfvo type="max"/>
        <color rgb="FF008AEF"/>
      </dataBar>
      <extLst>
        <ext xmlns:x14="http://schemas.microsoft.com/office/spreadsheetml/2009/9/main" uri="{B025F937-C7B1-47D3-B67F-A62EFF666E3E}">
          <x14:id>{E5E4A9CE-88BF-458D-8341-64D133897BAC}</x14:id>
        </ext>
      </extLst>
    </cfRule>
  </conditionalFormatting>
  <conditionalFormatting sqref="Q80:Q81">
    <cfRule type="cellIs" dxfId="1365" priority="84" operator="equal">
      <formula>0</formula>
    </cfRule>
  </conditionalFormatting>
  <conditionalFormatting sqref="Q48:Q79">
    <cfRule type="cellIs" dxfId="1364" priority="86" operator="equal">
      <formula>0</formula>
    </cfRule>
  </conditionalFormatting>
  <conditionalFormatting sqref="Q80:Q81">
    <cfRule type="dataBar" priority="85">
      <dataBar>
        <cfvo type="min"/>
        <cfvo type="max"/>
        <color rgb="FF008AEF"/>
      </dataBar>
      <extLst>
        <ext xmlns:x14="http://schemas.microsoft.com/office/spreadsheetml/2009/9/main" uri="{B025F937-C7B1-47D3-B67F-A62EFF666E3E}">
          <x14:id>{1A74E032-5332-48F6-9DBE-D511B755A997}</x14:id>
        </ext>
      </extLst>
    </cfRule>
  </conditionalFormatting>
  <conditionalFormatting sqref="Q48:Q79">
    <cfRule type="dataBar" priority="87">
      <dataBar>
        <cfvo type="min"/>
        <cfvo type="max"/>
        <color rgb="FF008AEF"/>
      </dataBar>
      <extLst>
        <ext xmlns:x14="http://schemas.microsoft.com/office/spreadsheetml/2009/9/main" uri="{B025F937-C7B1-47D3-B67F-A62EFF666E3E}">
          <x14:id>{01F7FADF-D12F-4853-BCB2-C3DCEE0B30D0}</x14:id>
        </ext>
      </extLst>
    </cfRule>
  </conditionalFormatting>
  <conditionalFormatting sqref="K128:O159">
    <cfRule type="cellIs" dxfId="1363" priority="69" operator="equal">
      <formula>0</formula>
    </cfRule>
  </conditionalFormatting>
  <conditionalFormatting sqref="S88:S119 S121">
    <cfRule type="cellIs" dxfId="1362" priority="77" operator="equal">
      <formula>0</formula>
    </cfRule>
  </conditionalFormatting>
  <conditionalFormatting sqref="R88:R119 R121">
    <cfRule type="cellIs" dxfId="1361" priority="75" operator="equal">
      <formula>0</formula>
    </cfRule>
  </conditionalFormatting>
  <conditionalFormatting sqref="P88:P119">
    <cfRule type="cellIs" dxfId="1360" priority="79" operator="equal">
      <formula>0</formula>
    </cfRule>
  </conditionalFormatting>
  <conditionalFormatting sqref="P128:P159">
    <cfRule type="cellIs" dxfId="1359" priority="67" operator="equal">
      <formula>0</formula>
    </cfRule>
  </conditionalFormatting>
  <conditionalFormatting sqref="K88:O119">
    <cfRule type="cellIs" dxfId="1358" priority="81" operator="equal">
      <formula>0</formula>
    </cfRule>
  </conditionalFormatting>
  <conditionalFormatting sqref="E120:E121">
    <cfRule type="cellIs" dxfId="1357" priority="83" operator="equal">
      <formula>0</formula>
    </cfRule>
  </conditionalFormatting>
  <conditionalFormatting sqref="E88:E119">
    <cfRule type="cellIs" dxfId="1356" priority="82" operator="equal">
      <formula>0</formula>
    </cfRule>
  </conditionalFormatting>
  <conditionalFormatting sqref="O87:P87">
    <cfRule type="cellIs" dxfId="1355" priority="80" operator="equal">
      <formula>0</formula>
    </cfRule>
  </conditionalFormatting>
  <conditionalFormatting sqref="S88:S119 S121">
    <cfRule type="dataBar" priority="78">
      <dataBar>
        <cfvo type="min"/>
        <cfvo type="max"/>
        <color rgb="FF008AEF"/>
      </dataBar>
      <extLst>
        <ext xmlns:x14="http://schemas.microsoft.com/office/spreadsheetml/2009/9/main" uri="{B025F937-C7B1-47D3-B67F-A62EFF666E3E}">
          <x14:id>{545B9770-CE41-4781-BCBD-75B9A608C052}</x14:id>
        </ext>
      </extLst>
    </cfRule>
  </conditionalFormatting>
  <conditionalFormatting sqref="R88:R119 R121">
    <cfRule type="dataBar" priority="76">
      <dataBar>
        <cfvo type="min"/>
        <cfvo type="max"/>
        <color rgb="FF008AEF"/>
      </dataBar>
      <extLst>
        <ext xmlns:x14="http://schemas.microsoft.com/office/spreadsheetml/2009/9/main" uri="{B025F937-C7B1-47D3-B67F-A62EFF666E3E}">
          <x14:id>{CB7A70D4-5334-4135-B963-660687564B92}</x14:id>
        </ext>
      </extLst>
    </cfRule>
  </conditionalFormatting>
  <conditionalFormatting sqref="Q167:Q200">
    <cfRule type="cellIs" dxfId="1354" priority="50" operator="equal">
      <formula>0</formula>
    </cfRule>
  </conditionalFormatting>
  <conditionalFormatting sqref="Q88:Q121">
    <cfRule type="cellIs" dxfId="1353" priority="73" operator="equal">
      <formula>0</formula>
    </cfRule>
  </conditionalFormatting>
  <conditionalFormatting sqref="Q88:Q121">
    <cfRule type="dataBar" priority="74">
      <dataBar>
        <cfvo type="min"/>
        <cfvo type="max"/>
        <color rgb="FF008AEF"/>
      </dataBar>
      <extLst>
        <ext xmlns:x14="http://schemas.microsoft.com/office/spreadsheetml/2009/9/main" uri="{B025F937-C7B1-47D3-B67F-A62EFF666E3E}">
          <x14:id>{FBD5FAAA-C535-4DA2-BDDD-4464CC2F62D5}</x14:id>
        </ext>
      </extLst>
    </cfRule>
  </conditionalFormatting>
  <conditionalFormatting sqref="S128:S159 S161">
    <cfRule type="cellIs" dxfId="1352" priority="65" operator="equal">
      <formula>0</formula>
    </cfRule>
  </conditionalFormatting>
  <conditionalFormatting sqref="R128:R159 R161">
    <cfRule type="cellIs" dxfId="1351" priority="63" operator="equal">
      <formula>0</formula>
    </cfRule>
  </conditionalFormatting>
  <conditionalFormatting sqref="K167:O198">
    <cfRule type="cellIs" dxfId="1350" priority="58" operator="equal">
      <formula>0</formula>
    </cfRule>
  </conditionalFormatting>
  <conditionalFormatting sqref="E160:E161">
    <cfRule type="cellIs" dxfId="1349" priority="72" operator="equal">
      <formula>0</formula>
    </cfRule>
  </conditionalFormatting>
  <conditionalFormatting sqref="E128:E159">
    <cfRule type="cellIs" dxfId="1348" priority="71" operator="equal">
      <formula>0</formula>
    </cfRule>
  </conditionalFormatting>
  <conditionalFormatting sqref="O127:P127">
    <cfRule type="cellIs" dxfId="1347" priority="68" operator="equal">
      <formula>0</formula>
    </cfRule>
  </conditionalFormatting>
  <conditionalFormatting sqref="S128:S159 S161">
    <cfRule type="dataBar" priority="66">
      <dataBar>
        <cfvo type="min"/>
        <cfvo type="max"/>
        <color rgb="FF008AEF"/>
      </dataBar>
      <extLst>
        <ext xmlns:x14="http://schemas.microsoft.com/office/spreadsheetml/2009/9/main" uri="{B025F937-C7B1-47D3-B67F-A62EFF666E3E}">
          <x14:id>{6A77A822-BA56-4E16-8D63-76E37F480319}</x14:id>
        </ext>
      </extLst>
    </cfRule>
  </conditionalFormatting>
  <conditionalFormatting sqref="R128:R159 R161">
    <cfRule type="dataBar" priority="64">
      <dataBar>
        <cfvo type="min"/>
        <cfvo type="max"/>
        <color rgb="FF008AEF"/>
      </dataBar>
      <extLst>
        <ext xmlns:x14="http://schemas.microsoft.com/office/spreadsheetml/2009/9/main" uri="{B025F937-C7B1-47D3-B67F-A62EFF666E3E}">
          <x14:id>{09852E14-DCFC-4999-9FC5-1321617BB171}</x14:id>
        </ext>
      </extLst>
    </cfRule>
  </conditionalFormatting>
  <conditionalFormatting sqref="Q128:Q161">
    <cfRule type="cellIs" dxfId="1346" priority="61" operator="equal">
      <formula>0</formula>
    </cfRule>
  </conditionalFormatting>
  <conditionalFormatting sqref="Q128:Q161">
    <cfRule type="dataBar" priority="62">
      <dataBar>
        <cfvo type="min"/>
        <cfvo type="max"/>
        <color rgb="FF008AEF"/>
      </dataBar>
      <extLst>
        <ext xmlns:x14="http://schemas.microsoft.com/office/spreadsheetml/2009/9/main" uri="{B025F937-C7B1-47D3-B67F-A62EFF666E3E}">
          <x14:id>{B65B50D5-99A7-4360-BD14-DEFB2DB31024}</x14:id>
        </ext>
      </extLst>
    </cfRule>
  </conditionalFormatting>
  <conditionalFormatting sqref="S167:S198 S200">
    <cfRule type="cellIs" dxfId="1345" priority="54" operator="equal">
      <formula>0</formula>
    </cfRule>
  </conditionalFormatting>
  <conditionalFormatting sqref="R167:R198 R200">
    <cfRule type="cellIs" dxfId="1344" priority="52" operator="equal">
      <formula>0</formula>
    </cfRule>
  </conditionalFormatting>
  <conditionalFormatting sqref="P167:P198">
    <cfRule type="cellIs" dxfId="1343" priority="56" operator="equal">
      <formula>0</formula>
    </cfRule>
  </conditionalFormatting>
  <conditionalFormatting sqref="E199:E200">
    <cfRule type="cellIs" dxfId="1342" priority="60" operator="equal">
      <formula>0</formula>
    </cfRule>
  </conditionalFormatting>
  <conditionalFormatting sqref="E167:E198">
    <cfRule type="cellIs" dxfId="1341" priority="59" operator="equal">
      <formula>0</formula>
    </cfRule>
  </conditionalFormatting>
  <conditionalFormatting sqref="O166:P166">
    <cfRule type="cellIs" dxfId="1340" priority="57" operator="equal">
      <formula>0</formula>
    </cfRule>
  </conditionalFormatting>
  <conditionalFormatting sqref="P201">
    <cfRule type="cellIs" dxfId="1339" priority="38" operator="equal">
      <formula>0</formula>
    </cfRule>
  </conditionalFormatting>
  <conditionalFormatting sqref="S167:S198 S200">
    <cfRule type="dataBar" priority="55">
      <dataBar>
        <cfvo type="min"/>
        <cfvo type="max"/>
        <color rgb="FF008AEF"/>
      </dataBar>
      <extLst>
        <ext xmlns:x14="http://schemas.microsoft.com/office/spreadsheetml/2009/9/main" uri="{B025F937-C7B1-47D3-B67F-A62EFF666E3E}">
          <x14:id>{6E8B07EB-17FA-45CD-BC0A-A8CD0BE88FBA}</x14:id>
        </ext>
      </extLst>
    </cfRule>
  </conditionalFormatting>
  <conditionalFormatting sqref="R167:R198 R200">
    <cfRule type="dataBar" priority="53">
      <dataBar>
        <cfvo type="min"/>
        <cfvo type="max"/>
        <color rgb="FF008AEF"/>
      </dataBar>
      <extLst>
        <ext xmlns:x14="http://schemas.microsoft.com/office/spreadsheetml/2009/9/main" uri="{B025F937-C7B1-47D3-B67F-A62EFF666E3E}">
          <x14:id>{567D9AB6-36EA-4992-B430-A6EA2DC4B359}</x14:id>
        </ext>
      </extLst>
    </cfRule>
  </conditionalFormatting>
  <conditionalFormatting sqref="Q167:Q200">
    <cfRule type="dataBar" priority="51">
      <dataBar>
        <cfvo type="min"/>
        <cfvo type="max"/>
        <color rgb="FF008AEF"/>
      </dataBar>
      <extLst>
        <ext xmlns:x14="http://schemas.microsoft.com/office/spreadsheetml/2009/9/main" uri="{B025F937-C7B1-47D3-B67F-A62EFF666E3E}">
          <x14:id>{FF4FF61E-99E8-42F8-98FD-29D9F081B957}</x14:id>
        </ext>
      </extLst>
    </cfRule>
  </conditionalFormatting>
  <conditionalFormatting sqref="E82">
    <cfRule type="cellIs" dxfId="1338" priority="49" operator="equal">
      <formula>0</formula>
    </cfRule>
  </conditionalFormatting>
  <conditionalFormatting sqref="P82">
    <cfRule type="cellIs" dxfId="1337" priority="47" operator="equal">
      <formula>0</formula>
    </cfRule>
  </conditionalFormatting>
  <conditionalFormatting sqref="P82">
    <cfRule type="dataBar" priority="48">
      <dataBar>
        <cfvo type="min"/>
        <cfvo type="max"/>
        <color rgb="FF008AEF"/>
      </dataBar>
      <extLst>
        <ext xmlns:x14="http://schemas.microsoft.com/office/spreadsheetml/2009/9/main" uri="{B025F937-C7B1-47D3-B67F-A62EFF666E3E}">
          <x14:id>{67143F22-F27E-4170-AB96-011C2AD63B28}</x14:id>
        </ext>
      </extLst>
    </cfRule>
  </conditionalFormatting>
  <conditionalFormatting sqref="E122">
    <cfRule type="cellIs" dxfId="1336" priority="46" operator="equal">
      <formula>0</formula>
    </cfRule>
  </conditionalFormatting>
  <conditionalFormatting sqref="P122">
    <cfRule type="cellIs" dxfId="1335" priority="44" operator="equal">
      <formula>0</formula>
    </cfRule>
  </conditionalFormatting>
  <conditionalFormatting sqref="P122">
    <cfRule type="dataBar" priority="45">
      <dataBar>
        <cfvo type="min"/>
        <cfvo type="max"/>
        <color rgb="FF008AEF"/>
      </dataBar>
      <extLst>
        <ext xmlns:x14="http://schemas.microsoft.com/office/spreadsheetml/2009/9/main" uri="{B025F937-C7B1-47D3-B67F-A62EFF666E3E}">
          <x14:id>{8D3D5167-65D0-44E9-A5EA-20DC220067F1}</x14:id>
        </ext>
      </extLst>
    </cfRule>
  </conditionalFormatting>
  <conditionalFormatting sqref="E162">
    <cfRule type="cellIs" dxfId="1334" priority="43" operator="equal">
      <formula>0</formula>
    </cfRule>
  </conditionalFormatting>
  <conditionalFormatting sqref="P162">
    <cfRule type="cellIs" dxfId="1333" priority="41" operator="equal">
      <formula>0</formula>
    </cfRule>
  </conditionalFormatting>
  <conditionalFormatting sqref="P162">
    <cfRule type="dataBar" priority="42">
      <dataBar>
        <cfvo type="min"/>
        <cfvo type="max"/>
        <color rgb="FF008AEF"/>
      </dataBar>
      <extLst>
        <ext xmlns:x14="http://schemas.microsoft.com/office/spreadsheetml/2009/9/main" uri="{B025F937-C7B1-47D3-B67F-A62EFF666E3E}">
          <x14:id>{F7160EFD-5B92-4480-BF0B-53D7FEC8557D}</x14:id>
        </ext>
      </extLst>
    </cfRule>
  </conditionalFormatting>
  <conditionalFormatting sqref="E201">
    <cfRule type="cellIs" dxfId="1332" priority="40" operator="equal">
      <formula>0</formula>
    </cfRule>
  </conditionalFormatting>
  <conditionalFormatting sqref="P201">
    <cfRule type="dataBar" priority="39">
      <dataBar>
        <cfvo type="min"/>
        <cfvo type="max"/>
        <color rgb="FF008AEF"/>
      </dataBar>
      <extLst>
        <ext xmlns:x14="http://schemas.microsoft.com/office/spreadsheetml/2009/9/main" uri="{B025F937-C7B1-47D3-B67F-A62EFF666E3E}">
          <x14:id>{2F13315C-E153-4FF2-A34F-ECFCF5CECC10}</x14:id>
        </ext>
      </extLst>
    </cfRule>
  </conditionalFormatting>
  <conditionalFormatting sqref="F43:O43">
    <cfRule type="cellIs" dxfId="1331" priority="36" operator="equal">
      <formula>0</formula>
    </cfRule>
  </conditionalFormatting>
  <conditionalFormatting sqref="Q87:R87">
    <cfRule type="cellIs" dxfId="1330" priority="30" operator="equal">
      <formula>0</formula>
    </cfRule>
  </conditionalFormatting>
  <conditionalFormatting sqref="S47">
    <cfRule type="cellIs" dxfId="1329" priority="33" operator="equal">
      <formula>0</formula>
    </cfRule>
  </conditionalFormatting>
  <conditionalFormatting sqref="Q47:R47">
    <cfRule type="cellIs" dxfId="1328" priority="32" operator="equal">
      <formula>0</formula>
    </cfRule>
  </conditionalFormatting>
  <conditionalFormatting sqref="S87">
    <cfRule type="cellIs" dxfId="1327" priority="31" operator="equal">
      <formula>0</formula>
    </cfRule>
  </conditionalFormatting>
  <conditionalFormatting sqref="C199:C200">
    <cfRule type="cellIs" dxfId="1326" priority="18" operator="equal">
      <formula>0</formula>
    </cfRule>
  </conditionalFormatting>
  <conditionalFormatting sqref="Q166:R166">
    <cfRule type="cellIs" dxfId="1325" priority="26" operator="equal">
      <formula>0</formula>
    </cfRule>
  </conditionalFormatting>
  <conditionalFormatting sqref="S127">
    <cfRule type="cellIs" dxfId="1324" priority="29" operator="equal">
      <formula>0</formula>
    </cfRule>
  </conditionalFormatting>
  <conditionalFormatting sqref="Q127:R127">
    <cfRule type="cellIs" dxfId="1323" priority="28" operator="equal">
      <formula>0</formula>
    </cfRule>
  </conditionalFormatting>
  <conditionalFormatting sqref="S166">
    <cfRule type="cellIs" dxfId="1322" priority="27" operator="equal">
      <formula>0</formula>
    </cfRule>
  </conditionalFormatting>
  <conditionalFormatting sqref="C128:C159">
    <cfRule type="cellIs" dxfId="1321" priority="22" operator="equal">
      <formula>0</formula>
    </cfRule>
  </conditionalFormatting>
  <conditionalFormatting sqref="E42">
    <cfRule type="cellIs" dxfId="1320" priority="25" operator="equal">
      <formula>0</formula>
    </cfRule>
  </conditionalFormatting>
  <conditionalFormatting sqref="E43">
    <cfRule type="cellIs" dxfId="1319" priority="24" operator="equal">
      <formula>0</formula>
    </cfRule>
  </conditionalFormatting>
  <conditionalFormatting sqref="C127">
    <cfRule type="cellIs" dxfId="1318" priority="23" operator="equal">
      <formula>0</formula>
    </cfRule>
  </conditionalFormatting>
  <conditionalFormatting sqref="C160:C161">
    <cfRule type="cellIs" dxfId="1317" priority="21" operator="equal">
      <formula>0</formula>
    </cfRule>
  </conditionalFormatting>
  <conditionalFormatting sqref="C166">
    <cfRule type="cellIs" dxfId="1316" priority="20" operator="equal">
      <formula>0</formula>
    </cfRule>
  </conditionalFormatting>
  <conditionalFormatting sqref="C167:C198">
    <cfRule type="cellIs" dxfId="1315" priority="19" operator="equal">
      <formula>0</formula>
    </cfRule>
  </conditionalFormatting>
  <conditionalFormatting sqref="F82:O82">
    <cfRule type="dataBar" priority="110">
      <dataBar>
        <cfvo type="min"/>
        <cfvo type="max"/>
        <color rgb="FF008AEF"/>
      </dataBar>
      <extLst>
        <ext xmlns:x14="http://schemas.microsoft.com/office/spreadsheetml/2009/9/main" uri="{B025F937-C7B1-47D3-B67F-A62EFF666E3E}">
          <x14:id>{3B2E1B94-C16D-4B4F-9988-FAFB682F1413}</x14:id>
        </ext>
      </extLst>
    </cfRule>
  </conditionalFormatting>
  <conditionalFormatting sqref="F122:O122">
    <cfRule type="dataBar" priority="111">
      <dataBar>
        <cfvo type="min"/>
        <cfvo type="max"/>
        <color rgb="FF008AEF"/>
      </dataBar>
      <extLst>
        <ext xmlns:x14="http://schemas.microsoft.com/office/spreadsheetml/2009/9/main" uri="{B025F937-C7B1-47D3-B67F-A62EFF666E3E}">
          <x14:id>{A2218B4E-F290-4E1F-AB77-090DD013F99F}</x14:id>
        </ext>
      </extLst>
    </cfRule>
  </conditionalFormatting>
  <conditionalFormatting sqref="F162:O162">
    <cfRule type="dataBar" priority="112">
      <dataBar>
        <cfvo type="min"/>
        <cfvo type="max"/>
        <color rgb="FF008AEF"/>
      </dataBar>
      <extLst>
        <ext xmlns:x14="http://schemas.microsoft.com/office/spreadsheetml/2009/9/main" uri="{B025F937-C7B1-47D3-B67F-A62EFF666E3E}">
          <x14:id>{A2A3A0C5-C5C7-4254-AB09-937F7F3D546B}</x14:id>
        </ext>
      </extLst>
    </cfRule>
  </conditionalFormatting>
  <conditionalFormatting sqref="F201:O201">
    <cfRule type="dataBar" priority="113">
      <dataBar>
        <cfvo type="min"/>
        <cfvo type="max"/>
        <color rgb="FF008AEF"/>
      </dataBar>
      <extLst>
        <ext xmlns:x14="http://schemas.microsoft.com/office/spreadsheetml/2009/9/main" uri="{B025F937-C7B1-47D3-B67F-A62EFF666E3E}">
          <x14:id>{D593851F-B946-4E93-B12F-4E342D041C63}</x14:id>
        </ext>
      </extLst>
    </cfRule>
  </conditionalFormatting>
  <conditionalFormatting sqref="S9:S40 S42">
    <cfRule type="dataBar" priority="114">
      <dataBar>
        <cfvo type="min"/>
        <cfvo type="max"/>
        <color rgb="FF008AEF"/>
      </dataBar>
      <extLst>
        <ext xmlns:x14="http://schemas.microsoft.com/office/spreadsheetml/2009/9/main" uri="{B025F937-C7B1-47D3-B67F-A62EFF666E3E}">
          <x14:id>{36BFD569-FC5A-46F4-A8B3-A1FF477ABC90}</x14:id>
        </ext>
      </extLst>
    </cfRule>
  </conditionalFormatting>
  <conditionalFormatting sqref="R9:R40 R42">
    <cfRule type="dataBar" priority="115">
      <dataBar>
        <cfvo type="min"/>
        <cfvo type="max"/>
        <color rgb="FF008AEF"/>
      </dataBar>
      <extLst>
        <ext xmlns:x14="http://schemas.microsoft.com/office/spreadsheetml/2009/9/main" uri="{B025F937-C7B1-47D3-B67F-A62EFF666E3E}">
          <x14:id>{DB9D82C5-23D5-41ED-A8CD-E7B3B7568B04}</x14:id>
        </ext>
      </extLst>
    </cfRule>
  </conditionalFormatting>
  <conditionalFormatting sqref="Q41:Q42">
    <cfRule type="dataBar" priority="116">
      <dataBar>
        <cfvo type="min"/>
        <cfvo type="max"/>
        <color rgb="FF008AEF"/>
      </dataBar>
      <extLst>
        <ext xmlns:x14="http://schemas.microsoft.com/office/spreadsheetml/2009/9/main" uri="{B025F937-C7B1-47D3-B67F-A62EFF666E3E}">
          <x14:id>{5ED25274-393F-4FA7-9901-1EFB3900DA07}</x14:id>
        </ext>
      </extLst>
    </cfRule>
  </conditionalFormatting>
  <conditionalFormatting sqref="P43">
    <cfRule type="cellIs" dxfId="1314" priority="34" operator="equal">
      <formula>0</formula>
    </cfRule>
  </conditionalFormatting>
  <conditionalFormatting sqref="P43">
    <cfRule type="dataBar" priority="35">
      <dataBar>
        <cfvo type="min"/>
        <cfvo type="max"/>
        <color rgb="FF008AEF"/>
      </dataBar>
      <extLst>
        <ext xmlns:x14="http://schemas.microsoft.com/office/spreadsheetml/2009/9/main" uri="{B025F937-C7B1-47D3-B67F-A62EFF666E3E}">
          <x14:id>{446EBF0E-675E-4784-A7C4-A765920466DD}</x14:id>
        </ext>
      </extLst>
    </cfRule>
  </conditionalFormatting>
  <conditionalFormatting sqref="F43:O43">
    <cfRule type="dataBar" priority="37">
      <dataBar>
        <cfvo type="min"/>
        <cfvo type="max"/>
        <color rgb="FF008AEF"/>
      </dataBar>
      <extLst>
        <ext xmlns:x14="http://schemas.microsoft.com/office/spreadsheetml/2009/9/main" uri="{B025F937-C7B1-47D3-B67F-A62EFF666E3E}">
          <x14:id>{2502D306-864B-4A40-AB3F-001396F01197}</x14:id>
        </ext>
      </extLst>
    </cfRule>
  </conditionalFormatting>
  <conditionalFormatting sqref="C8">
    <cfRule type="cellIs" dxfId="1313" priority="17" operator="equal">
      <formula>0</formula>
    </cfRule>
  </conditionalFormatting>
  <conditionalFormatting sqref="C9:C40">
    <cfRule type="cellIs" dxfId="1312" priority="16" operator="equal">
      <formula>0</formula>
    </cfRule>
  </conditionalFormatting>
  <conditionalFormatting sqref="C41:C42">
    <cfRule type="cellIs" dxfId="1311" priority="15" operator="equal">
      <formula>0</formula>
    </cfRule>
  </conditionalFormatting>
  <conditionalFormatting sqref="C87">
    <cfRule type="cellIs" dxfId="1310" priority="14" operator="equal">
      <formula>0</formula>
    </cfRule>
  </conditionalFormatting>
  <conditionalFormatting sqref="C7">
    <cfRule type="cellIs" dxfId="1309" priority="13" operator="equal">
      <formula>0</formula>
    </cfRule>
  </conditionalFormatting>
  <conditionalFormatting sqref="C86">
    <cfRule type="cellIs" dxfId="1308" priority="12" operator="equal">
      <formula>0</formula>
    </cfRule>
  </conditionalFormatting>
  <conditionalFormatting sqref="C47">
    <cfRule type="cellIs" dxfId="1307" priority="11" operator="equal">
      <formula>0</formula>
    </cfRule>
  </conditionalFormatting>
  <conditionalFormatting sqref="C46">
    <cfRule type="cellIs" dxfId="1306" priority="10" operator="equal">
      <formula>0</formula>
    </cfRule>
  </conditionalFormatting>
  <conditionalFormatting sqref="C48:C79">
    <cfRule type="cellIs" dxfId="1305" priority="9" operator="equal">
      <formula>0</formula>
    </cfRule>
  </conditionalFormatting>
  <conditionalFormatting sqref="C80:C81">
    <cfRule type="cellIs" dxfId="1304" priority="8" operator="equal">
      <formula>0</formula>
    </cfRule>
  </conditionalFormatting>
  <conditionalFormatting sqref="C88:C119">
    <cfRule type="cellIs" dxfId="1303" priority="7" operator="equal">
      <formula>0</formula>
    </cfRule>
  </conditionalFormatting>
  <conditionalFormatting sqref="C120:C121">
    <cfRule type="cellIs" dxfId="1302" priority="6" operator="equal">
      <formula>0</formula>
    </cfRule>
  </conditionalFormatting>
  <conditionalFormatting sqref="C126">
    <cfRule type="cellIs" dxfId="1301" priority="5" operator="equal">
      <formula>0</formula>
    </cfRule>
  </conditionalFormatting>
  <conditionalFormatting sqref="C165">
    <cfRule type="cellIs" dxfId="1300" priority="4" operator="equal">
      <formula>0</formula>
    </cfRule>
  </conditionalFormatting>
  <conditionalFormatting sqref="F9:J40">
    <cfRule type="cellIs" dxfId="1299" priority="1" operator="equal">
      <formula>0</formula>
    </cfRule>
  </conditionalFormatting>
  <conditionalFormatting sqref="P9:P40">
    <cfRule type="cellIs" dxfId="1298" priority="2" operator="equal">
      <formula>0</formula>
    </cfRule>
  </conditionalFormatting>
  <conditionalFormatting sqref="K9:O40">
    <cfRule type="cellIs" dxfId="1297" priority="3" operator="equal">
      <formula>0</formula>
    </cfRule>
  </conditionalFormatting>
  <dataValidations count="1">
    <dataValidation type="list" allowBlank="1" showInputMessage="1" showErrorMessage="1" sqref="C4">
      <formula1>$AE$9:$AE$12</formula1>
    </dataValidation>
  </dataValidations>
  <pageMargins left="0.70866141732283472" right="0.70866141732283472" top="0.55118110236220474" bottom="0.39370078740157483" header="0.31496062992125984" footer="0.31496062992125984"/>
  <pageSetup paperSize="9" scale="40" fitToHeight="6" orientation="landscape" r:id="rId1"/>
  <headerFooter>
    <oddHeader>&amp;L&amp;F&amp;R&amp;A</oddHeader>
    <oddFooter>&amp;R&amp;P</oddFooter>
  </headerFooter>
  <extLst>
    <ext xmlns:x14="http://schemas.microsoft.com/office/spreadsheetml/2009/9/main" uri="{78C0D931-6437-407d-A8EE-F0AAD7539E65}">
      <x14:conditionalFormattings>
        <x14:conditionalFormatting xmlns:xm="http://schemas.microsoft.com/office/excel/2006/main">
          <x14:cfRule type="dataBar" id="{5AA3E8D2-3F45-478E-8E9A-899526ED5D86}">
            <x14:dataBar minLength="0" maxLength="100" border="1" negativeBarBorderColorSameAsPositive="0">
              <x14:cfvo type="autoMin"/>
              <x14:cfvo type="autoMax"/>
              <x14:borderColor rgb="FF008AEF"/>
              <x14:negativeFillColor rgb="FFFF0000"/>
              <x14:negativeBorderColor rgb="FFFF0000"/>
              <x14:axisColor rgb="FF000000"/>
            </x14:dataBar>
          </x14:cfRule>
          <xm:sqref>Q9:Q40</xm:sqref>
        </x14:conditionalFormatting>
        <x14:conditionalFormatting xmlns:xm="http://schemas.microsoft.com/office/excel/2006/main">
          <x14:cfRule type="dataBar" id="{511EB31C-ED17-4843-8A72-404DE61E6505}">
            <x14:dataBar minLength="0" maxLength="100" border="1" negativeBarBorderColorSameAsPositive="0">
              <x14:cfvo type="autoMin"/>
              <x14:cfvo type="autoMax"/>
              <x14:borderColor rgb="FF008AEF"/>
              <x14:negativeFillColor rgb="FFFF0000"/>
              <x14:negativeBorderColor rgb="FFFF0000"/>
              <x14:axisColor rgb="FF000000"/>
            </x14:dataBar>
          </x14:cfRule>
          <xm:sqref>S48:S79 S81</xm:sqref>
        </x14:conditionalFormatting>
        <x14:conditionalFormatting xmlns:xm="http://schemas.microsoft.com/office/excel/2006/main">
          <x14:cfRule type="dataBar" id="{E5E4A9CE-88BF-458D-8341-64D133897BAC}">
            <x14:dataBar minLength="0" maxLength="100" border="1" negativeBarBorderColorSameAsPositive="0">
              <x14:cfvo type="autoMin"/>
              <x14:cfvo type="autoMax"/>
              <x14:borderColor rgb="FF008AEF"/>
              <x14:negativeFillColor rgb="FFFF0000"/>
              <x14:negativeBorderColor rgb="FFFF0000"/>
              <x14:axisColor rgb="FF000000"/>
            </x14:dataBar>
          </x14:cfRule>
          <xm:sqref>R48:R79 R81</xm:sqref>
        </x14:conditionalFormatting>
        <x14:conditionalFormatting xmlns:xm="http://schemas.microsoft.com/office/excel/2006/main">
          <x14:cfRule type="dataBar" id="{1A74E032-5332-48F6-9DBE-D511B755A997}">
            <x14:dataBar minLength="0" maxLength="100" border="1" negativeBarBorderColorSameAsPositive="0">
              <x14:cfvo type="autoMin"/>
              <x14:cfvo type="autoMax"/>
              <x14:borderColor rgb="FF008AEF"/>
              <x14:negativeFillColor rgb="FFFF0000"/>
              <x14:negativeBorderColor rgb="FFFF0000"/>
              <x14:axisColor rgb="FF000000"/>
            </x14:dataBar>
          </x14:cfRule>
          <xm:sqref>Q80:Q81</xm:sqref>
        </x14:conditionalFormatting>
        <x14:conditionalFormatting xmlns:xm="http://schemas.microsoft.com/office/excel/2006/main">
          <x14:cfRule type="dataBar" id="{01F7FADF-D12F-4853-BCB2-C3DCEE0B30D0}">
            <x14:dataBar minLength="0" maxLength="100" border="1" negativeBarBorderColorSameAsPositive="0">
              <x14:cfvo type="autoMin"/>
              <x14:cfvo type="autoMax"/>
              <x14:borderColor rgb="FF008AEF"/>
              <x14:negativeFillColor rgb="FFFF0000"/>
              <x14:negativeBorderColor rgb="FFFF0000"/>
              <x14:axisColor rgb="FF000000"/>
            </x14:dataBar>
          </x14:cfRule>
          <xm:sqref>Q48:Q79</xm:sqref>
        </x14:conditionalFormatting>
        <x14:conditionalFormatting xmlns:xm="http://schemas.microsoft.com/office/excel/2006/main">
          <x14:cfRule type="dataBar" id="{545B9770-CE41-4781-BCBD-75B9A608C052}">
            <x14:dataBar minLength="0" maxLength="100" border="1" negativeBarBorderColorSameAsPositive="0">
              <x14:cfvo type="autoMin"/>
              <x14:cfvo type="autoMax"/>
              <x14:borderColor rgb="FF008AEF"/>
              <x14:negativeFillColor rgb="FFFF0000"/>
              <x14:negativeBorderColor rgb="FFFF0000"/>
              <x14:axisColor rgb="FF000000"/>
            </x14:dataBar>
          </x14:cfRule>
          <xm:sqref>S88:S119 S121</xm:sqref>
        </x14:conditionalFormatting>
        <x14:conditionalFormatting xmlns:xm="http://schemas.microsoft.com/office/excel/2006/main">
          <x14:cfRule type="dataBar" id="{CB7A70D4-5334-4135-B963-660687564B92}">
            <x14:dataBar minLength="0" maxLength="100" border="1" negativeBarBorderColorSameAsPositive="0">
              <x14:cfvo type="autoMin"/>
              <x14:cfvo type="autoMax"/>
              <x14:borderColor rgb="FF008AEF"/>
              <x14:negativeFillColor rgb="FFFF0000"/>
              <x14:negativeBorderColor rgb="FFFF0000"/>
              <x14:axisColor rgb="FF000000"/>
            </x14:dataBar>
          </x14:cfRule>
          <xm:sqref>R88:R119 R121</xm:sqref>
        </x14:conditionalFormatting>
        <x14:conditionalFormatting xmlns:xm="http://schemas.microsoft.com/office/excel/2006/main">
          <x14:cfRule type="dataBar" id="{FBD5FAAA-C535-4DA2-BDDD-4464CC2F62D5}">
            <x14:dataBar minLength="0" maxLength="100" border="1" negativeBarBorderColorSameAsPositive="0">
              <x14:cfvo type="autoMin"/>
              <x14:cfvo type="autoMax"/>
              <x14:borderColor rgb="FF008AEF"/>
              <x14:negativeFillColor rgb="FFFF0000"/>
              <x14:negativeBorderColor rgb="FFFF0000"/>
              <x14:axisColor rgb="FF000000"/>
            </x14:dataBar>
          </x14:cfRule>
          <xm:sqref>Q88:Q121</xm:sqref>
        </x14:conditionalFormatting>
        <x14:conditionalFormatting xmlns:xm="http://schemas.microsoft.com/office/excel/2006/main">
          <x14:cfRule type="dataBar" id="{6A77A822-BA56-4E16-8D63-76E37F480319}">
            <x14:dataBar minLength="0" maxLength="100" border="1" negativeBarBorderColorSameAsPositive="0">
              <x14:cfvo type="autoMin"/>
              <x14:cfvo type="autoMax"/>
              <x14:borderColor rgb="FF008AEF"/>
              <x14:negativeFillColor rgb="FFFF0000"/>
              <x14:negativeBorderColor rgb="FFFF0000"/>
              <x14:axisColor rgb="FF000000"/>
            </x14:dataBar>
          </x14:cfRule>
          <xm:sqref>S128:S159 S161</xm:sqref>
        </x14:conditionalFormatting>
        <x14:conditionalFormatting xmlns:xm="http://schemas.microsoft.com/office/excel/2006/main">
          <x14:cfRule type="dataBar" id="{09852E14-DCFC-4999-9FC5-1321617BB171}">
            <x14:dataBar minLength="0" maxLength="100" border="1" negativeBarBorderColorSameAsPositive="0">
              <x14:cfvo type="autoMin"/>
              <x14:cfvo type="autoMax"/>
              <x14:borderColor rgb="FF008AEF"/>
              <x14:negativeFillColor rgb="FFFF0000"/>
              <x14:negativeBorderColor rgb="FFFF0000"/>
              <x14:axisColor rgb="FF000000"/>
            </x14:dataBar>
          </x14:cfRule>
          <xm:sqref>R128:R159 R161</xm:sqref>
        </x14:conditionalFormatting>
        <x14:conditionalFormatting xmlns:xm="http://schemas.microsoft.com/office/excel/2006/main">
          <x14:cfRule type="dataBar" id="{B65B50D5-99A7-4360-BD14-DEFB2DB31024}">
            <x14:dataBar minLength="0" maxLength="100" border="1" negativeBarBorderColorSameAsPositive="0">
              <x14:cfvo type="autoMin"/>
              <x14:cfvo type="autoMax"/>
              <x14:borderColor rgb="FF008AEF"/>
              <x14:negativeFillColor rgb="FFFF0000"/>
              <x14:negativeBorderColor rgb="FFFF0000"/>
              <x14:axisColor rgb="FF000000"/>
            </x14:dataBar>
          </x14:cfRule>
          <xm:sqref>Q128:Q161</xm:sqref>
        </x14:conditionalFormatting>
        <x14:conditionalFormatting xmlns:xm="http://schemas.microsoft.com/office/excel/2006/main">
          <x14:cfRule type="dataBar" id="{6E8B07EB-17FA-45CD-BC0A-A8CD0BE88FBA}">
            <x14:dataBar minLength="0" maxLength="100" border="1" negativeBarBorderColorSameAsPositive="0">
              <x14:cfvo type="autoMin"/>
              <x14:cfvo type="autoMax"/>
              <x14:borderColor rgb="FF008AEF"/>
              <x14:negativeFillColor rgb="FFFF0000"/>
              <x14:negativeBorderColor rgb="FFFF0000"/>
              <x14:axisColor rgb="FF000000"/>
            </x14:dataBar>
          </x14:cfRule>
          <xm:sqref>S167:S198 S200</xm:sqref>
        </x14:conditionalFormatting>
        <x14:conditionalFormatting xmlns:xm="http://schemas.microsoft.com/office/excel/2006/main">
          <x14:cfRule type="dataBar" id="{567D9AB6-36EA-4992-B430-A6EA2DC4B359}">
            <x14:dataBar minLength="0" maxLength="100" border="1" negativeBarBorderColorSameAsPositive="0">
              <x14:cfvo type="autoMin"/>
              <x14:cfvo type="autoMax"/>
              <x14:borderColor rgb="FF008AEF"/>
              <x14:negativeFillColor rgb="FFFF0000"/>
              <x14:negativeBorderColor rgb="FFFF0000"/>
              <x14:axisColor rgb="FF000000"/>
            </x14:dataBar>
          </x14:cfRule>
          <xm:sqref>R167:R198 R200</xm:sqref>
        </x14:conditionalFormatting>
        <x14:conditionalFormatting xmlns:xm="http://schemas.microsoft.com/office/excel/2006/main">
          <x14:cfRule type="dataBar" id="{FF4FF61E-99E8-42F8-98FD-29D9F081B957}">
            <x14:dataBar minLength="0" maxLength="100" border="1" negativeBarBorderColorSameAsPositive="0">
              <x14:cfvo type="autoMin"/>
              <x14:cfvo type="autoMax"/>
              <x14:borderColor rgb="FF008AEF"/>
              <x14:negativeFillColor rgb="FFFF0000"/>
              <x14:negativeBorderColor rgb="FFFF0000"/>
              <x14:axisColor rgb="FF000000"/>
            </x14:dataBar>
          </x14:cfRule>
          <xm:sqref>Q167:Q200</xm:sqref>
        </x14:conditionalFormatting>
        <x14:conditionalFormatting xmlns:xm="http://schemas.microsoft.com/office/excel/2006/main">
          <x14:cfRule type="dataBar" id="{67143F22-F27E-4170-AB96-011C2AD63B28}">
            <x14:dataBar minLength="0" maxLength="100" border="1" negativeBarBorderColorSameAsPositive="0">
              <x14:cfvo type="autoMin"/>
              <x14:cfvo type="autoMax"/>
              <x14:borderColor rgb="FF008AEF"/>
              <x14:negativeFillColor rgb="FFFF0000"/>
              <x14:negativeBorderColor rgb="FFFF0000"/>
              <x14:axisColor rgb="FF000000"/>
            </x14:dataBar>
          </x14:cfRule>
          <xm:sqref>P82</xm:sqref>
        </x14:conditionalFormatting>
        <x14:conditionalFormatting xmlns:xm="http://schemas.microsoft.com/office/excel/2006/main">
          <x14:cfRule type="dataBar" id="{8D3D5167-65D0-44E9-A5EA-20DC220067F1}">
            <x14:dataBar minLength="0" maxLength="100" border="1" negativeBarBorderColorSameAsPositive="0">
              <x14:cfvo type="autoMin"/>
              <x14:cfvo type="autoMax"/>
              <x14:borderColor rgb="FF008AEF"/>
              <x14:negativeFillColor rgb="FFFF0000"/>
              <x14:negativeBorderColor rgb="FFFF0000"/>
              <x14:axisColor rgb="FF000000"/>
            </x14:dataBar>
          </x14:cfRule>
          <xm:sqref>P122</xm:sqref>
        </x14:conditionalFormatting>
        <x14:conditionalFormatting xmlns:xm="http://schemas.microsoft.com/office/excel/2006/main">
          <x14:cfRule type="dataBar" id="{F7160EFD-5B92-4480-BF0B-53D7FEC8557D}">
            <x14:dataBar minLength="0" maxLength="100" border="1" negativeBarBorderColorSameAsPositive="0">
              <x14:cfvo type="autoMin"/>
              <x14:cfvo type="autoMax"/>
              <x14:borderColor rgb="FF008AEF"/>
              <x14:negativeFillColor rgb="FFFF0000"/>
              <x14:negativeBorderColor rgb="FFFF0000"/>
              <x14:axisColor rgb="FF000000"/>
            </x14:dataBar>
          </x14:cfRule>
          <xm:sqref>P162</xm:sqref>
        </x14:conditionalFormatting>
        <x14:conditionalFormatting xmlns:xm="http://schemas.microsoft.com/office/excel/2006/main">
          <x14:cfRule type="dataBar" id="{2F13315C-E153-4FF2-A34F-ECFCF5CECC10}">
            <x14:dataBar minLength="0" maxLength="100" border="1" negativeBarBorderColorSameAsPositive="0">
              <x14:cfvo type="autoMin"/>
              <x14:cfvo type="autoMax"/>
              <x14:borderColor rgb="FF008AEF"/>
              <x14:negativeFillColor rgb="FFFF0000"/>
              <x14:negativeBorderColor rgb="FFFF0000"/>
              <x14:axisColor rgb="FF000000"/>
            </x14:dataBar>
          </x14:cfRule>
          <xm:sqref>P201</xm:sqref>
        </x14:conditionalFormatting>
        <x14:conditionalFormatting xmlns:xm="http://schemas.microsoft.com/office/excel/2006/main">
          <x14:cfRule type="dataBar" id="{3B2E1B94-C16D-4B4F-9988-FAFB682F1413}">
            <x14:dataBar minLength="0" maxLength="100" border="1" negativeBarBorderColorSameAsPositive="0">
              <x14:cfvo type="autoMin"/>
              <x14:cfvo type="autoMax"/>
              <x14:borderColor rgb="FF008AEF"/>
              <x14:negativeFillColor rgb="FFFF0000"/>
              <x14:negativeBorderColor rgb="FFFF0000"/>
              <x14:axisColor rgb="FF000000"/>
            </x14:dataBar>
          </x14:cfRule>
          <xm:sqref>F82:O82</xm:sqref>
        </x14:conditionalFormatting>
        <x14:conditionalFormatting xmlns:xm="http://schemas.microsoft.com/office/excel/2006/main">
          <x14:cfRule type="dataBar" id="{A2218B4E-F290-4E1F-AB77-090DD013F99F}">
            <x14:dataBar minLength="0" maxLength="100" border="1" negativeBarBorderColorSameAsPositive="0">
              <x14:cfvo type="autoMin"/>
              <x14:cfvo type="autoMax"/>
              <x14:borderColor rgb="FF008AEF"/>
              <x14:negativeFillColor rgb="FFFF0000"/>
              <x14:negativeBorderColor rgb="FFFF0000"/>
              <x14:axisColor rgb="FF000000"/>
            </x14:dataBar>
          </x14:cfRule>
          <xm:sqref>F122:O122</xm:sqref>
        </x14:conditionalFormatting>
        <x14:conditionalFormatting xmlns:xm="http://schemas.microsoft.com/office/excel/2006/main">
          <x14:cfRule type="dataBar" id="{A2A3A0C5-C5C7-4254-AB09-937F7F3D546B}">
            <x14:dataBar minLength="0" maxLength="100" border="1" negativeBarBorderColorSameAsPositive="0">
              <x14:cfvo type="autoMin"/>
              <x14:cfvo type="autoMax"/>
              <x14:borderColor rgb="FF008AEF"/>
              <x14:negativeFillColor rgb="FFFF0000"/>
              <x14:negativeBorderColor rgb="FFFF0000"/>
              <x14:axisColor rgb="FF000000"/>
            </x14:dataBar>
          </x14:cfRule>
          <xm:sqref>F162:O162</xm:sqref>
        </x14:conditionalFormatting>
        <x14:conditionalFormatting xmlns:xm="http://schemas.microsoft.com/office/excel/2006/main">
          <x14:cfRule type="dataBar" id="{D593851F-B946-4E93-B12F-4E342D041C63}">
            <x14:dataBar minLength="0" maxLength="100" border="1" negativeBarBorderColorSameAsPositive="0">
              <x14:cfvo type="autoMin"/>
              <x14:cfvo type="autoMax"/>
              <x14:borderColor rgb="FF008AEF"/>
              <x14:negativeFillColor rgb="FFFF0000"/>
              <x14:negativeBorderColor rgb="FFFF0000"/>
              <x14:axisColor rgb="FF000000"/>
            </x14:dataBar>
          </x14:cfRule>
          <xm:sqref>F201:O201</xm:sqref>
        </x14:conditionalFormatting>
        <x14:conditionalFormatting xmlns:xm="http://schemas.microsoft.com/office/excel/2006/main">
          <x14:cfRule type="dataBar" id="{36BFD569-FC5A-46F4-A8B3-A1FF477ABC90}">
            <x14:dataBar minLength="0" maxLength="100" border="1" negativeBarBorderColorSameAsPositive="0">
              <x14:cfvo type="autoMin"/>
              <x14:cfvo type="autoMax"/>
              <x14:borderColor rgb="FF008AEF"/>
              <x14:negativeFillColor rgb="FFFF0000"/>
              <x14:negativeBorderColor rgb="FFFF0000"/>
              <x14:axisColor rgb="FF000000"/>
            </x14:dataBar>
          </x14:cfRule>
          <xm:sqref>S9:S40 S42</xm:sqref>
        </x14:conditionalFormatting>
        <x14:conditionalFormatting xmlns:xm="http://schemas.microsoft.com/office/excel/2006/main">
          <x14:cfRule type="dataBar" id="{DB9D82C5-23D5-41ED-A8CD-E7B3B7568B04}">
            <x14:dataBar minLength="0" maxLength="100" border="1" negativeBarBorderColorSameAsPositive="0">
              <x14:cfvo type="autoMin"/>
              <x14:cfvo type="autoMax"/>
              <x14:borderColor rgb="FF008AEF"/>
              <x14:negativeFillColor rgb="FFFF0000"/>
              <x14:negativeBorderColor rgb="FFFF0000"/>
              <x14:axisColor rgb="FF000000"/>
            </x14:dataBar>
          </x14:cfRule>
          <xm:sqref>R9:R40 R42</xm:sqref>
        </x14:conditionalFormatting>
        <x14:conditionalFormatting xmlns:xm="http://schemas.microsoft.com/office/excel/2006/main">
          <x14:cfRule type="dataBar" id="{5ED25274-393F-4FA7-9901-1EFB3900DA07}">
            <x14:dataBar minLength="0" maxLength="100" border="1" negativeBarBorderColorSameAsPositive="0">
              <x14:cfvo type="autoMin"/>
              <x14:cfvo type="autoMax"/>
              <x14:borderColor rgb="FF008AEF"/>
              <x14:negativeFillColor rgb="FFFF0000"/>
              <x14:negativeBorderColor rgb="FFFF0000"/>
              <x14:axisColor rgb="FF000000"/>
            </x14:dataBar>
          </x14:cfRule>
          <xm:sqref>Q41:Q42</xm:sqref>
        </x14:conditionalFormatting>
        <x14:conditionalFormatting xmlns:xm="http://schemas.microsoft.com/office/excel/2006/main">
          <x14:cfRule type="dataBar" id="{446EBF0E-675E-4784-A7C4-A765920466DD}">
            <x14:dataBar minLength="0" maxLength="100" border="1" negativeBarBorderColorSameAsPositive="0">
              <x14:cfvo type="autoMin"/>
              <x14:cfvo type="autoMax"/>
              <x14:borderColor rgb="FF008AEF"/>
              <x14:negativeFillColor rgb="FFFF0000"/>
              <x14:negativeBorderColor rgb="FFFF0000"/>
              <x14:axisColor rgb="FF000000"/>
            </x14:dataBar>
          </x14:cfRule>
          <xm:sqref>P43</xm:sqref>
        </x14:conditionalFormatting>
        <x14:conditionalFormatting xmlns:xm="http://schemas.microsoft.com/office/excel/2006/main">
          <x14:cfRule type="dataBar" id="{2502D306-864B-4A40-AB3F-001396F01197}">
            <x14:dataBar minLength="0" maxLength="100" border="1" negativeBarBorderColorSameAsPositive="0">
              <x14:cfvo type="autoMin"/>
              <x14:cfvo type="autoMax"/>
              <x14:borderColor rgb="FF008AEF"/>
              <x14:negativeFillColor rgb="FFFF0000"/>
              <x14:negativeBorderColor rgb="FFFF0000"/>
              <x14:axisColor rgb="FF000000"/>
            </x14:dataBar>
          </x14:cfRule>
          <xm:sqref>F43:O43</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 (2)'!F48:O48</xm:f>
              <xm:sqref>C48</xm:sqref>
            </x14:sparkline>
            <x14:sparkline>
              <xm:f>'Premiums_Non_Life (2)'!F49:O49</xm:f>
              <xm:sqref>C49</xm:sqref>
            </x14:sparkline>
            <x14:sparkline>
              <xm:f>'Premiums_Non_Life (2)'!F50:O50</xm:f>
              <xm:sqref>C50</xm:sqref>
            </x14:sparkline>
            <x14:sparkline>
              <xm:f>'Premiums_Non_Life (2)'!F51:O51</xm:f>
              <xm:sqref>C51</xm:sqref>
            </x14:sparkline>
            <x14:sparkline>
              <xm:f>'Premiums_Non_Life (2)'!F52:O52</xm:f>
              <xm:sqref>C52</xm:sqref>
            </x14:sparkline>
            <x14:sparkline>
              <xm:f>'Premiums_Non_Life (2)'!F53:O53</xm:f>
              <xm:sqref>C53</xm:sqref>
            </x14:sparkline>
            <x14:sparkline>
              <xm:f>'Premiums_Non_Life (2)'!F54:O54</xm:f>
              <xm:sqref>C54</xm:sqref>
            </x14:sparkline>
            <x14:sparkline>
              <xm:f>'Premiums_Non_Life (2)'!F55:O55</xm:f>
              <xm:sqref>C55</xm:sqref>
            </x14:sparkline>
            <x14:sparkline>
              <xm:f>'Premiums_Non_Life (2)'!F56:O56</xm:f>
              <xm:sqref>C56</xm:sqref>
            </x14:sparkline>
            <x14:sparkline>
              <xm:f>'Premiums_Non_Life (2)'!F57:O57</xm:f>
              <xm:sqref>C57</xm:sqref>
            </x14:sparkline>
            <x14:sparkline>
              <xm:f>'Premiums_Non_Life (2)'!F58:O58</xm:f>
              <xm:sqref>C58</xm:sqref>
            </x14:sparkline>
            <x14:sparkline>
              <xm:f>'Premiums_Non_Life (2)'!F59:O59</xm:f>
              <xm:sqref>C59</xm:sqref>
            </x14:sparkline>
            <x14:sparkline>
              <xm:f>'Premiums_Non_Life (2)'!F60:O60</xm:f>
              <xm:sqref>C60</xm:sqref>
            </x14:sparkline>
            <x14:sparkline>
              <xm:f>'Premiums_Non_Life (2)'!F61:O61</xm:f>
              <xm:sqref>C61</xm:sqref>
            </x14:sparkline>
            <x14:sparkline>
              <xm:f>'Premiums_Non_Life (2)'!F62:O62</xm:f>
              <xm:sqref>C62</xm:sqref>
            </x14:sparkline>
            <x14:sparkline>
              <xm:f>'Premiums_Non_Life (2)'!F63:O63</xm:f>
              <xm:sqref>C63</xm:sqref>
            </x14:sparkline>
            <x14:sparkline>
              <xm:f>'Premiums_Non_Life (2)'!F64:O64</xm:f>
              <xm:sqref>C64</xm:sqref>
            </x14:sparkline>
            <x14:sparkline>
              <xm:f>'Premiums_Non_Life (2)'!F65:O65</xm:f>
              <xm:sqref>C65</xm:sqref>
            </x14:sparkline>
            <x14:sparkline>
              <xm:f>'Premiums_Non_Life (2)'!F66:O66</xm:f>
              <xm:sqref>C66</xm:sqref>
            </x14:sparkline>
            <x14:sparkline>
              <xm:f>'Premiums_Non_Life (2)'!F67:O67</xm:f>
              <xm:sqref>C67</xm:sqref>
            </x14:sparkline>
            <x14:sparkline>
              <xm:f>'Premiums_Non_Life (2)'!F68:O68</xm:f>
              <xm:sqref>C68</xm:sqref>
            </x14:sparkline>
            <x14:sparkline>
              <xm:f>'Premiums_Non_Life (2)'!F69:O69</xm:f>
              <xm:sqref>C69</xm:sqref>
            </x14:sparkline>
            <x14:sparkline>
              <xm:f>'Premiums_Non_Life (2)'!F70:O70</xm:f>
              <xm:sqref>C70</xm:sqref>
            </x14:sparkline>
            <x14:sparkline>
              <xm:f>'Premiums_Non_Life (2)'!F71:O71</xm:f>
              <xm:sqref>C71</xm:sqref>
            </x14:sparkline>
            <x14:sparkline>
              <xm:f>'Premiums_Non_Life (2)'!F72:O72</xm:f>
              <xm:sqref>C72</xm:sqref>
            </x14:sparkline>
            <x14:sparkline>
              <xm:f>'Premiums_Non_Life (2)'!F73:O73</xm:f>
              <xm:sqref>C73</xm:sqref>
            </x14:sparkline>
            <x14:sparkline>
              <xm:f>'Premiums_Non_Life (2)'!F74:O74</xm:f>
              <xm:sqref>C74</xm:sqref>
            </x14:sparkline>
            <x14:sparkline>
              <xm:f>'Premiums_Non_Life (2)'!F75:O75</xm:f>
              <xm:sqref>C75</xm:sqref>
            </x14:sparkline>
            <x14:sparkline>
              <xm:f>'Premiums_Non_Life (2)'!F76:O76</xm:f>
              <xm:sqref>C76</xm:sqref>
            </x14:sparkline>
            <x14:sparkline>
              <xm:f>'Premiums_Non_Life (2)'!F77:O77</xm:f>
              <xm:sqref>C77</xm:sqref>
            </x14:sparkline>
            <x14:sparkline>
              <xm:f>'Premiums_Non_Life (2)'!F78:O78</xm:f>
              <xm:sqref>C78</xm:sqref>
            </x14:sparkline>
            <x14:sparkline>
              <xm:f>'Premiums_Non_Life (2)'!F79:O79</xm:f>
              <xm:sqref>C79</xm:sqref>
            </x14:sparkline>
            <x14:sparkline>
              <xm:f>'Premiums_Non_Life (2)'!F80:O80</xm:f>
              <xm:sqref>C80</xm:sqref>
            </x14:sparkline>
            <x14:sparkline>
              <xm:f>'Premiums_Non_Life (2)'!F81:O81</xm:f>
              <xm:sqref>C81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 (2)'!F9:O9</xm:f>
              <xm:sqref>C9</xm:sqref>
            </x14:sparkline>
            <x14:sparkline>
              <xm:f>'Premiums_Non_Life (2)'!F10:O10</xm:f>
              <xm:sqref>C10</xm:sqref>
            </x14:sparkline>
            <x14:sparkline>
              <xm:f>'Premiums_Non_Life (2)'!F11:O11</xm:f>
              <xm:sqref>C11</xm:sqref>
            </x14:sparkline>
            <x14:sparkline>
              <xm:f>'Premiums_Non_Life (2)'!F12:O12</xm:f>
              <xm:sqref>C12</xm:sqref>
            </x14:sparkline>
            <x14:sparkline>
              <xm:f>'Premiums_Non_Life (2)'!F13:O13</xm:f>
              <xm:sqref>C13</xm:sqref>
            </x14:sparkline>
            <x14:sparkline>
              <xm:f>'Premiums_Non_Life (2)'!F14:O14</xm:f>
              <xm:sqref>C14</xm:sqref>
            </x14:sparkline>
            <x14:sparkline>
              <xm:f>'Premiums_Non_Life (2)'!F15:O15</xm:f>
              <xm:sqref>C15</xm:sqref>
            </x14:sparkline>
            <x14:sparkline>
              <xm:f>'Premiums_Non_Life (2)'!F16:O16</xm:f>
              <xm:sqref>C16</xm:sqref>
            </x14:sparkline>
            <x14:sparkline>
              <xm:f>'Premiums_Non_Life (2)'!F17:O17</xm:f>
              <xm:sqref>C17</xm:sqref>
            </x14:sparkline>
            <x14:sparkline>
              <xm:f>'Premiums_Non_Life (2)'!F18:O18</xm:f>
              <xm:sqref>C18</xm:sqref>
            </x14:sparkline>
            <x14:sparkline>
              <xm:f>'Premiums_Non_Life (2)'!F19:O19</xm:f>
              <xm:sqref>C19</xm:sqref>
            </x14:sparkline>
            <x14:sparkline>
              <xm:f>'Premiums_Non_Life (2)'!F20:O20</xm:f>
              <xm:sqref>C20</xm:sqref>
            </x14:sparkline>
            <x14:sparkline>
              <xm:f>'Premiums_Non_Life (2)'!F21:O21</xm:f>
              <xm:sqref>C21</xm:sqref>
            </x14:sparkline>
            <x14:sparkline>
              <xm:f>'Premiums_Non_Life (2)'!F22:O22</xm:f>
              <xm:sqref>C22</xm:sqref>
            </x14:sparkline>
            <x14:sparkline>
              <xm:f>'Premiums_Non_Life (2)'!F23:O23</xm:f>
              <xm:sqref>C23</xm:sqref>
            </x14:sparkline>
            <x14:sparkline>
              <xm:f>'Premiums_Non_Life (2)'!F24:O24</xm:f>
              <xm:sqref>C24</xm:sqref>
            </x14:sparkline>
            <x14:sparkline>
              <xm:f>'Premiums_Non_Life (2)'!F25:O25</xm:f>
              <xm:sqref>C25</xm:sqref>
            </x14:sparkline>
            <x14:sparkline>
              <xm:f>'Premiums_Non_Life (2)'!F26:O26</xm:f>
              <xm:sqref>C26</xm:sqref>
            </x14:sparkline>
            <x14:sparkline>
              <xm:f>'Premiums_Non_Life (2)'!F27:O27</xm:f>
              <xm:sqref>C27</xm:sqref>
            </x14:sparkline>
            <x14:sparkline>
              <xm:f>'Premiums_Non_Life (2)'!F28:O28</xm:f>
              <xm:sqref>C28</xm:sqref>
            </x14:sparkline>
            <x14:sparkline>
              <xm:f>'Premiums_Non_Life (2)'!F29:O29</xm:f>
              <xm:sqref>C29</xm:sqref>
            </x14:sparkline>
            <x14:sparkline>
              <xm:f>'Premiums_Non_Life (2)'!F30:O30</xm:f>
              <xm:sqref>C30</xm:sqref>
            </x14:sparkline>
            <x14:sparkline>
              <xm:f>'Premiums_Non_Life (2)'!F31:O31</xm:f>
              <xm:sqref>C31</xm:sqref>
            </x14:sparkline>
            <x14:sparkline>
              <xm:f>'Premiums_Non_Life (2)'!F32:O32</xm:f>
              <xm:sqref>C32</xm:sqref>
            </x14:sparkline>
            <x14:sparkline>
              <xm:f>'Premiums_Non_Life (2)'!F33:O33</xm:f>
              <xm:sqref>C33</xm:sqref>
            </x14:sparkline>
            <x14:sparkline>
              <xm:f>'Premiums_Non_Life (2)'!F34:O34</xm:f>
              <xm:sqref>C34</xm:sqref>
            </x14:sparkline>
            <x14:sparkline>
              <xm:f>'Premiums_Non_Life (2)'!F35:O35</xm:f>
              <xm:sqref>C35</xm:sqref>
            </x14:sparkline>
            <x14:sparkline>
              <xm:f>'Premiums_Non_Life (2)'!F36:O36</xm:f>
              <xm:sqref>C36</xm:sqref>
            </x14:sparkline>
            <x14:sparkline>
              <xm:f>'Premiums_Non_Life (2)'!F37:O37</xm:f>
              <xm:sqref>C37</xm:sqref>
            </x14:sparkline>
            <x14:sparkline>
              <xm:f>'Premiums_Non_Life (2)'!F38:O38</xm:f>
              <xm:sqref>C38</xm:sqref>
            </x14:sparkline>
            <x14:sparkline>
              <xm:f>'Premiums_Non_Life (2)'!F39:O39</xm:f>
              <xm:sqref>C39</xm:sqref>
            </x14:sparkline>
            <x14:sparkline>
              <xm:f>'Premiums_Non_Life (2)'!F40:O40</xm:f>
              <xm:sqref>C40</xm:sqref>
            </x14:sparkline>
            <x14:sparkline>
              <xm:f>'Premiums_Non_Life (2)'!F41:O41</xm:f>
              <xm:sqref>C41</xm:sqref>
            </x14:sparkline>
            <x14:sparkline>
              <xm:f>'Premiums_Non_Life (2)'!F42:O42</xm:f>
              <xm:sqref>C42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 (2)'!H167:O167</xm:f>
              <xm:sqref>C167</xm:sqref>
            </x14:sparkline>
            <x14:sparkline>
              <xm:f>'Premiums_Non_Life (2)'!H168:O168</xm:f>
              <xm:sqref>C168</xm:sqref>
            </x14:sparkline>
            <x14:sparkline>
              <xm:f>'Premiums_Non_Life (2)'!H169:O169</xm:f>
              <xm:sqref>C169</xm:sqref>
            </x14:sparkline>
            <x14:sparkline>
              <xm:f>'Premiums_Non_Life (2)'!H170:O170</xm:f>
              <xm:sqref>C170</xm:sqref>
            </x14:sparkline>
            <x14:sparkline>
              <xm:f>'Premiums_Non_Life (2)'!H171:O171</xm:f>
              <xm:sqref>C171</xm:sqref>
            </x14:sparkline>
            <x14:sparkline>
              <xm:f>'Premiums_Non_Life (2)'!H172:O172</xm:f>
              <xm:sqref>C172</xm:sqref>
            </x14:sparkline>
            <x14:sparkline>
              <xm:f>'Premiums_Non_Life (2)'!H173:O173</xm:f>
              <xm:sqref>C173</xm:sqref>
            </x14:sparkline>
            <x14:sparkline>
              <xm:f>'Premiums_Non_Life (2)'!H174:O174</xm:f>
              <xm:sqref>C174</xm:sqref>
            </x14:sparkline>
            <x14:sparkline>
              <xm:f>'Premiums_Non_Life (2)'!H175:O175</xm:f>
              <xm:sqref>C175</xm:sqref>
            </x14:sparkline>
            <x14:sparkline>
              <xm:f>'Premiums_Non_Life (2)'!H176:O176</xm:f>
              <xm:sqref>C176</xm:sqref>
            </x14:sparkline>
            <x14:sparkline>
              <xm:f>'Premiums_Non_Life (2)'!H177:O177</xm:f>
              <xm:sqref>C177</xm:sqref>
            </x14:sparkline>
            <x14:sparkline>
              <xm:f>'Premiums_Non_Life (2)'!H178:O178</xm:f>
              <xm:sqref>C178</xm:sqref>
            </x14:sparkline>
            <x14:sparkline>
              <xm:f>'Premiums_Non_Life (2)'!H179:O179</xm:f>
              <xm:sqref>C179</xm:sqref>
            </x14:sparkline>
            <x14:sparkline>
              <xm:f>'Premiums_Non_Life (2)'!H180:O180</xm:f>
              <xm:sqref>C180</xm:sqref>
            </x14:sparkline>
            <x14:sparkline>
              <xm:f>'Premiums_Non_Life (2)'!H181:O181</xm:f>
              <xm:sqref>C181</xm:sqref>
            </x14:sparkline>
            <x14:sparkline>
              <xm:f>'Premiums_Non_Life (2)'!H182:O182</xm:f>
              <xm:sqref>C182</xm:sqref>
            </x14:sparkline>
            <x14:sparkline>
              <xm:f>'Premiums_Non_Life (2)'!H183:O183</xm:f>
              <xm:sqref>C183</xm:sqref>
            </x14:sparkline>
            <x14:sparkline>
              <xm:f>'Premiums_Non_Life (2)'!H184:O184</xm:f>
              <xm:sqref>C184</xm:sqref>
            </x14:sparkline>
            <x14:sparkline>
              <xm:f>'Premiums_Non_Life (2)'!H185:O185</xm:f>
              <xm:sqref>C185</xm:sqref>
            </x14:sparkline>
            <x14:sparkline>
              <xm:f>'Premiums_Non_Life (2)'!H186:O186</xm:f>
              <xm:sqref>C186</xm:sqref>
            </x14:sparkline>
            <x14:sparkline>
              <xm:f>'Premiums_Non_Life (2)'!H187:O187</xm:f>
              <xm:sqref>C187</xm:sqref>
            </x14:sparkline>
            <x14:sparkline>
              <xm:f>'Premiums_Non_Life (2)'!H188:O188</xm:f>
              <xm:sqref>C188</xm:sqref>
            </x14:sparkline>
            <x14:sparkline>
              <xm:f>'Premiums_Non_Life (2)'!H189:O189</xm:f>
              <xm:sqref>C189</xm:sqref>
            </x14:sparkline>
            <x14:sparkline>
              <xm:f>'Premiums_Non_Life (2)'!H190:O190</xm:f>
              <xm:sqref>C190</xm:sqref>
            </x14:sparkline>
            <x14:sparkline>
              <xm:f>'Premiums_Non_Life (2)'!H191:O191</xm:f>
              <xm:sqref>C191</xm:sqref>
            </x14:sparkline>
            <x14:sparkline>
              <xm:f>'Premiums_Non_Life (2)'!H192:O192</xm:f>
              <xm:sqref>C192</xm:sqref>
            </x14:sparkline>
            <x14:sparkline>
              <xm:f>'Premiums_Non_Life (2)'!H193:O193</xm:f>
              <xm:sqref>C193</xm:sqref>
            </x14:sparkline>
            <x14:sparkline>
              <xm:f>'Premiums_Non_Life (2)'!H194:O194</xm:f>
              <xm:sqref>C194</xm:sqref>
            </x14:sparkline>
            <x14:sparkline>
              <xm:f>'Premiums_Non_Life (2)'!H195:O195</xm:f>
              <xm:sqref>C195</xm:sqref>
            </x14:sparkline>
            <x14:sparkline>
              <xm:f>'Premiums_Non_Life (2)'!H196:O196</xm:f>
              <xm:sqref>C196</xm:sqref>
            </x14:sparkline>
            <x14:sparkline>
              <xm:f>'Premiums_Non_Life (2)'!H197:O197</xm:f>
              <xm:sqref>C197</xm:sqref>
            </x14:sparkline>
            <x14:sparkline>
              <xm:f>'Premiums_Non_Life (2)'!H198:O198</xm:f>
              <xm:sqref>C198</xm:sqref>
            </x14:sparkline>
            <x14:sparkline>
              <xm:f>'Premiums_Non_Life (2)'!H199:O199</xm:f>
              <xm:sqref>C199</xm:sqref>
            </x14:sparkline>
            <x14:sparkline>
              <xm:f>'Premiums_Non_Life (2)'!H200:O200</xm:f>
              <xm:sqref>C200</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 (2)'!H128:O128</xm:f>
              <xm:sqref>C128</xm:sqref>
            </x14:sparkline>
            <x14:sparkline>
              <xm:f>'Premiums_Non_Life (2)'!H129:O129</xm:f>
              <xm:sqref>C129</xm:sqref>
            </x14:sparkline>
            <x14:sparkline>
              <xm:f>'Premiums_Non_Life (2)'!H130:O130</xm:f>
              <xm:sqref>C130</xm:sqref>
            </x14:sparkline>
            <x14:sparkline>
              <xm:f>'Premiums_Non_Life (2)'!H131:O131</xm:f>
              <xm:sqref>C131</xm:sqref>
            </x14:sparkline>
            <x14:sparkline>
              <xm:f>'Premiums_Non_Life (2)'!H132:O132</xm:f>
              <xm:sqref>C132</xm:sqref>
            </x14:sparkline>
            <x14:sparkline>
              <xm:f>'Premiums_Non_Life (2)'!H133:O133</xm:f>
              <xm:sqref>C133</xm:sqref>
            </x14:sparkline>
            <x14:sparkline>
              <xm:f>'Premiums_Non_Life (2)'!H134:O134</xm:f>
              <xm:sqref>C134</xm:sqref>
            </x14:sparkline>
            <x14:sparkline>
              <xm:f>'Premiums_Non_Life (2)'!H135:O135</xm:f>
              <xm:sqref>C135</xm:sqref>
            </x14:sparkline>
            <x14:sparkline>
              <xm:f>'Premiums_Non_Life (2)'!H136:O136</xm:f>
              <xm:sqref>C136</xm:sqref>
            </x14:sparkline>
            <x14:sparkline>
              <xm:f>'Premiums_Non_Life (2)'!H137:O137</xm:f>
              <xm:sqref>C137</xm:sqref>
            </x14:sparkline>
            <x14:sparkline>
              <xm:f>'Premiums_Non_Life (2)'!H138:O138</xm:f>
              <xm:sqref>C138</xm:sqref>
            </x14:sparkline>
            <x14:sparkline>
              <xm:f>'Premiums_Non_Life (2)'!H139:O139</xm:f>
              <xm:sqref>C139</xm:sqref>
            </x14:sparkline>
            <x14:sparkline>
              <xm:f>'Premiums_Non_Life (2)'!H140:O140</xm:f>
              <xm:sqref>C140</xm:sqref>
            </x14:sparkline>
            <x14:sparkline>
              <xm:f>'Premiums_Non_Life (2)'!H141:O141</xm:f>
              <xm:sqref>C141</xm:sqref>
            </x14:sparkline>
            <x14:sparkline>
              <xm:f>'Premiums_Non_Life (2)'!H142:O142</xm:f>
              <xm:sqref>C142</xm:sqref>
            </x14:sparkline>
            <x14:sparkline>
              <xm:f>'Premiums_Non_Life (2)'!H143:O143</xm:f>
              <xm:sqref>C143</xm:sqref>
            </x14:sparkline>
            <x14:sparkline>
              <xm:f>'Premiums_Non_Life (2)'!H144:O144</xm:f>
              <xm:sqref>C144</xm:sqref>
            </x14:sparkline>
            <x14:sparkline>
              <xm:f>'Premiums_Non_Life (2)'!H145:O145</xm:f>
              <xm:sqref>C145</xm:sqref>
            </x14:sparkline>
            <x14:sparkline>
              <xm:f>'Premiums_Non_Life (2)'!H146:O146</xm:f>
              <xm:sqref>C146</xm:sqref>
            </x14:sparkline>
            <x14:sparkline>
              <xm:f>'Premiums_Non_Life (2)'!H147:O147</xm:f>
              <xm:sqref>C147</xm:sqref>
            </x14:sparkline>
            <x14:sparkline>
              <xm:f>'Premiums_Non_Life (2)'!H148:O148</xm:f>
              <xm:sqref>C148</xm:sqref>
            </x14:sparkline>
            <x14:sparkline>
              <xm:f>'Premiums_Non_Life (2)'!H149:O149</xm:f>
              <xm:sqref>C149</xm:sqref>
            </x14:sparkline>
            <x14:sparkline>
              <xm:f>'Premiums_Non_Life (2)'!H150:O150</xm:f>
              <xm:sqref>C150</xm:sqref>
            </x14:sparkline>
            <x14:sparkline>
              <xm:f>'Premiums_Non_Life (2)'!H151:O151</xm:f>
              <xm:sqref>C151</xm:sqref>
            </x14:sparkline>
            <x14:sparkline>
              <xm:f>'Premiums_Non_Life (2)'!H152:O152</xm:f>
              <xm:sqref>C152</xm:sqref>
            </x14:sparkline>
            <x14:sparkline>
              <xm:f>'Premiums_Non_Life (2)'!H153:O153</xm:f>
              <xm:sqref>C153</xm:sqref>
            </x14:sparkline>
            <x14:sparkline>
              <xm:f>'Premiums_Non_Life (2)'!H154:O154</xm:f>
              <xm:sqref>C154</xm:sqref>
            </x14:sparkline>
            <x14:sparkline>
              <xm:f>'Premiums_Non_Life (2)'!H155:O155</xm:f>
              <xm:sqref>C155</xm:sqref>
            </x14:sparkline>
            <x14:sparkline>
              <xm:f>'Premiums_Non_Life (2)'!H156:O156</xm:f>
              <xm:sqref>C156</xm:sqref>
            </x14:sparkline>
            <x14:sparkline>
              <xm:f>'Premiums_Non_Life (2)'!H157:O157</xm:f>
              <xm:sqref>C157</xm:sqref>
            </x14:sparkline>
            <x14:sparkline>
              <xm:f>'Premiums_Non_Life (2)'!H158:O158</xm:f>
              <xm:sqref>C158</xm:sqref>
            </x14:sparkline>
            <x14:sparkline>
              <xm:f>'Premiums_Non_Life (2)'!H159:O159</xm:f>
              <xm:sqref>C159</xm:sqref>
            </x14:sparkline>
            <x14:sparkline>
              <xm:f>'Premiums_Non_Life (2)'!H160:O160</xm:f>
              <xm:sqref>C160</xm:sqref>
            </x14:sparkline>
            <x14:sparkline>
              <xm:f>'Premiums_Non_Life (2)'!H161:O161</xm:f>
              <xm:sqref>C161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'Premiums_Non_Life (2)'!F88:O88</xm:f>
              <xm:sqref>C88</xm:sqref>
            </x14:sparkline>
            <x14:sparkline>
              <xm:f>'Premiums_Non_Life (2)'!F89:O89</xm:f>
              <xm:sqref>C89</xm:sqref>
            </x14:sparkline>
            <x14:sparkline>
              <xm:f>'Premiums_Non_Life (2)'!F90:O90</xm:f>
              <xm:sqref>C90</xm:sqref>
            </x14:sparkline>
            <x14:sparkline>
              <xm:f>'Premiums_Non_Life (2)'!F91:O91</xm:f>
              <xm:sqref>C91</xm:sqref>
            </x14:sparkline>
            <x14:sparkline>
              <xm:f>'Premiums_Non_Life (2)'!F92:O92</xm:f>
              <xm:sqref>C92</xm:sqref>
            </x14:sparkline>
            <x14:sparkline>
              <xm:f>'Premiums_Non_Life (2)'!F93:O93</xm:f>
              <xm:sqref>C93</xm:sqref>
            </x14:sparkline>
            <x14:sparkline>
              <xm:f>'Premiums_Non_Life (2)'!F94:O94</xm:f>
              <xm:sqref>C94</xm:sqref>
            </x14:sparkline>
            <x14:sparkline>
              <xm:f>'Premiums_Non_Life (2)'!F95:O95</xm:f>
              <xm:sqref>C95</xm:sqref>
            </x14:sparkline>
            <x14:sparkline>
              <xm:f>'Premiums_Non_Life (2)'!F96:O96</xm:f>
              <xm:sqref>C96</xm:sqref>
            </x14:sparkline>
            <x14:sparkline>
              <xm:f>'Premiums_Non_Life (2)'!F97:O97</xm:f>
              <xm:sqref>C97</xm:sqref>
            </x14:sparkline>
            <x14:sparkline>
              <xm:f>'Premiums_Non_Life (2)'!F98:O98</xm:f>
              <xm:sqref>C98</xm:sqref>
            </x14:sparkline>
            <x14:sparkline>
              <xm:f>'Premiums_Non_Life (2)'!F99:O99</xm:f>
              <xm:sqref>C99</xm:sqref>
            </x14:sparkline>
            <x14:sparkline>
              <xm:f>'Premiums_Non_Life (2)'!F100:O100</xm:f>
              <xm:sqref>C100</xm:sqref>
            </x14:sparkline>
            <x14:sparkline>
              <xm:f>'Premiums_Non_Life (2)'!F101:O101</xm:f>
              <xm:sqref>C101</xm:sqref>
            </x14:sparkline>
            <x14:sparkline>
              <xm:f>'Premiums_Non_Life (2)'!F102:O102</xm:f>
              <xm:sqref>C102</xm:sqref>
            </x14:sparkline>
            <x14:sparkline>
              <xm:f>'Premiums_Non_Life (2)'!F103:O103</xm:f>
              <xm:sqref>C103</xm:sqref>
            </x14:sparkline>
            <x14:sparkline>
              <xm:f>'Premiums_Non_Life (2)'!F104:O104</xm:f>
              <xm:sqref>C104</xm:sqref>
            </x14:sparkline>
            <x14:sparkline>
              <xm:f>'Premiums_Non_Life (2)'!F105:O105</xm:f>
              <xm:sqref>C105</xm:sqref>
            </x14:sparkline>
            <x14:sparkline>
              <xm:f>'Premiums_Non_Life (2)'!F106:O106</xm:f>
              <xm:sqref>C106</xm:sqref>
            </x14:sparkline>
            <x14:sparkline>
              <xm:f>'Premiums_Non_Life (2)'!F107:O107</xm:f>
              <xm:sqref>C107</xm:sqref>
            </x14:sparkline>
            <x14:sparkline>
              <xm:f>'Premiums_Non_Life (2)'!F108:O108</xm:f>
              <xm:sqref>C108</xm:sqref>
            </x14:sparkline>
            <x14:sparkline>
              <xm:f>'Premiums_Non_Life (2)'!F109:O109</xm:f>
              <xm:sqref>C109</xm:sqref>
            </x14:sparkline>
            <x14:sparkline>
              <xm:f>'Premiums_Non_Life (2)'!F110:O110</xm:f>
              <xm:sqref>C110</xm:sqref>
            </x14:sparkline>
            <x14:sparkline>
              <xm:f>'Premiums_Non_Life (2)'!F111:O111</xm:f>
              <xm:sqref>C111</xm:sqref>
            </x14:sparkline>
            <x14:sparkline>
              <xm:f>'Premiums_Non_Life (2)'!F112:O112</xm:f>
              <xm:sqref>C112</xm:sqref>
            </x14:sparkline>
            <x14:sparkline>
              <xm:f>'Premiums_Non_Life (2)'!F113:O113</xm:f>
              <xm:sqref>C113</xm:sqref>
            </x14:sparkline>
            <x14:sparkline>
              <xm:f>'Premiums_Non_Life (2)'!F114:O114</xm:f>
              <xm:sqref>C114</xm:sqref>
            </x14:sparkline>
            <x14:sparkline>
              <xm:f>'Premiums_Non_Life (2)'!F115:O115</xm:f>
              <xm:sqref>C115</xm:sqref>
            </x14:sparkline>
            <x14:sparkline>
              <xm:f>'Premiums_Non_Life (2)'!F116:O116</xm:f>
              <xm:sqref>C116</xm:sqref>
            </x14:sparkline>
            <x14:sparkline>
              <xm:f>'Premiums_Non_Life (2)'!F117:O117</xm:f>
              <xm:sqref>C117</xm:sqref>
            </x14:sparkline>
            <x14:sparkline>
              <xm:f>'Premiums_Non_Life (2)'!F118:O118</xm:f>
              <xm:sqref>C118</xm:sqref>
            </x14:sparkline>
            <x14:sparkline>
              <xm:f>'Premiums_Non_Life (2)'!F119:O119</xm:f>
              <xm:sqref>C119</xm:sqref>
            </x14:sparkline>
            <x14:sparkline>
              <xm:f>'Premiums_Non_Life (2)'!F120:O120</xm:f>
              <xm:sqref>C120</xm:sqref>
            </x14:sparkline>
            <x14:sparkline>
              <xm:f>'Premiums_Non_Life (2)'!F121:O121</xm:f>
              <xm:sqref>C121</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499984740745262"/>
    <pageSetUpPr fitToPage="1"/>
  </sheetPr>
  <dimension ref="C2:AH349"/>
  <sheetViews>
    <sheetView showGridLines="0" zoomScale="80" zoomScaleNormal="80" workbookViewId="0">
      <pane xSplit="5" ySplit="4" topLeftCell="F5" activePane="bottomRight" state="frozen"/>
      <selection pane="topRight" activeCell="F1" sqref="F1"/>
      <selection pane="bottomLeft" activeCell="A5" sqref="A5"/>
      <selection pane="bottomRight" activeCell="J27" sqref="J27"/>
    </sheetView>
  </sheetViews>
  <sheetFormatPr defaultRowHeight="10.5" x14ac:dyDescent="0.15"/>
  <cols>
    <col min="4" max="4" width="14.42578125" customWidth="1"/>
    <col min="5" max="5" width="12" customWidth="1"/>
    <col min="6" max="17" width="20.140625" customWidth="1"/>
    <col min="18" max="18" width="20.85546875" customWidth="1"/>
    <col min="19" max="19" width="20.140625" customWidth="1"/>
    <col min="34" max="34" width="0" hidden="1" customWidth="1"/>
  </cols>
  <sheetData>
    <row r="2" spans="3:34" ht="18.75" x14ac:dyDescent="0.15">
      <c r="E2" s="1" t="s">
        <v>45</v>
      </c>
      <c r="H2" s="16"/>
      <c r="I2" s="16"/>
    </row>
    <row r="3" spans="3:34" ht="18.75" x14ac:dyDescent="0.15">
      <c r="C3" s="277" t="s">
        <v>49</v>
      </c>
      <c r="D3" s="277"/>
      <c r="E3" s="277"/>
      <c r="F3" s="275" t="s">
        <v>188</v>
      </c>
      <c r="G3" s="275"/>
      <c r="H3" s="275"/>
      <c r="I3" s="275"/>
      <c r="J3" s="275"/>
      <c r="K3" s="275"/>
      <c r="L3" s="275"/>
      <c r="M3" s="275"/>
      <c r="N3" s="275"/>
      <c r="O3" s="275"/>
      <c r="P3" s="276"/>
    </row>
    <row r="4" spans="3:34" x14ac:dyDescent="0.15">
      <c r="O4" s="78"/>
    </row>
    <row r="5" spans="3:34" x14ac:dyDescent="0.15">
      <c r="O5" s="78"/>
    </row>
    <row r="6" spans="3:34" ht="18.75" x14ac:dyDescent="0.15">
      <c r="C6" s="264" t="s">
        <v>214</v>
      </c>
      <c r="D6" s="265"/>
      <c r="E6" s="284" t="s">
        <v>219</v>
      </c>
      <c r="F6" s="285"/>
      <c r="G6" s="285"/>
      <c r="H6" s="285"/>
      <c r="I6" s="285"/>
      <c r="J6" s="285"/>
      <c r="K6" s="285"/>
      <c r="L6" s="285"/>
      <c r="M6" s="285"/>
      <c r="N6" s="285"/>
      <c r="O6" s="285"/>
      <c r="P6" s="286"/>
    </row>
    <row r="7" spans="3:34" ht="15" x14ac:dyDescent="0.15">
      <c r="C7" s="262" t="s">
        <v>93</v>
      </c>
      <c r="D7" s="263"/>
      <c r="E7" s="43">
        <v>1</v>
      </c>
      <c r="F7" s="44">
        <v>2004</v>
      </c>
      <c r="G7" s="44">
        <f t="shared" ref="G7:P7" si="0">F7+1</f>
        <v>2005</v>
      </c>
      <c r="H7" s="44">
        <f t="shared" si="0"/>
        <v>2006</v>
      </c>
      <c r="I7" s="44">
        <f t="shared" si="0"/>
        <v>2007</v>
      </c>
      <c r="J7" s="44">
        <f t="shared" si="0"/>
        <v>2008</v>
      </c>
      <c r="K7" s="44">
        <f t="shared" si="0"/>
        <v>2009</v>
      </c>
      <c r="L7" s="44">
        <f t="shared" si="0"/>
        <v>2010</v>
      </c>
      <c r="M7" s="44">
        <f t="shared" si="0"/>
        <v>2011</v>
      </c>
      <c r="N7" s="44">
        <f t="shared" si="0"/>
        <v>2012</v>
      </c>
      <c r="O7" s="120">
        <f t="shared" si="0"/>
        <v>2013</v>
      </c>
      <c r="P7" s="120">
        <f t="shared" si="0"/>
        <v>2014</v>
      </c>
      <c r="Q7" s="46" t="s">
        <v>82</v>
      </c>
      <c r="R7" s="47" t="s">
        <v>83</v>
      </c>
      <c r="S7" s="46" t="s">
        <v>84</v>
      </c>
    </row>
    <row r="8" spans="3:34" ht="15" x14ac:dyDescent="0.25">
      <c r="C8" s="256"/>
      <c r="D8" s="257"/>
      <c r="E8" s="45" t="s">
        <v>0</v>
      </c>
      <c r="F8" s="73">
        <f>IF($C$3="National Currency",IF(B.Premiums_Bkdn_DATA!E7=0,0,B.Premiums_Bkdn_DATA!E7),IF($C$3="Current Exchange rate",IF(B.Premiums_Bkdn_DATA!E7=0,0,B.Premiums_Bkdn_DATA!E7/ECO!O10),IF($C$3="Constant Exchange rate",IF(B.Premiums_Bkdn_DATA!E7=0,0,B.Premiums_Bkdn_DATA!E7/ECO!O45))))</f>
        <v>2745</v>
      </c>
      <c r="G8" s="73">
        <f>IF($C$3="National Currency",IF(B.Premiums_Bkdn_DATA!F7=0,0,B.Premiums_Bkdn_DATA!F7),IF($C$3="Current Exchange rate",IF(B.Premiums_Bkdn_DATA!F7=0,0,B.Premiums_Bkdn_DATA!F7/ECO!P10),IF($C$3="Constant Exchange rate",IF(B.Premiums_Bkdn_DATA!F7=0,0,B.Premiums_Bkdn_DATA!F7/ECO!P45))))</f>
        <v>2841</v>
      </c>
      <c r="H8" s="73">
        <f>IF($C$3="National Currency",IF(B.Premiums_Bkdn_DATA!G7=0,0,B.Premiums_Bkdn_DATA!G7),IF($C$3="Current Exchange rate",IF(B.Premiums_Bkdn_DATA!G7=0,0,B.Premiums_Bkdn_DATA!G7/ECO!Q10),IF($C$3="Constant Exchange rate",IF(B.Premiums_Bkdn_DATA!G7=0,0,B.Premiums_Bkdn_DATA!G7/ECO!Q45))))</f>
        <v>2883</v>
      </c>
      <c r="I8" s="73">
        <f>IF($C$3="National Currency",IF(B.Premiums_Bkdn_DATA!H7=0,0,B.Premiums_Bkdn_DATA!H7),IF($C$3="Current Exchange rate",IF(B.Premiums_Bkdn_DATA!H7=0,0,B.Premiums_Bkdn_DATA!H7/ECO!R10),IF($C$3="Constant Exchange rate",IF(B.Premiums_Bkdn_DATA!H7=0,0,B.Premiums_Bkdn_DATA!H7/ECO!R45))))</f>
        <v>2884</v>
      </c>
      <c r="J8" s="73">
        <f>IF($C$3="National Currency",IF(B.Premiums_Bkdn_DATA!I7=0,0,B.Premiums_Bkdn_DATA!I7),IF($C$3="Current Exchange rate",IF(B.Premiums_Bkdn_DATA!I7=0,0,B.Premiums_Bkdn_DATA!I7/ECO!S10),IF($C$3="Constant Exchange rate",IF(B.Premiums_Bkdn_DATA!I7=0,0,B.Premiums_Bkdn_DATA!I7/ECO!S45))))</f>
        <v>2853</v>
      </c>
      <c r="K8" s="73">
        <f>IF($C$3="National Currency",IF(B.Premiums_Bkdn_DATA!J7=0,0,B.Premiums_Bkdn_DATA!J7),IF($C$3="Current Exchange rate",IF(B.Premiums_Bkdn_DATA!J7=0,0,B.Premiums_Bkdn_DATA!J7/ECO!T10),IF($C$3="Constant Exchange rate",IF(B.Premiums_Bkdn_DATA!J7=0,0,B.Premiums_Bkdn_DATA!J7/ECO!T45))))</f>
        <v>2818</v>
      </c>
      <c r="L8" s="73">
        <f>IF($C$3="National Currency",IF(B.Premiums_Bkdn_DATA!K7=0,0,B.Premiums_Bkdn_DATA!K7),IF($C$3="Current Exchange rate",IF(B.Premiums_Bkdn_DATA!K7=0,0,B.Premiums_Bkdn_DATA!K7/ECO!U10),IF($C$3="Constant Exchange rate",IF(B.Premiums_Bkdn_DATA!K7=0,0,B.Premiums_Bkdn_DATA!K7/ECO!U45))))</f>
        <v>2824</v>
      </c>
      <c r="M8" s="73">
        <f>IF($C$3="National Currency",IF(B.Premiums_Bkdn_DATA!L7=0,0,B.Premiums_Bkdn_DATA!L7),IF($C$3="Current Exchange rate",IF(B.Premiums_Bkdn_DATA!L7=0,0,B.Premiums_Bkdn_DATA!L7/ECO!V10),IF($C$3="Constant Exchange rate",IF(B.Premiums_Bkdn_DATA!L7=0,0,B.Premiums_Bkdn_DATA!L7/ECO!V45))))</f>
        <v>2875</v>
      </c>
      <c r="N8" s="73">
        <f>IF($C$3="National Currency",IF(B.Premiums_Bkdn_DATA!M7=0,0,B.Premiums_Bkdn_DATA!M7),IF($C$3="Current Exchange rate",IF(B.Premiums_Bkdn_DATA!M7=0,0,B.Premiums_Bkdn_DATA!M7/ECO!W10),IF($C$3="Constant Exchange rate",IF(B.Premiums_Bkdn_DATA!M7=0,0,B.Premiums_Bkdn_DATA!M7/ECO!W45))))</f>
        <v>2947</v>
      </c>
      <c r="O8" s="73">
        <f>IF($C$3="National Currency",IF(B.Premiums_Bkdn_DATA!N7=0,0,B.Premiums_Bkdn_DATA!N7),IF($C$3="Current Exchange rate",IF(B.Premiums_Bkdn_DATA!N7=0,0,B.Premiums_Bkdn_DATA!N7/ECO!X10),IF($C$3="Constant Exchange rate",IF(B.Premiums_Bkdn_DATA!N7=0,0,B.Premiums_Bkdn_DATA!N7/ECO!X45))))</f>
        <v>2993</v>
      </c>
      <c r="P8" s="73">
        <f>IF($C$3="National Currency",IF(B.Premiums_Bkdn_DATA!O7=0,0,B.Premiums_Bkdn_DATA!O7),IF($C$3="Current Exchange rate",IF(B.Premiums_Bkdn_DATA!O7=0,0,B.Premiums_Bkdn_DATA!O7/ECO!Y10),IF($C$3="Constant Exchange rate",IF(B.Premiums_Bkdn_DATA!O7=0,0,B.Premiums_Bkdn_DATA!O7/ECO!Y45))))</f>
        <v>3063</v>
      </c>
      <c r="Q8" s="48">
        <f>P8/$P$40</f>
        <v>2.3467682510924411E-2</v>
      </c>
      <c r="R8" s="94">
        <f>IF(OR(P8=0, O8=0),"-",P8/O8-1)</f>
        <v>2.3387905111927898E-2</v>
      </c>
      <c r="S8" s="94">
        <f>IF(OR(P8=0, G8=0),"-",P8/G8-1)</f>
        <v>7.8141499472016873E-2</v>
      </c>
      <c r="AH8" t="s">
        <v>46</v>
      </c>
    </row>
    <row r="9" spans="3:34" ht="15" x14ac:dyDescent="0.25">
      <c r="C9" s="256"/>
      <c r="D9" s="257"/>
      <c r="E9" s="45" t="s">
        <v>1</v>
      </c>
      <c r="F9" s="74">
        <f>IF($C$3="National Currency",IF(B.Premiums_Bkdn_DATA!E8=0,0,B.Premiums_Bkdn_DATA!E8),IF($C$3="Current Exchange rate",IF(B.Premiums_Bkdn_DATA!E8=0,0,B.Premiums_Bkdn_DATA!E8/ECO!O11),IF($C$3="Constant Exchange rate",IF(B.Premiums_Bkdn_DATA!E8=0,0,B.Premiums_Bkdn_DATA!E8/ECO!O46))))</f>
        <v>2885.8079735800002</v>
      </c>
      <c r="G9" s="74">
        <f>IF($C$3="National Currency",IF(B.Premiums_Bkdn_DATA!F8=0,0,B.Premiums_Bkdn_DATA!F8),IF($C$3="Current Exchange rate",IF(B.Premiums_Bkdn_DATA!F8=0,0,B.Premiums_Bkdn_DATA!F8/ECO!P11),IF($C$3="Constant Exchange rate",IF(B.Premiums_Bkdn_DATA!F8=0,0,B.Premiums_Bkdn_DATA!F8/ECO!P46))))</f>
        <v>2935.7364485999992</v>
      </c>
      <c r="H9" s="74">
        <f>IF($C$3="National Currency",IF(B.Premiums_Bkdn_DATA!G8=0,0,B.Premiums_Bkdn_DATA!G8),IF($C$3="Current Exchange rate",IF(B.Premiums_Bkdn_DATA!G8=0,0,B.Premiums_Bkdn_DATA!G8/ECO!Q11),IF($C$3="Constant Exchange rate",IF(B.Premiums_Bkdn_DATA!G8=0,0,B.Premiums_Bkdn_DATA!G8/ECO!Q46))))</f>
        <v>2982.0350175799999</v>
      </c>
      <c r="I9" s="74">
        <f>IF($C$3="National Currency",IF(B.Premiums_Bkdn_DATA!H8=0,0,B.Premiums_Bkdn_DATA!H8),IF($C$3="Current Exchange rate",IF(B.Premiums_Bkdn_DATA!H8=0,0,B.Premiums_Bkdn_DATA!H8/ECO!R11),IF($C$3="Constant Exchange rate",IF(B.Premiums_Bkdn_DATA!H8=0,0,B.Premiums_Bkdn_DATA!H8/ECO!R46))))</f>
        <v>3034.4470841400002</v>
      </c>
      <c r="J9" s="74">
        <f>IF($C$3="National Currency",IF(B.Premiums_Bkdn_DATA!I8=0,0,B.Premiums_Bkdn_DATA!I8),IF($C$3="Current Exchange rate",IF(B.Premiums_Bkdn_DATA!I8=0,0,B.Premiums_Bkdn_DATA!I8/ECO!S11),IF($C$3="Constant Exchange rate",IF(B.Premiums_Bkdn_DATA!I8=0,0,B.Premiums_Bkdn_DATA!I8/ECO!S46))))</f>
        <v>3071.7573746399999</v>
      </c>
      <c r="K9" s="74">
        <f>IF($C$3="National Currency",IF(B.Premiums_Bkdn_DATA!J8=0,0,B.Premiums_Bkdn_DATA!J8),IF($C$3="Current Exchange rate",IF(B.Premiums_Bkdn_DATA!J8=0,0,B.Premiums_Bkdn_DATA!J8/ECO!T11),IF($C$3="Constant Exchange rate",IF(B.Premiums_Bkdn_DATA!J8=0,0,B.Premiums_Bkdn_DATA!J8/ECO!T46))))</f>
        <v>3120.7784564700005</v>
      </c>
      <c r="L9" s="74">
        <f>IF($C$3="National Currency",IF(B.Premiums_Bkdn_DATA!K8=0,0,B.Premiums_Bkdn_DATA!K8),IF($C$3="Current Exchange rate",IF(B.Premiums_Bkdn_DATA!K8=0,0,B.Premiums_Bkdn_DATA!K8/ECO!U11),IF($C$3="Constant Exchange rate",IF(B.Premiums_Bkdn_DATA!K8=0,0,B.Premiums_Bkdn_DATA!K8/ECO!U46))))</f>
        <v>3235.9869839300004</v>
      </c>
      <c r="M9" s="74">
        <f>IF($C$3="National Currency",IF(B.Premiums_Bkdn_DATA!L8=0,0,B.Premiums_Bkdn_DATA!L8),IF($C$3="Current Exchange rate",IF(B.Premiums_Bkdn_DATA!L8=0,0,B.Premiums_Bkdn_DATA!L8/ECO!V11),IF($C$3="Constant Exchange rate",IF(B.Premiums_Bkdn_DATA!L8=0,0,B.Premiums_Bkdn_DATA!L8/ECO!V46))))</f>
        <v>3401.5688575900003</v>
      </c>
      <c r="N9" s="74">
        <f>IF($C$3="National Currency",IF(B.Premiums_Bkdn_DATA!M8=0,0,B.Premiums_Bkdn_DATA!M8),IF($C$3="Current Exchange rate",IF(B.Premiums_Bkdn_DATA!M8=0,0,B.Premiums_Bkdn_DATA!M8/ECO!W11),IF($C$3="Constant Exchange rate",IF(B.Premiums_Bkdn_DATA!M8=0,0,B.Premiums_Bkdn_DATA!M8/ECO!W46))))</f>
        <v>3441.37146751</v>
      </c>
      <c r="O9" s="74">
        <f>IF($C$3="National Currency",IF(B.Premiums_Bkdn_DATA!N8=0,0,B.Premiums_Bkdn_DATA!N8),IF($C$3="Current Exchange rate",IF(B.Premiums_Bkdn_DATA!N8=0,0,B.Premiums_Bkdn_DATA!N8/ECO!X11),IF($C$3="Constant Exchange rate",IF(B.Premiums_Bkdn_DATA!N8=0,0,B.Premiums_Bkdn_DATA!N8/ECO!X46))))</f>
        <v>3474.1639120300001</v>
      </c>
      <c r="P9" s="74">
        <f>IF($C$3="National Currency",IF(B.Premiums_Bkdn_DATA!O8=0,0,B.Premiums_Bkdn_DATA!O8),IF($C$3="Current Exchange rate",IF(B.Premiums_Bkdn_DATA!O8=0,0,B.Premiums_Bkdn_DATA!O8/ECO!Y11),IF($C$3="Constant Exchange rate",IF(B.Premiums_Bkdn_DATA!O8=0,0,B.Premiums_Bkdn_DATA!O8/ECO!Y46))))</f>
        <v>3513.7831799599999</v>
      </c>
      <c r="Q9" s="48">
        <f t="shared" ref="Q9:Q41" si="1">P9/$P$40</f>
        <v>2.6921432608399493E-2</v>
      </c>
      <c r="R9" s="94">
        <f t="shared" ref="R9:R39" si="2">IF(OR(P9=0, O9=0),"-",P9/O9-1)</f>
        <v>1.1403971986701622E-2</v>
      </c>
      <c r="S9" s="94">
        <f t="shared" ref="S9:S40" si="3">IF(OR(P9=0, G9=0),"-",P9/G9-1)</f>
        <v>0.19690007651594921</v>
      </c>
      <c r="AH9" t="s">
        <v>47</v>
      </c>
    </row>
    <row r="10" spans="3:34" ht="15" x14ac:dyDescent="0.25">
      <c r="C10" s="256"/>
      <c r="D10" s="257"/>
      <c r="E10" s="45" t="s">
        <v>2</v>
      </c>
      <c r="F10" s="74">
        <f>IF($C$3="National Currency",IF(B.Premiums_Bkdn_DATA!E9=0,0,B.Premiums_Bkdn_DATA!E9),IF($C$3="Current Exchange rate",IF(B.Premiums_Bkdn_DATA!E9=0,0,B.Premiums_Bkdn_DATA!E9/ECO!O12),IF($C$3="Constant Exchange rate",IF(B.Premiums_Bkdn_DATA!E9=0,0,B.Premiums_Bkdn_DATA!E9/ECO!O47))))</f>
        <v>186.96697003783618</v>
      </c>
      <c r="G10" s="74">
        <f>IF($C$3="National Currency",IF(B.Premiums_Bkdn_DATA!F9=0,0,B.Premiums_Bkdn_DATA!F9),IF($C$3="Current Exchange rate",IF(B.Premiums_Bkdn_DATA!F9=0,0,B.Premiums_Bkdn_DATA!F9/ECO!P12),IF($C$3="Constant Exchange rate",IF(B.Premiums_Bkdn_DATA!F9=0,0,B.Premiums_Bkdn_DATA!F9/ECO!P47))))</f>
        <v>229.96727681767052</v>
      </c>
      <c r="H10" s="74">
        <f>IF($C$3="National Currency",IF(B.Premiums_Bkdn_DATA!G9=0,0,B.Premiums_Bkdn_DATA!G9),IF($C$3="Current Exchange rate",IF(B.Premiums_Bkdn_DATA!G9=0,0,B.Premiums_Bkdn_DATA!G9/ECO!Q12),IF($C$3="Constant Exchange rate",IF(B.Premiums_Bkdn_DATA!G9=0,0,B.Premiums_Bkdn_DATA!G9/ECO!Q47))))</f>
        <v>347.17251252684326</v>
      </c>
      <c r="I10" s="74">
        <f>IF($C$3="National Currency",IF(B.Premiums_Bkdn_DATA!H9=0,0,B.Premiums_Bkdn_DATA!H9),IF($C$3="Current Exchange rate",IF(B.Premiums_Bkdn_DATA!H9=0,0,B.Premiums_Bkdn_DATA!H9/ECO!R12),IF($C$3="Constant Exchange rate",IF(B.Premiums_Bkdn_DATA!H9=0,0,B.Premiums_Bkdn_DATA!H9/ECO!R47))))</f>
        <v>443.63329583802027</v>
      </c>
      <c r="J10" s="74">
        <f>IF($C$3="National Currency",IF(B.Premiums_Bkdn_DATA!I9=0,0,B.Premiums_Bkdn_DATA!I9),IF($C$3="Current Exchange rate",IF(B.Premiums_Bkdn_DATA!I9=0,0,B.Premiums_Bkdn_DATA!I9/ECO!S12),IF($C$3="Constant Exchange rate",IF(B.Premiums_Bkdn_DATA!I9=0,0,B.Premiums_Bkdn_DATA!I9/ECO!S47))))</f>
        <v>547.07229778095916</v>
      </c>
      <c r="K10" s="74">
        <f>IF($C$3="National Currency",IF(B.Premiums_Bkdn_DATA!J9=0,0,B.Premiums_Bkdn_DATA!J9),IF($C$3="Current Exchange rate",IF(B.Premiums_Bkdn_DATA!J9=0,0,B.Premiums_Bkdn_DATA!J9/ECO!T12),IF($C$3="Constant Exchange rate",IF(B.Premiums_Bkdn_DATA!J9=0,0,B.Premiums_Bkdn_DATA!J9/ECO!T47))))</f>
        <v>530.71464686064019</v>
      </c>
      <c r="L10" s="74">
        <f>IF($C$3="National Currency",IF(B.Premiums_Bkdn_DATA!K9=0,0,B.Premiums_Bkdn_DATA!K9),IF($C$3="Current Exchange rate",IF(B.Premiums_Bkdn_DATA!K9=0,0,B.Premiums_Bkdn_DATA!K9/ECO!U12),IF($C$3="Constant Exchange rate",IF(B.Premiums_Bkdn_DATA!K9=0,0,B.Premiums_Bkdn_DATA!K9/ECO!U47))))</f>
        <v>499.16459869893032</v>
      </c>
      <c r="M10" s="74">
        <f>IF($C$3="National Currency",IF(B.Premiums_Bkdn_DATA!L9=0,0,B.Premiums_Bkdn_DATA!L9),IF($C$3="Current Exchange rate",IF(B.Premiums_Bkdn_DATA!L9=0,0,B.Premiums_Bkdn_DATA!L9/ECO!V12),IF($C$3="Constant Exchange rate",IF(B.Premiums_Bkdn_DATA!L9=0,0,B.Premiums_Bkdn_DATA!L9/ECO!V47))))</f>
        <v>494.42683300951018</v>
      </c>
      <c r="N10" s="74">
        <f>IF($C$3="National Currency",IF(B.Premiums_Bkdn_DATA!M9=0,0,B.Premiums_Bkdn_DATA!M9),IF($C$3="Current Exchange rate",IF(B.Premiums_Bkdn_DATA!M9=0,0,B.Premiums_Bkdn_DATA!M9/ECO!W12),IF($C$3="Constant Exchange rate",IF(B.Premiums_Bkdn_DATA!M9=0,0,B.Premiums_Bkdn_DATA!M9/ECO!W47))))</f>
        <v>477.04264239697312</v>
      </c>
      <c r="O10" s="74">
        <f>IF($C$3="National Currency",IF(B.Premiums_Bkdn_DATA!N9=0,0,B.Premiums_Bkdn_DATA!N9),IF($C$3="Current Exchange rate",IF(B.Premiums_Bkdn_DATA!N9=0,0,B.Premiums_Bkdn_DATA!N9/ECO!X12),IF($C$3="Constant Exchange rate",IF(B.Premiums_Bkdn_DATA!N9=0,0,B.Premiums_Bkdn_DATA!N9/ECO!X47))))</f>
        <v>514.36752224153804</v>
      </c>
      <c r="P10" s="74">
        <f>IF($C$3="National Currency",IF(B.Premiums_Bkdn_DATA!O9=0,0,B.Premiums_Bkdn_DATA!O9),IF($C$3="Current Exchange rate",IF(B.Premiums_Bkdn_DATA!O9=0,0,B.Premiums_Bkdn_DATA!O9/ECO!Y12),IF($C$3="Constant Exchange rate",IF(B.Premiums_Bkdn_DATA!O9=0,0,B.Premiums_Bkdn_DATA!O9/ECO!Y47))))</f>
        <v>509.76582472645464</v>
      </c>
      <c r="Q10" s="48">
        <f t="shared" si="1"/>
        <v>3.9056554128631986E-3</v>
      </c>
      <c r="R10" s="94">
        <f t="shared" si="2"/>
        <v>-8.9463220675946031E-3</v>
      </c>
      <c r="S10" s="94">
        <f t="shared" si="3"/>
        <v>1.2166885296929539</v>
      </c>
      <c r="AH10" t="s">
        <v>48</v>
      </c>
    </row>
    <row r="11" spans="3:34" ht="15" x14ac:dyDescent="0.25">
      <c r="C11" s="256"/>
      <c r="D11" s="257"/>
      <c r="E11" s="45" t="s">
        <v>3</v>
      </c>
      <c r="F11" s="74">
        <f>IF($C$3="National Currency",IF(B.Premiums_Bkdn_DATA!E10=0,0,B.Premiums_Bkdn_DATA!E10),IF($C$3="Current Exchange rate",IF(B.Premiums_Bkdn_DATA!E10=0,0,B.Premiums_Bkdn_DATA!E10/ECO!O13),IF($C$3="Constant Exchange rate",IF(B.Premiums_Bkdn_DATA!E10=0,0,B.Premiums_Bkdn_DATA!E10/ECO!O48))))</f>
        <v>4138.9753825681973</v>
      </c>
      <c r="G11" s="74">
        <f>IF($C$3="National Currency",IF(B.Premiums_Bkdn_DATA!F10=0,0,B.Premiums_Bkdn_DATA!F10),IF($C$3="Current Exchange rate",IF(B.Premiums_Bkdn_DATA!F10=0,0,B.Premiums_Bkdn_DATA!F10/ECO!P13),IF($C$3="Constant Exchange rate",IF(B.Premiums_Bkdn_DATA!F10=0,0,B.Premiums_Bkdn_DATA!F10/ECO!P48))))</f>
        <v>4307.46506986028</v>
      </c>
      <c r="H11" s="74">
        <f>IF($C$3="National Currency",IF(B.Premiums_Bkdn_DATA!G10=0,0,B.Premiums_Bkdn_DATA!G10),IF($C$3="Current Exchange rate",IF(B.Premiums_Bkdn_DATA!G10=0,0,B.Premiums_Bkdn_DATA!G10/ECO!Q13),IF($C$3="Constant Exchange rate",IF(B.Premiums_Bkdn_DATA!G10=0,0,B.Premiums_Bkdn_DATA!G10/ECO!Q48))))</f>
        <v>4412.1523619427808</v>
      </c>
      <c r="I11" s="74">
        <f>IF($C$3="National Currency",IF(B.Premiums_Bkdn_DATA!H10=0,0,B.Premiums_Bkdn_DATA!H10),IF($C$3="Current Exchange rate",IF(B.Premiums_Bkdn_DATA!H10=0,0,B.Premiums_Bkdn_DATA!H10/ECO!R13),IF($C$3="Constant Exchange rate",IF(B.Premiums_Bkdn_DATA!H10=0,0,B.Premiums_Bkdn_DATA!H10/ECO!R48))))</f>
        <v>4466.4645708582839</v>
      </c>
      <c r="J11" s="74">
        <f>IF($C$3="National Currency",IF(B.Premiums_Bkdn_DATA!I10=0,0,B.Premiums_Bkdn_DATA!I10),IF($C$3="Current Exchange rate",IF(B.Premiums_Bkdn_DATA!I10=0,0,B.Premiums_Bkdn_DATA!I10/ECO!S13),IF($C$3="Constant Exchange rate",IF(B.Premiums_Bkdn_DATA!I10=0,0,B.Premiums_Bkdn_DATA!I10/ECO!S48))))</f>
        <v>4484.938456420492</v>
      </c>
      <c r="K11" s="74">
        <f>IF($C$3="National Currency",IF(B.Premiums_Bkdn_DATA!J10=0,0,B.Premiums_Bkdn_DATA!J10),IF($C$3="Current Exchange rate",IF(B.Premiums_Bkdn_DATA!J10=0,0,B.Premiums_Bkdn_DATA!J10/ECO!T13),IF($C$3="Constant Exchange rate",IF(B.Premiums_Bkdn_DATA!J10=0,0,B.Premiums_Bkdn_DATA!J10/ECO!T48))))</f>
        <v>4461.5718562874254</v>
      </c>
      <c r="L11" s="74">
        <f>IF($C$3="National Currency",IF(B.Premiums_Bkdn_DATA!K10=0,0,B.Premiums_Bkdn_DATA!K10),IF($C$3="Current Exchange rate",IF(B.Premiums_Bkdn_DATA!K10=0,0,B.Premiums_Bkdn_DATA!K10/ECO!U13),IF($C$3="Constant Exchange rate",IF(B.Premiums_Bkdn_DATA!K10=0,0,B.Premiums_Bkdn_DATA!K10/ECO!U48))))</f>
        <v>4502.4467731204259</v>
      </c>
      <c r="M11" s="74">
        <f>IF($C$3="National Currency",IF(B.Premiums_Bkdn_DATA!L10=0,0,B.Premiums_Bkdn_DATA!L10),IF($C$3="Current Exchange rate",IF(B.Premiums_Bkdn_DATA!L10=0,0,B.Premiums_Bkdn_DATA!L10/ECO!V13),IF($C$3="Constant Exchange rate",IF(B.Premiums_Bkdn_DATA!L10=0,0,B.Premiums_Bkdn_DATA!L10/ECO!V48))))</f>
        <v>4583.4372920825017</v>
      </c>
      <c r="N11" s="74">
        <f>IF($C$3="National Currency",IF(B.Premiums_Bkdn_DATA!M10=0,0,B.Premiums_Bkdn_DATA!M10),IF($C$3="Current Exchange rate",IF(B.Premiums_Bkdn_DATA!M10=0,0,B.Premiums_Bkdn_DATA!M10/ECO!W13),IF($C$3="Constant Exchange rate",IF(B.Premiums_Bkdn_DATA!M10=0,0,B.Premiums_Bkdn_DATA!M10/ECO!W48))))</f>
        <v>4700.9106786427146</v>
      </c>
      <c r="O11" s="74">
        <f>IF($C$3="National Currency",IF(B.Premiums_Bkdn_DATA!N10=0,0,B.Premiums_Bkdn_DATA!N10),IF($C$3="Current Exchange rate",IF(B.Premiums_Bkdn_DATA!N10=0,0,B.Premiums_Bkdn_DATA!N10/ECO!X13),IF($C$3="Constant Exchange rate",IF(B.Premiums_Bkdn_DATA!N10=0,0,B.Premiums_Bkdn_DATA!N10/ECO!X48))))</f>
        <v>4799.9659015302732</v>
      </c>
      <c r="P11" s="74">
        <f>IF($C$3="National Currency",IF(B.Premiums_Bkdn_DATA!O10=0,0,B.Premiums_Bkdn_DATA!O10),IF($C$3="Current Exchange rate",IF(B.Premiums_Bkdn_DATA!O10=0,0,B.Premiums_Bkdn_DATA!O10/ECO!Y13),IF($C$3="Constant Exchange rate",IF(B.Premiums_Bkdn_DATA!O10=0,0,B.Premiums_Bkdn_DATA!O10/ECO!Y48))))</f>
        <v>4873.3208582834332</v>
      </c>
      <c r="Q11" s="48">
        <f t="shared" si="1"/>
        <v>3.7337756015690907E-2</v>
      </c>
      <c r="R11" s="94">
        <f t="shared" si="2"/>
        <v>1.5282391220690528E-2</v>
      </c>
      <c r="S11" s="94">
        <f t="shared" si="3"/>
        <v>0.13136630924357284</v>
      </c>
      <c r="AH11" t="s">
        <v>49</v>
      </c>
    </row>
    <row r="12" spans="3:34" ht="15" x14ac:dyDescent="0.25">
      <c r="C12" s="256"/>
      <c r="D12" s="257"/>
      <c r="E12" s="45" t="s">
        <v>4</v>
      </c>
      <c r="F12" s="74">
        <f>IF($C$3="National Currency",IF(B.Premiums_Bkdn_DATA!E11=0,0,B.Premiums_Bkdn_DATA!E11),IF($C$3="Current Exchange rate",IF(B.Premiums_Bkdn_DATA!E11=0,0,B.Premiums_Bkdn_DATA!E11/ECO!O14),IF($C$3="Constant Exchange rate",IF(B.Premiums_Bkdn_DATA!E11=0,0,B.Premiums_Bkdn_DATA!E11/ECO!O49))))</f>
        <v>227.32926683411077</v>
      </c>
      <c r="G12" s="74">
        <f>IF($C$3="National Currency",IF(B.Premiums_Bkdn_DATA!F11=0,0,B.Premiums_Bkdn_DATA!F11),IF($C$3="Current Exchange rate",IF(B.Premiums_Bkdn_DATA!F11=0,0,B.Premiums_Bkdn_DATA!F11/ECO!P14),IF($C$3="Constant Exchange rate",IF(B.Premiums_Bkdn_DATA!F11=0,0,B.Premiums_Bkdn_DATA!F11/ECO!P49))))</f>
        <v>257.81605071163739</v>
      </c>
      <c r="H12" s="74">
        <f>IF($C$3="National Currency",IF(B.Premiums_Bkdn_DATA!G11=0,0,B.Premiums_Bkdn_DATA!G11),IF($C$3="Current Exchange rate",IF(B.Premiums_Bkdn_DATA!G11=0,0,B.Premiums_Bkdn_DATA!G11/ECO!Q14),IF($C$3="Constant Exchange rate",IF(B.Premiums_Bkdn_DATA!G11=0,0,B.Premiums_Bkdn_DATA!G11/ECO!Q49))))</f>
        <v>275.64371999248209</v>
      </c>
      <c r="I12" s="74">
        <f>IF($C$3="National Currency",IF(B.Premiums_Bkdn_DATA!H11=0,0,B.Premiums_Bkdn_DATA!H11),IF($C$3="Current Exchange rate",IF(B.Premiums_Bkdn_DATA!H11=0,0,B.Premiums_Bkdn_DATA!H11/ECO!R14),IF($C$3="Constant Exchange rate",IF(B.Premiums_Bkdn_DATA!H11=0,0,B.Premiums_Bkdn_DATA!H11/ECO!R49))))</f>
        <v>303.67010097903534</v>
      </c>
      <c r="J12" s="74">
        <f>IF($C$3="National Currency",IF(B.Premiums_Bkdn_DATA!I11=0,0,B.Premiums_Bkdn_DATA!I11),IF($C$3="Current Exchange rate",IF(B.Premiums_Bkdn_DATA!I11=0,0,B.Premiums_Bkdn_DATA!I11/ECO!S14),IF($C$3="Constant Exchange rate",IF(B.Premiums_Bkdn_DATA!I11=0,0,B.Premiums_Bkdn_DATA!I11/ECO!S49))))</f>
        <v>193.345</v>
      </c>
      <c r="K12" s="74">
        <f>IF($C$3="National Currency",IF(B.Premiums_Bkdn_DATA!J11=0,0,B.Premiums_Bkdn_DATA!J11),IF($C$3="Current Exchange rate",IF(B.Premiums_Bkdn_DATA!J11=0,0,B.Premiums_Bkdn_DATA!J11/ECO!T14),IF($C$3="Constant Exchange rate",IF(B.Premiums_Bkdn_DATA!J11=0,0,B.Premiums_Bkdn_DATA!J11/ECO!T49))))</f>
        <v>201.12799999999999</v>
      </c>
      <c r="L12" s="74">
        <f>IF($C$3="National Currency",IF(B.Premiums_Bkdn_DATA!K11=0,0,B.Premiums_Bkdn_DATA!K11),IF($C$3="Current Exchange rate",IF(B.Premiums_Bkdn_DATA!K11=0,0,B.Premiums_Bkdn_DATA!K11/ECO!U14),IF($C$3="Constant Exchange rate",IF(B.Premiums_Bkdn_DATA!K11=0,0,B.Premiums_Bkdn_DATA!K11/ECO!U49))))</f>
        <v>203.75800000000001</v>
      </c>
      <c r="M12" s="74">
        <f>IF($C$3="National Currency",IF(B.Premiums_Bkdn_DATA!L11=0,0,B.Premiums_Bkdn_DATA!L11),IF($C$3="Current Exchange rate",IF(B.Premiums_Bkdn_DATA!L11=0,0,B.Premiums_Bkdn_DATA!L11/ECO!V14),IF($C$3="Constant Exchange rate",IF(B.Premiums_Bkdn_DATA!L11=0,0,B.Premiums_Bkdn_DATA!L11/ECO!V49))))</f>
        <v>198</v>
      </c>
      <c r="N12" s="74">
        <f>IF($C$3="National Currency",IF(B.Premiums_Bkdn_DATA!M11=0,0,B.Premiums_Bkdn_DATA!M11),IF($C$3="Current Exchange rate",IF(B.Premiums_Bkdn_DATA!M11=0,0,B.Premiums_Bkdn_DATA!M11/ECO!W14),IF($C$3="Constant Exchange rate",IF(B.Premiums_Bkdn_DATA!M11=0,0,B.Premiums_Bkdn_DATA!M11/ECO!W49))))</f>
        <v>190</v>
      </c>
      <c r="O12" s="74">
        <f>IF($C$3="National Currency",IF(B.Premiums_Bkdn_DATA!N11=0,0,B.Premiums_Bkdn_DATA!N11),IF($C$3="Current Exchange rate",IF(B.Premiums_Bkdn_DATA!N11=0,0,B.Premiums_Bkdn_DATA!N11/ECO!X14),IF($C$3="Constant Exchange rate",IF(B.Premiums_Bkdn_DATA!N11=0,0,B.Premiums_Bkdn_DATA!N11/ECO!X49))))</f>
        <v>176.8</v>
      </c>
      <c r="P12" s="74">
        <f>IF($C$3="National Currency",IF(B.Premiums_Bkdn_DATA!O11=0,0,B.Premiums_Bkdn_DATA!O11),IF($C$3="Current Exchange rate",IF(B.Premiums_Bkdn_DATA!O11=0,0,B.Premiums_Bkdn_DATA!O11/ECO!Y14),IF($C$3="Constant Exchange rate",IF(B.Premiums_Bkdn_DATA!O11=0,0,B.Premiums_Bkdn_DATA!O11/ECO!Y49))))</f>
        <v>173</v>
      </c>
      <c r="Q12" s="48">
        <f t="shared" si="1"/>
        <v>1.3254681927489138E-3</v>
      </c>
      <c r="R12" s="94">
        <f t="shared" si="2"/>
        <v>-2.1493212669683293E-2</v>
      </c>
      <c r="S12" s="94">
        <f t="shared" si="3"/>
        <v>-0.32897893857858607</v>
      </c>
    </row>
    <row r="13" spans="3:34" ht="15" x14ac:dyDescent="0.25">
      <c r="C13" s="256"/>
      <c r="D13" s="257"/>
      <c r="E13" s="45" t="s">
        <v>44</v>
      </c>
      <c r="F13" s="74">
        <f>IF($C$3="National Currency",IF(B.Premiums_Bkdn_DATA!E12=0,0,B.Premiums_Bkdn_DATA!E12),IF($C$3="Current Exchange rate",IF(B.Premiums_Bkdn_DATA!E12=0,0,B.Premiums_Bkdn_DATA!E12/ECO!O15),IF($C$3="Constant Exchange rate",IF(B.Premiums_Bkdn_DATA!E12=0,0,B.Premiums_Bkdn_DATA!E12/ECO!O50))))</f>
        <v>1267.2796106003245</v>
      </c>
      <c r="G13" s="74">
        <f>IF($C$3="National Currency",IF(B.Premiums_Bkdn_DATA!F12=0,0,B.Premiums_Bkdn_DATA!F12),IF($C$3="Current Exchange rate",IF(B.Premiums_Bkdn_DATA!F12=0,0,B.Premiums_Bkdn_DATA!F12/ECO!P15),IF($C$3="Constant Exchange rate",IF(B.Premiums_Bkdn_DATA!F12=0,0,B.Premiums_Bkdn_DATA!F12/ECO!P50))))</f>
        <v>1334.2347214710655</v>
      </c>
      <c r="H13" s="74">
        <f>IF($C$3="National Currency",IF(B.Premiums_Bkdn_DATA!G12=0,0,B.Premiums_Bkdn_DATA!G12),IF($C$3="Current Exchange rate",IF(B.Premiums_Bkdn_DATA!G12=0,0,B.Premiums_Bkdn_DATA!G12/ECO!Q15),IF($C$3="Constant Exchange rate",IF(B.Premiums_Bkdn_DATA!G12=0,0,B.Premiums_Bkdn_DATA!G12/ECO!Q50))))</f>
        <v>1357.2381467459888</v>
      </c>
      <c r="I13" s="74">
        <f>IF($C$3="National Currency",IF(B.Premiums_Bkdn_DATA!H12=0,0,B.Premiums_Bkdn_DATA!H12),IF($C$3="Current Exchange rate",IF(B.Premiums_Bkdn_DATA!H12=0,0,B.Premiums_Bkdn_DATA!H12/ECO!R15),IF($C$3="Constant Exchange rate",IF(B.Premiums_Bkdn_DATA!H12=0,0,B.Premiums_Bkdn_DATA!H12/ECO!R50))))</f>
        <v>1419.6142058770506</v>
      </c>
      <c r="J13" s="74">
        <f>IF($C$3="National Currency",IF(B.Premiums_Bkdn_DATA!I12=0,0,B.Premiums_Bkdn_DATA!I12),IF($C$3="Current Exchange rate",IF(B.Premiums_Bkdn_DATA!I12=0,0,B.Premiums_Bkdn_DATA!I12/ECO!S15),IF($C$3="Constant Exchange rate",IF(B.Premiums_Bkdn_DATA!I12=0,0,B.Premiums_Bkdn_DATA!I12/ECO!S50))))</f>
        <v>1468.8299981972239</v>
      </c>
      <c r="K13" s="74">
        <f>IF($C$3="National Currency",IF(B.Premiums_Bkdn_DATA!J12=0,0,B.Premiums_Bkdn_DATA!J12),IF($C$3="Current Exchange rate",IF(B.Premiums_Bkdn_DATA!J12=0,0,B.Premiums_Bkdn_DATA!J12/ECO!T15),IF($C$3="Constant Exchange rate",IF(B.Premiums_Bkdn_DATA!J12=0,0,B.Premiums_Bkdn_DATA!J12/ECO!T50))))</f>
        <v>1463.8903912024518</v>
      </c>
      <c r="L13" s="74">
        <f>IF($C$3="National Currency",IF(B.Premiums_Bkdn_DATA!K12=0,0,B.Premiums_Bkdn_DATA!K12),IF($C$3="Current Exchange rate",IF(B.Premiums_Bkdn_DATA!K12=0,0,B.Premiums_Bkdn_DATA!K12/ECO!U15),IF($C$3="Constant Exchange rate",IF(B.Premiums_Bkdn_DATA!K12=0,0,B.Premiums_Bkdn_DATA!K12/ECO!U50))))</f>
        <v>1370.6508022354426</v>
      </c>
      <c r="M13" s="74">
        <f>IF($C$3="National Currency",IF(B.Premiums_Bkdn_DATA!L12=0,0,B.Premiums_Bkdn_DATA!L12),IF($C$3="Current Exchange rate",IF(B.Premiums_Bkdn_DATA!L12=0,0,B.Premiums_Bkdn_DATA!L12/ECO!V15),IF($C$3="Constant Exchange rate",IF(B.Premiums_Bkdn_DATA!L12=0,0,B.Premiums_Bkdn_DATA!L12/ECO!V50))))</f>
        <v>1291.7252568956192</v>
      </c>
      <c r="N13" s="74">
        <f>IF($C$3="National Currency",IF(B.Premiums_Bkdn_DATA!M12=0,0,B.Premiums_Bkdn_DATA!M12),IF($C$3="Current Exchange rate",IF(B.Premiums_Bkdn_DATA!M12=0,0,B.Premiums_Bkdn_DATA!M12/ECO!W15),IF($C$3="Constant Exchange rate",IF(B.Premiums_Bkdn_DATA!M12=0,0,B.Premiums_Bkdn_DATA!M12/ECO!W50))))</f>
        <v>1205.7688840814856</v>
      </c>
      <c r="O13" s="74">
        <f>IF($C$3="National Currency",IF(B.Premiums_Bkdn_DATA!N12=0,0,B.Premiums_Bkdn_DATA!N12),IF($C$3="Current Exchange rate",IF(B.Premiums_Bkdn_DATA!N12=0,0,B.Premiums_Bkdn_DATA!N12/ECO!X15),IF($C$3="Constant Exchange rate",IF(B.Premiums_Bkdn_DATA!N12=0,0,B.Premiums_Bkdn_DATA!N12/ECO!X50))))</f>
        <v>1204.1103299080585</v>
      </c>
      <c r="P13" s="74">
        <f>IF($C$3="National Currency",IF(B.Premiums_Bkdn_DATA!O12=0,0,B.Premiums_Bkdn_DATA!O12),IF($C$3="Current Exchange rate",IF(B.Premiums_Bkdn_DATA!O12=0,0,B.Premiums_Bkdn_DATA!O12/ECO!Y15),IF($C$3="Constant Exchange rate",IF(B.Premiums_Bkdn_DATA!O12=0,0,B.Premiums_Bkdn_DATA!O12/ECO!Y50))))</f>
        <v>1237.7140796827114</v>
      </c>
      <c r="Q13" s="48">
        <f t="shared" si="1"/>
        <v>9.4829517013695283E-3</v>
      </c>
      <c r="R13" s="94">
        <f t="shared" si="2"/>
        <v>2.7907533836387444E-2</v>
      </c>
      <c r="S13" s="94">
        <f t="shared" si="3"/>
        <v>-7.234157546277542E-2</v>
      </c>
    </row>
    <row r="14" spans="3:34" ht="15" x14ac:dyDescent="0.25">
      <c r="C14" s="256"/>
      <c r="D14" s="257"/>
      <c r="E14" s="45" t="s">
        <v>6</v>
      </c>
      <c r="F14" s="74">
        <f>IF($C$3="National Currency",IF(B.Premiums_Bkdn_DATA!E13=0,0,B.Premiums_Bkdn_DATA!E13),IF($C$3="Current Exchange rate",IF(B.Premiums_Bkdn_DATA!E13=0,0,B.Premiums_Bkdn_DATA!E13/ECO!O16),IF($C$3="Constant Exchange rate",IF(B.Premiums_Bkdn_DATA!E13=0,0,B.Premiums_Bkdn_DATA!E13/ECO!O51))))</f>
        <v>22504</v>
      </c>
      <c r="G14" s="74">
        <f>IF($C$3="National Currency",IF(B.Premiums_Bkdn_DATA!F13=0,0,B.Premiums_Bkdn_DATA!F13),IF($C$3="Current Exchange rate",IF(B.Premiums_Bkdn_DATA!F13=0,0,B.Premiums_Bkdn_DATA!F13/ECO!P16),IF($C$3="Constant Exchange rate",IF(B.Premiums_Bkdn_DATA!F13=0,0,B.Premiums_Bkdn_DATA!F13/ECO!P51))))</f>
        <v>22005</v>
      </c>
      <c r="H14" s="74">
        <f>IF($C$3="National Currency",IF(B.Premiums_Bkdn_DATA!G13=0,0,B.Premiums_Bkdn_DATA!G13),IF($C$3="Current Exchange rate",IF(B.Premiums_Bkdn_DATA!G13=0,0,B.Premiums_Bkdn_DATA!G13/ECO!Q16),IF($C$3="Constant Exchange rate",IF(B.Premiums_Bkdn_DATA!G13=0,0,B.Premiums_Bkdn_DATA!G13/ECO!Q51))))</f>
        <v>21221</v>
      </c>
      <c r="I14" s="74">
        <f>IF($C$3="National Currency",IF(B.Premiums_Bkdn_DATA!H13=0,0,B.Premiums_Bkdn_DATA!H13),IF($C$3="Current Exchange rate",IF(B.Premiums_Bkdn_DATA!H13=0,0,B.Premiums_Bkdn_DATA!H13/ECO!R16),IF($C$3="Constant Exchange rate",IF(B.Premiums_Bkdn_DATA!H13=0,0,B.Premiums_Bkdn_DATA!H13/ECO!R51))))</f>
        <v>20800</v>
      </c>
      <c r="J14" s="74">
        <f>IF($C$3="National Currency",IF(B.Premiums_Bkdn_DATA!I13=0,0,B.Premiums_Bkdn_DATA!I13),IF($C$3="Current Exchange rate",IF(B.Premiums_Bkdn_DATA!I13=0,0,B.Premiums_Bkdn_DATA!I13/ECO!S16),IF($C$3="Constant Exchange rate",IF(B.Premiums_Bkdn_DATA!I13=0,0,B.Premiums_Bkdn_DATA!I13/ECO!S51))))</f>
        <v>20372</v>
      </c>
      <c r="K14" s="74">
        <f>IF($C$3="National Currency",IF(B.Premiums_Bkdn_DATA!J13=0,0,B.Premiums_Bkdn_DATA!J13),IF($C$3="Current Exchange rate",IF(B.Premiums_Bkdn_DATA!J13=0,0,B.Premiums_Bkdn_DATA!J13/ECO!T16),IF($C$3="Constant Exchange rate",IF(B.Premiums_Bkdn_DATA!J13=0,0,B.Premiums_Bkdn_DATA!J13/ECO!T51))))</f>
        <v>20057</v>
      </c>
      <c r="L14" s="74">
        <f>IF($C$3="National Currency",IF(B.Premiums_Bkdn_DATA!K13=0,0,B.Premiums_Bkdn_DATA!K13),IF($C$3="Current Exchange rate",IF(B.Premiums_Bkdn_DATA!K13=0,0,B.Premiums_Bkdn_DATA!K13/ECO!U16),IF($C$3="Constant Exchange rate",IF(B.Premiums_Bkdn_DATA!K13=0,0,B.Premiums_Bkdn_DATA!K13/ECO!U51))))</f>
        <v>20158</v>
      </c>
      <c r="M14" s="74">
        <f>IF($C$3="National Currency",IF(B.Premiums_Bkdn_DATA!L13=0,0,B.Premiums_Bkdn_DATA!L13),IF($C$3="Current Exchange rate",IF(B.Premiums_Bkdn_DATA!L13=0,0,B.Premiums_Bkdn_DATA!L13/ECO!V16),IF($C$3="Constant Exchange rate",IF(B.Premiums_Bkdn_DATA!L13=0,0,B.Premiums_Bkdn_DATA!L13/ECO!V51))))</f>
        <v>20887</v>
      </c>
      <c r="N14" s="74">
        <f>IF($C$3="National Currency",IF(B.Premiums_Bkdn_DATA!M13=0,0,B.Premiums_Bkdn_DATA!M13),IF($C$3="Current Exchange rate",IF(B.Premiums_Bkdn_DATA!M13=0,0,B.Premiums_Bkdn_DATA!M13/ECO!W16),IF($C$3="Constant Exchange rate",IF(B.Premiums_Bkdn_DATA!M13=0,0,B.Premiums_Bkdn_DATA!M13/ECO!W51))))</f>
        <v>21989</v>
      </c>
      <c r="O14" s="74">
        <f>IF($C$3="National Currency",IF(B.Premiums_Bkdn_DATA!N13=0,0,B.Premiums_Bkdn_DATA!N13),IF($C$3="Current Exchange rate",IF(B.Premiums_Bkdn_DATA!N13=0,0,B.Premiums_Bkdn_DATA!N13/ECO!X16),IF($C$3="Constant Exchange rate",IF(B.Premiums_Bkdn_DATA!N13=0,0,B.Premiums_Bkdn_DATA!N13/ECO!X51))))</f>
        <v>23260</v>
      </c>
      <c r="P14" s="74">
        <f>IF($C$3="National Currency",IF(B.Premiums_Bkdn_DATA!O13=0,0,B.Premiums_Bkdn_DATA!O13),IF($C$3="Current Exchange rate",IF(B.Premiums_Bkdn_DATA!O13=0,0,B.Premiums_Bkdn_DATA!O13/ECO!Y16),IF($C$3="Constant Exchange rate",IF(B.Premiums_Bkdn_DATA!O13=0,0,B.Premiums_Bkdn_DATA!O13/ECO!Y51))))</f>
        <v>24380</v>
      </c>
      <c r="Q14" s="48">
        <f t="shared" si="1"/>
        <v>0.18679141352149431</v>
      </c>
      <c r="R14" s="94">
        <f t="shared" si="2"/>
        <v>4.8151332760103083E-2</v>
      </c>
      <c r="S14" s="94">
        <f t="shared" si="3"/>
        <v>0.10793001590547613</v>
      </c>
    </row>
    <row r="15" spans="3:34" ht="15" x14ac:dyDescent="0.25">
      <c r="C15" s="256"/>
      <c r="D15" s="257"/>
      <c r="E15" s="45" t="s">
        <v>7</v>
      </c>
      <c r="F15" s="74">
        <f>IF($C$3="National Currency",IF(B.Premiums_Bkdn_DATA!E14=0,0,B.Premiums_Bkdn_DATA!E14),IF($C$3="Current Exchange rate",IF(B.Premiums_Bkdn_DATA!E14=0,0,B.Premiums_Bkdn_DATA!E14/ECO!O17),IF($C$3="Constant Exchange rate",IF(B.Premiums_Bkdn_DATA!E14=0,0,B.Premiums_Bkdn_DATA!E14/ECO!O52))))</f>
        <v>1552.7916940888883</v>
      </c>
      <c r="G15" s="74">
        <f>IF($C$3="National Currency",IF(B.Premiums_Bkdn_DATA!F14=0,0,B.Premiums_Bkdn_DATA!F14),IF($C$3="Current Exchange rate",IF(B.Premiums_Bkdn_DATA!F14=0,0,B.Premiums_Bkdn_DATA!F14/ECO!P17),IF($C$3="Constant Exchange rate",IF(B.Premiums_Bkdn_DATA!F14=0,0,B.Premiums_Bkdn_DATA!F14/ECO!P52))))</f>
        <v>1605.0394208426794</v>
      </c>
      <c r="H15" s="74">
        <f>IF($C$3="National Currency",IF(B.Premiums_Bkdn_DATA!G14=0,0,B.Premiums_Bkdn_DATA!G14),IF($C$3="Current Exchange rate",IF(B.Premiums_Bkdn_DATA!G14=0,0,B.Premiums_Bkdn_DATA!G14/ECO!Q17),IF($C$3="Constant Exchange rate",IF(B.Premiums_Bkdn_DATA!G14=0,0,B.Premiums_Bkdn_DATA!G14/ECO!Q52))))</f>
        <v>1668.8380589096478</v>
      </c>
      <c r="I15" s="74">
        <f>IF($C$3="National Currency",IF(B.Premiums_Bkdn_DATA!H14=0,0,B.Premiums_Bkdn_DATA!H14),IF($C$3="Current Exchange rate",IF(B.Premiums_Bkdn_DATA!H14=0,0,B.Premiums_Bkdn_DATA!H14/ECO!R17),IF($C$3="Constant Exchange rate",IF(B.Premiums_Bkdn_DATA!H14=0,0,B.Premiums_Bkdn_DATA!H14/ECO!R52))))</f>
        <v>1672.4645078102965</v>
      </c>
      <c r="J15" s="74">
        <f>IF($C$3="National Currency",IF(B.Premiums_Bkdn_DATA!I14=0,0,B.Premiums_Bkdn_DATA!I14),IF($C$3="Current Exchange rate",IF(B.Premiums_Bkdn_DATA!I14=0,0,B.Premiums_Bkdn_DATA!I14/ECO!S17),IF($C$3="Constant Exchange rate",IF(B.Premiums_Bkdn_DATA!I14=0,0,B.Premiums_Bkdn_DATA!I14/ECO!S52))))</f>
        <v>1654.7352020737917</v>
      </c>
      <c r="K15" s="74">
        <f>IF($C$3="National Currency",IF(B.Premiums_Bkdn_DATA!J14=0,0,B.Premiums_Bkdn_DATA!J14),IF($C$3="Current Exchange rate",IF(B.Premiums_Bkdn_DATA!J14=0,0,B.Premiums_Bkdn_DATA!J14/ECO!T17),IF($C$3="Constant Exchange rate",IF(B.Premiums_Bkdn_DATA!J14=0,0,B.Premiums_Bkdn_DATA!J14/ECO!T52))))</f>
        <v>1633.5137603588842</v>
      </c>
      <c r="L15" s="74">
        <f>IF($C$3="National Currency",IF(B.Premiums_Bkdn_DATA!K14=0,0,B.Premiums_Bkdn_DATA!K14),IF($C$3="Current Exchange rate",IF(B.Premiums_Bkdn_DATA!K14=0,0,B.Premiums_Bkdn_DATA!K14/ECO!U17),IF($C$3="Constant Exchange rate",IF(B.Premiums_Bkdn_DATA!K14=0,0,B.Premiums_Bkdn_DATA!K14/ECO!U52))))</f>
        <v>1593.0855707627632</v>
      </c>
      <c r="M15" s="74">
        <f>IF($C$3="National Currency",IF(B.Premiums_Bkdn_DATA!L14=0,0,B.Premiums_Bkdn_DATA!L14),IF($C$3="Current Exchange rate",IF(B.Premiums_Bkdn_DATA!L14=0,0,B.Premiums_Bkdn_DATA!L14/ECO!V17),IF($C$3="Constant Exchange rate",IF(B.Premiums_Bkdn_DATA!L14=0,0,B.Premiums_Bkdn_DATA!L14/ECO!V52))))</f>
        <v>2034.9750849529235</v>
      </c>
      <c r="N15" s="74">
        <f>IF($C$3="National Currency",IF(B.Premiums_Bkdn_DATA!M14=0,0,B.Premiums_Bkdn_DATA!M14),IF($C$3="Current Exchange rate",IF(B.Premiums_Bkdn_DATA!M14=0,0,B.Premiums_Bkdn_DATA!M14/ECO!W17),IF($C$3="Constant Exchange rate",IF(B.Premiums_Bkdn_DATA!M14=0,0,B.Premiums_Bkdn_DATA!M14/ECO!W52))))</f>
        <v>2049.2122547110257</v>
      </c>
      <c r="O15" s="74">
        <f>IF($C$3="National Currency",IF(B.Premiums_Bkdn_DATA!N14=0,0,B.Premiums_Bkdn_DATA!N14),IF($C$3="Current Exchange rate",IF(B.Premiums_Bkdn_DATA!N14=0,0,B.Premiums_Bkdn_DATA!N14/ECO!X17),IF($C$3="Constant Exchange rate",IF(B.Premiums_Bkdn_DATA!N14=0,0,B.Premiums_Bkdn_DATA!N14/ECO!X52))))</f>
        <v>2189.837884302849</v>
      </c>
      <c r="P15" s="74">
        <f>IF($C$3="National Currency",IF(B.Premiums_Bkdn_DATA!O14=0,0,B.Premiums_Bkdn_DATA!O14),IF($C$3="Current Exchange rate",IF(B.Premiums_Bkdn_DATA!O14=0,0,B.Premiums_Bkdn_DATA!O14/ECO!Y17),IF($C$3="Constant Exchange rate",IF(B.Premiums_Bkdn_DATA!O14=0,0,B.Premiums_Bkdn_DATA!O14/ECO!Y52))))</f>
        <v>2593.5825285750743</v>
      </c>
      <c r="Q15" s="48">
        <f t="shared" si="1"/>
        <v>1.9871162698818275E-2</v>
      </c>
      <c r="R15" s="94">
        <f t="shared" si="2"/>
        <v>0.18437193326790968</v>
      </c>
      <c r="S15" s="94">
        <f t="shared" si="3"/>
        <v>0.61589958158995817</v>
      </c>
    </row>
    <row r="16" spans="3:34" ht="15" x14ac:dyDescent="0.25">
      <c r="C16" s="256"/>
      <c r="D16" s="257"/>
      <c r="E16" s="45" t="s">
        <v>8</v>
      </c>
      <c r="F16" s="74">
        <f>IF($C$3="National Currency",IF(B.Premiums_Bkdn_DATA!E15=0,0,B.Premiums_Bkdn_DATA!E15),IF($C$3="Current Exchange rate",IF(B.Premiums_Bkdn_DATA!E15=0,0,B.Premiums_Bkdn_DATA!E15/ECO!O18),IF($C$3="Constant Exchange rate",IF(B.Premiums_Bkdn_DATA!E15=0,0,B.Premiums_Bkdn_DATA!E15/ECO!O53))))</f>
        <v>101.18492196387714</v>
      </c>
      <c r="G16" s="74">
        <f>IF($C$3="National Currency",IF(B.Premiums_Bkdn_DATA!F15=0,0,B.Premiums_Bkdn_DATA!F15),IF($C$3="Current Exchange rate",IF(B.Premiums_Bkdn_DATA!F15=0,0,B.Premiums_Bkdn_DATA!F15/ECO!P18),IF($C$3="Constant Exchange rate",IF(B.Premiums_Bkdn_DATA!F15=0,0,B.Premiums_Bkdn_DATA!F15/ECO!P53))))</f>
        <v>116.9327521634093</v>
      </c>
      <c r="H16" s="74">
        <f>IF($C$3="National Currency",IF(B.Premiums_Bkdn_DATA!G15=0,0,B.Premiums_Bkdn_DATA!G15),IF($C$3="Current Exchange rate",IF(B.Premiums_Bkdn_DATA!G15=0,0,B.Premiums_Bkdn_DATA!G15/ECO!Q18),IF($C$3="Constant Exchange rate",IF(B.Premiums_Bkdn_DATA!G15=0,0,B.Premiums_Bkdn_DATA!G15/ECO!Q53))))</f>
        <v>136.83483951785053</v>
      </c>
      <c r="I16" s="74">
        <f>IF($C$3="National Currency",IF(B.Premiums_Bkdn_DATA!H15=0,0,B.Premiums_Bkdn_DATA!H15),IF($C$3="Current Exchange rate",IF(B.Premiums_Bkdn_DATA!H15=0,0,B.Premiums_Bkdn_DATA!H15/ECO!R18),IF($C$3="Constant Exchange rate",IF(B.Premiums_Bkdn_DATA!H15=0,0,B.Premiums_Bkdn_DATA!H15/ECO!R53))))</f>
        <v>175.83820127056359</v>
      </c>
      <c r="J16" s="74">
        <f>IF($C$3="National Currency",IF(B.Premiums_Bkdn_DATA!I15=0,0,B.Premiums_Bkdn_DATA!I15),IF($C$3="Current Exchange rate",IF(B.Premiums_Bkdn_DATA!I15=0,0,B.Premiums_Bkdn_DATA!I15/ECO!S18),IF($C$3="Constant Exchange rate",IF(B.Premiums_Bkdn_DATA!I15=0,0,B.Premiums_Bkdn_DATA!I15/ECO!S53))))</f>
        <v>165.32307338335482</v>
      </c>
      <c r="K16" s="74">
        <f>IF($C$3="National Currency",IF(B.Premiums_Bkdn_DATA!J15=0,0,B.Premiums_Bkdn_DATA!J15),IF($C$3="Current Exchange rate",IF(B.Premiums_Bkdn_DATA!J15=0,0,B.Premiums_Bkdn_DATA!J15/ECO!T18),IF($C$3="Constant Exchange rate",IF(B.Premiums_Bkdn_DATA!J15=0,0,B.Premiums_Bkdn_DATA!J15/ECO!T53))))</f>
        <v>148.52491915176461</v>
      </c>
      <c r="L16" s="74">
        <f>IF($C$3="National Currency",IF(B.Premiums_Bkdn_DATA!K15=0,0,B.Premiums_Bkdn_DATA!K15),IF($C$3="Current Exchange rate",IF(B.Premiums_Bkdn_DATA!K15=0,0,B.Premiums_Bkdn_DATA!K15/ECO!U18),IF($C$3="Constant Exchange rate",IF(B.Premiums_Bkdn_DATA!K15=0,0,B.Premiums_Bkdn_DATA!K15/ECO!U53))))</f>
        <v>140.5</v>
      </c>
      <c r="M16" s="74">
        <f>IF($C$3="National Currency",IF(B.Premiums_Bkdn_DATA!L15=0,0,B.Premiums_Bkdn_DATA!L15),IF($C$3="Current Exchange rate",IF(B.Premiums_Bkdn_DATA!L15=0,0,B.Premiums_Bkdn_DATA!L15/ECO!V18),IF($C$3="Constant Exchange rate",IF(B.Premiums_Bkdn_DATA!L15=0,0,B.Premiums_Bkdn_DATA!L15/ECO!V53))))</f>
        <v>136.9</v>
      </c>
      <c r="N16" s="74">
        <f>IF($C$3="National Currency",IF(B.Premiums_Bkdn_DATA!M15=0,0,B.Premiums_Bkdn_DATA!M15),IF($C$3="Current Exchange rate",IF(B.Premiums_Bkdn_DATA!M15=0,0,B.Premiums_Bkdn_DATA!M15/ECO!W18),IF($C$3="Constant Exchange rate",IF(B.Premiums_Bkdn_DATA!M15=0,0,B.Premiums_Bkdn_DATA!M15/ECO!W53))))</f>
        <v>142.9</v>
      </c>
      <c r="O16" s="74">
        <f>IF($C$3="National Currency",IF(B.Premiums_Bkdn_DATA!N15=0,0,B.Premiums_Bkdn_DATA!N15),IF($C$3="Current Exchange rate",IF(B.Premiums_Bkdn_DATA!N15=0,0,B.Premiums_Bkdn_DATA!N15/ECO!X18),IF($C$3="Constant Exchange rate",IF(B.Premiums_Bkdn_DATA!N15=0,0,B.Premiums_Bkdn_DATA!N15/ECO!X53))))</f>
        <v>149.6</v>
      </c>
      <c r="P16" s="74">
        <f>IF($C$3="National Currency",IF(B.Premiums_Bkdn_DATA!O15=0,0,B.Premiums_Bkdn_DATA!O15),IF($C$3="Current Exchange rate",IF(B.Premiums_Bkdn_DATA!O15=0,0,B.Premiums_Bkdn_DATA!O15/ECO!Y18),IF($C$3="Constant Exchange rate",IF(B.Premiums_Bkdn_DATA!O15=0,0,B.Premiums_Bkdn_DATA!O15/ECO!Y53))))</f>
        <v>158.6</v>
      </c>
      <c r="Q16" s="48">
        <f t="shared" si="1"/>
        <v>1.2151402044507382E-3</v>
      </c>
      <c r="R16" s="94">
        <f t="shared" si="2"/>
        <v>6.0160427807486538E-2</v>
      </c>
      <c r="S16" s="94">
        <f t="shared" si="3"/>
        <v>0.35633513336248357</v>
      </c>
    </row>
    <row r="17" spans="3:23" ht="15" x14ac:dyDescent="0.25">
      <c r="C17" s="256"/>
      <c r="D17" s="257"/>
      <c r="E17" s="45" t="s">
        <v>9</v>
      </c>
      <c r="F17" s="74">
        <f>IF($C$3="National Currency",IF(B.Premiums_Bkdn_DATA!E16=0,0,B.Premiums_Bkdn_DATA!E16),IF($C$3="Current Exchange rate",IF(B.Premiums_Bkdn_DATA!E16=0,0,B.Premiums_Bkdn_DATA!E16/ECO!O19),IF($C$3="Constant Exchange rate",IF(B.Premiums_Bkdn_DATA!E16=0,0,B.Premiums_Bkdn_DATA!E16/ECO!O54))))</f>
        <v>4004.0482860000002</v>
      </c>
      <c r="G17" s="74">
        <f>IF($C$3="National Currency",IF(B.Premiums_Bkdn_DATA!F16=0,0,B.Premiums_Bkdn_DATA!F16),IF($C$3="Current Exchange rate",IF(B.Premiums_Bkdn_DATA!F16=0,0,B.Premiums_Bkdn_DATA!F16/ECO!P19),IF($C$3="Constant Exchange rate",IF(B.Premiums_Bkdn_DATA!F16=0,0,B.Premiums_Bkdn_DATA!F16/ECO!P54))))</f>
        <v>11320.72975</v>
      </c>
      <c r="H17" s="74">
        <f>IF($C$3="National Currency",IF(B.Premiums_Bkdn_DATA!G16=0,0,B.Premiums_Bkdn_DATA!G16),IF($C$3="Current Exchange rate",IF(B.Premiums_Bkdn_DATA!G16=0,0,B.Premiums_Bkdn_DATA!G16/ECO!Q19),IF($C$3="Constant Exchange rate",IF(B.Premiums_Bkdn_DATA!G16=0,0,B.Premiums_Bkdn_DATA!G16/ECO!Q54))))</f>
        <v>11759.166520169998</v>
      </c>
      <c r="I17" s="74">
        <f>IF($C$3="National Currency",IF(B.Premiums_Bkdn_DATA!H16=0,0,B.Premiums_Bkdn_DATA!H16),IF($C$3="Current Exchange rate",IF(B.Premiums_Bkdn_DATA!H16=0,0,B.Premiums_Bkdn_DATA!H16/ECO!R19),IF($C$3="Constant Exchange rate",IF(B.Premiums_Bkdn_DATA!H16=0,0,B.Premiums_Bkdn_DATA!H16/ECO!R54))))</f>
        <v>12108.523560170001</v>
      </c>
      <c r="J17" s="74">
        <f>IF($C$3="National Currency",IF(B.Premiums_Bkdn_DATA!I16=0,0,B.Premiums_Bkdn_DATA!I16),IF($C$3="Current Exchange rate",IF(B.Premiums_Bkdn_DATA!I16=0,0,B.Premiums_Bkdn_DATA!I16/ECO!S19),IF($C$3="Constant Exchange rate",IF(B.Premiums_Bkdn_DATA!I16=0,0,B.Premiums_Bkdn_DATA!I16/ECO!S54))))</f>
        <v>12249.39847124</v>
      </c>
      <c r="K17" s="74">
        <f>IF($C$3="National Currency",IF(B.Premiums_Bkdn_DATA!J16=0,0,B.Premiums_Bkdn_DATA!J16),IF($C$3="Current Exchange rate",IF(B.Premiums_Bkdn_DATA!J16=0,0,B.Premiums_Bkdn_DATA!J16/ECO!T19),IF($C$3="Constant Exchange rate",IF(B.Premiums_Bkdn_DATA!J16=0,0,B.Premiums_Bkdn_DATA!J16/ECO!T54))))</f>
        <v>11645.189622007796</v>
      </c>
      <c r="L17" s="74">
        <f>IF($C$3="National Currency",IF(B.Premiums_Bkdn_DATA!K16=0,0,B.Premiums_Bkdn_DATA!K16),IF($C$3="Current Exchange rate",IF(B.Premiums_Bkdn_DATA!K16=0,0,B.Premiums_Bkdn_DATA!K16/ECO!U19),IF($C$3="Constant Exchange rate",IF(B.Premiums_Bkdn_DATA!K16=0,0,B.Premiums_Bkdn_DATA!K16/ECO!U54))))</f>
        <v>10786.211402029998</v>
      </c>
      <c r="M17" s="74">
        <f>IF($C$3="National Currency",IF(B.Premiums_Bkdn_DATA!L16=0,0,B.Premiums_Bkdn_DATA!L16),IF($C$3="Current Exchange rate",IF(B.Premiums_Bkdn_DATA!L16=0,0,B.Premiums_Bkdn_DATA!L16/ECO!V19),IF($C$3="Constant Exchange rate",IF(B.Premiums_Bkdn_DATA!L16=0,0,B.Premiums_Bkdn_DATA!L16/ECO!V54))))</f>
        <v>10610.789890639402</v>
      </c>
      <c r="N17" s="74">
        <f>IF($C$3="National Currency",IF(B.Premiums_Bkdn_DATA!M16=0,0,B.Premiums_Bkdn_DATA!M16),IF($C$3="Current Exchange rate",IF(B.Premiums_Bkdn_DATA!M16=0,0,B.Premiums_Bkdn_DATA!M16/ECO!W19),IF($C$3="Constant Exchange rate",IF(B.Premiums_Bkdn_DATA!M16=0,0,B.Premiums_Bkdn_DATA!M16/ECO!W54))))</f>
        <v>10253.921879228499</v>
      </c>
      <c r="O17" s="74">
        <f>IF($C$3="National Currency",IF(B.Premiums_Bkdn_DATA!N16=0,0,B.Premiums_Bkdn_DATA!N16),IF($C$3="Current Exchange rate",IF(B.Premiums_Bkdn_DATA!N16=0,0,B.Premiums_Bkdn_DATA!N16/ECO!X19),IF($C$3="Constant Exchange rate",IF(B.Premiums_Bkdn_DATA!N16=0,0,B.Premiums_Bkdn_DATA!N16/ECO!X54))))</f>
        <v>9843.3763344329</v>
      </c>
      <c r="P17" s="74">
        <f>IF($C$3="National Currency",IF(B.Premiums_Bkdn_DATA!O16=0,0,B.Premiums_Bkdn_DATA!O16),IF($C$3="Current Exchange rate",IF(B.Premiums_Bkdn_DATA!O16=0,0,B.Premiums_Bkdn_DATA!O16/ECO!Y19),IF($C$3="Constant Exchange rate",IF(B.Premiums_Bkdn_DATA!O16=0,0,B.Premiums_Bkdn_DATA!O16/ECO!Y54))))</f>
        <v>9510.1548838261006</v>
      </c>
      <c r="Q17" s="48">
        <f t="shared" si="1"/>
        <v>7.2863628940041836E-2</v>
      </c>
      <c r="R17" s="94">
        <f t="shared" si="2"/>
        <v>-3.3852353022525872E-2</v>
      </c>
      <c r="S17" s="94">
        <f t="shared" si="3"/>
        <v>-0.15993446590083116</v>
      </c>
    </row>
    <row r="18" spans="3:23" ht="15" x14ac:dyDescent="0.25">
      <c r="C18" s="256"/>
      <c r="D18" s="257"/>
      <c r="E18" s="45" t="s">
        <v>10</v>
      </c>
      <c r="F18" s="74">
        <f>IF($C$3="National Currency",IF(B.Premiums_Bkdn_DATA!E17=0,0,B.Premiums_Bkdn_DATA!E17),IF($C$3="Current Exchange rate",IF(B.Premiums_Bkdn_DATA!E17=0,0,B.Premiums_Bkdn_DATA!E17/ECO!O20),IF($C$3="Constant Exchange rate",IF(B.Premiums_Bkdn_DATA!E17=0,0,B.Premiums_Bkdn_DATA!E17/ECO!O55))))</f>
        <v>1042.7674923</v>
      </c>
      <c r="G18" s="74">
        <f>IF($C$3="National Currency",IF(B.Premiums_Bkdn_DATA!F17=0,0,B.Premiums_Bkdn_DATA!F17),IF($C$3="Current Exchange rate",IF(B.Premiums_Bkdn_DATA!F17=0,0,B.Premiums_Bkdn_DATA!F17/ECO!P20),IF($C$3="Constant Exchange rate",IF(B.Premiums_Bkdn_DATA!F17=0,0,B.Premiums_Bkdn_DATA!F17/ECO!P55))))</f>
        <v>1142.7093379</v>
      </c>
      <c r="H18" s="74">
        <f>IF($C$3="National Currency",IF(B.Premiums_Bkdn_DATA!G17=0,0,B.Premiums_Bkdn_DATA!G17),IF($C$3="Current Exchange rate",IF(B.Premiums_Bkdn_DATA!G17=0,0,B.Premiums_Bkdn_DATA!G17/ECO!Q20),IF($C$3="Constant Exchange rate",IF(B.Premiums_Bkdn_DATA!G17=0,0,B.Premiums_Bkdn_DATA!G17/ECO!Q55))))</f>
        <v>1205.48203036</v>
      </c>
      <c r="I18" s="74">
        <f>IF($C$3="National Currency",IF(B.Premiums_Bkdn_DATA!H17=0,0,B.Premiums_Bkdn_DATA!H17),IF($C$3="Current Exchange rate",IF(B.Premiums_Bkdn_DATA!H17=0,0,B.Premiums_Bkdn_DATA!H17/ECO!R20),IF($C$3="Constant Exchange rate",IF(B.Premiums_Bkdn_DATA!H17=0,0,B.Premiums_Bkdn_DATA!H17/ECO!R55))))</f>
        <v>1188.9690473807295</v>
      </c>
      <c r="J18" s="74">
        <f>IF($C$3="National Currency",IF(B.Premiums_Bkdn_DATA!I17=0,0,B.Premiums_Bkdn_DATA!I17),IF($C$3="Current Exchange rate",IF(B.Premiums_Bkdn_DATA!I17=0,0,B.Premiums_Bkdn_DATA!I17/ECO!S20),IF($C$3="Constant Exchange rate",IF(B.Premiums_Bkdn_DATA!I17=0,0,B.Premiums_Bkdn_DATA!I17/ECO!S55))))</f>
        <v>1244.2795856300745</v>
      </c>
      <c r="K18" s="74">
        <f>IF($C$3="National Currency",IF(B.Premiums_Bkdn_DATA!J17=0,0,B.Premiums_Bkdn_DATA!J17),IF($C$3="Current Exchange rate",IF(B.Premiums_Bkdn_DATA!J17=0,0,B.Premiums_Bkdn_DATA!J17/ECO!T20),IF($C$3="Constant Exchange rate",IF(B.Premiums_Bkdn_DATA!J17=0,0,B.Premiums_Bkdn_DATA!J17/ECO!T55))))</f>
        <v>1300.0801110881102</v>
      </c>
      <c r="L18" s="74">
        <f>IF($C$3="National Currency",IF(B.Premiums_Bkdn_DATA!K17=0,0,B.Premiums_Bkdn_DATA!K17),IF($C$3="Current Exchange rate",IF(B.Premiums_Bkdn_DATA!K17=0,0,B.Premiums_Bkdn_DATA!K17/ECO!U20),IF($C$3="Constant Exchange rate",IF(B.Premiums_Bkdn_DATA!K17=0,0,B.Premiums_Bkdn_DATA!K17/ECO!U55))))</f>
        <v>1387.2104968241542</v>
      </c>
      <c r="M18" s="74">
        <f>IF($C$3="National Currency",IF(B.Premiums_Bkdn_DATA!L17=0,0,B.Premiums_Bkdn_DATA!L17),IF($C$3="Current Exchange rate",IF(B.Premiums_Bkdn_DATA!L17=0,0,B.Premiums_Bkdn_DATA!L17/ECO!V20),IF($C$3="Constant Exchange rate",IF(B.Premiums_Bkdn_DATA!L17=0,0,B.Premiums_Bkdn_DATA!L17/ECO!V55))))</f>
        <v>1443.2563975953176</v>
      </c>
      <c r="N18" s="74">
        <f>IF($C$3="National Currency",IF(B.Premiums_Bkdn_DATA!M17=0,0,B.Premiums_Bkdn_DATA!M17),IF($C$3="Current Exchange rate",IF(B.Premiums_Bkdn_DATA!M17=0,0,B.Premiums_Bkdn_DATA!M17/ECO!W20),IF($C$3="Constant Exchange rate",IF(B.Premiums_Bkdn_DATA!M17=0,0,B.Premiums_Bkdn_DATA!M17/ECO!W55))))</f>
        <v>1512.31584475</v>
      </c>
      <c r="O18" s="74">
        <f>IF($C$3="National Currency",IF(B.Premiums_Bkdn_DATA!N17=0,0,B.Premiums_Bkdn_DATA!N17),IF($C$3="Current Exchange rate",IF(B.Premiums_Bkdn_DATA!N17=0,0,B.Premiums_Bkdn_DATA!N17/ECO!X20),IF($C$3="Constant Exchange rate",IF(B.Premiums_Bkdn_DATA!N17=0,0,B.Premiums_Bkdn_DATA!N17/ECO!X55))))</f>
        <v>1546</v>
      </c>
      <c r="P18" s="74">
        <f>IF($C$3="National Currency",IF(B.Premiums_Bkdn_DATA!O17=0,0,B.Premiums_Bkdn_DATA!O17),IF($C$3="Current Exchange rate",IF(B.Premiums_Bkdn_DATA!O17=0,0,B.Premiums_Bkdn_DATA!O17/ECO!Y20),IF($C$3="Constant Exchange rate",IF(B.Premiums_Bkdn_DATA!O17=0,0,B.Premiums_Bkdn_DATA!O17/ECO!Y55))))</f>
        <v>1614</v>
      </c>
      <c r="Q18" s="48">
        <f t="shared" si="1"/>
        <v>1.2365928688420501E-2</v>
      </c>
      <c r="R18" s="94">
        <f t="shared" si="2"/>
        <v>4.3984476067270295E-2</v>
      </c>
      <c r="S18" s="94">
        <f t="shared" si="3"/>
        <v>0.41243266898134268</v>
      </c>
    </row>
    <row r="19" spans="3:23" ht="15" x14ac:dyDescent="0.25">
      <c r="C19" s="256"/>
      <c r="D19" s="257"/>
      <c r="E19" s="45" t="s">
        <v>11</v>
      </c>
      <c r="F19" s="74">
        <f>IF($C$3="National Currency",IF(B.Premiums_Bkdn_DATA!E18=0,0,B.Premiums_Bkdn_DATA!E18),IF($C$3="Current Exchange rate",IF(B.Premiums_Bkdn_DATA!E18=0,0,B.Premiums_Bkdn_DATA!E18/ECO!O21),IF($C$3="Constant Exchange rate",IF(B.Premiums_Bkdn_DATA!E18=0,0,B.Premiums_Bkdn_DATA!E18/ECO!O56))))</f>
        <v>17607</v>
      </c>
      <c r="G19" s="74">
        <f>IF($C$3="National Currency",IF(B.Premiums_Bkdn_DATA!F18=0,0,B.Premiums_Bkdn_DATA!F18),IF($C$3="Current Exchange rate",IF(B.Premiums_Bkdn_DATA!F18=0,0,B.Premiums_Bkdn_DATA!F18/ECO!P21),IF($C$3="Constant Exchange rate",IF(B.Premiums_Bkdn_DATA!F18=0,0,B.Premiums_Bkdn_DATA!F18/ECO!P56))))</f>
        <v>17841</v>
      </c>
      <c r="H19" s="74">
        <f>IF($C$3="National Currency",IF(B.Premiums_Bkdn_DATA!G18=0,0,B.Premiums_Bkdn_DATA!G18),IF($C$3="Current Exchange rate",IF(B.Premiums_Bkdn_DATA!G18=0,0,B.Premiums_Bkdn_DATA!G18/ECO!Q21),IF($C$3="Constant Exchange rate",IF(B.Premiums_Bkdn_DATA!G18=0,0,B.Premiums_Bkdn_DATA!G18/ECO!Q56))))</f>
        <v>17698</v>
      </c>
      <c r="I19" s="74">
        <f>IF($C$3="National Currency",IF(B.Premiums_Bkdn_DATA!H18=0,0,B.Premiums_Bkdn_DATA!H18),IF($C$3="Current Exchange rate",IF(B.Premiums_Bkdn_DATA!H18=0,0,B.Premiums_Bkdn_DATA!H18/ECO!R21),IF($C$3="Constant Exchange rate",IF(B.Premiums_Bkdn_DATA!H18=0,0,B.Premiums_Bkdn_DATA!H18/ECO!R56))))</f>
        <v>17674</v>
      </c>
      <c r="J19" s="74">
        <f>IF($C$3="National Currency",IF(B.Premiums_Bkdn_DATA!I18=0,0,B.Premiums_Bkdn_DATA!I18),IF($C$3="Current Exchange rate",IF(B.Premiums_Bkdn_DATA!I18=0,0,B.Premiums_Bkdn_DATA!I18/ECO!S21),IF($C$3="Constant Exchange rate",IF(B.Premiums_Bkdn_DATA!I18=0,0,B.Premiums_Bkdn_DATA!I18/ECO!S56))))</f>
        <v>17836</v>
      </c>
      <c r="K19" s="74">
        <f>IF($C$3="National Currency",IF(B.Premiums_Bkdn_DATA!J18=0,0,B.Premiums_Bkdn_DATA!J18),IF($C$3="Current Exchange rate",IF(B.Premiums_Bkdn_DATA!J18=0,0,B.Premiums_Bkdn_DATA!J18/ECO!T21),IF($C$3="Constant Exchange rate",IF(B.Premiums_Bkdn_DATA!J18=0,0,B.Premiums_Bkdn_DATA!J18/ECO!T56))))</f>
        <v>17805</v>
      </c>
      <c r="L19" s="74">
        <f>IF($C$3="National Currency",IF(B.Premiums_Bkdn_DATA!K18=0,0,B.Premiums_Bkdn_DATA!K18),IF($C$3="Current Exchange rate",IF(B.Premiums_Bkdn_DATA!K18=0,0,B.Premiums_Bkdn_DATA!K18/ECO!U21),IF($C$3="Constant Exchange rate",IF(B.Premiums_Bkdn_DATA!K18=0,0,B.Premiums_Bkdn_DATA!K18/ECO!U56))))</f>
        <v>18273</v>
      </c>
      <c r="M19" s="74">
        <f>IF($C$3="National Currency",IF(B.Premiums_Bkdn_DATA!L18=0,0,B.Premiums_Bkdn_DATA!L18),IF($C$3="Current Exchange rate",IF(B.Premiums_Bkdn_DATA!L18=0,0,B.Premiums_Bkdn_DATA!L18/ECO!V21),IF($C$3="Constant Exchange rate",IF(B.Premiums_Bkdn_DATA!L18=0,0,B.Premiums_Bkdn_DATA!L18/ECO!V56))))</f>
        <v>18870</v>
      </c>
      <c r="N19" s="74">
        <f>IF($C$3="National Currency",IF(B.Premiums_Bkdn_DATA!M18=0,0,B.Premiums_Bkdn_DATA!M18),IF($C$3="Current Exchange rate",IF(B.Premiums_Bkdn_DATA!M18=0,0,B.Premiums_Bkdn_DATA!M18/ECO!W21),IF($C$3="Constant Exchange rate",IF(B.Premiums_Bkdn_DATA!M18=0,0,B.Premiums_Bkdn_DATA!M18/ECO!W56))))</f>
        <v>19397</v>
      </c>
      <c r="O19" s="74">
        <f>IF($C$3="National Currency",IF(B.Premiums_Bkdn_DATA!N18=0,0,B.Premiums_Bkdn_DATA!N18),IF($C$3="Current Exchange rate",IF(B.Premiums_Bkdn_DATA!N18=0,0,B.Premiums_Bkdn_DATA!N18/ECO!X21),IF($C$3="Constant Exchange rate",IF(B.Premiums_Bkdn_DATA!N18=0,0,B.Premiums_Bkdn_DATA!N18/ECO!X56))))</f>
        <v>19600</v>
      </c>
      <c r="P19" s="74">
        <f>IF($C$3="National Currency",IF(B.Premiums_Bkdn_DATA!O18=0,0,B.Premiums_Bkdn_DATA!O18),IF($C$3="Current Exchange rate",IF(B.Premiums_Bkdn_DATA!O18=0,0,B.Premiums_Bkdn_DATA!O18/ECO!Y21),IF($C$3="Constant Exchange rate",IF(B.Premiums_Bkdn_DATA!O18=0,0,B.Premiums_Bkdn_DATA!O18/ECO!Y56))))</f>
        <v>20000</v>
      </c>
      <c r="Q19" s="48">
        <f t="shared" si="1"/>
        <v>0.15323331708079926</v>
      </c>
      <c r="R19" s="94">
        <f t="shared" si="2"/>
        <v>2.0408163265306145E-2</v>
      </c>
      <c r="S19" s="94">
        <f t="shared" si="3"/>
        <v>0.12101339611008344</v>
      </c>
    </row>
    <row r="20" spans="3:23" ht="15" x14ac:dyDescent="0.25">
      <c r="C20" s="256"/>
      <c r="D20" s="257"/>
      <c r="E20" s="45" t="s">
        <v>12</v>
      </c>
      <c r="F20" s="74">
        <f>IF($C$3="National Currency",IF(B.Premiums_Bkdn_DATA!E19=0,0,B.Premiums_Bkdn_DATA!E19),IF($C$3="Current Exchange rate",IF(B.Premiums_Bkdn_DATA!E19=0,0,B.Premiums_Bkdn_DATA!E19/ECO!O22),IF($C$3="Constant Exchange rate",IF(B.Premiums_Bkdn_DATA!E19=0,0,B.Premiums_Bkdn_DATA!E19/ECO!O57))))</f>
        <v>1147</v>
      </c>
      <c r="G20" s="74">
        <f>IF($C$3="National Currency",IF(B.Premiums_Bkdn_DATA!F19=0,0,B.Premiums_Bkdn_DATA!F19),IF($C$3="Current Exchange rate",IF(B.Premiums_Bkdn_DATA!F19=0,0,B.Premiums_Bkdn_DATA!F19/ECO!P22),IF($C$3="Constant Exchange rate",IF(B.Premiums_Bkdn_DATA!F19=0,0,B.Premiums_Bkdn_DATA!F19/ECO!P57))))</f>
        <v>1218</v>
      </c>
      <c r="H20" s="74">
        <f>IF($C$3="National Currency",IF(B.Premiums_Bkdn_DATA!G19=0,0,B.Premiums_Bkdn_DATA!G19),IF($C$3="Current Exchange rate",IF(B.Premiums_Bkdn_DATA!G19=0,0,B.Premiums_Bkdn_DATA!G19/ECO!Q22),IF($C$3="Constant Exchange rate",IF(B.Premiums_Bkdn_DATA!G19=0,0,B.Premiums_Bkdn_DATA!G19/ECO!Q57))))</f>
        <v>1231</v>
      </c>
      <c r="I20" s="74">
        <f>IF($C$3="National Currency",IF(B.Premiums_Bkdn_DATA!H19=0,0,B.Premiums_Bkdn_DATA!H19),IF($C$3="Current Exchange rate",IF(B.Premiums_Bkdn_DATA!H19=0,0,B.Premiums_Bkdn_DATA!H19/ECO!R22),IF($C$3="Constant Exchange rate",IF(B.Premiums_Bkdn_DATA!H19=0,0,B.Premiums_Bkdn_DATA!H19/ECO!R57))))</f>
        <v>1592</v>
      </c>
      <c r="J20" s="74">
        <f>IF($C$3="National Currency",IF(B.Premiums_Bkdn_DATA!I19=0,0,B.Premiums_Bkdn_DATA!I19),IF($C$3="Current Exchange rate",IF(B.Premiums_Bkdn_DATA!I19=0,0,B.Premiums_Bkdn_DATA!I19/ECO!S22),IF($C$3="Constant Exchange rate",IF(B.Premiums_Bkdn_DATA!I19=0,0,B.Premiums_Bkdn_DATA!I19/ECO!S57))))</f>
        <v>1650</v>
      </c>
      <c r="K20" s="74">
        <f>IF($C$3="National Currency",IF(B.Premiums_Bkdn_DATA!J19=0,0,B.Premiums_Bkdn_DATA!J19),IF($C$3="Current Exchange rate",IF(B.Premiums_Bkdn_DATA!J19=0,0,B.Premiums_Bkdn_DATA!J19/ECO!T22),IF($C$3="Constant Exchange rate",IF(B.Premiums_Bkdn_DATA!J19=0,0,B.Premiums_Bkdn_DATA!J19/ECO!T57))))</f>
        <v>1881</v>
      </c>
      <c r="L20" s="74">
        <f>IF($C$3="National Currency",IF(B.Premiums_Bkdn_DATA!K19=0,0,B.Premiums_Bkdn_DATA!K19),IF($C$3="Current Exchange rate",IF(B.Premiums_Bkdn_DATA!K19=0,0,B.Premiums_Bkdn_DATA!K19/ECO!U22),IF($C$3="Constant Exchange rate",IF(B.Premiums_Bkdn_DATA!K19=0,0,B.Premiums_Bkdn_DATA!K19/ECO!U57))))</f>
        <v>1954</v>
      </c>
      <c r="M20" s="74">
        <f>IF($C$3="National Currency",IF(B.Premiums_Bkdn_DATA!L19=0,0,B.Premiums_Bkdn_DATA!L19),IF($C$3="Current Exchange rate",IF(B.Premiums_Bkdn_DATA!L19=0,0,B.Premiums_Bkdn_DATA!L19/ECO!V22),IF($C$3="Constant Exchange rate",IF(B.Premiums_Bkdn_DATA!L19=0,0,B.Premiums_Bkdn_DATA!L19/ECO!V57))))</f>
        <v>1827</v>
      </c>
      <c r="N20" s="74">
        <f>IF($C$3="National Currency",IF(B.Premiums_Bkdn_DATA!M19=0,0,B.Premiums_Bkdn_DATA!M19),IF($C$3="Current Exchange rate",IF(B.Premiums_Bkdn_DATA!M19=0,0,B.Premiums_Bkdn_DATA!M19/ECO!W22),IF($C$3="Constant Exchange rate",IF(B.Premiums_Bkdn_DATA!M19=0,0,B.Premiums_Bkdn_DATA!M19/ECO!W57))))</f>
        <v>1550</v>
      </c>
      <c r="O20" s="74">
        <f>IF($C$3="National Currency",IF(B.Premiums_Bkdn_DATA!N19=0,0,B.Premiums_Bkdn_DATA!N19),IF($C$3="Current Exchange rate",IF(B.Premiums_Bkdn_DATA!N19=0,0,B.Premiums_Bkdn_DATA!N19/ECO!X22),IF($C$3="Constant Exchange rate",IF(B.Premiums_Bkdn_DATA!N19=0,0,B.Premiums_Bkdn_DATA!N19/ECO!X57))))</f>
        <v>1343</v>
      </c>
      <c r="P20" s="74">
        <f>IF($C$3="National Currency",IF(B.Premiums_Bkdn_DATA!O19=0,0,B.Premiums_Bkdn_DATA!O19),IF($C$3="Current Exchange rate",IF(B.Premiums_Bkdn_DATA!O19=0,0,B.Premiums_Bkdn_DATA!O19/ECO!Y22),IF($C$3="Constant Exchange rate",IF(B.Premiums_Bkdn_DATA!O19=0,0,B.Premiums_Bkdn_DATA!O19/ECO!Y57))))</f>
        <v>1139</v>
      </c>
      <c r="Q20" s="48">
        <f t="shared" si="1"/>
        <v>8.7266374077515189E-3</v>
      </c>
      <c r="R20" s="94">
        <f t="shared" si="2"/>
        <v>-0.15189873417721522</v>
      </c>
      <c r="S20" s="94">
        <f t="shared" si="3"/>
        <v>-6.4860426929392423E-2</v>
      </c>
    </row>
    <row r="21" spans="3:23" ht="15" x14ac:dyDescent="0.25">
      <c r="C21" s="256"/>
      <c r="D21" s="257"/>
      <c r="E21" s="45" t="s">
        <v>13</v>
      </c>
      <c r="F21" s="74">
        <f>IF($C$3="National Currency",IF(B.Premiums_Bkdn_DATA!E20=0,0,B.Premiums_Bkdn_DATA!E20),IF($C$3="Current Exchange rate",IF(B.Premiums_Bkdn_DATA!E20=0,0,B.Premiums_Bkdn_DATA!E20/ECO!O23),IF($C$3="Constant Exchange rate",IF(B.Premiums_Bkdn_DATA!E20=0,0,B.Premiums_Bkdn_DATA!E20/ECO!O58))))</f>
        <v>379.47244711412901</v>
      </c>
      <c r="G21" s="74">
        <f>IF($C$3="National Currency",IF(B.Premiums_Bkdn_DATA!F20=0,0,B.Premiums_Bkdn_DATA!F20),IF($C$3="Current Exchange rate",IF(B.Premiums_Bkdn_DATA!F20=0,0,B.Premiums_Bkdn_DATA!F20/ECO!P23),IF($C$3="Constant Exchange rate",IF(B.Premiums_Bkdn_DATA!F20=0,0,B.Premiums_Bkdn_DATA!F20/ECO!P58))))</f>
        <v>406.50300339514234</v>
      </c>
      <c r="H21" s="74">
        <f>IF($C$3="National Currency",IF(B.Premiums_Bkdn_DATA!G20=0,0,B.Premiums_Bkdn_DATA!G20),IF($C$3="Current Exchange rate",IF(B.Premiums_Bkdn_DATA!G20=0,0,B.Premiums_Bkdn_DATA!G20/ECO!Q23),IF($C$3="Constant Exchange rate",IF(B.Premiums_Bkdn_DATA!G20=0,0,B.Premiums_Bkdn_DATA!G20/ECO!Q58))))</f>
        <v>445.28597545050923</v>
      </c>
      <c r="I21" s="74">
        <f>IF($C$3="National Currency",IF(B.Premiums_Bkdn_DATA!H20=0,0,B.Premiums_Bkdn_DATA!H20),IF($C$3="Current Exchange rate",IF(B.Premiums_Bkdn_DATA!H20=0,0,B.Premiums_Bkdn_DATA!H20/ECO!R23),IF($C$3="Constant Exchange rate",IF(B.Premiums_Bkdn_DATA!H20=0,0,B.Premiums_Bkdn_DATA!H20/ECO!R58))))</f>
        <v>495.56019848524414</v>
      </c>
      <c r="J21" s="74">
        <f>IF($C$3="National Currency",IF(B.Premiums_Bkdn_DATA!I20=0,0,B.Premiums_Bkdn_DATA!I20),IF($C$3="Current Exchange rate",IF(B.Premiums_Bkdn_DATA!I20=0,0,B.Premiums_Bkdn_DATA!I20/ECO!S23),IF($C$3="Constant Exchange rate",IF(B.Premiums_Bkdn_DATA!I20=0,0,B.Premiums_Bkdn_DATA!I20/ECO!S58))))</f>
        <v>532.25385218072597</v>
      </c>
      <c r="K21" s="74">
        <f>IF($C$3="National Currency",IF(B.Premiums_Bkdn_DATA!J20=0,0,B.Premiums_Bkdn_DATA!J20),IF($C$3="Current Exchange rate",IF(B.Premiums_Bkdn_DATA!J20=0,0,B.Premiums_Bkdn_DATA!J20/ECO!T23),IF($C$3="Constant Exchange rate",IF(B.Premiums_Bkdn_DATA!J20=0,0,B.Premiums_Bkdn_DATA!J20/ECO!T58))))</f>
        <v>512.66649255680329</v>
      </c>
      <c r="L21" s="74">
        <f>IF($C$3="National Currency",IF(B.Premiums_Bkdn_DATA!K20=0,0,B.Premiums_Bkdn_DATA!K20),IF($C$3="Current Exchange rate",IF(B.Premiums_Bkdn_DATA!K20=0,0,B.Premiums_Bkdn_DATA!K20/ECO!U23),IF($C$3="Constant Exchange rate",IF(B.Premiums_Bkdn_DATA!K20=0,0,B.Premiums_Bkdn_DATA!K20/ECO!U58))))</f>
        <v>493.34029772786624</v>
      </c>
      <c r="M21" s="74">
        <f>IF($C$3="National Currency",IF(B.Premiums_Bkdn_DATA!L20=0,0,B.Premiums_Bkdn_DATA!L20),IF($C$3="Current Exchange rate",IF(B.Premiums_Bkdn_DATA!L20=0,0,B.Premiums_Bkdn_DATA!L20/ECO!V23),IF($C$3="Constant Exchange rate",IF(B.Premiums_Bkdn_DATA!L20=0,0,B.Premiums_Bkdn_DATA!L20/ECO!V58))))</f>
        <v>487.46408984068944</v>
      </c>
      <c r="N21" s="74">
        <f>IF($C$3="National Currency",IF(B.Premiums_Bkdn_DATA!M20=0,0,B.Premiums_Bkdn_DATA!M20),IF($C$3="Current Exchange rate",IF(B.Premiums_Bkdn_DATA!M20=0,0,B.Premiums_Bkdn_DATA!M20/ECO!W23),IF($C$3="Constant Exchange rate",IF(B.Premiums_Bkdn_DATA!M20=0,0,B.Premiums_Bkdn_DATA!M20/ECO!W58))))</f>
        <v>477.93157482371373</v>
      </c>
      <c r="O21" s="74">
        <f>IF($C$3="National Currency",IF(B.Premiums_Bkdn_DATA!N20=0,0,B.Premiums_Bkdn_DATA!N20),IF($C$3="Current Exchange rate",IF(B.Premiums_Bkdn_DATA!N20=0,0,B.Premiums_Bkdn_DATA!N20/ECO!X23),IF($C$3="Constant Exchange rate",IF(B.Premiums_Bkdn_DATA!N20=0,0,B.Premiums_Bkdn_DATA!N20/ECO!X58))))</f>
        <v>475.31992687385736</v>
      </c>
      <c r="P21" s="74">
        <f>IF($C$3="National Currency",IF(B.Premiums_Bkdn_DATA!O20=0,0,B.Premiums_Bkdn_DATA!O20),IF($C$3="Current Exchange rate",IF(B.Premiums_Bkdn_DATA!O20=0,0,B.Premiums_Bkdn_DATA!O20/ECO!Y23),IF($C$3="Constant Exchange rate",IF(B.Premiums_Bkdn_DATA!O20=0,0,B.Premiums_Bkdn_DATA!O20/ECO!Y58))))</f>
        <v>402.19378427787933</v>
      </c>
      <c r="Q21" s="48">
        <f t="shared" si="1"/>
        <v>3.0814743837089434E-3</v>
      </c>
      <c r="R21" s="94">
        <f t="shared" si="2"/>
        <v>-0.15384615384615374</v>
      </c>
      <c r="S21" s="94">
        <f t="shared" si="3"/>
        <v>-1.0600706713780994E-2</v>
      </c>
    </row>
    <row r="22" spans="3:23" ht="15" x14ac:dyDescent="0.25">
      <c r="C22" s="256"/>
      <c r="D22" s="257"/>
      <c r="E22" s="45" t="s">
        <v>14</v>
      </c>
      <c r="F22" s="74">
        <f>IF($C$3="National Currency",IF(B.Premiums_Bkdn_DATA!E21=0,0,B.Premiums_Bkdn_DATA!E21),IF($C$3="Current Exchange rate",IF(B.Premiums_Bkdn_DATA!E21=0,0,B.Premiums_Bkdn_DATA!E21/ECO!O24),IF($C$3="Constant Exchange rate",IF(B.Premiums_Bkdn_DATA!E21=0,0,B.Premiums_Bkdn_DATA!E21/ECO!O59))))</f>
        <v>652.49730620523542</v>
      </c>
      <c r="G22" s="74">
        <f>IF($C$3="National Currency",IF(B.Premiums_Bkdn_DATA!F21=0,0,B.Premiums_Bkdn_DATA!F21),IF($C$3="Current Exchange rate",IF(B.Premiums_Bkdn_DATA!F21=0,0,B.Premiums_Bkdn_DATA!F21/ECO!P24),IF($C$3="Constant Exchange rate",IF(B.Premiums_Bkdn_DATA!F21=0,0,B.Premiums_Bkdn_DATA!F21/ECO!P59))))</f>
        <v>707.96729416238827</v>
      </c>
      <c r="H22" s="74">
        <f>IF($C$3="National Currency",IF(B.Premiums_Bkdn_DATA!G21=0,0,B.Premiums_Bkdn_DATA!G21),IF($C$3="Current Exchange rate",IF(B.Premiums_Bkdn_DATA!G21=0,0,B.Premiums_Bkdn_DATA!G21/ECO!Q24),IF($C$3="Constant Exchange rate",IF(B.Premiums_Bkdn_DATA!G21=0,0,B.Premiums_Bkdn_DATA!G21/ECO!Q59))))</f>
        <v>740.61925587881092</v>
      </c>
      <c r="I22" s="74">
        <f>IF($C$3="National Currency",IF(B.Premiums_Bkdn_DATA!H21=0,0,B.Premiums_Bkdn_DATA!H21),IF($C$3="Current Exchange rate",IF(B.Premiums_Bkdn_DATA!H21=0,0,B.Premiums_Bkdn_DATA!H21/ECO!R24),IF($C$3="Constant Exchange rate",IF(B.Premiums_Bkdn_DATA!H21=0,0,B.Premiums_Bkdn_DATA!H21/ECO!R59))))</f>
        <v>740.34987640235784</v>
      </c>
      <c r="J22" s="74">
        <f>IF($C$3="National Currency",IF(B.Premiums_Bkdn_DATA!I21=0,0,B.Premiums_Bkdn_DATA!I21),IF($C$3="Current Exchange rate",IF(B.Premiums_Bkdn_DATA!I21=0,0,B.Premiums_Bkdn_DATA!I21/ECO!S24),IF($C$3="Constant Exchange rate",IF(B.Premiums_Bkdn_DATA!I21=0,0,B.Premiums_Bkdn_DATA!I21/ECO!S59))))</f>
        <v>739.10122329974013</v>
      </c>
      <c r="K22" s="74">
        <f>IF($C$3="National Currency",IF(B.Premiums_Bkdn_DATA!J21=0,0,B.Premiums_Bkdn_DATA!J21),IF($C$3="Current Exchange rate",IF(B.Premiums_Bkdn_DATA!J21=0,0,B.Premiums_Bkdn_DATA!J21/ECO!T24),IF($C$3="Constant Exchange rate",IF(B.Premiums_Bkdn_DATA!J21=0,0,B.Premiums_Bkdn_DATA!J21/ECO!T59))))</f>
        <v>671.21125689294536</v>
      </c>
      <c r="L22" s="74">
        <f>IF($C$3="National Currency",IF(B.Premiums_Bkdn_DATA!K21=0,0,B.Premiums_Bkdn_DATA!K21),IF($C$3="Current Exchange rate",IF(B.Premiums_Bkdn_DATA!K21=0,0,B.Premiums_Bkdn_DATA!K21/ECO!U24),IF($C$3="Constant Exchange rate",IF(B.Premiums_Bkdn_DATA!K21=0,0,B.Premiums_Bkdn_DATA!K21/ECO!U59))))</f>
        <v>633.90695315966275</v>
      </c>
      <c r="M22" s="74">
        <f>IF($C$3="National Currency",IF(B.Premiums_Bkdn_DATA!L21=0,0,B.Premiums_Bkdn_DATA!L21),IF($C$3="Current Exchange rate",IF(B.Premiums_Bkdn_DATA!L21=0,0,B.Premiums_Bkdn_DATA!L21/ECO!V24),IF($C$3="Constant Exchange rate",IF(B.Premiums_Bkdn_DATA!L21=0,0,B.Premiums_Bkdn_DATA!L21/ECO!V59))))</f>
        <v>532.02763516511379</v>
      </c>
      <c r="N22" s="74">
        <f>IF($C$3="National Currency",IF(B.Premiums_Bkdn_DATA!M21=0,0,B.Premiums_Bkdn_DATA!M21),IF($C$3="Current Exchange rate",IF(B.Premiums_Bkdn_DATA!M21=0,0,B.Premiums_Bkdn_DATA!M21/ECO!W24),IF($C$3="Constant Exchange rate",IF(B.Premiums_Bkdn_DATA!M21=0,0,B.Premiums_Bkdn_DATA!M21/ECO!W59))))</f>
        <v>473.3662927045699</v>
      </c>
      <c r="O22" s="74">
        <f>IF($C$3="National Currency",IF(B.Premiums_Bkdn_DATA!N21=0,0,B.Premiums_Bkdn_DATA!N21),IF($C$3="Current Exchange rate",IF(B.Premiums_Bkdn_DATA!N21=0,0,B.Premiums_Bkdn_DATA!N21/ECO!X24),IF($C$3="Constant Exchange rate",IF(B.Premiums_Bkdn_DATA!N21=0,0,B.Premiums_Bkdn_DATA!N21/ECO!X59))))</f>
        <v>459.56772516955056</v>
      </c>
      <c r="P22" s="74">
        <f>IF($C$3="National Currency",IF(B.Premiums_Bkdn_DATA!O21=0,0,B.Premiums_Bkdn_DATA!O21),IF($C$3="Current Exchange rate",IF(B.Premiums_Bkdn_DATA!O21=0,0,B.Premiums_Bkdn_DATA!O21/ECO!Y24),IF($C$3="Constant Exchange rate",IF(B.Premiums_Bkdn_DATA!O21=0,0,B.Premiums_Bkdn_DATA!O21/ECO!Y59))))</f>
        <v>487.0761234708753</v>
      </c>
      <c r="Q22" s="48">
        <f t="shared" si="1"/>
        <v>3.7318145035149589E-3</v>
      </c>
      <c r="R22" s="94">
        <f t="shared" si="2"/>
        <v>5.9857115273218797E-2</v>
      </c>
      <c r="S22" s="94">
        <f t="shared" si="3"/>
        <v>-0.31200759203552497</v>
      </c>
      <c r="W22" s="104"/>
    </row>
    <row r="23" spans="3:23" ht="15" x14ac:dyDescent="0.25">
      <c r="C23" s="256"/>
      <c r="D23" s="257"/>
      <c r="E23" s="45" t="s">
        <v>15</v>
      </c>
      <c r="F23" s="74">
        <f>IF($C$3="National Currency",IF(B.Premiums_Bkdn_DATA!E22=0,0,B.Premiums_Bkdn_DATA!E22),IF($C$3="Current Exchange rate",IF(B.Premiums_Bkdn_DATA!E22=0,0,B.Premiums_Bkdn_DATA!E22/ECO!O25),IF($C$3="Constant Exchange rate",IF(B.Premiums_Bkdn_DATA!E22=0,0,B.Premiums_Bkdn_DATA!E22/ECO!O60))))</f>
        <v>1705</v>
      </c>
      <c r="G23" s="74">
        <f>IF($C$3="National Currency",IF(B.Premiums_Bkdn_DATA!F22=0,0,B.Premiums_Bkdn_DATA!F22),IF($C$3="Current Exchange rate",IF(B.Premiums_Bkdn_DATA!F22=0,0,B.Premiums_Bkdn_DATA!F22/ECO!P25),IF($C$3="Constant Exchange rate",IF(B.Premiums_Bkdn_DATA!F22=0,0,B.Premiums_Bkdn_DATA!F22/ECO!P60))))</f>
        <v>1625</v>
      </c>
      <c r="H23" s="74">
        <f>IF($C$3="National Currency",IF(B.Premiums_Bkdn_DATA!G22=0,0,B.Premiums_Bkdn_DATA!G22),IF($C$3="Current Exchange rate",IF(B.Premiums_Bkdn_DATA!G22=0,0,B.Premiums_Bkdn_DATA!G22/ECO!Q25),IF($C$3="Constant Exchange rate",IF(B.Premiums_Bkdn_DATA!G22=0,0,B.Premiums_Bkdn_DATA!G22/ECO!Q60))))</f>
        <v>1632</v>
      </c>
      <c r="I23" s="74">
        <f>IF($C$3="National Currency",IF(B.Premiums_Bkdn_DATA!H22=0,0,B.Premiums_Bkdn_DATA!H22),IF($C$3="Current Exchange rate",IF(B.Premiums_Bkdn_DATA!H22=0,0,B.Premiums_Bkdn_DATA!H22/ECO!R25),IF($C$3="Constant Exchange rate",IF(B.Premiums_Bkdn_DATA!H22=0,0,B.Premiums_Bkdn_DATA!H22/ECO!R60))))</f>
        <v>1544</v>
      </c>
      <c r="J23" s="74">
        <f>IF($C$3="National Currency",IF(B.Premiums_Bkdn_DATA!I22=0,0,B.Premiums_Bkdn_DATA!I22),IF($C$3="Current Exchange rate",IF(B.Premiums_Bkdn_DATA!I22=0,0,B.Premiums_Bkdn_DATA!I22/ECO!S25),IF($C$3="Constant Exchange rate",IF(B.Premiums_Bkdn_DATA!I22=0,0,B.Premiums_Bkdn_DATA!I22/ECO!S60))))</f>
        <v>1421</v>
      </c>
      <c r="K23" s="74">
        <f>IF($C$3="National Currency",IF(B.Premiums_Bkdn_DATA!J22=0,0,B.Premiums_Bkdn_DATA!J22),IF($C$3="Current Exchange rate",IF(B.Premiums_Bkdn_DATA!J22=0,0,B.Premiums_Bkdn_DATA!J22/ECO!T25),IF($C$3="Constant Exchange rate",IF(B.Premiums_Bkdn_DATA!J22=0,0,B.Premiums_Bkdn_DATA!J22/ECO!T60))))</f>
        <v>1333</v>
      </c>
      <c r="L23" s="74">
        <f>IF($C$3="National Currency",IF(B.Premiums_Bkdn_DATA!K22=0,0,B.Premiums_Bkdn_DATA!K22),IF($C$3="Current Exchange rate",IF(B.Premiums_Bkdn_DATA!K22=0,0,B.Premiums_Bkdn_DATA!K22/ECO!U25),IF($C$3="Constant Exchange rate",IF(B.Premiums_Bkdn_DATA!K22=0,0,B.Premiums_Bkdn_DATA!K22/ECO!U60))))</f>
        <v>1321</v>
      </c>
      <c r="M23" s="74">
        <f>IF($C$3="National Currency",IF(B.Premiums_Bkdn_DATA!L22=0,0,B.Premiums_Bkdn_DATA!L22),IF($C$3="Current Exchange rate",IF(B.Premiums_Bkdn_DATA!L22=0,0,B.Premiums_Bkdn_DATA!L22/ECO!V25),IF($C$3="Constant Exchange rate",IF(B.Premiums_Bkdn_DATA!L22=0,0,B.Premiums_Bkdn_DATA!L22/ECO!V60))))</f>
        <v>1257</v>
      </c>
      <c r="N23" s="74">
        <f>IF($C$3="National Currency",IF(B.Premiums_Bkdn_DATA!M22=0,0,B.Premiums_Bkdn_DATA!M22),IF($C$3="Current Exchange rate",IF(B.Premiums_Bkdn_DATA!M22=0,0,B.Premiums_Bkdn_DATA!M22/ECO!W25),IF($C$3="Constant Exchange rate",IF(B.Premiums_Bkdn_DATA!M22=0,0,B.Premiums_Bkdn_DATA!M22/ECO!W60))))</f>
        <v>1177</v>
      </c>
      <c r="O23" s="74">
        <f>IF($C$3="National Currency",IF(B.Premiums_Bkdn_DATA!N22=0,0,B.Premiums_Bkdn_DATA!N22),IF($C$3="Current Exchange rate",IF(B.Premiums_Bkdn_DATA!N22=0,0,B.Premiums_Bkdn_DATA!N22/ECO!X25),IF($C$3="Constant Exchange rate",IF(B.Premiums_Bkdn_DATA!N22=0,0,B.Premiums_Bkdn_DATA!N22/ECO!X60))))</f>
        <v>1113</v>
      </c>
      <c r="P23" s="74">
        <f>IF($C$3="National Currency",IF(B.Premiums_Bkdn_DATA!O22=0,0,B.Premiums_Bkdn_DATA!O22),IF($C$3="Current Exchange rate",IF(B.Premiums_Bkdn_DATA!O22=0,0,B.Premiums_Bkdn_DATA!O22/ECO!Y25),IF($C$3="Constant Exchange rate",IF(B.Premiums_Bkdn_DATA!O22=0,0,B.Premiums_Bkdn_DATA!O22/ECO!Y60))))</f>
        <v>1190</v>
      </c>
      <c r="Q23" s="48">
        <f t="shared" si="1"/>
        <v>9.1173823663075575E-3</v>
      </c>
      <c r="R23" s="94">
        <f t="shared" si="2"/>
        <v>6.9182389937106903E-2</v>
      </c>
      <c r="S23" s="94">
        <f t="shared" si="3"/>
        <v>-0.26769230769230767</v>
      </c>
    </row>
    <row r="24" spans="3:23" ht="15" x14ac:dyDescent="0.25">
      <c r="C24" s="256"/>
      <c r="D24" s="257"/>
      <c r="E24" s="45" t="s">
        <v>16</v>
      </c>
      <c r="F24" s="74">
        <f>IF($C$3="National Currency",IF(B.Premiums_Bkdn_DATA!E23=0,0,B.Premiums_Bkdn_DATA!E23),IF($C$3="Current Exchange rate",IF(B.Premiums_Bkdn_DATA!E23=0,0,B.Premiums_Bkdn_DATA!E23/ECO!O26),IF($C$3="Constant Exchange rate",IF(B.Premiums_Bkdn_DATA!E23=0,0,B.Premiums_Bkdn_DATA!E23/ECO!O61))))</f>
        <v>70.826843198338523</v>
      </c>
      <c r="G24" s="74">
        <f>IF($C$3="National Currency",IF(B.Premiums_Bkdn_DATA!F23=0,0,B.Premiums_Bkdn_DATA!F23),IF($C$3="Current Exchange rate",IF(B.Premiums_Bkdn_DATA!F23=0,0,B.Premiums_Bkdn_DATA!F23/ECO!P26),IF($C$3="Constant Exchange rate",IF(B.Premiums_Bkdn_DATA!F23=0,0,B.Premiums_Bkdn_DATA!F23/ECO!P61))))</f>
        <v>80.068795430944959</v>
      </c>
      <c r="H24" s="74">
        <f>IF($C$3="National Currency",IF(B.Premiums_Bkdn_DATA!G23=0,0,B.Premiums_Bkdn_DATA!G23),IF($C$3="Current Exchange rate",IF(B.Premiums_Bkdn_DATA!G23=0,0,B.Premiums_Bkdn_DATA!G23/ECO!Q26),IF($C$3="Constant Exchange rate",IF(B.Premiums_Bkdn_DATA!G23=0,0,B.Premiums_Bkdn_DATA!G23/ECO!Q61))))</f>
        <v>93.431983385254412</v>
      </c>
      <c r="I24" s="74">
        <f>IF($C$3="National Currency",IF(B.Premiums_Bkdn_DATA!H23=0,0,B.Premiums_Bkdn_DATA!H23),IF($C$3="Current Exchange rate",IF(B.Premiums_Bkdn_DATA!H23=0,0,B.Premiums_Bkdn_DATA!H23/ECO!R26),IF($C$3="Constant Exchange rate",IF(B.Premiums_Bkdn_DATA!H23=0,0,B.Premiums_Bkdn_DATA!H23/ECO!R61))))</f>
        <v>115.00519210799584</v>
      </c>
      <c r="J24" s="74">
        <f>IF($C$3="National Currency",IF(B.Premiums_Bkdn_DATA!I23=0,0,B.Premiums_Bkdn_DATA!I23),IF($C$3="Current Exchange rate",IF(B.Premiums_Bkdn_DATA!I23=0,0,B.Premiums_Bkdn_DATA!I23/ECO!S26),IF($C$3="Constant Exchange rate",IF(B.Premiums_Bkdn_DATA!I23=0,0,B.Premiums_Bkdn_DATA!I23/ECO!S61))))</f>
        <v>124.30555555555554</v>
      </c>
      <c r="K24" s="74">
        <f>IF($C$3="National Currency",IF(B.Premiums_Bkdn_DATA!J23=0,0,B.Premiums_Bkdn_DATA!J23),IF($C$3="Current Exchange rate",IF(B.Premiums_Bkdn_DATA!J23=0,0,B.Premiums_Bkdn_DATA!J23/ECO!T26),IF($C$3="Constant Exchange rate",IF(B.Premiums_Bkdn_DATA!J23=0,0,B.Premiums_Bkdn_DATA!J23/ECO!T61))))</f>
        <v>129.79620976116303</v>
      </c>
      <c r="L24" s="74">
        <f>IF($C$3="National Currency",IF(B.Premiums_Bkdn_DATA!K23=0,0,B.Premiums_Bkdn_DATA!K23),IF($C$3="Current Exchange rate",IF(B.Premiums_Bkdn_DATA!K23=0,0,B.Premiums_Bkdn_DATA!K23/ECO!U26),IF($C$3="Constant Exchange rate",IF(B.Premiums_Bkdn_DATA!K23=0,0,B.Premiums_Bkdn_DATA!K23/ECO!U61))))</f>
        <v>130.58800623052957</v>
      </c>
      <c r="M24" s="74">
        <f>IF($C$3="National Currency",IF(B.Premiums_Bkdn_DATA!L23=0,0,B.Premiums_Bkdn_DATA!L23),IF($C$3="Current Exchange rate",IF(B.Premiums_Bkdn_DATA!L23=0,0,B.Premiums_Bkdn_DATA!L23/ECO!V26),IF($C$3="Constant Exchange rate",IF(B.Premiums_Bkdn_DATA!L23=0,0,B.Premiums_Bkdn_DATA!L23/ECO!V61))))</f>
        <v>130.9319833852544</v>
      </c>
      <c r="N24" s="74">
        <f>IF($C$3="National Currency",IF(B.Premiums_Bkdn_DATA!M23=0,0,B.Premiums_Bkdn_DATA!M23),IF($C$3="Current Exchange rate",IF(B.Premiums_Bkdn_DATA!M23=0,0,B.Premiums_Bkdn_DATA!M23/ECO!W26),IF($C$3="Constant Exchange rate",IF(B.Premiums_Bkdn_DATA!M23=0,0,B.Premiums_Bkdn_DATA!M23/ECO!W61))))</f>
        <v>135.86448598130841</v>
      </c>
      <c r="O24" s="74">
        <f>IF($C$3="National Currency",IF(B.Premiums_Bkdn_DATA!N23=0,0,B.Premiums_Bkdn_DATA!N23),IF($C$3="Current Exchange rate",IF(B.Premiums_Bkdn_DATA!N23=0,0,B.Premiums_Bkdn_DATA!N23/ECO!X26),IF($C$3="Constant Exchange rate",IF(B.Premiums_Bkdn_DATA!N23=0,0,B.Premiums_Bkdn_DATA!N23/ECO!X61))))</f>
        <v>135.86448598130841</v>
      </c>
      <c r="P24" s="74">
        <f>IF($C$3="National Currency",IF(B.Premiums_Bkdn_DATA!O23=0,0,B.Premiums_Bkdn_DATA!O23),IF($C$3="Current Exchange rate",IF(B.Premiums_Bkdn_DATA!O23=0,0,B.Premiums_Bkdn_DATA!O23/ECO!Y26),IF($C$3="Constant Exchange rate",IF(B.Premiums_Bkdn_DATA!O23=0,0,B.Premiums_Bkdn_DATA!O23/ECO!Y61))))</f>
        <v>142.13395638629282</v>
      </c>
      <c r="Q24" s="48">
        <f t="shared" si="1"/>
        <v>1.0889828803444651E-3</v>
      </c>
      <c r="R24" s="94">
        <f t="shared" si="2"/>
        <v>4.6145027228432278E-2</v>
      </c>
      <c r="S24" s="94">
        <f t="shared" si="3"/>
        <v>0.7751479289940828</v>
      </c>
    </row>
    <row r="25" spans="3:23" ht="15" x14ac:dyDescent="0.25">
      <c r="C25" s="256"/>
      <c r="D25" s="257"/>
      <c r="E25" s="45" t="s">
        <v>17</v>
      </c>
      <c r="F25" s="74">
        <f>IF($C$3="National Currency",IF(B.Premiums_Bkdn_DATA!E24=0,0,B.Premiums_Bkdn_DATA!E24),IF($C$3="Current Exchange rate",IF(B.Premiums_Bkdn_DATA!E24=0,0,B.Premiums_Bkdn_DATA!E24/ECO!O27),IF($C$3="Constant Exchange rate",IF(B.Premiums_Bkdn_DATA!E24=0,0,B.Premiums_Bkdn_DATA!E24/ECO!O62))))</f>
        <v>21206.768</v>
      </c>
      <c r="G25" s="74">
        <f>IF($C$3="National Currency",IF(B.Premiums_Bkdn_DATA!F24=0,0,B.Premiums_Bkdn_DATA!F24),IF($C$3="Current Exchange rate",IF(B.Premiums_Bkdn_DATA!F24=0,0,B.Premiums_Bkdn_DATA!F24/ECO!P27),IF($C$3="Constant Exchange rate",IF(B.Premiums_Bkdn_DATA!F24=0,0,B.Premiums_Bkdn_DATA!F24/ECO!P62))))</f>
        <v>21325.222000000002</v>
      </c>
      <c r="H25" s="74">
        <f>IF($C$3="National Currency",IF(B.Premiums_Bkdn_DATA!G24=0,0,B.Premiums_Bkdn_DATA!G24),IF($C$3="Current Exchange rate",IF(B.Premiums_Bkdn_DATA!G24=0,0,B.Premiums_Bkdn_DATA!G24/ECO!Q27),IF($C$3="Constant Exchange rate",IF(B.Premiums_Bkdn_DATA!G24=0,0,B.Premiums_Bkdn_DATA!G24/ECO!Q62))))</f>
        <v>21590.751</v>
      </c>
      <c r="I25" s="74">
        <f>IF($C$3="National Currency",IF(B.Premiums_Bkdn_DATA!H24=0,0,B.Premiums_Bkdn_DATA!H24),IF($C$3="Current Exchange rate",IF(B.Premiums_Bkdn_DATA!H24=0,0,B.Premiums_Bkdn_DATA!H24/ECO!R27),IF($C$3="Constant Exchange rate",IF(B.Premiums_Bkdn_DATA!H24=0,0,B.Premiums_Bkdn_DATA!H24/ECO!R62))))</f>
        <v>21491.539000000001</v>
      </c>
      <c r="J25" s="74">
        <f>IF($C$3="National Currency",IF(B.Premiums_Bkdn_DATA!I24=0,0,B.Premiums_Bkdn_DATA!I24),IF($C$3="Current Exchange rate",IF(B.Premiums_Bkdn_DATA!I24=0,0,B.Premiums_Bkdn_DATA!I24/ECO!S27),IF($C$3="Constant Exchange rate",IF(B.Premiums_Bkdn_DATA!I24=0,0,B.Premiums_Bkdn_DATA!I24/ECO!S62))))</f>
        <v>20813.681</v>
      </c>
      <c r="K25" s="74">
        <f>IF($C$3="National Currency",IF(B.Premiums_Bkdn_DATA!J24=0,0,B.Premiums_Bkdn_DATA!J24),IF($C$3="Current Exchange rate",IF(B.Premiums_Bkdn_DATA!J24=0,0,B.Premiums_Bkdn_DATA!J24/ECO!T27),IF($C$3="Constant Exchange rate",IF(B.Premiums_Bkdn_DATA!J24=0,0,B.Premiums_Bkdn_DATA!J24/ECO!T62))))</f>
        <v>20094.240000000002</v>
      </c>
      <c r="L25" s="74">
        <f>IF($C$3="National Currency",IF(B.Premiums_Bkdn_DATA!K24=0,0,B.Premiums_Bkdn_DATA!K24),IF($C$3="Current Exchange rate",IF(B.Premiums_Bkdn_DATA!K24=0,0,B.Premiums_Bkdn_DATA!K24/ECO!U27),IF($C$3="Constant Exchange rate",IF(B.Premiums_Bkdn_DATA!K24=0,0,B.Premiums_Bkdn_DATA!K24/ECO!U62))))</f>
        <v>19831.024000000001</v>
      </c>
      <c r="M25" s="74">
        <f>IF($C$3="National Currency",IF(B.Premiums_Bkdn_DATA!L24=0,0,B.Premiums_Bkdn_DATA!L24),IF($C$3="Current Exchange rate",IF(B.Premiums_Bkdn_DATA!L24=0,0,B.Premiums_Bkdn_DATA!L24/ECO!V27),IF($C$3="Constant Exchange rate",IF(B.Premiums_Bkdn_DATA!L24=0,0,B.Premiums_Bkdn_DATA!L24/ECO!V62))))</f>
        <v>20651.671999999999</v>
      </c>
      <c r="N25" s="74">
        <f>IF($C$3="National Currency",IF(B.Premiums_Bkdn_DATA!M24=0,0,B.Premiums_Bkdn_DATA!M24),IF($C$3="Current Exchange rate",IF(B.Premiums_Bkdn_DATA!M24=0,0,B.Premiums_Bkdn_DATA!M24/ECO!W27),IF($C$3="Constant Exchange rate",IF(B.Premiums_Bkdn_DATA!M24=0,0,B.Premiums_Bkdn_DATA!M24/ECO!W62))))</f>
        <v>20190.377</v>
      </c>
      <c r="O25" s="74">
        <f>IF($C$3="National Currency",IF(B.Premiums_Bkdn_DATA!N24=0,0,B.Premiums_Bkdn_DATA!N24),IF($C$3="Current Exchange rate",IF(B.Premiums_Bkdn_DATA!N24=0,0,B.Premiums_Bkdn_DATA!N24/ECO!X27),IF($C$3="Constant Exchange rate",IF(B.Premiums_Bkdn_DATA!N24=0,0,B.Premiums_Bkdn_DATA!N24/ECO!X62))))</f>
        <v>18644</v>
      </c>
      <c r="P25" s="74">
        <f>IF($C$3="National Currency",IF(B.Premiums_Bkdn_DATA!O24=0,0,B.Premiums_Bkdn_DATA!O24),IF($C$3="Current Exchange rate",IF(B.Premiums_Bkdn_DATA!O24=0,0,B.Premiums_Bkdn_DATA!O24/ECO!Y27),IF($C$3="Constant Exchange rate",IF(B.Premiums_Bkdn_DATA!O24=0,0,B.Premiums_Bkdn_DATA!O24/ECO!Y62))))</f>
        <v>17566</v>
      </c>
      <c r="Q25" s="48">
        <f t="shared" si="1"/>
        <v>0.13458482239206601</v>
      </c>
      <c r="R25" s="94">
        <f t="shared" si="2"/>
        <v>-5.7820210255310034E-2</v>
      </c>
      <c r="S25" s="94">
        <f t="shared" si="3"/>
        <v>-0.17628055642281248</v>
      </c>
    </row>
    <row r="26" spans="3:23" ht="15" x14ac:dyDescent="0.25">
      <c r="C26" s="256"/>
      <c r="D26" s="257"/>
      <c r="E26" s="45" t="s">
        <v>18</v>
      </c>
      <c r="F26" s="74">
        <f>IF($C$3="National Currency",IF(B.Premiums_Bkdn_DATA!E25=0,0,B.Premiums_Bkdn_DATA!E25),IF($C$3="Current Exchange rate",IF(B.Premiums_Bkdn_DATA!E25=0,0,B.Premiums_Bkdn_DATA!E25/ECO!O28),IF($C$3="Constant Exchange rate",IF(B.Premiums_Bkdn_DATA!E25=0,0,B.Premiums_Bkdn_DATA!E25/ECO!O63))))</f>
        <v>0</v>
      </c>
      <c r="G26" s="74">
        <f>IF($C$3="National Currency",IF(B.Premiums_Bkdn_DATA!F25=0,0,B.Premiums_Bkdn_DATA!F25),IF($C$3="Current Exchange rate",IF(B.Premiums_Bkdn_DATA!F25=0,0,B.Premiums_Bkdn_DATA!F25/ECO!P28),IF($C$3="Constant Exchange rate",IF(B.Premiums_Bkdn_DATA!F25=0,0,B.Premiums_Bkdn_DATA!F25/ECO!P63))))</f>
        <v>0</v>
      </c>
      <c r="H26" s="74">
        <f>IF($C$3="National Currency",IF(B.Premiums_Bkdn_DATA!G25=0,0,B.Premiums_Bkdn_DATA!G25),IF($C$3="Current Exchange rate",IF(B.Premiums_Bkdn_DATA!G25=0,0,B.Premiums_Bkdn_DATA!G25/ECO!Q28),IF($C$3="Constant Exchange rate",IF(B.Premiums_Bkdn_DATA!G25=0,0,B.Premiums_Bkdn_DATA!G25/ECO!Q63))))</f>
        <v>0</v>
      </c>
      <c r="I26" s="74">
        <f>IF($C$3="National Currency",IF(B.Premiums_Bkdn_DATA!H25=0,0,B.Premiums_Bkdn_DATA!H25),IF($C$3="Current Exchange rate",IF(B.Premiums_Bkdn_DATA!H25=0,0,B.Premiums_Bkdn_DATA!H25/ECO!R28),IF($C$3="Constant Exchange rate",IF(B.Premiums_Bkdn_DATA!H25=0,0,B.Premiums_Bkdn_DATA!H25/ECO!R63))))</f>
        <v>0</v>
      </c>
      <c r="J26" s="74">
        <f>IF($C$3="National Currency",IF(B.Premiums_Bkdn_DATA!I25=0,0,B.Premiums_Bkdn_DATA!I25),IF($C$3="Current Exchange rate",IF(B.Premiums_Bkdn_DATA!I25=0,0,B.Premiums_Bkdn_DATA!I25/ECO!S28),IF($C$3="Constant Exchange rate",IF(B.Premiums_Bkdn_DATA!I25=0,0,B.Premiums_Bkdn_DATA!I25/ECO!S63))))</f>
        <v>0</v>
      </c>
      <c r="K26" s="74">
        <f>IF($C$3="National Currency",IF(B.Premiums_Bkdn_DATA!J25=0,0,B.Premiums_Bkdn_DATA!J25),IF($C$3="Current Exchange rate",IF(B.Premiums_Bkdn_DATA!J25=0,0,B.Premiums_Bkdn_DATA!J25/ECO!T28),IF($C$3="Constant Exchange rate",IF(B.Premiums_Bkdn_DATA!J25=0,0,B.Premiums_Bkdn_DATA!J25/ECO!T63))))</f>
        <v>0</v>
      </c>
      <c r="L26" s="74">
        <f>IF($C$3="National Currency",IF(B.Premiums_Bkdn_DATA!K25=0,0,B.Premiums_Bkdn_DATA!K25),IF($C$3="Current Exchange rate",IF(B.Premiums_Bkdn_DATA!K25=0,0,B.Premiums_Bkdn_DATA!K25/ECO!U28),IF($C$3="Constant Exchange rate",IF(B.Premiums_Bkdn_DATA!K25=0,0,B.Premiums_Bkdn_DATA!K25/ECO!U63))))</f>
        <v>0</v>
      </c>
      <c r="M26" s="74">
        <f>IF($C$3="National Currency",IF(B.Premiums_Bkdn_DATA!L25=0,0,B.Premiums_Bkdn_DATA!L25),IF($C$3="Current Exchange rate",IF(B.Premiums_Bkdn_DATA!L25=0,0,B.Premiums_Bkdn_DATA!L25/ECO!V28),IF($C$3="Constant Exchange rate",IF(B.Premiums_Bkdn_DATA!L25=0,0,B.Premiums_Bkdn_DATA!L25/ECO!V63))))</f>
        <v>0</v>
      </c>
      <c r="N26" s="74">
        <f>IF($C$3="National Currency",IF(B.Premiums_Bkdn_DATA!M25=0,0,B.Premiums_Bkdn_DATA!M25),IF($C$3="Current Exchange rate",IF(B.Premiums_Bkdn_DATA!M25=0,0,B.Premiums_Bkdn_DATA!M25/ECO!W28),IF($C$3="Constant Exchange rate",IF(B.Premiums_Bkdn_DATA!M25=0,0,B.Premiums_Bkdn_DATA!M25/ECO!W63))))</f>
        <v>0</v>
      </c>
      <c r="O26" s="74">
        <f>IF($C$3="National Currency",IF(B.Premiums_Bkdn_DATA!N25=0,0,B.Premiums_Bkdn_DATA!N25),IF($C$3="Current Exchange rate",IF(B.Premiums_Bkdn_DATA!N25=0,0,B.Premiums_Bkdn_DATA!N25/ECO!X28),IF($C$3="Constant Exchange rate",IF(B.Premiums_Bkdn_DATA!N25=0,0,B.Premiums_Bkdn_DATA!N25/ECO!X63))))</f>
        <v>0</v>
      </c>
      <c r="P26" s="74">
        <f>IF($C$3="National Currency",IF(B.Premiums_Bkdn_DATA!O25=0,0,B.Premiums_Bkdn_DATA!O25),IF($C$3="Current Exchange rate",IF(B.Premiums_Bkdn_DATA!O25=0,0,B.Premiums_Bkdn_DATA!O25/ECO!Y28),IF($C$3="Constant Exchange rate",IF(B.Premiums_Bkdn_DATA!O25=0,0,B.Premiums_Bkdn_DATA!O25/ECO!Y63))))</f>
        <v>0</v>
      </c>
      <c r="Q26" s="48">
        <f t="shared" si="1"/>
        <v>0</v>
      </c>
      <c r="R26" s="94" t="str">
        <f t="shared" si="2"/>
        <v>-</v>
      </c>
      <c r="S26" s="94" t="str">
        <f t="shared" si="3"/>
        <v>-</v>
      </c>
    </row>
    <row r="27" spans="3:23" ht="15" x14ac:dyDescent="0.25">
      <c r="C27" s="256"/>
      <c r="D27" s="257"/>
      <c r="E27" s="45" t="s">
        <v>19</v>
      </c>
      <c r="F27" s="74">
        <f>IF($C$3="National Currency",IF(B.Premiums_Bkdn_DATA!E26=0,0,B.Premiums_Bkdn_DATA!E26),IF($C$3="Current Exchange rate",IF(B.Premiums_Bkdn_DATA!E26=0,0,B.Premiums_Bkdn_DATA!E26/ECO!O29),IF($C$3="Constant Exchange rate",IF(B.Premiums_Bkdn_DATA!E26=0,0,B.Premiums_Bkdn_DATA!E26/ECO!O64))))</f>
        <v>288</v>
      </c>
      <c r="G27" s="74">
        <f>IF($C$3="National Currency",IF(B.Premiums_Bkdn_DATA!F26=0,0,B.Premiums_Bkdn_DATA!F26),IF($C$3="Current Exchange rate",IF(B.Premiums_Bkdn_DATA!F26=0,0,B.Premiums_Bkdn_DATA!F26/ECO!P29),IF($C$3="Constant Exchange rate",IF(B.Premiums_Bkdn_DATA!F26=0,0,B.Premiums_Bkdn_DATA!F26/ECO!P64))))</f>
        <v>304</v>
      </c>
      <c r="H27" s="74">
        <f>IF($C$3="National Currency",IF(B.Premiums_Bkdn_DATA!G26=0,0,B.Premiums_Bkdn_DATA!G26),IF($C$3="Current Exchange rate",IF(B.Premiums_Bkdn_DATA!G26=0,0,B.Premiums_Bkdn_DATA!G26/ECO!Q29),IF($C$3="Constant Exchange rate",IF(B.Premiums_Bkdn_DATA!G26=0,0,B.Premiums_Bkdn_DATA!G26/ECO!Q64))))</f>
        <v>316</v>
      </c>
      <c r="I27" s="74">
        <f>IF($C$3="National Currency",IF(B.Premiums_Bkdn_DATA!H26=0,0,B.Premiums_Bkdn_DATA!H26),IF($C$3="Current Exchange rate",IF(B.Premiums_Bkdn_DATA!H26=0,0,B.Premiums_Bkdn_DATA!H26/ECO!R29),IF($C$3="Constant Exchange rate",IF(B.Premiums_Bkdn_DATA!H26=0,0,B.Premiums_Bkdn_DATA!H26/ECO!R64))))</f>
        <v>328</v>
      </c>
      <c r="J27" s="74">
        <f>IF($C$3="National Currency",IF(B.Premiums_Bkdn_DATA!I26=0,0,B.Premiums_Bkdn_DATA!I26),IF($C$3="Current Exchange rate",IF(B.Premiums_Bkdn_DATA!I26=0,0,B.Premiums_Bkdn_DATA!I26/ECO!S29),IF($C$3="Constant Exchange rate",IF(B.Premiums_Bkdn_DATA!I26=0,0,B.Premiums_Bkdn_DATA!I26/ECO!S64))))</f>
        <v>345</v>
      </c>
      <c r="K27" s="74">
        <f>IF($C$3="National Currency",IF(B.Premiums_Bkdn_DATA!J26=0,0,B.Premiums_Bkdn_DATA!J26),IF($C$3="Current Exchange rate",IF(B.Premiums_Bkdn_DATA!J26=0,0,B.Premiums_Bkdn_DATA!J26/ECO!T29),IF($C$3="Constant Exchange rate",IF(B.Premiums_Bkdn_DATA!J26=0,0,B.Premiums_Bkdn_DATA!J26/ECO!T64))))</f>
        <v>355</v>
      </c>
      <c r="L27" s="74">
        <f>IF($C$3="National Currency",IF(B.Premiums_Bkdn_DATA!K26=0,0,B.Premiums_Bkdn_DATA!K26),IF($C$3="Current Exchange rate",IF(B.Premiums_Bkdn_DATA!K26=0,0,B.Premiums_Bkdn_DATA!K26/ECO!U29),IF($C$3="Constant Exchange rate",IF(B.Premiums_Bkdn_DATA!K26=0,0,B.Premiums_Bkdn_DATA!K26/ECO!U64))))</f>
        <v>340</v>
      </c>
      <c r="M27" s="74">
        <f>IF($C$3="National Currency",IF(B.Premiums_Bkdn_DATA!L26=0,0,B.Premiums_Bkdn_DATA!L26),IF($C$3="Current Exchange rate",IF(B.Premiums_Bkdn_DATA!L26=0,0,B.Premiums_Bkdn_DATA!L26/ECO!V29),IF($C$3="Constant Exchange rate",IF(B.Premiums_Bkdn_DATA!L26=0,0,B.Premiums_Bkdn_DATA!L26/ECO!V64))))</f>
        <v>357</v>
      </c>
      <c r="N27" s="74">
        <f>IF($C$3="National Currency",IF(B.Premiums_Bkdn_DATA!M26=0,0,B.Premiums_Bkdn_DATA!M26),IF($C$3="Current Exchange rate",IF(B.Premiums_Bkdn_DATA!M26=0,0,B.Premiums_Bkdn_DATA!M26/ECO!W29),IF($C$3="Constant Exchange rate",IF(B.Premiums_Bkdn_DATA!M26=0,0,B.Premiums_Bkdn_DATA!M26/ECO!W64))))</f>
        <v>373</v>
      </c>
      <c r="O27" s="74">
        <f>IF($C$3="National Currency",IF(B.Premiums_Bkdn_DATA!N26=0,0,B.Premiums_Bkdn_DATA!N26),IF($C$3="Current Exchange rate",IF(B.Premiums_Bkdn_DATA!N26=0,0,B.Premiums_Bkdn_DATA!N26/ECO!X29),IF($C$3="Constant Exchange rate",IF(B.Premiums_Bkdn_DATA!N26=0,0,B.Premiums_Bkdn_DATA!N26/ECO!X64))))</f>
        <v>389</v>
      </c>
      <c r="P27" s="74">
        <f>IF($C$3="National Currency",IF(B.Premiums_Bkdn_DATA!O26=0,0,B.Premiums_Bkdn_DATA!O26),IF($C$3="Current Exchange rate",IF(B.Premiums_Bkdn_DATA!O26=0,0,B.Premiums_Bkdn_DATA!O26/ECO!Y29),IF($C$3="Constant Exchange rate",IF(B.Premiums_Bkdn_DATA!O26=0,0,B.Premiums_Bkdn_DATA!O26/ECO!Y64))))</f>
        <v>403</v>
      </c>
      <c r="Q27" s="48">
        <f t="shared" si="1"/>
        <v>3.0876513391781056E-3</v>
      </c>
      <c r="R27" s="94">
        <f t="shared" si="2"/>
        <v>3.5989717223650297E-2</v>
      </c>
      <c r="S27" s="94">
        <f t="shared" si="3"/>
        <v>0.32565789473684204</v>
      </c>
    </row>
    <row r="28" spans="3:23" ht="15" x14ac:dyDescent="0.25">
      <c r="C28" s="256"/>
      <c r="D28" s="257"/>
      <c r="E28" s="45" t="s">
        <v>20</v>
      </c>
      <c r="F28" s="74">
        <f>IF($C$3="National Currency",IF(B.Premiums_Bkdn_DATA!E27=0,0,B.Premiums_Bkdn_DATA!E27),IF($C$3="Current Exchange rate",IF(B.Premiums_Bkdn_DATA!E27=0,0,B.Premiums_Bkdn_DATA!E27/ECO!O30),IF($C$3="Constant Exchange rate",IF(B.Premiums_Bkdn_DATA!E27=0,0,B.Premiums_Bkdn_DATA!E27/ECO!O65))))</f>
        <v>88.616960728514513</v>
      </c>
      <c r="G28" s="74">
        <f>IF($C$3="National Currency",IF(B.Premiums_Bkdn_DATA!F27=0,0,B.Premiums_Bkdn_DATA!F27),IF($C$3="Current Exchange rate",IF(B.Premiums_Bkdn_DATA!F27=0,0,B.Premiums_Bkdn_DATA!F27/ECO!P30),IF($C$3="Constant Exchange rate",IF(B.Premiums_Bkdn_DATA!F27=0,0,B.Premiums_Bkdn_DATA!F27/ECO!P65))))</f>
        <v>105.22196926579397</v>
      </c>
      <c r="H28" s="74">
        <f>IF($C$3="National Currency",IF(B.Premiums_Bkdn_DATA!G27=0,0,B.Premiums_Bkdn_DATA!G27),IF($C$3="Current Exchange rate",IF(B.Premiums_Bkdn_DATA!G27=0,0,B.Premiums_Bkdn_DATA!G27/ECO!Q30),IF($C$3="Constant Exchange rate",IF(B.Premiums_Bkdn_DATA!G27=0,0,B.Premiums_Bkdn_DATA!G27/ECO!Q65))))</f>
        <v>148.23562891291976</v>
      </c>
      <c r="I28" s="74">
        <f>IF($C$3="National Currency",IF(B.Premiums_Bkdn_DATA!H27=0,0,B.Premiums_Bkdn_DATA!H27),IF($C$3="Current Exchange rate",IF(B.Premiums_Bkdn_DATA!H27=0,0,B.Premiums_Bkdn_DATA!H27/ECO!R30),IF($C$3="Constant Exchange rate",IF(B.Premiums_Bkdn_DATA!H27=0,0,B.Premiums_Bkdn_DATA!H27/ECO!R65))))</f>
        <v>244.47922595332955</v>
      </c>
      <c r="J28" s="74">
        <f>IF($C$3="National Currency",IF(B.Premiums_Bkdn_DATA!I27=0,0,B.Premiums_Bkdn_DATA!I27),IF($C$3="Current Exchange rate",IF(B.Premiums_Bkdn_DATA!I27=0,0,B.Premiums_Bkdn_DATA!I27/ECO!S30),IF($C$3="Constant Exchange rate",IF(B.Premiums_Bkdn_DATA!I27=0,0,B.Premiums_Bkdn_DATA!I27/ECO!S65))))</f>
        <v>267.80022766078542</v>
      </c>
      <c r="K28" s="74">
        <f>IF($C$3="National Currency",IF(B.Premiums_Bkdn_DATA!J27=0,0,B.Premiums_Bkdn_DATA!J27),IF($C$3="Current Exchange rate",IF(B.Premiums_Bkdn_DATA!J27=0,0,B.Premiums_Bkdn_DATA!J27/ECO!T30),IF($C$3="Constant Exchange rate",IF(B.Premiums_Bkdn_DATA!J27=0,0,B.Premiums_Bkdn_DATA!J27/ECO!T65))))</f>
        <v>158.32384746727377</v>
      </c>
      <c r="L28" s="74">
        <f>IF($C$3="National Currency",IF(B.Premiums_Bkdn_DATA!K27=0,0,B.Premiums_Bkdn_DATA!K27),IF($C$3="Current Exchange rate",IF(B.Premiums_Bkdn_DATA!K27=0,0,B.Premiums_Bkdn_DATA!K27/ECO!U30),IF($C$3="Constant Exchange rate",IF(B.Premiums_Bkdn_DATA!K27=0,0,B.Premiums_Bkdn_DATA!K27/ECO!U65))))</f>
        <v>125.9248719408082</v>
      </c>
      <c r="M28" s="74">
        <f>IF($C$3="National Currency",IF(B.Premiums_Bkdn_DATA!L27=0,0,B.Premiums_Bkdn_DATA!L27),IF($C$3="Current Exchange rate",IF(B.Premiums_Bkdn_DATA!L27=0,0,B.Premiums_Bkdn_DATA!L27/ECO!V30),IF($C$3="Constant Exchange rate",IF(B.Premiums_Bkdn_DATA!L27=0,0,B.Premiums_Bkdn_DATA!L27/ECO!V65))))</f>
        <v>169.43653955606146</v>
      </c>
      <c r="N28" s="74">
        <f>IF($C$3="National Currency",IF(B.Premiums_Bkdn_DATA!M27=0,0,B.Premiums_Bkdn_DATA!M27),IF($C$3="Current Exchange rate",IF(B.Premiums_Bkdn_DATA!M27=0,0,B.Premiums_Bkdn_DATA!M27/ECO!W30),IF($C$3="Constant Exchange rate",IF(B.Premiums_Bkdn_DATA!M27=0,0,B.Premiums_Bkdn_DATA!M27/ECO!W65))))</f>
        <v>184.74672737620946</v>
      </c>
      <c r="O28" s="74">
        <f>IF($C$3="National Currency",IF(B.Premiums_Bkdn_DATA!N27=0,0,B.Premiums_Bkdn_DATA!N27),IF($C$3="Current Exchange rate",IF(B.Premiums_Bkdn_DATA!N27=0,0,B.Premiums_Bkdn_DATA!N27/ECO!Y30),IF($C$3="Constant Exchange rate",IF(B.Premiums_Bkdn_DATA!N27=0,0,B.Premiums_Bkdn_DATA!N27/ECO!Y65))))</f>
        <v>190.62</v>
      </c>
      <c r="P28" s="74">
        <f>IF($C$3="National Currency",IF(B.Premiums_Bkdn_DATA!O27=0,0,B.Premiums_Bkdn_DATA!O27),IF($C$3="Current Exchange rate",IF(B.Premiums_Bkdn_DATA!O27=0,0,B.Premiums_Bkdn_DATA!O27/ECO!Y30),IF($C$3="Constant Exchange rate",IF(B.Premiums_Bkdn_DATA!O27=0,0,B.Premiums_Bkdn_DATA!O27/ECO!Y65))))</f>
        <v>184.17</v>
      </c>
      <c r="Q28" s="48">
        <f t="shared" si="1"/>
        <v>1.4110490003385401E-3</v>
      </c>
      <c r="R28" s="94">
        <f t="shared" si="2"/>
        <v>-3.3836953100409239E-2</v>
      </c>
      <c r="S28" s="94">
        <f t="shared" si="3"/>
        <v>0.75029987829614586</v>
      </c>
    </row>
    <row r="29" spans="3:23" ht="15" x14ac:dyDescent="0.25">
      <c r="C29" s="256"/>
      <c r="D29" s="257"/>
      <c r="E29" s="45" t="s">
        <v>21</v>
      </c>
      <c r="F29" s="74">
        <f>IF($C$3="National Currency",IF(B.Premiums_Bkdn_DATA!E28=0,0,B.Premiums_Bkdn_DATA!E28),IF($C$3="Current Exchange rate",IF(B.Premiums_Bkdn_DATA!E28=0,0,B.Premiums_Bkdn_DATA!E28/ECO!O31),IF($C$3="Constant Exchange rate",IF(B.Premiums_Bkdn_DATA!E28=0,0,B.Premiums_Bkdn_DATA!E28/ECO!O66))))</f>
        <v>133.03051479152109</v>
      </c>
      <c r="G29" s="74">
        <f>IF($C$3="National Currency",IF(B.Premiums_Bkdn_DATA!F28=0,0,B.Premiums_Bkdn_DATA!F28),IF($C$3="Current Exchange rate",IF(B.Premiums_Bkdn_DATA!F28=0,0,B.Premiums_Bkdn_DATA!F28/ECO!P31),IF($C$3="Constant Exchange rate",IF(B.Premiums_Bkdn_DATA!F28=0,0,B.Premiums_Bkdn_DATA!F28/ECO!P66))))</f>
        <v>136.54786862334032</v>
      </c>
      <c r="H29" s="74">
        <f>IF($C$3="National Currency",IF(B.Premiums_Bkdn_DATA!G28=0,0,B.Premiums_Bkdn_DATA!G28),IF($C$3="Current Exchange rate",IF(B.Premiums_Bkdn_DATA!G28=0,0,B.Premiums_Bkdn_DATA!G28/ECO!Q31),IF($C$3="Constant Exchange rate",IF(B.Premiums_Bkdn_DATA!G28=0,0,B.Premiums_Bkdn_DATA!G28/ECO!Q66))))</f>
        <v>121.127416724901</v>
      </c>
      <c r="I29" s="74">
        <f>IF($C$3="National Currency",IF(B.Premiums_Bkdn_DATA!H28=0,0,B.Premiums_Bkdn_DATA!H28),IF($C$3="Current Exchange rate",IF(B.Premiums_Bkdn_DATA!H28=0,0,B.Premiums_Bkdn_DATA!H28/ECO!R31),IF($C$3="Constant Exchange rate",IF(B.Premiums_Bkdn_DATA!H28=0,0,B.Premiums_Bkdn_DATA!H28/ECO!R66))))</f>
        <v>124.15560214302351</v>
      </c>
      <c r="J29" s="74">
        <f>IF($C$3="National Currency",IF(B.Premiums_Bkdn_DATA!I28=0,0,B.Premiums_Bkdn_DATA!I28),IF($C$3="Current Exchange rate",IF(B.Premiums_Bkdn_DATA!I28=0,0,B.Premiums_Bkdn_DATA!I28/ECO!S31),IF($C$3="Constant Exchange rate",IF(B.Premiums_Bkdn_DATA!I28=0,0,B.Premiums_Bkdn_DATA!I28/ECO!S66))))</f>
        <v>55</v>
      </c>
      <c r="K29" s="74">
        <f>IF($C$3="National Currency",IF(B.Premiums_Bkdn_DATA!J28=0,0,B.Premiums_Bkdn_DATA!J28),IF($C$3="Current Exchange rate",IF(B.Premiums_Bkdn_DATA!J28=0,0,B.Premiums_Bkdn_DATA!J28/ECO!T31),IF($C$3="Constant Exchange rate",IF(B.Premiums_Bkdn_DATA!J28=0,0,B.Premiums_Bkdn_DATA!J28/ECO!T66))))</f>
        <v>57</v>
      </c>
      <c r="L29" s="74">
        <f>IF($C$3="National Currency",IF(B.Premiums_Bkdn_DATA!K28=0,0,B.Premiums_Bkdn_DATA!K28),IF($C$3="Current Exchange rate",IF(B.Premiums_Bkdn_DATA!K28=0,0,B.Premiums_Bkdn_DATA!K28/ECO!U31),IF($C$3="Constant Exchange rate",IF(B.Premiums_Bkdn_DATA!K28=0,0,B.Premiums_Bkdn_DATA!K28/ECO!U66))))</f>
        <v>56</v>
      </c>
      <c r="M29" s="74">
        <f>IF($C$3="National Currency",IF(B.Premiums_Bkdn_DATA!L28=0,0,B.Premiums_Bkdn_DATA!L28),IF($C$3="Current Exchange rate",IF(B.Premiums_Bkdn_DATA!L28=0,0,B.Premiums_Bkdn_DATA!L28/ECO!V31),IF($C$3="Constant Exchange rate",IF(B.Premiums_Bkdn_DATA!L28=0,0,B.Premiums_Bkdn_DATA!L28/ECO!V66))))</f>
        <v>56</v>
      </c>
      <c r="N29" s="74">
        <f>IF($C$3="National Currency",IF(B.Premiums_Bkdn_DATA!M28=0,0,B.Premiums_Bkdn_DATA!M28),IF($C$3="Current Exchange rate",IF(B.Premiums_Bkdn_DATA!M28=0,0,B.Premiums_Bkdn_DATA!M28/ECO!W31),IF($C$3="Constant Exchange rate",IF(B.Premiums_Bkdn_DATA!M28=0,0,B.Premiums_Bkdn_DATA!M28/ECO!W66))))</f>
        <v>56.5</v>
      </c>
      <c r="O29" s="74">
        <f>IF($C$3="National Currency",IF(B.Premiums_Bkdn_DATA!N28=0,0,B.Premiums_Bkdn_DATA!N28),IF($C$3="Current Exchange rate",IF(B.Premiums_Bkdn_DATA!N28=0,0,B.Premiums_Bkdn_DATA!N28/ECO!X31),IF($C$3="Constant Exchange rate",IF(B.Premiums_Bkdn_DATA!N28=0,0,B.Premiums_Bkdn_DATA!N28/ECO!X66))))</f>
        <v>59</v>
      </c>
      <c r="P29" s="74">
        <f>IF($C$3="National Currency",IF(B.Premiums_Bkdn_DATA!O28=0,0,B.Premiums_Bkdn_DATA!O28),IF($C$3="Current Exchange rate",IF(B.Premiums_Bkdn_DATA!O28=0,0,B.Premiums_Bkdn_DATA!O28/ECO!Y31),IF($C$3="Constant Exchange rate",IF(B.Premiums_Bkdn_DATA!O28=0,0,B.Premiums_Bkdn_DATA!O28/ECO!Y66))))</f>
        <v>61</v>
      </c>
      <c r="Q29" s="48">
        <f t="shared" si="1"/>
        <v>4.6736161709643776E-4</v>
      </c>
      <c r="R29" s="94">
        <f t="shared" si="2"/>
        <v>3.3898305084745672E-2</v>
      </c>
      <c r="S29" s="94">
        <f t="shared" si="3"/>
        <v>-0.55327021494370521</v>
      </c>
    </row>
    <row r="30" spans="3:23" ht="15" x14ac:dyDescent="0.25">
      <c r="C30" s="256"/>
      <c r="D30" s="257"/>
      <c r="E30" s="45" t="s">
        <v>22</v>
      </c>
      <c r="F30" s="74">
        <f>IF($C$3="National Currency",IF(B.Premiums_Bkdn_DATA!E29=0,0,B.Premiums_Bkdn_DATA!E29),IF($C$3="Current Exchange rate",IF(B.Premiums_Bkdn_DATA!E29=0,0,B.Premiums_Bkdn_DATA!E29/ECO!O32),IF($C$3="Constant Exchange rate",IF(B.Premiums_Bkdn_DATA!E29=0,0,B.Premiums_Bkdn_DATA!E29/ECO!O67))))</f>
        <v>4581</v>
      </c>
      <c r="G30" s="74">
        <f>IF($C$3="National Currency",IF(B.Premiums_Bkdn_DATA!F29=0,0,B.Premiums_Bkdn_DATA!F29),IF($C$3="Current Exchange rate",IF(B.Premiums_Bkdn_DATA!F29=0,0,B.Premiums_Bkdn_DATA!F29/ECO!P32),IF($C$3="Constant Exchange rate",IF(B.Premiums_Bkdn_DATA!F29=0,0,B.Premiums_Bkdn_DATA!F29/ECO!P67))))</f>
        <v>4565</v>
      </c>
      <c r="H30" s="74">
        <f>IF($C$3="National Currency",IF(B.Premiums_Bkdn_DATA!G29=0,0,B.Premiums_Bkdn_DATA!G29),IF($C$3="Current Exchange rate",IF(B.Premiums_Bkdn_DATA!G29=0,0,B.Premiums_Bkdn_DATA!G29/ECO!Q32),IF($C$3="Constant Exchange rate",IF(B.Premiums_Bkdn_DATA!G29=0,0,B.Premiums_Bkdn_DATA!G29/ECO!Q67))))</f>
        <v>4662</v>
      </c>
      <c r="I30" s="74">
        <f>IF($C$3="National Currency",IF(B.Premiums_Bkdn_DATA!H29=0,0,B.Premiums_Bkdn_DATA!H29),IF($C$3="Current Exchange rate",IF(B.Premiums_Bkdn_DATA!H29=0,0,B.Premiums_Bkdn_DATA!H29/ECO!R32),IF($C$3="Constant Exchange rate",IF(B.Premiums_Bkdn_DATA!H29=0,0,B.Premiums_Bkdn_DATA!H29/ECO!R67))))</f>
        <v>4668.7070000000003</v>
      </c>
      <c r="J30" s="74">
        <f>IF($C$3="National Currency",IF(B.Premiums_Bkdn_DATA!I29=0,0,B.Premiums_Bkdn_DATA!I29),IF($C$3="Current Exchange rate",IF(B.Premiums_Bkdn_DATA!I29=0,0,B.Premiums_Bkdn_DATA!I29/ECO!S32),IF($C$3="Constant Exchange rate",IF(B.Premiums_Bkdn_DATA!I29=0,0,B.Premiums_Bkdn_DATA!I29/ECO!S67))))</f>
        <v>4630.5150000000003</v>
      </c>
      <c r="K30" s="74">
        <f>IF($C$3="National Currency",IF(B.Premiums_Bkdn_DATA!J29=0,0,B.Premiums_Bkdn_DATA!J29),IF($C$3="Current Exchange rate",IF(B.Premiums_Bkdn_DATA!J29=0,0,B.Premiums_Bkdn_DATA!J29/ECO!T32),IF($C$3="Constant Exchange rate",IF(B.Premiums_Bkdn_DATA!J29=0,0,B.Premiums_Bkdn_DATA!J29/ECO!T67))))</f>
        <v>4539.08</v>
      </c>
      <c r="L30" s="74">
        <f>IF($C$3="National Currency",IF(B.Premiums_Bkdn_DATA!K29=0,0,B.Premiums_Bkdn_DATA!K29),IF($C$3="Current Exchange rate",IF(B.Premiums_Bkdn_DATA!K29=0,0,B.Premiums_Bkdn_DATA!K29/ECO!U32),IF($C$3="Constant Exchange rate",IF(B.Premiums_Bkdn_DATA!K29=0,0,B.Premiums_Bkdn_DATA!K29/ECO!U67))))</f>
        <v>4635.4309999999996</v>
      </c>
      <c r="M30" s="74">
        <f>IF($C$3="National Currency",IF(B.Premiums_Bkdn_DATA!L29=0,0,B.Premiums_Bkdn_DATA!L29),IF($C$3="Current Exchange rate",IF(B.Premiums_Bkdn_DATA!L29=0,0,B.Premiums_Bkdn_DATA!L29/ECO!V32),IF($C$3="Constant Exchange rate",IF(B.Premiums_Bkdn_DATA!L29=0,0,B.Premiums_Bkdn_DATA!L29/ECO!V67))))</f>
        <v>4586.9399999999996</v>
      </c>
      <c r="N30" s="74">
        <f>IF($C$3="National Currency",IF(B.Premiums_Bkdn_DATA!M29=0,0,B.Premiums_Bkdn_DATA!M29),IF($C$3="Current Exchange rate",IF(B.Premiums_Bkdn_DATA!M29=0,0,B.Premiums_Bkdn_DATA!M29/ECO!W32),IF($C$3="Constant Exchange rate",IF(B.Premiums_Bkdn_DATA!M29=0,0,B.Premiums_Bkdn_DATA!M29/ECO!W67))))</f>
        <v>4499.5929999999998</v>
      </c>
      <c r="O30" s="74">
        <f>IF($C$3="National Currency",IF(B.Premiums_Bkdn_DATA!N29=0,0,B.Premiums_Bkdn_DATA!N29),IF($C$3="Current Exchange rate",IF(B.Premiums_Bkdn_DATA!N29=0,0,B.Premiums_Bkdn_DATA!N29/ECO!X32),IF($C$3="Constant Exchange rate",IF(B.Premiums_Bkdn_DATA!N29=0,0,B.Premiums_Bkdn_DATA!N29/ECO!X67))))</f>
        <v>4344.3109999999997</v>
      </c>
      <c r="P30" s="74">
        <f>IF($C$3="National Currency",IF(B.Premiums_Bkdn_DATA!O29=0,0,B.Premiums_Bkdn_DATA!O29),IF($C$3="Current Exchange rate",IF(B.Premiums_Bkdn_DATA!O29=0,0,B.Premiums_Bkdn_DATA!O29/ECO!Y32),IF($C$3="Constant Exchange rate",IF(B.Premiums_Bkdn_DATA!O29=0,0,B.Premiums_Bkdn_DATA!O29/ECO!Y67))))</f>
        <v>3916.2170000000001</v>
      </c>
      <c r="Q30" s="48">
        <f t="shared" si="1"/>
        <v>3.0004746065910824E-2</v>
      </c>
      <c r="R30" s="94">
        <f t="shared" si="2"/>
        <v>-9.8541287674846378E-2</v>
      </c>
      <c r="S30" s="94">
        <f t="shared" si="3"/>
        <v>-0.14212113910186197</v>
      </c>
    </row>
    <row r="31" spans="3:23" ht="15" x14ac:dyDescent="0.25">
      <c r="C31" s="256"/>
      <c r="D31" s="257"/>
      <c r="E31" s="45" t="s">
        <v>23</v>
      </c>
      <c r="F31" s="74">
        <f>IF($C$3="National Currency",IF(B.Premiums_Bkdn_DATA!E30=0,0,B.Premiums_Bkdn_DATA!E30),IF($C$3="Current Exchange rate",IF(B.Premiums_Bkdn_DATA!E30=0,0,B.Premiums_Bkdn_DATA!E30/ECO!O33),IF($C$3="Constant Exchange rate",IF(B.Premiums_Bkdn_DATA!E30=0,0,B.Premiums_Bkdn_DATA!E30/ECO!O68))))</f>
        <v>1476.3326697633267</v>
      </c>
      <c r="G31" s="74">
        <f>IF($C$3="National Currency",IF(B.Premiums_Bkdn_DATA!F30=0,0,B.Premiums_Bkdn_DATA!F30),IF($C$3="Current Exchange rate",IF(B.Premiums_Bkdn_DATA!F30=0,0,B.Premiums_Bkdn_DATA!F30/ECO!P33),IF($C$3="Constant Exchange rate",IF(B.Premiums_Bkdn_DATA!F30=0,0,B.Premiums_Bkdn_DATA!F30/ECO!P68))))</f>
        <v>1526.2110152621101</v>
      </c>
      <c r="H31" s="74">
        <f>IF($C$3="National Currency",IF(B.Premiums_Bkdn_DATA!G30=0,0,B.Premiums_Bkdn_DATA!G30),IF($C$3="Current Exchange rate",IF(B.Premiums_Bkdn_DATA!G30=0,0,B.Premiums_Bkdn_DATA!G30/ECO!Q33),IF($C$3="Constant Exchange rate",IF(B.Premiums_Bkdn_DATA!G30=0,0,B.Premiums_Bkdn_DATA!G30/ECO!Q68))))</f>
        <v>1552.8644105286442</v>
      </c>
      <c r="I31" s="74">
        <f>IF($C$3="National Currency",IF(B.Premiums_Bkdn_DATA!H30=0,0,B.Premiums_Bkdn_DATA!H30),IF($C$3="Current Exchange rate",IF(B.Premiums_Bkdn_DATA!H30=0,0,B.Premiums_Bkdn_DATA!H30/ECO!R33),IF($C$3="Constant Exchange rate",IF(B.Premiums_Bkdn_DATA!H30=0,0,B.Premiums_Bkdn_DATA!H30/ECO!R68))))</f>
        <v>1576.6423357664235</v>
      </c>
      <c r="J31" s="74">
        <f>IF($C$3="National Currency",IF(B.Premiums_Bkdn_DATA!I30=0,0,B.Premiums_Bkdn_DATA!I30),IF($C$3="Current Exchange rate",IF(B.Premiums_Bkdn_DATA!I30=0,0,B.Premiums_Bkdn_DATA!I30/ECO!S33),IF($C$3="Constant Exchange rate",IF(B.Premiums_Bkdn_DATA!I30=0,0,B.Premiums_Bkdn_DATA!I30/ECO!S68))))</f>
        <v>1684.9148418491484</v>
      </c>
      <c r="K31" s="74">
        <f>IF($C$3="National Currency",IF(B.Premiums_Bkdn_DATA!J30=0,0,B.Premiums_Bkdn_DATA!J30),IF($C$3="Current Exchange rate",IF(B.Premiums_Bkdn_DATA!J30=0,0,B.Premiums_Bkdn_DATA!J30/ECO!T33),IF($C$3="Constant Exchange rate",IF(B.Premiums_Bkdn_DATA!J30=0,0,B.Premiums_Bkdn_DATA!J30/ECO!T68))))</f>
        <v>1735.6779473567794</v>
      </c>
      <c r="L31" s="74">
        <f>IF($C$3="National Currency",IF(B.Premiums_Bkdn_DATA!K30=0,0,B.Premiums_Bkdn_DATA!K30),IF($C$3="Current Exchange rate",IF(B.Premiums_Bkdn_DATA!K30=0,0,B.Premiums_Bkdn_DATA!K30/ECO!U33),IF($C$3="Constant Exchange rate",IF(B.Premiums_Bkdn_DATA!K30=0,0,B.Premiums_Bkdn_DATA!K30/ECO!U68))))</f>
        <v>1863.6363636363637</v>
      </c>
      <c r="M31" s="74">
        <f>IF($C$3="National Currency",IF(B.Premiums_Bkdn_DATA!L30=0,0,B.Premiums_Bkdn_DATA!L30),IF($C$3="Current Exchange rate",IF(B.Premiums_Bkdn_DATA!L30=0,0,B.Premiums_Bkdn_DATA!L30/ECO!V33),IF($C$3="Constant Exchange rate",IF(B.Premiums_Bkdn_DATA!L30=0,0,B.Premiums_Bkdn_DATA!L30/ECO!V68))))</f>
        <v>1973.567794735678</v>
      </c>
      <c r="N31" s="74">
        <f>IF($C$3="National Currency",IF(B.Premiums_Bkdn_DATA!M30=0,0,B.Premiums_Bkdn_DATA!M30),IF($C$3="Current Exchange rate",IF(B.Premiums_Bkdn_DATA!M30=0,0,B.Premiums_Bkdn_DATA!M30/ECO!W33),IF($C$3="Constant Exchange rate",IF(B.Premiums_Bkdn_DATA!M30=0,0,B.Premiums_Bkdn_DATA!M30/ECO!W68))))</f>
        <v>2066.9099756690998</v>
      </c>
      <c r="O31" s="74">
        <f>IF($C$3="National Currency",IF(B.Premiums_Bkdn_DATA!N30=0,0,B.Premiums_Bkdn_DATA!N30),IF($C$3="Current Exchange rate",IF(B.Premiums_Bkdn_DATA!N30=0,0,B.Premiums_Bkdn_DATA!N30/ECO!X33),IF($C$3="Constant Exchange rate",IF(B.Premiums_Bkdn_DATA!N30=0,0,B.Premiums_Bkdn_DATA!N30/ECO!X68))))</f>
        <v>2159.146206591462</v>
      </c>
      <c r="P31" s="74">
        <f>IF($C$3="National Currency",IF(B.Premiums_Bkdn_DATA!O30=0,0,B.Premiums_Bkdn_DATA!O30),IF($C$3="Current Exchange rate",IF(B.Premiums_Bkdn_DATA!O30=0,0,B.Premiums_Bkdn_DATA!O30/ECO!Y33),IF($C$3="Constant Exchange rate",IF(B.Premiums_Bkdn_DATA!O30=0,0,B.Premiums_Bkdn_DATA!O30/ECO!Y68))))</f>
        <v>2241.7929661579296</v>
      </c>
      <c r="Q31" s="48">
        <f t="shared" si="1"/>
        <v>1.7175868620639179E-2</v>
      </c>
      <c r="R31" s="94">
        <f t="shared" si="2"/>
        <v>3.8277518823951251E-2</v>
      </c>
      <c r="S31" s="94">
        <f t="shared" si="3"/>
        <v>0.46886173913043483</v>
      </c>
    </row>
    <row r="32" spans="3:23" ht="15" x14ac:dyDescent="0.25">
      <c r="C32" s="256"/>
      <c r="D32" s="257"/>
      <c r="E32" s="45" t="s">
        <v>24</v>
      </c>
      <c r="F32" s="74">
        <f>IF($C$3="National Currency",IF(B.Premiums_Bkdn_DATA!E31=0,0,B.Premiums_Bkdn_DATA!E31),IF($C$3="Current Exchange rate",IF(B.Premiums_Bkdn_DATA!E31=0,0,B.Premiums_Bkdn_DATA!E31/ECO!O34),IF($C$3="Constant Exchange rate",IF(B.Premiums_Bkdn_DATA!E31=0,0,B.Premiums_Bkdn_DATA!E31/ECO!O69))))</f>
        <v>2190.8639895160536</v>
      </c>
      <c r="G32" s="74">
        <f>IF($C$3="National Currency",IF(B.Premiums_Bkdn_DATA!F31=0,0,B.Premiums_Bkdn_DATA!F31),IF($C$3="Current Exchange rate",IF(B.Premiums_Bkdn_DATA!F31=0,0,B.Premiums_Bkdn_DATA!F31/ECO!P34),IF($C$3="Constant Exchange rate",IF(B.Premiums_Bkdn_DATA!F31=0,0,B.Premiums_Bkdn_DATA!F31/ECO!P69))))</f>
        <v>2312.7866704109333</v>
      </c>
      <c r="H32" s="74">
        <f>IF($C$3="National Currency",IF(B.Premiums_Bkdn_DATA!G31=0,0,B.Premiums_Bkdn_DATA!G31),IF($C$3="Current Exchange rate",IF(B.Premiums_Bkdn_DATA!G31=0,0,B.Premiums_Bkdn_DATA!G31/ECO!Q34),IF($C$3="Constant Exchange rate",IF(B.Premiums_Bkdn_DATA!G31=0,0,B.Premiums_Bkdn_DATA!G31/ECO!Q69))))</f>
        <v>2339.2305532153887</v>
      </c>
      <c r="I32" s="74">
        <f>IF($C$3="National Currency",IF(B.Premiums_Bkdn_DATA!H31=0,0,B.Premiums_Bkdn_DATA!H31),IF($C$3="Current Exchange rate",IF(B.Premiums_Bkdn_DATA!H31=0,0,B.Premiums_Bkdn_DATA!H31/ECO!R34),IF($C$3="Constant Exchange rate",IF(B.Premiums_Bkdn_DATA!H31=0,0,B.Premiums_Bkdn_DATA!H31/ECO!R69))))</f>
        <v>2560.1422821304877</v>
      </c>
      <c r="J32" s="74">
        <f>IF($C$3="National Currency",IF(B.Premiums_Bkdn_DATA!I31=0,0,B.Premiums_Bkdn_DATA!I31),IF($C$3="Current Exchange rate",IF(B.Premiums_Bkdn_DATA!I31=0,0,B.Premiums_Bkdn_DATA!I31/ECO!S34),IF($C$3="Constant Exchange rate",IF(B.Premiums_Bkdn_DATA!I31=0,0,B.Premiums_Bkdn_DATA!I31/ECO!S69))))</f>
        <v>2811.7101937657962</v>
      </c>
      <c r="K32" s="74">
        <f>IF($C$3="National Currency",IF(B.Premiums_Bkdn_DATA!J31=0,0,B.Premiums_Bkdn_DATA!J31),IF($C$3="Current Exchange rate",IF(B.Premiums_Bkdn_DATA!J31=0,0,B.Premiums_Bkdn_DATA!J31/ECO!T34),IF($C$3="Constant Exchange rate",IF(B.Premiums_Bkdn_DATA!J31=0,0,B.Premiums_Bkdn_DATA!J31/ECO!T69))))</f>
        <v>2813.5823270616866</v>
      </c>
      <c r="L32" s="74">
        <f>IF($C$3="National Currency",IF(B.Premiums_Bkdn_DATA!K31=0,0,B.Premiums_Bkdn_DATA!K31),IF($C$3="Current Exchange rate",IF(B.Premiums_Bkdn_DATA!K31=0,0,B.Premiums_Bkdn_DATA!K31/ECO!U34),IF($C$3="Constant Exchange rate",IF(B.Premiums_Bkdn_DATA!K31=0,0,B.Premiums_Bkdn_DATA!K31/ECO!U69))))</f>
        <v>2991.9030234952729</v>
      </c>
      <c r="M32" s="74">
        <f>IF($C$3="National Currency",IF(B.Premiums_Bkdn_DATA!L31=0,0,B.Premiums_Bkdn_DATA!L31),IF($C$3="Current Exchange rate",IF(B.Premiums_Bkdn_DATA!L31=0,0,B.Premiums_Bkdn_DATA!L31/ECO!V34),IF($C$3="Constant Exchange rate",IF(B.Premiums_Bkdn_DATA!L31=0,0,B.Premiums_Bkdn_DATA!L31/ECO!V69))))</f>
        <v>3362.1173827576522</v>
      </c>
      <c r="N32" s="74">
        <f>IF($C$3="National Currency",IF(B.Premiums_Bkdn_DATA!M31=0,0,B.Premiums_Bkdn_DATA!M31),IF($C$3="Current Exchange rate",IF(B.Premiums_Bkdn_DATA!M31=0,0,B.Premiums_Bkdn_DATA!M31/ECO!W34),IF($C$3="Constant Exchange rate",IF(B.Premiums_Bkdn_DATA!M31=0,0,B.Premiums_Bkdn_DATA!M31/ECO!W69))))</f>
        <v>3407.9846485069738</v>
      </c>
      <c r="O32" s="74">
        <f>IF($C$3="National Currency",IF(B.Premiums_Bkdn_DATA!N31=0,0,B.Premiums_Bkdn_DATA!N31),IF($C$3="Current Exchange rate",IF(B.Premiums_Bkdn_DATA!N31=0,0,B.Premiums_Bkdn_DATA!N31/ECO!X34),IF($C$3="Constant Exchange rate",IF(B.Premiums_Bkdn_DATA!N31=0,0,B.Premiums_Bkdn_DATA!N31/ECO!X69))))</f>
        <v>3268.5107179631191</v>
      </c>
      <c r="P32" s="74">
        <f>IF($C$3="National Currency",IF(B.Premiums_Bkdn_DATA!O31=0,0,B.Premiums_Bkdn_DATA!O31),IF($C$3="Current Exchange rate",IF(B.Premiums_Bkdn_DATA!O31=0,0,B.Premiums_Bkdn_DATA!O31/ECO!Y34),IF($C$3="Constant Exchange rate",IF(B.Premiums_Bkdn_DATA!O31=0,0,B.Premiums_Bkdn_DATA!O31/ECO!Y69))))</f>
        <v>3119.676120939811</v>
      </c>
      <c r="Q32" s="48">
        <f t="shared" si="1"/>
        <v>2.3901916011468398E-2</v>
      </c>
      <c r="R32" s="94">
        <f t="shared" si="2"/>
        <v>-4.5535906064294474E-2</v>
      </c>
      <c r="S32" s="94">
        <f t="shared" si="3"/>
        <v>0.34888191844581606</v>
      </c>
    </row>
    <row r="33" spans="3:19" ht="15" x14ac:dyDescent="0.25">
      <c r="C33" s="256"/>
      <c r="D33" s="257"/>
      <c r="E33" s="45" t="s">
        <v>25</v>
      </c>
      <c r="F33" s="74">
        <f>IF($C$3="National Currency",IF(B.Premiums_Bkdn_DATA!E32=0,0,B.Premiums_Bkdn_DATA!E32),IF($C$3="Current Exchange rate",IF(B.Premiums_Bkdn_DATA!E32=0,0,B.Premiums_Bkdn_DATA!E32/ECO!O35),IF($C$3="Constant Exchange rate",IF(B.Premiums_Bkdn_DATA!E32=0,0,B.Premiums_Bkdn_DATA!E32/ECO!O70))))</f>
        <v>1966.5715557100002</v>
      </c>
      <c r="G33" s="74">
        <f>IF($C$3="National Currency",IF(B.Premiums_Bkdn_DATA!F32=0,0,B.Premiums_Bkdn_DATA!F32),IF($C$3="Current Exchange rate",IF(B.Premiums_Bkdn_DATA!F32=0,0,B.Premiums_Bkdn_DATA!F32/ECO!P35),IF($C$3="Constant Exchange rate",IF(B.Premiums_Bkdn_DATA!F32=0,0,B.Premiums_Bkdn_DATA!F32/ECO!P70))))</f>
        <v>1997.3801925799996</v>
      </c>
      <c r="H33" s="74">
        <f>IF($C$3="National Currency",IF(B.Premiums_Bkdn_DATA!G32=0,0,B.Premiums_Bkdn_DATA!G32),IF($C$3="Current Exchange rate",IF(B.Premiums_Bkdn_DATA!G32=0,0,B.Premiums_Bkdn_DATA!G32/ECO!Q35),IF($C$3="Constant Exchange rate",IF(B.Premiums_Bkdn_DATA!G32=0,0,B.Premiums_Bkdn_DATA!G32/ECO!Q70))))</f>
        <v>2004.1445343400005</v>
      </c>
      <c r="I33" s="74">
        <f>IF($C$3="National Currency",IF(B.Premiums_Bkdn_DATA!H32=0,0,B.Premiums_Bkdn_DATA!H32),IF($C$3="Current Exchange rate",IF(B.Premiums_Bkdn_DATA!H32=0,0,B.Premiums_Bkdn_DATA!H32/ECO!R35),IF($C$3="Constant Exchange rate",IF(B.Premiums_Bkdn_DATA!H32=0,0,B.Premiums_Bkdn_DATA!H32/ECO!R70))))</f>
        <v>1757.7367959199901</v>
      </c>
      <c r="J33" s="74">
        <f>IF($C$3="National Currency",IF(B.Premiums_Bkdn_DATA!I32=0,0,B.Premiums_Bkdn_DATA!I32),IF($C$3="Current Exchange rate",IF(B.Premiums_Bkdn_DATA!I32=0,0,B.Premiums_Bkdn_DATA!I32/ECO!S35),IF($C$3="Constant Exchange rate",IF(B.Premiums_Bkdn_DATA!I32=0,0,B.Premiums_Bkdn_DATA!I32/ECO!S70))))</f>
        <v>1625.1558072700007</v>
      </c>
      <c r="K33" s="74">
        <f>IF($C$3="National Currency",IF(B.Premiums_Bkdn_DATA!J32=0,0,B.Premiums_Bkdn_DATA!J32),IF($C$3="Current Exchange rate",IF(B.Premiums_Bkdn_DATA!J32=0,0,B.Premiums_Bkdn_DATA!J32/ECO!T35),IF($C$3="Constant Exchange rate",IF(B.Premiums_Bkdn_DATA!J32=0,0,B.Premiums_Bkdn_DATA!J32/ECO!T70))))</f>
        <v>1484.2504530581095</v>
      </c>
      <c r="L33" s="74">
        <f>IF($C$3="National Currency",IF(B.Premiums_Bkdn_DATA!K32=0,0,B.Premiums_Bkdn_DATA!K32),IF($C$3="Current Exchange rate",IF(B.Premiums_Bkdn_DATA!K32=0,0,B.Premiums_Bkdn_DATA!K32/ECO!U35),IF($C$3="Constant Exchange rate",IF(B.Premiums_Bkdn_DATA!K32=0,0,B.Premiums_Bkdn_DATA!K32/ECO!U70))))</f>
        <v>1494.7428081224605</v>
      </c>
      <c r="M33" s="74">
        <f>IF($C$3="National Currency",IF(B.Premiums_Bkdn_DATA!L32=0,0,B.Premiums_Bkdn_DATA!L32),IF($C$3="Current Exchange rate",IF(B.Premiums_Bkdn_DATA!L32=0,0,B.Premiums_Bkdn_DATA!L32/ECO!V35),IF($C$3="Constant Exchange rate",IF(B.Premiums_Bkdn_DATA!L32=0,0,B.Premiums_Bkdn_DATA!L32/ECO!V70))))</f>
        <v>1467.8459220417199</v>
      </c>
      <c r="N33" s="74">
        <f>IF($C$3="National Currency",IF(B.Premiums_Bkdn_DATA!M32=0,0,B.Premiums_Bkdn_DATA!M32),IF($C$3="Current Exchange rate",IF(B.Premiums_Bkdn_DATA!M32=0,0,B.Premiums_Bkdn_DATA!M32/ECO!W35),IF($C$3="Constant Exchange rate",IF(B.Premiums_Bkdn_DATA!M32=0,0,B.Premiums_Bkdn_DATA!M32/ECO!W70))))</f>
        <v>1382.5486440416105</v>
      </c>
      <c r="O33" s="74">
        <f>IF($C$3="National Currency",IF(B.Premiums_Bkdn_DATA!N32=0,0,B.Premiums_Bkdn_DATA!N32),IF($C$3="Current Exchange rate",IF(B.Premiums_Bkdn_DATA!N32=0,0,B.Premiums_Bkdn_DATA!N32/ECO!X35),IF($C$3="Constant Exchange rate",IF(B.Premiums_Bkdn_DATA!N32=0,0,B.Premiums_Bkdn_DATA!N32/ECO!X70))))</f>
        <v>1304.0455114199999</v>
      </c>
      <c r="P33" s="74">
        <f>IF($C$3="National Currency",IF(B.Premiums_Bkdn_DATA!O32=0,0,B.Premiums_Bkdn_DATA!O32),IF($C$3="Current Exchange rate",IF(B.Premiums_Bkdn_DATA!O32=0,0,B.Premiums_Bkdn_DATA!O32/ECO!Y35),IF($C$3="Constant Exchange rate",IF(B.Premiums_Bkdn_DATA!O32=0,0,B.Premiums_Bkdn_DATA!O32/ECO!Y70))))</f>
        <v>1283.7660362099994</v>
      </c>
      <c r="Q33" s="48">
        <f t="shared" si="1"/>
        <v>9.8357864042063845E-3</v>
      </c>
      <c r="R33" s="94">
        <f t="shared" si="2"/>
        <v>-1.555120203428928E-2</v>
      </c>
      <c r="S33" s="94">
        <f t="shared" si="3"/>
        <v>-0.35727507413009374</v>
      </c>
    </row>
    <row r="34" spans="3:19" ht="15" x14ac:dyDescent="0.25">
      <c r="C34" s="256"/>
      <c r="D34" s="257"/>
      <c r="E34" s="45" t="s">
        <v>26</v>
      </c>
      <c r="F34" s="74">
        <f>IF($C$3="National Currency",IF(B.Premiums_Bkdn_DATA!E33=0,0,B.Premiums_Bkdn_DATA!E33),IF($C$3="Current Exchange rate",IF(B.Premiums_Bkdn_DATA!E33=0,0,B.Premiums_Bkdn_DATA!E33/ECO!O36),IF($C$3="Constant Exchange rate",IF(B.Premiums_Bkdn_DATA!E33=0,0,B.Premiums_Bkdn_DATA!E33/ECO!O71))))</f>
        <v>303.18891819412926</v>
      </c>
      <c r="G34" s="74">
        <f>IF($C$3="National Currency",IF(B.Premiums_Bkdn_DATA!F33=0,0,B.Premiums_Bkdn_DATA!F33),IF($C$3="Current Exchange rate",IF(B.Premiums_Bkdn_DATA!F33=0,0,B.Premiums_Bkdn_DATA!F33/ECO!P36),IF($C$3="Constant Exchange rate",IF(B.Premiums_Bkdn_DATA!F33=0,0,B.Premiums_Bkdn_DATA!F33/ECO!P71))))</f>
        <v>374.77177927936418</v>
      </c>
      <c r="H34" s="74">
        <f>IF($C$3="National Currency",IF(B.Premiums_Bkdn_DATA!G33=0,0,B.Premiums_Bkdn_DATA!G33),IF($C$3="Current Exchange rate",IF(B.Premiums_Bkdn_DATA!G33=0,0,B.Premiums_Bkdn_DATA!G33/ECO!Q36),IF($C$3="Constant Exchange rate",IF(B.Premiums_Bkdn_DATA!G33=0,0,B.Premiums_Bkdn_DATA!G33/ECO!Q71))))</f>
        <v>505.37610422057639</v>
      </c>
      <c r="I34" s="74">
        <f>IF($C$3="National Currency",IF(B.Premiums_Bkdn_DATA!H33=0,0,B.Premiums_Bkdn_DATA!H33),IF($C$3="Current Exchange rate",IF(B.Premiums_Bkdn_DATA!H33=0,0,B.Premiums_Bkdn_DATA!H33/ECO!R36),IF($C$3="Constant Exchange rate",IF(B.Premiums_Bkdn_DATA!H33=0,0,B.Premiums_Bkdn_DATA!H33/ECO!R71))))</f>
        <v>931.18809672526095</v>
      </c>
      <c r="J34" s="74">
        <f>IF($C$3="National Currency",IF(B.Premiums_Bkdn_DATA!I33=0,0,B.Premiums_Bkdn_DATA!I33),IF($C$3="Current Exchange rate",IF(B.Premiums_Bkdn_DATA!I33=0,0,B.Premiums_Bkdn_DATA!I33/ECO!S36),IF($C$3="Constant Exchange rate",IF(B.Premiums_Bkdn_DATA!I33=0,0,B.Premiums_Bkdn_DATA!I33/ECO!S71))))</f>
        <v>1204.8273400553226</v>
      </c>
      <c r="K34" s="74">
        <f>IF($C$3="National Currency",IF(B.Premiums_Bkdn_DATA!J33=0,0,B.Premiums_Bkdn_DATA!J33),IF($C$3="Current Exchange rate",IF(B.Premiums_Bkdn_DATA!J33=0,0,B.Premiums_Bkdn_DATA!J33/ECO!T36),IF($C$3="Constant Exchange rate",IF(B.Premiums_Bkdn_DATA!J33=0,0,B.Premiums_Bkdn_DATA!J33/ECO!T71))))</f>
        <v>1175.2253056125635</v>
      </c>
      <c r="L34" s="74">
        <f>IF($C$3="National Currency",IF(B.Premiums_Bkdn_DATA!K33=0,0,B.Premiums_Bkdn_DATA!K33),IF($C$3="Current Exchange rate",IF(B.Premiums_Bkdn_DATA!K33=0,0,B.Premiums_Bkdn_DATA!K33/ECO!U36),IF($C$3="Constant Exchange rate",IF(B.Premiums_Bkdn_DATA!K33=0,0,B.Premiums_Bkdn_DATA!K33/ECO!U71))))</f>
        <v>1103.7119657357009</v>
      </c>
      <c r="M34" s="74">
        <f>IF($C$3="National Currency",IF(B.Premiums_Bkdn_DATA!L33=0,0,B.Premiums_Bkdn_DATA!L33),IF($C$3="Current Exchange rate",IF(B.Premiums_Bkdn_DATA!L33=0,0,B.Premiums_Bkdn_DATA!L33/ECO!V36),IF($C$3="Constant Exchange rate",IF(B.Premiums_Bkdn_DATA!L33=0,0,B.Premiums_Bkdn_DATA!L33/ECO!V71))))</f>
        <v>883.68876594985272</v>
      </c>
      <c r="N34" s="74">
        <f>IF($C$3="National Currency",IF(B.Premiums_Bkdn_DATA!M33=0,0,B.Premiums_Bkdn_DATA!M33),IF($C$3="Current Exchange rate",IF(B.Premiums_Bkdn_DATA!M33=0,0,B.Premiums_Bkdn_DATA!M33/ECO!W36),IF($C$3="Constant Exchange rate",IF(B.Premiums_Bkdn_DATA!M33=0,0,B.Premiums_Bkdn_DATA!M33/ECO!W71))))</f>
        <v>887.61488355492099</v>
      </c>
      <c r="O34" s="74">
        <f>IF($C$3="National Currency",IF(B.Premiums_Bkdn_DATA!N33=0,0,B.Premiums_Bkdn_DATA!N33),IF($C$3="Current Exchange rate",IF(B.Premiums_Bkdn_DATA!N33=0,0,B.Premiums_Bkdn_DATA!N33/ECO!X36),IF($C$3="Constant Exchange rate",IF(B.Premiums_Bkdn_DATA!N33=0,0,B.Premiums_Bkdn_DATA!N33/ECO!X71))))</f>
        <v>942.80360488980091</v>
      </c>
      <c r="P34" s="74">
        <f>IF($C$3="National Currency",IF(B.Premiums_Bkdn_DATA!O33=0,0,B.Premiums_Bkdn_DATA!O33),IF($C$3="Current Exchange rate",IF(B.Premiums_Bkdn_DATA!O33=0,0,B.Premiums_Bkdn_DATA!O33/ECO!Y36),IF($C$3="Constant Exchange rate",IF(B.Premiums_Bkdn_DATA!O33=0,0,B.Premiums_Bkdn_DATA!O33/ECO!Y71))))</f>
        <v>1000.2676898367092</v>
      </c>
      <c r="Q34" s="48">
        <f t="shared" si="1"/>
        <v>7.6637168041213521E-3</v>
      </c>
      <c r="R34" s="94">
        <f t="shared" si="2"/>
        <v>6.095021767934905E-2</v>
      </c>
      <c r="S34" s="94">
        <f t="shared" si="3"/>
        <v>1.6690048321143327</v>
      </c>
    </row>
    <row r="35" spans="3:19" ht="15" x14ac:dyDescent="0.25">
      <c r="C35" s="256"/>
      <c r="D35" s="257"/>
      <c r="E35" s="45" t="s">
        <v>27</v>
      </c>
      <c r="F35" s="74">
        <f>IF($C$3="National Currency",IF(B.Premiums_Bkdn_DATA!E34=0,0,B.Premiums_Bkdn_DATA!E34),IF($C$3="Current Exchange rate",IF(B.Premiums_Bkdn_DATA!E34=0,0,B.Premiums_Bkdn_DATA!E34/ECO!O37),IF($C$3="Constant Exchange rate",IF(B.Premiums_Bkdn_DATA!E34=0,0,B.Premiums_Bkdn_DATA!E34/ECO!O72))))</f>
        <v>2340.5727669541147</v>
      </c>
      <c r="G35" s="74">
        <f>IF($C$3="National Currency",IF(B.Premiums_Bkdn_DATA!F34=0,0,B.Premiums_Bkdn_DATA!F34),IF($C$3="Current Exchange rate",IF(B.Premiums_Bkdn_DATA!F34=0,0,B.Premiums_Bkdn_DATA!F34/ECO!P37),IF($C$3="Constant Exchange rate",IF(B.Premiums_Bkdn_DATA!F34=0,0,B.Premiums_Bkdn_DATA!F34/ECO!P72))))</f>
        <v>2419.6742254870646</v>
      </c>
      <c r="H35" s="74">
        <f>IF($C$3="National Currency",IF(B.Premiums_Bkdn_DATA!G34=0,0,B.Premiums_Bkdn_DATA!G34),IF($C$3="Current Exchange rate",IF(B.Premiums_Bkdn_DATA!G34=0,0,B.Premiums_Bkdn_DATA!G34/ECO!Q37),IF($C$3="Constant Exchange rate",IF(B.Premiums_Bkdn_DATA!G34=0,0,B.Premiums_Bkdn_DATA!G34/ECO!Q72))))</f>
        <v>2440.8602150537631</v>
      </c>
      <c r="I35" s="74">
        <f>IF($C$3="National Currency",IF(B.Premiums_Bkdn_DATA!H34=0,0,B.Premiums_Bkdn_DATA!H34),IF($C$3="Current Exchange rate",IF(B.Premiums_Bkdn_DATA!H34=0,0,B.Premiums_Bkdn_DATA!H34/ECO!R37),IF($C$3="Constant Exchange rate",IF(B.Premiums_Bkdn_DATA!H34=0,0,B.Premiums_Bkdn_DATA!H34/ECO!R72))))</f>
        <v>2420.4194613009686</v>
      </c>
      <c r="J35" s="74">
        <f>IF($C$3="National Currency",IF(B.Premiums_Bkdn_DATA!I34=0,0,B.Premiums_Bkdn_DATA!I34),IF($C$3="Current Exchange rate",IF(B.Premiums_Bkdn_DATA!I34=0,0,B.Premiums_Bkdn_DATA!I34/ECO!S37),IF($C$3="Constant Exchange rate",IF(B.Premiums_Bkdn_DATA!I34=0,0,B.Premiums_Bkdn_DATA!I34/ECO!S72))))</f>
        <v>2353.4547003087405</v>
      </c>
      <c r="K35" s="74">
        <f>IF($C$3="National Currency",IF(B.Premiums_Bkdn_DATA!J34=0,0,B.Premiums_Bkdn_DATA!J34),IF($C$3="Current Exchange rate",IF(B.Premiums_Bkdn_DATA!J34=0,0,B.Premiums_Bkdn_DATA!J34/ECO!T37),IF($C$3="Constant Exchange rate",IF(B.Premiums_Bkdn_DATA!J34=0,0,B.Premiums_Bkdn_DATA!J34/ECO!T72))))</f>
        <v>2285.2123922069622</v>
      </c>
      <c r="L35" s="74">
        <f>IF($C$3="National Currency",IF(B.Premiums_Bkdn_DATA!K34=0,0,B.Premiums_Bkdn_DATA!K34),IF($C$3="Current Exchange rate",IF(B.Premiums_Bkdn_DATA!K34=0,0,B.Premiums_Bkdn_DATA!K34/ECO!U37),IF($C$3="Constant Exchange rate",IF(B.Premiums_Bkdn_DATA!K34=0,0,B.Premiums_Bkdn_DATA!K34/ECO!U72))))</f>
        <v>2379.5379537953795</v>
      </c>
      <c r="M35" s="74">
        <f>IF($C$3="National Currency",IF(B.Premiums_Bkdn_DATA!L34=0,0,B.Premiums_Bkdn_DATA!L34),IF($C$3="Current Exchange rate",IF(B.Premiums_Bkdn_DATA!L34=0,0,B.Premiums_Bkdn_DATA!L34/ECO!V37),IF($C$3="Constant Exchange rate",IF(B.Premiums_Bkdn_DATA!L34=0,0,B.Premiums_Bkdn_DATA!L34/ECO!V72))))</f>
        <v>2336.7401256254657</v>
      </c>
      <c r="N35" s="74">
        <f>IF($C$3="National Currency",IF(B.Premiums_Bkdn_DATA!M34=0,0,B.Premiums_Bkdn_DATA!M34),IF($C$3="Current Exchange rate",IF(B.Premiums_Bkdn_DATA!M34=0,0,B.Premiums_Bkdn_DATA!M34/ECO!W37),IF($C$3="Constant Exchange rate",IF(B.Premiums_Bkdn_DATA!M34=0,0,B.Premiums_Bkdn_DATA!M34/ECO!W72))))</f>
        <v>2393.9103587778131</v>
      </c>
      <c r="O35" s="74">
        <f>IF($C$3="National Currency",IF(B.Premiums_Bkdn_DATA!N34=0,0,B.Premiums_Bkdn_DATA!N34),IF($C$3="Current Exchange rate",IF(B.Premiums_Bkdn_DATA!N34=0,0,B.Premiums_Bkdn_DATA!N34/ECO!X37),IF($C$3="Constant Exchange rate",IF(B.Premiums_Bkdn_DATA!N34=0,0,B.Premiums_Bkdn_DATA!N34/ECO!X72))))</f>
        <v>2484.6162035558391</v>
      </c>
      <c r="P35" s="74">
        <f>IF($C$3="National Currency",IF(B.Premiums_Bkdn_DATA!O34=0,0,B.Premiums_Bkdn_DATA!O34),IF($C$3="Current Exchange rate",IF(B.Premiums_Bkdn_DATA!O34=0,0,B.Premiums_Bkdn_DATA!O34/ECO!Y37),IF($C$3="Constant Exchange rate",IF(B.Premiums_Bkdn_DATA!O34=0,0,B.Premiums_Bkdn_DATA!O34/ECO!Y72))))</f>
        <v>2601.5117640796334</v>
      </c>
      <c r="Q35" s="48">
        <f t="shared" si="1"/>
        <v>1.9931913851732198E-2</v>
      </c>
      <c r="R35" s="94">
        <f t="shared" si="2"/>
        <v>4.7047733310480844E-2</v>
      </c>
      <c r="S35" s="94">
        <f t="shared" si="3"/>
        <v>7.5149595212953058E-2</v>
      </c>
    </row>
    <row r="36" spans="3:19" ht="15" x14ac:dyDescent="0.25">
      <c r="C36" s="256"/>
      <c r="D36" s="257"/>
      <c r="E36" s="45" t="s">
        <v>28</v>
      </c>
      <c r="F36" s="74">
        <f>IF($C$3="National Currency",IF(B.Premiums_Bkdn_DATA!E35=0,0,B.Premiums_Bkdn_DATA!E35),IF($C$3="Current Exchange rate",IF(B.Premiums_Bkdn_DATA!E35=0,0,B.Premiums_Bkdn_DATA!E35/ECO!O38),IF($C$3="Constant Exchange rate",IF(B.Premiums_Bkdn_DATA!E35=0,0,B.Premiums_Bkdn_DATA!E35/ECO!O73))))</f>
        <v>413.61208479385749</v>
      </c>
      <c r="G36" s="74">
        <f>IF($C$3="National Currency",IF(B.Premiums_Bkdn_DATA!F35=0,0,B.Premiums_Bkdn_DATA!F35),IF($C$3="Current Exchange rate",IF(B.Premiums_Bkdn_DATA!F35=0,0,B.Premiums_Bkdn_DATA!F35/ECO!P38),IF($C$3="Constant Exchange rate",IF(B.Premiums_Bkdn_DATA!F35=0,0,B.Premiums_Bkdn_DATA!F35/ECO!P73))))</f>
        <v>455.5499916541479</v>
      </c>
      <c r="H36" s="74">
        <f>IF($C$3="National Currency",IF(B.Premiums_Bkdn_DATA!G35=0,0,B.Premiums_Bkdn_DATA!G35),IF($C$3="Current Exchange rate",IF(B.Premiums_Bkdn_DATA!G35=0,0,B.Premiums_Bkdn_DATA!G35/ECO!Q38),IF($C$3="Constant Exchange rate",IF(B.Premiums_Bkdn_DATA!G35=0,0,B.Premiums_Bkdn_DATA!G35/ECO!Q73))))</f>
        <v>483.06209313970959</v>
      </c>
      <c r="I36" s="74">
        <f>IF($C$3="National Currency",IF(B.Premiums_Bkdn_DATA!H35=0,0,B.Premiums_Bkdn_DATA!H35),IF($C$3="Current Exchange rate",IF(B.Premiums_Bkdn_DATA!H35=0,0,B.Premiums_Bkdn_DATA!H35/ECO!R38),IF($C$3="Constant Exchange rate",IF(B.Premiums_Bkdn_DATA!H35=0,0,B.Premiums_Bkdn_DATA!H35/ECO!R73))))</f>
        <v>522</v>
      </c>
      <c r="J36" s="74">
        <f>IF($C$3="National Currency",IF(B.Premiums_Bkdn_DATA!I35=0,0,B.Premiums_Bkdn_DATA!I35),IF($C$3="Current Exchange rate",IF(B.Premiums_Bkdn_DATA!I35=0,0,B.Premiums_Bkdn_DATA!I35/ECO!S38),IF($C$3="Constant Exchange rate",IF(B.Premiums_Bkdn_DATA!I35=0,0,B.Premiums_Bkdn_DATA!I35/ECO!S73))))</f>
        <v>555</v>
      </c>
      <c r="K36" s="74">
        <f>IF($C$3="National Currency",IF(B.Premiums_Bkdn_DATA!J35=0,0,B.Premiums_Bkdn_DATA!J35),IF($C$3="Current Exchange rate",IF(B.Premiums_Bkdn_DATA!J35=0,0,B.Premiums_Bkdn_DATA!J35/ECO!T38),IF($C$3="Constant Exchange rate",IF(B.Premiums_Bkdn_DATA!J35=0,0,B.Premiums_Bkdn_DATA!J35/ECO!T73))))</f>
        <v>565</v>
      </c>
      <c r="L36" s="74">
        <f>IF($C$3="National Currency",IF(B.Premiums_Bkdn_DATA!K35=0,0,B.Premiums_Bkdn_DATA!K35),IF($C$3="Current Exchange rate",IF(B.Premiums_Bkdn_DATA!K35=0,0,B.Premiums_Bkdn_DATA!K35/ECO!U38),IF($C$3="Constant Exchange rate",IF(B.Premiums_Bkdn_DATA!K35=0,0,B.Premiums_Bkdn_DATA!K35/ECO!U73))))</f>
        <v>557</v>
      </c>
      <c r="M36" s="74">
        <f>IF($C$3="National Currency",IF(B.Premiums_Bkdn_DATA!L35=0,0,B.Premiums_Bkdn_DATA!L35),IF($C$3="Current Exchange rate",IF(B.Premiums_Bkdn_DATA!L35=0,0,B.Premiums_Bkdn_DATA!L35/ECO!V38),IF($C$3="Constant Exchange rate",IF(B.Premiums_Bkdn_DATA!L35=0,0,B.Premiums_Bkdn_DATA!L35/ECO!V73))))</f>
        <v>537</v>
      </c>
      <c r="N36" s="74">
        <f>IF($C$3="National Currency",IF(B.Premiums_Bkdn_DATA!M35=0,0,B.Premiums_Bkdn_DATA!M35),IF($C$3="Current Exchange rate",IF(B.Premiums_Bkdn_DATA!M35=0,0,B.Premiums_Bkdn_DATA!M35/ECO!W38),IF($C$3="Constant Exchange rate",IF(B.Premiums_Bkdn_DATA!M35=0,0,B.Premiums_Bkdn_DATA!M35/ECO!W73))))</f>
        <v>502</v>
      </c>
      <c r="O36" s="74">
        <f>IF($C$3="National Currency",IF(B.Premiums_Bkdn_DATA!N35=0,0,B.Premiums_Bkdn_DATA!N35),IF($C$3="Current Exchange rate",IF(B.Premiums_Bkdn_DATA!N35=0,0,B.Premiums_Bkdn_DATA!N35/ECO!X38),IF($C$3="Constant Exchange rate",IF(B.Premiums_Bkdn_DATA!N35=0,0,B.Premiums_Bkdn_DATA!N35/ECO!X73))))</f>
        <v>463.80594200000002</v>
      </c>
      <c r="P36" s="74">
        <f>IF($C$3="National Currency",IF(B.Premiums_Bkdn_DATA!O35=0,0,B.Premiums_Bkdn_DATA!O35),IF($C$3="Current Exchange rate",IF(B.Premiums_Bkdn_DATA!O35=0,0,B.Premiums_Bkdn_DATA!O35/ECO!Y38),IF($C$3="Constant Exchange rate",IF(B.Premiums_Bkdn_DATA!O35=0,0,B.Premiums_Bkdn_DATA!O35/ECO!Y73))))</f>
        <v>449.02359799999999</v>
      </c>
      <c r="Q36" s="48">
        <f t="shared" si="1"/>
        <v>3.4402687684547675E-3</v>
      </c>
      <c r="R36" s="94">
        <f t="shared" si="2"/>
        <v>-3.1871829705881649E-2</v>
      </c>
      <c r="S36" s="94">
        <f t="shared" si="3"/>
        <v>-1.4326404947237359E-2</v>
      </c>
    </row>
    <row r="37" spans="3:19" ht="15" x14ac:dyDescent="0.25">
      <c r="C37" s="256"/>
      <c r="D37" s="257"/>
      <c r="E37" s="45" t="s">
        <v>43</v>
      </c>
      <c r="F37" s="74">
        <f>IF($C$3="National Currency",IF(B.Premiums_Bkdn_DATA!E36=0,0,B.Premiums_Bkdn_DATA!E36),IF($C$3="Current Exchange rate",IF(B.Premiums_Bkdn_DATA!E36=0,0,B.Premiums_Bkdn_DATA!E36/ECO!O39),IF($C$3="Constant Exchange rate",IF(B.Premiums_Bkdn_DATA!E36=0,0,B.Premiums_Bkdn_DATA!E36/ECO!O74))))</f>
        <v>635.89590387041096</v>
      </c>
      <c r="G37" s="74">
        <f>IF($C$3="National Currency",IF(B.Premiums_Bkdn_DATA!F36=0,0,B.Premiums_Bkdn_DATA!F36),IF($C$3="Current Exchange rate",IF(B.Premiums_Bkdn_DATA!F36=0,0,B.Premiums_Bkdn_DATA!F36/ECO!P39),IF($C$3="Constant Exchange rate",IF(B.Premiums_Bkdn_DATA!F36=0,0,B.Premiums_Bkdn_DATA!F36/ECO!P74))))</f>
        <v>631.34833698466434</v>
      </c>
      <c r="H37" s="74">
        <f>IF($C$3="National Currency",IF(B.Premiums_Bkdn_DATA!G36=0,0,B.Premiums_Bkdn_DATA!G36),IF($C$3="Current Exchange rate",IF(B.Premiums_Bkdn_DATA!G36=0,0,B.Premiums_Bkdn_DATA!G36/ECO!Q39),IF($C$3="Constant Exchange rate",IF(B.Premiums_Bkdn_DATA!G36=0,0,B.Premiums_Bkdn_DATA!G36/ECO!Q74))))</f>
        <v>596.29555865365467</v>
      </c>
      <c r="I37" s="74">
        <f>IF($C$3="National Currency",IF(B.Premiums_Bkdn_DATA!H36=0,0,B.Premiums_Bkdn_DATA!H36),IF($C$3="Current Exchange rate",IF(B.Premiums_Bkdn_DATA!H36=0,0,B.Premiums_Bkdn_DATA!H36/ECO!R39),IF($C$3="Constant Exchange rate",IF(B.Premiums_Bkdn_DATA!H36=0,0,B.Premiums_Bkdn_DATA!H36/ECO!R74))))</f>
        <v>613.75555998141135</v>
      </c>
      <c r="J37" s="74">
        <f>IF($C$3="National Currency",IF(B.Premiums_Bkdn_DATA!I36=0,0,B.Premiums_Bkdn_DATA!I36),IF($C$3="Current Exchange rate",IF(B.Premiums_Bkdn_DATA!I36=0,0,B.Premiums_Bkdn_DATA!I36/ECO!S39),IF($C$3="Constant Exchange rate",IF(B.Premiums_Bkdn_DATA!I36=0,0,B.Premiums_Bkdn_DATA!I36/ECO!S74))))</f>
        <v>628.19491469162847</v>
      </c>
      <c r="K37" s="74">
        <f>IF($C$3="National Currency",IF(B.Premiums_Bkdn_DATA!J36=0,0,B.Premiums_Bkdn_DATA!J36),IF($C$3="Current Exchange rate",IF(B.Premiums_Bkdn_DATA!J36=0,0,B.Premiums_Bkdn_DATA!J36/ECO!T39),IF($C$3="Constant Exchange rate",IF(B.Premiums_Bkdn_DATA!J36=0,0,B.Premiums_Bkdn_DATA!J36/ECO!T74))))</f>
        <v>578</v>
      </c>
      <c r="L37" s="74">
        <f>IF($C$3="National Currency",IF(B.Premiums_Bkdn_DATA!K36=0,0,B.Premiums_Bkdn_DATA!K36),IF($C$3="Current Exchange rate",IF(B.Premiums_Bkdn_DATA!K36=0,0,B.Premiums_Bkdn_DATA!K36/ECO!U39),IF($C$3="Constant Exchange rate",IF(B.Premiums_Bkdn_DATA!K36=0,0,B.Premiums_Bkdn_DATA!K36/ECO!U74))))</f>
        <v>560</v>
      </c>
      <c r="M37" s="74">
        <f>IF($C$3="National Currency",IF(B.Premiums_Bkdn_DATA!L36=0,0,B.Premiums_Bkdn_DATA!L36),IF($C$3="Current Exchange rate",IF(B.Premiums_Bkdn_DATA!L36=0,0,B.Premiums_Bkdn_DATA!L36/ECO!V39),IF($C$3="Constant Exchange rate",IF(B.Premiums_Bkdn_DATA!L36=0,0,B.Premiums_Bkdn_DATA!L36/ECO!V74))))</f>
        <v>552</v>
      </c>
      <c r="N37" s="74">
        <f>IF($C$3="National Currency",IF(B.Premiums_Bkdn_DATA!M36=0,0,B.Premiums_Bkdn_DATA!M36),IF($C$3="Current Exchange rate",IF(B.Premiums_Bkdn_DATA!M36=0,0,B.Premiums_Bkdn_DATA!M36/ECO!W39),IF($C$3="Constant Exchange rate",IF(B.Premiums_Bkdn_DATA!M36=0,0,B.Premiums_Bkdn_DATA!M36/ECO!W74))))</f>
        <v>542</v>
      </c>
      <c r="O37" s="74">
        <f>IF($C$3="National Currency",IF(B.Premiums_Bkdn_DATA!N36=0,0,B.Premiums_Bkdn_DATA!N36),IF($C$3="Current Exchange rate",IF(B.Premiums_Bkdn_DATA!N36=0,0,B.Premiums_Bkdn_DATA!N36/ECO!X39),IF($C$3="Constant Exchange rate",IF(B.Premiums_Bkdn_DATA!N36=0,0,B.Premiums_Bkdn_DATA!N36/ECO!X74))))</f>
        <v>521</v>
      </c>
      <c r="P37" s="74">
        <f>IF($C$3="National Currency",IF(B.Premiums_Bkdn_DATA!O36=0,0,B.Premiums_Bkdn_DATA!O36),IF($C$3="Current Exchange rate",IF(B.Premiums_Bkdn_DATA!O36=0,0,B.Premiums_Bkdn_DATA!O36/ECO!Y39),IF($C$3="Constant Exchange rate",IF(B.Premiums_Bkdn_DATA!O36=0,0,B.Premiums_Bkdn_DATA!O36/ECO!Y74))))</f>
        <v>512</v>
      </c>
      <c r="Q37" s="48">
        <f t="shared" si="1"/>
        <v>3.9227729172684614E-3</v>
      </c>
      <c r="R37" s="94">
        <f t="shared" si="2"/>
        <v>-1.7274472168905985E-2</v>
      </c>
      <c r="S37" s="94">
        <f t="shared" si="3"/>
        <v>-0.1890372239747633</v>
      </c>
    </row>
    <row r="38" spans="3:19" ht="15" x14ac:dyDescent="0.25">
      <c r="C38" s="256"/>
      <c r="D38" s="257"/>
      <c r="E38" s="45" t="s">
        <v>30</v>
      </c>
      <c r="F38" s="74">
        <f>IF($C$3="National Currency",IF(B.Premiums_Bkdn_DATA!E37=0,0,B.Premiums_Bkdn_DATA!E37),IF($C$3="Current Exchange rate",IF(B.Premiums_Bkdn_DATA!E37=0,0,B.Premiums_Bkdn_DATA!E37/ECO!O40),IF($C$3="Constant Exchange rate",IF(B.Premiums_Bkdn_DATA!E37=0,0,B.Premiums_Bkdn_DATA!E37/ECO!O75))))</f>
        <v>930.99258474576277</v>
      </c>
      <c r="G38" s="74">
        <f>IF($C$3="National Currency",IF(B.Premiums_Bkdn_DATA!F37=0,0,B.Premiums_Bkdn_DATA!F37),IF($C$3="Current Exchange rate",IF(B.Premiums_Bkdn_DATA!F37=0,0,B.Premiums_Bkdn_DATA!F37/ECO!P40),IF($C$3="Constant Exchange rate",IF(B.Premiums_Bkdn_DATA!F37=0,0,B.Premiums_Bkdn_DATA!F37/ECO!P75))))</f>
        <v>1143.0084745762713</v>
      </c>
      <c r="H38" s="74">
        <f>IF($C$3="National Currency",IF(B.Premiums_Bkdn_DATA!G37=0,0,B.Premiums_Bkdn_DATA!G37),IF($C$3="Current Exchange rate",IF(B.Premiums_Bkdn_DATA!G37=0,0,B.Premiums_Bkdn_DATA!G37/ECO!Q40),IF($C$3="Constant Exchange rate",IF(B.Premiums_Bkdn_DATA!G37=0,0,B.Premiums_Bkdn_DATA!G37/ECO!Q75))))</f>
        <v>1445.268361581921</v>
      </c>
      <c r="I38" s="74">
        <f>IF($C$3="National Currency",IF(B.Premiums_Bkdn_DATA!H37=0,0,B.Premiums_Bkdn_DATA!H37),IF($C$3="Current Exchange rate",IF(B.Premiums_Bkdn_DATA!H37=0,0,B.Premiums_Bkdn_DATA!H37/ECO!R40),IF($C$3="Constant Exchange rate",IF(B.Premiums_Bkdn_DATA!H37=0,0,B.Premiums_Bkdn_DATA!H37/ECO!R75))))</f>
        <v>1641.949152542373</v>
      </c>
      <c r="J38" s="74">
        <f>IF($C$3="National Currency",IF(B.Premiums_Bkdn_DATA!I37=0,0,B.Premiums_Bkdn_DATA!I37),IF($C$3="Current Exchange rate",IF(B.Premiums_Bkdn_DATA!I37=0,0,B.Premiums_Bkdn_DATA!I37/ECO!S40),IF($C$3="Constant Exchange rate",IF(B.Premiums_Bkdn_DATA!I37=0,0,B.Premiums_Bkdn_DATA!I37/ECO!S75))))</f>
        <v>1734.8163841807911</v>
      </c>
      <c r="K38" s="74">
        <f>IF($C$3="National Currency",IF(B.Premiums_Bkdn_DATA!J37=0,0,B.Premiums_Bkdn_DATA!J37),IF($C$3="Current Exchange rate",IF(B.Premiums_Bkdn_DATA!J37=0,0,B.Premiums_Bkdn_DATA!J37/ECO!T40),IF($C$3="Constant Exchange rate",IF(B.Premiums_Bkdn_DATA!J37=0,0,B.Premiums_Bkdn_DATA!J37/ECO!T75))))</f>
        <v>1707.2740112994352</v>
      </c>
      <c r="L38" s="74">
        <f>IF($C$3="National Currency",IF(B.Premiums_Bkdn_DATA!K37=0,0,B.Premiums_Bkdn_DATA!K37),IF($C$3="Current Exchange rate",IF(B.Premiums_Bkdn_DATA!K37=0,0,B.Premiums_Bkdn_DATA!K37/ECO!U40),IF($C$3="Constant Exchange rate",IF(B.Premiums_Bkdn_DATA!K37=0,0,B.Premiums_Bkdn_DATA!K37/ECO!U75))))</f>
        <v>1999.6468926553673</v>
      </c>
      <c r="M38" s="74">
        <f>IF($C$3="National Currency",IF(B.Premiums_Bkdn_DATA!L37=0,0,B.Premiums_Bkdn_DATA!L37),IF($C$3="Current Exchange rate",IF(B.Premiums_Bkdn_DATA!L37=0,0,B.Premiums_Bkdn_DATA!L37/ECO!V40),IF($C$3="Constant Exchange rate",IF(B.Premiums_Bkdn_DATA!L37=0,0,B.Premiums_Bkdn_DATA!L37/ECO!V75))))</f>
        <v>2388.0649717514125</v>
      </c>
      <c r="N38" s="74">
        <f>IF($C$3="National Currency",IF(B.Premiums_Bkdn_DATA!M37=0,0,B.Premiums_Bkdn_DATA!M37),IF($C$3="Current Exchange rate",IF(B.Premiums_Bkdn_DATA!M37=0,0,B.Premiums_Bkdn_DATA!M37/ECO!W40),IF($C$3="Constant Exchange rate",IF(B.Premiums_Bkdn_DATA!M37=0,0,B.Premiums_Bkdn_DATA!M37/ECO!W75))))</f>
        <v>2991.5254237288136</v>
      </c>
      <c r="O38" s="74">
        <f>IF($C$3="National Currency",IF(B.Premiums_Bkdn_DATA!N37=0,0,B.Premiums_Bkdn_DATA!N37),IF($C$3="Current Exchange rate",IF(B.Premiums_Bkdn_DATA!N37=0,0,B.Premiums_Bkdn_DATA!N37/ECO!X40),IF($C$3="Constant Exchange rate",IF(B.Premiums_Bkdn_DATA!N37=0,0,B.Premiums_Bkdn_DATA!N37/ECO!X75))))</f>
        <v>3676.2005649717516</v>
      </c>
      <c r="P38" s="74">
        <f>IF($C$3="National Currency",IF(B.Premiums_Bkdn_DATA!O37=0,0,B.Premiums_Bkdn_DATA!O37),IF($C$3="Current Exchange rate",IF(B.Premiums_Bkdn_DATA!O37=0,0,B.Premiums_Bkdn_DATA!O37/ECO!Y40),IF($C$3="Constant Exchange rate",IF(B.Premiums_Bkdn_DATA!O37=0,0,B.Premiums_Bkdn_DATA!O37/ECO!Y75))))</f>
        <v>3748.5875706214692</v>
      </c>
      <c r="Q38" s="48">
        <f t="shared" si="1"/>
        <v>2.8720425390709133E-2</v>
      </c>
      <c r="R38" s="94">
        <f t="shared" si="2"/>
        <v>1.9690711747190504E-2</v>
      </c>
      <c r="S38" s="94">
        <f t="shared" si="3"/>
        <v>2.2795798578931108</v>
      </c>
    </row>
    <row r="39" spans="3:19" ht="15" x14ac:dyDescent="0.25">
      <c r="C39" s="256"/>
      <c r="D39" s="257"/>
      <c r="E39" s="45" t="s">
        <v>41</v>
      </c>
      <c r="F39" s="75">
        <f>IF($C$3="National Currency",IF(B.Premiums_Bkdn_DATA!E38=0,0,B.Premiums_Bkdn_DATA!E38),IF($C$3="Current Exchange rate",IF(B.Premiums_Bkdn_DATA!E38=0,0,B.Premiums_Bkdn_DATA!E38/ECO!O41),IF($C$3="Constant Exchange rate",IF(B.Premiums_Bkdn_DATA!E38=0,0,B.Premiums_Bkdn_DATA!E38/ECO!O76))))</f>
        <v>16437.66956209144</v>
      </c>
      <c r="G39" s="75">
        <f>IF($C$3="National Currency",IF(B.Premiums_Bkdn_DATA!F38=0,0,B.Premiums_Bkdn_DATA!F38),IF($C$3="Current Exchange rate",IF(B.Premiums_Bkdn_DATA!F38=0,0,B.Premiums_Bkdn_DATA!F38/ECO!P41),IF($C$3="Constant Exchange rate",IF(B.Premiums_Bkdn_DATA!F38=0,0,B.Premiums_Bkdn_DATA!F38/ECO!P76))))</f>
        <v>16973.358919319598</v>
      </c>
      <c r="H39" s="75">
        <f>IF($C$3="National Currency",IF(B.Premiums_Bkdn_DATA!G38=0,0,B.Premiums_Bkdn_DATA!G38),IF($C$3="Current Exchange rate",IF(B.Premiums_Bkdn_DATA!G38=0,0,B.Premiums_Bkdn_DATA!G38/ECO!Q41),IF($C$3="Constant Exchange rate",IF(B.Premiums_Bkdn_DATA!G38=0,0,B.Premiums_Bkdn_DATA!G38/ECO!Q76))))</f>
        <v>16296.946342196841</v>
      </c>
      <c r="I39" s="75">
        <f>IF($C$3="National Currency",IF(B.Premiums_Bkdn_DATA!H38=0,0,B.Premiums_Bkdn_DATA!H38),IF($C$3="Current Exchange rate",IF(B.Premiums_Bkdn_DATA!H38=0,0,B.Premiums_Bkdn_DATA!H38/ECO!R41),IF($C$3="Constant Exchange rate",IF(B.Premiums_Bkdn_DATA!H38=0,0,B.Premiums_Bkdn_DATA!H38/ECO!R76))))</f>
        <v>16651.038226357297</v>
      </c>
      <c r="J39" s="75">
        <f>IF($C$3="National Currency",IF(B.Premiums_Bkdn_DATA!I38=0,0,B.Premiums_Bkdn_DATA!I38),IF($C$3="Current Exchange rate",IF(B.Premiums_Bkdn_DATA!I38=0,0,B.Premiums_Bkdn_DATA!I38/ECO!S41),IF($C$3="Constant Exchange rate",IF(B.Premiums_Bkdn_DATA!I38=0,0,B.Premiums_Bkdn_DATA!I38/ECO!S76))))</f>
        <v>16484.877499618822</v>
      </c>
      <c r="K39" s="75">
        <f>IF($C$3="National Currency",IF(B.Premiums_Bkdn_DATA!J38=0,0,B.Premiums_Bkdn_DATA!J38),IF($C$3="Current Exchange rate",IF(B.Premiums_Bkdn_DATA!J38=0,0,B.Premiums_Bkdn_DATA!J38/ECO!T41),IF($C$3="Constant Exchange rate",IF(B.Premiums_Bkdn_DATA!J38=0,0,B.Premiums_Bkdn_DATA!J38/ECO!T76))))</f>
        <v>16128.022095512153</v>
      </c>
      <c r="L39" s="75">
        <f>IF($C$3="National Currency",IF(B.Premiums_Bkdn_DATA!K38=0,0,B.Premiums_Bkdn_DATA!K38),IF($C$3="Current Exchange rate",IF(B.Premiums_Bkdn_DATA!K38=0,0,B.Premiums_Bkdn_DATA!K38/ECO!U41),IF($C$3="Constant Exchange rate",IF(B.Premiums_Bkdn_DATA!K38=0,0,B.Premiums_Bkdn_DATA!K38/ECO!U76))))</f>
        <v>17440.000978457039</v>
      </c>
      <c r="M39" s="75">
        <f>IF($C$3="National Currency",IF(B.Premiums_Bkdn_DATA!L38=0,0,B.Premiums_Bkdn_DATA!L38),IF($C$3="Current Exchange rate",IF(B.Premiums_Bkdn_DATA!L38=0,0,B.Premiums_Bkdn_DATA!L38/ECO!V41),IF($C$3="Constant Exchange rate",IF(B.Premiums_Bkdn_DATA!L38=0,0,B.Premiums_Bkdn_DATA!L38/ECO!V76))))</f>
        <v>18704.452440499346</v>
      </c>
      <c r="N39" s="75">
        <f>IF($C$3="National Currency",IF(B.Premiums_Bkdn_DATA!M38=0,0,B.Premiums_Bkdn_DATA!M38),IF($C$3="Current Exchange rate",IF(B.Premiums_Bkdn_DATA!M38=0,0,B.Premiums_Bkdn_DATA!M38/ECO!W41),IF($C$3="Constant Exchange rate",IF(B.Premiums_Bkdn_DATA!M38=0,0,B.Premiums_Bkdn_DATA!M38/ECO!W76))))</f>
        <v>19334.447312384098</v>
      </c>
      <c r="O39" s="75">
        <f>IF($C$3="National Currency",IF(B.Premiums_Bkdn_DATA!N38=0,0,B.Premiums_Bkdn_DATA!N38),IF($C$3="Current Exchange rate",IF(B.Premiums_Bkdn_DATA!N38=0,0,B.Premiums_Bkdn_DATA!N38/ECO!X41),IF($C$3="Constant Exchange rate",IF(B.Premiums_Bkdn_DATA!N38=0,0,B.Premiums_Bkdn_DATA!N38/ECO!X76))))</f>
        <v>18702.015663114649</v>
      </c>
      <c r="P39" s="75">
        <f>IF($C$3="National Currency",IF(B.Premiums_Bkdn_DATA!O38=0,0,B.Premiums_Bkdn_DATA!O38),IF($C$3="Current Exchange rate",IF(B.Premiums_Bkdn_DATA!O38=0,0,B.Premiums_Bkdn_DATA!O38/ECO!Y41),IF($C$3="Constant Exchange rate",IF(B.Premiums_Bkdn_DATA!O38=0,0,B.Premiums_Bkdn_DATA!O38/ECO!Y76))))</f>
        <v>18445.58016382845</v>
      </c>
      <c r="Q39" s="48">
        <f t="shared" si="1"/>
        <v>0.14132387169916133</v>
      </c>
      <c r="R39" s="94">
        <f t="shared" si="2"/>
        <v>-1.3711650332533853E-2</v>
      </c>
      <c r="S39" s="94">
        <f t="shared" si="3"/>
        <v>8.6737177450075809E-2</v>
      </c>
    </row>
    <row r="40" spans="3:19" ht="15.75" thickBot="1" x14ac:dyDescent="0.3">
      <c r="C40" s="258"/>
      <c r="D40" s="259"/>
      <c r="E40" s="55" t="s">
        <v>85</v>
      </c>
      <c r="F40" s="64">
        <f t="shared" ref="F40:P40" si="4">SUM(F8:F39)</f>
        <v>115211.06370565006</v>
      </c>
      <c r="G40" s="64">
        <f t="shared" si="4"/>
        <v>124245.2513647985</v>
      </c>
      <c r="H40" s="64">
        <f t="shared" si="4"/>
        <v>124591.06264102849</v>
      </c>
      <c r="I40" s="64">
        <f t="shared" si="4"/>
        <v>126190.29258014016</v>
      </c>
      <c r="J40" s="64">
        <f t="shared" si="4"/>
        <v>125802.28799980297</v>
      </c>
      <c r="K40" s="64">
        <f t="shared" si="4"/>
        <v>123388.95410221291</v>
      </c>
      <c r="L40" s="64">
        <f t="shared" si="4"/>
        <v>124885.40974255816</v>
      </c>
      <c r="M40" s="64">
        <f t="shared" si="4"/>
        <v>129088.02926407351</v>
      </c>
      <c r="N40" s="64">
        <f t="shared" si="4"/>
        <v>130933.76397886983</v>
      </c>
      <c r="O40" s="64">
        <f t="shared" si="4"/>
        <v>130427.04943697694</v>
      </c>
      <c r="P40" s="64">
        <f t="shared" si="4"/>
        <v>130519.91812886283</v>
      </c>
      <c r="Q40" s="48">
        <f t="shared" si="1"/>
        <v>1</v>
      </c>
      <c r="R40" s="95"/>
      <c r="S40" s="94">
        <f t="shared" si="3"/>
        <v>5.0502266244696781E-2</v>
      </c>
    </row>
    <row r="41" spans="3:19" ht="16.5" thickTop="1" thickBot="1" x14ac:dyDescent="0.3">
      <c r="C41" s="260"/>
      <c r="D41" s="261"/>
      <c r="E41" s="102" t="s">
        <v>86</v>
      </c>
      <c r="F41" s="100">
        <v>115211.0625</v>
      </c>
      <c r="G41" s="100">
        <v>124245.25</v>
      </c>
      <c r="H41" s="100">
        <v>124591.0546875</v>
      </c>
      <c r="I41" s="100">
        <v>126190.2890625</v>
      </c>
      <c r="J41" s="100">
        <v>125802.28125</v>
      </c>
      <c r="K41" s="100">
        <v>123388.953125</v>
      </c>
      <c r="L41" s="100">
        <v>124885.40625</v>
      </c>
      <c r="M41" s="100">
        <v>129088.0234375</v>
      </c>
      <c r="N41" s="100">
        <v>130933.7578125</v>
      </c>
      <c r="O41" s="100">
        <v>130427.0546875</v>
      </c>
      <c r="P41" s="100">
        <v>130519.921875</v>
      </c>
      <c r="Q41" s="48">
        <f t="shared" si="1"/>
        <v>1.0000000287016513</v>
      </c>
      <c r="R41" s="94">
        <f>IF(OR(P41=0, O41=0),"-",P41/O41-1)</f>
        <v>7.120239563984665E-4</v>
      </c>
      <c r="S41" s="94">
        <f>IF(OR(P41=0, G41=0),"-",P41/G41-1)</f>
        <v>5.0502307935313517E-2</v>
      </c>
    </row>
    <row r="42" spans="3:19" ht="15.75" thickTop="1" x14ac:dyDescent="0.25">
      <c r="E42" s="51" t="s">
        <v>87</v>
      </c>
      <c r="F42" s="85"/>
      <c r="G42" s="85">
        <f t="shared" ref="G42:P42" si="5">G41/F41-1</f>
        <v>7.8414236480112365E-2</v>
      </c>
      <c r="H42" s="85">
        <f t="shared" si="5"/>
        <v>2.7832427195406684E-3</v>
      </c>
      <c r="I42" s="85">
        <f t="shared" si="5"/>
        <v>1.2835868345534296E-2</v>
      </c>
      <c r="J42" s="85">
        <f t="shared" si="5"/>
        <v>-3.0747834511086758E-3</v>
      </c>
      <c r="K42" s="85">
        <f t="shared" si="5"/>
        <v>-1.9183500497929162E-2</v>
      </c>
      <c r="L42" s="85">
        <f t="shared" si="5"/>
        <v>1.2127934366085391E-2</v>
      </c>
      <c r="M42" s="85">
        <f t="shared" si="5"/>
        <v>3.3651787776443953E-2</v>
      </c>
      <c r="N42" s="85">
        <f t="shared" si="5"/>
        <v>1.4298261959938108E-2</v>
      </c>
      <c r="O42" s="85">
        <f t="shared" si="5"/>
        <v>-3.8699196713318784E-3</v>
      </c>
      <c r="P42" s="86">
        <f t="shared" si="5"/>
        <v>7.120239563984665E-4</v>
      </c>
      <c r="R42" s="103"/>
    </row>
    <row r="45" spans="3:19" ht="18.75" hidden="1" x14ac:dyDescent="0.15">
      <c r="C45" s="264"/>
      <c r="D45" s="265"/>
      <c r="E45" s="269" t="s">
        <v>138</v>
      </c>
      <c r="F45" s="270"/>
      <c r="G45" s="270"/>
      <c r="H45" s="270"/>
      <c r="I45" s="270"/>
      <c r="J45" s="270"/>
      <c r="K45" s="270"/>
      <c r="L45" s="270"/>
      <c r="M45" s="270"/>
      <c r="N45" s="270"/>
      <c r="O45" s="270"/>
      <c r="P45" s="271"/>
    </row>
    <row r="46" spans="3:19" ht="15" hidden="1" x14ac:dyDescent="0.15">
      <c r="C46" s="262" t="s">
        <v>93</v>
      </c>
      <c r="D46" s="263"/>
      <c r="E46" s="110"/>
      <c r="F46" s="111">
        <v>2004</v>
      </c>
      <c r="G46" s="111">
        <f t="shared" ref="G46:P46" si="6">F46+1</f>
        <v>2005</v>
      </c>
      <c r="H46" s="111">
        <f t="shared" si="6"/>
        <v>2006</v>
      </c>
      <c r="I46" s="111">
        <f t="shared" si="6"/>
        <v>2007</v>
      </c>
      <c r="J46" s="111">
        <f t="shared" si="6"/>
        <v>2008</v>
      </c>
      <c r="K46" s="111">
        <f t="shared" si="6"/>
        <v>2009</v>
      </c>
      <c r="L46" s="111">
        <f t="shared" si="6"/>
        <v>2010</v>
      </c>
      <c r="M46" s="111">
        <f t="shared" si="6"/>
        <v>2011</v>
      </c>
      <c r="N46" s="111">
        <f t="shared" si="6"/>
        <v>2012</v>
      </c>
      <c r="O46" s="121">
        <f t="shared" si="6"/>
        <v>2013</v>
      </c>
      <c r="P46" s="121">
        <f t="shared" si="6"/>
        <v>2014</v>
      </c>
      <c r="Q46" s="46" t="s">
        <v>82</v>
      </c>
      <c r="R46" s="47" t="s">
        <v>83</v>
      </c>
      <c r="S46" s="46" t="s">
        <v>84</v>
      </c>
    </row>
    <row r="47" spans="3:19" ht="15" hidden="1" x14ac:dyDescent="0.25">
      <c r="C47" s="256"/>
      <c r="D47" s="257"/>
      <c r="E47" s="45" t="s">
        <v>0</v>
      </c>
      <c r="F47" s="73">
        <f>IF($C$3="National Currency",IF(B.Premiums_Bkdn_DATA!E45=0,0,B.Premiums_Bkdn_DATA!E45),IF($C$3="Current Exchange rate",IF(B.Premiums_Bkdn_DATA!E45=0,0,B.Premiums_Bkdn_DATA!E45/ECO!O10),IF($C$3="Constant Exchange rate",IF(B.Premiums_Bkdn_DATA!E45=0,0,B.Premiums_Bkdn_DATA!E45/ECO!O45))))</f>
        <v>1344</v>
      </c>
      <c r="G47" s="73">
        <f>IF($C$3="National Currency",IF(B.Premiums_Bkdn_DATA!F45=0,0,B.Premiums_Bkdn_DATA!F45),IF($C$3="Current Exchange rate",IF(B.Premiums_Bkdn_DATA!F45=0,0,B.Premiums_Bkdn_DATA!F45/ECO!P10),IF($C$3="Constant Exchange rate",IF(B.Premiums_Bkdn_DATA!F45=0,0,B.Premiums_Bkdn_DATA!F45/ECO!P45))))</f>
        <v>1398</v>
      </c>
      <c r="H47" s="73">
        <f>IF($C$3="National Currency",IF(B.Premiums_Bkdn_DATA!G45=0,0,B.Premiums_Bkdn_DATA!G45),IF($C$3="Current Exchange rate",IF(B.Premiums_Bkdn_DATA!G45=0,0,B.Premiums_Bkdn_DATA!G45/ECO!Q10),IF($C$3="Constant Exchange rate",IF(B.Premiums_Bkdn_DATA!G45=0,0,B.Premiums_Bkdn_DATA!G45/ECO!Q45))))</f>
        <v>1437</v>
      </c>
      <c r="I47" s="73">
        <f>IF($C$3="National Currency",IF(B.Premiums_Bkdn_DATA!H45=0,0,B.Premiums_Bkdn_DATA!H45),IF($C$3="Current Exchange rate",IF(B.Premiums_Bkdn_DATA!H45=0,0,B.Premiums_Bkdn_DATA!H45/ECO!R10),IF($C$3="Constant Exchange rate",IF(B.Premiums_Bkdn_DATA!H45=0,0,B.Premiums_Bkdn_DATA!H45/ECO!R45))))</f>
        <v>1483</v>
      </c>
      <c r="J47" s="73">
        <f>IF($C$3="National Currency",IF(B.Premiums_Bkdn_DATA!I45=0,0,B.Premiums_Bkdn_DATA!I45),IF($C$3="Current Exchange rate",IF(B.Premiums_Bkdn_DATA!I45=0,0,B.Premiums_Bkdn_DATA!I45/ECO!S10),IF($C$3="Constant Exchange rate",IF(B.Premiums_Bkdn_DATA!I45=0,0,B.Premiums_Bkdn_DATA!I45/ECO!S45))))</f>
        <v>1535</v>
      </c>
      <c r="K47" s="73">
        <f>IF($C$3="National Currency",IF(B.Premiums_Bkdn_DATA!J45=0,0,B.Premiums_Bkdn_DATA!J45),IF($C$3="Current Exchange rate",IF(B.Premiums_Bkdn_DATA!J45=0,0,B.Premiums_Bkdn_DATA!J45/ECO!T10),IF($C$3="Constant Exchange rate",IF(B.Premiums_Bkdn_DATA!J45=0,0,B.Premiums_Bkdn_DATA!J45/ECO!T45))))</f>
        <v>1591</v>
      </c>
      <c r="L47" s="73">
        <f>IF($C$3="National Currency",IF(B.Premiums_Bkdn_DATA!K45=0,0,B.Premiums_Bkdn_DATA!K45),IF($C$3="Current Exchange rate",IF(B.Premiums_Bkdn_DATA!K45=0,0,B.Premiums_Bkdn_DATA!K45/ECO!U10),IF($C$3="Constant Exchange rate",IF(B.Premiums_Bkdn_DATA!K45=0,0,B.Premiums_Bkdn_DATA!K45/ECO!U45))))</f>
        <v>1638</v>
      </c>
      <c r="M47" s="73">
        <f>IF($C$3="National Currency",IF(B.Premiums_Bkdn_DATA!L45=0,0,B.Premiums_Bkdn_DATA!L45),IF($C$3="Current Exchange rate",IF(B.Premiums_Bkdn_DATA!L45=0,0,B.Premiums_Bkdn_DATA!L45/ECO!V10),IF($C$3="Constant Exchange rate",IF(B.Premiums_Bkdn_DATA!L45=0,0,B.Premiums_Bkdn_DATA!L45/ECO!V45))))</f>
        <v>1697</v>
      </c>
      <c r="N47" s="73">
        <f>IF($C$3="National Currency",IF(B.Premiums_Bkdn_DATA!M45=0,0,B.Premiums_Bkdn_DATA!M45),IF($C$3="Current Exchange rate",IF(B.Premiums_Bkdn_DATA!M45=0,0,B.Premiums_Bkdn_DATA!M45/ECO!W10),IF($C$3="Constant Exchange rate",IF(B.Premiums_Bkdn_DATA!M45=0,0,B.Premiums_Bkdn_DATA!M45/ECO!W45))))</f>
        <v>1754</v>
      </c>
      <c r="O47" s="73">
        <f>IF($C$3="National Currency",IF(B.Premiums_Bkdn_DATA!N45=0,0,B.Premiums_Bkdn_DATA!N45),IF($C$3="Current Exchange rate",IF(B.Premiums_Bkdn_DATA!N45=0,0,B.Premiums_Bkdn_DATA!N45/ECO!X10),IF($C$3="Constant Exchange rate",IF(B.Premiums_Bkdn_DATA!N45=0,0,B.Premiums_Bkdn_DATA!N45/ECO!X45))))</f>
        <v>1821</v>
      </c>
      <c r="P47" s="73">
        <f>IF($C$3="National Currency",IF(B.Premiums_Bkdn_DATA!O45=0,0,B.Premiums_Bkdn_DATA!O45),IF($C$3="Current Exchange rate",IF(B.Premiums_Bkdn_DATA!O45=0,0,B.Premiums_Bkdn_DATA!O45/ECO!Y10),IF($C$3="Constant Exchange rate",IF(B.Premiums_Bkdn_DATA!O45=0,0,B.Premiums_Bkdn_DATA!O45/ECO!Y45))))</f>
        <v>1880</v>
      </c>
      <c r="Q47" s="48">
        <f>P47/$P$79</f>
        <v>1.5661422658760679E-2</v>
      </c>
      <c r="R47" s="48">
        <f>IF(OR(P47=0, O47=0),"-",P47/O47-1)</f>
        <v>3.2399780340472306E-2</v>
      </c>
      <c r="S47" s="94">
        <f>IF(OR(P47=0, G47=0),"-",P47/G47-1)</f>
        <v>0.34477825464949929</v>
      </c>
    </row>
    <row r="48" spans="3:19" ht="15" hidden="1" x14ac:dyDescent="0.25">
      <c r="C48" s="256"/>
      <c r="D48" s="257"/>
      <c r="E48" s="45" t="s">
        <v>1</v>
      </c>
      <c r="F48" s="74">
        <f>IF($C$3="National Currency",IF(B.Premiums_Bkdn_DATA!E46=0,0,B.Premiums_Bkdn_DATA!E46),IF($C$3="Current Exchange rate",IF(B.Premiums_Bkdn_DATA!E46=0,0,B.Premiums_Bkdn_DATA!E46/ECO!O11),IF($C$3="Constant Exchange rate",IF(B.Premiums_Bkdn_DATA!E46=0,0,B.Premiums_Bkdn_DATA!E46/ECO!O46))))</f>
        <v>769.96576520000008</v>
      </c>
      <c r="G48" s="74">
        <f>IF($C$3="National Currency",IF(B.Premiums_Bkdn_DATA!F46=0,0,B.Premiums_Bkdn_DATA!F46),IF($C$3="Current Exchange rate",IF(B.Premiums_Bkdn_DATA!F46=0,0,B.Premiums_Bkdn_DATA!F46/ECO!P11),IF($C$3="Constant Exchange rate",IF(B.Premiums_Bkdn_DATA!F46=0,0,B.Premiums_Bkdn_DATA!F46/ECO!P46))))</f>
        <v>852.13447776999999</v>
      </c>
      <c r="H48" s="74">
        <f>IF($C$3="National Currency",IF(B.Premiums_Bkdn_DATA!G46=0,0,B.Premiums_Bkdn_DATA!G46),IF($C$3="Current Exchange rate",IF(B.Premiums_Bkdn_DATA!G46=0,0,B.Premiums_Bkdn_DATA!G46/ECO!Q11),IF($C$3="Constant Exchange rate",IF(B.Premiums_Bkdn_DATA!G46=0,0,B.Premiums_Bkdn_DATA!G46/ECO!Q46))))</f>
        <v>930.40573397000003</v>
      </c>
      <c r="I48" s="74">
        <f>IF($C$3="National Currency",IF(B.Premiums_Bkdn_DATA!H46=0,0,B.Premiums_Bkdn_DATA!H46),IF($C$3="Current Exchange rate",IF(B.Premiums_Bkdn_DATA!H46=0,0,B.Premiums_Bkdn_DATA!H46/ECO!R11),IF($C$3="Constant Exchange rate",IF(B.Premiums_Bkdn_DATA!H46=0,0,B.Premiums_Bkdn_DATA!H46/ECO!R46))))</f>
        <v>1027.7754573899999</v>
      </c>
      <c r="J48" s="74">
        <f>IF($C$3="National Currency",IF(B.Premiums_Bkdn_DATA!I46=0,0,B.Premiums_Bkdn_DATA!I46),IF($C$3="Current Exchange rate",IF(B.Premiums_Bkdn_DATA!I46=0,0,B.Premiums_Bkdn_DATA!I46/ECO!S11),IF($C$3="Constant Exchange rate",IF(B.Premiums_Bkdn_DATA!I46=0,0,B.Premiums_Bkdn_DATA!I46/ECO!S46))))</f>
        <v>1113.7901338499998</v>
      </c>
      <c r="K48" s="74">
        <f>IF($C$3="National Currency",IF(B.Premiums_Bkdn_DATA!J46=0,0,B.Premiums_Bkdn_DATA!J46),IF($C$3="Current Exchange rate",IF(B.Premiums_Bkdn_DATA!J46=0,0,B.Premiums_Bkdn_DATA!J46/ECO!T11),IF($C$3="Constant Exchange rate",IF(B.Premiums_Bkdn_DATA!J46=0,0,B.Premiums_Bkdn_DATA!J46/ECO!T46))))</f>
        <v>1193.64762713</v>
      </c>
      <c r="L48" s="74">
        <f>IF($C$3="National Currency",IF(B.Premiums_Bkdn_DATA!K46=0,0,B.Premiums_Bkdn_DATA!K46),IF($C$3="Current Exchange rate",IF(B.Premiums_Bkdn_DATA!K46=0,0,B.Premiums_Bkdn_DATA!K46/ECO!U11),IF($C$3="Constant Exchange rate",IF(B.Premiums_Bkdn_DATA!K46=0,0,B.Premiums_Bkdn_DATA!K46/ECO!U46))))</f>
        <v>1253.6822934900001</v>
      </c>
      <c r="M48" s="74">
        <f>IF($C$3="National Currency",IF(B.Premiums_Bkdn_DATA!L46=0,0,B.Premiums_Bkdn_DATA!L46),IF($C$3="Current Exchange rate",IF(B.Premiums_Bkdn_DATA!L46=0,0,B.Premiums_Bkdn_DATA!L46/ECO!V11),IF($C$3="Constant Exchange rate",IF(B.Premiums_Bkdn_DATA!L46=0,0,B.Premiums_Bkdn_DATA!L46/ECO!V46))))</f>
        <v>1311.5381195300001</v>
      </c>
      <c r="N48" s="74">
        <f>IF($C$3="National Currency",IF(B.Premiums_Bkdn_DATA!M46=0,0,B.Premiums_Bkdn_DATA!M46),IF($C$3="Current Exchange rate",IF(B.Premiums_Bkdn_DATA!M46=0,0,B.Premiums_Bkdn_DATA!M46/ECO!W11),IF($C$3="Constant Exchange rate",IF(B.Premiums_Bkdn_DATA!M46=0,0,B.Premiums_Bkdn_DATA!M46/ECO!W46))))</f>
        <v>1359.36667468</v>
      </c>
      <c r="O48" s="74">
        <f>IF($C$3="National Currency",IF(B.Premiums_Bkdn_DATA!N46=0,0,B.Premiums_Bkdn_DATA!N46),IF($C$3="Current Exchange rate",IF(B.Premiums_Bkdn_DATA!N46=0,0,B.Premiums_Bkdn_DATA!N46/ECO!X11),IF($C$3="Constant Exchange rate",IF(B.Premiums_Bkdn_DATA!N46=0,0,B.Premiums_Bkdn_DATA!N46/ECO!X46))))</f>
        <v>1400.4216296900001</v>
      </c>
      <c r="P48" s="74">
        <f>IF($C$3="National Currency",IF(B.Premiums_Bkdn_DATA!O46=0,0,B.Premiums_Bkdn_DATA!O46),IF($C$3="Current Exchange rate",IF(B.Premiums_Bkdn_DATA!O46=0,0,B.Premiums_Bkdn_DATA!O46/ECO!Y11),IF($C$3="Constant Exchange rate",IF(B.Premiums_Bkdn_DATA!O46=0,0,B.Premiums_Bkdn_DATA!O46/ECO!Y46))))</f>
        <v>1442.55115978</v>
      </c>
      <c r="Q48" s="48">
        <f t="shared" ref="Q48:Q79" si="7">P48/$P$79</f>
        <v>1.2017235861808506E-2</v>
      </c>
      <c r="R48" s="48">
        <f t="shared" ref="R48:R78" si="8">IF(OR(P48=0, O48=0),"-",P48/O48-1)</f>
        <v>3.008346143534335E-2</v>
      </c>
      <c r="S48" s="94">
        <f t="shared" ref="S48:S78" si="9">IF(OR(P48=0, G48=0),"-",P48/G48-1)</f>
        <v>0.69286796557639074</v>
      </c>
    </row>
    <row r="49" spans="3:19" ht="15" hidden="1" x14ac:dyDescent="0.25">
      <c r="C49" s="256"/>
      <c r="D49" s="257"/>
      <c r="E49" s="45" t="s">
        <v>2</v>
      </c>
      <c r="F49" s="74">
        <f>IF($C$3="National Currency",IF(B.Premiums_Bkdn_DATA!E47=0,0,B.Premiums_Bkdn_DATA!E47),IF($C$3="Current Exchange rate",IF(B.Premiums_Bkdn_DATA!E47=0,0,B.Premiums_Bkdn_DATA!E47/ECO!O12),IF($C$3="Constant Exchange rate",IF(B.Premiums_Bkdn_DATA!E47=0,0,B.Premiums_Bkdn_DATA!E47/ECO!O47))))</f>
        <v>5.112997238981491E-3</v>
      </c>
      <c r="G49" s="74">
        <f>IF($C$3="National Currency",IF(B.Premiums_Bkdn_DATA!F47=0,0,B.Premiums_Bkdn_DATA!F47),IF($C$3="Current Exchange rate",IF(B.Premiums_Bkdn_DATA!F47=0,0,B.Premiums_Bkdn_DATA!F47/ECO!P12),IF($C$3="Constant Exchange rate",IF(B.Premiums_Bkdn_DATA!F47=0,0,B.Premiums_Bkdn_DATA!F47/ECO!P47))))</f>
        <v>1.2373453318335208</v>
      </c>
      <c r="H49" s="74">
        <f>IF($C$3="National Currency",IF(B.Premiums_Bkdn_DATA!G47=0,0,B.Premiums_Bkdn_DATA!G47),IF($C$3="Current Exchange rate",IF(B.Premiums_Bkdn_DATA!G47=0,0,B.Premiums_Bkdn_DATA!G47/ECO!Q12),IF($C$3="Constant Exchange rate",IF(B.Premiums_Bkdn_DATA!G47=0,0,B.Premiums_Bkdn_DATA!G47/ECO!Q47))))</f>
        <v>5.112997238981491E-3</v>
      </c>
      <c r="I49" s="74">
        <f>IF($C$3="National Currency",IF(B.Premiums_Bkdn_DATA!H47=0,0,B.Premiums_Bkdn_DATA!H47),IF($C$3="Current Exchange rate",IF(B.Premiums_Bkdn_DATA!H47=0,0,B.Premiums_Bkdn_DATA!H47/ECO!R12),IF($C$3="Constant Exchange rate",IF(B.Premiums_Bkdn_DATA!H47=0,0,B.Premiums_Bkdn_DATA!H47/ECO!R47))))</f>
        <v>9.1720472440944886E-3</v>
      </c>
      <c r="J49" s="74">
        <f>IF($C$3="National Currency",IF(B.Premiums_Bkdn_DATA!I47=0,0,B.Premiums_Bkdn_DATA!I47),IF($C$3="Current Exchange rate",IF(B.Premiums_Bkdn_DATA!I47=0,0,B.Premiums_Bkdn_DATA!I47/ECO!S12),IF($C$3="Constant Exchange rate",IF(B.Premiums_Bkdn_DATA!I47=0,0,B.Premiums_Bkdn_DATA!I47/ECO!S47))))</f>
        <v>1.6770630943859291E-2</v>
      </c>
      <c r="K49" s="74">
        <f>IF($C$3="National Currency",IF(B.Premiums_Bkdn_DATA!J47=0,0,B.Premiums_Bkdn_DATA!J47),IF($C$3="Current Exchange rate",IF(B.Premiums_Bkdn_DATA!J47=0,0,B.Premiums_Bkdn_DATA!J47/ECO!T12),IF($C$3="Constant Exchange rate",IF(B.Premiums_Bkdn_DATA!J47=0,0,B.Premiums_Bkdn_DATA!J47/ECO!T47))))</f>
        <v>2.1207613252888842E-2</v>
      </c>
      <c r="L49" s="74">
        <f>IF($C$3="National Currency",IF(B.Premiums_Bkdn_DATA!K47=0,0,B.Premiums_Bkdn_DATA!K47),IF($C$3="Current Exchange rate",IF(B.Premiums_Bkdn_DATA!K47=0,0,B.Premiums_Bkdn_DATA!K47/ECO!U12),IF($C$3="Constant Exchange rate",IF(B.Premiums_Bkdn_DATA!K47=0,0,B.Premiums_Bkdn_DATA!K47/ECO!U47))))</f>
        <v>1.6770630943859291E-2</v>
      </c>
      <c r="M49" s="74">
        <f>IF($C$3="National Currency",IF(B.Premiums_Bkdn_DATA!L47=0,0,B.Premiums_Bkdn_DATA!L47),IF($C$3="Current Exchange rate",IF(B.Premiums_Bkdn_DATA!L47=0,0,B.Premiums_Bkdn_DATA!L47/ECO!V12),IF($C$3="Constant Exchange rate",IF(B.Premiums_Bkdn_DATA!L47=0,0,B.Premiums_Bkdn_DATA!L47/ECO!V47))))</f>
        <v>6.800286327845384E-2</v>
      </c>
      <c r="N49" s="74">
        <f>IF($C$3="National Currency",IF(B.Premiums_Bkdn_DATA!M47=0,0,B.Premiums_Bkdn_DATA!M47),IF($C$3="Current Exchange rate",IF(B.Premiums_Bkdn_DATA!M47=0,0,B.Premiums_Bkdn_DATA!M47/ECO!W12),IF($C$3="Constant Exchange rate",IF(B.Premiums_Bkdn_DATA!M47=0,0,B.Premiums_Bkdn_DATA!M47/ECO!W47))))</f>
        <v>9.4930463237549851</v>
      </c>
      <c r="O49" s="74">
        <f>IF($C$3="National Currency",IF(B.Premiums_Bkdn_DATA!N47=0,0,B.Premiums_Bkdn_DATA!N47),IF($C$3="Current Exchange rate",IF(B.Premiums_Bkdn_DATA!N47=0,0,B.Premiums_Bkdn_DATA!N47/ECO!X12),IF($C$3="Constant Exchange rate",IF(B.Premiums_Bkdn_DATA!N47=0,0,B.Premiums_Bkdn_DATA!N47/ECO!X47))))</f>
        <v>18.918089784231515</v>
      </c>
      <c r="P49" s="74">
        <f>IF($C$3="National Currency",IF(B.Premiums_Bkdn_DATA!O47=0,0,B.Premiums_Bkdn_DATA!O47),IF($C$3="Current Exchange rate",IF(B.Premiums_Bkdn_DATA!O47=0,0,B.Premiums_Bkdn_DATA!O47/ECO!Y12),IF($C$3="Constant Exchange rate",IF(B.Premiums_Bkdn_DATA!O47=0,0,B.Premiums_Bkdn_DATA!O47/ECO!Y47))))</f>
        <v>22.497187851518561</v>
      </c>
      <c r="Q49" s="48">
        <f t="shared" si="7"/>
        <v>1.8741381254051506E-4</v>
      </c>
      <c r="R49" s="48">
        <f t="shared" si="8"/>
        <v>0.18918918918918926</v>
      </c>
      <c r="S49" s="94">
        <f t="shared" si="9"/>
        <v>17.181818181818183</v>
      </c>
    </row>
    <row r="50" spans="3:19" ht="15" hidden="1" x14ac:dyDescent="0.25">
      <c r="C50" s="256"/>
      <c r="D50" s="257"/>
      <c r="E50" s="45" t="s">
        <v>3</v>
      </c>
      <c r="F50" s="74">
        <f>IF($C$3="National Currency",IF(B.Premiums_Bkdn_DATA!E48=0,0,B.Premiums_Bkdn_DATA!E48),IF($C$3="Current Exchange rate",IF(B.Premiums_Bkdn_DATA!E48=0,0,B.Premiums_Bkdn_DATA!E48/ECO!O13),IF($C$3="Constant Exchange rate",IF(B.Premiums_Bkdn_DATA!E48=0,0,B.Premiums_Bkdn_DATA!E48/ECO!O48))))</f>
        <v>5158.3100465735197</v>
      </c>
      <c r="G50" s="74">
        <f>IF($C$3="National Currency",IF(B.Premiums_Bkdn_DATA!F48=0,0,B.Premiums_Bkdn_DATA!F48),IF($C$3="Current Exchange rate",IF(B.Premiums_Bkdn_DATA!F48=0,0,B.Premiums_Bkdn_DATA!F48/ECO!P13),IF($C$3="Constant Exchange rate",IF(B.Premiums_Bkdn_DATA!F48=0,0,B.Premiums_Bkdn_DATA!F48/ECO!P48))))</f>
        <v>5171.4404524284773</v>
      </c>
      <c r="H50" s="74">
        <f>IF($C$3="National Currency",IF(B.Premiums_Bkdn_DATA!G48=0,0,B.Premiums_Bkdn_DATA!G48),IF($C$3="Current Exchange rate",IF(B.Premiums_Bkdn_DATA!G48=0,0,B.Premiums_Bkdn_DATA!G48/ECO!Q13),IF($C$3="Constant Exchange rate",IF(B.Premiums_Bkdn_DATA!G48=0,0,B.Premiums_Bkdn_DATA!G48/ECO!Q48))))</f>
        <v>5258.6526946107788</v>
      </c>
      <c r="I50" s="74">
        <f>IF($C$3="National Currency",IF(B.Premiums_Bkdn_DATA!H48=0,0,B.Premiums_Bkdn_DATA!H48),IF($C$3="Current Exchange rate",IF(B.Premiums_Bkdn_DATA!H48=0,0,B.Premiums_Bkdn_DATA!H48/ECO!R13),IF($C$3="Constant Exchange rate",IF(B.Premiums_Bkdn_DATA!H48=0,0,B.Premiums_Bkdn_DATA!H48/ECO!R48))))</f>
        <v>5254.0402528276782</v>
      </c>
      <c r="J50" s="74">
        <f>IF($C$3="National Currency",IF(B.Premiums_Bkdn_DATA!I48=0,0,B.Premiums_Bkdn_DATA!I48),IF($C$3="Current Exchange rate",IF(B.Premiums_Bkdn_DATA!I48=0,0,B.Premiums_Bkdn_DATA!I48/ECO!S13),IF($C$3="Constant Exchange rate",IF(B.Premiums_Bkdn_DATA!I48=0,0,B.Premiums_Bkdn_DATA!I48/ECO!S48))))</f>
        <v>7143.4253734198273</v>
      </c>
      <c r="K50" s="74">
        <f>IF($C$3="National Currency",IF(B.Premiums_Bkdn_DATA!J48=0,0,B.Premiums_Bkdn_DATA!J48),IF($C$3="Current Exchange rate",IF(B.Premiums_Bkdn_DATA!J48=0,0,B.Premiums_Bkdn_DATA!J48/ECO!T13),IF($C$3="Constant Exchange rate",IF(B.Premiums_Bkdn_DATA!J48=0,0,B.Premiums_Bkdn_DATA!J48/ECO!T48))))</f>
        <v>7147.2351954424494</v>
      </c>
      <c r="L50" s="74">
        <f>IF($C$3="National Currency",IF(B.Premiums_Bkdn_DATA!K48=0,0,B.Premiums_Bkdn_DATA!K48),IF($C$3="Current Exchange rate",IF(B.Premiums_Bkdn_DATA!K48=0,0,B.Premiums_Bkdn_DATA!K48/ECO!U13),IF($C$3="Constant Exchange rate",IF(B.Premiums_Bkdn_DATA!K48=0,0,B.Premiums_Bkdn_DATA!K48/ECO!U48))))</f>
        <v>7376.0928634397869</v>
      </c>
      <c r="M50" s="74">
        <f>IF($C$3="National Currency",IF(B.Premiums_Bkdn_DATA!L48=0,0,B.Premiums_Bkdn_DATA!L48),IF($C$3="Current Exchange rate",IF(B.Premiums_Bkdn_DATA!L48=0,0,B.Premiums_Bkdn_DATA!L48/ECO!V13),IF($C$3="Constant Exchange rate",IF(B.Premiums_Bkdn_DATA!L48=0,0,B.Premiums_Bkdn_DATA!L48/ECO!V48))))</f>
        <v>7689.6494020292748</v>
      </c>
      <c r="N50" s="74">
        <f>IF($C$3="National Currency",IF(B.Premiums_Bkdn_DATA!M48=0,0,B.Premiums_Bkdn_DATA!M48),IF($C$3="Current Exchange rate",IF(B.Premiums_Bkdn_DATA!M48=0,0,B.Premiums_Bkdn_DATA!M48/ECO!W13),IF($C$3="Constant Exchange rate",IF(B.Premiums_Bkdn_DATA!M48=0,0,B.Premiums_Bkdn_DATA!M48/ECO!W48))))</f>
        <v>7873.6286235861608</v>
      </c>
      <c r="O50" s="74">
        <f>IF($C$3="National Currency",IF(B.Premiums_Bkdn_DATA!N48=0,0,B.Premiums_Bkdn_DATA!N48),IF($C$3="Current Exchange rate",IF(B.Premiums_Bkdn_DATA!N48=0,0,B.Premiums_Bkdn_DATA!N48/ECO!X13),IF($C$3="Constant Exchange rate",IF(B.Premiums_Bkdn_DATA!N48=0,0,B.Premiums_Bkdn_DATA!N48/ECO!X48))))</f>
        <v>8029.5681803060561</v>
      </c>
      <c r="P50" s="74">
        <f>IF($C$3="National Currency",IF(B.Premiums_Bkdn_DATA!O48=0,0,B.Premiums_Bkdn_DATA!O48),IF($C$3="Current Exchange rate",IF(B.Premiums_Bkdn_DATA!O48=0,0,B.Premiums_Bkdn_DATA!O48/ECO!Y13),IF($C$3="Constant Exchange rate",IF(B.Premiums_Bkdn_DATA!O48=0,0,B.Premiums_Bkdn_DATA!O48/ECO!Y48))))</f>
        <v>7997.1606786427155</v>
      </c>
      <c r="Q50" s="48">
        <f t="shared" si="7"/>
        <v>6.6620698648002644E-2</v>
      </c>
      <c r="R50" s="48">
        <f t="shared" si="8"/>
        <v>-4.0360204852392112E-3</v>
      </c>
      <c r="S50" s="94">
        <f t="shared" si="9"/>
        <v>0.54640873315814686</v>
      </c>
    </row>
    <row r="51" spans="3:19" ht="15" hidden="1" x14ac:dyDescent="0.25">
      <c r="C51" s="256"/>
      <c r="D51" s="257"/>
      <c r="E51" s="45" t="s">
        <v>4</v>
      </c>
      <c r="F51" s="74">
        <f>IF($C$3="National Currency",IF(B.Premiums_Bkdn_DATA!E49=0,0,B.Premiums_Bkdn_DATA!E49),IF($C$3="Current Exchange rate",IF(B.Premiums_Bkdn_DATA!E49=0,0,B.Premiums_Bkdn_DATA!E49/ECO!O14),IF($C$3="Constant Exchange rate",IF(B.Premiums_Bkdn_DATA!E49=0,0,B.Premiums_Bkdn_DATA!E49/ECO!O49))))</f>
        <v>52.789310916329221</v>
      </c>
      <c r="G51" s="74">
        <f>IF($C$3="National Currency",IF(B.Premiums_Bkdn_DATA!F49=0,0,B.Premiums_Bkdn_DATA!F49),IF($C$3="Current Exchange rate",IF(B.Premiums_Bkdn_DATA!F49=0,0,B.Premiums_Bkdn_DATA!F49/ECO!P14),IF($C$3="Constant Exchange rate",IF(B.Premiums_Bkdn_DATA!F49=0,0,B.Premiums_Bkdn_DATA!F49/ECO!P49))))</f>
        <v>67.155330018623886</v>
      </c>
      <c r="H51" s="74">
        <f>IF($C$3="National Currency",IF(B.Premiums_Bkdn_DATA!G49=0,0,B.Premiums_Bkdn_DATA!G49),IF($C$3="Current Exchange rate",IF(B.Premiums_Bkdn_DATA!G49=0,0,B.Premiums_Bkdn_DATA!G49/ECO!Q14),IF($C$3="Constant Exchange rate",IF(B.Premiums_Bkdn_DATA!G49=0,0,B.Premiums_Bkdn_DATA!G49/ECO!Q49))))</f>
        <v>74.406684094520486</v>
      </c>
      <c r="I51" s="74">
        <f>IF($C$3="National Currency",IF(B.Premiums_Bkdn_DATA!H49=0,0,B.Premiums_Bkdn_DATA!H49),IF($C$3="Current Exchange rate",IF(B.Premiums_Bkdn_DATA!H49=0,0,B.Premiums_Bkdn_DATA!H49/ECO!R14),IF($C$3="Constant Exchange rate",IF(B.Premiums_Bkdn_DATA!H49=0,0,B.Premiums_Bkdn_DATA!H49/ECO!R49))))</f>
        <v>106.497855690536</v>
      </c>
      <c r="J51" s="74">
        <f>IF($C$3="National Currency",IF(B.Premiums_Bkdn_DATA!I49=0,0,B.Premiums_Bkdn_DATA!I49),IF($C$3="Current Exchange rate",IF(B.Premiums_Bkdn_DATA!I49=0,0,B.Premiums_Bkdn_DATA!I49/ECO!S14),IF($C$3="Constant Exchange rate",IF(B.Premiums_Bkdn_DATA!I49=0,0,B.Premiums_Bkdn_DATA!I49/ECO!S49))))</f>
        <v>73.356999999999999</v>
      </c>
      <c r="K51" s="74">
        <f>IF($C$3="National Currency",IF(B.Premiums_Bkdn_DATA!J49=0,0,B.Premiums_Bkdn_DATA!J49),IF($C$3="Current Exchange rate",IF(B.Premiums_Bkdn_DATA!J49=0,0,B.Premiums_Bkdn_DATA!J49/ECO!T14),IF($C$3="Constant Exchange rate",IF(B.Premiums_Bkdn_DATA!J49=0,0,B.Premiums_Bkdn_DATA!J49/ECO!T49))))</f>
        <v>84.07</v>
      </c>
      <c r="L51" s="74">
        <f>IF($C$3="National Currency",IF(B.Premiums_Bkdn_DATA!K49=0,0,B.Premiums_Bkdn_DATA!K49),IF($C$3="Current Exchange rate",IF(B.Premiums_Bkdn_DATA!K49=0,0,B.Premiums_Bkdn_DATA!K49/ECO!U14),IF($C$3="Constant Exchange rate",IF(B.Premiums_Bkdn_DATA!K49=0,0,B.Premiums_Bkdn_DATA!K49/ECO!U49))))</f>
        <v>88.263999999999996</v>
      </c>
      <c r="M51" s="74">
        <f>IF($C$3="National Currency",IF(B.Premiums_Bkdn_DATA!L49=0,0,B.Premiums_Bkdn_DATA!L49),IF($C$3="Current Exchange rate",IF(B.Premiums_Bkdn_DATA!L49=0,0,B.Premiums_Bkdn_DATA!L49/ECO!V14),IF($C$3="Constant Exchange rate",IF(B.Premiums_Bkdn_DATA!L49=0,0,B.Premiums_Bkdn_DATA!L49/ECO!V49))))</f>
        <v>97</v>
      </c>
      <c r="N51" s="74">
        <f>IF($C$3="National Currency",IF(B.Premiums_Bkdn_DATA!M49=0,0,B.Premiums_Bkdn_DATA!M49),IF($C$3="Current Exchange rate",IF(B.Premiums_Bkdn_DATA!M49=0,0,B.Premiums_Bkdn_DATA!M49/ECO!W14),IF($C$3="Constant Exchange rate",IF(B.Premiums_Bkdn_DATA!M49=0,0,B.Premiums_Bkdn_DATA!M49/ECO!W49))))</f>
        <v>103</v>
      </c>
      <c r="O51" s="74">
        <f>IF($C$3="National Currency",IF(B.Premiums_Bkdn_DATA!N49=0,0,B.Premiums_Bkdn_DATA!N49),IF($C$3="Current Exchange rate",IF(B.Premiums_Bkdn_DATA!N49=0,0,B.Premiums_Bkdn_DATA!N49/ECO!X14),IF($C$3="Constant Exchange rate",IF(B.Premiums_Bkdn_DATA!N49=0,0,B.Premiums_Bkdn_DATA!N49/ECO!X49))))</f>
        <v>98.3</v>
      </c>
      <c r="P51" s="74">
        <f>IF($C$3="National Currency",IF(B.Premiums_Bkdn_DATA!O49=0,0,B.Premiums_Bkdn_DATA!O49),IF($C$3="Current Exchange rate",IF(B.Premiums_Bkdn_DATA!O49=0,0,B.Premiums_Bkdn_DATA!O49/ECO!Y14),IF($C$3="Constant Exchange rate",IF(B.Premiums_Bkdn_DATA!O49=0,0,B.Premiums_Bkdn_DATA!O49/ECO!Y49))))</f>
        <v>101</v>
      </c>
      <c r="Q51" s="48">
        <f t="shared" si="7"/>
        <v>8.4138494071001524E-4</v>
      </c>
      <c r="R51" s="48">
        <f t="shared" si="8"/>
        <v>2.746693794506605E-2</v>
      </c>
      <c r="S51" s="94">
        <f t="shared" si="9"/>
        <v>0.50397593120293105</v>
      </c>
    </row>
    <row r="52" spans="3:19" ht="15" hidden="1" x14ac:dyDescent="0.25">
      <c r="C52" s="256"/>
      <c r="D52" s="257"/>
      <c r="E52" s="45" t="s">
        <v>44</v>
      </c>
      <c r="F52" s="74">
        <f>IF($C$3="National Currency",IF(B.Premiums_Bkdn_DATA!E50=0,0,B.Premiums_Bkdn_DATA!E50),IF($C$3="Current Exchange rate",IF(B.Premiums_Bkdn_DATA!E50=0,0,B.Premiums_Bkdn_DATA!E50/ECO!O15),IF($C$3="Constant Exchange rate",IF(B.Premiums_Bkdn_DATA!E50=0,0,B.Premiums_Bkdn_DATA!E50/ECO!O50))))</f>
        <v>21.344871101496306</v>
      </c>
      <c r="G52" s="74">
        <f>IF($C$3="National Currency",IF(B.Premiums_Bkdn_DATA!F50=0,0,B.Premiums_Bkdn_DATA!F50),IF($C$3="Current Exchange rate",IF(B.Premiums_Bkdn_DATA!F50=0,0,B.Premiums_Bkdn_DATA!F50/ECO!P15),IF($C$3="Constant Exchange rate",IF(B.Premiums_Bkdn_DATA!F50=0,0,B.Premiums_Bkdn_DATA!F50/ECO!P50))))</f>
        <v>28.051198846223183</v>
      </c>
      <c r="H52" s="74">
        <f>IF($C$3="National Currency",IF(B.Premiums_Bkdn_DATA!G50=0,0,B.Premiums_Bkdn_DATA!G50),IF($C$3="Current Exchange rate",IF(B.Premiums_Bkdn_DATA!G50=0,0,B.Premiums_Bkdn_DATA!G50/ECO!Q15),IF($C$3="Constant Exchange rate",IF(B.Premiums_Bkdn_DATA!G50=0,0,B.Premiums_Bkdn_DATA!G50/ECO!Q50))))</f>
        <v>32.125473228772307</v>
      </c>
      <c r="I52" s="74">
        <f>IF($C$3="National Currency",IF(B.Premiums_Bkdn_DATA!H50=0,0,B.Premiums_Bkdn_DATA!H50),IF($C$3="Current Exchange rate",IF(B.Premiums_Bkdn_DATA!H50=0,0,B.Premiums_Bkdn_DATA!H50/ECO!R15),IF($C$3="Constant Exchange rate",IF(B.Premiums_Bkdn_DATA!H50=0,0,B.Premiums_Bkdn_DATA!H50/ECO!R50))))</f>
        <v>44.384351901928973</v>
      </c>
      <c r="J52" s="74">
        <f>IF($C$3="National Currency",IF(B.Premiums_Bkdn_DATA!I50=0,0,B.Premiums_Bkdn_DATA!I50),IF($C$3="Current Exchange rate",IF(B.Premiums_Bkdn_DATA!I50=0,0,B.Premiums_Bkdn_DATA!I50/ECO!S15),IF($C$3="Constant Exchange rate",IF(B.Premiums_Bkdn_DATA!I50=0,0,B.Premiums_Bkdn_DATA!I50/ECO!S50))))</f>
        <v>57.184063457724896</v>
      </c>
      <c r="K52" s="74">
        <f>IF($C$3="National Currency",IF(B.Premiums_Bkdn_DATA!J50=0,0,B.Premiums_Bkdn_DATA!J50),IF($C$3="Current Exchange rate",IF(B.Premiums_Bkdn_DATA!J50=0,0,B.Premiums_Bkdn_DATA!J50/ECO!T15),IF($C$3="Constant Exchange rate",IF(B.Premiums_Bkdn_DATA!J50=0,0,B.Premiums_Bkdn_DATA!J50/ECO!T50))))</f>
        <v>64.178835406526048</v>
      </c>
      <c r="L52" s="74">
        <f>IF($C$3="National Currency",IF(B.Premiums_Bkdn_DATA!K50=0,0,B.Premiums_Bkdn_DATA!K50),IF($C$3="Current Exchange rate",IF(B.Premiums_Bkdn_DATA!K50=0,0,B.Premiums_Bkdn_DATA!K50/ECO!U15),IF($C$3="Constant Exchange rate",IF(B.Premiums_Bkdn_DATA!K50=0,0,B.Premiums_Bkdn_DATA!K50/ECO!U50))))</f>
        <v>95.979808905714805</v>
      </c>
      <c r="M52" s="74">
        <f>IF($C$3="National Currency",IF(B.Premiums_Bkdn_DATA!L50=0,0,B.Premiums_Bkdn_DATA!L50),IF($C$3="Current Exchange rate",IF(B.Premiums_Bkdn_DATA!L50=0,0,B.Premiums_Bkdn_DATA!L50/ECO!V15),IF($C$3="Constant Exchange rate",IF(B.Premiums_Bkdn_DATA!L50=0,0,B.Premiums_Bkdn_DATA!L50/ECO!V50))))</f>
        <v>109.50063097169641</v>
      </c>
      <c r="N52" s="74">
        <f>IF($C$3="National Currency",IF(B.Premiums_Bkdn_DATA!M50=0,0,B.Premiums_Bkdn_DATA!M50),IF($C$3="Current Exchange rate",IF(B.Premiums_Bkdn_DATA!M50=0,0,B.Premiums_Bkdn_DATA!M50/ECO!W15),IF($C$3="Constant Exchange rate",IF(B.Premiums_Bkdn_DATA!M50=0,0,B.Premiums_Bkdn_DATA!M50/ECO!W50))))</f>
        <v>92.410311880295652</v>
      </c>
      <c r="O52" s="74">
        <f>IF($C$3="National Currency",IF(B.Premiums_Bkdn_DATA!N50=0,0,B.Premiums_Bkdn_DATA!N50),IF($C$3="Current Exchange rate",IF(B.Premiums_Bkdn_DATA!N50=0,0,B.Premiums_Bkdn_DATA!N50/ECO!X15),IF($C$3="Constant Exchange rate",IF(B.Premiums_Bkdn_DATA!N50=0,0,B.Premiums_Bkdn_DATA!N50/ECO!X50))))</f>
        <v>88.191815395709398</v>
      </c>
      <c r="P52" s="74">
        <f>IF($C$3="National Currency",IF(B.Premiums_Bkdn_DATA!O50=0,0,B.Premiums_Bkdn_DATA!O50),IF($C$3="Current Exchange rate",IF(B.Premiums_Bkdn_DATA!O50=0,0,B.Premiums_Bkdn_DATA!O50/ECO!Y15),IF($C$3="Constant Exchange rate",IF(B.Premiums_Bkdn_DATA!O50=0,0,B.Premiums_Bkdn_DATA!O50/ECO!Y50))))</f>
        <v>81.701820804038221</v>
      </c>
      <c r="Q52" s="48">
        <f t="shared" si="7"/>
        <v>6.8062061042679196E-4</v>
      </c>
      <c r="R52" s="48">
        <f t="shared" si="8"/>
        <v>-7.3589533932951756E-2</v>
      </c>
      <c r="S52" s="94">
        <f t="shared" si="9"/>
        <v>1.9125964010282779</v>
      </c>
    </row>
    <row r="53" spans="3:19" ht="15" hidden="1" x14ac:dyDescent="0.25">
      <c r="C53" s="256"/>
      <c r="D53" s="257"/>
      <c r="E53" s="45" t="s">
        <v>6</v>
      </c>
      <c r="F53" s="74">
        <f>IF($C$3="National Currency",IF(B.Premiums_Bkdn_DATA!E51=0,0,B.Premiums_Bkdn_DATA!E51),IF($C$3="Current Exchange rate",IF(B.Premiums_Bkdn_DATA!E51=0,0,B.Premiums_Bkdn_DATA!E51/ECO!O16),IF($C$3="Constant Exchange rate",IF(B.Premiums_Bkdn_DATA!E51=0,0,B.Premiums_Bkdn_DATA!E51/ECO!O51))))</f>
        <v>26413</v>
      </c>
      <c r="G53" s="74">
        <f>IF($C$3="National Currency",IF(B.Premiums_Bkdn_DATA!F51=0,0,B.Premiums_Bkdn_DATA!F51),IF($C$3="Current Exchange rate",IF(B.Premiums_Bkdn_DATA!F51=0,0,B.Premiums_Bkdn_DATA!F51/ECO!P16),IF($C$3="Constant Exchange rate",IF(B.Premiums_Bkdn_DATA!F51=0,0,B.Premiums_Bkdn_DATA!F51/ECO!P51))))</f>
        <v>27348</v>
      </c>
      <c r="H53" s="74">
        <f>IF($C$3="National Currency",IF(B.Premiums_Bkdn_DATA!G51=0,0,B.Premiums_Bkdn_DATA!G51),IF($C$3="Current Exchange rate",IF(B.Premiums_Bkdn_DATA!G51=0,0,B.Premiums_Bkdn_DATA!G51/ECO!Q16),IF($C$3="Constant Exchange rate",IF(B.Premiums_Bkdn_DATA!G51=0,0,B.Premiums_Bkdn_DATA!G51/ECO!Q51))))</f>
        <v>28483</v>
      </c>
      <c r="I53" s="74">
        <f>IF($C$3="National Currency",IF(B.Premiums_Bkdn_DATA!H51=0,0,B.Premiums_Bkdn_DATA!H51),IF($C$3="Current Exchange rate",IF(B.Premiums_Bkdn_DATA!H51=0,0,B.Premiums_Bkdn_DATA!H51/ECO!R16),IF($C$3="Constant Exchange rate",IF(B.Premiums_Bkdn_DATA!H51=0,0,B.Premiums_Bkdn_DATA!H51/ECO!R51))))</f>
        <v>29461</v>
      </c>
      <c r="J53" s="74">
        <f>IF($C$3="National Currency",IF(B.Premiums_Bkdn_DATA!I51=0,0,B.Premiums_Bkdn_DATA!I51),IF($C$3="Current Exchange rate",IF(B.Premiums_Bkdn_DATA!I51=0,0,B.Premiums_Bkdn_DATA!I51/ECO!S16),IF($C$3="Constant Exchange rate",IF(B.Premiums_Bkdn_DATA!I51=0,0,B.Premiums_Bkdn_DATA!I51/ECO!S51))))</f>
        <v>30331</v>
      </c>
      <c r="K53" s="74">
        <f>IF($C$3="National Currency",IF(B.Premiums_Bkdn_DATA!J51=0,0,B.Premiums_Bkdn_DATA!J51),IF($C$3="Current Exchange rate",IF(B.Premiums_Bkdn_DATA!J51=0,0,B.Premiums_Bkdn_DATA!J51/ECO!T16),IF($C$3="Constant Exchange rate",IF(B.Premiums_Bkdn_DATA!J51=0,0,B.Premiums_Bkdn_DATA!J51/ECO!T51))))</f>
        <v>31468</v>
      </c>
      <c r="L53" s="74">
        <f>IF($C$3="National Currency",IF(B.Premiums_Bkdn_DATA!K51=0,0,B.Premiums_Bkdn_DATA!K51),IF($C$3="Current Exchange rate",IF(B.Premiums_Bkdn_DATA!K51=0,0,B.Premiums_Bkdn_DATA!K51/ECO!U16),IF($C$3="Constant Exchange rate",IF(B.Premiums_Bkdn_DATA!K51=0,0,B.Premiums_Bkdn_DATA!K51/ECO!U51))))</f>
        <v>33270</v>
      </c>
      <c r="M53" s="74">
        <f>IF($C$3="National Currency",IF(B.Premiums_Bkdn_DATA!L51=0,0,B.Premiums_Bkdn_DATA!L51),IF($C$3="Current Exchange rate",IF(B.Premiums_Bkdn_DATA!L51=0,0,B.Premiums_Bkdn_DATA!L51/ECO!V16),IF($C$3="Constant Exchange rate",IF(B.Premiums_Bkdn_DATA!L51=0,0,B.Premiums_Bkdn_DATA!L51/ECO!V51))))</f>
        <v>34667</v>
      </c>
      <c r="N53" s="74">
        <f>IF($C$3="National Currency",IF(B.Premiums_Bkdn_DATA!M51=0,0,B.Premiums_Bkdn_DATA!M51),IF($C$3="Current Exchange rate",IF(B.Premiums_Bkdn_DATA!M51=0,0,B.Premiums_Bkdn_DATA!M51/ECO!W16),IF($C$3="Constant Exchange rate",IF(B.Premiums_Bkdn_DATA!M51=0,0,B.Premiums_Bkdn_DATA!M51/ECO!W51))))</f>
        <v>35628</v>
      </c>
      <c r="O53" s="74">
        <f>IF($C$3="National Currency",IF(B.Premiums_Bkdn_DATA!N51=0,0,B.Premiums_Bkdn_DATA!N51),IF($C$3="Current Exchange rate",IF(B.Premiums_Bkdn_DATA!N51=0,0,B.Premiums_Bkdn_DATA!N51/ECO!X16),IF($C$3="Constant Exchange rate",IF(B.Premiums_Bkdn_DATA!N51=0,0,B.Premiums_Bkdn_DATA!N51/ECO!X51))))</f>
        <v>36051</v>
      </c>
      <c r="P53" s="74">
        <f>IF($C$3="National Currency",IF(B.Premiums_Bkdn_DATA!O51=0,0,B.Premiums_Bkdn_DATA!O51),IF($C$3="Current Exchange rate",IF(B.Premiums_Bkdn_DATA!O51=0,0,B.Premiums_Bkdn_DATA!O51/ECO!Y16),IF($C$3="Constant Exchange rate",IF(B.Premiums_Bkdn_DATA!O51=0,0,B.Premiums_Bkdn_DATA!O51/ECO!Y51))))</f>
        <v>36323</v>
      </c>
      <c r="Q53" s="48">
        <f t="shared" si="7"/>
        <v>0.30259034852881073</v>
      </c>
      <c r="R53" s="48">
        <f t="shared" si="8"/>
        <v>7.5448669939808255E-3</v>
      </c>
      <c r="S53" s="94">
        <f t="shared" si="9"/>
        <v>0.32817756325873915</v>
      </c>
    </row>
    <row r="54" spans="3:19" ht="15" hidden="1" x14ac:dyDescent="0.25">
      <c r="C54" s="256"/>
      <c r="D54" s="257"/>
      <c r="E54" s="45" t="s">
        <v>7</v>
      </c>
      <c r="F54" s="74">
        <f>IF($C$3="National Currency",IF(B.Premiums_Bkdn_DATA!E52=0,0,B.Premiums_Bkdn_DATA!E52),IF($C$3="Current Exchange rate",IF(B.Premiums_Bkdn_DATA!E52=0,0,B.Premiums_Bkdn_DATA!E52/ECO!O17),IF($C$3="Constant Exchange rate",IF(B.Premiums_Bkdn_DATA!E52=0,0,B.Premiums_Bkdn_DATA!E52/ECO!O52))))</f>
        <v>26.056706915772367</v>
      </c>
      <c r="G54" s="74">
        <f>IF($C$3="National Currency",IF(B.Premiums_Bkdn_DATA!F52=0,0,B.Premiums_Bkdn_DATA!F52),IF($C$3="Current Exchange rate",IF(B.Premiums_Bkdn_DATA!F52=0,0,B.Premiums_Bkdn_DATA!F52/ECO!P17),IF($C$3="Constant Exchange rate",IF(B.Premiums_Bkdn_DATA!F52=0,0,B.Premiums_Bkdn_DATA!F52/ECO!P52))))</f>
        <v>43.920325574523524</v>
      </c>
      <c r="H54" s="74">
        <f>IF($C$3="National Currency",IF(B.Premiums_Bkdn_DATA!G52=0,0,B.Premiums_Bkdn_DATA!G52),IF($C$3="Current Exchange rate",IF(B.Premiums_Bkdn_DATA!G52=0,0,B.Premiums_Bkdn_DATA!G52/ECO!Q17),IF($C$3="Constant Exchange rate",IF(B.Premiums_Bkdn_DATA!G52=0,0,B.Premiums_Bkdn_DATA!G52/ECO!Q52))))</f>
        <v>50.098719997850999</v>
      </c>
      <c r="I54" s="74">
        <f>IF($C$3="National Currency",IF(B.Premiums_Bkdn_DATA!H52=0,0,B.Premiums_Bkdn_DATA!H52),IF($C$3="Current Exchange rate",IF(B.Premiums_Bkdn_DATA!H52=0,0,B.Premiums_Bkdn_DATA!H52/ECO!R17),IF($C$3="Constant Exchange rate",IF(B.Premiums_Bkdn_DATA!H52=0,0,B.Premiums_Bkdn_DATA!H52/ECO!R52))))</f>
        <v>67.425086967617162</v>
      </c>
      <c r="J54" s="74">
        <f>IF($C$3="National Currency",IF(B.Premiums_Bkdn_DATA!I52=0,0,B.Premiums_Bkdn_DATA!I52),IF($C$3="Current Exchange rate",IF(B.Premiums_Bkdn_DATA!I52=0,0,B.Premiums_Bkdn_DATA!I52/ECO!S17),IF($C$3="Constant Exchange rate",IF(B.Premiums_Bkdn_DATA!I52=0,0,B.Premiums_Bkdn_DATA!I52/ECO!S52))))</f>
        <v>91.60141297194204</v>
      </c>
      <c r="K54" s="74">
        <f>IF($C$3="National Currency",IF(B.Premiums_Bkdn_DATA!J52=0,0,B.Premiums_Bkdn_DATA!J52),IF($C$3="Current Exchange rate",IF(B.Premiums_Bkdn_DATA!J52=0,0,B.Premiums_Bkdn_DATA!J52/ECO!T17),IF($C$3="Constant Exchange rate",IF(B.Premiums_Bkdn_DATA!J52=0,0,B.Premiums_Bkdn_DATA!J52/ECO!T52))))</f>
        <v>116.18067774300566</v>
      </c>
      <c r="L54" s="74">
        <f>IF($C$3="National Currency",IF(B.Premiums_Bkdn_DATA!K52=0,0,B.Premiums_Bkdn_DATA!K52),IF($C$3="Current Exchange rate",IF(B.Premiums_Bkdn_DATA!K52=0,0,B.Premiums_Bkdn_DATA!K52/ECO!U17),IF($C$3="Constant Exchange rate",IF(B.Premiums_Bkdn_DATA!K52=0,0,B.Premiums_Bkdn_DATA!K52/ECO!U52))))</f>
        <v>130.28353457886183</v>
      </c>
      <c r="M54" s="74">
        <f>IF($C$3="National Currency",IF(B.Premiums_Bkdn_DATA!L52=0,0,B.Premiums_Bkdn_DATA!L52),IF($C$3="Current Exchange rate",IF(B.Premiums_Bkdn_DATA!L52=0,0,B.Premiums_Bkdn_DATA!L52/ECO!V17),IF($C$3="Constant Exchange rate",IF(B.Premiums_Bkdn_DATA!L52=0,0,B.Premiums_Bkdn_DATA!L52/ECO!V52))))</f>
        <v>152.84810551623173</v>
      </c>
      <c r="N54" s="74">
        <f>IF($C$3="National Currency",IF(B.Premiums_Bkdn_DATA!M52=0,0,B.Premiums_Bkdn_DATA!M52),IF($C$3="Current Exchange rate",IF(B.Premiums_Bkdn_DATA!M52=0,0,B.Premiums_Bkdn_DATA!M52/ECO!W17),IF($C$3="Constant Exchange rate",IF(B.Premiums_Bkdn_DATA!M52=0,0,B.Premiums_Bkdn_DATA!M52/ECO!W52))))</f>
        <v>160.77256792876042</v>
      </c>
      <c r="O54" s="74">
        <f>IF($C$3="National Currency",IF(B.Premiums_Bkdn_DATA!N52=0,0,B.Premiums_Bkdn_DATA!N52),IF($C$3="Current Exchange rate",IF(B.Premiums_Bkdn_DATA!N52=0,0,B.Premiums_Bkdn_DATA!N52/ECO!X17),IF($C$3="Constant Exchange rate",IF(B.Premiums_Bkdn_DATA!N52=0,0,B.Premiums_Bkdn_DATA!N52/ECO!X52))))</f>
        <v>171.24897586396787</v>
      </c>
      <c r="P54" s="74">
        <f>IF($C$3="National Currency",IF(B.Premiums_Bkdn_DATA!O52=0,0,B.Premiums_Bkdn_DATA!O52),IF($C$3="Current Exchange rate",IF(B.Premiums_Bkdn_DATA!O52=0,0,B.Premiums_Bkdn_DATA!O52/ECO!Y17),IF($C$3="Constant Exchange rate",IF(B.Premiums_Bkdn_DATA!O52=0,0,B.Premiums_Bkdn_DATA!O52/ECO!Y52))))</f>
        <v>199.32037661343398</v>
      </c>
      <c r="Q54" s="48">
        <f t="shared" si="7"/>
        <v>1.6604471609820996E-3</v>
      </c>
      <c r="R54" s="48">
        <f t="shared" si="8"/>
        <v>0.16392156862745089</v>
      </c>
      <c r="S54" s="94">
        <f t="shared" si="9"/>
        <v>3.5382262996941893</v>
      </c>
    </row>
    <row r="55" spans="3:19" ht="15" hidden="1" x14ac:dyDescent="0.25">
      <c r="C55" s="256"/>
      <c r="D55" s="257"/>
      <c r="E55" s="45" t="s">
        <v>8</v>
      </c>
      <c r="F55" s="74">
        <f>IF($C$3="National Currency",IF(B.Premiums_Bkdn_DATA!E53=0,0,B.Premiums_Bkdn_DATA!E53),IF($C$3="Current Exchange rate",IF(B.Premiums_Bkdn_DATA!E53=0,0,B.Premiums_Bkdn_DATA!E53/ECO!O18),IF($C$3="Constant Exchange rate",IF(B.Premiums_Bkdn_DATA!E53=0,0,B.Premiums_Bkdn_DATA!E53/ECO!O53))))</f>
        <v>3.9050017256145106</v>
      </c>
      <c r="G55" s="74">
        <f>IF($C$3="National Currency",IF(B.Premiums_Bkdn_DATA!F53=0,0,B.Premiums_Bkdn_DATA!F53),IF($C$3="Current Exchange rate",IF(B.Premiums_Bkdn_DATA!F53=0,0,B.Premiums_Bkdn_DATA!F53/ECO!P18),IF($C$3="Constant Exchange rate",IF(B.Premiums_Bkdn_DATA!F53=0,0,B.Premiums_Bkdn_DATA!F53/ECO!P53))))</f>
        <v>4.4099037490573032</v>
      </c>
      <c r="H55" s="74">
        <f>IF($C$3="National Currency",IF(B.Premiums_Bkdn_DATA!G53=0,0,B.Premiums_Bkdn_DATA!G53),IF($C$3="Current Exchange rate",IF(B.Premiums_Bkdn_DATA!G53=0,0,B.Premiums_Bkdn_DATA!G53/ECO!Q18),IF($C$3="Constant Exchange rate",IF(B.Premiums_Bkdn_DATA!G53=0,0,B.Premiums_Bkdn_DATA!G53/ECO!Q53))))</f>
        <v>4.2884716168368842</v>
      </c>
      <c r="I55" s="74">
        <f>IF($C$3="National Currency",IF(B.Premiums_Bkdn_DATA!H53=0,0,B.Premiums_Bkdn_DATA!H53),IF($C$3="Current Exchange rate",IF(B.Premiums_Bkdn_DATA!H53=0,0,B.Premiums_Bkdn_DATA!H53/ECO!R18),IF($C$3="Constant Exchange rate",IF(B.Premiums_Bkdn_DATA!H53=0,0,B.Premiums_Bkdn_DATA!H53/ECO!R53))))</f>
        <v>5.0464637684864444</v>
      </c>
      <c r="J55" s="74">
        <f>IF($C$3="National Currency",IF(B.Premiums_Bkdn_DATA!I53=0,0,B.Premiums_Bkdn_DATA!I53),IF($C$3="Current Exchange rate",IF(B.Premiums_Bkdn_DATA!I53=0,0,B.Premiums_Bkdn_DATA!I53/ECO!S18),IF($C$3="Constant Exchange rate",IF(B.Premiums_Bkdn_DATA!I53=0,0,B.Premiums_Bkdn_DATA!I53/ECO!S53))))</f>
        <v>6.4327074252553276</v>
      </c>
      <c r="K55" s="74">
        <f>IF($C$3="National Currency",IF(B.Premiums_Bkdn_DATA!J53=0,0,B.Premiums_Bkdn_DATA!J53),IF($C$3="Current Exchange rate",IF(B.Premiums_Bkdn_DATA!J53=0,0,B.Premiums_Bkdn_DATA!J53/ECO!T18),IF($C$3="Constant Exchange rate",IF(B.Premiums_Bkdn_DATA!J53=0,0,B.Premiums_Bkdn_DATA!J53/ECO!T53))))</f>
        <v>8.5338028709112521</v>
      </c>
      <c r="L55" s="74">
        <f>IF($C$3="National Currency",IF(B.Premiums_Bkdn_DATA!K53=0,0,B.Premiums_Bkdn_DATA!K53),IF($C$3="Current Exchange rate",IF(B.Premiums_Bkdn_DATA!K53=0,0,B.Premiums_Bkdn_DATA!K53/ECO!U18),IF($C$3="Constant Exchange rate",IF(B.Premiums_Bkdn_DATA!K53=0,0,B.Premiums_Bkdn_DATA!K53/ECO!U53))))</f>
        <v>6.8</v>
      </c>
      <c r="M55" s="74">
        <f>IF($C$3="National Currency",IF(B.Premiums_Bkdn_DATA!L53=0,0,B.Premiums_Bkdn_DATA!L53),IF($C$3="Current Exchange rate",IF(B.Premiums_Bkdn_DATA!L53=0,0,B.Premiums_Bkdn_DATA!L53/ECO!V18),IF($C$3="Constant Exchange rate",IF(B.Premiums_Bkdn_DATA!L53=0,0,B.Premiums_Bkdn_DATA!L53/ECO!V53))))</f>
        <v>7.4</v>
      </c>
      <c r="N55" s="74">
        <f>IF($C$3="National Currency",IF(B.Premiums_Bkdn_DATA!M53=0,0,B.Premiums_Bkdn_DATA!M53),IF($C$3="Current Exchange rate",IF(B.Premiums_Bkdn_DATA!M53=0,0,B.Premiums_Bkdn_DATA!M53/ECO!W18),IF($C$3="Constant Exchange rate",IF(B.Premiums_Bkdn_DATA!M53=0,0,B.Premiums_Bkdn_DATA!M53/ECO!W53))))</f>
        <v>8.4</v>
      </c>
      <c r="O55" s="74">
        <f>IF($C$3="National Currency",IF(B.Premiums_Bkdn_DATA!N53=0,0,B.Premiums_Bkdn_DATA!N53),IF($C$3="Current Exchange rate",IF(B.Premiums_Bkdn_DATA!N53=0,0,B.Premiums_Bkdn_DATA!N53/ECO!X18),IF($C$3="Constant Exchange rate",IF(B.Premiums_Bkdn_DATA!N53=0,0,B.Premiums_Bkdn_DATA!N53/ECO!X53))))</f>
        <v>9.3000000000000007</v>
      </c>
      <c r="P55" s="74">
        <f>IF($C$3="National Currency",IF(B.Premiums_Bkdn_DATA!O53=0,0,B.Premiums_Bkdn_DATA!O53),IF($C$3="Current Exchange rate",IF(B.Premiums_Bkdn_DATA!O53=0,0,B.Premiums_Bkdn_DATA!O53/ECO!Y18),IF($C$3="Constant Exchange rate",IF(B.Premiums_Bkdn_DATA!O53=0,0,B.Premiums_Bkdn_DATA!O53/ECO!Y53))))</f>
        <v>10.1</v>
      </c>
      <c r="Q55" s="48">
        <f t="shared" si="7"/>
        <v>8.4138494071001532E-5</v>
      </c>
      <c r="R55" s="48">
        <f t="shared" si="8"/>
        <v>8.602150537634401E-2</v>
      </c>
      <c r="S55" s="94">
        <f t="shared" si="9"/>
        <v>1.290299420289855</v>
      </c>
    </row>
    <row r="56" spans="3:19" ht="15" hidden="1" x14ac:dyDescent="0.25">
      <c r="C56" s="256"/>
      <c r="D56" s="257"/>
      <c r="E56" s="45" t="s">
        <v>9</v>
      </c>
      <c r="F56" s="74">
        <f>IF($C$3="National Currency",IF(B.Premiums_Bkdn_DATA!E54=0,0,B.Premiums_Bkdn_DATA!E54),IF($C$3="Current Exchange rate",IF(B.Premiums_Bkdn_DATA!E54=0,0,B.Premiums_Bkdn_DATA!E54/ECO!O19),IF($C$3="Constant Exchange rate",IF(B.Premiums_Bkdn_DATA!E54=0,0,B.Premiums_Bkdn_DATA!E54/ECO!O54))))</f>
        <v>4004.0482860000002</v>
      </c>
      <c r="G56" s="74">
        <f>IF($C$3="National Currency",IF(B.Premiums_Bkdn_DATA!F54=0,0,B.Premiums_Bkdn_DATA!F54),IF($C$3="Current Exchange rate",IF(B.Premiums_Bkdn_DATA!F54=0,0,B.Premiums_Bkdn_DATA!F54/ECO!P19),IF($C$3="Constant Exchange rate",IF(B.Premiums_Bkdn_DATA!F54=0,0,B.Premiums_Bkdn_DATA!F54/ECO!P54))))</f>
        <v>4355.3411669999996</v>
      </c>
      <c r="H56" s="74">
        <f>IF($C$3="National Currency",IF(B.Premiums_Bkdn_DATA!G54=0,0,B.Premiums_Bkdn_DATA!G54),IF($C$3="Current Exchange rate",IF(B.Premiums_Bkdn_DATA!G54=0,0,B.Premiums_Bkdn_DATA!G54/ECO!Q19),IF($C$3="Constant Exchange rate",IF(B.Premiums_Bkdn_DATA!G54=0,0,B.Premiums_Bkdn_DATA!G54/ECO!Q54))))</f>
        <v>4779.7710039199992</v>
      </c>
      <c r="I56" s="74">
        <f>IF($C$3="National Currency",IF(B.Premiums_Bkdn_DATA!H54=0,0,B.Premiums_Bkdn_DATA!H54),IF($C$3="Current Exchange rate",IF(B.Premiums_Bkdn_DATA!H54=0,0,B.Premiums_Bkdn_DATA!H54/ECO!R19),IF($C$3="Constant Exchange rate",IF(B.Premiums_Bkdn_DATA!H54=0,0,B.Premiums_Bkdn_DATA!H54/ECO!R54))))</f>
        <v>5254.5862744399992</v>
      </c>
      <c r="J56" s="74">
        <f>IF($C$3="National Currency",IF(B.Premiums_Bkdn_DATA!I54=0,0,B.Premiums_Bkdn_DATA!I54),IF($C$3="Current Exchange rate",IF(B.Premiums_Bkdn_DATA!I54=0,0,B.Premiums_Bkdn_DATA!I54/ECO!S19),IF($C$3="Constant Exchange rate",IF(B.Premiums_Bkdn_DATA!I54=0,0,B.Premiums_Bkdn_DATA!I54/ECO!S54))))</f>
        <v>5633.4801511000005</v>
      </c>
      <c r="K56" s="74">
        <f>IF($C$3="National Currency",IF(B.Premiums_Bkdn_DATA!J54=0,0,B.Premiums_Bkdn_DATA!J54),IF($C$3="Current Exchange rate",IF(B.Premiums_Bkdn_DATA!J54=0,0,B.Premiums_Bkdn_DATA!J54/ECO!T19),IF($C$3="Constant Exchange rate",IF(B.Premiums_Bkdn_DATA!J54=0,0,B.Premiums_Bkdn_DATA!J54/ECO!T54))))</f>
        <v>5920.1457281699995</v>
      </c>
      <c r="L56" s="74">
        <f>IF($C$3="National Currency",IF(B.Premiums_Bkdn_DATA!K54=0,0,B.Premiums_Bkdn_DATA!K54),IF($C$3="Current Exchange rate",IF(B.Premiums_Bkdn_DATA!K54=0,0,B.Premiums_Bkdn_DATA!K54/ECO!U19),IF($C$3="Constant Exchange rate",IF(B.Premiums_Bkdn_DATA!K54=0,0,B.Premiums_Bkdn_DATA!K54/ECO!U54))))</f>
        <v>5485.9285484913016</v>
      </c>
      <c r="M56" s="74">
        <f>IF($C$3="National Currency",IF(B.Premiums_Bkdn_DATA!L54=0,0,B.Premiums_Bkdn_DATA!L54),IF($C$3="Current Exchange rate",IF(B.Premiums_Bkdn_DATA!L54=0,0,B.Premiums_Bkdn_DATA!L54/ECO!V19),IF($C$3="Constant Exchange rate",IF(B.Premiums_Bkdn_DATA!L54=0,0,B.Premiums_Bkdn_DATA!L54/ECO!V54))))</f>
        <v>6426.7734372277018</v>
      </c>
      <c r="N56" s="74">
        <f>IF($C$3="National Currency",IF(B.Premiums_Bkdn_DATA!M54=0,0,B.Premiums_Bkdn_DATA!M54),IF($C$3="Current Exchange rate",IF(B.Premiums_Bkdn_DATA!M54=0,0,B.Premiums_Bkdn_DATA!M54/ECO!W19),IF($C$3="Constant Exchange rate",IF(B.Premiums_Bkdn_DATA!M54=0,0,B.Premiums_Bkdn_DATA!M54/ECO!W54))))</f>
        <v>6637.3216694261973</v>
      </c>
      <c r="O56" s="74">
        <f>IF($C$3="National Currency",IF(B.Premiums_Bkdn_DATA!N54=0,0,B.Premiums_Bkdn_DATA!N54),IF($C$3="Current Exchange rate",IF(B.Premiums_Bkdn_DATA!N54=0,0,B.Premiums_Bkdn_DATA!N54/ECO!X19),IF($C$3="Constant Exchange rate",IF(B.Premiums_Bkdn_DATA!N54=0,0,B.Premiums_Bkdn_DATA!N54/ECO!X54))))</f>
        <v>6784.1820519918974</v>
      </c>
      <c r="P56" s="74">
        <f>IF($C$3="National Currency",IF(B.Premiums_Bkdn_DATA!O54=0,0,B.Premiums_Bkdn_DATA!O54),IF($C$3="Current Exchange rate",IF(B.Premiums_Bkdn_DATA!O54=0,0,B.Premiums_Bkdn_DATA!O54/ECO!Y19),IF($C$3="Constant Exchange rate",IF(B.Premiums_Bkdn_DATA!O54=0,0,B.Premiums_Bkdn_DATA!O54/ECO!Y54))))</f>
        <v>7076.0620270010013</v>
      </c>
      <c r="Q56" s="48">
        <f t="shared" si="7"/>
        <v>5.8947445832164637E-2</v>
      </c>
      <c r="R56" s="48">
        <f t="shared" si="8"/>
        <v>4.3023605907421825E-2</v>
      </c>
      <c r="S56" s="94">
        <f t="shared" si="9"/>
        <v>0.6246860477006122</v>
      </c>
    </row>
    <row r="57" spans="3:19" ht="15" hidden="1" x14ac:dyDescent="0.25">
      <c r="C57" s="256"/>
      <c r="D57" s="257"/>
      <c r="E57" s="45" t="s">
        <v>10</v>
      </c>
      <c r="F57" s="74">
        <f>IF($C$3="National Currency",IF(B.Premiums_Bkdn_DATA!E55=0,0,B.Premiums_Bkdn_DATA!E55),IF($C$3="Current Exchange rate",IF(B.Premiums_Bkdn_DATA!E55=0,0,B.Premiums_Bkdn_DATA!E55/ECO!O20),IF($C$3="Constant Exchange rate",IF(B.Premiums_Bkdn_DATA!E55=0,0,B.Premiums_Bkdn_DATA!E55/ECO!O55))))</f>
        <v>93</v>
      </c>
      <c r="G57" s="74">
        <f>IF($C$3="National Currency",IF(B.Premiums_Bkdn_DATA!F55=0,0,B.Premiums_Bkdn_DATA!F55),IF($C$3="Current Exchange rate",IF(B.Premiums_Bkdn_DATA!F55=0,0,B.Premiums_Bkdn_DATA!F55/ECO!P20),IF($C$3="Constant Exchange rate",IF(B.Premiums_Bkdn_DATA!F55=0,0,B.Premiums_Bkdn_DATA!F55/ECO!P55))))</f>
        <v>112</v>
      </c>
      <c r="H57" s="74">
        <f>IF($C$3="National Currency",IF(B.Premiums_Bkdn_DATA!G55=0,0,B.Premiums_Bkdn_DATA!G55),IF($C$3="Current Exchange rate",IF(B.Premiums_Bkdn_DATA!G55=0,0,B.Premiums_Bkdn_DATA!G55/ECO!Q20),IF($C$3="Constant Exchange rate",IF(B.Premiums_Bkdn_DATA!G55=0,0,B.Premiums_Bkdn_DATA!G55/ECO!Q55))))</f>
        <v>122</v>
      </c>
      <c r="I57" s="74">
        <f>IF($C$3="National Currency",IF(B.Premiums_Bkdn_DATA!H55=0,0,B.Premiums_Bkdn_DATA!H55),IF($C$3="Current Exchange rate",IF(B.Premiums_Bkdn_DATA!H55=0,0,B.Premiums_Bkdn_DATA!H55/ECO!R20),IF($C$3="Constant Exchange rate",IF(B.Premiums_Bkdn_DATA!H55=0,0,B.Premiums_Bkdn_DATA!H55/ECO!R55))))</f>
        <v>137</v>
      </c>
      <c r="J57" s="74">
        <f>IF($C$3="National Currency",IF(B.Premiums_Bkdn_DATA!I55=0,0,B.Premiums_Bkdn_DATA!I55),IF($C$3="Current Exchange rate",IF(B.Premiums_Bkdn_DATA!I55=0,0,B.Premiums_Bkdn_DATA!I55/ECO!S20),IF($C$3="Constant Exchange rate",IF(B.Premiums_Bkdn_DATA!I55=0,0,B.Premiums_Bkdn_DATA!I55/ECO!S55))))</f>
        <v>161</v>
      </c>
      <c r="K57" s="74">
        <f>IF($C$3="National Currency",IF(B.Premiums_Bkdn_DATA!J55=0,0,B.Premiums_Bkdn_DATA!J55),IF($C$3="Current Exchange rate",IF(B.Premiums_Bkdn_DATA!J55=0,0,B.Premiums_Bkdn_DATA!J55/ECO!T20),IF($C$3="Constant Exchange rate",IF(B.Premiums_Bkdn_DATA!J55=0,0,B.Premiums_Bkdn_DATA!J55/ECO!T55))))</f>
        <v>176</v>
      </c>
      <c r="L57" s="74">
        <f>IF($C$3="National Currency",IF(B.Premiums_Bkdn_DATA!K55=0,0,B.Premiums_Bkdn_DATA!K55),IF($C$3="Current Exchange rate",IF(B.Premiums_Bkdn_DATA!K55=0,0,B.Premiums_Bkdn_DATA!K55/ECO!U20),IF($C$3="Constant Exchange rate",IF(B.Premiums_Bkdn_DATA!K55=0,0,B.Premiums_Bkdn_DATA!K55/ECO!U55))))</f>
        <v>197</v>
      </c>
      <c r="M57" s="74">
        <f>IF($C$3="National Currency",IF(B.Premiums_Bkdn_DATA!L55=0,0,B.Premiums_Bkdn_DATA!L55),IF($C$3="Current Exchange rate",IF(B.Premiums_Bkdn_DATA!L55=0,0,B.Premiums_Bkdn_DATA!L55/ECO!V20),IF($C$3="Constant Exchange rate",IF(B.Premiums_Bkdn_DATA!L55=0,0,B.Premiums_Bkdn_DATA!L55/ECO!V55))))</f>
        <v>218</v>
      </c>
      <c r="N57" s="74">
        <f>IF($C$3="National Currency",IF(B.Premiums_Bkdn_DATA!M55=0,0,B.Premiums_Bkdn_DATA!M55),IF($C$3="Current Exchange rate",IF(B.Premiums_Bkdn_DATA!M55=0,0,B.Premiums_Bkdn_DATA!M55/ECO!W20),IF($C$3="Constant Exchange rate",IF(B.Premiums_Bkdn_DATA!M55=0,0,B.Premiums_Bkdn_DATA!M55/ECO!W55))))</f>
        <v>236</v>
      </c>
      <c r="O57" s="74">
        <f>IF($C$3="National Currency",IF(B.Premiums_Bkdn_DATA!N55=0,0,B.Premiums_Bkdn_DATA!N55),IF($C$3="Current Exchange rate",IF(B.Premiums_Bkdn_DATA!N55=0,0,B.Premiums_Bkdn_DATA!N55/ECO!X20),IF($C$3="Constant Exchange rate",IF(B.Premiums_Bkdn_DATA!N55=0,0,B.Premiums_Bkdn_DATA!N55/ECO!X55))))</f>
        <v>277</v>
      </c>
      <c r="P57" s="74">
        <f>IF($C$3="National Currency",IF(B.Premiums_Bkdn_DATA!O55=0,0,B.Premiums_Bkdn_DATA!O55),IF($C$3="Current Exchange rate",IF(B.Premiums_Bkdn_DATA!O55=0,0,B.Premiums_Bkdn_DATA!O55/ECO!Y20),IF($C$3="Constant Exchange rate",IF(B.Premiums_Bkdn_DATA!O55=0,0,B.Premiums_Bkdn_DATA!O55/ECO!Y55))))</f>
        <v>312</v>
      </c>
      <c r="Q57" s="48">
        <f t="shared" si="7"/>
        <v>2.5991297178368789E-3</v>
      </c>
      <c r="R57" s="48">
        <f t="shared" si="8"/>
        <v>0.12635379061371843</v>
      </c>
      <c r="S57" s="94">
        <f t="shared" si="9"/>
        <v>1.7857142857142856</v>
      </c>
    </row>
    <row r="58" spans="3:19" ht="15" hidden="1" x14ac:dyDescent="0.25">
      <c r="C58" s="256"/>
      <c r="D58" s="257"/>
      <c r="E58" s="45" t="s">
        <v>11</v>
      </c>
      <c r="F58" s="74">
        <f>IF($C$3="National Currency",IF(B.Premiums_Bkdn_DATA!E56=0,0,B.Premiums_Bkdn_DATA!E56),IF($C$3="Current Exchange rate",IF(B.Premiums_Bkdn_DATA!E56=0,0,B.Premiums_Bkdn_DATA!E56/ECO!O21),IF($C$3="Constant Exchange rate",IF(B.Premiums_Bkdn_DATA!E56=0,0,B.Premiums_Bkdn_DATA!E56/ECO!O56))))</f>
        <v>6115.8001721767869</v>
      </c>
      <c r="G58" s="74">
        <f>IF($C$3="National Currency",IF(B.Premiums_Bkdn_DATA!F56=0,0,B.Premiums_Bkdn_DATA!F56),IF($C$3="Current Exchange rate",IF(B.Premiums_Bkdn_DATA!F56=0,0,B.Premiums_Bkdn_DATA!F56/ECO!P21),IF($C$3="Constant Exchange rate",IF(B.Premiums_Bkdn_DATA!F56=0,0,B.Premiums_Bkdn_DATA!F56/ECO!P56))))</f>
        <v>6737.9132583133032</v>
      </c>
      <c r="H58" s="74">
        <f>IF($C$3="National Currency",IF(B.Premiums_Bkdn_DATA!G56=0,0,B.Premiums_Bkdn_DATA!G56),IF($C$3="Current Exchange rate",IF(B.Premiums_Bkdn_DATA!G56=0,0,B.Premiums_Bkdn_DATA!G56/ECO!Q21),IF($C$3="Constant Exchange rate",IF(B.Premiums_Bkdn_DATA!G56=0,0,B.Premiums_Bkdn_DATA!G56/ECO!Q56))))</f>
        <v>7310.960931067435</v>
      </c>
      <c r="I58" s="74">
        <f>IF($C$3="National Currency",IF(B.Premiums_Bkdn_DATA!H56=0,0,B.Premiums_Bkdn_DATA!H56),IF($C$3="Current Exchange rate",IF(B.Premiums_Bkdn_DATA!H56=0,0,B.Premiums_Bkdn_DATA!H56/ECO!R21),IF($C$3="Constant Exchange rate",IF(B.Premiums_Bkdn_DATA!H56=0,0,B.Premiums_Bkdn_DATA!H56/ECO!R56))))</f>
        <v>7759.363504951114</v>
      </c>
      <c r="J58" s="74">
        <f>IF($C$3="National Currency",IF(B.Premiums_Bkdn_DATA!I56=0,0,B.Premiums_Bkdn_DATA!I56),IF($C$3="Current Exchange rate",IF(B.Premiums_Bkdn_DATA!I56=0,0,B.Premiums_Bkdn_DATA!I56/ECO!S21),IF($C$3="Constant Exchange rate",IF(B.Premiums_Bkdn_DATA!I56=0,0,B.Premiums_Bkdn_DATA!I56/ECO!S56))))</f>
        <v>8428.2644154285772</v>
      </c>
      <c r="K58" s="74">
        <f>IF($C$3="National Currency",IF(B.Premiums_Bkdn_DATA!J56=0,0,B.Premiums_Bkdn_DATA!J56),IF($C$3="Current Exchange rate",IF(B.Premiums_Bkdn_DATA!J56=0,0,B.Premiums_Bkdn_DATA!J56/ECO!T21),IF($C$3="Constant Exchange rate",IF(B.Premiums_Bkdn_DATA!J56=0,0,B.Premiums_Bkdn_DATA!J56/ECO!T56))))</f>
        <v>9010.0271545139185</v>
      </c>
      <c r="L58" s="74">
        <f>IF($C$3="National Currency",IF(B.Premiums_Bkdn_DATA!K56=0,0,B.Premiums_Bkdn_DATA!K56),IF($C$3="Current Exchange rate",IF(B.Premiums_Bkdn_DATA!K56=0,0,B.Premiums_Bkdn_DATA!K56/ECO!U21),IF($C$3="Constant Exchange rate",IF(B.Premiums_Bkdn_DATA!K56=0,0,B.Premiums_Bkdn_DATA!K56/ECO!U56))))</f>
        <v>9589.6921191285473</v>
      </c>
      <c r="M58" s="74">
        <f>IF($C$3="National Currency",IF(B.Premiums_Bkdn_DATA!L56=0,0,B.Premiums_Bkdn_DATA!L56),IF($C$3="Current Exchange rate",IF(B.Premiums_Bkdn_DATA!L56=0,0,B.Premiums_Bkdn_DATA!L56/ECO!V21),IF($C$3="Constant Exchange rate",IF(B.Premiums_Bkdn_DATA!L56=0,0,B.Premiums_Bkdn_DATA!L56/ECO!V56))))</f>
        <v>9523.3040502198855</v>
      </c>
      <c r="N58" s="74">
        <f>IF($C$3="National Currency",IF(B.Premiums_Bkdn_DATA!M56=0,0,B.Premiums_Bkdn_DATA!M56),IF($C$3="Current Exchange rate",IF(B.Premiums_Bkdn_DATA!M56=0,0,B.Premiums_Bkdn_DATA!M56/ECO!W21),IF($C$3="Constant Exchange rate",IF(B.Premiums_Bkdn_DATA!M56=0,0,B.Premiums_Bkdn_DATA!M56/ECO!W56))))</f>
        <v>10087</v>
      </c>
      <c r="O58" s="74">
        <f>IF($C$3="National Currency",IF(B.Premiums_Bkdn_DATA!N56=0,0,B.Premiums_Bkdn_DATA!N56),IF($C$3="Current Exchange rate",IF(B.Premiums_Bkdn_DATA!N56=0,0,B.Premiums_Bkdn_DATA!N56/ECO!X21),IF($C$3="Constant Exchange rate",IF(B.Premiums_Bkdn_DATA!N56=0,0,B.Premiums_Bkdn_DATA!N56/ECO!X56))))</f>
        <v>10416</v>
      </c>
      <c r="P58" s="74">
        <f>IF($C$3="National Currency",IF(B.Premiums_Bkdn_DATA!O56=0,0,B.Premiums_Bkdn_DATA!O56),IF($C$3="Current Exchange rate",IF(B.Premiums_Bkdn_DATA!O56=0,0,B.Premiums_Bkdn_DATA!O56/ECO!Y21),IF($C$3="Constant Exchange rate",IF(B.Premiums_Bkdn_DATA!O56=0,0,B.Premiums_Bkdn_DATA!O56/ECO!Y56))))</f>
        <v>10829</v>
      </c>
      <c r="Q58" s="48">
        <f t="shared" si="7"/>
        <v>9.021146062325501E-2</v>
      </c>
      <c r="R58" s="48">
        <f t="shared" si="8"/>
        <v>3.9650537634408511E-2</v>
      </c>
      <c r="S58" s="94">
        <f t="shared" si="9"/>
        <v>0.60717414796622293</v>
      </c>
    </row>
    <row r="59" spans="3:19" ht="15" hidden="1" x14ac:dyDescent="0.25">
      <c r="C59" s="256"/>
      <c r="D59" s="257"/>
      <c r="E59" s="45" t="s">
        <v>12</v>
      </c>
      <c r="F59" s="74">
        <f>IF($C$3="National Currency",IF(B.Premiums_Bkdn_DATA!E57=0,0,B.Premiums_Bkdn_DATA!E57),IF($C$3="Current Exchange rate",IF(B.Premiums_Bkdn_DATA!E57=0,0,B.Premiums_Bkdn_DATA!E57/ECO!O22),IF($C$3="Constant Exchange rate",IF(B.Premiums_Bkdn_DATA!E57=0,0,B.Premiums_Bkdn_DATA!E57/ECO!O57))))</f>
        <v>5</v>
      </c>
      <c r="G59" s="74">
        <f>IF($C$3="National Currency",IF(B.Premiums_Bkdn_DATA!F57=0,0,B.Premiums_Bkdn_DATA!F57),IF($C$3="Current Exchange rate",IF(B.Premiums_Bkdn_DATA!F57=0,0,B.Premiums_Bkdn_DATA!F57/ECO!P22),IF($C$3="Constant Exchange rate",IF(B.Premiums_Bkdn_DATA!F57=0,0,B.Premiums_Bkdn_DATA!F57/ECO!P57))))</f>
        <v>5</v>
      </c>
      <c r="H59" s="74">
        <f>IF($C$3="National Currency",IF(B.Premiums_Bkdn_DATA!G57=0,0,B.Premiums_Bkdn_DATA!G57),IF($C$3="Current Exchange rate",IF(B.Premiums_Bkdn_DATA!G57=0,0,B.Premiums_Bkdn_DATA!G57/ECO!Q22),IF($C$3="Constant Exchange rate",IF(B.Premiums_Bkdn_DATA!G57=0,0,B.Premiums_Bkdn_DATA!G57/ECO!Q57))))</f>
        <v>5</v>
      </c>
      <c r="I59" s="74">
        <f>IF($C$3="National Currency",IF(B.Premiums_Bkdn_DATA!H57=0,0,B.Premiums_Bkdn_DATA!H57),IF($C$3="Current Exchange rate",IF(B.Premiums_Bkdn_DATA!H57=0,0,B.Premiums_Bkdn_DATA!H57/ECO!R22),IF($C$3="Constant Exchange rate",IF(B.Premiums_Bkdn_DATA!H57=0,0,B.Premiums_Bkdn_DATA!H57/ECO!R57))))</f>
        <v>7</v>
      </c>
      <c r="J59" s="74">
        <f>IF($C$3="National Currency",IF(B.Premiums_Bkdn_DATA!I57=0,0,B.Premiums_Bkdn_DATA!I57),IF($C$3="Current Exchange rate",IF(B.Premiums_Bkdn_DATA!I57=0,0,B.Premiums_Bkdn_DATA!I57/ECO!S22),IF($C$3="Constant Exchange rate",IF(B.Premiums_Bkdn_DATA!I57=0,0,B.Premiums_Bkdn_DATA!I57/ECO!S57))))</f>
        <v>9</v>
      </c>
      <c r="K59" s="74">
        <f>IF($C$3="National Currency",IF(B.Premiums_Bkdn_DATA!J57=0,0,B.Premiums_Bkdn_DATA!J57),IF($C$3="Current Exchange rate",IF(B.Premiums_Bkdn_DATA!J57=0,0,B.Premiums_Bkdn_DATA!J57/ECO!T22),IF($C$3="Constant Exchange rate",IF(B.Premiums_Bkdn_DATA!J57=0,0,B.Premiums_Bkdn_DATA!J57/ECO!T57))))</f>
        <v>11</v>
      </c>
      <c r="L59" s="74">
        <f>IF($C$3="National Currency",IF(B.Premiums_Bkdn_DATA!K57=0,0,B.Premiums_Bkdn_DATA!K57),IF($C$3="Current Exchange rate",IF(B.Premiums_Bkdn_DATA!K57=0,0,B.Premiums_Bkdn_DATA!K57/ECO!U22),IF($C$3="Constant Exchange rate",IF(B.Premiums_Bkdn_DATA!K57=0,0,B.Premiums_Bkdn_DATA!K57/ECO!U57))))</f>
        <v>18</v>
      </c>
      <c r="M59" s="74">
        <f>IF($C$3="National Currency",IF(B.Premiums_Bkdn_DATA!L57=0,0,B.Premiums_Bkdn_DATA!L57),IF($C$3="Current Exchange rate",IF(B.Premiums_Bkdn_DATA!L57=0,0,B.Premiums_Bkdn_DATA!L57/ECO!V22),IF($C$3="Constant Exchange rate",IF(B.Premiums_Bkdn_DATA!L57=0,0,B.Premiums_Bkdn_DATA!L57/ECO!V57))))</f>
        <v>19</v>
      </c>
      <c r="N59" s="74">
        <f>IF($C$3="National Currency",IF(B.Premiums_Bkdn_DATA!M57=0,0,B.Premiums_Bkdn_DATA!M57),IF($C$3="Current Exchange rate",IF(B.Premiums_Bkdn_DATA!M57=0,0,B.Premiums_Bkdn_DATA!M57/ECO!W22),IF($C$3="Constant Exchange rate",IF(B.Premiums_Bkdn_DATA!M57=0,0,B.Premiums_Bkdn_DATA!M57/ECO!W57))))</f>
        <v>19</v>
      </c>
      <c r="O59" s="74">
        <f>IF($C$3="National Currency",IF(B.Premiums_Bkdn_DATA!N57=0,0,B.Premiums_Bkdn_DATA!N57),IF($C$3="Current Exchange rate",IF(B.Premiums_Bkdn_DATA!N57=0,0,B.Premiums_Bkdn_DATA!N57/ECO!X22),IF($C$3="Constant Exchange rate",IF(B.Premiums_Bkdn_DATA!N57=0,0,B.Premiums_Bkdn_DATA!N57/ECO!X57))))</f>
        <v>20</v>
      </c>
      <c r="P59" s="74">
        <f>IF($C$3="National Currency",IF(B.Premiums_Bkdn_DATA!O57=0,0,B.Premiums_Bkdn_DATA!O57),IF($C$3="Current Exchange rate",IF(B.Premiums_Bkdn_DATA!O57=0,0,B.Premiums_Bkdn_DATA!O57/ECO!Y22),IF($C$3="Constant Exchange rate",IF(B.Premiums_Bkdn_DATA!O57=0,0,B.Premiums_Bkdn_DATA!O57/ECO!Y57))))</f>
        <v>25</v>
      </c>
      <c r="Q59" s="48">
        <f t="shared" si="7"/>
        <v>2.0826359918564734E-4</v>
      </c>
      <c r="R59" s="48">
        <f t="shared" si="8"/>
        <v>0.25</v>
      </c>
      <c r="S59" s="94">
        <f t="shared" si="9"/>
        <v>4</v>
      </c>
    </row>
    <row r="60" spans="3:19" ht="15" hidden="1" x14ac:dyDescent="0.25">
      <c r="C60" s="256"/>
      <c r="D60" s="257"/>
      <c r="E60" s="45" t="s">
        <v>13</v>
      </c>
      <c r="F60" s="74">
        <f>IF($C$3="National Currency",IF(B.Premiums_Bkdn_DATA!E58=0,0,B.Premiums_Bkdn_DATA!E58),IF($C$3="Current Exchange rate",IF(B.Premiums_Bkdn_DATA!E58=0,0,B.Premiums_Bkdn_DATA!E58/ECO!O23),IF($C$3="Constant Exchange rate",IF(B.Premiums_Bkdn_DATA!E58=0,0,B.Premiums_Bkdn_DATA!E58/ECO!O58))))</f>
        <v>16.583964481587881</v>
      </c>
      <c r="G60" s="74">
        <f>IF($C$3="National Currency",IF(B.Premiums_Bkdn_DATA!F58=0,0,B.Premiums_Bkdn_DATA!F58),IF($C$3="Current Exchange rate",IF(B.Premiums_Bkdn_DATA!F58=0,0,B.Premiums_Bkdn_DATA!F58/ECO!P23),IF($C$3="Constant Exchange rate",IF(B.Premiums_Bkdn_DATA!F58=0,0,B.Premiums_Bkdn_DATA!F58/ECO!P58))))</f>
        <v>24.41890833115696</v>
      </c>
      <c r="H60" s="74">
        <f>IF($C$3="National Currency",IF(B.Premiums_Bkdn_DATA!G58=0,0,B.Premiums_Bkdn_DATA!G58),IF($C$3="Current Exchange rate",IF(B.Premiums_Bkdn_DATA!G58=0,0,B.Premiums_Bkdn_DATA!G58/ECO!Q23),IF($C$3="Constant Exchange rate",IF(B.Premiums_Bkdn_DATA!G58=0,0,B.Premiums_Bkdn_DATA!G58/ECO!Q58))))</f>
        <v>28.85870984591277</v>
      </c>
      <c r="I60" s="74">
        <f>IF($C$3="National Currency",IF(B.Premiums_Bkdn_DATA!H58=0,0,B.Premiums_Bkdn_DATA!H58),IF($C$3="Current Exchange rate",IF(B.Premiums_Bkdn_DATA!H58=0,0,B.Premiums_Bkdn_DATA!H58/ECO!R23),IF($C$3="Constant Exchange rate",IF(B.Premiums_Bkdn_DATA!H58=0,0,B.Premiums_Bkdn_DATA!H58/ECO!R58))))</f>
        <v>32.776181770697306</v>
      </c>
      <c r="J60" s="74">
        <f>IF($C$3="National Currency",IF(B.Premiums_Bkdn_DATA!I58=0,0,B.Premiums_Bkdn_DATA!I58),IF($C$3="Current Exchange rate",IF(B.Premiums_Bkdn_DATA!I58=0,0,B.Premiums_Bkdn_DATA!I58/ECO!S23),IF($C$3="Constant Exchange rate",IF(B.Premiums_Bkdn_DATA!I58=0,0,B.Premiums_Bkdn_DATA!I58/ECO!S58))))</f>
        <v>36.693653695481849</v>
      </c>
      <c r="K60" s="74">
        <f>IF($C$3="National Currency",IF(B.Premiums_Bkdn_DATA!J58=0,0,B.Premiums_Bkdn_DATA!J58),IF($C$3="Current Exchange rate",IF(B.Premiums_Bkdn_DATA!J58=0,0,B.Premiums_Bkdn_DATA!J58/ECO!T23),IF($C$3="Constant Exchange rate",IF(B.Premiums_Bkdn_DATA!J58=0,0,B.Premiums_Bkdn_DATA!J58/ECO!T58))))</f>
        <v>35.387829720553668</v>
      </c>
      <c r="L60" s="74">
        <f>IF($C$3="National Currency",IF(B.Premiums_Bkdn_DATA!K58=0,0,B.Premiums_Bkdn_DATA!K58),IF($C$3="Current Exchange rate",IF(B.Premiums_Bkdn_DATA!K58=0,0,B.Premiums_Bkdn_DATA!K58/ECO!U23),IF($C$3="Constant Exchange rate",IF(B.Premiums_Bkdn_DATA!K58=0,0,B.Premiums_Bkdn_DATA!K58/ECO!U58))))</f>
        <v>33.690258553147032</v>
      </c>
      <c r="M60" s="74">
        <f>IF($C$3="National Currency",IF(B.Premiums_Bkdn_DATA!L58=0,0,B.Premiums_Bkdn_DATA!L58),IF($C$3="Current Exchange rate",IF(B.Premiums_Bkdn_DATA!L58=0,0,B.Premiums_Bkdn_DATA!L58/ECO!V23),IF($C$3="Constant Exchange rate",IF(B.Premiums_Bkdn_DATA!L58=0,0,B.Premiums_Bkdn_DATA!L58/ECO!V58))))</f>
        <v>33.298511360668577</v>
      </c>
      <c r="N60" s="74">
        <f>IF($C$3="National Currency",IF(B.Premiums_Bkdn_DATA!M58=0,0,B.Premiums_Bkdn_DATA!M58),IF($C$3="Current Exchange rate",IF(B.Premiums_Bkdn_DATA!M58=0,0,B.Premiums_Bkdn_DATA!M58/ECO!W23),IF($C$3="Constant Exchange rate",IF(B.Premiums_Bkdn_DATA!M58=0,0,B.Premiums_Bkdn_DATA!M58/ECO!W58))))</f>
        <v>31.078610603290674</v>
      </c>
      <c r="O60" s="74">
        <f>IF($C$3="National Currency",IF(B.Premiums_Bkdn_DATA!N58=0,0,B.Premiums_Bkdn_DATA!N58),IF($C$3="Current Exchange rate",IF(B.Premiums_Bkdn_DATA!N58=0,0,B.Premiums_Bkdn_DATA!N58/ECO!X23),IF($C$3="Constant Exchange rate",IF(B.Premiums_Bkdn_DATA!N58=0,0,B.Premiums_Bkdn_DATA!N58/ECO!X58))))</f>
        <v>32.515016975711674</v>
      </c>
      <c r="P60" s="74">
        <f>IF($C$3="National Currency",IF(B.Premiums_Bkdn_DATA!O58=0,0,B.Premiums_Bkdn_DATA!O58),IF($C$3="Current Exchange rate",IF(B.Premiums_Bkdn_DATA!O58=0,0,B.Premiums_Bkdn_DATA!O58/ECO!Y23),IF($C$3="Constant Exchange rate",IF(B.Premiums_Bkdn_DATA!O58=0,0,B.Premiums_Bkdn_DATA!O58/ECO!Y58))))</f>
        <v>36.301906503003394</v>
      </c>
      <c r="Q60" s="48">
        <f t="shared" si="7"/>
        <v>3.0241462822465376E-4</v>
      </c>
      <c r="R60" s="48">
        <f t="shared" si="8"/>
        <v>0.11646586345381515</v>
      </c>
      <c r="S60" s="94">
        <f t="shared" si="9"/>
        <v>0.4866310160427807</v>
      </c>
    </row>
    <row r="61" spans="3:19" ht="15" hidden="1" x14ac:dyDescent="0.25">
      <c r="C61" s="256"/>
      <c r="D61" s="257"/>
      <c r="E61" s="45" t="s">
        <v>14</v>
      </c>
      <c r="F61" s="74">
        <f>IF($C$3="National Currency",IF(B.Premiums_Bkdn_DATA!E59=0,0,B.Premiums_Bkdn_DATA!E59),IF($C$3="Current Exchange rate",IF(B.Premiums_Bkdn_DATA!E59=0,0,B.Premiums_Bkdn_DATA!E59/ECO!O24),IF($C$3="Constant Exchange rate",IF(B.Premiums_Bkdn_DATA!E59=0,0,B.Premiums_Bkdn_DATA!E59/ECO!O59))))</f>
        <v>4.5445902262787596</v>
      </c>
      <c r="G61" s="74">
        <f>IF($C$3="National Currency",IF(B.Premiums_Bkdn_DATA!F59=0,0,B.Premiums_Bkdn_DATA!F59),IF($C$3="Current Exchange rate",IF(B.Premiums_Bkdn_DATA!F59=0,0,B.Premiums_Bkdn_DATA!F59/ECO!P24),IF($C$3="Constant Exchange rate",IF(B.Premiums_Bkdn_DATA!F59=0,0,B.Premiums_Bkdn_DATA!F59/ECO!P59))))</f>
        <v>5.0358116245167013</v>
      </c>
      <c r="H61" s="74">
        <f>IF($C$3="National Currency",IF(B.Premiums_Bkdn_DATA!G59=0,0,B.Premiums_Bkdn_DATA!G59),IF($C$3="Current Exchange rate",IF(B.Premiums_Bkdn_DATA!G59=0,0,B.Premiums_Bkdn_DATA!G59/ECO!Q24),IF($C$3="Constant Exchange rate",IF(B.Premiums_Bkdn_DATA!G59=0,0,B.Premiums_Bkdn_DATA!G59/ECO!Q59))))</f>
        <v>5.3590669962603785</v>
      </c>
      <c r="I61" s="74">
        <f>IF($C$3="National Currency",IF(B.Premiums_Bkdn_DATA!H59=0,0,B.Premiums_Bkdn_DATA!H59),IF($C$3="Current Exchange rate",IF(B.Premiums_Bkdn_DATA!H59=0,0,B.Premiums_Bkdn_DATA!H59/ECO!R24),IF($C$3="Constant Exchange rate",IF(B.Premiums_Bkdn_DATA!H59=0,0,B.Premiums_Bkdn_DATA!H59/ECO!R59))))</f>
        <v>7.2066932876972807</v>
      </c>
      <c r="J61" s="74">
        <f>IF($C$3="National Currency",IF(B.Premiums_Bkdn_DATA!I59=0,0,B.Premiums_Bkdn_DATA!I59),IF($C$3="Current Exchange rate",IF(B.Premiums_Bkdn_DATA!I59=0,0,B.Premiums_Bkdn_DATA!I59/ECO!S24),IF($C$3="Constant Exchange rate",IF(B.Premiums_Bkdn_DATA!I59=0,0,B.Premiums_Bkdn_DATA!I59/ECO!S59))))</f>
        <v>9.1842555618938952</v>
      </c>
      <c r="K61" s="74">
        <f>IF($C$3="National Currency",IF(B.Premiums_Bkdn_DATA!J59=0,0,B.Premiums_Bkdn_DATA!J59),IF($C$3="Current Exchange rate",IF(B.Premiums_Bkdn_DATA!J59=0,0,B.Premiums_Bkdn_DATA!J59/ECO!T24),IF($C$3="Constant Exchange rate",IF(B.Premiums_Bkdn_DATA!J59=0,0,B.Premiums_Bkdn_DATA!J59/ECO!T59))))</f>
        <v>15.170818279774354</v>
      </c>
      <c r="L61" s="74">
        <f>IF($C$3="National Currency",IF(B.Premiums_Bkdn_DATA!K59=0,0,B.Premiums_Bkdn_DATA!K59),IF($C$3="Current Exchange rate",IF(B.Premiums_Bkdn_DATA!K59=0,0,B.Premiums_Bkdn_DATA!K59/ECO!U24),IF($C$3="Constant Exchange rate",IF(B.Premiums_Bkdn_DATA!K59=0,0,B.Premiums_Bkdn_DATA!K59/ECO!U59))))</f>
        <v>25.150535589782592</v>
      </c>
      <c r="M61" s="74">
        <f>IF($C$3="National Currency",IF(B.Premiums_Bkdn_DATA!L59=0,0,B.Premiums_Bkdn_DATA!L59),IF($C$3="Current Exchange rate",IF(B.Premiums_Bkdn_DATA!L59=0,0,B.Premiums_Bkdn_DATA!L59/ECO!V24),IF($C$3="Constant Exchange rate",IF(B.Premiums_Bkdn_DATA!L59=0,0,B.Premiums_Bkdn_DATA!L59/ECO!V59))))</f>
        <v>16.340242124611777</v>
      </c>
      <c r="N61" s="74">
        <f>IF($C$3="National Currency",IF(B.Premiums_Bkdn_DATA!M59=0,0,B.Premiums_Bkdn_DATA!M59),IF($C$3="Current Exchange rate",IF(B.Premiums_Bkdn_DATA!M59=0,0,B.Premiums_Bkdn_DATA!M59/ECO!W24),IF($C$3="Constant Exchange rate",IF(B.Premiums_Bkdn_DATA!M59=0,0,B.Premiums_Bkdn_DATA!M59/ECO!W59))))</f>
        <v>19.135450339101222</v>
      </c>
      <c r="O61" s="74">
        <f>IF($C$3="National Currency",IF(B.Premiums_Bkdn_DATA!N59=0,0,B.Premiums_Bkdn_DATA!N59),IF($C$3="Current Exchange rate",IF(B.Premiums_Bkdn_DATA!N59=0,0,B.Premiums_Bkdn_DATA!N59/ECO!X24),IF($C$3="Constant Exchange rate",IF(B.Premiums_Bkdn_DATA!N59=0,0,B.Premiums_Bkdn_DATA!N59/ECO!X59))))</f>
        <v>35.656335171452113</v>
      </c>
      <c r="P61" s="74">
        <f>IF($C$3="National Currency",IF(B.Premiums_Bkdn_DATA!O59=0,0,B.Premiums_Bkdn_DATA!O59),IF($C$3="Current Exchange rate",IF(B.Premiums_Bkdn_DATA!O59=0,0,B.Premiums_Bkdn_DATA!O59/ECO!Y24),IF($C$3="Constant Exchange rate",IF(B.Premiums_Bkdn_DATA!O59=0,0,B.Premiums_Bkdn_DATA!O59/ECO!Y59))))</f>
        <v>35.824301197946376</v>
      </c>
      <c r="Q61" s="48">
        <f t="shared" si="7"/>
        <v>2.9843591623180039E-4</v>
      </c>
      <c r="R61" s="48">
        <f t="shared" si="8"/>
        <v>4.7106923828992286E-3</v>
      </c>
      <c r="S61" s="94">
        <f t="shared" si="9"/>
        <v>6.1139081183134047</v>
      </c>
    </row>
    <row r="62" spans="3:19" ht="15" hidden="1" x14ac:dyDescent="0.25">
      <c r="C62" s="256"/>
      <c r="D62" s="257"/>
      <c r="E62" s="45" t="s">
        <v>15</v>
      </c>
      <c r="F62" s="74">
        <f>IF($C$3="National Currency",IF(B.Premiums_Bkdn_DATA!E60=0,0,B.Premiums_Bkdn_DATA!E60),IF($C$3="Current Exchange rate",IF(B.Premiums_Bkdn_DATA!E60=0,0,B.Premiums_Bkdn_DATA!E60/ECO!O25),IF($C$3="Constant Exchange rate",IF(B.Premiums_Bkdn_DATA!E60=0,0,B.Premiums_Bkdn_DATA!E60/ECO!O60))))</f>
        <v>0</v>
      </c>
      <c r="G62" s="74">
        <f>IF($C$3="National Currency",IF(B.Premiums_Bkdn_DATA!F60=0,0,B.Premiums_Bkdn_DATA!F60),IF($C$3="Current Exchange rate",IF(B.Premiums_Bkdn_DATA!F60=0,0,B.Premiums_Bkdn_DATA!F60/ECO!P25),IF($C$3="Constant Exchange rate",IF(B.Premiums_Bkdn_DATA!F60=0,0,B.Premiums_Bkdn_DATA!F60/ECO!P60))))</f>
        <v>0</v>
      </c>
      <c r="H62" s="74">
        <f>IF($C$3="National Currency",IF(B.Premiums_Bkdn_DATA!G60=0,0,B.Premiums_Bkdn_DATA!G60),IF($C$3="Current Exchange rate",IF(B.Premiums_Bkdn_DATA!G60=0,0,B.Premiums_Bkdn_DATA!G60/ECO!Q25),IF($C$3="Constant Exchange rate",IF(B.Premiums_Bkdn_DATA!G60=0,0,B.Premiums_Bkdn_DATA!G60/ECO!Q60))))</f>
        <v>0</v>
      </c>
      <c r="I62" s="74">
        <f>IF($C$3="National Currency",IF(B.Premiums_Bkdn_DATA!H60=0,0,B.Premiums_Bkdn_DATA!H60),IF($C$3="Current Exchange rate",IF(B.Premiums_Bkdn_DATA!H60=0,0,B.Premiums_Bkdn_DATA!H60/ECO!R25),IF($C$3="Constant Exchange rate",IF(B.Premiums_Bkdn_DATA!H60=0,0,B.Premiums_Bkdn_DATA!H60/ECO!R60))))</f>
        <v>0</v>
      </c>
      <c r="J62" s="74">
        <f>IF($C$3="National Currency",IF(B.Premiums_Bkdn_DATA!I60=0,0,B.Premiums_Bkdn_DATA!I60),IF($C$3="Current Exchange rate",IF(B.Premiums_Bkdn_DATA!I60=0,0,B.Premiums_Bkdn_DATA!I60/ECO!S25),IF($C$3="Constant Exchange rate",IF(B.Premiums_Bkdn_DATA!I60=0,0,B.Premiums_Bkdn_DATA!I60/ECO!S60))))</f>
        <v>0</v>
      </c>
      <c r="K62" s="74">
        <f>IF($C$3="National Currency",IF(B.Premiums_Bkdn_DATA!J60=0,0,B.Premiums_Bkdn_DATA!J60),IF($C$3="Current Exchange rate",IF(B.Premiums_Bkdn_DATA!J60=0,0,B.Premiums_Bkdn_DATA!J60/ECO!T25),IF($C$3="Constant Exchange rate",IF(B.Premiums_Bkdn_DATA!J60=0,0,B.Premiums_Bkdn_DATA!J60/ECO!T60))))</f>
        <v>0</v>
      </c>
      <c r="L62" s="74">
        <f>IF($C$3="National Currency",IF(B.Premiums_Bkdn_DATA!K60=0,0,B.Premiums_Bkdn_DATA!K60),IF($C$3="Current Exchange rate",IF(B.Premiums_Bkdn_DATA!K60=0,0,B.Premiums_Bkdn_DATA!K60/ECO!U25),IF($C$3="Constant Exchange rate",IF(B.Premiums_Bkdn_DATA!K60=0,0,B.Premiums_Bkdn_DATA!K60/ECO!U60))))</f>
        <v>0</v>
      </c>
      <c r="M62" s="74">
        <f>IF($C$3="National Currency",IF(B.Premiums_Bkdn_DATA!L60=0,0,B.Premiums_Bkdn_DATA!L60),IF($C$3="Current Exchange rate",IF(B.Premiums_Bkdn_DATA!L60=0,0,B.Premiums_Bkdn_DATA!L60/ECO!V25),IF($C$3="Constant Exchange rate",IF(B.Premiums_Bkdn_DATA!L60=0,0,B.Premiums_Bkdn_DATA!L60/ECO!V60))))</f>
        <v>0</v>
      </c>
      <c r="N62" s="74">
        <f>IF($C$3="National Currency",IF(B.Premiums_Bkdn_DATA!M60=0,0,B.Premiums_Bkdn_DATA!M60),IF($C$3="Current Exchange rate",IF(B.Premiums_Bkdn_DATA!M60=0,0,B.Premiums_Bkdn_DATA!M60/ECO!W25),IF($C$3="Constant Exchange rate",IF(B.Premiums_Bkdn_DATA!M60=0,0,B.Premiums_Bkdn_DATA!M60/ECO!W60))))</f>
        <v>0</v>
      </c>
      <c r="O62" s="74">
        <f>IF($C$3="National Currency",IF(B.Premiums_Bkdn_DATA!N60=0,0,B.Premiums_Bkdn_DATA!N60),IF($C$3="Current Exchange rate",IF(B.Premiums_Bkdn_DATA!N60=0,0,B.Premiums_Bkdn_DATA!N60/ECO!X25),IF($C$3="Constant Exchange rate",IF(B.Premiums_Bkdn_DATA!N60=0,0,B.Premiums_Bkdn_DATA!N60/ECO!X60))))</f>
        <v>0</v>
      </c>
      <c r="P62" s="74">
        <f>IF($C$3="National Currency",IF(B.Premiums_Bkdn_DATA!O60=0,0,B.Premiums_Bkdn_DATA!O60),IF($C$3="Current Exchange rate",IF(B.Premiums_Bkdn_DATA!O60=0,0,B.Premiums_Bkdn_DATA!O60/ECO!Y25),IF($C$3="Constant Exchange rate",IF(B.Premiums_Bkdn_DATA!O60=0,0,B.Premiums_Bkdn_DATA!O60/ECO!Y60))))</f>
        <v>0</v>
      </c>
      <c r="Q62" s="48">
        <f t="shared" si="7"/>
        <v>0</v>
      </c>
      <c r="R62" s="48" t="str">
        <f t="shared" si="8"/>
        <v>-</v>
      </c>
      <c r="S62" s="94" t="str">
        <f t="shared" si="9"/>
        <v>-</v>
      </c>
    </row>
    <row r="63" spans="3:19" ht="15" hidden="1" x14ac:dyDescent="0.25">
      <c r="C63" s="256"/>
      <c r="D63" s="257"/>
      <c r="E63" s="45" t="s">
        <v>16</v>
      </c>
      <c r="F63" s="74">
        <f>IF($C$3="National Currency",IF(B.Premiums_Bkdn_DATA!E61=0,0,B.Premiums_Bkdn_DATA!E61),IF($C$3="Current Exchange rate",IF(B.Premiums_Bkdn_DATA!E61=0,0,B.Premiums_Bkdn_DATA!E61/ECO!O26),IF($C$3="Constant Exchange rate",IF(B.Premiums_Bkdn_DATA!E61=0,0,B.Premiums_Bkdn_DATA!E61/ECO!O61))))</f>
        <v>0</v>
      </c>
      <c r="G63" s="74">
        <f>IF($C$3="National Currency",IF(B.Premiums_Bkdn_DATA!F61=0,0,B.Premiums_Bkdn_DATA!F61),IF($C$3="Current Exchange rate",IF(B.Premiums_Bkdn_DATA!F61=0,0,B.Premiums_Bkdn_DATA!F61/ECO!P26),IF($C$3="Constant Exchange rate",IF(B.Premiums_Bkdn_DATA!F61=0,0,B.Premiums_Bkdn_DATA!F61/ECO!P61))))</f>
        <v>0</v>
      </c>
      <c r="H63" s="74">
        <f>IF($C$3="National Currency",IF(B.Premiums_Bkdn_DATA!G61=0,0,B.Premiums_Bkdn_DATA!G61),IF($C$3="Current Exchange rate",IF(B.Premiums_Bkdn_DATA!G61=0,0,B.Premiums_Bkdn_DATA!G61/ECO!Q26),IF($C$3="Constant Exchange rate",IF(B.Premiums_Bkdn_DATA!G61=0,0,B.Premiums_Bkdn_DATA!G61/ECO!Q61))))</f>
        <v>0</v>
      </c>
      <c r="I63" s="74">
        <f>IF($C$3="National Currency",IF(B.Premiums_Bkdn_DATA!H61=0,0,B.Premiums_Bkdn_DATA!H61),IF($C$3="Current Exchange rate",IF(B.Premiums_Bkdn_DATA!H61=0,0,B.Premiums_Bkdn_DATA!H61/ECO!R26),IF($C$3="Constant Exchange rate",IF(B.Premiums_Bkdn_DATA!H61=0,0,B.Premiums_Bkdn_DATA!H61/ECO!R61))))</f>
        <v>0</v>
      </c>
      <c r="J63" s="74">
        <f>IF($C$3="National Currency",IF(B.Premiums_Bkdn_DATA!I61=0,0,B.Premiums_Bkdn_DATA!I61),IF($C$3="Current Exchange rate",IF(B.Premiums_Bkdn_DATA!I61=0,0,B.Premiums_Bkdn_DATA!I61/ECO!S26),IF($C$3="Constant Exchange rate",IF(B.Premiums_Bkdn_DATA!I61=0,0,B.Premiums_Bkdn_DATA!I61/ECO!S61))))</f>
        <v>0</v>
      </c>
      <c r="K63" s="74">
        <f>IF($C$3="National Currency",IF(B.Premiums_Bkdn_DATA!J61=0,0,B.Premiums_Bkdn_DATA!J61),IF($C$3="Current Exchange rate",IF(B.Premiums_Bkdn_DATA!J61=0,0,B.Premiums_Bkdn_DATA!J61/ECO!T26),IF($C$3="Constant Exchange rate",IF(B.Premiums_Bkdn_DATA!J61=0,0,B.Premiums_Bkdn_DATA!J61/ECO!T61))))</f>
        <v>0</v>
      </c>
      <c r="L63" s="74">
        <f>IF($C$3="National Currency",IF(B.Premiums_Bkdn_DATA!K61=0,0,B.Premiums_Bkdn_DATA!K61),IF($C$3="Current Exchange rate",IF(B.Premiums_Bkdn_DATA!K61=0,0,B.Premiums_Bkdn_DATA!K61/ECO!U26),IF($C$3="Constant Exchange rate",IF(B.Premiums_Bkdn_DATA!K61=0,0,B.Premiums_Bkdn_DATA!K61/ECO!U61))))</f>
        <v>0</v>
      </c>
      <c r="M63" s="74">
        <f>IF($C$3="National Currency",IF(B.Premiums_Bkdn_DATA!L61=0,0,B.Premiums_Bkdn_DATA!L61),IF($C$3="Current Exchange rate",IF(B.Premiums_Bkdn_DATA!L61=0,0,B.Premiums_Bkdn_DATA!L61/ECO!V26),IF($C$3="Constant Exchange rate",IF(B.Premiums_Bkdn_DATA!L61=0,0,B.Premiums_Bkdn_DATA!L61/ECO!V61))))</f>
        <v>0</v>
      </c>
      <c r="N63" s="74">
        <f>IF($C$3="National Currency",IF(B.Premiums_Bkdn_DATA!M61=0,0,B.Premiums_Bkdn_DATA!M61),IF($C$3="Current Exchange rate",IF(B.Premiums_Bkdn_DATA!M61=0,0,B.Premiums_Bkdn_DATA!M61/ECO!W26),IF($C$3="Constant Exchange rate",IF(B.Premiums_Bkdn_DATA!M61=0,0,B.Premiums_Bkdn_DATA!M61/ECO!W61))))</f>
        <v>0</v>
      </c>
      <c r="O63" s="74">
        <f>IF($C$3="National Currency",IF(B.Premiums_Bkdn_DATA!N61=0,0,B.Premiums_Bkdn_DATA!N61),IF($C$3="Current Exchange rate",IF(B.Premiums_Bkdn_DATA!N61=0,0,B.Premiums_Bkdn_DATA!N61/ECO!X26),IF($C$3="Constant Exchange rate",IF(B.Premiums_Bkdn_DATA!N61=0,0,B.Premiums_Bkdn_DATA!N61/ECO!X61))))</f>
        <v>0</v>
      </c>
      <c r="P63" s="74">
        <f>IF($C$3="National Currency",IF(B.Premiums_Bkdn_DATA!O61=0,0,B.Premiums_Bkdn_DATA!O61),IF($C$3="Current Exchange rate",IF(B.Premiums_Bkdn_DATA!O61=0,0,B.Premiums_Bkdn_DATA!O61/ECO!Y26),IF($C$3="Constant Exchange rate",IF(B.Premiums_Bkdn_DATA!O61=0,0,B.Premiums_Bkdn_DATA!O61/ECO!Y61))))</f>
        <v>0</v>
      </c>
      <c r="Q63" s="48">
        <f t="shared" si="7"/>
        <v>0</v>
      </c>
      <c r="R63" s="48" t="str">
        <f t="shared" si="8"/>
        <v>-</v>
      </c>
      <c r="S63" s="94" t="str">
        <f t="shared" si="9"/>
        <v>-</v>
      </c>
    </row>
    <row r="64" spans="3:19" ht="15" hidden="1" x14ac:dyDescent="0.25">
      <c r="C64" s="256"/>
      <c r="D64" s="257"/>
      <c r="E64" s="45" t="s">
        <v>17</v>
      </c>
      <c r="F64" s="74">
        <f>IF($C$3="National Currency",IF(B.Premiums_Bkdn_DATA!E62=0,0,B.Premiums_Bkdn_DATA!E62),IF($C$3="Current Exchange rate",IF(B.Premiums_Bkdn_DATA!E62=0,0,B.Premiums_Bkdn_DATA!E62/ECO!O27),IF($C$3="Constant Exchange rate",IF(B.Premiums_Bkdn_DATA!E62=0,0,B.Premiums_Bkdn_DATA!E62/ECO!O62))))</f>
        <v>1577</v>
      </c>
      <c r="G64" s="74">
        <f>IF($C$3="National Currency",IF(B.Premiums_Bkdn_DATA!F62=0,0,B.Premiums_Bkdn_DATA!F62),IF($C$3="Current Exchange rate",IF(B.Premiums_Bkdn_DATA!F62=0,0,B.Premiums_Bkdn_DATA!F62/ECO!P27),IF($C$3="Constant Exchange rate",IF(B.Premiums_Bkdn_DATA!F62=0,0,B.Premiums_Bkdn_DATA!F62/ECO!P62))))</f>
        <v>1716</v>
      </c>
      <c r="H64" s="74">
        <f>IF($C$3="National Currency",IF(B.Premiums_Bkdn_DATA!G62=0,0,B.Premiums_Bkdn_DATA!G62),IF($C$3="Current Exchange rate",IF(B.Premiums_Bkdn_DATA!G62=0,0,B.Premiums_Bkdn_DATA!G62/ECO!Q27),IF($C$3="Constant Exchange rate",IF(B.Premiums_Bkdn_DATA!G62=0,0,B.Premiums_Bkdn_DATA!G62/ECO!Q62))))</f>
        <v>1828</v>
      </c>
      <c r="I64" s="74">
        <f>IF($C$3="National Currency",IF(B.Premiums_Bkdn_DATA!H62=0,0,B.Premiums_Bkdn_DATA!H62),IF($C$3="Current Exchange rate",IF(B.Premiums_Bkdn_DATA!H62=0,0,B.Premiums_Bkdn_DATA!H62/ECO!R27),IF($C$3="Constant Exchange rate",IF(B.Premiums_Bkdn_DATA!H62=0,0,B.Premiums_Bkdn_DATA!H62/ECO!R62))))</f>
        <v>2050</v>
      </c>
      <c r="J64" s="74">
        <f>IF($C$3="National Currency",IF(B.Premiums_Bkdn_DATA!I62=0,0,B.Premiums_Bkdn_DATA!I62),IF($C$3="Current Exchange rate",IF(B.Premiums_Bkdn_DATA!I62=0,0,B.Premiums_Bkdn_DATA!I62/ECO!S27),IF($C$3="Constant Exchange rate",IF(B.Premiums_Bkdn_DATA!I62=0,0,B.Premiums_Bkdn_DATA!I62/ECO!S62))))</f>
        <v>2159</v>
      </c>
      <c r="K64" s="74">
        <f>IF($C$3="National Currency",IF(B.Premiums_Bkdn_DATA!J62=0,0,B.Premiums_Bkdn_DATA!J62),IF($C$3="Current Exchange rate",IF(B.Premiums_Bkdn_DATA!J62=0,0,B.Premiums_Bkdn_DATA!J62/ECO!T27),IF($C$3="Constant Exchange rate",IF(B.Premiums_Bkdn_DATA!J62=0,0,B.Premiums_Bkdn_DATA!J62/ECO!T62))))</f>
        <v>2194</v>
      </c>
      <c r="L64" s="74">
        <f>IF($C$3="National Currency",IF(B.Premiums_Bkdn_DATA!K62=0,0,B.Premiums_Bkdn_DATA!K62),IF($C$3="Current Exchange rate",IF(B.Premiums_Bkdn_DATA!K62=0,0,B.Premiums_Bkdn_DATA!K62/ECO!U27),IF($C$3="Constant Exchange rate",IF(B.Premiums_Bkdn_DATA!K62=0,0,B.Premiums_Bkdn_DATA!K62/ECO!U62))))</f>
        <v>2167</v>
      </c>
      <c r="M64" s="74">
        <f>IF($C$3="National Currency",IF(B.Premiums_Bkdn_DATA!L62=0,0,B.Premiums_Bkdn_DATA!L62),IF($C$3="Current Exchange rate",IF(B.Premiums_Bkdn_DATA!L62=0,0,B.Premiums_Bkdn_DATA!L62/ECO!V27),IF($C$3="Constant Exchange rate",IF(B.Premiums_Bkdn_DATA!L62=0,0,B.Premiums_Bkdn_DATA!L62/ECO!V62))))</f>
        <v>2172</v>
      </c>
      <c r="N64" s="74">
        <f>IF($C$3="National Currency",IF(B.Premiums_Bkdn_DATA!M62=0,0,B.Premiums_Bkdn_DATA!M62),IF($C$3="Current Exchange rate",IF(B.Premiums_Bkdn_DATA!M62=0,0,B.Premiums_Bkdn_DATA!M62/ECO!W27),IF($C$3="Constant Exchange rate",IF(B.Premiums_Bkdn_DATA!M62=0,0,B.Premiums_Bkdn_DATA!M62/ECO!W62))))</f>
        <v>2136</v>
      </c>
      <c r="O64" s="74">
        <f>IF($C$3="National Currency",IF(B.Premiums_Bkdn_DATA!N62=0,0,B.Premiums_Bkdn_DATA!N62),IF($C$3="Current Exchange rate",IF(B.Premiums_Bkdn_DATA!N62=0,0,B.Premiums_Bkdn_DATA!N62/ECO!X27),IF($C$3="Constant Exchange rate",IF(B.Premiums_Bkdn_DATA!N62=0,0,B.Premiums_Bkdn_DATA!N62/ECO!X62))))</f>
        <v>2070</v>
      </c>
      <c r="P64" s="74">
        <f>IF($C$3="National Currency",IF(B.Premiums_Bkdn_DATA!O62=0,0,B.Premiums_Bkdn_DATA!O62),IF($C$3="Current Exchange rate",IF(B.Premiums_Bkdn_DATA!O62=0,0,B.Premiums_Bkdn_DATA!O62/ECO!Y27),IF($C$3="Constant Exchange rate",IF(B.Premiums_Bkdn_DATA!O62=0,0,B.Premiums_Bkdn_DATA!O62/ECO!Y62))))</f>
        <v>2056</v>
      </c>
      <c r="Q64" s="48">
        <f t="shared" si="7"/>
        <v>1.7127598397027637E-2</v>
      </c>
      <c r="R64" s="48">
        <f t="shared" si="8"/>
        <v>-6.763285024154575E-3</v>
      </c>
      <c r="S64" s="94">
        <f t="shared" si="9"/>
        <v>0.1981351981351982</v>
      </c>
    </row>
    <row r="65" spans="3:19" ht="15" hidden="1" x14ac:dyDescent="0.25">
      <c r="C65" s="256"/>
      <c r="D65" s="257"/>
      <c r="E65" s="45" t="s">
        <v>18</v>
      </c>
      <c r="F65" s="74">
        <f>IF($C$3="National Currency",IF(B.Premiums_Bkdn_DATA!E63=0,0,B.Premiums_Bkdn_DATA!E63),IF($C$3="Current Exchange rate",IF(B.Premiums_Bkdn_DATA!E63=0,0,B.Premiums_Bkdn_DATA!E63/ECO!O28),IF($C$3="Constant Exchange rate",IF(B.Premiums_Bkdn_DATA!E63=0,0,B.Premiums_Bkdn_DATA!E63/ECO!O63))))</f>
        <v>0</v>
      </c>
      <c r="G65" s="74">
        <f>IF($C$3="National Currency",IF(B.Premiums_Bkdn_DATA!F63=0,0,B.Premiums_Bkdn_DATA!F63),IF($C$3="Current Exchange rate",IF(B.Premiums_Bkdn_DATA!F63=0,0,B.Premiums_Bkdn_DATA!F63/ECO!P28),IF($C$3="Constant Exchange rate",IF(B.Premiums_Bkdn_DATA!F63=0,0,B.Premiums_Bkdn_DATA!F63/ECO!P63))))</f>
        <v>0</v>
      </c>
      <c r="H65" s="74">
        <f>IF($C$3="National Currency",IF(B.Premiums_Bkdn_DATA!G63=0,0,B.Premiums_Bkdn_DATA!G63),IF($C$3="Current Exchange rate",IF(B.Premiums_Bkdn_DATA!G63=0,0,B.Premiums_Bkdn_DATA!G63/ECO!Q28),IF($C$3="Constant Exchange rate",IF(B.Premiums_Bkdn_DATA!G63=0,0,B.Premiums_Bkdn_DATA!G63/ECO!Q63))))</f>
        <v>0</v>
      </c>
      <c r="I65" s="74">
        <f>IF($C$3="National Currency",IF(B.Premiums_Bkdn_DATA!H63=0,0,B.Premiums_Bkdn_DATA!H63),IF($C$3="Current Exchange rate",IF(B.Premiums_Bkdn_DATA!H63=0,0,B.Premiums_Bkdn_DATA!H63/ECO!R28),IF($C$3="Constant Exchange rate",IF(B.Premiums_Bkdn_DATA!H63=0,0,B.Premiums_Bkdn_DATA!H63/ECO!R63))))</f>
        <v>0</v>
      </c>
      <c r="J65" s="74">
        <f>IF($C$3="National Currency",IF(B.Premiums_Bkdn_DATA!I63=0,0,B.Premiums_Bkdn_DATA!I63),IF($C$3="Current Exchange rate",IF(B.Premiums_Bkdn_DATA!I63=0,0,B.Premiums_Bkdn_DATA!I63/ECO!S28),IF($C$3="Constant Exchange rate",IF(B.Premiums_Bkdn_DATA!I63=0,0,B.Premiums_Bkdn_DATA!I63/ECO!S63))))</f>
        <v>0</v>
      </c>
      <c r="K65" s="74">
        <f>IF($C$3="National Currency",IF(B.Premiums_Bkdn_DATA!J63=0,0,B.Premiums_Bkdn_DATA!J63),IF($C$3="Current Exchange rate",IF(B.Premiums_Bkdn_DATA!J63=0,0,B.Premiums_Bkdn_DATA!J63/ECO!T28),IF($C$3="Constant Exchange rate",IF(B.Premiums_Bkdn_DATA!J63=0,0,B.Premiums_Bkdn_DATA!J63/ECO!T63))))</f>
        <v>0</v>
      </c>
      <c r="L65" s="74">
        <f>IF($C$3="National Currency",IF(B.Premiums_Bkdn_DATA!K63=0,0,B.Premiums_Bkdn_DATA!K63),IF($C$3="Current Exchange rate",IF(B.Premiums_Bkdn_DATA!K63=0,0,B.Premiums_Bkdn_DATA!K63/ECO!U28),IF($C$3="Constant Exchange rate",IF(B.Premiums_Bkdn_DATA!K63=0,0,B.Premiums_Bkdn_DATA!K63/ECO!U63))))</f>
        <v>0</v>
      </c>
      <c r="M65" s="74">
        <f>IF($C$3="National Currency",IF(B.Premiums_Bkdn_DATA!L63=0,0,B.Premiums_Bkdn_DATA!L63),IF($C$3="Current Exchange rate",IF(B.Premiums_Bkdn_DATA!L63=0,0,B.Premiums_Bkdn_DATA!L63/ECO!V28),IF($C$3="Constant Exchange rate",IF(B.Premiums_Bkdn_DATA!L63=0,0,B.Premiums_Bkdn_DATA!L63/ECO!V63))))</f>
        <v>0</v>
      </c>
      <c r="N65" s="74">
        <f>IF($C$3="National Currency",IF(B.Premiums_Bkdn_DATA!M63=0,0,B.Premiums_Bkdn_DATA!M63),IF($C$3="Current Exchange rate",IF(B.Premiums_Bkdn_DATA!M63=0,0,B.Premiums_Bkdn_DATA!M63/ECO!W28),IF($C$3="Constant Exchange rate",IF(B.Premiums_Bkdn_DATA!M63=0,0,B.Premiums_Bkdn_DATA!M63/ECO!W63))))</f>
        <v>0</v>
      </c>
      <c r="O65" s="74">
        <f>IF($C$3="National Currency",IF(B.Premiums_Bkdn_DATA!N63=0,0,B.Premiums_Bkdn_DATA!N63),IF($C$3="Current Exchange rate",IF(B.Premiums_Bkdn_DATA!N63=0,0,B.Premiums_Bkdn_DATA!N63/ECO!X28),IF($C$3="Constant Exchange rate",IF(B.Premiums_Bkdn_DATA!N63=0,0,B.Premiums_Bkdn_DATA!N63/ECO!X63))))</f>
        <v>0</v>
      </c>
      <c r="P65" s="74">
        <f>IF($C$3="National Currency",IF(B.Premiums_Bkdn_DATA!O63=0,0,B.Premiums_Bkdn_DATA!O63),IF($C$3="Current Exchange rate",IF(B.Premiums_Bkdn_DATA!O63=0,0,B.Premiums_Bkdn_DATA!O63/ECO!Y28),IF($C$3="Constant Exchange rate",IF(B.Premiums_Bkdn_DATA!O63=0,0,B.Premiums_Bkdn_DATA!O63/ECO!Y63))))</f>
        <v>0</v>
      </c>
      <c r="Q65" s="48">
        <f t="shared" si="7"/>
        <v>0</v>
      </c>
      <c r="R65" s="48" t="str">
        <f t="shared" si="8"/>
        <v>-</v>
      </c>
      <c r="S65" s="94" t="str">
        <f t="shared" si="9"/>
        <v>-</v>
      </c>
    </row>
    <row r="66" spans="3:19" ht="15" hidden="1" x14ac:dyDescent="0.25">
      <c r="C66" s="256"/>
      <c r="D66" s="257"/>
      <c r="E66" s="45" t="s">
        <v>19</v>
      </c>
      <c r="F66" s="74">
        <f>IF($C$3="National Currency",IF(B.Premiums_Bkdn_DATA!E64=0,0,B.Premiums_Bkdn_DATA!E64),IF($C$3="Current Exchange rate",IF(B.Premiums_Bkdn_DATA!E64=0,0,B.Premiums_Bkdn_DATA!E64/ECO!O29),IF($C$3="Constant Exchange rate",IF(B.Premiums_Bkdn_DATA!E64=0,0,B.Premiums_Bkdn_DATA!E64/ECO!O64))))</f>
        <v>21</v>
      </c>
      <c r="G66" s="74">
        <f>IF($C$3="National Currency",IF(B.Premiums_Bkdn_DATA!F64=0,0,B.Premiums_Bkdn_DATA!F64),IF($C$3="Current Exchange rate",IF(B.Premiums_Bkdn_DATA!F64=0,0,B.Premiums_Bkdn_DATA!F64/ECO!P29),IF($C$3="Constant Exchange rate",IF(B.Premiums_Bkdn_DATA!F64=0,0,B.Premiums_Bkdn_DATA!F64/ECO!P64))))</f>
        <v>25</v>
      </c>
      <c r="H66" s="74">
        <f>IF($C$3="National Currency",IF(B.Premiums_Bkdn_DATA!G64=0,0,B.Premiums_Bkdn_DATA!G64),IF($C$3="Current Exchange rate",IF(B.Premiums_Bkdn_DATA!G64=0,0,B.Premiums_Bkdn_DATA!G64/ECO!Q29),IF($C$3="Constant Exchange rate",IF(B.Premiums_Bkdn_DATA!G64=0,0,B.Premiums_Bkdn_DATA!G64/ECO!Q64))))</f>
        <v>28</v>
      </c>
      <c r="I66" s="74">
        <f>IF($C$3="National Currency",IF(B.Premiums_Bkdn_DATA!H64=0,0,B.Premiums_Bkdn_DATA!H64),IF($C$3="Current Exchange rate",IF(B.Premiums_Bkdn_DATA!H64=0,0,B.Premiums_Bkdn_DATA!H64/ECO!R29),IF($C$3="Constant Exchange rate",IF(B.Premiums_Bkdn_DATA!H64=0,0,B.Premiums_Bkdn_DATA!H64/ECO!R64))))</f>
        <v>31</v>
      </c>
      <c r="J66" s="74">
        <f>IF($C$3="National Currency",IF(B.Premiums_Bkdn_DATA!I64=0,0,B.Premiums_Bkdn_DATA!I64),IF($C$3="Current Exchange rate",IF(B.Premiums_Bkdn_DATA!I64=0,0,B.Premiums_Bkdn_DATA!I64/ECO!S29),IF($C$3="Constant Exchange rate",IF(B.Premiums_Bkdn_DATA!I64=0,0,B.Premiums_Bkdn_DATA!I64/ECO!S64))))</f>
        <v>40</v>
      </c>
      <c r="K66" s="74">
        <f>IF($C$3="National Currency",IF(B.Premiums_Bkdn_DATA!J64=0,0,B.Premiums_Bkdn_DATA!J64),IF($C$3="Current Exchange rate",IF(B.Premiums_Bkdn_DATA!J64=0,0,B.Premiums_Bkdn_DATA!J64/ECO!T29),IF($C$3="Constant Exchange rate",IF(B.Premiums_Bkdn_DATA!J64=0,0,B.Premiums_Bkdn_DATA!J64/ECO!T64))))</f>
        <v>45</v>
      </c>
      <c r="L66" s="74">
        <f>IF($C$3="National Currency",IF(B.Premiums_Bkdn_DATA!K64=0,0,B.Premiums_Bkdn_DATA!K64),IF($C$3="Current Exchange rate",IF(B.Premiums_Bkdn_DATA!K64=0,0,B.Premiums_Bkdn_DATA!K64/ECO!U29),IF($C$3="Constant Exchange rate",IF(B.Premiums_Bkdn_DATA!K64=0,0,B.Premiums_Bkdn_DATA!K64/ECO!U64))))</f>
        <v>49</v>
      </c>
      <c r="M66" s="74">
        <f>IF($C$3="National Currency",IF(B.Premiums_Bkdn_DATA!L64=0,0,B.Premiums_Bkdn_DATA!L64),IF($C$3="Current Exchange rate",IF(B.Premiums_Bkdn_DATA!L64=0,0,B.Premiums_Bkdn_DATA!L64/ECO!V29),IF($C$3="Constant Exchange rate",IF(B.Premiums_Bkdn_DATA!L64=0,0,B.Premiums_Bkdn_DATA!L64/ECO!V64))))</f>
        <v>39</v>
      </c>
      <c r="N66" s="74">
        <f>IF($C$3="National Currency",IF(B.Premiums_Bkdn_DATA!M64=0,0,B.Premiums_Bkdn_DATA!M64),IF($C$3="Current Exchange rate",IF(B.Premiums_Bkdn_DATA!M64=0,0,B.Premiums_Bkdn_DATA!M64/ECO!W29),IF($C$3="Constant Exchange rate",IF(B.Premiums_Bkdn_DATA!M64=0,0,B.Premiums_Bkdn_DATA!M64/ECO!W64))))</f>
        <v>54</v>
      </c>
      <c r="O66" s="74">
        <f>IF($C$3="National Currency",IF(B.Premiums_Bkdn_DATA!N64=0,0,B.Premiums_Bkdn_DATA!N64),IF($C$3="Current Exchange rate",IF(B.Premiums_Bkdn_DATA!N64=0,0,B.Premiums_Bkdn_DATA!N64/ECO!X29),IF($C$3="Constant Exchange rate",IF(B.Premiums_Bkdn_DATA!N64=0,0,B.Premiums_Bkdn_DATA!N64/ECO!X64))))</f>
        <v>56</v>
      </c>
      <c r="P66" s="74">
        <f>IF($C$3="National Currency",IF(B.Premiums_Bkdn_DATA!O64=0,0,B.Premiums_Bkdn_DATA!O64),IF($C$3="Current Exchange rate",IF(B.Premiums_Bkdn_DATA!O64=0,0,B.Premiums_Bkdn_DATA!O64/ECO!Y29),IF($C$3="Constant Exchange rate",IF(B.Premiums_Bkdn_DATA!O64=0,0,B.Premiums_Bkdn_DATA!O64/ECO!Y64))))</f>
        <v>63</v>
      </c>
      <c r="Q66" s="48">
        <f t="shared" si="7"/>
        <v>5.2482426994783136E-4</v>
      </c>
      <c r="R66" s="48">
        <f t="shared" si="8"/>
        <v>0.125</v>
      </c>
      <c r="S66" s="94">
        <f t="shared" si="9"/>
        <v>1.52</v>
      </c>
    </row>
    <row r="67" spans="3:19" ht="15" hidden="1" x14ac:dyDescent="0.25">
      <c r="C67" s="256"/>
      <c r="D67" s="257"/>
      <c r="E67" s="45" t="s">
        <v>20</v>
      </c>
      <c r="F67" s="74">
        <f>IF($C$3="National Currency",IF(B.Premiums_Bkdn_DATA!E65=0,0,B.Premiums_Bkdn_DATA!E65),IF($C$3="Current Exchange rate",IF(B.Premiums_Bkdn_DATA!E65=0,0,B.Premiums_Bkdn_DATA!E65/ECO!O30),IF($C$3="Constant Exchange rate",IF(B.Premiums_Bkdn_DATA!E65=0,0,B.Premiums_Bkdn_DATA!E65/ECO!O65))))</f>
        <v>22.396129766647697</v>
      </c>
      <c r="G67" s="74">
        <f>IF($C$3="National Currency",IF(B.Premiums_Bkdn_DATA!F65=0,0,B.Premiums_Bkdn_DATA!F65),IF($C$3="Current Exchange rate",IF(B.Premiums_Bkdn_DATA!F65=0,0,B.Premiums_Bkdn_DATA!F65/ECO!P30),IF($C$3="Constant Exchange rate",IF(B.Premiums_Bkdn_DATA!F65=0,0,B.Premiums_Bkdn_DATA!F65/ECO!P65))))</f>
        <v>27.191235059760956</v>
      </c>
      <c r="H67" s="74">
        <f>IF($C$3="National Currency",IF(B.Premiums_Bkdn_DATA!G65=0,0,B.Premiums_Bkdn_DATA!G65),IF($C$3="Current Exchange rate",IF(B.Premiums_Bkdn_DATA!G65=0,0,B.Premiums_Bkdn_DATA!G65/ECO!Q30),IF($C$3="Constant Exchange rate",IF(B.Premiums_Bkdn_DATA!G65=0,0,B.Premiums_Bkdn_DATA!G65/ECO!Q65))))</f>
        <v>34.817871371656231</v>
      </c>
      <c r="I67" s="74">
        <f>IF($C$3="National Currency",IF(B.Premiums_Bkdn_DATA!H65=0,0,B.Premiums_Bkdn_DATA!H65),IF($C$3="Current Exchange rate",IF(B.Premiums_Bkdn_DATA!H65=0,0,B.Premiums_Bkdn_DATA!H65/ECO!R30),IF($C$3="Constant Exchange rate",IF(B.Premiums_Bkdn_DATA!H65=0,0,B.Premiums_Bkdn_DATA!H65/ECO!R65))))</f>
        <v>46.143995446784295</v>
      </c>
      <c r="J67" s="74">
        <f>IF($C$3="National Currency",IF(B.Premiums_Bkdn_DATA!I65=0,0,B.Premiums_Bkdn_DATA!I65),IF($C$3="Current Exchange rate",IF(B.Premiums_Bkdn_DATA!I65=0,0,B.Premiums_Bkdn_DATA!I65/ECO!S30),IF($C$3="Constant Exchange rate",IF(B.Premiums_Bkdn_DATA!I65=0,0,B.Premiums_Bkdn_DATA!I65/ECO!S65))))</f>
        <v>57.043255549231652</v>
      </c>
      <c r="K67" s="74">
        <f>IF($C$3="National Currency",IF(B.Premiums_Bkdn_DATA!J65=0,0,B.Premiums_Bkdn_DATA!J65),IF($C$3="Current Exchange rate",IF(B.Premiums_Bkdn_DATA!J65=0,0,B.Premiums_Bkdn_DATA!J65/ECO!T30),IF($C$3="Constant Exchange rate",IF(B.Premiums_Bkdn_DATA!J65=0,0,B.Premiums_Bkdn_DATA!J65/ECO!T65))))</f>
        <v>44.63574274331247</v>
      </c>
      <c r="L67" s="74">
        <f>IF($C$3="National Currency",IF(B.Premiums_Bkdn_DATA!K65=0,0,B.Premiums_Bkdn_DATA!K65),IF($C$3="Current Exchange rate",IF(B.Premiums_Bkdn_DATA!K65=0,0,B.Premiums_Bkdn_DATA!K65/ECO!U30),IF($C$3="Constant Exchange rate",IF(B.Premiums_Bkdn_DATA!K65=0,0,B.Premiums_Bkdn_DATA!K65/ECO!U65))))</f>
        <v>25.89641434262948</v>
      </c>
      <c r="M67" s="74">
        <f>IF($C$3="National Currency",IF(B.Premiums_Bkdn_DATA!L65=0,0,B.Premiums_Bkdn_DATA!L65),IF($C$3="Current Exchange rate",IF(B.Premiums_Bkdn_DATA!L65=0,0,B.Premiums_Bkdn_DATA!L65/ECO!V30),IF($C$3="Constant Exchange rate",IF(B.Premiums_Bkdn_DATA!L65=0,0,B.Premiums_Bkdn_DATA!L65/ECO!V65))))</f>
        <v>23.022196926579397</v>
      </c>
      <c r="N67" s="74">
        <f>IF($C$3="National Currency",IF(B.Premiums_Bkdn_DATA!M65=0,0,B.Premiums_Bkdn_DATA!M65),IF($C$3="Current Exchange rate",IF(B.Premiums_Bkdn_DATA!M65=0,0,B.Premiums_Bkdn_DATA!M65/ECO!W30),IF($C$3="Constant Exchange rate",IF(B.Premiums_Bkdn_DATA!M65=0,0,B.Premiums_Bkdn_DATA!M65/ECO!W65))))</f>
        <v>29.268639726807059</v>
      </c>
      <c r="O67" s="74">
        <f>IF($C$3="National Currency",IF(B.Premiums_Bkdn_DATA!N65=0,0,B.Premiums_Bkdn_DATA!N65),IF($C$3="Current Exchange rate",IF(B.Premiums_Bkdn_DATA!N65=0,0,B.Premiums_Bkdn_DATA!N65/ECO!Y30),IF($C$3="Constant Exchange rate",IF(B.Premiums_Bkdn_DATA!N65=0,0,B.Premiums_Bkdn_DATA!N65/ECO!Y65))))</f>
        <v>29.1</v>
      </c>
      <c r="P67" s="74">
        <f>IF($C$3="National Currency",IF(B.Premiums_Bkdn_DATA!O65=0,0,B.Premiums_Bkdn_DATA!O65),IF($C$3="Current Exchange rate",IF(B.Premiums_Bkdn_DATA!O65=0,0,B.Premiums_Bkdn_DATA!O65/ECO!Y30),IF($C$3="Constant Exchange rate",IF(B.Premiums_Bkdn_DATA!O65=0,0,B.Premiums_Bkdn_DATA!O65/ECO!Y65))))</f>
        <v>32.15</v>
      </c>
      <c r="Q67" s="48">
        <f t="shared" si="7"/>
        <v>2.6782698855274247E-4</v>
      </c>
      <c r="R67" s="48">
        <f t="shared" si="8"/>
        <v>0.10481099656357373</v>
      </c>
      <c r="S67" s="94">
        <f t="shared" si="9"/>
        <v>0.1823663003663003</v>
      </c>
    </row>
    <row r="68" spans="3:19" ht="15" hidden="1" x14ac:dyDescent="0.25">
      <c r="C68" s="256"/>
      <c r="D68" s="257"/>
      <c r="E68" s="45" t="s">
        <v>21</v>
      </c>
      <c r="F68" s="74">
        <f>IF($C$3="National Currency",IF(B.Premiums_Bkdn_DATA!E66=0,0,B.Premiums_Bkdn_DATA!E66),IF($C$3="Current Exchange rate",IF(B.Premiums_Bkdn_DATA!E66=0,0,B.Premiums_Bkdn_DATA!E66/ECO!O31),IF($C$3="Constant Exchange rate",IF(B.Premiums_Bkdn_DATA!E66=0,0,B.Premiums_Bkdn_DATA!E66/ECO!O66))))</f>
        <v>35.755881667831353</v>
      </c>
      <c r="G68" s="74">
        <f>IF($C$3="National Currency",IF(B.Premiums_Bkdn_DATA!F66=0,0,B.Premiums_Bkdn_DATA!F66),IF($C$3="Current Exchange rate",IF(B.Premiums_Bkdn_DATA!F66=0,0,B.Premiums_Bkdn_DATA!F66/ECO!P31),IF($C$3="Constant Exchange rate",IF(B.Premiums_Bkdn_DATA!F66=0,0,B.Premiums_Bkdn_DATA!F66/ECO!P66))))</f>
        <v>37.75914279058933</v>
      </c>
      <c r="H68" s="74">
        <f>IF($C$3="National Currency",IF(B.Premiums_Bkdn_DATA!G66=0,0,B.Premiums_Bkdn_DATA!G66),IF($C$3="Current Exchange rate",IF(B.Premiums_Bkdn_DATA!G66=0,0,B.Premiums_Bkdn_DATA!G66/ECO!Q31),IF($C$3="Constant Exchange rate",IF(B.Premiums_Bkdn_DATA!G66=0,0,B.Premiums_Bkdn_DATA!G66/ECO!Q66))))</f>
        <v>9.3174935942231532</v>
      </c>
      <c r="I68" s="74">
        <f>IF($C$3="National Currency",IF(B.Premiums_Bkdn_DATA!H66=0,0,B.Premiums_Bkdn_DATA!H66),IF($C$3="Current Exchange rate",IF(B.Premiums_Bkdn_DATA!H66=0,0,B.Premiums_Bkdn_DATA!H66/ECO!R31),IF($C$3="Constant Exchange rate",IF(B.Premiums_Bkdn_DATA!H66=0,0,B.Premiums_Bkdn_DATA!H66/ECO!R66))))</f>
        <v>11.646866992778943</v>
      </c>
      <c r="J68" s="74">
        <f>IF($C$3="National Currency",IF(B.Premiums_Bkdn_DATA!I66=0,0,B.Premiums_Bkdn_DATA!I66),IF($C$3="Current Exchange rate",IF(B.Premiums_Bkdn_DATA!I66=0,0,B.Premiums_Bkdn_DATA!I66/ECO!S31),IF($C$3="Constant Exchange rate",IF(B.Premiums_Bkdn_DATA!I66=0,0,B.Premiums_Bkdn_DATA!I66/ECO!S66))))</f>
        <v>6</v>
      </c>
      <c r="K68" s="74">
        <f>IF($C$3="National Currency",IF(B.Premiums_Bkdn_DATA!J66=0,0,B.Premiums_Bkdn_DATA!J66),IF($C$3="Current Exchange rate",IF(B.Premiums_Bkdn_DATA!J66=0,0,B.Premiums_Bkdn_DATA!J66/ECO!T31),IF($C$3="Constant Exchange rate",IF(B.Premiums_Bkdn_DATA!J66=0,0,B.Premiums_Bkdn_DATA!J66/ECO!T66))))</f>
        <v>6</v>
      </c>
      <c r="L68" s="74">
        <f>IF($C$3="National Currency",IF(B.Premiums_Bkdn_DATA!K66=0,0,B.Premiums_Bkdn_DATA!K66),IF($C$3="Current Exchange rate",IF(B.Premiums_Bkdn_DATA!K66=0,0,B.Premiums_Bkdn_DATA!K66/ECO!U31),IF($C$3="Constant Exchange rate",IF(B.Premiums_Bkdn_DATA!K66=0,0,B.Premiums_Bkdn_DATA!K66/ECO!U66))))</f>
        <v>8</v>
      </c>
      <c r="M68" s="74">
        <f>IF($C$3="National Currency",IF(B.Premiums_Bkdn_DATA!L66=0,0,B.Premiums_Bkdn_DATA!L66),IF($C$3="Current Exchange rate",IF(B.Premiums_Bkdn_DATA!L66=0,0,B.Premiums_Bkdn_DATA!L66/ECO!V31),IF($C$3="Constant Exchange rate",IF(B.Premiums_Bkdn_DATA!L66=0,0,B.Premiums_Bkdn_DATA!L66/ECO!V66))))</f>
        <v>7</v>
      </c>
      <c r="N68" s="74">
        <f>IF($C$3="National Currency",IF(B.Premiums_Bkdn_DATA!M66=0,0,B.Premiums_Bkdn_DATA!M66),IF($C$3="Current Exchange rate",IF(B.Premiums_Bkdn_DATA!M66=0,0,B.Premiums_Bkdn_DATA!M66/ECO!W31),IF($C$3="Constant Exchange rate",IF(B.Premiums_Bkdn_DATA!M66=0,0,B.Premiums_Bkdn_DATA!M66/ECO!W66))))</f>
        <v>6.1</v>
      </c>
      <c r="O68" s="74">
        <f>IF($C$3="National Currency",IF(B.Premiums_Bkdn_DATA!N66=0,0,B.Premiums_Bkdn_DATA!N66),IF($C$3="Current Exchange rate",IF(B.Premiums_Bkdn_DATA!N66=0,0,B.Premiums_Bkdn_DATA!N66/ECO!X31),IF($C$3="Constant Exchange rate",IF(B.Premiums_Bkdn_DATA!N66=0,0,B.Premiums_Bkdn_DATA!N66/ECO!X66))))</f>
        <v>8</v>
      </c>
      <c r="P68" s="74">
        <f>IF($C$3="National Currency",IF(B.Premiums_Bkdn_DATA!O66=0,0,B.Premiums_Bkdn_DATA!O66),IF($C$3="Current Exchange rate",IF(B.Premiums_Bkdn_DATA!O66=0,0,B.Premiums_Bkdn_DATA!O66/ECO!Y31),IF($C$3="Constant Exchange rate",IF(B.Premiums_Bkdn_DATA!O66=0,0,B.Premiums_Bkdn_DATA!O66/ECO!Y66))))</f>
        <v>9</v>
      </c>
      <c r="Q68" s="48">
        <f t="shared" si="7"/>
        <v>7.4974895706833049E-5</v>
      </c>
      <c r="R68" s="48">
        <f t="shared" si="8"/>
        <v>0.125</v>
      </c>
      <c r="S68" s="94">
        <f t="shared" si="9"/>
        <v>-0.7616471314003701</v>
      </c>
    </row>
    <row r="69" spans="3:19" ht="15" hidden="1" x14ac:dyDescent="0.25">
      <c r="C69" s="256"/>
      <c r="D69" s="257"/>
      <c r="E69" s="45" t="s">
        <v>22</v>
      </c>
      <c r="F69" s="74">
        <f>IF($C$3="National Currency",IF(B.Premiums_Bkdn_DATA!E67=0,0,B.Premiums_Bkdn_DATA!E67),IF($C$3="Current Exchange rate",IF(B.Premiums_Bkdn_DATA!E67=0,0,B.Premiums_Bkdn_DATA!E67/ECO!O32),IF($C$3="Constant Exchange rate",IF(B.Premiums_Bkdn_DATA!E67=0,0,B.Premiums_Bkdn_DATA!E67/ECO!O67))))</f>
        <v>7667</v>
      </c>
      <c r="G69" s="74">
        <f>IF($C$3="National Currency",IF(B.Premiums_Bkdn_DATA!F67=0,0,B.Premiums_Bkdn_DATA!F67),IF($C$3="Current Exchange rate",IF(B.Premiums_Bkdn_DATA!F67=0,0,B.Premiums_Bkdn_DATA!F67/ECO!P32),IF($C$3="Constant Exchange rate",IF(B.Premiums_Bkdn_DATA!F67=0,0,B.Premiums_Bkdn_DATA!F67/ECO!P67))))</f>
        <v>7750</v>
      </c>
      <c r="H69" s="74">
        <f>IF($C$3="National Currency",IF(B.Premiums_Bkdn_DATA!G67=0,0,B.Premiums_Bkdn_DATA!G67),IF($C$3="Current Exchange rate",IF(B.Premiums_Bkdn_DATA!G67=0,0,B.Premiums_Bkdn_DATA!G67/ECO!Q32),IF($C$3="Constant Exchange rate",IF(B.Premiums_Bkdn_DATA!G67=0,0,B.Premiums_Bkdn_DATA!G67/ECO!Q67))))</f>
        <v>31463</v>
      </c>
      <c r="I69" s="74">
        <f>IF($C$3="National Currency",IF(B.Premiums_Bkdn_DATA!H67=0,0,B.Premiums_Bkdn_DATA!H67),IF($C$3="Current Exchange rate",IF(B.Premiums_Bkdn_DATA!H67=0,0,B.Premiums_Bkdn_DATA!H67/ECO!R32),IF($C$3="Constant Exchange rate",IF(B.Premiums_Bkdn_DATA!H67=0,0,B.Premiums_Bkdn_DATA!H67/ECO!R67))))</f>
        <v>31964</v>
      </c>
      <c r="J69" s="74">
        <f>IF($C$3="National Currency",IF(B.Premiums_Bkdn_DATA!I67=0,0,B.Premiums_Bkdn_DATA!I67),IF($C$3="Current Exchange rate",IF(B.Premiums_Bkdn_DATA!I67=0,0,B.Premiums_Bkdn_DATA!I67/ECO!S32),IF($C$3="Constant Exchange rate",IF(B.Premiums_Bkdn_DATA!I67=0,0,B.Premiums_Bkdn_DATA!I67/ECO!S67))))</f>
        <v>34862</v>
      </c>
      <c r="K69" s="74">
        <f>IF($C$3="National Currency",IF(B.Premiums_Bkdn_DATA!J67=0,0,B.Premiums_Bkdn_DATA!J67),IF($C$3="Current Exchange rate",IF(B.Premiums_Bkdn_DATA!J67=0,0,B.Premiums_Bkdn_DATA!J67/ECO!T32),IF($C$3="Constant Exchange rate",IF(B.Premiums_Bkdn_DATA!J67=0,0,B.Premiums_Bkdn_DATA!J67/ECO!T67))))</f>
        <v>36531</v>
      </c>
      <c r="L69" s="74">
        <f>IF($C$3="National Currency",IF(B.Premiums_Bkdn_DATA!K67=0,0,B.Premiums_Bkdn_DATA!K67),IF($C$3="Current Exchange rate",IF(B.Premiums_Bkdn_DATA!K67=0,0,B.Premiums_Bkdn_DATA!K67/ECO!U32),IF($C$3="Constant Exchange rate",IF(B.Premiums_Bkdn_DATA!K67=0,0,B.Premiums_Bkdn_DATA!K67/ECO!U67))))</f>
        <v>39387</v>
      </c>
      <c r="M69" s="74">
        <f>IF($C$3="National Currency",IF(B.Premiums_Bkdn_DATA!L67=0,0,B.Premiums_Bkdn_DATA!L67),IF($C$3="Current Exchange rate",IF(B.Premiums_Bkdn_DATA!L67=0,0,B.Premiums_Bkdn_DATA!L67/ECO!V32),IF($C$3="Constant Exchange rate",IF(B.Premiums_Bkdn_DATA!L67=0,0,B.Premiums_Bkdn_DATA!L67/ECO!V67))))</f>
        <v>40465.224999999999</v>
      </c>
      <c r="N69" s="74">
        <f>IF($C$3="National Currency",IF(B.Premiums_Bkdn_DATA!M67=0,0,B.Premiums_Bkdn_DATA!M67),IF($C$3="Current Exchange rate",IF(B.Premiums_Bkdn_DATA!M67=0,0,B.Premiums_Bkdn_DATA!M67/ECO!W32),IF($C$3="Constant Exchange rate",IF(B.Premiums_Bkdn_DATA!M67=0,0,B.Premiums_Bkdn_DATA!M67/ECO!W67))))</f>
        <v>39924</v>
      </c>
      <c r="O69" s="74">
        <f>IF($C$3="National Currency",IF(B.Premiums_Bkdn_DATA!N67=0,0,B.Premiums_Bkdn_DATA!N67),IF($C$3="Current Exchange rate",IF(B.Premiums_Bkdn_DATA!N67=0,0,B.Premiums_Bkdn_DATA!N67/ECO!X32),IF($C$3="Constant Exchange rate",IF(B.Premiums_Bkdn_DATA!N67=0,0,B.Premiums_Bkdn_DATA!N67/ECO!X67))))</f>
        <v>41378.131999999998</v>
      </c>
      <c r="P69" s="74">
        <f>IF($C$3="National Currency",IF(B.Premiums_Bkdn_DATA!O67=0,0,B.Premiums_Bkdn_DATA!O67),IF($C$3="Current Exchange rate",IF(B.Premiums_Bkdn_DATA!O67=0,0,B.Premiums_Bkdn_DATA!O67/ECO!Y32),IF($C$3="Constant Exchange rate",IF(B.Premiums_Bkdn_DATA!O67=0,0,B.Premiums_Bkdn_DATA!O67/ECO!Y67))))</f>
        <v>41493.629000000001</v>
      </c>
      <c r="Q69" s="48">
        <f t="shared" si="7"/>
        <v>0.34566450075255811</v>
      </c>
      <c r="R69" s="48">
        <f t="shared" si="8"/>
        <v>2.7912569856949343E-3</v>
      </c>
      <c r="S69" s="94">
        <f t="shared" si="9"/>
        <v>4.3540166451612903</v>
      </c>
    </row>
    <row r="70" spans="3:19" ht="15" hidden="1" x14ac:dyDescent="0.25">
      <c r="C70" s="256"/>
      <c r="D70" s="257"/>
      <c r="E70" s="45" t="s">
        <v>23</v>
      </c>
      <c r="F70" s="74">
        <f>IF($C$3="National Currency",IF(B.Premiums_Bkdn_DATA!E68=0,0,B.Premiums_Bkdn_DATA!E68),IF($C$3="Current Exchange rate",IF(B.Premiums_Bkdn_DATA!E68=0,0,B.Premiums_Bkdn_DATA!E68/ECO!O33),IF($C$3="Constant Exchange rate",IF(B.Premiums_Bkdn_DATA!E68=0,0,B.Premiums_Bkdn_DATA!E68/ECO!O68))))</f>
        <v>372.92634372926346</v>
      </c>
      <c r="G70" s="74">
        <f>IF($C$3="National Currency",IF(B.Premiums_Bkdn_DATA!F68=0,0,B.Premiums_Bkdn_DATA!F68),IF($C$3="Current Exchange rate",IF(B.Premiums_Bkdn_DATA!F68=0,0,B.Premiums_Bkdn_DATA!F68/ECO!P33),IF($C$3="Constant Exchange rate",IF(B.Premiums_Bkdn_DATA!F68=0,0,B.Premiums_Bkdn_DATA!F68/ECO!P68))))</f>
        <v>429.44038929440393</v>
      </c>
      <c r="H70" s="74">
        <f>IF($C$3="National Currency",IF(B.Premiums_Bkdn_DATA!G68=0,0,B.Premiums_Bkdn_DATA!G68),IF($C$3="Current Exchange rate",IF(B.Premiums_Bkdn_DATA!G68=0,0,B.Premiums_Bkdn_DATA!G68/ECO!Q33),IF($C$3="Constant Exchange rate",IF(B.Premiums_Bkdn_DATA!G68=0,0,B.Premiums_Bkdn_DATA!G68/ECO!Q68))))</f>
        <v>435.41251935412521</v>
      </c>
      <c r="I70" s="74">
        <f>IF($C$3="National Currency",IF(B.Premiums_Bkdn_DATA!H68=0,0,B.Premiums_Bkdn_DATA!H68),IF($C$3="Current Exchange rate",IF(B.Premiums_Bkdn_DATA!H68=0,0,B.Premiums_Bkdn_DATA!H68/ECO!R33),IF($C$3="Constant Exchange rate",IF(B.Premiums_Bkdn_DATA!H68=0,0,B.Premiums_Bkdn_DATA!H68/ECO!R68))))</f>
        <v>440.0575094005751</v>
      </c>
      <c r="J70" s="74">
        <f>IF($C$3="National Currency",IF(B.Premiums_Bkdn_DATA!I68=0,0,B.Premiums_Bkdn_DATA!I68),IF($C$3="Current Exchange rate",IF(B.Premiums_Bkdn_DATA!I68=0,0,B.Premiums_Bkdn_DATA!I68/ECO!S33),IF($C$3="Constant Exchange rate",IF(B.Premiums_Bkdn_DATA!I68=0,0,B.Premiums_Bkdn_DATA!I68/ECO!S68))))</f>
        <v>483.63193983631942</v>
      </c>
      <c r="K70" s="74">
        <f>IF($C$3="National Currency",IF(B.Premiums_Bkdn_DATA!J68=0,0,B.Premiums_Bkdn_DATA!J68),IF($C$3="Current Exchange rate",IF(B.Premiums_Bkdn_DATA!J68=0,0,B.Premiums_Bkdn_DATA!J68/ECO!T33),IF($C$3="Constant Exchange rate",IF(B.Premiums_Bkdn_DATA!J68=0,0,B.Premiums_Bkdn_DATA!J68/ECO!T68))))</f>
        <v>493.80667993806679</v>
      </c>
      <c r="L70" s="74">
        <f>IF($C$3="National Currency",IF(B.Premiums_Bkdn_DATA!K68=0,0,B.Premiums_Bkdn_DATA!K68),IF($C$3="Current Exchange rate",IF(B.Premiums_Bkdn_DATA!K68=0,0,B.Premiums_Bkdn_DATA!K68/ECO!U33),IF($C$3="Constant Exchange rate",IF(B.Premiums_Bkdn_DATA!K68=0,0,B.Premiums_Bkdn_DATA!K68/ECO!U68))))</f>
        <v>521.01305021013047</v>
      </c>
      <c r="M70" s="74">
        <f>IF($C$3="National Currency",IF(B.Premiums_Bkdn_DATA!L68=0,0,B.Premiums_Bkdn_DATA!L68),IF($C$3="Current Exchange rate",IF(B.Premiums_Bkdn_DATA!L68=0,0,B.Premiums_Bkdn_DATA!L68/ECO!V33),IF($C$3="Constant Exchange rate",IF(B.Premiums_Bkdn_DATA!L68=0,0,B.Premiums_Bkdn_DATA!L68/ECO!V68))))</f>
        <v>542.35788542357886</v>
      </c>
      <c r="N70" s="74">
        <f>IF($C$3="National Currency",IF(B.Premiums_Bkdn_DATA!M68=0,0,B.Premiums_Bkdn_DATA!M68),IF($C$3="Current Exchange rate",IF(B.Premiums_Bkdn_DATA!M68=0,0,B.Premiums_Bkdn_DATA!M68/ECO!W33),IF($C$3="Constant Exchange rate",IF(B.Premiums_Bkdn_DATA!M68=0,0,B.Premiums_Bkdn_DATA!M68/ECO!W68))))</f>
        <v>581.95089581950901</v>
      </c>
      <c r="O70" s="74">
        <f>IF($C$3="National Currency",IF(B.Premiums_Bkdn_DATA!N68=0,0,B.Premiums_Bkdn_DATA!N68),IF($C$3="Current Exchange rate",IF(B.Premiums_Bkdn_DATA!N68=0,0,B.Premiums_Bkdn_DATA!N68/ECO!X33),IF($C$3="Constant Exchange rate",IF(B.Premiums_Bkdn_DATA!N68=0,0,B.Premiums_Bkdn_DATA!N68/ECO!X68))))</f>
        <v>625.08294625082942</v>
      </c>
      <c r="P70" s="74">
        <f>IF($C$3="National Currency",IF(B.Premiums_Bkdn_DATA!O68=0,0,B.Premiums_Bkdn_DATA!O68),IF($C$3="Current Exchange rate",IF(B.Premiums_Bkdn_DATA!O68=0,0,B.Premiums_Bkdn_DATA!O68/ECO!Y33),IF($C$3="Constant Exchange rate",IF(B.Premiums_Bkdn_DATA!O68=0,0,B.Premiums_Bkdn_DATA!O68/ECO!Y68))))</f>
        <v>664.70758681707593</v>
      </c>
      <c r="Q70" s="48">
        <f t="shared" si="7"/>
        <v>5.5373757774612158E-3</v>
      </c>
      <c r="R70" s="48">
        <f t="shared" si="8"/>
        <v>6.3391012031139615E-2</v>
      </c>
      <c r="S70" s="94">
        <f t="shared" si="9"/>
        <v>0.54784599536440903</v>
      </c>
    </row>
    <row r="71" spans="3:19" ht="15" hidden="1" x14ac:dyDescent="0.25">
      <c r="C71" s="256"/>
      <c r="D71" s="257"/>
      <c r="E71" s="45" t="s">
        <v>24</v>
      </c>
      <c r="F71" s="74">
        <f>IF($C$3="National Currency",IF(B.Premiums_Bkdn_DATA!E69=0,0,B.Premiums_Bkdn_DATA!E69),IF($C$3="Current Exchange rate",IF(B.Premiums_Bkdn_DATA!E69=0,0,B.Premiums_Bkdn_DATA!E69/ECO!O34),IF($C$3="Constant Exchange rate",IF(B.Premiums_Bkdn_DATA!E69=0,0,B.Premiums_Bkdn_DATA!E69/ECO!O69))))</f>
        <v>34.16643265000468</v>
      </c>
      <c r="G71" s="74">
        <f>IF($C$3="National Currency",IF(B.Premiums_Bkdn_DATA!F69=0,0,B.Premiums_Bkdn_DATA!F69),IF($C$3="Current Exchange rate",IF(B.Premiums_Bkdn_DATA!F69=0,0,B.Premiums_Bkdn_DATA!F69/ECO!P34),IF($C$3="Constant Exchange rate",IF(B.Premiums_Bkdn_DATA!F69=0,0,B.Premiums_Bkdn_DATA!F69/ECO!P69))))</f>
        <v>36.272582607881681</v>
      </c>
      <c r="H71" s="74">
        <f>IF($C$3="National Currency",IF(B.Premiums_Bkdn_DATA!G69=0,0,B.Premiums_Bkdn_DATA!G69),IF($C$3="Current Exchange rate",IF(B.Premiums_Bkdn_DATA!G69=0,0,B.Premiums_Bkdn_DATA!G69/ECO!Q34),IF($C$3="Constant Exchange rate",IF(B.Premiums_Bkdn_DATA!G69=0,0,B.Premiums_Bkdn_DATA!G69/ECO!Q69))))</f>
        <v>39.314799213704013</v>
      </c>
      <c r="I71" s="74">
        <f>IF($C$3="National Currency",IF(B.Premiums_Bkdn_DATA!H69=0,0,B.Premiums_Bkdn_DATA!H69),IF($C$3="Current Exchange rate",IF(B.Premiums_Bkdn_DATA!H69=0,0,B.Premiums_Bkdn_DATA!H69/ECO!R34),IF($C$3="Constant Exchange rate",IF(B.Premiums_Bkdn_DATA!H69=0,0,B.Premiums_Bkdn_DATA!H69/ECO!R69))))</f>
        <v>46.569315735280348</v>
      </c>
      <c r="J71" s="74">
        <f>IF($C$3="National Currency",IF(B.Premiums_Bkdn_DATA!I69=0,0,B.Premiums_Bkdn_DATA!I69),IF($C$3="Current Exchange rate",IF(B.Premiums_Bkdn_DATA!I69=0,0,B.Premiums_Bkdn_DATA!I69/ECO!S34),IF($C$3="Constant Exchange rate",IF(B.Premiums_Bkdn_DATA!I69=0,0,B.Premiums_Bkdn_DATA!I69/ECO!S69))))</f>
        <v>69.268931947954698</v>
      </c>
      <c r="K71" s="74">
        <f>IF($C$3="National Currency",IF(B.Premiums_Bkdn_DATA!J69=0,0,B.Premiums_Bkdn_DATA!J69),IF($C$3="Current Exchange rate",IF(B.Premiums_Bkdn_DATA!J69=0,0,B.Premiums_Bkdn_DATA!J69/ECO!T34),IF($C$3="Constant Exchange rate",IF(B.Premiums_Bkdn_DATA!J69=0,0,B.Premiums_Bkdn_DATA!J69/ECO!T69))))</f>
        <v>64.58859870822802</v>
      </c>
      <c r="L71" s="74">
        <f>IF($C$3="National Currency",IF(B.Premiums_Bkdn_DATA!K69=0,0,B.Premiums_Bkdn_DATA!K69),IF($C$3="Current Exchange rate",IF(B.Premiums_Bkdn_DATA!K69=0,0,B.Premiums_Bkdn_DATA!K69/ECO!U34),IF($C$3="Constant Exchange rate",IF(B.Premiums_Bkdn_DATA!K69=0,0,B.Premiums_Bkdn_DATA!K69/ECO!U69))))</f>
        <v>80.50173172329869</v>
      </c>
      <c r="M71" s="74">
        <f>IF($C$3="National Currency",IF(B.Premiums_Bkdn_DATA!L69=0,0,B.Premiums_Bkdn_DATA!L69),IF($C$3="Current Exchange rate",IF(B.Premiums_Bkdn_DATA!L69=0,0,B.Premiums_Bkdn_DATA!L69/ECO!V34),IF($C$3="Constant Exchange rate",IF(B.Premiums_Bkdn_DATA!L69=0,0,B.Premiums_Bkdn_DATA!L69/ECO!V69))))</f>
        <v>102.03126462604138</v>
      </c>
      <c r="N71" s="74">
        <f>IF($C$3="National Currency",IF(B.Premiums_Bkdn_DATA!M69=0,0,B.Premiums_Bkdn_DATA!M69),IF($C$3="Current Exchange rate",IF(B.Premiums_Bkdn_DATA!M69=0,0,B.Premiums_Bkdn_DATA!M69/ECO!W34),IF($C$3="Constant Exchange rate",IF(B.Premiums_Bkdn_DATA!M69=0,0,B.Premiums_Bkdn_DATA!M69/ECO!W69))))</f>
        <v>120.05054759898904</v>
      </c>
      <c r="O71" s="74">
        <f>IF($C$3="National Currency",IF(B.Premiums_Bkdn_DATA!N69=0,0,B.Premiums_Bkdn_DATA!N69),IF($C$3="Current Exchange rate",IF(B.Premiums_Bkdn_DATA!N69=0,0,B.Premiums_Bkdn_DATA!N69/ECO!X34),IF($C$3="Constant Exchange rate",IF(B.Premiums_Bkdn_DATA!N69=0,0,B.Premiums_Bkdn_DATA!N69/ECO!X69))))</f>
        <v>143.21819713563605</v>
      </c>
      <c r="P71" s="74">
        <f>IF($C$3="National Currency",IF(B.Premiums_Bkdn_DATA!O69=0,0,B.Premiums_Bkdn_DATA!O69),IF($C$3="Current Exchange rate",IF(B.Premiums_Bkdn_DATA!O69=0,0,B.Premiums_Bkdn_DATA!O69/ECO!Y34),IF($C$3="Constant Exchange rate",IF(B.Premiums_Bkdn_DATA!O69=0,0,B.Premiums_Bkdn_DATA!O69/ECO!Y69))))</f>
        <v>153.51493026303473</v>
      </c>
      <c r="Q71" s="48">
        <f t="shared" si="7"/>
        <v>1.2788628762125307E-3</v>
      </c>
      <c r="R71" s="48">
        <f t="shared" si="8"/>
        <v>7.1895424836601496E-2</v>
      </c>
      <c r="S71" s="94">
        <f t="shared" si="9"/>
        <v>3.2322580645161292</v>
      </c>
    </row>
    <row r="72" spans="3:19" ht="15" hidden="1" x14ac:dyDescent="0.25">
      <c r="C72" s="256"/>
      <c r="D72" s="257"/>
      <c r="E72" s="45" t="s">
        <v>25</v>
      </c>
      <c r="F72" s="74">
        <f>IF($C$3="National Currency",IF(B.Premiums_Bkdn_DATA!E70=0,0,B.Premiums_Bkdn_DATA!E70),IF($C$3="Current Exchange rate",IF(B.Premiums_Bkdn_DATA!E70=0,0,B.Premiums_Bkdn_DATA!E70/ECO!O35),IF($C$3="Constant Exchange rate",IF(B.Premiums_Bkdn_DATA!E70=0,0,B.Premiums_Bkdn_DATA!E70/ECO!O70))))</f>
        <v>345.66850035393941</v>
      </c>
      <c r="G72" s="74">
        <f>IF($C$3="National Currency",IF(B.Premiums_Bkdn_DATA!F70=0,0,B.Premiums_Bkdn_DATA!F70),IF($C$3="Current Exchange rate",IF(B.Premiums_Bkdn_DATA!F70=0,0,B.Premiums_Bkdn_DATA!F70/ECO!P35),IF($C$3="Constant Exchange rate",IF(B.Premiums_Bkdn_DATA!F70=0,0,B.Premiums_Bkdn_DATA!F70/ECO!P70))))</f>
        <v>372.43443601000007</v>
      </c>
      <c r="H72" s="74">
        <f>IF($C$3="National Currency",IF(B.Premiums_Bkdn_DATA!G70=0,0,B.Premiums_Bkdn_DATA!G70),IF($C$3="Current Exchange rate",IF(B.Premiums_Bkdn_DATA!G70=0,0,B.Premiums_Bkdn_DATA!G70/ECO!Q35),IF($C$3="Constant Exchange rate",IF(B.Premiums_Bkdn_DATA!G70=0,0,B.Premiums_Bkdn_DATA!G70/ECO!Q70))))</f>
        <v>408.43207713999999</v>
      </c>
      <c r="I72" s="74">
        <f>IF($C$3="National Currency",IF(B.Premiums_Bkdn_DATA!H70=0,0,B.Premiums_Bkdn_DATA!H70),IF($C$3="Current Exchange rate",IF(B.Premiums_Bkdn_DATA!H70=0,0,B.Premiums_Bkdn_DATA!H70/ECO!R35),IF($C$3="Constant Exchange rate",IF(B.Premiums_Bkdn_DATA!H70=0,0,B.Premiums_Bkdn_DATA!H70/ECO!R70))))</f>
        <v>439.14510147999999</v>
      </c>
      <c r="J72" s="74">
        <f>IF($C$3="National Currency",IF(B.Premiums_Bkdn_DATA!I70=0,0,B.Premiums_Bkdn_DATA!I70),IF($C$3="Current Exchange rate",IF(B.Premiums_Bkdn_DATA!I70=0,0,B.Premiums_Bkdn_DATA!I70/ECO!S35),IF($C$3="Constant Exchange rate",IF(B.Premiums_Bkdn_DATA!I70=0,0,B.Premiums_Bkdn_DATA!I70/ECO!S70))))</f>
        <v>471.65712635</v>
      </c>
      <c r="K72" s="74">
        <f>IF($C$3="National Currency",IF(B.Premiums_Bkdn_DATA!J70=0,0,B.Premiums_Bkdn_DATA!J70),IF($C$3="Current Exchange rate",IF(B.Premiums_Bkdn_DATA!J70=0,0,B.Premiums_Bkdn_DATA!J70/ECO!T35),IF($C$3="Constant Exchange rate",IF(B.Premiums_Bkdn_DATA!J70=0,0,B.Premiums_Bkdn_DATA!J70/ECO!T70))))</f>
        <v>487.80060124999994</v>
      </c>
      <c r="L72" s="74">
        <f>IF($C$3="National Currency",IF(B.Premiums_Bkdn_DATA!K70=0,0,B.Premiums_Bkdn_DATA!K70),IF($C$3="Current Exchange rate",IF(B.Premiums_Bkdn_DATA!K70=0,0,B.Premiums_Bkdn_DATA!K70/ECO!U35),IF($C$3="Constant Exchange rate",IF(B.Premiums_Bkdn_DATA!K70=0,0,B.Premiums_Bkdn_DATA!K70/ECO!U70))))</f>
        <v>519.49274718000004</v>
      </c>
      <c r="M72" s="74">
        <f>IF($C$3="National Currency",IF(B.Premiums_Bkdn_DATA!L70=0,0,B.Premiums_Bkdn_DATA!L70),IF($C$3="Current Exchange rate",IF(B.Premiums_Bkdn_DATA!L70=0,0,B.Premiums_Bkdn_DATA!L70/ECO!V35),IF($C$3="Constant Exchange rate",IF(B.Premiums_Bkdn_DATA!L70=0,0,B.Premiums_Bkdn_DATA!L70/ECO!V70))))</f>
        <v>529.03854854999986</v>
      </c>
      <c r="N72" s="74">
        <f>IF($C$3="National Currency",IF(B.Premiums_Bkdn_DATA!M70=0,0,B.Premiums_Bkdn_DATA!M70),IF($C$3="Current Exchange rate",IF(B.Premiums_Bkdn_DATA!M70=0,0,B.Premiums_Bkdn_DATA!M70/ECO!W35),IF($C$3="Constant Exchange rate",IF(B.Premiums_Bkdn_DATA!M70=0,0,B.Premiums_Bkdn_DATA!M70/ECO!W70))))</f>
        <v>541.70068809999987</v>
      </c>
      <c r="O72" s="74">
        <f>IF($C$3="National Currency",IF(B.Premiums_Bkdn_DATA!N70=0,0,B.Premiums_Bkdn_DATA!N70),IF($C$3="Current Exchange rate",IF(B.Premiums_Bkdn_DATA!N70=0,0,B.Premiums_Bkdn_DATA!N70/ECO!X35),IF($C$3="Constant Exchange rate",IF(B.Premiums_Bkdn_DATA!N70=0,0,B.Premiums_Bkdn_DATA!N70/ECO!X70))))</f>
        <v>557.88829858000008</v>
      </c>
      <c r="P72" s="74">
        <f>IF($C$3="National Currency",IF(B.Premiums_Bkdn_DATA!O70=0,0,B.Premiums_Bkdn_DATA!O70),IF($C$3="Current Exchange rate",IF(B.Premiums_Bkdn_DATA!O70=0,0,B.Premiums_Bkdn_DATA!O70/ECO!Y35),IF($C$3="Constant Exchange rate",IF(B.Premiums_Bkdn_DATA!O70=0,0,B.Premiums_Bkdn_DATA!O70/ECO!Y70))))</f>
        <v>574.34835503000011</v>
      </c>
      <c r="Q72" s="48">
        <f t="shared" si="7"/>
        <v>4.7846342241961532E-3</v>
      </c>
      <c r="R72" s="48">
        <f t="shared" si="8"/>
        <v>2.9504215255806487E-2</v>
      </c>
      <c r="S72" s="94">
        <f t="shared" si="9"/>
        <v>0.54214621285604903</v>
      </c>
    </row>
    <row r="73" spans="3:19" ht="15" hidden="1" x14ac:dyDescent="0.25">
      <c r="C73" s="256"/>
      <c r="D73" s="257"/>
      <c r="E73" s="45" t="s">
        <v>26</v>
      </c>
      <c r="F73" s="74">
        <f>IF($C$3="National Currency",IF(B.Premiums_Bkdn_DATA!E71=0,0,B.Premiums_Bkdn_DATA!E71),IF($C$3="Current Exchange rate",IF(B.Premiums_Bkdn_DATA!E71=0,0,B.Premiums_Bkdn_DATA!E71/ECO!O36),IF($C$3="Constant Exchange rate",IF(B.Premiums_Bkdn_DATA!E71=0,0,B.Premiums_Bkdn_DATA!E71/ECO!O71))))</f>
        <v>2.5372606554825112</v>
      </c>
      <c r="G73" s="74">
        <f>IF($C$3="National Currency",IF(B.Premiums_Bkdn_DATA!F71=0,0,B.Premiums_Bkdn_DATA!F71),IF($C$3="Current Exchange rate",IF(B.Premiums_Bkdn_DATA!F71=0,0,B.Premiums_Bkdn_DATA!F71/ECO!P36),IF($C$3="Constant Exchange rate",IF(B.Premiums_Bkdn_DATA!F71=0,0,B.Premiums_Bkdn_DATA!F71/ECO!P71))))</f>
        <v>2.8992680177567594</v>
      </c>
      <c r="H73" s="74">
        <f>IF($C$3="National Currency",IF(B.Premiums_Bkdn_DATA!G71=0,0,B.Premiums_Bkdn_DATA!G71),IF($C$3="Current Exchange rate",IF(B.Premiums_Bkdn_DATA!G71=0,0,B.Premiums_Bkdn_DATA!G71/ECO!Q36),IF($C$3="Constant Exchange rate",IF(B.Premiums_Bkdn_DATA!G71=0,0,B.Premiums_Bkdn_DATA!G71/ECO!Q71))))</f>
        <v>6.9086285357365931</v>
      </c>
      <c r="I73" s="74">
        <f>IF($C$3="National Currency",IF(B.Premiums_Bkdn_DATA!H71=0,0,B.Premiums_Bkdn_DATA!H71),IF($C$3="Current Exchange rate",IF(B.Premiums_Bkdn_DATA!H71=0,0,B.Premiums_Bkdn_DATA!H71/ECO!R36),IF($C$3="Constant Exchange rate",IF(B.Premiums_Bkdn_DATA!H71=0,0,B.Premiums_Bkdn_DATA!H71/ECO!R71))))</f>
        <v>6.2483269385205675</v>
      </c>
      <c r="J73" s="74">
        <f>IF($C$3="National Currency",IF(B.Premiums_Bkdn_DATA!I71=0,0,B.Premiums_Bkdn_DATA!I71),IF($C$3="Current Exchange rate",IF(B.Premiums_Bkdn_DATA!I71=0,0,B.Premiums_Bkdn_DATA!I71/ECO!S36),IF($C$3="Constant Exchange rate",IF(B.Premiums_Bkdn_DATA!I71=0,0,B.Premiums_Bkdn_DATA!I71/ECO!S71))))</f>
        <v>6.2460961898813236</v>
      </c>
      <c r="K73" s="74">
        <f>IF($C$3="National Currency",IF(B.Premiums_Bkdn_DATA!J71=0,0,B.Premiums_Bkdn_DATA!J71),IF($C$3="Current Exchange rate",IF(B.Premiums_Bkdn_DATA!J71=0,0,B.Premiums_Bkdn_DATA!J71/ECO!T36),IF($C$3="Constant Exchange rate",IF(B.Premiums_Bkdn_DATA!J71=0,0,B.Premiums_Bkdn_DATA!J71/ECO!T71))))</f>
        <v>5.3537967341839918</v>
      </c>
      <c r="L73" s="74">
        <f>IF($C$3="National Currency",IF(B.Premiums_Bkdn_DATA!K71=0,0,B.Premiums_Bkdn_DATA!K71),IF($C$3="Current Exchange rate",IF(B.Premiums_Bkdn_DATA!K71=0,0,B.Premiums_Bkdn_DATA!K71/ECO!U36),IF($C$3="Constant Exchange rate",IF(B.Premiums_Bkdn_DATA!K71=0,0,B.Premiums_Bkdn_DATA!K71/ECO!U71))))</f>
        <v>4.7336486124743464</v>
      </c>
      <c r="M73" s="74">
        <f>IF($C$3="National Currency",IF(B.Premiums_Bkdn_DATA!L71=0,0,B.Premiums_Bkdn_DATA!L71),IF($C$3="Current Exchange rate",IF(B.Premiums_Bkdn_DATA!L71=0,0,B.Premiums_Bkdn_DATA!L71/ECO!V36),IF($C$3="Constant Exchange rate",IF(B.Premiums_Bkdn_DATA!L71=0,0,B.Premiums_Bkdn_DATA!L71/ECO!V71))))</f>
        <v>6.2460961898813236</v>
      </c>
      <c r="N73" s="74">
        <f>IF($C$3="National Currency",IF(B.Premiums_Bkdn_DATA!M71=0,0,B.Premiums_Bkdn_DATA!M71),IF($C$3="Current Exchange rate",IF(B.Premiums_Bkdn_DATA!M71=0,0,B.Premiums_Bkdn_DATA!M71/ECO!W36),IF($C$3="Constant Exchange rate",IF(B.Premiums_Bkdn_DATA!M71=0,0,B.Premiums_Bkdn_DATA!M71/ECO!W71))))</f>
        <v>9.3691442848219868</v>
      </c>
      <c r="O73" s="74">
        <f>IF($C$3="National Currency",IF(B.Premiums_Bkdn_DATA!N71=0,0,B.Premiums_Bkdn_DATA!N71),IF($C$3="Current Exchange rate",IF(B.Premiums_Bkdn_DATA!N71=0,0,B.Premiums_Bkdn_DATA!N71/ECO!X36),IF($C$3="Constant Exchange rate",IF(B.Premiums_Bkdn_DATA!N71=0,0,B.Premiums_Bkdn_DATA!N71/ECO!X71))))</f>
        <v>11.265280628178816</v>
      </c>
      <c r="P73" s="74">
        <f>IF($C$3="National Currency",IF(B.Premiums_Bkdn_DATA!O71=0,0,B.Premiums_Bkdn_DATA!O71),IF($C$3="Current Exchange rate",IF(B.Premiums_Bkdn_DATA!O71=0,0,B.Premiums_Bkdn_DATA!O71/ECO!Y36),IF($C$3="Constant Exchange rate",IF(B.Premiums_Bkdn_DATA!O71=0,0,B.Premiums_Bkdn_DATA!O71/ECO!Y71))))</f>
        <v>8.4099223699473544</v>
      </c>
      <c r="Q73" s="48">
        <f t="shared" si="7"/>
        <v>7.005922806548501E-5</v>
      </c>
      <c r="R73" s="48">
        <f t="shared" si="8"/>
        <v>-0.25346534653465347</v>
      </c>
      <c r="S73" s="94">
        <f t="shared" si="9"/>
        <v>1.9007053913057459</v>
      </c>
    </row>
    <row r="74" spans="3:19" ht="15" hidden="1" x14ac:dyDescent="0.25">
      <c r="C74" s="256"/>
      <c r="D74" s="257"/>
      <c r="E74" s="45" t="s">
        <v>27</v>
      </c>
      <c r="F74" s="74">
        <f>IF($C$3="National Currency",IF(B.Premiums_Bkdn_DATA!E72=0,0,B.Premiums_Bkdn_DATA!E72),IF($C$3="Current Exchange rate",IF(B.Premiums_Bkdn_DATA!E72=0,0,B.Premiums_Bkdn_DATA!E72/ECO!O37),IF($C$3="Constant Exchange rate",IF(B.Premiums_Bkdn_DATA!E72=0,0,B.Premiums_Bkdn_DATA!E72/ECO!O72))))</f>
        <v>1412.0089428297667</v>
      </c>
      <c r="G74" s="74">
        <f>IF($C$3="National Currency",IF(B.Premiums_Bkdn_DATA!F72=0,0,B.Premiums_Bkdn_DATA!F72),IF($C$3="Current Exchange rate",IF(B.Premiums_Bkdn_DATA!F72=0,0,B.Premiums_Bkdn_DATA!F72/ECO!P37),IF($C$3="Constant Exchange rate",IF(B.Premiums_Bkdn_DATA!F72=0,0,B.Premiums_Bkdn_DATA!F72/ECO!P72))))</f>
        <v>1484.5097412967102</v>
      </c>
      <c r="H74" s="74">
        <f>IF($C$3="National Currency",IF(B.Premiums_Bkdn_DATA!G72=0,0,B.Premiums_Bkdn_DATA!G72),IF($C$3="Current Exchange rate",IF(B.Premiums_Bkdn_DATA!G72=0,0,B.Premiums_Bkdn_DATA!G72/ECO!Q37),IF($C$3="Constant Exchange rate",IF(B.Premiums_Bkdn_DATA!G72=0,0,B.Premiums_Bkdn_DATA!G72/ECO!Q72))))</f>
        <v>1588.736292984137</v>
      </c>
      <c r="I74" s="74">
        <f>IF($C$3="National Currency",IF(B.Premiums_Bkdn_DATA!H72=0,0,B.Premiums_Bkdn_DATA!H72),IF($C$3="Current Exchange rate",IF(B.Premiums_Bkdn_DATA!H72=0,0,B.Premiums_Bkdn_DATA!H72/ECO!R37),IF($C$3="Constant Exchange rate",IF(B.Premiums_Bkdn_DATA!H72=0,0,B.Premiums_Bkdn_DATA!H72/ECO!R72))))</f>
        <v>1657.830299158948</v>
      </c>
      <c r="J74" s="74">
        <f>IF($C$3="National Currency",IF(B.Premiums_Bkdn_DATA!I72=0,0,B.Premiums_Bkdn_DATA!I72),IF($C$3="Current Exchange rate",IF(B.Premiums_Bkdn_DATA!I72=0,0,B.Premiums_Bkdn_DATA!I72/ECO!S37),IF($C$3="Constant Exchange rate",IF(B.Premiums_Bkdn_DATA!I72=0,0,B.Premiums_Bkdn_DATA!I72/ECO!S72))))</f>
        <v>1819.9723198126262</v>
      </c>
      <c r="K74" s="74">
        <f>IF($C$3="National Currency",IF(B.Premiums_Bkdn_DATA!J72=0,0,B.Premiums_Bkdn_DATA!J72),IF($C$3="Current Exchange rate",IF(B.Premiums_Bkdn_DATA!J72=0,0,B.Premiums_Bkdn_DATA!J72/ECO!T37),IF($C$3="Constant Exchange rate",IF(B.Premiums_Bkdn_DATA!J72=0,0,B.Premiums_Bkdn_DATA!J72/ECO!T72))))</f>
        <v>657.61737464068983</v>
      </c>
      <c r="L74" s="74">
        <f>IF($C$3="National Currency",IF(B.Premiums_Bkdn_DATA!K72=0,0,B.Premiums_Bkdn_DATA!K72),IF($C$3="Current Exchange rate",IF(B.Premiums_Bkdn_DATA!K72=0,0,B.Premiums_Bkdn_DATA!K72/ECO!U37),IF($C$3="Constant Exchange rate",IF(B.Premiums_Bkdn_DATA!K72=0,0,B.Premiums_Bkdn_DATA!K72/ECO!U72))))</f>
        <v>654.84935590333225</v>
      </c>
      <c r="M74" s="74">
        <f>IF($C$3="National Currency",IF(B.Premiums_Bkdn_DATA!L72=0,0,B.Premiums_Bkdn_DATA!L72),IF($C$3="Current Exchange rate",IF(B.Premiums_Bkdn_DATA!L72=0,0,B.Premiums_Bkdn_DATA!L72/ECO!V37),IF($C$3="Constant Exchange rate",IF(B.Premiums_Bkdn_DATA!L72=0,0,B.Premiums_Bkdn_DATA!L72/ECO!V72))))</f>
        <v>660.91770467369315</v>
      </c>
      <c r="N74" s="74">
        <f>IF($C$3="National Currency",IF(B.Premiums_Bkdn_DATA!M72=0,0,B.Premiums_Bkdn_DATA!M72),IF($C$3="Current Exchange rate",IF(B.Premiums_Bkdn_DATA!M72=0,0,B.Premiums_Bkdn_DATA!M72/ECO!W37),IF($C$3="Constant Exchange rate",IF(B.Premiums_Bkdn_DATA!M72=0,0,B.Premiums_Bkdn_DATA!M72/ECO!W72))))</f>
        <v>-1106.4622591291386</v>
      </c>
      <c r="O74" s="74">
        <f>IF($C$3="National Currency",IF(B.Premiums_Bkdn_DATA!N72=0,0,B.Premiums_Bkdn_DATA!N72),IF($C$3="Current Exchange rate",IF(B.Premiums_Bkdn_DATA!N72=0,0,B.Premiums_Bkdn_DATA!N72/ECO!X37),IF($C$3="Constant Exchange rate",IF(B.Premiums_Bkdn_DATA!N72=0,0,B.Premiums_Bkdn_DATA!N72/ECO!X72))))</f>
        <v>-406.89875439156816</v>
      </c>
      <c r="P74" s="74">
        <f>IF($C$3="National Currency",IF(B.Premiums_Bkdn_DATA!O72=0,0,B.Premiums_Bkdn_DATA!O72),IF($C$3="Current Exchange rate",IF(B.Premiums_Bkdn_DATA!O72=0,0,B.Premiums_Bkdn_DATA!O72/ECO!Y37),IF($C$3="Constant Exchange rate",IF(B.Premiums_Bkdn_DATA!O72=0,0,B.Premiums_Bkdn_DATA!O72/ECO!Y72))))</f>
        <v>108.9108910891089</v>
      </c>
      <c r="Q74" s="48">
        <f t="shared" si="7"/>
        <v>9.0728696674935471E-4</v>
      </c>
      <c r="R74" s="48">
        <f>IF(OR(P74=0, O74=0),"-",P74/O74-1)</f>
        <v>-1.2676609105180534</v>
      </c>
      <c r="S74" s="94">
        <f t="shared" si="9"/>
        <v>-0.92663511187607572</v>
      </c>
    </row>
    <row r="75" spans="3:19" ht="15" hidden="1" x14ac:dyDescent="0.25">
      <c r="C75" s="256"/>
      <c r="D75" s="257"/>
      <c r="E75" s="45" t="s">
        <v>28</v>
      </c>
      <c r="F75" s="74">
        <f>IF($C$3="National Currency",IF(B.Premiums_Bkdn_DATA!E73=0,0,B.Premiums_Bkdn_DATA!E73),IF($C$3="Current Exchange rate",IF(B.Premiums_Bkdn_DATA!E73=0,0,B.Premiums_Bkdn_DATA!E73/ECO!O38),IF($C$3="Constant Exchange rate",IF(B.Premiums_Bkdn_DATA!E73=0,0,B.Premiums_Bkdn_DATA!E73/ECO!O73))))</f>
        <v>288.0654314805542</v>
      </c>
      <c r="G75" s="74">
        <f>IF($C$3="National Currency",IF(B.Premiums_Bkdn_DATA!F73=0,0,B.Premiums_Bkdn_DATA!F73),IF($C$3="Current Exchange rate",IF(B.Premiums_Bkdn_DATA!F73=0,0,B.Premiums_Bkdn_DATA!F73/ECO!P38),IF($C$3="Constant Exchange rate",IF(B.Premiums_Bkdn_DATA!F73=0,0,B.Premiums_Bkdn_DATA!F73/ECO!P73))))</f>
        <v>286.35870472375234</v>
      </c>
      <c r="H75" s="74">
        <f>IF($C$3="National Currency",IF(B.Premiums_Bkdn_DATA!G73=0,0,B.Premiums_Bkdn_DATA!G73),IF($C$3="Current Exchange rate",IF(B.Premiums_Bkdn_DATA!G73=0,0,B.Premiums_Bkdn_DATA!G73/ECO!Q38),IF($C$3="Constant Exchange rate",IF(B.Premiums_Bkdn_DATA!G73=0,0,B.Premiums_Bkdn_DATA!G73/ECO!Q73))))</f>
        <v>336.93456851944586</v>
      </c>
      <c r="I75" s="74">
        <f>IF($C$3="National Currency",IF(B.Premiums_Bkdn_DATA!H73=0,0,B.Premiums_Bkdn_DATA!H73),IF($C$3="Current Exchange rate",IF(B.Premiums_Bkdn_DATA!H73=0,0,B.Premiums_Bkdn_DATA!H73/ECO!R38),IF($C$3="Constant Exchange rate",IF(B.Premiums_Bkdn_DATA!H73=0,0,B.Premiums_Bkdn_DATA!H73/ECO!R73))))</f>
        <v>368</v>
      </c>
      <c r="J75" s="74">
        <f>IF($C$3="National Currency",IF(B.Premiums_Bkdn_DATA!I73=0,0,B.Premiums_Bkdn_DATA!I73),IF($C$3="Current Exchange rate",IF(B.Premiums_Bkdn_DATA!I73=0,0,B.Premiums_Bkdn_DATA!I73/ECO!S38),IF($C$3="Constant Exchange rate",IF(B.Premiums_Bkdn_DATA!I73=0,0,B.Premiums_Bkdn_DATA!I73/ECO!S73))))</f>
        <v>390</v>
      </c>
      <c r="K75" s="74">
        <f>IF($C$3="National Currency",IF(B.Premiums_Bkdn_DATA!J73=0,0,B.Premiums_Bkdn_DATA!J73),IF($C$3="Current Exchange rate",IF(B.Premiums_Bkdn_DATA!J73=0,0,B.Premiums_Bkdn_DATA!J73/ECO!T38),IF($C$3="Constant Exchange rate",IF(B.Premiums_Bkdn_DATA!J73=0,0,B.Premiums_Bkdn_DATA!J73/ECO!T73))))</f>
        <v>415</v>
      </c>
      <c r="L75" s="74">
        <f>IF($C$3="National Currency",IF(B.Premiums_Bkdn_DATA!K73=0,0,B.Premiums_Bkdn_DATA!K73),IF($C$3="Current Exchange rate",IF(B.Premiums_Bkdn_DATA!K73=0,0,B.Premiums_Bkdn_DATA!K73/ECO!U38),IF($C$3="Constant Exchange rate",IF(B.Premiums_Bkdn_DATA!K73=0,0,B.Premiums_Bkdn_DATA!K73/ECO!U73))))</f>
        <v>410</v>
      </c>
      <c r="M75" s="74">
        <f>IF($C$3="National Currency",IF(B.Premiums_Bkdn_DATA!L73=0,0,B.Premiums_Bkdn_DATA!L73),IF($C$3="Current Exchange rate",IF(B.Premiums_Bkdn_DATA!L73=0,0,B.Premiums_Bkdn_DATA!L73/ECO!V38),IF($C$3="Constant Exchange rate",IF(B.Premiums_Bkdn_DATA!L73=0,0,B.Premiums_Bkdn_DATA!L73/ECO!V73))))</f>
        <v>429</v>
      </c>
      <c r="N75" s="74">
        <f>IF($C$3="National Currency",IF(B.Premiums_Bkdn_DATA!M73=0,0,B.Premiums_Bkdn_DATA!M73),IF($C$3="Current Exchange rate",IF(B.Premiums_Bkdn_DATA!M73=0,0,B.Premiums_Bkdn_DATA!M73/ECO!W38),IF($C$3="Constant Exchange rate",IF(B.Premiums_Bkdn_DATA!M73=0,0,B.Premiums_Bkdn_DATA!M73/ECO!W73))))</f>
        <v>468</v>
      </c>
      <c r="O75" s="74">
        <f>IF($C$3="National Currency",IF(B.Premiums_Bkdn_DATA!N73=0,0,B.Premiums_Bkdn_DATA!N73),IF($C$3="Current Exchange rate",IF(B.Premiums_Bkdn_DATA!N73=0,0,B.Premiums_Bkdn_DATA!N73/ECO!X38),IF($C$3="Constant Exchange rate",IF(B.Premiums_Bkdn_DATA!N73=0,0,B.Premiums_Bkdn_DATA!N73/ECO!X73))))</f>
        <v>481.95047399999999</v>
      </c>
      <c r="P75" s="74">
        <f>IF($C$3="National Currency",IF(B.Premiums_Bkdn_DATA!O73=0,0,B.Premiums_Bkdn_DATA!O73),IF($C$3="Current Exchange rate",IF(B.Premiums_Bkdn_DATA!O73=0,0,B.Premiums_Bkdn_DATA!O73/ECO!Y38),IF($C$3="Constant Exchange rate",IF(B.Premiums_Bkdn_DATA!O73=0,0,B.Premiums_Bkdn_DATA!O73/ECO!Y73))))</f>
        <v>471.67851200000001</v>
      </c>
      <c r="Q75" s="48">
        <f t="shared" si="7"/>
        <v>3.9293385827060224E-3</v>
      </c>
      <c r="R75" s="48">
        <f t="shared" si="8"/>
        <v>-2.1313314446496423E-2</v>
      </c>
      <c r="S75" s="94">
        <f t="shared" si="9"/>
        <v>0.64715967847048339</v>
      </c>
    </row>
    <row r="76" spans="3:19" ht="15" hidden="1" x14ac:dyDescent="0.25">
      <c r="C76" s="256"/>
      <c r="D76" s="257"/>
      <c r="E76" s="45" t="s">
        <v>43</v>
      </c>
      <c r="F76" s="74">
        <f>IF($C$3="National Currency",IF(B.Premiums_Bkdn_DATA!E74=0,0,B.Premiums_Bkdn_DATA!E74),IF($C$3="Current Exchange rate",IF(B.Premiums_Bkdn_DATA!E74=0,0,B.Premiums_Bkdn_DATA!E74/ECO!O39),IF($C$3="Constant Exchange rate",IF(B.Premiums_Bkdn_DATA!E74=0,0,B.Premiums_Bkdn_DATA!E74/ECO!O74))))</f>
        <v>0</v>
      </c>
      <c r="G76" s="74">
        <f>IF($C$3="National Currency",IF(B.Premiums_Bkdn_DATA!F74=0,0,B.Premiums_Bkdn_DATA!F74),IF($C$3="Current Exchange rate",IF(B.Premiums_Bkdn_DATA!F74=0,0,B.Premiums_Bkdn_DATA!F74/ECO!P39),IF($C$3="Constant Exchange rate",IF(B.Premiums_Bkdn_DATA!F74=0,0,B.Premiums_Bkdn_DATA!F74/ECO!P74))))</f>
        <v>0</v>
      </c>
      <c r="H76" s="74">
        <f>IF($C$3="National Currency",IF(B.Premiums_Bkdn_DATA!G74=0,0,B.Premiums_Bkdn_DATA!G74),IF($C$3="Current Exchange rate",IF(B.Premiums_Bkdn_DATA!G74=0,0,B.Premiums_Bkdn_DATA!G74/ECO!Q39),IF($C$3="Constant Exchange rate",IF(B.Premiums_Bkdn_DATA!G74=0,0,B.Premiums_Bkdn_DATA!G74/ECO!Q74))))</f>
        <v>0</v>
      </c>
      <c r="I76" s="74">
        <f>IF($C$3="National Currency",IF(B.Premiums_Bkdn_DATA!H74=0,0,B.Premiums_Bkdn_DATA!H74),IF($C$3="Current Exchange rate",IF(B.Premiums_Bkdn_DATA!H74=0,0,B.Premiums_Bkdn_DATA!H74/ECO!R39),IF($C$3="Constant Exchange rate",IF(B.Premiums_Bkdn_DATA!H74=0,0,B.Premiums_Bkdn_DATA!H74/ECO!R74))))</f>
        <v>0</v>
      </c>
      <c r="J76" s="74">
        <f>IF($C$3="National Currency",IF(B.Premiums_Bkdn_DATA!I74=0,0,B.Premiums_Bkdn_DATA!I74),IF($C$3="Current Exchange rate",IF(B.Premiums_Bkdn_DATA!I74=0,0,B.Premiums_Bkdn_DATA!I74/ECO!S39),IF($C$3="Constant Exchange rate",IF(B.Premiums_Bkdn_DATA!I74=0,0,B.Premiums_Bkdn_DATA!I74/ECO!S74))))</f>
        <v>0</v>
      </c>
      <c r="K76" s="74">
        <f>IF($C$3="National Currency",IF(B.Premiums_Bkdn_DATA!J74=0,0,B.Premiums_Bkdn_DATA!J74),IF($C$3="Current Exchange rate",IF(B.Premiums_Bkdn_DATA!J74=0,0,B.Premiums_Bkdn_DATA!J74/ECO!T39),IF($C$3="Constant Exchange rate",IF(B.Premiums_Bkdn_DATA!J74=0,0,B.Premiums_Bkdn_DATA!J74/ECO!T74))))</f>
        <v>0</v>
      </c>
      <c r="L76" s="74">
        <f>IF($C$3="National Currency",IF(B.Premiums_Bkdn_DATA!K74=0,0,B.Premiums_Bkdn_DATA!K74),IF($C$3="Current Exchange rate",IF(B.Premiums_Bkdn_DATA!K74=0,0,B.Premiums_Bkdn_DATA!K74/ECO!U39),IF($C$3="Constant Exchange rate",IF(B.Premiums_Bkdn_DATA!K74=0,0,B.Premiums_Bkdn_DATA!K74/ECO!U74))))</f>
        <v>0</v>
      </c>
      <c r="M76" s="74">
        <f>IF($C$3="National Currency",IF(B.Premiums_Bkdn_DATA!L74=0,0,B.Premiums_Bkdn_DATA!L74),IF($C$3="Current Exchange rate",IF(B.Premiums_Bkdn_DATA!L74=0,0,B.Premiums_Bkdn_DATA!L74/ECO!V39),IF($C$3="Constant Exchange rate",IF(B.Premiums_Bkdn_DATA!L74=0,0,B.Premiums_Bkdn_DATA!L74/ECO!V74))))</f>
        <v>0</v>
      </c>
      <c r="N76" s="74">
        <f>IF($C$3="National Currency",IF(B.Premiums_Bkdn_DATA!M74=0,0,B.Premiums_Bkdn_DATA!M74),IF($C$3="Current Exchange rate",IF(B.Premiums_Bkdn_DATA!M74=0,0,B.Premiums_Bkdn_DATA!M74/ECO!W39),IF($C$3="Constant Exchange rate",IF(B.Premiums_Bkdn_DATA!M74=0,0,B.Premiums_Bkdn_DATA!M74/ECO!W74))))</f>
        <v>0</v>
      </c>
      <c r="O76" s="74">
        <f>IF($C$3="National Currency",IF(B.Premiums_Bkdn_DATA!N74=0,0,B.Premiums_Bkdn_DATA!N74),IF($C$3="Current Exchange rate",IF(B.Premiums_Bkdn_DATA!N74=0,0,B.Premiums_Bkdn_DATA!N74/ECO!X39),IF($C$3="Constant Exchange rate",IF(B.Premiums_Bkdn_DATA!N74=0,0,B.Premiums_Bkdn_DATA!N74/ECO!X74))))</f>
        <v>35.200000000000003</v>
      </c>
      <c r="P76" s="74">
        <f>IF($C$3="National Currency",IF(B.Premiums_Bkdn_DATA!O74=0,0,B.Premiums_Bkdn_DATA!O74),IF($C$3="Current Exchange rate",IF(B.Premiums_Bkdn_DATA!O74=0,0,B.Premiums_Bkdn_DATA!O74/ECO!Y39),IF($C$3="Constant Exchange rate",IF(B.Premiums_Bkdn_DATA!O74=0,0,B.Premiums_Bkdn_DATA!O74/ECO!Y74))))</f>
        <v>36</v>
      </c>
      <c r="Q76" s="48">
        <f t="shared" si="7"/>
        <v>2.998995828273322E-4</v>
      </c>
      <c r="R76" s="48">
        <f t="shared" si="8"/>
        <v>2.2727272727272707E-2</v>
      </c>
      <c r="S76" s="94" t="str">
        <f t="shared" si="9"/>
        <v>-</v>
      </c>
    </row>
    <row r="77" spans="3:19" ht="15" hidden="1" x14ac:dyDescent="0.25">
      <c r="C77" s="256"/>
      <c r="D77" s="257"/>
      <c r="E77" s="45" t="s">
        <v>30</v>
      </c>
      <c r="F77" s="74">
        <f>IF($C$3="National Currency",IF(B.Premiums_Bkdn_DATA!E75=0,0,B.Premiums_Bkdn_DATA!E75),IF($C$3="Current Exchange rate",IF(B.Premiums_Bkdn_DATA!E75=0,0,B.Premiums_Bkdn_DATA!E75/ECO!O40),IF($C$3="Constant Exchange rate",IF(B.Premiums_Bkdn_DATA!E75=0,0,B.Premiums_Bkdn_DATA!E75/ECO!O75))))</f>
        <v>229.82697740112997</v>
      </c>
      <c r="G77" s="74">
        <f>IF($C$3="National Currency",IF(B.Premiums_Bkdn_DATA!F75=0,0,B.Premiums_Bkdn_DATA!F75),IF($C$3="Current Exchange rate",IF(B.Premiums_Bkdn_DATA!F75=0,0,B.Premiums_Bkdn_DATA!F75/ECO!P40),IF($C$3="Constant Exchange rate",IF(B.Premiums_Bkdn_DATA!F75=0,0,B.Premiums_Bkdn_DATA!F75/ECO!P75))))</f>
        <v>272.59887005649716</v>
      </c>
      <c r="H77" s="74">
        <f>IF($C$3="National Currency",IF(B.Premiums_Bkdn_DATA!G75=0,0,B.Premiums_Bkdn_DATA!G75),IF($C$3="Current Exchange rate",IF(B.Premiums_Bkdn_DATA!G75=0,0,B.Premiums_Bkdn_DATA!G75/ECO!Q40),IF($C$3="Constant Exchange rate",IF(B.Premiums_Bkdn_DATA!G75=0,0,B.Premiums_Bkdn_DATA!G75/ECO!Q75))))</f>
        <v>347.4576271186441</v>
      </c>
      <c r="I77" s="74">
        <f>IF($C$3="National Currency",IF(B.Premiums_Bkdn_DATA!H75=0,0,B.Premiums_Bkdn_DATA!H75),IF($C$3="Current Exchange rate",IF(B.Premiums_Bkdn_DATA!H75=0,0,B.Premiums_Bkdn_DATA!H75/ECO!R40),IF($C$3="Constant Exchange rate",IF(B.Premiums_Bkdn_DATA!H75=0,0,B.Premiums_Bkdn_DATA!H75/ECO!R75))))</f>
        <v>430.08474576271186</v>
      </c>
      <c r="J77" s="74">
        <f>IF($C$3="National Currency",IF(B.Premiums_Bkdn_DATA!I75=0,0,B.Premiums_Bkdn_DATA!I75),IF($C$3="Current Exchange rate",IF(B.Premiums_Bkdn_DATA!I75=0,0,B.Premiums_Bkdn_DATA!I75/ECO!S40),IF($C$3="Constant Exchange rate",IF(B.Premiums_Bkdn_DATA!I75=0,0,B.Premiums_Bkdn_DATA!I75/ECO!S75))))</f>
        <v>468.22033898305085</v>
      </c>
      <c r="K77" s="74">
        <f>IF($C$3="National Currency",IF(B.Premiums_Bkdn_DATA!J75=0,0,B.Premiums_Bkdn_DATA!J75),IF($C$3="Current Exchange rate",IF(B.Premiums_Bkdn_DATA!J75=0,0,B.Premiums_Bkdn_DATA!J75/ECO!T40),IF($C$3="Constant Exchange rate",IF(B.Premiums_Bkdn_DATA!J75=0,0,B.Premiums_Bkdn_DATA!J75/ECO!T75))))</f>
        <v>499.64689265536725</v>
      </c>
      <c r="L77" s="74">
        <f>IF($C$3="National Currency",IF(B.Premiums_Bkdn_DATA!K75=0,0,B.Premiums_Bkdn_DATA!K75),IF($C$3="Current Exchange rate",IF(B.Premiums_Bkdn_DATA!K75=0,0,B.Premiums_Bkdn_DATA!K75/ECO!U40),IF($C$3="Constant Exchange rate",IF(B.Premiums_Bkdn_DATA!K75=0,0,B.Premiums_Bkdn_DATA!K75/ECO!U75))))</f>
        <v>602.04802259887003</v>
      </c>
      <c r="M77" s="74">
        <f>IF($C$3="National Currency",IF(B.Premiums_Bkdn_DATA!L75=0,0,B.Premiums_Bkdn_DATA!L75),IF($C$3="Current Exchange rate",IF(B.Premiums_Bkdn_DATA!L75=0,0,B.Premiums_Bkdn_DATA!L75/ECO!V40),IF($C$3="Constant Exchange rate",IF(B.Premiums_Bkdn_DATA!L75=0,0,B.Premiums_Bkdn_DATA!L75/ECO!V75))))</f>
        <v>705.86158192090397</v>
      </c>
      <c r="N77" s="74">
        <f>IF($C$3="National Currency",IF(B.Premiums_Bkdn_DATA!M75=0,0,B.Premiums_Bkdn_DATA!M75),IF($C$3="Current Exchange rate",IF(B.Premiums_Bkdn_DATA!M75=0,0,B.Premiums_Bkdn_DATA!M75/ECO!W40),IF($C$3="Constant Exchange rate",IF(B.Premiums_Bkdn_DATA!M75=0,0,B.Premiums_Bkdn_DATA!M75/ECO!W75))))</f>
        <v>786.37005649717514</v>
      </c>
      <c r="O77" s="74">
        <f>IF($C$3="National Currency",IF(B.Premiums_Bkdn_DATA!N75=0,0,B.Premiums_Bkdn_DATA!N75),IF($C$3="Current Exchange rate",IF(B.Premiums_Bkdn_DATA!N75=0,0,B.Premiums_Bkdn_DATA!N75/ECO!X40),IF($C$3="Constant Exchange rate",IF(B.Premiums_Bkdn_DATA!N75=0,0,B.Premiums_Bkdn_DATA!N75/ECO!X75))))</f>
        <v>872.88135593220341</v>
      </c>
      <c r="P77" s="74">
        <f>IF($C$3="National Currency",IF(B.Premiums_Bkdn_DATA!O75=0,0,B.Premiums_Bkdn_DATA!O75),IF($C$3="Current Exchange rate",IF(B.Premiums_Bkdn_DATA!O75=0,0,B.Premiums_Bkdn_DATA!O75/ECO!Y40),IF($C$3="Constant Exchange rate",IF(B.Premiums_Bkdn_DATA!O75=0,0,B.Premiums_Bkdn_DATA!O75/ECO!Y75))))</f>
        <v>1034.6045197740114</v>
      </c>
      <c r="Q77" s="48">
        <f t="shared" si="7"/>
        <v>8.6188184408749549E-3</v>
      </c>
      <c r="R77" s="48">
        <f t="shared" si="8"/>
        <v>0.18527508090614897</v>
      </c>
      <c r="S77" s="94">
        <f t="shared" si="9"/>
        <v>2.795336787564767</v>
      </c>
    </row>
    <row r="78" spans="3:19" ht="15" hidden="1" x14ac:dyDescent="0.25">
      <c r="C78" s="256"/>
      <c r="D78" s="257"/>
      <c r="E78" s="45" t="s">
        <v>41</v>
      </c>
      <c r="F78" s="75">
        <f>IF($C$3="National Currency",IF(B.Premiums_Bkdn_DATA!E76=0,0,B.Premiums_Bkdn_DATA!E76),IF($C$3="Current Exchange rate",IF(B.Premiums_Bkdn_DATA!E76=0,0,B.Premiums_Bkdn_DATA!E76/ECO!O41),IF($C$3="Constant Exchange rate",IF(B.Premiums_Bkdn_DATA!E76=0,0,B.Premiums_Bkdn_DATA!E76/ECO!O76))))</f>
        <v>4323.0785133597883</v>
      </c>
      <c r="G78" s="75">
        <f>IF($C$3="National Currency",IF(B.Premiums_Bkdn_DATA!F76=0,0,B.Premiums_Bkdn_DATA!F76),IF($C$3="Current Exchange rate",IF(B.Premiums_Bkdn_DATA!F76=0,0,B.Premiums_Bkdn_DATA!F76/ECO!P41),IF($C$3="Constant Exchange rate",IF(B.Premiums_Bkdn_DATA!F76=0,0,B.Premiums_Bkdn_DATA!F76/ECO!P76))))</f>
        <v>4704.6408783574943</v>
      </c>
      <c r="H78" s="75">
        <f>IF($C$3="National Currency",IF(B.Premiums_Bkdn_DATA!G76=0,0,B.Premiums_Bkdn_DATA!G76),IF($C$3="Current Exchange rate",IF(B.Premiums_Bkdn_DATA!G76=0,0,B.Premiums_Bkdn_DATA!G76/ECO!Q41),IF($C$3="Constant Exchange rate",IF(B.Premiums_Bkdn_DATA!G76=0,0,B.Premiums_Bkdn_DATA!G76/ECO!Q76))))</f>
        <v>5095.9042366072135</v>
      </c>
      <c r="I78" s="75">
        <f>IF($C$3="National Currency",IF(B.Premiums_Bkdn_DATA!H76=0,0,B.Premiums_Bkdn_DATA!H76),IF($C$3="Current Exchange rate",IF(B.Premiums_Bkdn_DATA!H76=0,0,B.Premiums_Bkdn_DATA!H76/ECO!R41),IF($C$3="Constant Exchange rate",IF(B.Premiums_Bkdn_DATA!H76=0,0,B.Premiums_Bkdn_DATA!H76/ECO!R76))))</f>
        <v>5464.287404781523</v>
      </c>
      <c r="J78" s="75">
        <f>IF($C$3="National Currency",IF(B.Premiums_Bkdn_DATA!I76=0,0,B.Premiums_Bkdn_DATA!I76),IF($C$3="Current Exchange rate",IF(B.Premiums_Bkdn_DATA!I76=0,0,B.Premiums_Bkdn_DATA!I76/ECO!S41),IF($C$3="Constant Exchange rate",IF(B.Premiums_Bkdn_DATA!I76=0,0,B.Premiums_Bkdn_DATA!I76/ECO!S76))))</f>
        <v>5093.4220432754273</v>
      </c>
      <c r="K78" s="75">
        <f>IF($C$3="National Currency",IF(B.Premiums_Bkdn_DATA!J76=0,0,B.Premiums_Bkdn_DATA!J76),IF($C$3="Current Exchange rate",IF(B.Premiums_Bkdn_DATA!J76=0,0,B.Premiums_Bkdn_DATA!J76/ECO!T41),IF($C$3="Constant Exchange rate",IF(B.Premiums_Bkdn_DATA!J76=0,0,B.Premiums_Bkdn_DATA!J76/ECO!T76))))</f>
        <v>5203.4921042495826</v>
      </c>
      <c r="L78" s="75">
        <f>IF($C$3="National Currency",IF(B.Premiums_Bkdn_DATA!K76=0,0,B.Premiums_Bkdn_DATA!K76),IF($C$3="Current Exchange rate",IF(B.Premiums_Bkdn_DATA!K76=0,0,B.Premiums_Bkdn_DATA!K76/ECO!U41),IF($C$3="Constant Exchange rate",IF(B.Premiums_Bkdn_DATA!K76=0,0,B.Premiums_Bkdn_DATA!K76/ECO!U76))))</f>
        <v>5155.9892155604057</v>
      </c>
      <c r="M78" s="75">
        <f>IF($C$3="National Currency",IF(B.Premiums_Bkdn_DATA!L76=0,0,B.Premiums_Bkdn_DATA!L76),IF($C$3="Current Exchange rate",IF(B.Premiums_Bkdn_DATA!L76=0,0,B.Premiums_Bkdn_DATA!L76/ECO!V41),IF($C$3="Constant Exchange rate",IF(B.Premiums_Bkdn_DATA!L76=0,0,B.Premiums_Bkdn_DATA!L76/ECO!V76))))</f>
        <v>5525.9746169083328</v>
      </c>
      <c r="N78" s="75">
        <f>IF($C$3="National Currency",IF(B.Premiums_Bkdn_DATA!M76=0,0,B.Premiums_Bkdn_DATA!M76),IF($C$3="Current Exchange rate",IF(B.Premiums_Bkdn_DATA!M76=0,0,B.Premiums_Bkdn_DATA!M76/ECO!W41),IF($C$3="Constant Exchange rate",IF(B.Premiums_Bkdn_DATA!M76=0,0,B.Premiums_Bkdn_DATA!M76/ECO!W76))))</f>
        <v>6042.3553597380642</v>
      </c>
      <c r="O78" s="75">
        <f>IF($C$3="National Currency",IF(B.Premiums_Bkdn_DATA!N76=0,0,B.Premiums_Bkdn_DATA!N76),IF($C$3="Current Exchange rate",IF(B.Premiums_Bkdn_DATA!N76=0,0,B.Premiums_Bkdn_DATA!N76/ECO!X41),IF($C$3="Constant Exchange rate",IF(B.Premiums_Bkdn_DATA!N76=0,0,B.Premiums_Bkdn_DATA!N76/ECO!X76))))</f>
        <v>6334.574399794582</v>
      </c>
      <c r="P78" s="75">
        <f>IF($C$3="National Currency",IF(B.Premiums_Bkdn_DATA!O76=0,0,B.Premiums_Bkdn_DATA!O76),IF($C$3="Current Exchange rate",IF(B.Premiums_Bkdn_DATA!O76=0,0,B.Premiums_Bkdn_DATA!O76/ECO!Y41),IF($C$3="Constant Exchange rate",IF(B.Premiums_Bkdn_DATA!O76=0,0,B.Premiums_Bkdn_DATA!O76/ECO!Y76))))</f>
        <v>6962.7071426435177</v>
      </c>
      <c r="Q78" s="48">
        <f t="shared" si="7"/>
        <v>5.8003137984102136E-2</v>
      </c>
      <c r="R78" s="48">
        <f t="shared" si="8"/>
        <v>9.9159423065471541E-2</v>
      </c>
      <c r="S78" s="94">
        <f t="shared" si="9"/>
        <v>0.47996570252018245</v>
      </c>
    </row>
    <row r="79" spans="3:19" ht="15.75" hidden="1" thickBot="1" x14ac:dyDescent="0.3">
      <c r="C79" s="258"/>
      <c r="D79" s="259"/>
      <c r="E79" s="55" t="s">
        <v>85</v>
      </c>
      <c r="F79" s="64">
        <f t="shared" ref="F79:P79" si="10">SUM(F47:F78)</f>
        <v>60359.784242209011</v>
      </c>
      <c r="G79" s="64">
        <f t="shared" si="10"/>
        <v>63299.163427202562</v>
      </c>
      <c r="H79" s="64">
        <f t="shared" si="10"/>
        <v>90144.168716784465</v>
      </c>
      <c r="I79" s="64">
        <f t="shared" si="10"/>
        <v>93602.124860740136</v>
      </c>
      <c r="J79" s="64">
        <f t="shared" si="10"/>
        <v>100555.89198948613</v>
      </c>
      <c r="K79" s="64">
        <f t="shared" si="10"/>
        <v>103488.54066780981</v>
      </c>
      <c r="L79" s="64">
        <f t="shared" si="10"/>
        <v>108794.10491893924</v>
      </c>
      <c r="M79" s="64">
        <f t="shared" si="10"/>
        <v>113176.39539706237</v>
      </c>
      <c r="N79" s="64">
        <f t="shared" si="10"/>
        <v>113611.31002740382</v>
      </c>
      <c r="O79" s="64">
        <f t="shared" si="10"/>
        <v>117449.69629310889</v>
      </c>
      <c r="P79" s="64">
        <f t="shared" si="10"/>
        <v>120040.18031838036</v>
      </c>
      <c r="Q79" s="48">
        <f t="shared" si="7"/>
        <v>1</v>
      </c>
      <c r="R79" s="107"/>
    </row>
    <row r="80" spans="3:19" ht="16.5" hidden="1" thickTop="1" thickBot="1" x14ac:dyDescent="0.3">
      <c r="C80" s="260"/>
      <c r="D80" s="261"/>
      <c r="E80" s="102" t="s">
        <v>86</v>
      </c>
      <c r="F80" s="100">
        <v>60359.78515625</v>
      </c>
      <c r="G80" s="100">
        <v>63299.16015625</v>
      </c>
      <c r="H80" s="100">
        <v>90144.1640625</v>
      </c>
      <c r="I80" s="100">
        <v>93602.1328125</v>
      </c>
      <c r="J80" s="100">
        <v>100555.890625</v>
      </c>
      <c r="K80" s="100">
        <v>103488.53125</v>
      </c>
      <c r="L80" s="100">
        <v>108794.1171875</v>
      </c>
      <c r="M80" s="100">
        <v>113176.3984375</v>
      </c>
      <c r="N80" s="100">
        <v>113611.3125</v>
      </c>
      <c r="O80" s="100">
        <v>117414.515625</v>
      </c>
      <c r="P80" s="100">
        <v>120004.1875</v>
      </c>
      <c r="Q80" s="48">
        <f>P80/$P$79</f>
        <v>0.9997001602439709</v>
      </c>
      <c r="R80" s="48">
        <f>IF(OR(P80=0, O80=0),"-",P80/O80-1)</f>
        <v>2.2055806824353263E-2</v>
      </c>
      <c r="S80" s="94">
        <f>IF(OR(P80=0, G80=0),"-",P80/G80-1)</f>
        <v>0.89582590359456904</v>
      </c>
    </row>
    <row r="81" spans="3:19" ht="15.75" hidden="1" thickTop="1" x14ac:dyDescent="0.25">
      <c r="E81" s="51" t="s">
        <v>87</v>
      </c>
      <c r="F81" s="85"/>
      <c r="G81" s="85">
        <f t="shared" ref="G81:P81" si="11">G80/F80-1</f>
        <v>4.8697572272515588E-2</v>
      </c>
      <c r="H81" s="85">
        <f t="shared" si="11"/>
        <v>0.42409731566713993</v>
      </c>
      <c r="I81" s="85">
        <f t="shared" si="11"/>
        <v>3.8360428386716938E-2</v>
      </c>
      <c r="J81" s="85">
        <f t="shared" si="11"/>
        <v>7.4290591502113479E-2</v>
      </c>
      <c r="K81" s="85">
        <f t="shared" si="11"/>
        <v>2.9164284725363476E-2</v>
      </c>
      <c r="L81" s="85">
        <f t="shared" si="11"/>
        <v>5.1267380775587235E-2</v>
      </c>
      <c r="M81" s="85">
        <f t="shared" si="11"/>
        <v>4.0280498277746046E-2</v>
      </c>
      <c r="N81" s="85">
        <f t="shared" si="11"/>
        <v>3.8427982203390609E-3</v>
      </c>
      <c r="O81" s="85">
        <f t="shared" si="11"/>
        <v>3.3475567188786748E-2</v>
      </c>
      <c r="P81" s="86">
        <f t="shared" si="11"/>
        <v>2.2055806824353263E-2</v>
      </c>
    </row>
    <row r="82" spans="3:19" hidden="1" x14ac:dyDescent="0.15">
      <c r="F82" s="16"/>
      <c r="G82" s="16"/>
      <c r="N82" s="26"/>
      <c r="O82" s="26"/>
      <c r="P82" s="26"/>
    </row>
    <row r="83" spans="3:19" hidden="1" x14ac:dyDescent="0.15">
      <c r="F83" s="16"/>
      <c r="G83" s="16"/>
    </row>
    <row r="84" spans="3:19" ht="18.75" x14ac:dyDescent="0.15">
      <c r="C84" s="264" t="s">
        <v>215</v>
      </c>
      <c r="D84" s="265"/>
      <c r="E84" s="281" t="s">
        <v>356</v>
      </c>
      <c r="F84" s="282"/>
      <c r="G84" s="282"/>
      <c r="H84" s="282"/>
      <c r="I84" s="282"/>
      <c r="J84" s="282"/>
      <c r="K84" s="282"/>
      <c r="L84" s="282"/>
      <c r="M84" s="282"/>
      <c r="N84" s="282"/>
      <c r="O84" s="282"/>
      <c r="P84" s="283"/>
    </row>
    <row r="85" spans="3:19" ht="15" x14ac:dyDescent="0.15">
      <c r="C85" s="262" t="s">
        <v>93</v>
      </c>
      <c r="D85" s="263"/>
      <c r="E85" s="43">
        <v>2</v>
      </c>
      <c r="F85" s="44">
        <v>2004</v>
      </c>
      <c r="G85" s="44">
        <f t="shared" ref="G85:P85" si="12">F85+1</f>
        <v>2005</v>
      </c>
      <c r="H85" s="44">
        <f t="shared" si="12"/>
        <v>2006</v>
      </c>
      <c r="I85" s="44">
        <f t="shared" si="12"/>
        <v>2007</v>
      </c>
      <c r="J85" s="44">
        <f t="shared" si="12"/>
        <v>2008</v>
      </c>
      <c r="K85" s="44">
        <f t="shared" si="12"/>
        <v>2009</v>
      </c>
      <c r="L85" s="44">
        <f t="shared" si="12"/>
        <v>2010</v>
      </c>
      <c r="M85" s="44">
        <f t="shared" si="12"/>
        <v>2011</v>
      </c>
      <c r="N85" s="44">
        <f t="shared" si="12"/>
        <v>2012</v>
      </c>
      <c r="O85" s="120">
        <f t="shared" si="12"/>
        <v>2013</v>
      </c>
      <c r="P85" s="120">
        <f t="shared" si="12"/>
        <v>2014</v>
      </c>
      <c r="Q85" s="46" t="s">
        <v>82</v>
      </c>
      <c r="R85" s="47" t="s">
        <v>83</v>
      </c>
      <c r="S85" s="46" t="s">
        <v>84</v>
      </c>
    </row>
    <row r="86" spans="3:19" ht="15" x14ac:dyDescent="0.25">
      <c r="C86" s="256"/>
      <c r="D86" s="257"/>
      <c r="E86" s="45" t="s">
        <v>0</v>
      </c>
      <c r="F86" s="73">
        <f>IF($C$3="National Currency",IF(B.Premiums_Bkdn_DATA!E83=0,0,B.Premiums_Bkdn_DATA!E83),IF($C$3="Current Exchange rate",IF(B.Premiums_Bkdn_DATA!E83=0,0,B.Premiums_Bkdn_DATA!E83/ECO!O10),IF($C$3="Constant Exchange rate",IF(B.Premiums_Bkdn_DATA!E83=0,0,B.Premiums_Bkdn_DATA!E83/ECO!O45))))</f>
        <v>648</v>
      </c>
      <c r="G86" s="73">
        <f>IF($C$3="National Currency",IF(B.Premiums_Bkdn_DATA!F83=0,0,B.Premiums_Bkdn_DATA!F83),IF($C$3="Current Exchange rate",IF(B.Premiums_Bkdn_DATA!F83=0,0,B.Premiums_Bkdn_DATA!F83/ECO!P10),IF($C$3="Constant Exchange rate",IF(B.Premiums_Bkdn_DATA!F83=0,0,B.Premiums_Bkdn_DATA!F83/ECO!P45))))</f>
        <v>677</v>
      </c>
      <c r="H86" s="73">
        <f>IF($C$3="National Currency",IF(B.Premiums_Bkdn_DATA!G83=0,0,B.Premiums_Bkdn_DATA!G83),IF($C$3="Current Exchange rate",IF(B.Premiums_Bkdn_DATA!G83=0,0,B.Premiums_Bkdn_DATA!G83/ECO!Q10),IF($C$3="Constant Exchange rate",IF(B.Premiums_Bkdn_DATA!G83=0,0,B.Premiums_Bkdn_DATA!G83/ECO!Q45))))</f>
        <v>702</v>
      </c>
      <c r="I86" s="73">
        <f>IF($C$3="National Currency",IF(B.Premiums_Bkdn_DATA!H83=0,0,B.Premiums_Bkdn_DATA!H83),IF($C$3="Current Exchange rate",IF(B.Premiums_Bkdn_DATA!H83=0,0,B.Premiums_Bkdn_DATA!H83/ECO!R10),IF($C$3="Constant Exchange rate",IF(B.Premiums_Bkdn_DATA!H83=0,0,B.Premiums_Bkdn_DATA!H83/ECO!R45))))</f>
        <v>738</v>
      </c>
      <c r="J86" s="73">
        <f>IF($C$3="National Currency",IF(B.Premiums_Bkdn_DATA!I83=0,0,B.Premiums_Bkdn_DATA!I83),IF($C$3="Current Exchange rate",IF(B.Premiums_Bkdn_DATA!I83=0,0,B.Premiums_Bkdn_DATA!I83/ECO!S10),IF($C$3="Constant Exchange rate",IF(B.Premiums_Bkdn_DATA!I83=0,0,B.Premiums_Bkdn_DATA!I83/ECO!S45))))</f>
        <v>772</v>
      </c>
      <c r="K86" s="73">
        <f>IF($C$3="National Currency",IF(B.Premiums_Bkdn_DATA!J83=0,0,B.Premiums_Bkdn_DATA!J83),IF($C$3="Current Exchange rate",IF(B.Premiums_Bkdn_DATA!J83=0,0,B.Premiums_Bkdn_DATA!J83/ECO!T10),IF($C$3="Constant Exchange rate",IF(B.Premiums_Bkdn_DATA!J83=0,0,B.Premiums_Bkdn_DATA!J83/ECO!T45))))</f>
        <v>801</v>
      </c>
      <c r="L86" s="73">
        <f>IF($C$3="National Currency",IF(B.Premiums_Bkdn_DATA!K83=0,0,B.Premiums_Bkdn_DATA!K83),IF($C$3="Current Exchange rate",IF(B.Premiums_Bkdn_DATA!K83=0,0,B.Premiums_Bkdn_DATA!K83/ECO!U10),IF($C$3="Constant Exchange rate",IF(B.Premiums_Bkdn_DATA!K83=0,0,B.Premiums_Bkdn_DATA!K83/ECO!U45))))</f>
        <v>829</v>
      </c>
      <c r="M86" s="73">
        <f>IF($C$3="National Currency",IF(B.Premiums_Bkdn_DATA!L83=0,0,B.Premiums_Bkdn_DATA!L83),IF($C$3="Current Exchange rate",IF(B.Premiums_Bkdn_DATA!L83=0,0,B.Premiums_Bkdn_DATA!L83/ECO!V10),IF($C$3="Constant Exchange rate",IF(B.Premiums_Bkdn_DATA!L83=0,0,B.Premiums_Bkdn_DATA!L83/ECO!V45))))</f>
        <v>867</v>
      </c>
      <c r="N86" s="73">
        <f>IF($C$3="National Currency",IF(B.Premiums_Bkdn_DATA!M83=0,0,B.Premiums_Bkdn_DATA!M83),IF($C$3="Current Exchange rate",IF(B.Premiums_Bkdn_DATA!M83=0,0,B.Premiums_Bkdn_DATA!M83/ECO!W10),IF($C$3="Constant Exchange rate",IF(B.Premiums_Bkdn_DATA!M83=0,0,B.Premiums_Bkdn_DATA!M83/ECO!W45))))</f>
        <v>893</v>
      </c>
      <c r="O86" s="73">
        <f>IF($C$3="National Currency",IF(B.Premiums_Bkdn_DATA!N83=0,0,B.Premiums_Bkdn_DATA!N83),IF($C$3="Current Exchange rate",IF(B.Premiums_Bkdn_DATA!N83=0,0,B.Premiums_Bkdn_DATA!N83/ECO!X10),IF($C$3="Constant Exchange rate",IF(B.Premiums_Bkdn_DATA!N83=0,0,B.Premiums_Bkdn_DATA!N83/ECO!X45))))</f>
        <v>942</v>
      </c>
      <c r="P86" s="73">
        <f>IF($C$3="National Currency",IF(B.Premiums_Bkdn_DATA!O83=0,0,B.Premiums_Bkdn_DATA!O83),IF($C$3="Current Exchange rate",IF(B.Premiums_Bkdn_DATA!O83=0,0,B.Premiums_Bkdn_DATA!O83/ECO!Y10),IF($C$3="Constant Exchange rate",IF(B.Premiums_Bkdn_DATA!O83=0,0,B.Premiums_Bkdn_DATA!O83/ECO!Y45))))</f>
        <v>979</v>
      </c>
      <c r="Q86" s="48">
        <f>P86/$P$118</f>
        <v>2.8754061504113453E-2</v>
      </c>
      <c r="R86" s="48">
        <f>IF(OR(P86=0, O86=0),"-",P86/O86-1)</f>
        <v>3.9278131634819635E-2</v>
      </c>
      <c r="S86" s="48">
        <f>IF(OR(P86=0, G86=0),"-",P86/G86-1)</f>
        <v>0.44608567208271777</v>
      </c>
    </row>
    <row r="87" spans="3:19" ht="15" x14ac:dyDescent="0.25">
      <c r="C87" s="256"/>
      <c r="D87" s="257"/>
      <c r="E87" s="45" t="s">
        <v>1</v>
      </c>
      <c r="F87" s="74">
        <f>IF($C$3="National Currency",IF(B.Premiums_Bkdn_DATA!E84=0,0,B.Premiums_Bkdn_DATA!E84),IF($C$3="Current Exchange rate",IF(B.Premiums_Bkdn_DATA!E84=0,0,B.Premiums_Bkdn_DATA!E84/ECO!O11),IF($C$3="Constant Exchange rate",IF(B.Premiums_Bkdn_DATA!E84=0,0,B.Premiums_Bkdn_DATA!E84/ECO!O46))))</f>
        <v>1398.2483158700002</v>
      </c>
      <c r="G87" s="74">
        <f>IF($C$3="National Currency",IF(B.Premiums_Bkdn_DATA!F84=0,0,B.Premiums_Bkdn_DATA!F84),IF($C$3="Current Exchange rate",IF(B.Premiums_Bkdn_DATA!F84=0,0,B.Premiums_Bkdn_DATA!F84/ECO!P11),IF($C$3="Constant Exchange rate",IF(B.Premiums_Bkdn_DATA!F84=0,0,B.Premiums_Bkdn_DATA!F84/ECO!P46))))</f>
        <v>1424.12829695</v>
      </c>
      <c r="H87" s="74">
        <f>IF($C$3="National Currency",IF(B.Premiums_Bkdn_DATA!G84=0,0,B.Premiums_Bkdn_DATA!G84),IF($C$3="Current Exchange rate",IF(B.Premiums_Bkdn_DATA!G84=0,0,B.Premiums_Bkdn_DATA!G84/ECO!Q11),IF($C$3="Constant Exchange rate",IF(B.Premiums_Bkdn_DATA!G84=0,0,B.Premiums_Bkdn_DATA!G84/ECO!Q46))))</f>
        <v>1447.5771807399999</v>
      </c>
      <c r="I87" s="74">
        <f>IF($C$3="National Currency",IF(B.Premiums_Bkdn_DATA!H84=0,0,B.Premiums_Bkdn_DATA!H84),IF($C$3="Current Exchange rate",IF(B.Premiums_Bkdn_DATA!H84=0,0,B.Premiums_Bkdn_DATA!H84/ECO!R11),IF($C$3="Constant Exchange rate",IF(B.Premiums_Bkdn_DATA!H84=0,0,B.Premiums_Bkdn_DATA!H84/ECO!R46))))</f>
        <v>1488.0719042000001</v>
      </c>
      <c r="J87" s="74">
        <f>IF($C$3="National Currency",IF(B.Premiums_Bkdn_DATA!I84=0,0,B.Premiums_Bkdn_DATA!I84),IF($C$3="Current Exchange rate",IF(B.Premiums_Bkdn_DATA!I84=0,0,B.Premiums_Bkdn_DATA!I84/ECO!S11),IF($C$3="Constant Exchange rate",IF(B.Premiums_Bkdn_DATA!I84=0,0,B.Premiums_Bkdn_DATA!I84/ECO!S46))))</f>
        <v>1536.70409903</v>
      </c>
      <c r="K87" s="74">
        <f>IF($C$3="National Currency",IF(B.Premiums_Bkdn_DATA!J84=0,0,B.Premiums_Bkdn_DATA!J84),IF($C$3="Current Exchange rate",IF(B.Premiums_Bkdn_DATA!J84=0,0,B.Premiums_Bkdn_DATA!J84/ECO!T11),IF($C$3="Constant Exchange rate",IF(B.Premiums_Bkdn_DATA!J84=0,0,B.Premiums_Bkdn_DATA!J84/ECO!T46))))</f>
        <v>1493.76131233</v>
      </c>
      <c r="L87" s="74">
        <f>IF($C$3="National Currency",IF(B.Premiums_Bkdn_DATA!K84=0,0,B.Premiums_Bkdn_DATA!K84),IF($C$3="Current Exchange rate",IF(B.Premiums_Bkdn_DATA!K84=0,0,B.Premiums_Bkdn_DATA!K84/ECO!U11),IF($C$3="Constant Exchange rate",IF(B.Premiums_Bkdn_DATA!K84=0,0,B.Premiums_Bkdn_DATA!K84/ECO!U46))))</f>
        <v>1470.9787155899999</v>
      </c>
      <c r="M87" s="74">
        <f>IF($C$3="National Currency",IF(B.Premiums_Bkdn_DATA!L84=0,0,B.Premiums_Bkdn_DATA!L84),IF($C$3="Current Exchange rate",IF(B.Premiums_Bkdn_DATA!L84=0,0,B.Premiums_Bkdn_DATA!L84/ECO!V11),IF($C$3="Constant Exchange rate",IF(B.Premiums_Bkdn_DATA!L84=0,0,B.Premiums_Bkdn_DATA!L84/ECO!V46))))</f>
        <v>1463.4656531600001</v>
      </c>
      <c r="N87" s="74">
        <f>IF($C$3="National Currency",IF(B.Premiums_Bkdn_DATA!M84=0,0,B.Premiums_Bkdn_DATA!M84),IF($C$3="Current Exchange rate",IF(B.Premiums_Bkdn_DATA!M84=0,0,B.Premiums_Bkdn_DATA!M84/ECO!W11),IF($C$3="Constant Exchange rate",IF(B.Premiums_Bkdn_DATA!M84=0,0,B.Premiums_Bkdn_DATA!M84/ECO!W46))))</f>
        <v>1501.5711354800001</v>
      </c>
      <c r="O87" s="74">
        <f>IF($C$3="National Currency",IF(B.Premiums_Bkdn_DATA!N84=0,0,B.Premiums_Bkdn_DATA!N84),IF($C$3="Current Exchange rate",IF(B.Premiums_Bkdn_DATA!N84=0,0,B.Premiums_Bkdn_DATA!N84/ECO!X11),IF($C$3="Constant Exchange rate",IF(B.Premiums_Bkdn_DATA!N84=0,0,B.Premiums_Bkdn_DATA!N84/ECO!X46))))</f>
        <v>1527.0530735499999</v>
      </c>
      <c r="P87" s="74">
        <f>IF($C$3="National Currency",IF(B.Premiums_Bkdn_DATA!O84=0,0,B.Premiums_Bkdn_DATA!O84),IF($C$3="Current Exchange rate",IF(B.Premiums_Bkdn_DATA!O84=0,0,B.Premiums_Bkdn_DATA!O84/ECO!Y11),IF($C$3="Constant Exchange rate",IF(B.Premiums_Bkdn_DATA!O84=0,0,B.Premiums_Bkdn_DATA!O84/ECO!Y46))))</f>
        <v>1512.8539840399999</v>
      </c>
      <c r="Q87" s="48">
        <f t="shared" ref="Q87:Q119" si="13">P87/$P$118</f>
        <v>4.4433806439049262E-2</v>
      </c>
      <c r="R87" s="48">
        <f t="shared" ref="R87:R117" si="14">IF(OR(P87=0, O87=0),"-",P87/O87-1)</f>
        <v>-9.2983601918896763E-3</v>
      </c>
      <c r="S87" s="48">
        <f t="shared" ref="S87:S117" si="15">IF(OR(P87=0, G87=0),"-",P87/G87-1)</f>
        <v>6.2301751380139159E-2</v>
      </c>
    </row>
    <row r="88" spans="3:19" ht="15" x14ac:dyDescent="0.25">
      <c r="C88" s="256"/>
      <c r="D88" s="257"/>
      <c r="E88" s="45" t="s">
        <v>2</v>
      </c>
      <c r="F88" s="74">
        <f>IF($C$3="National Currency",IF(B.Premiums_Bkdn_DATA!E85=0,0,B.Premiums_Bkdn_DATA!E85),IF($C$3="Current Exchange rate",IF(B.Premiums_Bkdn_DATA!E85=0,0,B.Premiums_Bkdn_DATA!E85/ECO!O12),IF($C$3="Constant Exchange rate",IF(B.Premiums_Bkdn_DATA!E85=0,0,B.Premiums_Bkdn_DATA!E85/ECO!O47))))</f>
        <v>7.245117087636773</v>
      </c>
      <c r="G88" s="74">
        <f>IF($C$3="National Currency",IF(B.Premiums_Bkdn_DATA!F85=0,0,B.Premiums_Bkdn_DATA!F85),IF($C$3="Current Exchange rate",IF(B.Premiums_Bkdn_DATA!F85=0,0,B.Premiums_Bkdn_DATA!F85/ECO!P12),IF($C$3="Constant Exchange rate",IF(B.Premiums_Bkdn_DATA!F85=0,0,B.Premiums_Bkdn_DATA!F85/ECO!P47))))</f>
        <v>6.1969526536455666</v>
      </c>
      <c r="H88" s="74">
        <f>IF($C$3="National Currency",IF(B.Premiums_Bkdn_DATA!G85=0,0,B.Premiums_Bkdn_DATA!G85),IF($C$3="Current Exchange rate",IF(B.Premiums_Bkdn_DATA!G85=0,0,B.Premiums_Bkdn_DATA!G85/ECO!Q12),IF($C$3="Constant Exchange rate",IF(B.Premiums_Bkdn_DATA!G85=0,0,B.Premiums_Bkdn_DATA!G85/ECO!Q47))))</f>
        <v>9.4181409142039065</v>
      </c>
      <c r="I88" s="74">
        <f>IF($C$3="National Currency",IF(B.Premiums_Bkdn_DATA!H85=0,0,B.Premiums_Bkdn_DATA!H85),IF($C$3="Current Exchange rate",IF(B.Premiums_Bkdn_DATA!H85=0,0,B.Premiums_Bkdn_DATA!H85/ECO!R12),IF($C$3="Constant Exchange rate",IF(B.Premiums_Bkdn_DATA!H85=0,0,B.Premiums_Bkdn_DATA!H85/ECO!R47))))</f>
        <v>21.857551896921976</v>
      </c>
      <c r="J88" s="74">
        <f>IF($C$3="National Currency",IF(B.Premiums_Bkdn_DATA!I85=0,0,B.Premiums_Bkdn_DATA!I85),IF($C$3="Current Exchange rate",IF(B.Premiums_Bkdn_DATA!I85=0,0,B.Premiums_Bkdn_DATA!I85/ECO!S12),IF($C$3="Constant Exchange rate",IF(B.Premiums_Bkdn_DATA!I85=0,0,B.Premiums_Bkdn_DATA!I85/ECO!S47))))</f>
        <v>27.577973207894466</v>
      </c>
      <c r="K88" s="74">
        <f>IF($C$3="National Currency",IF(B.Premiums_Bkdn_DATA!J85=0,0,B.Premiums_Bkdn_DATA!J85),IF($C$3="Current Exchange rate",IF(B.Premiums_Bkdn_DATA!J85=0,0,B.Premiums_Bkdn_DATA!J85/ECO!T12),IF($C$3="Constant Exchange rate",IF(B.Premiums_Bkdn_DATA!J85=0,0,B.Premiums_Bkdn_DATA!J85/ECO!T47))))</f>
        <v>22.908836495790077</v>
      </c>
      <c r="L88" s="74">
        <f>IF($C$3="National Currency",IF(B.Premiums_Bkdn_DATA!K85=0,0,B.Premiums_Bkdn_DATA!K85),IF($C$3="Current Exchange rate",IF(B.Premiums_Bkdn_DATA!K85=0,0,B.Premiums_Bkdn_DATA!K85/ECO!U12),IF($C$3="Constant Exchange rate",IF(B.Premiums_Bkdn_DATA!K85=0,0,B.Premiums_Bkdn_DATA!K85/ECO!U47))))</f>
        <v>22.6333357609386</v>
      </c>
      <c r="M88" s="74">
        <f>IF($C$3="National Currency",IF(B.Premiums_Bkdn_DATA!L85=0,0,B.Premiums_Bkdn_DATA!L85),IF($C$3="Current Exchange rate",IF(B.Premiums_Bkdn_DATA!L85=0,0,B.Premiums_Bkdn_DATA!L85/ECO!V12),IF($C$3="Constant Exchange rate",IF(B.Premiums_Bkdn_DATA!L85=0,0,B.Premiums_Bkdn_DATA!L85/ECO!V47))))</f>
        <v>21.474588403722262</v>
      </c>
      <c r="N88" s="74">
        <f>IF($C$3="National Currency",IF(B.Premiums_Bkdn_DATA!M85=0,0,B.Premiums_Bkdn_DATA!M85),IF($C$3="Current Exchange rate",IF(B.Premiums_Bkdn_DATA!M85=0,0,B.Premiums_Bkdn_DATA!M85/ECO!W12),IF($C$3="Constant Exchange rate",IF(B.Premiums_Bkdn_DATA!M85=0,0,B.Premiums_Bkdn_DATA!M85/ECO!W47))))</f>
        <v>23.008487575416709</v>
      </c>
      <c r="O88" s="74">
        <f>IF($C$3="National Currency",IF(B.Premiums_Bkdn_DATA!N85=0,0,B.Premiums_Bkdn_DATA!N85),IF($C$3="Current Exchange rate",IF(B.Premiums_Bkdn_DATA!N85=0,0,B.Premiums_Bkdn_DATA!N85/ECO!X12),IF($C$3="Constant Exchange rate",IF(B.Premiums_Bkdn_DATA!N85=0,0,B.Premiums_Bkdn_DATA!N85/ECO!X47))))</f>
        <v>12.782493097453727</v>
      </c>
      <c r="P88" s="74">
        <f>IF($C$3="National Currency",IF(B.Premiums_Bkdn_DATA!O85=0,0,B.Premiums_Bkdn_DATA!O85),IF($C$3="Current Exchange rate",IF(B.Premiums_Bkdn_DATA!O85=0,0,B.Premiums_Bkdn_DATA!O85/ECO!Y12),IF($C$3="Constant Exchange rate",IF(B.Premiums_Bkdn_DATA!O85=0,0,B.Premiums_Bkdn_DATA!O85/ECO!Y47))))</f>
        <v>13.805092545250025</v>
      </c>
      <c r="Q88" s="48">
        <f t="shared" si="13"/>
        <v>4.0546729327486963E-4</v>
      </c>
      <c r="R88" s="48">
        <f t="shared" si="14"/>
        <v>7.9999999999999849E-2</v>
      </c>
      <c r="S88" s="48">
        <f t="shared" si="15"/>
        <v>1.2277227722772279</v>
      </c>
    </row>
    <row r="89" spans="3:19" ht="15" x14ac:dyDescent="0.25">
      <c r="C89" s="256"/>
      <c r="D89" s="257"/>
      <c r="E89" s="45" t="s">
        <v>3</v>
      </c>
      <c r="F89" s="74">
        <f>IF($C$3="National Currency",IF(B.Premiums_Bkdn_DATA!E86=0,0,B.Premiums_Bkdn_DATA!E86),IF($C$3="Current Exchange rate",IF(B.Premiums_Bkdn_DATA!E86=0,0,B.Premiums_Bkdn_DATA!E86/ECO!O13),IF($C$3="Constant Exchange rate",IF(B.Premiums_Bkdn_DATA!E86=0,0,B.Premiums_Bkdn_DATA!E86/ECO!O48))))</f>
        <v>2154.9476047904191</v>
      </c>
      <c r="G89" s="74">
        <f>IF($C$3="National Currency",IF(B.Premiums_Bkdn_DATA!F86=0,0,B.Premiums_Bkdn_DATA!F86),IF($C$3="Current Exchange rate",IF(B.Premiums_Bkdn_DATA!F86=0,0,B.Premiums_Bkdn_DATA!F86/ECO!P13),IF($C$3="Constant Exchange rate",IF(B.Premiums_Bkdn_DATA!F86=0,0,B.Premiums_Bkdn_DATA!F86/ECO!P48))))</f>
        <v>2251.611776447106</v>
      </c>
      <c r="H89" s="74">
        <f>IF($C$3="National Currency",IF(B.Premiums_Bkdn_DATA!G86=0,0,B.Premiums_Bkdn_DATA!G86),IF($C$3="Current Exchange rate",IF(B.Premiums_Bkdn_DATA!G86=0,0,B.Premiums_Bkdn_DATA!G86/ECO!Q13),IF($C$3="Constant Exchange rate",IF(B.Premiums_Bkdn_DATA!G86=0,0,B.Premiums_Bkdn_DATA!G86/ECO!Q48))))</f>
        <v>2297.2255489021959</v>
      </c>
      <c r="I89" s="74">
        <f>IF($C$3="National Currency",IF(B.Premiums_Bkdn_DATA!H86=0,0,B.Premiums_Bkdn_DATA!H86),IF($C$3="Current Exchange rate",IF(B.Premiums_Bkdn_DATA!H86=0,0,B.Premiums_Bkdn_DATA!H86/ECO!R13),IF($C$3="Constant Exchange rate",IF(B.Premiums_Bkdn_DATA!H86=0,0,B.Premiums_Bkdn_DATA!H86/ECO!R48))))</f>
        <v>2346.5144710578843</v>
      </c>
      <c r="J89" s="74">
        <f>IF($C$3="National Currency",IF(B.Premiums_Bkdn_DATA!I86=0,0,B.Premiums_Bkdn_DATA!I86),IF($C$3="Current Exchange rate",IF(B.Premiums_Bkdn_DATA!I86=0,0,B.Premiums_Bkdn_DATA!I86/ECO!S13),IF($C$3="Constant Exchange rate",IF(B.Premiums_Bkdn_DATA!I86=0,0,B.Premiums_Bkdn_DATA!I86/ECO!S48))))</f>
        <v>2337.5973677644711</v>
      </c>
      <c r="K89" s="74">
        <f>IF($C$3="National Currency",IF(B.Premiums_Bkdn_DATA!J86=0,0,B.Premiums_Bkdn_DATA!J86),IF($C$3="Current Exchange rate",IF(B.Premiums_Bkdn_DATA!J86=0,0,B.Premiums_Bkdn_DATA!J86/ECO!T13),IF($C$3="Constant Exchange rate",IF(B.Premiums_Bkdn_DATA!J86=0,0,B.Premiums_Bkdn_DATA!J86/ECO!T48))))</f>
        <v>2446.6814188290086</v>
      </c>
      <c r="L89" s="74">
        <f>IF($C$3="National Currency",IF(B.Premiums_Bkdn_DATA!K86=0,0,B.Premiums_Bkdn_DATA!K86),IF($C$3="Current Exchange rate",IF(B.Premiums_Bkdn_DATA!K86=0,0,B.Premiums_Bkdn_DATA!K86/ECO!U13),IF($C$3="Constant Exchange rate",IF(B.Premiums_Bkdn_DATA!K86=0,0,B.Premiums_Bkdn_DATA!K86/ECO!U48))))</f>
        <v>2500.2109306387229</v>
      </c>
      <c r="M89" s="74">
        <f>IF($C$3="National Currency",IF(B.Premiums_Bkdn_DATA!L86=0,0,B.Premiums_Bkdn_DATA!L86),IF($C$3="Current Exchange rate",IF(B.Premiums_Bkdn_DATA!L86=0,0,B.Premiums_Bkdn_DATA!L86/ECO!V13),IF($C$3="Constant Exchange rate",IF(B.Premiums_Bkdn_DATA!L86=0,0,B.Premiums_Bkdn_DATA!L86/ECO!V48))))</f>
        <v>2465.6285545575515</v>
      </c>
      <c r="N89" s="74">
        <f>IF($C$3="National Currency",IF(B.Premiums_Bkdn_DATA!M86=0,0,B.Premiums_Bkdn_DATA!M86),IF($C$3="Current Exchange rate",IF(B.Premiums_Bkdn_DATA!M86=0,0,B.Premiums_Bkdn_DATA!M86/ECO!W13),IF($C$3="Constant Exchange rate",IF(B.Premiums_Bkdn_DATA!M86=0,0,B.Premiums_Bkdn_DATA!M86/ECO!W48))))</f>
        <v>2482.7423261809718</v>
      </c>
      <c r="O89" s="74">
        <f>IF($C$3="National Currency",IF(B.Premiums_Bkdn_DATA!N86=0,0,B.Premiums_Bkdn_DATA!N86),IF($C$3="Current Exchange rate",IF(B.Premiums_Bkdn_DATA!N86=0,0,B.Premiums_Bkdn_DATA!N86/ECO!X13),IF($C$3="Constant Exchange rate",IF(B.Premiums_Bkdn_DATA!N86=0,0,B.Premiums_Bkdn_DATA!N86/ECO!X48))))</f>
        <v>2436.9189337990688</v>
      </c>
      <c r="P89" s="74">
        <f>IF($C$3="National Currency",IF(B.Premiums_Bkdn_DATA!O86=0,0,B.Premiums_Bkdn_DATA!O86),IF($C$3="Current Exchange rate",IF(B.Premiums_Bkdn_DATA!O86=0,0,B.Premiums_Bkdn_DATA!O86/ECO!Y13),IF($C$3="Constant Exchange rate",IF(B.Premiums_Bkdn_DATA!O86=0,0,B.Premiums_Bkdn_DATA!O86/ECO!Y48))))</f>
        <v>2429.2656353958751</v>
      </c>
      <c r="Q89" s="48">
        <f>P89/$P$118</f>
        <v>7.1349594984680534E-2</v>
      </c>
      <c r="R89" s="48">
        <f t="shared" si="14"/>
        <v>-3.1405633962811041E-3</v>
      </c>
      <c r="S89" s="48">
        <f t="shared" si="15"/>
        <v>7.8900750478883674E-2</v>
      </c>
    </row>
    <row r="90" spans="3:19" ht="15" x14ac:dyDescent="0.25">
      <c r="C90" s="256"/>
      <c r="D90" s="257"/>
      <c r="E90" s="45" t="s">
        <v>4</v>
      </c>
      <c r="F90" s="74">
        <f>IF($C$3="National Currency",IF(B.Premiums_Bkdn_DATA!E87=0,0,B.Premiums_Bkdn_DATA!E87),IF($C$3="Current Exchange rate",IF(B.Premiums_Bkdn_DATA!E87=0,0,B.Premiums_Bkdn_DATA!E87/ECO!O14),IF($C$3="Constant Exchange rate",IF(B.Premiums_Bkdn_DATA!E87=0,0,B.Premiums_Bkdn_DATA!E87/ECO!O49))))</f>
        <v>29.328344183026637</v>
      </c>
      <c r="G90" s="74">
        <f>IF($C$3="National Currency",IF(B.Premiums_Bkdn_DATA!F87=0,0,B.Premiums_Bkdn_DATA!F87),IF($C$3="Current Exchange rate",IF(B.Premiums_Bkdn_DATA!F87=0,0,B.Premiums_Bkdn_DATA!F87/ECO!P14),IF($C$3="Constant Exchange rate",IF(B.Premiums_Bkdn_DATA!F87=0,0,B.Premiums_Bkdn_DATA!F87/ECO!P49))))</f>
        <v>23.358449946178688</v>
      </c>
      <c r="H90" s="74">
        <f>IF($C$3="National Currency",IF(B.Premiums_Bkdn_DATA!G87=0,0,B.Premiums_Bkdn_DATA!G87),IF($C$3="Current Exchange rate",IF(B.Premiums_Bkdn_DATA!G87=0,0,B.Premiums_Bkdn_DATA!G87/ECO!Q14),IF($C$3="Constant Exchange rate",IF(B.Premiums_Bkdn_DATA!G87=0,0,B.Premiums_Bkdn_DATA!G87/ECO!Q49))))</f>
        <v>29.762331915184447</v>
      </c>
      <c r="I90" s="74">
        <f>IF($C$3="National Currency",IF(B.Premiums_Bkdn_DATA!H87=0,0,B.Premiums_Bkdn_DATA!H87),IF($C$3="Current Exchange rate",IF(B.Premiums_Bkdn_DATA!H87=0,0,B.Premiums_Bkdn_DATA!H87/ECO!R14),IF($C$3="Constant Exchange rate",IF(B.Premiums_Bkdn_DATA!H87=0,0,B.Premiums_Bkdn_DATA!H87/ECO!R49))))</f>
        <v>11.833854460334548</v>
      </c>
      <c r="J90" s="74">
        <f>IF($C$3="National Currency",IF(B.Premiums_Bkdn_DATA!I87=0,0,B.Premiums_Bkdn_DATA!I87),IF($C$3="Current Exchange rate",IF(B.Premiums_Bkdn_DATA!I87=0,0,B.Premiums_Bkdn_DATA!I87/ECO!S14),IF($C$3="Constant Exchange rate",IF(B.Premiums_Bkdn_DATA!I87=0,0,B.Premiums_Bkdn_DATA!I87/ECO!S49))))</f>
        <v>6.1130000000000004</v>
      </c>
      <c r="K90" s="74">
        <f>IF($C$3="National Currency",IF(B.Premiums_Bkdn_DATA!J87=0,0,B.Premiums_Bkdn_DATA!J87),IF($C$3="Current Exchange rate",IF(B.Premiums_Bkdn_DATA!J87=0,0,B.Premiums_Bkdn_DATA!J87/ECO!T14),IF($C$3="Constant Exchange rate",IF(B.Premiums_Bkdn_DATA!J87=0,0,B.Premiums_Bkdn_DATA!J87/ECO!T49))))</f>
        <v>5.92</v>
      </c>
      <c r="L90" s="74">
        <f>IF($C$3="National Currency",IF(B.Premiums_Bkdn_DATA!K87=0,0,B.Premiums_Bkdn_DATA!K87),IF($C$3="Current Exchange rate",IF(B.Premiums_Bkdn_DATA!K87=0,0,B.Premiums_Bkdn_DATA!K87/ECO!U14),IF($C$3="Constant Exchange rate",IF(B.Premiums_Bkdn_DATA!K87=0,0,B.Premiums_Bkdn_DATA!K87/ECO!U49))))</f>
        <v>8.2379999999999995</v>
      </c>
      <c r="M90" s="74">
        <f>IF($C$3="National Currency",IF(B.Premiums_Bkdn_DATA!L87=0,0,B.Premiums_Bkdn_DATA!L87),IF($C$3="Current Exchange rate",IF(B.Premiums_Bkdn_DATA!L87=0,0,B.Premiums_Bkdn_DATA!L87/ECO!V14),IF($C$3="Constant Exchange rate",IF(B.Premiums_Bkdn_DATA!L87=0,0,B.Premiums_Bkdn_DATA!L87/ECO!V49))))</f>
        <v>8.1611078291246617</v>
      </c>
      <c r="N90" s="74">
        <f>IF($C$3="National Currency",IF(B.Premiums_Bkdn_DATA!M87=0,0,B.Premiums_Bkdn_DATA!M87),IF($C$3="Current Exchange rate",IF(B.Premiums_Bkdn_DATA!M87=0,0,B.Premiums_Bkdn_DATA!M87/ECO!W14),IF($C$3="Constant Exchange rate",IF(B.Premiums_Bkdn_DATA!M87=0,0,B.Premiums_Bkdn_DATA!M87/ECO!W49))))</f>
        <v>0</v>
      </c>
      <c r="O90" s="74">
        <f>IF($C$3="National Currency",IF(B.Premiums_Bkdn_DATA!N87=0,0,B.Premiums_Bkdn_DATA!N87),IF($C$3="Current Exchange rate",IF(B.Premiums_Bkdn_DATA!N87=0,0,B.Premiums_Bkdn_DATA!N87/ECO!X14),IF($C$3="Constant Exchange rate",IF(B.Premiums_Bkdn_DATA!N87=0,0,B.Premiums_Bkdn_DATA!N87/ECO!X49))))</f>
        <v>0</v>
      </c>
      <c r="P90" s="74">
        <f>IF($C$3="National Currency",IF(B.Premiums_Bkdn_DATA!O87=0,0,B.Premiums_Bkdn_DATA!O87),IF($C$3="Current Exchange rate",IF(B.Premiums_Bkdn_DATA!O87=0,0,B.Premiums_Bkdn_DATA!O87/ECO!Y14),IF($C$3="Constant Exchange rate",IF(B.Premiums_Bkdn_DATA!O87=0,0,B.Premiums_Bkdn_DATA!O87/ECO!Y49))))</f>
        <v>0</v>
      </c>
      <c r="Q90" s="48">
        <f t="shared" si="13"/>
        <v>0</v>
      </c>
      <c r="R90" s="48" t="str">
        <f t="shared" si="14"/>
        <v>-</v>
      </c>
      <c r="S90" s="48" t="str">
        <f t="shared" si="15"/>
        <v>-</v>
      </c>
    </row>
    <row r="91" spans="3:19" ht="15" x14ac:dyDescent="0.25">
      <c r="C91" s="256"/>
      <c r="D91" s="257"/>
      <c r="E91" s="45" t="s">
        <v>44</v>
      </c>
      <c r="F91" s="74">
        <f>IF($C$3="National Currency",IF(B.Premiums_Bkdn_DATA!E88=0,0,B.Premiums_Bkdn_DATA!E88),IF($C$3="Current Exchange rate",IF(B.Premiums_Bkdn_DATA!E88=0,0,B.Premiums_Bkdn_DATA!E88/ECO!O15),IF($C$3="Constant Exchange rate",IF(B.Premiums_Bkdn_DATA!E88=0,0,B.Premiums_Bkdn_DATA!E88/ECO!O50))))</f>
        <v>69.983775013520827</v>
      </c>
      <c r="G91" s="74">
        <f>IF($C$3="National Currency",IF(B.Premiums_Bkdn_DATA!F88=0,0,B.Premiums_Bkdn_DATA!F88),IF($C$3="Current Exchange rate",IF(B.Premiums_Bkdn_DATA!F88=0,0,B.Premiums_Bkdn_DATA!F88/ECO!P15),IF($C$3="Constant Exchange rate",IF(B.Premiums_Bkdn_DATA!F88=0,0,B.Premiums_Bkdn_DATA!F88/ECO!P50))))</f>
        <v>69.803497385974396</v>
      </c>
      <c r="H91" s="74">
        <f>IF($C$3="National Currency",IF(B.Premiums_Bkdn_DATA!G88=0,0,B.Premiums_Bkdn_DATA!G88),IF($C$3="Current Exchange rate",IF(B.Premiums_Bkdn_DATA!G88=0,0,B.Premiums_Bkdn_DATA!G88/ECO!Q15),IF($C$3="Constant Exchange rate",IF(B.Premiums_Bkdn_DATA!G88=0,0,B.Premiums_Bkdn_DATA!G88/ECO!Q50))))</f>
        <v>73.445105462412116</v>
      </c>
      <c r="I91" s="74">
        <f>IF($C$3="National Currency",IF(B.Premiums_Bkdn_DATA!H88=0,0,B.Premiums_Bkdn_DATA!H88),IF($C$3="Current Exchange rate",IF(B.Premiums_Bkdn_DATA!H88=0,0,B.Premiums_Bkdn_DATA!H88/ECO!R15),IF($C$3="Constant Exchange rate",IF(B.Premiums_Bkdn_DATA!H88=0,0,B.Premiums_Bkdn_DATA!H88/ECO!R50))))</f>
        <v>79.610600324499728</v>
      </c>
      <c r="J91" s="74">
        <f>IF($C$3="National Currency",IF(B.Premiums_Bkdn_DATA!I88=0,0,B.Premiums_Bkdn_DATA!I88),IF($C$3="Current Exchange rate",IF(B.Premiums_Bkdn_DATA!I88=0,0,B.Premiums_Bkdn_DATA!I88/ECO!S15),IF($C$3="Constant Exchange rate",IF(B.Premiums_Bkdn_DATA!I88=0,0,B.Premiums_Bkdn_DATA!I88/ECO!S50))))</f>
        <v>86.461150171263753</v>
      </c>
      <c r="K91" s="74">
        <f>IF($C$3="National Currency",IF(B.Premiums_Bkdn_DATA!J88=0,0,B.Premiums_Bkdn_DATA!J88),IF($C$3="Current Exchange rate",IF(B.Premiums_Bkdn_DATA!J88=0,0,B.Premiums_Bkdn_DATA!J88/ECO!T15),IF($C$3="Constant Exchange rate",IF(B.Premiums_Bkdn_DATA!J88=0,0,B.Premiums_Bkdn_DATA!J88/ECO!T50))))</f>
        <v>88.588426176311515</v>
      </c>
      <c r="L91" s="74">
        <f>IF($C$3="National Currency",IF(B.Premiums_Bkdn_DATA!K88=0,0,B.Premiums_Bkdn_DATA!K88),IF($C$3="Current Exchange rate",IF(B.Premiums_Bkdn_DATA!K88=0,0,B.Premiums_Bkdn_DATA!K88/ECO!U15),IF($C$3="Constant Exchange rate",IF(B.Premiums_Bkdn_DATA!K88=0,0,B.Premiums_Bkdn_DATA!K88/ECO!U50))))</f>
        <v>96.953308094465484</v>
      </c>
      <c r="M91" s="74">
        <f>IF($C$3="National Currency",IF(B.Premiums_Bkdn_DATA!L88=0,0,B.Premiums_Bkdn_DATA!L88),IF($C$3="Current Exchange rate",IF(B.Premiums_Bkdn_DATA!L88=0,0,B.Premiums_Bkdn_DATA!L88/ECO!V15),IF($C$3="Constant Exchange rate",IF(B.Premiums_Bkdn_DATA!L88=0,0,B.Premiums_Bkdn_DATA!L88/ECO!V50))))</f>
        <v>96.304308635298355</v>
      </c>
      <c r="N91" s="74">
        <f>IF($C$3="National Currency",IF(B.Premiums_Bkdn_DATA!M88=0,0,B.Premiums_Bkdn_DATA!M88),IF($C$3="Current Exchange rate",IF(B.Premiums_Bkdn_DATA!M88=0,0,B.Premiums_Bkdn_DATA!M88/ECO!W15),IF($C$3="Constant Exchange rate",IF(B.Premiums_Bkdn_DATA!M88=0,0,B.Premiums_Bkdn_DATA!M88/ECO!W50))))</f>
        <v>80.511988462231841</v>
      </c>
      <c r="O91" s="74">
        <f>IF($C$3="National Currency",IF(B.Premiums_Bkdn_DATA!N88=0,0,B.Premiums_Bkdn_DATA!N88),IF($C$3="Current Exchange rate",IF(B.Premiums_Bkdn_DATA!N88=0,0,B.Premiums_Bkdn_DATA!N88/ECO!X15),IF($C$3="Constant Exchange rate",IF(B.Premiums_Bkdn_DATA!N88=0,0,B.Premiums_Bkdn_DATA!N88/ECO!X50))))</f>
        <v>78.601045610239765</v>
      </c>
      <c r="P91" s="74">
        <f>IF($C$3="National Currency",IF(B.Premiums_Bkdn_DATA!O88=0,0,B.Premiums_Bkdn_DATA!O88),IF($C$3="Current Exchange rate",IF(B.Premiums_Bkdn_DATA!O88=0,0,B.Premiums_Bkdn_DATA!O88/ECO!Y15),IF($C$3="Constant Exchange rate",IF(B.Premiums_Bkdn_DATA!O88=0,0,B.Premiums_Bkdn_DATA!O88/ECO!Y50))))</f>
        <v>75.139715161348477</v>
      </c>
      <c r="Q91" s="48">
        <f t="shared" si="13"/>
        <v>2.2069172534739329E-3</v>
      </c>
      <c r="R91" s="48">
        <f t="shared" si="14"/>
        <v>-4.4036697247706424E-2</v>
      </c>
      <c r="S91" s="48">
        <f t="shared" si="15"/>
        <v>7.6446280991735671E-2</v>
      </c>
    </row>
    <row r="92" spans="3:19" ht="15" x14ac:dyDescent="0.25">
      <c r="C92" s="256"/>
      <c r="D92" s="257"/>
      <c r="E92" s="45" t="s">
        <v>6</v>
      </c>
      <c r="F92" s="74">
        <f>IF($C$3="National Currency",IF(B.Premiums_Bkdn_DATA!E89=0,0,B.Premiums_Bkdn_DATA!E89),IF($C$3="Current Exchange rate",IF(B.Premiums_Bkdn_DATA!E89=0,0,B.Premiums_Bkdn_DATA!E89/ECO!O16),IF($C$3="Constant Exchange rate",IF(B.Premiums_Bkdn_DATA!E89=0,0,B.Premiums_Bkdn_DATA!E89/ECO!O51))))</f>
        <v>5969</v>
      </c>
      <c r="G92" s="74">
        <f>IF($C$3="National Currency",IF(B.Premiums_Bkdn_DATA!F89=0,0,B.Premiums_Bkdn_DATA!F89),IF($C$3="Current Exchange rate",IF(B.Premiums_Bkdn_DATA!F89=0,0,B.Premiums_Bkdn_DATA!F89/ECO!P16),IF($C$3="Constant Exchange rate",IF(B.Premiums_Bkdn_DATA!F89=0,0,B.Premiums_Bkdn_DATA!F89/ECO!P51))))</f>
        <v>6034</v>
      </c>
      <c r="H92" s="74">
        <f>IF($C$3="National Currency",IF(B.Premiums_Bkdn_DATA!G89=0,0,B.Premiums_Bkdn_DATA!G89),IF($C$3="Current Exchange rate",IF(B.Premiums_Bkdn_DATA!G89=0,0,B.Premiums_Bkdn_DATA!G89/ECO!Q16),IF($C$3="Constant Exchange rate",IF(B.Premiums_Bkdn_DATA!G89=0,0,B.Premiums_Bkdn_DATA!G89/ECO!Q51))))</f>
        <v>6237</v>
      </c>
      <c r="I92" s="74">
        <f>IF($C$3="National Currency",IF(B.Premiums_Bkdn_DATA!H89=0,0,B.Premiums_Bkdn_DATA!H89),IF($C$3="Current Exchange rate",IF(B.Premiums_Bkdn_DATA!H89=0,0,B.Premiums_Bkdn_DATA!H89/ECO!R16),IF($C$3="Constant Exchange rate",IF(B.Premiums_Bkdn_DATA!H89=0,0,B.Premiums_Bkdn_DATA!H89/ECO!R51))))</f>
        <v>6312</v>
      </c>
      <c r="J92" s="74">
        <f>IF($C$3="National Currency",IF(B.Premiums_Bkdn_DATA!I89=0,0,B.Premiums_Bkdn_DATA!I89),IF($C$3="Current Exchange rate",IF(B.Premiums_Bkdn_DATA!I89=0,0,B.Premiums_Bkdn_DATA!I89/ECO!S16),IF($C$3="Constant Exchange rate",IF(B.Premiums_Bkdn_DATA!I89=0,0,B.Premiums_Bkdn_DATA!I89/ECO!S51))))</f>
        <v>6359</v>
      </c>
      <c r="K92" s="74">
        <f>IF($C$3="National Currency",IF(B.Premiums_Bkdn_DATA!J89=0,0,B.Premiums_Bkdn_DATA!J89),IF($C$3="Current Exchange rate",IF(B.Premiums_Bkdn_DATA!J89=0,0,B.Premiums_Bkdn_DATA!J89/ECO!T16),IF($C$3="Constant Exchange rate",IF(B.Premiums_Bkdn_DATA!J89=0,0,B.Premiums_Bkdn_DATA!J89/ECO!T51))))</f>
        <v>6389</v>
      </c>
      <c r="L92" s="74">
        <f>IF($C$3="National Currency",IF(B.Premiums_Bkdn_DATA!K89=0,0,B.Premiums_Bkdn_DATA!K89),IF($C$3="Current Exchange rate",IF(B.Premiums_Bkdn_DATA!K89=0,0,B.Premiums_Bkdn_DATA!K89/ECO!U16),IF($C$3="Constant Exchange rate",IF(B.Premiums_Bkdn_DATA!K89=0,0,B.Premiums_Bkdn_DATA!K89/ECO!U51))))</f>
        <v>6411</v>
      </c>
      <c r="M92" s="74">
        <f>IF($C$3="National Currency",IF(B.Premiums_Bkdn_DATA!L89=0,0,B.Premiums_Bkdn_DATA!L89),IF($C$3="Current Exchange rate",IF(B.Premiums_Bkdn_DATA!L89=0,0,B.Premiums_Bkdn_DATA!L89/ECO!V16),IF($C$3="Constant Exchange rate",IF(B.Premiums_Bkdn_DATA!L89=0,0,B.Premiums_Bkdn_DATA!L89/ECO!V51))))</f>
        <v>6487</v>
      </c>
      <c r="N92" s="74">
        <f>IF($C$3="National Currency",IF(B.Premiums_Bkdn_DATA!M89=0,0,B.Premiums_Bkdn_DATA!M89),IF($C$3="Current Exchange rate",IF(B.Premiums_Bkdn_DATA!M89=0,0,B.Premiums_Bkdn_DATA!M89/ECO!W16),IF($C$3="Constant Exchange rate",IF(B.Premiums_Bkdn_DATA!M89=0,0,B.Premiums_Bkdn_DATA!M89/ECO!W51))))</f>
        <v>6522</v>
      </c>
      <c r="O92" s="74">
        <f>IF($C$3="National Currency",IF(B.Premiums_Bkdn_DATA!N89=0,0,B.Premiums_Bkdn_DATA!N89),IF($C$3="Current Exchange rate",IF(B.Premiums_Bkdn_DATA!N89=0,0,B.Premiums_Bkdn_DATA!N89/ECO!X16),IF($C$3="Constant Exchange rate",IF(B.Premiums_Bkdn_DATA!N89=0,0,B.Premiums_Bkdn_DATA!N89/ECO!X51))))</f>
        <v>6411</v>
      </c>
      <c r="P92" s="74">
        <f>IF($C$3="National Currency",IF(B.Premiums_Bkdn_DATA!O89=0,0,B.Premiums_Bkdn_DATA!O89),IF($C$3="Current Exchange rate",IF(B.Premiums_Bkdn_DATA!O89=0,0,B.Premiums_Bkdn_DATA!O89/ECO!Y16),IF($C$3="Constant Exchange rate",IF(B.Premiums_Bkdn_DATA!O89=0,0,B.Premiums_Bkdn_DATA!O89/ECO!Y51))))</f>
        <v>6471</v>
      </c>
      <c r="Q92" s="48">
        <f t="shared" si="13"/>
        <v>0.19005876608081526</v>
      </c>
      <c r="R92" s="48">
        <f t="shared" si="14"/>
        <v>9.3589143659336127E-3</v>
      </c>
      <c r="S92" s="48">
        <f t="shared" si="15"/>
        <v>7.2422936692078332E-2</v>
      </c>
    </row>
    <row r="93" spans="3:19" ht="15" x14ac:dyDescent="0.25">
      <c r="C93" s="256"/>
      <c r="D93" s="257"/>
      <c r="E93" s="45" t="s">
        <v>7</v>
      </c>
      <c r="F93" s="74">
        <f>IF($C$3="National Currency",IF(B.Premiums_Bkdn_DATA!E90=0,0,B.Premiums_Bkdn_DATA!E90),IF($C$3="Current Exchange rate",IF(B.Premiums_Bkdn_DATA!E90=0,0,B.Premiums_Bkdn_DATA!E90/ECO!O17),IF($C$3="Constant Exchange rate",IF(B.Premiums_Bkdn_DATA!E90=0,0,B.Premiums_Bkdn_DATA!E90/ECO!O52))))</f>
        <v>684.05571300014776</v>
      </c>
      <c r="G93" s="74">
        <f>IF($C$3="National Currency",IF(B.Premiums_Bkdn_DATA!F90=0,0,B.Premiums_Bkdn_DATA!F90),IF($C$3="Current Exchange rate",IF(B.Premiums_Bkdn_DATA!F90=0,0,B.Premiums_Bkdn_DATA!F90/ECO!P17),IF($C$3="Constant Exchange rate",IF(B.Premiums_Bkdn_DATA!F90=0,0,B.Premiums_Bkdn_DATA!F90/ECO!P52))))</f>
        <v>726.49859642996262</v>
      </c>
      <c r="H93" s="74">
        <f>IF($C$3="National Currency",IF(B.Premiums_Bkdn_DATA!G90=0,0,B.Premiums_Bkdn_DATA!G90),IF($C$3="Current Exchange rate",IF(B.Premiums_Bkdn_DATA!G90=0,0,B.Premiums_Bkdn_DATA!G90/ECO!Q17),IF($C$3="Constant Exchange rate",IF(B.Premiums_Bkdn_DATA!G90=0,0,B.Premiums_Bkdn_DATA!G90/ECO!Q52))))</f>
        <v>767.06109894832991</v>
      </c>
      <c r="I93" s="74">
        <f>IF($C$3="National Currency",IF(B.Premiums_Bkdn_DATA!H90=0,0,B.Premiums_Bkdn_DATA!H90),IF($C$3="Current Exchange rate",IF(B.Premiums_Bkdn_DATA!H90=0,0,B.Premiums_Bkdn_DATA!H90/ECO!R17),IF($C$3="Constant Exchange rate",IF(B.Premiums_Bkdn_DATA!H90=0,0,B.Premiums_Bkdn_DATA!H90/ECO!R52))))</f>
        <v>800.77364243213844</v>
      </c>
      <c r="J93" s="74">
        <f>IF($C$3="National Currency",IF(B.Premiums_Bkdn_DATA!I90=0,0,B.Premiums_Bkdn_DATA!I90),IF($C$3="Current Exchange rate",IF(B.Premiums_Bkdn_DATA!I90=0,0,B.Premiums_Bkdn_DATA!I90/ECO!S17),IF($C$3="Constant Exchange rate",IF(B.Premiums_Bkdn_DATA!I90=0,0,B.Premiums_Bkdn_DATA!I90/ECO!S52))))</f>
        <v>864.97521926584557</v>
      </c>
      <c r="K93" s="74">
        <f>IF($C$3="National Currency",IF(B.Premiums_Bkdn_DATA!J90=0,0,B.Premiums_Bkdn_DATA!J90),IF($C$3="Current Exchange rate",IF(B.Premiums_Bkdn_DATA!J90=0,0,B.Premiums_Bkdn_DATA!J90/ECO!T17),IF($C$3="Constant Exchange rate",IF(B.Premiums_Bkdn_DATA!J90=0,0,B.Premiums_Bkdn_DATA!J90/ECO!T52))))</f>
        <v>970.54517615139753</v>
      </c>
      <c r="L93" s="74">
        <f>IF($C$3="National Currency",IF(B.Premiums_Bkdn_DATA!K90=0,0,B.Premiums_Bkdn_DATA!K90),IF($C$3="Current Exchange rate",IF(B.Premiums_Bkdn_DATA!K90=0,0,B.Premiums_Bkdn_DATA!K90/ECO!U17),IF($C$3="Constant Exchange rate",IF(B.Premiums_Bkdn_DATA!K90=0,0,B.Premiums_Bkdn_DATA!K90/ECO!U52))))</f>
        <v>1051.8044941103785</v>
      </c>
      <c r="M93" s="74">
        <f>IF($C$3="National Currency",IF(B.Premiums_Bkdn_DATA!L90=0,0,B.Premiums_Bkdn_DATA!L90),IF($C$3="Current Exchange rate",IF(B.Premiums_Bkdn_DATA!L90=0,0,B.Premiums_Bkdn_DATA!L90/ECO!V17),IF($C$3="Constant Exchange rate",IF(B.Premiums_Bkdn_DATA!L90=0,0,B.Premiums_Bkdn_DATA!L90/ECO!V52))))</f>
        <v>1052.8789974883484</v>
      </c>
      <c r="N93" s="74">
        <f>IF($C$3="National Currency",IF(B.Premiums_Bkdn_DATA!M90=0,0,B.Premiums_Bkdn_DATA!M90),IF($C$3="Current Exchange rate",IF(B.Premiums_Bkdn_DATA!M90=0,0,B.Premiums_Bkdn_DATA!M90/ECO!W17),IF($C$3="Constant Exchange rate",IF(B.Premiums_Bkdn_DATA!M90=0,0,B.Premiums_Bkdn_DATA!M90/ECO!W52))))</f>
        <v>1168.1194847756303</v>
      </c>
      <c r="O93" s="74">
        <f>IF($C$3="National Currency",IF(B.Premiums_Bkdn_DATA!N90=0,0,B.Premiums_Bkdn_DATA!N90),IF($C$3="Current Exchange rate",IF(B.Premiums_Bkdn_DATA!N90=0,0,B.Premiums_Bkdn_DATA!N90/ECO!X17),IF($C$3="Constant Exchange rate",IF(B.Premiums_Bkdn_DATA!N90=0,0,B.Premiums_Bkdn_DATA!N90/ECO!X52))))</f>
        <v>1566.4953729198287</v>
      </c>
      <c r="P93" s="74">
        <f>IF($C$3="National Currency",IF(B.Premiums_Bkdn_DATA!O90=0,0,B.Premiums_Bkdn_DATA!O90),IF($C$3="Current Exchange rate",IF(B.Premiums_Bkdn_DATA!O90=0,0,B.Premiums_Bkdn_DATA!O90/ECO!Y17),IF($C$3="Constant Exchange rate",IF(B.Premiums_Bkdn_DATA!O90=0,0,B.Premiums_Bkdn_DATA!O90/ECO!Y52))))</f>
        <v>1866.9496192228655</v>
      </c>
      <c r="Q93" s="48">
        <f t="shared" si="13"/>
        <v>5.4833895992048486E-2</v>
      </c>
      <c r="R93" s="48">
        <f t="shared" si="14"/>
        <v>0.19180027690922108</v>
      </c>
      <c r="S93" s="48">
        <f t="shared" si="15"/>
        <v>1.5697910889258639</v>
      </c>
    </row>
    <row r="94" spans="3:19" ht="15" x14ac:dyDescent="0.25">
      <c r="C94" s="256"/>
      <c r="D94" s="257"/>
      <c r="E94" s="45" t="s">
        <v>8</v>
      </c>
      <c r="F94" s="74">
        <f>IF($C$3="National Currency",IF(B.Premiums_Bkdn_DATA!E91=0,0,B.Premiums_Bkdn_DATA!E91),IF($C$3="Current Exchange rate",IF(B.Premiums_Bkdn_DATA!E91=0,0,B.Premiums_Bkdn_DATA!E91/ECO!O18),IF($C$3="Constant Exchange rate",IF(B.Premiums_Bkdn_DATA!E91=0,0,B.Premiums_Bkdn_DATA!E91/ECO!O53))))</f>
        <v>2.6075952603121446</v>
      </c>
      <c r="G94" s="74">
        <f>IF($C$3="National Currency",IF(B.Premiums_Bkdn_DATA!F91=0,0,B.Premiums_Bkdn_DATA!F91),IF($C$3="Current Exchange rate",IF(B.Premiums_Bkdn_DATA!F91=0,0,B.Premiums_Bkdn_DATA!F91/ECO!P18),IF($C$3="Constant Exchange rate",IF(B.Premiums_Bkdn_DATA!F91=0,0,B.Premiums_Bkdn_DATA!F91/ECO!P53))))</f>
        <v>2.8121125356307441</v>
      </c>
      <c r="H94" s="74">
        <f>IF($C$3="National Currency",IF(B.Premiums_Bkdn_DATA!G91=0,0,B.Premiums_Bkdn_DATA!G91),IF($C$3="Current Exchange rate",IF(B.Premiums_Bkdn_DATA!G91=0,0,B.Premiums_Bkdn_DATA!G91/ECO!Q18),IF($C$3="Constant Exchange rate",IF(B.Premiums_Bkdn_DATA!G91=0,0,B.Premiums_Bkdn_DATA!G91/ECO!Q53))))</f>
        <v>3.0230209758030497</v>
      </c>
      <c r="I94" s="74">
        <f>IF($C$3="National Currency",IF(B.Premiums_Bkdn_DATA!H91=0,0,B.Premiums_Bkdn_DATA!H91),IF($C$3="Current Exchange rate",IF(B.Premiums_Bkdn_DATA!H91=0,0,B.Premiums_Bkdn_DATA!H91/ECO!R18),IF($C$3="Constant Exchange rate",IF(B.Premiums_Bkdn_DATA!H91=0,0,B.Premiums_Bkdn_DATA!H91/ECO!R53))))</f>
        <v>3.5790523180754925</v>
      </c>
      <c r="J94" s="74">
        <f>IF($C$3="National Currency",IF(B.Premiums_Bkdn_DATA!I91=0,0,B.Premiums_Bkdn_DATA!I91),IF($C$3="Current Exchange rate",IF(B.Premiums_Bkdn_DATA!I91=0,0,B.Premiums_Bkdn_DATA!I91/ECO!S18),IF($C$3="Constant Exchange rate",IF(B.Premiums_Bkdn_DATA!I91=0,0,B.Premiums_Bkdn_DATA!I91/ECO!S53))))</f>
        <v>3.6391292677003308</v>
      </c>
      <c r="K94" s="74">
        <f>IF($C$3="National Currency",IF(B.Premiums_Bkdn_DATA!J91=0,0,B.Premiums_Bkdn_DATA!J91),IF($C$3="Current Exchange rate",IF(B.Premiums_Bkdn_DATA!J91=0,0,B.Premiums_Bkdn_DATA!J91/ECO!T18),IF($C$3="Constant Exchange rate",IF(B.Premiums_Bkdn_DATA!J91=0,0,B.Premiums_Bkdn_DATA!J91/ECO!T53))))</f>
        <v>4.1672312195620798</v>
      </c>
      <c r="L94" s="74">
        <f>IF($C$3="National Currency",IF(B.Premiums_Bkdn_DATA!K91=0,0,B.Premiums_Bkdn_DATA!K91),IF($C$3="Current Exchange rate",IF(B.Premiums_Bkdn_DATA!K91=0,0,B.Premiums_Bkdn_DATA!K91/ECO!U18),IF($C$3="Constant Exchange rate",IF(B.Premiums_Bkdn_DATA!K91=0,0,B.Premiums_Bkdn_DATA!K91/ECO!U53))))</f>
        <v>3.6082650543888128</v>
      </c>
      <c r="M94" s="74">
        <f>IF($C$3="National Currency",IF(B.Premiums_Bkdn_DATA!L91=0,0,B.Premiums_Bkdn_DATA!L91),IF($C$3="Current Exchange rate",IF(B.Premiums_Bkdn_DATA!L91=0,0,B.Premiums_Bkdn_DATA!L91/ECO!V18),IF($C$3="Constant Exchange rate",IF(B.Premiums_Bkdn_DATA!L91=0,0,B.Premiums_Bkdn_DATA!L91/ECO!V53))))</f>
        <v>3.9</v>
      </c>
      <c r="N94" s="74">
        <f>IF($C$3="National Currency",IF(B.Premiums_Bkdn_DATA!M91=0,0,B.Premiums_Bkdn_DATA!M91),IF($C$3="Current Exchange rate",IF(B.Premiums_Bkdn_DATA!M91=0,0,B.Premiums_Bkdn_DATA!M91/ECO!W18),IF($C$3="Constant Exchange rate",IF(B.Premiums_Bkdn_DATA!M91=0,0,B.Premiums_Bkdn_DATA!M91/ECO!W53))))</f>
        <v>4.0999999999999996</v>
      </c>
      <c r="O94" s="74">
        <f>IF($C$3="National Currency",IF(B.Premiums_Bkdn_DATA!N91=0,0,B.Premiums_Bkdn_DATA!N91),IF($C$3="Current Exchange rate",IF(B.Premiums_Bkdn_DATA!N91=0,0,B.Premiums_Bkdn_DATA!N91/ECO!X18),IF($C$3="Constant Exchange rate",IF(B.Premiums_Bkdn_DATA!N91=0,0,B.Premiums_Bkdn_DATA!N91/ECO!X53))))</f>
        <v>4.4219999999999997</v>
      </c>
      <c r="P94" s="74">
        <f>IF($C$3="National Currency",IF(B.Premiums_Bkdn_DATA!O91=0,0,B.Premiums_Bkdn_DATA!O91),IF($C$3="Current Exchange rate",IF(B.Premiums_Bkdn_DATA!O91=0,0,B.Premiums_Bkdn_DATA!O91/ECO!Y18),IF($C$3="Constant Exchange rate",IF(B.Premiums_Bkdn_DATA!O91=0,0,B.Premiums_Bkdn_DATA!O91/ECO!Y53))))</f>
        <v>4.5999999999999996</v>
      </c>
      <c r="Q94" s="48">
        <f t="shared" si="13"/>
        <v>1.3510590696519089E-4</v>
      </c>
      <c r="R94" s="48">
        <f t="shared" si="14"/>
        <v>4.0253279059249136E-2</v>
      </c>
      <c r="S94" s="48">
        <f t="shared" si="15"/>
        <v>0.63578090909090901</v>
      </c>
    </row>
    <row r="95" spans="3:19" ht="15" x14ac:dyDescent="0.25">
      <c r="C95" s="256"/>
      <c r="D95" s="257"/>
      <c r="E95" s="45" t="s">
        <v>9</v>
      </c>
      <c r="F95" s="74">
        <f>IF($C$3="National Currency",IF(B.Premiums_Bkdn_DATA!E92=0,0,B.Premiums_Bkdn_DATA!E92),IF($C$3="Current Exchange rate",IF(B.Premiums_Bkdn_DATA!E92=0,0,B.Premiums_Bkdn_DATA!E92/ECO!O19),IF($C$3="Constant Exchange rate",IF(B.Premiums_Bkdn_DATA!E92=0,0,B.Premiums_Bkdn_DATA!E92/ECO!O54))))</f>
        <v>816.21309499999995</v>
      </c>
      <c r="G95" s="74">
        <f>IF($C$3="National Currency",IF(B.Premiums_Bkdn_DATA!F92=0,0,B.Premiums_Bkdn_DATA!F92),IF($C$3="Current Exchange rate",IF(B.Premiums_Bkdn_DATA!F92=0,0,B.Premiums_Bkdn_DATA!F92/ECO!P19),IF($C$3="Constant Exchange rate",IF(B.Premiums_Bkdn_DATA!F92=0,0,B.Premiums_Bkdn_DATA!F92/ECO!P54))))</f>
        <v>867.72463000000005</v>
      </c>
      <c r="H95" s="74">
        <f>IF($C$3="National Currency",IF(B.Premiums_Bkdn_DATA!G92=0,0,B.Premiums_Bkdn_DATA!G92),IF($C$3="Current Exchange rate",IF(B.Premiums_Bkdn_DATA!G92=0,0,B.Premiums_Bkdn_DATA!G92/ECO!Q19),IF($C$3="Constant Exchange rate",IF(B.Premiums_Bkdn_DATA!G92=0,0,B.Premiums_Bkdn_DATA!G92/ECO!Q54))))</f>
        <v>923.33005155000001</v>
      </c>
      <c r="I95" s="74">
        <f>IF($C$3="National Currency",IF(B.Premiums_Bkdn_DATA!H92=0,0,B.Premiums_Bkdn_DATA!H92),IF($C$3="Current Exchange rate",IF(B.Premiums_Bkdn_DATA!H92=0,0,B.Premiums_Bkdn_DATA!H92/ECO!R19),IF($C$3="Constant Exchange rate",IF(B.Premiums_Bkdn_DATA!H92=0,0,B.Premiums_Bkdn_DATA!H92/ECO!R54))))</f>
        <v>937.48698282999987</v>
      </c>
      <c r="J95" s="74">
        <f>IF($C$3="National Currency",IF(B.Premiums_Bkdn_DATA!I92=0,0,B.Premiums_Bkdn_DATA!I92),IF($C$3="Current Exchange rate",IF(B.Premiums_Bkdn_DATA!I92=0,0,B.Premiums_Bkdn_DATA!I92/ECO!S19),IF($C$3="Constant Exchange rate",IF(B.Premiums_Bkdn_DATA!I92=0,0,B.Premiums_Bkdn_DATA!I92/ECO!S54))))</f>
        <v>978.85276773999999</v>
      </c>
      <c r="K95" s="74">
        <f>IF($C$3="National Currency",IF(B.Premiums_Bkdn_DATA!J92=0,0,B.Premiums_Bkdn_DATA!J92),IF($C$3="Current Exchange rate",IF(B.Premiums_Bkdn_DATA!J92=0,0,B.Premiums_Bkdn_DATA!J92/ECO!T19),IF($C$3="Constant Exchange rate",IF(B.Premiums_Bkdn_DATA!J92=0,0,B.Premiums_Bkdn_DATA!J92/ECO!T54))))</f>
        <v>954.09451856000055</v>
      </c>
      <c r="L95" s="74">
        <f>IF($C$3="National Currency",IF(B.Premiums_Bkdn_DATA!K92=0,0,B.Premiums_Bkdn_DATA!K92),IF($C$3="Current Exchange rate",IF(B.Premiums_Bkdn_DATA!K92=0,0,B.Premiums_Bkdn_DATA!K92/ECO!U19),IF($C$3="Constant Exchange rate",IF(B.Premiums_Bkdn_DATA!K92=0,0,B.Premiums_Bkdn_DATA!K92/ECO!U54))))</f>
        <v>901.90749116779932</v>
      </c>
      <c r="M95" s="74">
        <f>IF($C$3="National Currency",IF(B.Premiums_Bkdn_DATA!L92=0,0,B.Premiums_Bkdn_DATA!L92),IF($C$3="Current Exchange rate",IF(B.Premiums_Bkdn_DATA!L92=0,0,B.Premiums_Bkdn_DATA!L92/ECO!V19),IF($C$3="Constant Exchange rate",IF(B.Premiums_Bkdn_DATA!L92=0,0,B.Premiums_Bkdn_DATA!L92/ECO!V54))))</f>
        <v>884.08608489950052</v>
      </c>
      <c r="N95" s="74">
        <f>IF($C$3="National Currency",IF(B.Premiums_Bkdn_DATA!M92=0,0,B.Premiums_Bkdn_DATA!M92),IF($C$3="Current Exchange rate",IF(B.Premiums_Bkdn_DATA!M92=0,0,B.Premiums_Bkdn_DATA!M92/ECO!W19),IF($C$3="Constant Exchange rate",IF(B.Premiums_Bkdn_DATA!M92=0,0,B.Premiums_Bkdn_DATA!M92/ECO!W54))))</f>
        <v>844.1990468997999</v>
      </c>
      <c r="O95" s="74">
        <f>IF($C$3="National Currency",IF(B.Premiums_Bkdn_DATA!N92=0,0,B.Premiums_Bkdn_DATA!N92),IF($C$3="Current Exchange rate",IF(B.Premiums_Bkdn_DATA!N92=0,0,B.Premiums_Bkdn_DATA!N92/ECO!X19),IF($C$3="Constant Exchange rate",IF(B.Premiums_Bkdn_DATA!N92=0,0,B.Premiums_Bkdn_DATA!N92/ECO!X54))))</f>
        <v>802.95786191339994</v>
      </c>
      <c r="P95" s="74">
        <f>IF($C$3="National Currency",IF(B.Premiums_Bkdn_DATA!O92=0,0,B.Premiums_Bkdn_DATA!O92),IF($C$3="Current Exchange rate",IF(B.Premiums_Bkdn_DATA!O92=0,0,B.Premiums_Bkdn_DATA!O92/ECO!Y19),IF($C$3="Constant Exchange rate",IF(B.Premiums_Bkdn_DATA!O92=0,0,B.Premiums_Bkdn_DATA!O92/ECO!Y54))))</f>
        <v>801.88500001729994</v>
      </c>
      <c r="Q95" s="48">
        <f>P95/$P$118</f>
        <v>2.3552043523721613E-2</v>
      </c>
      <c r="R95" s="48">
        <f t="shared" si="14"/>
        <v>-1.3361372333330346E-3</v>
      </c>
      <c r="S95" s="48">
        <f t="shared" si="15"/>
        <v>-7.5876179730774873E-2</v>
      </c>
    </row>
    <row r="96" spans="3:19" ht="15" x14ac:dyDescent="0.25">
      <c r="C96" s="256"/>
      <c r="D96" s="257"/>
      <c r="E96" s="45" t="s">
        <v>10</v>
      </c>
      <c r="F96" s="74">
        <f>IF($C$3="National Currency",IF(B.Premiums_Bkdn_DATA!E93=0,0,B.Premiums_Bkdn_DATA!E93),IF($C$3="Current Exchange rate",IF(B.Premiums_Bkdn_DATA!E93=0,0,B.Premiums_Bkdn_DATA!E93/ECO!O20),IF($C$3="Constant Exchange rate",IF(B.Premiums_Bkdn_DATA!E93=0,0,B.Premiums_Bkdn_DATA!E93/ECO!O55))))</f>
        <v>634</v>
      </c>
      <c r="G96" s="74">
        <f>IF($C$3="National Currency",IF(B.Premiums_Bkdn_DATA!F93=0,0,B.Premiums_Bkdn_DATA!F93),IF($C$3="Current Exchange rate",IF(B.Premiums_Bkdn_DATA!F93=0,0,B.Premiums_Bkdn_DATA!F93/ECO!P20),IF($C$3="Constant Exchange rate",IF(B.Premiums_Bkdn_DATA!F93=0,0,B.Premiums_Bkdn_DATA!F93/ECO!P55))))</f>
        <v>734</v>
      </c>
      <c r="H96" s="74">
        <f>IF($C$3="National Currency",IF(B.Premiums_Bkdn_DATA!G93=0,0,B.Premiums_Bkdn_DATA!G93),IF($C$3="Current Exchange rate",IF(B.Premiums_Bkdn_DATA!G93=0,0,B.Premiums_Bkdn_DATA!G93/ECO!Q20),IF($C$3="Constant Exchange rate",IF(B.Premiums_Bkdn_DATA!G93=0,0,B.Premiums_Bkdn_DATA!G93/ECO!Q55))))</f>
        <v>765</v>
      </c>
      <c r="I96" s="74">
        <f>IF($C$3="National Currency",IF(B.Premiums_Bkdn_DATA!H93=0,0,B.Premiums_Bkdn_DATA!H93),IF($C$3="Current Exchange rate",IF(B.Premiums_Bkdn_DATA!H93=0,0,B.Premiums_Bkdn_DATA!H93/ECO!R20),IF($C$3="Constant Exchange rate",IF(B.Premiums_Bkdn_DATA!H93=0,0,B.Premiums_Bkdn_DATA!H93/ECO!R55))))</f>
        <v>690</v>
      </c>
      <c r="J96" s="74">
        <f>IF($C$3="National Currency",IF(B.Premiums_Bkdn_DATA!I93=0,0,B.Premiums_Bkdn_DATA!I93),IF($C$3="Current Exchange rate",IF(B.Premiums_Bkdn_DATA!I93=0,0,B.Premiums_Bkdn_DATA!I93/ECO!S20),IF($C$3="Constant Exchange rate",IF(B.Premiums_Bkdn_DATA!I93=0,0,B.Premiums_Bkdn_DATA!I93/ECO!S55))))</f>
        <v>702</v>
      </c>
      <c r="K96" s="74">
        <f>IF($C$3="National Currency",IF(B.Premiums_Bkdn_DATA!J93=0,0,B.Premiums_Bkdn_DATA!J93),IF($C$3="Current Exchange rate",IF(B.Premiums_Bkdn_DATA!J93=0,0,B.Premiums_Bkdn_DATA!J93/ECO!T20),IF($C$3="Constant Exchange rate",IF(B.Premiums_Bkdn_DATA!J93=0,0,B.Premiums_Bkdn_DATA!J93/ECO!T55))))</f>
        <v>676</v>
      </c>
      <c r="L96" s="74">
        <f>IF($C$3="National Currency",IF(B.Premiums_Bkdn_DATA!K93=0,0,B.Premiums_Bkdn_DATA!K93),IF($C$3="Current Exchange rate",IF(B.Premiums_Bkdn_DATA!K93=0,0,B.Premiums_Bkdn_DATA!K93/ECO!U20),IF($C$3="Constant Exchange rate",IF(B.Premiums_Bkdn_DATA!K93=0,0,B.Premiums_Bkdn_DATA!K93/ECO!U55))))</f>
        <v>679.04007793555525</v>
      </c>
      <c r="M96" s="74">
        <f>IF($C$3="National Currency",IF(B.Premiums_Bkdn_DATA!L93=0,0,B.Premiums_Bkdn_DATA!L93),IF($C$3="Current Exchange rate",IF(B.Premiums_Bkdn_DATA!L93=0,0,B.Premiums_Bkdn_DATA!L93/ECO!V20),IF($C$3="Constant Exchange rate",IF(B.Premiums_Bkdn_DATA!L93=0,0,B.Premiums_Bkdn_DATA!L93/ECO!V55))))</f>
        <v>735.91777784032718</v>
      </c>
      <c r="N96" s="74">
        <f>IF($C$3="National Currency",IF(B.Premiums_Bkdn_DATA!M93=0,0,B.Premiums_Bkdn_DATA!M93),IF($C$3="Current Exchange rate",IF(B.Premiums_Bkdn_DATA!M93=0,0,B.Premiums_Bkdn_DATA!M93/ECO!W20),IF($C$3="Constant Exchange rate",IF(B.Premiums_Bkdn_DATA!M93=0,0,B.Premiums_Bkdn_DATA!M93/ECO!W55))))</f>
        <v>784.53447451</v>
      </c>
      <c r="O96" s="74">
        <f>IF($C$3="National Currency",IF(B.Premiums_Bkdn_DATA!N93=0,0,B.Premiums_Bkdn_DATA!N93),IF($C$3="Current Exchange rate",IF(B.Premiums_Bkdn_DATA!N93=0,0,B.Premiums_Bkdn_DATA!N93/ECO!X20),IF($C$3="Constant Exchange rate",IF(B.Premiums_Bkdn_DATA!N93=0,0,B.Premiums_Bkdn_DATA!N93/ECO!X55))))</f>
        <v>785</v>
      </c>
      <c r="P96" s="74">
        <f>IF($C$3="National Currency",IF(B.Premiums_Bkdn_DATA!O93=0,0,B.Premiums_Bkdn_DATA!O93),IF($C$3="Current Exchange rate",IF(B.Premiums_Bkdn_DATA!O93=0,0,B.Premiums_Bkdn_DATA!O93/ECO!Y20),IF($C$3="Constant Exchange rate",IF(B.Premiums_Bkdn_DATA!O93=0,0,B.Premiums_Bkdn_DATA!O93/ECO!Y55))))</f>
        <v>764</v>
      </c>
      <c r="Q96" s="48">
        <f t="shared" si="13"/>
        <v>2.2439328895957792E-2</v>
      </c>
      <c r="R96" s="48">
        <f t="shared" si="14"/>
        <v>-2.6751592356687892E-2</v>
      </c>
      <c r="S96" s="48">
        <f t="shared" si="15"/>
        <v>4.0871934604904681E-2</v>
      </c>
    </row>
    <row r="97" spans="3:19" ht="15" x14ac:dyDescent="0.25">
      <c r="C97" s="256"/>
      <c r="D97" s="257"/>
      <c r="E97" s="45" t="s">
        <v>11</v>
      </c>
      <c r="F97" s="74">
        <f>IF($C$3="National Currency",IF(B.Premiums_Bkdn_DATA!E94=0,0,B.Premiums_Bkdn_DATA!E94),IF($C$3="Current Exchange rate",IF(B.Premiums_Bkdn_DATA!E94=0,0,B.Premiums_Bkdn_DATA!E94/ECO!O21),IF($C$3="Constant Exchange rate",IF(B.Premiums_Bkdn_DATA!E94=0,0,B.Premiums_Bkdn_DATA!E94/ECO!O56))))</f>
        <v>6113.1998278232149</v>
      </c>
      <c r="G97" s="74">
        <f>IF($C$3="National Currency",IF(B.Premiums_Bkdn_DATA!F94=0,0,B.Premiums_Bkdn_DATA!F94),IF($C$3="Current Exchange rate",IF(B.Premiums_Bkdn_DATA!F94=0,0,B.Premiums_Bkdn_DATA!F94/ECO!P21),IF($C$3="Constant Exchange rate",IF(B.Premiums_Bkdn_DATA!F94=0,0,B.Premiums_Bkdn_DATA!F94/ECO!P56))))</f>
        <v>6537.0867416866968</v>
      </c>
      <c r="H97" s="74">
        <f>IF($C$3="National Currency",IF(B.Premiums_Bkdn_DATA!G94=0,0,B.Premiums_Bkdn_DATA!G94),IF($C$3="Current Exchange rate",IF(B.Premiums_Bkdn_DATA!G94=0,0,B.Premiums_Bkdn_DATA!G94/ECO!Q21),IF($C$3="Constant Exchange rate",IF(B.Premiums_Bkdn_DATA!G94=0,0,B.Premiums_Bkdn_DATA!G94/ECO!Q56))))</f>
        <v>6832.039068932565</v>
      </c>
      <c r="I97" s="74">
        <f>IF($C$3="National Currency",IF(B.Premiums_Bkdn_DATA!H94=0,0,B.Premiums_Bkdn_DATA!H94),IF($C$3="Current Exchange rate",IF(B.Premiums_Bkdn_DATA!H94=0,0,B.Premiums_Bkdn_DATA!H94/ECO!R21),IF($C$3="Constant Exchange rate",IF(B.Premiums_Bkdn_DATA!H94=0,0,B.Premiums_Bkdn_DATA!H94/ECO!R56))))</f>
        <v>7112.636495048886</v>
      </c>
      <c r="J97" s="74">
        <f>IF($C$3="National Currency",IF(B.Premiums_Bkdn_DATA!I94=0,0,B.Premiums_Bkdn_DATA!I94),IF($C$3="Current Exchange rate",IF(B.Premiums_Bkdn_DATA!I94=0,0,B.Premiums_Bkdn_DATA!I94/ECO!S21),IF($C$3="Constant Exchange rate",IF(B.Premiums_Bkdn_DATA!I94=0,0,B.Premiums_Bkdn_DATA!I94/ECO!S56))))</f>
        <v>7519.7355845714237</v>
      </c>
      <c r="K97" s="74">
        <f>IF($C$3="National Currency",IF(B.Premiums_Bkdn_DATA!J94=0,0,B.Premiums_Bkdn_DATA!J94),IF($C$3="Current Exchange rate",IF(B.Premiums_Bkdn_DATA!J94=0,0,B.Premiums_Bkdn_DATA!J94/ECO!T21),IF($C$3="Constant Exchange rate",IF(B.Premiums_Bkdn_DATA!J94=0,0,B.Premiums_Bkdn_DATA!J94/ECO!T56))))</f>
        <v>7617.9728454860824</v>
      </c>
      <c r="L97" s="74">
        <f>IF($C$3="National Currency",IF(B.Premiums_Bkdn_DATA!K94=0,0,B.Premiums_Bkdn_DATA!K94),IF($C$3="Current Exchange rate",IF(B.Premiums_Bkdn_DATA!K94=0,0,B.Premiums_Bkdn_DATA!K94/ECO!U21),IF($C$3="Constant Exchange rate",IF(B.Premiums_Bkdn_DATA!K94=0,0,B.Premiums_Bkdn_DATA!K94/ECO!U56))))</f>
        <v>7712.4418297719094</v>
      </c>
      <c r="M97" s="74">
        <f>IF($C$3="National Currency",IF(B.Premiums_Bkdn_DATA!L94=0,0,B.Premiums_Bkdn_DATA!L94),IF($C$3="Current Exchange rate",IF(B.Premiums_Bkdn_DATA!L94=0,0,B.Premiums_Bkdn_DATA!L94/ECO!V21),IF($C$3="Constant Exchange rate",IF(B.Premiums_Bkdn_DATA!L94=0,0,B.Premiums_Bkdn_DATA!L94/ECO!V56))))</f>
        <v>7977.6959497801136</v>
      </c>
      <c r="N97" s="74">
        <f>IF($C$3="National Currency",IF(B.Premiums_Bkdn_DATA!M94=0,0,B.Premiums_Bkdn_DATA!M94),IF($C$3="Current Exchange rate",IF(B.Premiums_Bkdn_DATA!M94=0,0,B.Premiums_Bkdn_DATA!M94/ECO!W21),IF($C$3="Constant Exchange rate",IF(B.Premiums_Bkdn_DATA!M94=0,0,B.Premiums_Bkdn_DATA!M94/ECO!W56))))</f>
        <v>8614</v>
      </c>
      <c r="O97" s="74">
        <f>IF($C$3="National Currency",IF(B.Premiums_Bkdn_DATA!N94=0,0,B.Premiums_Bkdn_DATA!N94),IF($C$3="Current Exchange rate",IF(B.Premiums_Bkdn_DATA!N94=0,0,B.Premiums_Bkdn_DATA!N94/ECO!X21),IF($C$3="Constant Exchange rate",IF(B.Premiums_Bkdn_DATA!N94=0,0,B.Premiums_Bkdn_DATA!N94/ECO!X56))))</f>
        <v>9086</v>
      </c>
      <c r="P97" s="74">
        <f>IF($C$3="National Currency",IF(B.Premiums_Bkdn_DATA!O94=0,0,B.Premiums_Bkdn_DATA!O94),IF($C$3="Current Exchange rate",IF(B.Premiums_Bkdn_DATA!O94=0,0,B.Premiums_Bkdn_DATA!O94/ECO!Y21),IF($C$3="Constant Exchange rate",IF(B.Premiums_Bkdn_DATA!O94=0,0,B.Premiums_Bkdn_DATA!O94/ECO!Y56))))</f>
        <v>9305</v>
      </c>
      <c r="Q97" s="48">
        <f t="shared" si="13"/>
        <v>0.27329575311110899</v>
      </c>
      <c r="R97" s="48">
        <f>IF(OR(P97=0, O97=0),"-",P97/O97-1)</f>
        <v>2.4103015628439417E-2</v>
      </c>
      <c r="S97" s="48">
        <f t="shared" si="15"/>
        <v>0.42341693902613375</v>
      </c>
    </row>
    <row r="98" spans="3:19" ht="15" x14ac:dyDescent="0.25">
      <c r="C98" s="256"/>
      <c r="D98" s="257"/>
      <c r="E98" s="45" t="s">
        <v>12</v>
      </c>
      <c r="F98" s="74">
        <f>IF($C$3="National Currency",IF(B.Premiums_Bkdn_DATA!E95=0,0,B.Premiums_Bkdn_DATA!E95),IF($C$3="Current Exchange rate",IF(B.Premiums_Bkdn_DATA!E95=0,0,B.Premiums_Bkdn_DATA!E95/ECO!O22),IF($C$3="Constant Exchange rate",IF(B.Premiums_Bkdn_DATA!E95=0,0,B.Premiums_Bkdn_DATA!E95/ECO!O57))))</f>
        <v>79</v>
      </c>
      <c r="G98" s="74">
        <f>IF($C$3="National Currency",IF(B.Premiums_Bkdn_DATA!F95=0,0,B.Premiums_Bkdn_DATA!F95),IF($C$3="Current Exchange rate",IF(B.Premiums_Bkdn_DATA!F95=0,0,B.Premiums_Bkdn_DATA!F95/ECO!P22),IF($C$3="Constant Exchange rate",IF(B.Premiums_Bkdn_DATA!F95=0,0,B.Premiums_Bkdn_DATA!F95/ECO!P57))))</f>
        <v>86</v>
      </c>
      <c r="H98" s="74">
        <f>IF($C$3="National Currency",IF(B.Premiums_Bkdn_DATA!G95=0,0,B.Premiums_Bkdn_DATA!G95),IF($C$3="Current Exchange rate",IF(B.Premiums_Bkdn_DATA!G95=0,0,B.Premiums_Bkdn_DATA!G95/ECO!Q22),IF($C$3="Constant Exchange rate",IF(B.Premiums_Bkdn_DATA!G95=0,0,B.Premiums_Bkdn_DATA!G95/ECO!Q57))))</f>
        <v>87</v>
      </c>
      <c r="I98" s="74">
        <f>IF($C$3="National Currency",IF(B.Premiums_Bkdn_DATA!H95=0,0,B.Premiums_Bkdn_DATA!H95),IF($C$3="Current Exchange rate",IF(B.Premiums_Bkdn_DATA!H95=0,0,B.Premiums_Bkdn_DATA!H95/ECO!R22),IF($C$3="Constant Exchange rate",IF(B.Premiums_Bkdn_DATA!H95=0,0,B.Premiums_Bkdn_DATA!H95/ECO!R57))))</f>
        <v>62</v>
      </c>
      <c r="J98" s="74">
        <f>IF($C$3="National Currency",IF(B.Premiums_Bkdn_DATA!I95=0,0,B.Premiums_Bkdn_DATA!I95),IF($C$3="Current Exchange rate",IF(B.Premiums_Bkdn_DATA!I95=0,0,B.Premiums_Bkdn_DATA!I95/ECO!S22),IF($C$3="Constant Exchange rate",IF(B.Premiums_Bkdn_DATA!I95=0,0,B.Premiums_Bkdn_DATA!I95/ECO!S57))))</f>
        <v>64</v>
      </c>
      <c r="K98" s="74">
        <f>IF($C$3="National Currency",IF(B.Premiums_Bkdn_DATA!J95=0,0,B.Premiums_Bkdn_DATA!J95),IF($C$3="Current Exchange rate",IF(B.Premiums_Bkdn_DATA!J95=0,0,B.Premiums_Bkdn_DATA!J95/ECO!T22),IF($C$3="Constant Exchange rate",IF(B.Premiums_Bkdn_DATA!J95=0,0,B.Premiums_Bkdn_DATA!J95/ECO!T57))))</f>
        <v>61</v>
      </c>
      <c r="L98" s="74">
        <f>IF($C$3="National Currency",IF(B.Premiums_Bkdn_DATA!K95=0,0,B.Premiums_Bkdn_DATA!K95),IF($C$3="Current Exchange rate",IF(B.Premiums_Bkdn_DATA!K95=0,0,B.Premiums_Bkdn_DATA!K95/ECO!U22),IF($C$3="Constant Exchange rate",IF(B.Premiums_Bkdn_DATA!K95=0,0,B.Premiums_Bkdn_DATA!K95/ECO!U57))))</f>
        <v>56</v>
      </c>
      <c r="M98" s="74">
        <f>IF($C$3="National Currency",IF(B.Premiums_Bkdn_DATA!L95=0,0,B.Premiums_Bkdn_DATA!L95),IF($C$3="Current Exchange rate",IF(B.Premiums_Bkdn_DATA!L95=0,0,B.Premiums_Bkdn_DATA!L95/ECO!V22),IF($C$3="Constant Exchange rate",IF(B.Premiums_Bkdn_DATA!L95=0,0,B.Premiums_Bkdn_DATA!L95/ECO!V57))))</f>
        <v>56.53</v>
      </c>
      <c r="N98" s="74">
        <f>IF($C$3="National Currency",IF(B.Premiums_Bkdn_DATA!M95=0,0,B.Premiums_Bkdn_DATA!M95),IF($C$3="Current Exchange rate",IF(B.Premiums_Bkdn_DATA!M95=0,0,B.Premiums_Bkdn_DATA!M95/ECO!W22),IF($C$3="Constant Exchange rate",IF(B.Premiums_Bkdn_DATA!M95=0,0,B.Premiums_Bkdn_DATA!M95/ECO!W57))))</f>
        <v>45</v>
      </c>
      <c r="O98" s="74">
        <f>IF($C$3="National Currency",IF(B.Premiums_Bkdn_DATA!N95=0,0,B.Premiums_Bkdn_DATA!N95),IF($C$3="Current Exchange rate",IF(B.Premiums_Bkdn_DATA!N95=0,0,B.Premiums_Bkdn_DATA!N95/ECO!X22),IF($C$3="Constant Exchange rate",IF(B.Premiums_Bkdn_DATA!N95=0,0,B.Premiums_Bkdn_DATA!N95/ECO!X57))))</f>
        <v>37</v>
      </c>
      <c r="P98" s="74">
        <f>IF($C$3="National Currency",IF(B.Premiums_Bkdn_DATA!O95=0,0,B.Premiums_Bkdn_DATA!O95),IF($C$3="Current Exchange rate",IF(B.Premiums_Bkdn_DATA!O95=0,0,B.Premiums_Bkdn_DATA!O95/ECO!Y22),IF($C$3="Constant Exchange rate",IF(B.Premiums_Bkdn_DATA!O95=0,0,B.Premiums_Bkdn_DATA!O95/ECO!Y57))))</f>
        <v>33</v>
      </c>
      <c r="Q98" s="48">
        <f t="shared" si="13"/>
        <v>9.6923802822854329E-4</v>
      </c>
      <c r="R98" s="48">
        <f t="shared" si="14"/>
        <v>-0.10810810810810811</v>
      </c>
      <c r="S98" s="48">
        <f t="shared" si="15"/>
        <v>-0.61627906976744184</v>
      </c>
    </row>
    <row r="99" spans="3:19" ht="15" x14ac:dyDescent="0.25">
      <c r="C99" s="256"/>
      <c r="D99" s="257"/>
      <c r="E99" s="45" t="s">
        <v>13</v>
      </c>
      <c r="F99" s="74">
        <f>IF($C$3="National Currency",IF(B.Premiums_Bkdn_DATA!E96=0,0,B.Premiums_Bkdn_DATA!E96),IF($C$3="Current Exchange rate",IF(B.Premiums_Bkdn_DATA!E96=0,0,B.Premiums_Bkdn_DATA!E96/ECO!O23),IF($C$3="Constant Exchange rate",IF(B.Premiums_Bkdn_DATA!E96=0,0,B.Premiums_Bkdn_DATA!E96/ECO!O58))))</f>
        <v>59.806738051710624</v>
      </c>
      <c r="G99" s="74">
        <f>IF($C$3="National Currency",IF(B.Premiums_Bkdn_DATA!F96=0,0,B.Premiums_Bkdn_DATA!F96),IF($C$3="Current Exchange rate",IF(B.Premiums_Bkdn_DATA!F96=0,0,B.Premiums_Bkdn_DATA!F96/ECO!P23),IF($C$3="Constant Exchange rate",IF(B.Premiums_Bkdn_DATA!F96=0,0,B.Premiums_Bkdn_DATA!F96/ECO!P58))))</f>
        <v>61.243144424131621</v>
      </c>
      <c r="H99" s="74">
        <f>IF($C$3="National Currency",IF(B.Premiums_Bkdn_DATA!G96=0,0,B.Premiums_Bkdn_DATA!G96),IF($C$3="Current Exchange rate",IF(B.Premiums_Bkdn_DATA!G96=0,0,B.Premiums_Bkdn_DATA!G96/ECO!Q23),IF($C$3="Constant Exchange rate",IF(B.Premiums_Bkdn_DATA!G96=0,0,B.Premiums_Bkdn_DATA!G96/ECO!Q58))))</f>
        <v>65.29119874640898</v>
      </c>
      <c r="I99" s="74">
        <f>IF($C$3="National Currency",IF(B.Premiums_Bkdn_DATA!H96=0,0,B.Premiums_Bkdn_DATA!H96),IF($C$3="Current Exchange rate",IF(B.Premiums_Bkdn_DATA!H96=0,0,B.Premiums_Bkdn_DATA!H96/ECO!R23),IF($C$3="Constant Exchange rate",IF(B.Premiums_Bkdn_DATA!H96=0,0,B.Premiums_Bkdn_DATA!H96/ECO!R58))))</f>
        <v>68.555758683729437</v>
      </c>
      <c r="J99" s="74">
        <f>IF($C$3="National Currency",IF(B.Premiums_Bkdn_DATA!I96=0,0,B.Premiums_Bkdn_DATA!I96),IF($C$3="Current Exchange rate",IF(B.Premiums_Bkdn_DATA!I96=0,0,B.Premiums_Bkdn_DATA!I96/ECO!S23),IF($C$3="Constant Exchange rate",IF(B.Premiums_Bkdn_DATA!I96=0,0,B.Premiums_Bkdn_DATA!I96/ECO!S58))))</f>
        <v>71.428571428571431</v>
      </c>
      <c r="K99" s="74">
        <f>IF($C$3="National Currency",IF(B.Premiums_Bkdn_DATA!J96=0,0,B.Premiums_Bkdn_DATA!J96),IF($C$3="Current Exchange rate",IF(B.Premiums_Bkdn_DATA!J96=0,0,B.Premiums_Bkdn_DATA!J96/ECO!T23),IF($C$3="Constant Exchange rate",IF(B.Premiums_Bkdn_DATA!J96=0,0,B.Premiums_Bkdn_DATA!J96/ECO!T58))))</f>
        <v>71.428571428571431</v>
      </c>
      <c r="L99" s="74">
        <f>IF($C$3="National Currency",IF(B.Premiums_Bkdn_DATA!K96=0,0,B.Premiums_Bkdn_DATA!K96),IF($C$3="Current Exchange rate",IF(B.Premiums_Bkdn_DATA!K96=0,0,B.Premiums_Bkdn_DATA!K96/ECO!U23),IF($C$3="Constant Exchange rate",IF(B.Premiums_Bkdn_DATA!K96=0,0,B.Premiums_Bkdn_DATA!K96/ECO!U58))))</f>
        <v>69.339253068686332</v>
      </c>
      <c r="M99" s="74">
        <f>IF($C$3="National Currency",IF(B.Premiums_Bkdn_DATA!L96=0,0,B.Premiums_Bkdn_DATA!L96),IF($C$3="Current Exchange rate",IF(B.Premiums_Bkdn_DATA!L96=0,0,B.Premiums_Bkdn_DATA!L96/ECO!V23),IF($C$3="Constant Exchange rate",IF(B.Premiums_Bkdn_DATA!L96=0,0,B.Premiums_Bkdn_DATA!L96/ECO!V58))))</f>
        <v>67.51109950378688</v>
      </c>
      <c r="N99" s="74">
        <f>IF($C$3="National Currency",IF(B.Premiums_Bkdn_DATA!M96=0,0,B.Premiums_Bkdn_DATA!M96),IF($C$3="Current Exchange rate",IF(B.Premiums_Bkdn_DATA!M96=0,0,B.Premiums_Bkdn_DATA!M96/ECO!W23),IF($C$3="Constant Exchange rate",IF(B.Premiums_Bkdn_DATA!M96=0,0,B.Premiums_Bkdn_DATA!M96/ECO!W58))))</f>
        <v>65.813528336380259</v>
      </c>
      <c r="O99" s="74">
        <f>IF($C$3="National Currency",IF(B.Premiums_Bkdn_DATA!N96=0,0,B.Premiums_Bkdn_DATA!N96),IF($C$3="Current Exchange rate",IF(B.Premiums_Bkdn_DATA!N96=0,0,B.Premiums_Bkdn_DATA!N96/ECO!X23),IF($C$3="Constant Exchange rate",IF(B.Premiums_Bkdn_DATA!N96=0,0,B.Premiums_Bkdn_DATA!N96/ECO!X58))))</f>
        <v>64.768869156437702</v>
      </c>
      <c r="P99" s="74">
        <f>IF($C$3="National Currency",IF(B.Premiums_Bkdn_DATA!O96=0,0,B.Premiums_Bkdn_DATA!O96),IF($C$3="Current Exchange rate",IF(B.Premiums_Bkdn_DATA!O96=0,0,B.Premiums_Bkdn_DATA!O96/ECO!Y23),IF($C$3="Constant Exchange rate",IF(B.Premiums_Bkdn_DATA!O96=0,0,B.Premiums_Bkdn_DATA!O96/ECO!Y58))))</f>
        <v>61.7654740141029</v>
      </c>
      <c r="Q99" s="48">
        <f t="shared" si="13"/>
        <v>1.8141044316978916E-3</v>
      </c>
      <c r="R99" s="48">
        <f t="shared" si="14"/>
        <v>-4.6370967741935276E-2</v>
      </c>
      <c r="S99" s="48">
        <f t="shared" si="15"/>
        <v>8.5287846481876262E-3</v>
      </c>
    </row>
    <row r="100" spans="3:19" ht="15" x14ac:dyDescent="0.25">
      <c r="C100" s="256"/>
      <c r="D100" s="257"/>
      <c r="E100" s="45" t="s">
        <v>14</v>
      </c>
      <c r="F100" s="74">
        <f>IF($C$3="National Currency",IF(B.Premiums_Bkdn_DATA!E97=0,0,B.Premiums_Bkdn_DATA!E97),IF($C$3="Current Exchange rate",IF(B.Premiums_Bkdn_DATA!E97=0,0,B.Premiums_Bkdn_DATA!E97/ECO!O24),IF($C$3="Constant Exchange rate",IF(B.Premiums_Bkdn_DATA!E97=0,0,B.Premiums_Bkdn_DATA!E97/ECO!O59))))</f>
        <v>22.171515497242819</v>
      </c>
      <c r="G100" s="74">
        <f>IF($C$3="National Currency",IF(B.Premiums_Bkdn_DATA!F97=0,0,B.Premiums_Bkdn_DATA!F97),IF($C$3="Current Exchange rate",IF(B.Premiums_Bkdn_DATA!F97=0,0,B.Premiums_Bkdn_DATA!F97/ECO!P24),IF($C$3="Constant Exchange rate",IF(B.Premiums_Bkdn_DATA!F97=0,0,B.Premiums_Bkdn_DATA!F97/ECO!P59))))</f>
        <v>23.771946504405147</v>
      </c>
      <c r="H100" s="74">
        <f>IF($C$3="National Currency",IF(B.Premiums_Bkdn_DATA!G97=0,0,B.Premiums_Bkdn_DATA!G97),IF($C$3="Current Exchange rate",IF(B.Premiums_Bkdn_DATA!G97=0,0,B.Premiums_Bkdn_DATA!G97/ECO!Q24),IF($C$3="Constant Exchange rate",IF(B.Premiums_Bkdn_DATA!G97=0,0,B.Premiums_Bkdn_DATA!G97/ECO!Q59))))</f>
        <v>25.670279520821449</v>
      </c>
      <c r="I100" s="74">
        <f>IF($C$3="National Currency",IF(B.Premiums_Bkdn_DATA!H97=0,0,B.Premiums_Bkdn_DATA!H97),IF($C$3="Current Exchange rate",IF(B.Premiums_Bkdn_DATA!H97=0,0,B.Premiums_Bkdn_DATA!H97/ECO!R24),IF($C$3="Constant Exchange rate",IF(B.Premiums_Bkdn_DATA!H97=0,0,B.Premiums_Bkdn_DATA!H97/ECO!R59))))</f>
        <v>32.170247829118338</v>
      </c>
      <c r="J100" s="74">
        <f>IF($C$3="National Currency",IF(B.Premiums_Bkdn_DATA!I97=0,0,B.Premiums_Bkdn_DATA!I97),IF($C$3="Current Exchange rate",IF(B.Premiums_Bkdn_DATA!I97=0,0,B.Premiums_Bkdn_DATA!I97/ECO!S24),IF($C$3="Constant Exchange rate",IF(B.Premiums_Bkdn_DATA!I97=0,0,B.Premiums_Bkdn_DATA!I97/ECO!S59))))</f>
        <v>30.386004943905682</v>
      </c>
      <c r="K100" s="74">
        <f>IF($C$3="National Currency",IF(B.Premiums_Bkdn_DATA!J97=0,0,B.Premiums_Bkdn_DATA!J97),IF($C$3="Current Exchange rate",IF(B.Premiums_Bkdn_DATA!J97=0,0,B.Premiums_Bkdn_DATA!J97/ECO!T24),IF($C$3="Constant Exchange rate",IF(B.Premiums_Bkdn_DATA!J97=0,0,B.Premiums_Bkdn_DATA!J97/ECO!T59))))</f>
        <v>28.31019839006148</v>
      </c>
      <c r="L100" s="74">
        <f>IF($C$3="National Currency",IF(B.Premiums_Bkdn_DATA!K97=0,0,B.Premiums_Bkdn_DATA!K97),IF($C$3="Current Exchange rate",IF(B.Premiums_Bkdn_DATA!K97=0,0,B.Premiums_Bkdn_DATA!K97/ECO!U24),IF($C$3="Constant Exchange rate",IF(B.Premiums_Bkdn_DATA!K97=0,0,B.Premiums_Bkdn_DATA!K97/ECO!U59))))</f>
        <v>41.956645750142613</v>
      </c>
      <c r="M100" s="74">
        <f>IF($C$3="National Currency",IF(B.Premiums_Bkdn_DATA!L97=0,0,B.Premiums_Bkdn_DATA!L97),IF($C$3="Current Exchange rate",IF(B.Premiums_Bkdn_DATA!L97=0,0,B.Premiums_Bkdn_DATA!L97/ECO!V24),IF($C$3="Constant Exchange rate",IF(B.Premiums_Bkdn_DATA!L97=0,0,B.Premiums_Bkdn_DATA!L97/ECO!V59))))</f>
        <v>41.427394308170122</v>
      </c>
      <c r="N100" s="74">
        <f>IF($C$3="National Currency",IF(B.Premiums_Bkdn_DATA!M97=0,0,B.Premiums_Bkdn_DATA!M97),IF($C$3="Current Exchange rate",IF(B.Premiums_Bkdn_DATA!M97=0,0,B.Premiums_Bkdn_DATA!M97/ECO!W24),IF($C$3="Constant Exchange rate",IF(B.Premiums_Bkdn_DATA!M97=0,0,B.Premiums_Bkdn_DATA!M97/ECO!W59))))</f>
        <v>43.531723394815238</v>
      </c>
      <c r="O100" s="74">
        <f>IF($C$3="National Currency",IF(B.Premiums_Bkdn_DATA!N97=0,0,B.Premiums_Bkdn_DATA!N97),IF($C$3="Current Exchange rate",IF(B.Premiums_Bkdn_DATA!N97=0,0,B.Premiums_Bkdn_DATA!N97/ECO!X24),IF($C$3="Constant Exchange rate",IF(B.Premiums_Bkdn_DATA!N97=0,0,B.Premiums_Bkdn_DATA!N97/ECO!X59))))</f>
        <v>57.976801673321923</v>
      </c>
      <c r="P100" s="74">
        <f>IF($C$3="National Currency",IF(B.Premiums_Bkdn_DATA!O97=0,0,B.Premiums_Bkdn_DATA!O97),IF($C$3="Current Exchange rate",IF(B.Premiums_Bkdn_DATA!O97=0,0,B.Premiums_Bkdn_DATA!O97/ECO!Y24),IF($C$3="Constant Exchange rate",IF(B.Premiums_Bkdn_DATA!O97=0,0,B.Premiums_Bkdn_DATA!O97/ECO!Y59))))</f>
        <v>71.122520124231471</v>
      </c>
      <c r="Q100" s="48">
        <f t="shared" si="13"/>
        <v>2.0889288232683336E-3</v>
      </c>
      <c r="R100" s="48">
        <f t="shared" si="14"/>
        <v>0.22674100798075858</v>
      </c>
      <c r="S100" s="48">
        <f t="shared" si="15"/>
        <v>1.9918677509665375</v>
      </c>
    </row>
    <row r="101" spans="3:19" ht="15" x14ac:dyDescent="0.25">
      <c r="C101" s="256"/>
      <c r="D101" s="257"/>
      <c r="E101" s="45" t="s">
        <v>15</v>
      </c>
      <c r="F101" s="74">
        <f>IF($C$3="National Currency",IF(B.Premiums_Bkdn_DATA!E98=0,0,B.Premiums_Bkdn_DATA!E98),IF($C$3="Current Exchange rate",IF(B.Premiums_Bkdn_DATA!E98=0,0,B.Premiums_Bkdn_DATA!E98/ECO!O25),IF($C$3="Constant Exchange rate",IF(B.Premiums_Bkdn_DATA!E98=0,0,B.Premiums_Bkdn_DATA!E98/ECO!O60))))</f>
        <v>66</v>
      </c>
      <c r="G101" s="74">
        <f>IF($C$3="National Currency",IF(B.Premiums_Bkdn_DATA!F98=0,0,B.Premiums_Bkdn_DATA!F98),IF($C$3="Current Exchange rate",IF(B.Premiums_Bkdn_DATA!F98=0,0,B.Premiums_Bkdn_DATA!F98/ECO!P25),IF($C$3="Constant Exchange rate",IF(B.Premiums_Bkdn_DATA!F98=0,0,B.Premiums_Bkdn_DATA!F98/ECO!P60))))</f>
        <v>70</v>
      </c>
      <c r="H101" s="74">
        <f>IF($C$3="National Currency",IF(B.Premiums_Bkdn_DATA!G98=0,0,B.Premiums_Bkdn_DATA!G98),IF($C$3="Current Exchange rate",IF(B.Premiums_Bkdn_DATA!G98=0,0,B.Premiums_Bkdn_DATA!G98/ECO!Q25),IF($C$3="Constant Exchange rate",IF(B.Premiums_Bkdn_DATA!G98=0,0,B.Premiums_Bkdn_DATA!G98/ECO!Q60))))</f>
        <v>67</v>
      </c>
      <c r="I101" s="74">
        <f>IF($C$3="National Currency",IF(B.Premiums_Bkdn_DATA!H98=0,0,B.Premiums_Bkdn_DATA!H98),IF($C$3="Current Exchange rate",IF(B.Premiums_Bkdn_DATA!H98=0,0,B.Premiums_Bkdn_DATA!H98/ECO!R25),IF($C$3="Constant Exchange rate",IF(B.Premiums_Bkdn_DATA!H98=0,0,B.Premiums_Bkdn_DATA!H98/ECO!R60))))</f>
        <v>74</v>
      </c>
      <c r="J101" s="74">
        <f>IF($C$3="National Currency",IF(B.Premiums_Bkdn_DATA!I98=0,0,B.Premiums_Bkdn_DATA!I98),IF($C$3="Current Exchange rate",IF(B.Premiums_Bkdn_DATA!I98=0,0,B.Premiums_Bkdn_DATA!I98/ECO!S25),IF($C$3="Constant Exchange rate",IF(B.Premiums_Bkdn_DATA!I98=0,0,B.Premiums_Bkdn_DATA!I98/ECO!S60))))</f>
        <v>73</v>
      </c>
      <c r="K101" s="74">
        <f>IF($C$3="National Currency",IF(B.Premiums_Bkdn_DATA!J98=0,0,B.Premiums_Bkdn_DATA!J98),IF($C$3="Current Exchange rate",IF(B.Premiums_Bkdn_DATA!J98=0,0,B.Premiums_Bkdn_DATA!J98/ECO!T25),IF($C$3="Constant Exchange rate",IF(B.Premiums_Bkdn_DATA!J98=0,0,B.Premiums_Bkdn_DATA!J98/ECO!T60))))</f>
        <v>65</v>
      </c>
      <c r="L101" s="74">
        <f>IF($C$3="National Currency",IF(B.Premiums_Bkdn_DATA!K98=0,0,B.Premiums_Bkdn_DATA!K98),IF($C$3="Current Exchange rate",IF(B.Premiums_Bkdn_DATA!K98=0,0,B.Premiums_Bkdn_DATA!K98/ECO!U25),IF($C$3="Constant Exchange rate",IF(B.Premiums_Bkdn_DATA!K98=0,0,B.Premiums_Bkdn_DATA!K98/ECO!U60))))</f>
        <v>57</v>
      </c>
      <c r="M101" s="74">
        <f>IF($C$3="National Currency",IF(B.Premiums_Bkdn_DATA!L98=0,0,B.Premiums_Bkdn_DATA!L98),IF($C$3="Current Exchange rate",IF(B.Premiums_Bkdn_DATA!L98=0,0,B.Premiums_Bkdn_DATA!L98/ECO!V25),IF($C$3="Constant Exchange rate",IF(B.Premiums_Bkdn_DATA!L98=0,0,B.Premiums_Bkdn_DATA!L98/ECO!V60))))</f>
        <v>72</v>
      </c>
      <c r="N101" s="74">
        <f>IF($C$3="National Currency",IF(B.Premiums_Bkdn_DATA!M98=0,0,B.Premiums_Bkdn_DATA!M98),IF($C$3="Current Exchange rate",IF(B.Premiums_Bkdn_DATA!M98=0,0,B.Premiums_Bkdn_DATA!M98/ECO!W25),IF($C$3="Constant Exchange rate",IF(B.Premiums_Bkdn_DATA!M98=0,0,B.Premiums_Bkdn_DATA!M98/ECO!W60))))</f>
        <v>0</v>
      </c>
      <c r="O101" s="74">
        <f>IF($C$3="National Currency",IF(B.Premiums_Bkdn_DATA!N98=0,0,B.Premiums_Bkdn_DATA!N98),IF($C$3="Current Exchange rate",IF(B.Premiums_Bkdn_DATA!N98=0,0,B.Premiums_Bkdn_DATA!N98/ECO!X25),IF($C$3="Constant Exchange rate",IF(B.Premiums_Bkdn_DATA!N98=0,0,B.Premiums_Bkdn_DATA!N98/ECO!X60))))</f>
        <v>0</v>
      </c>
      <c r="P101" s="74">
        <f>IF($C$3="National Currency",IF(B.Premiums_Bkdn_DATA!O98=0,0,B.Premiums_Bkdn_DATA!O98),IF($C$3="Current Exchange rate",IF(B.Premiums_Bkdn_DATA!O98=0,0,B.Premiums_Bkdn_DATA!O98/ECO!Y25),IF($C$3="Constant Exchange rate",IF(B.Premiums_Bkdn_DATA!O98=0,0,B.Premiums_Bkdn_DATA!O98/ECO!Y60))))</f>
        <v>0</v>
      </c>
      <c r="Q101" s="48">
        <f t="shared" si="13"/>
        <v>0</v>
      </c>
      <c r="R101" s="48" t="str">
        <f t="shared" si="14"/>
        <v>-</v>
      </c>
      <c r="S101" s="48" t="str">
        <f t="shared" si="15"/>
        <v>-</v>
      </c>
    </row>
    <row r="102" spans="3:19" ht="15" x14ac:dyDescent="0.25">
      <c r="C102" s="256"/>
      <c r="D102" s="257"/>
      <c r="E102" s="45" t="s">
        <v>16</v>
      </c>
      <c r="F102" s="74">
        <f>IF($C$3="National Currency",IF(B.Premiums_Bkdn_DATA!E99=0,0,B.Premiums_Bkdn_DATA!E99),IF($C$3="Current Exchange rate",IF(B.Premiums_Bkdn_DATA!E99=0,0,B.Premiums_Bkdn_DATA!E99/ECO!O26),IF($C$3="Constant Exchange rate",IF(B.Premiums_Bkdn_DATA!E99=0,0,B.Premiums_Bkdn_DATA!E99/ECO!O61))))</f>
        <v>15.427050882658358</v>
      </c>
      <c r="G102" s="74">
        <f>IF($C$3="National Currency",IF(B.Premiums_Bkdn_DATA!F99=0,0,B.Premiums_Bkdn_DATA!F99),IF($C$3="Current Exchange rate",IF(B.Premiums_Bkdn_DATA!F99=0,0,B.Premiums_Bkdn_DATA!F99/ECO!P26),IF($C$3="Constant Exchange rate",IF(B.Premiums_Bkdn_DATA!F99=0,0,B.Premiums_Bkdn_DATA!F99/ECO!P61))))</f>
        <v>17.127466251298024</v>
      </c>
      <c r="H102" s="74">
        <f>IF($C$3="National Currency",IF(B.Premiums_Bkdn_DATA!G99=0,0,B.Premiums_Bkdn_DATA!G99),IF($C$3="Current Exchange rate",IF(B.Premiums_Bkdn_DATA!G99=0,0,B.Premiums_Bkdn_DATA!G99/ECO!Q26),IF($C$3="Constant Exchange rate",IF(B.Premiums_Bkdn_DATA!G99=0,0,B.Premiums_Bkdn_DATA!G99/ECO!Q61))))</f>
        <v>19.989615784008304</v>
      </c>
      <c r="I102" s="74">
        <f>IF($C$3="National Currency",IF(B.Premiums_Bkdn_DATA!H99=0,0,B.Premiums_Bkdn_DATA!H99),IF($C$3="Current Exchange rate",IF(B.Premiums_Bkdn_DATA!H99=0,0,B.Premiums_Bkdn_DATA!H99/ECO!R26),IF($C$3="Constant Exchange rate",IF(B.Premiums_Bkdn_DATA!H99=0,0,B.Premiums_Bkdn_DATA!H99/ECO!R61))))</f>
        <v>20.697040498442366</v>
      </c>
      <c r="J102" s="74">
        <f>IF($C$3="National Currency",IF(B.Premiums_Bkdn_DATA!I99=0,0,B.Premiums_Bkdn_DATA!I99),IF($C$3="Current Exchange rate",IF(B.Premiums_Bkdn_DATA!I99=0,0,B.Premiums_Bkdn_DATA!I99/ECO!S26),IF($C$3="Constant Exchange rate",IF(B.Premiums_Bkdn_DATA!I99=0,0,B.Premiums_Bkdn_DATA!I99/ECO!S61))))</f>
        <v>26.87564901349948</v>
      </c>
      <c r="K102" s="74">
        <f>IF($C$3="National Currency",IF(B.Premiums_Bkdn_DATA!J99=0,0,B.Premiums_Bkdn_DATA!J99),IF($C$3="Current Exchange rate",IF(B.Premiums_Bkdn_DATA!J99=0,0,B.Premiums_Bkdn_DATA!J99/ECO!T26),IF($C$3="Constant Exchange rate",IF(B.Premiums_Bkdn_DATA!J99=0,0,B.Premiums_Bkdn_DATA!J99/ECO!T61))))</f>
        <v>28.335929387331255</v>
      </c>
      <c r="L102" s="74">
        <f>IF($C$3="National Currency",IF(B.Premiums_Bkdn_DATA!K99=0,0,B.Premiums_Bkdn_DATA!K99),IF($C$3="Current Exchange rate",IF(B.Premiums_Bkdn_DATA!K99=0,0,B.Premiums_Bkdn_DATA!K99/ECO!U26),IF($C$3="Constant Exchange rate",IF(B.Premiums_Bkdn_DATA!K99=0,0,B.Premiums_Bkdn_DATA!K99/ECO!U61))))</f>
        <v>30.477673935617858</v>
      </c>
      <c r="M102" s="74">
        <f>IF($C$3="National Currency",IF(B.Premiums_Bkdn_DATA!L99=0,0,B.Premiums_Bkdn_DATA!L99),IF($C$3="Current Exchange rate",IF(B.Premiums_Bkdn_DATA!L99=0,0,B.Premiums_Bkdn_DATA!L99/ECO!V26),IF($C$3="Constant Exchange rate",IF(B.Premiums_Bkdn_DATA!L99=0,0,B.Premiums_Bkdn_DATA!L99/ECO!V61))))</f>
        <v>32.930944963655243</v>
      </c>
      <c r="N102" s="74">
        <f>IF($C$3="National Currency",IF(B.Premiums_Bkdn_DATA!M99=0,0,B.Premiums_Bkdn_DATA!M99),IF($C$3="Current Exchange rate",IF(B.Premiums_Bkdn_DATA!M99=0,0,B.Premiums_Bkdn_DATA!M99/ECO!W26),IF($C$3="Constant Exchange rate",IF(B.Premiums_Bkdn_DATA!M99=0,0,B.Premiums_Bkdn_DATA!M99/ECO!W61))))</f>
        <v>34.787123572170302</v>
      </c>
      <c r="O102" s="74">
        <f>IF($C$3="National Currency",IF(B.Premiums_Bkdn_DATA!N99=0,0,B.Premiums_Bkdn_DATA!N99),IF($C$3="Current Exchange rate",IF(B.Premiums_Bkdn_DATA!N99=0,0,B.Premiums_Bkdn_DATA!N99/ECO!X26),IF($C$3="Constant Exchange rate",IF(B.Premiums_Bkdn_DATA!N99=0,0,B.Premiums_Bkdn_DATA!N99/ECO!X61))))</f>
        <v>34.787123572170302</v>
      </c>
      <c r="P102" s="74">
        <f>IF($C$3="National Currency",IF(B.Premiums_Bkdn_DATA!O99=0,0,B.Premiums_Bkdn_DATA!O99),IF($C$3="Current Exchange rate",IF(B.Premiums_Bkdn_DATA!O99=0,0,B.Premiums_Bkdn_DATA!O99/ECO!Y26),IF($C$3="Constant Exchange rate",IF(B.Premiums_Bkdn_DATA!O99=0,0,B.Premiums_Bkdn_DATA!O99/ECO!Y61))))</f>
        <v>33.566978193146412</v>
      </c>
      <c r="Q102" s="48">
        <f t="shared" si="13"/>
        <v>9.8589065931865881E-4</v>
      </c>
      <c r="R102" s="48">
        <f t="shared" si="14"/>
        <v>-3.5074626865671865E-2</v>
      </c>
      <c r="S102" s="48">
        <f t="shared" si="15"/>
        <v>0.95983327017809783</v>
      </c>
    </row>
    <row r="103" spans="3:19" ht="15" x14ac:dyDescent="0.25">
      <c r="C103" s="256"/>
      <c r="D103" s="257"/>
      <c r="E103" s="45" t="s">
        <v>17</v>
      </c>
      <c r="F103" s="74">
        <f>IF($C$3="National Currency",IF(B.Premiums_Bkdn_DATA!E100=0,0,B.Premiums_Bkdn_DATA!E100),IF($C$3="Current Exchange rate",IF(B.Premiums_Bkdn_DATA!E100=0,0,B.Premiums_Bkdn_DATA!E100/ECO!O27),IF($C$3="Constant Exchange rate",IF(B.Premiums_Bkdn_DATA!E100=0,0,B.Premiums_Bkdn_DATA!E100/ECO!O62))))</f>
        <v>2887</v>
      </c>
      <c r="G103" s="74">
        <f>IF($C$3="National Currency",IF(B.Premiums_Bkdn_DATA!F100=0,0,B.Premiums_Bkdn_DATA!F100),IF($C$3="Current Exchange rate",IF(B.Premiums_Bkdn_DATA!F100=0,0,B.Premiums_Bkdn_DATA!F100/ECO!P27),IF($C$3="Constant Exchange rate",IF(B.Premiums_Bkdn_DATA!F100=0,0,B.Premiums_Bkdn_DATA!F100/ECO!P62))))</f>
        <v>2985</v>
      </c>
      <c r="H103" s="74">
        <f>IF($C$3="National Currency",IF(B.Premiums_Bkdn_DATA!G100=0,0,B.Premiums_Bkdn_DATA!G100),IF($C$3="Current Exchange rate",IF(B.Premiums_Bkdn_DATA!G100=0,0,B.Premiums_Bkdn_DATA!G100/ECO!Q27),IF($C$3="Constant Exchange rate",IF(B.Premiums_Bkdn_DATA!G100=0,0,B.Premiums_Bkdn_DATA!G100/ECO!Q62))))</f>
        <v>3101</v>
      </c>
      <c r="I103" s="74">
        <f>IF($C$3="National Currency",IF(B.Premiums_Bkdn_DATA!H100=0,0,B.Premiums_Bkdn_DATA!H100),IF($C$3="Current Exchange rate",IF(B.Premiums_Bkdn_DATA!H100=0,0,B.Premiums_Bkdn_DATA!H100/ECO!R27),IF($C$3="Constant Exchange rate",IF(B.Premiums_Bkdn_DATA!H100=0,0,B.Premiums_Bkdn_DATA!H100/ECO!R62))))</f>
        <v>3190</v>
      </c>
      <c r="J103" s="74">
        <f>IF($C$3="National Currency",IF(B.Premiums_Bkdn_DATA!I100=0,0,B.Premiums_Bkdn_DATA!I100),IF($C$3="Current Exchange rate",IF(B.Premiums_Bkdn_DATA!I100=0,0,B.Premiums_Bkdn_DATA!I100/ECO!S27),IF($C$3="Constant Exchange rate",IF(B.Premiums_Bkdn_DATA!I100=0,0,B.Premiums_Bkdn_DATA!I100/ECO!S62))))</f>
        <v>3202</v>
      </c>
      <c r="K103" s="74">
        <f>IF($C$3="National Currency",IF(B.Premiums_Bkdn_DATA!J100=0,0,B.Premiums_Bkdn_DATA!J100),IF($C$3="Current Exchange rate",IF(B.Premiums_Bkdn_DATA!J100=0,0,B.Premiums_Bkdn_DATA!J100/ECO!T27),IF($C$3="Constant Exchange rate",IF(B.Premiums_Bkdn_DATA!J100=0,0,B.Premiums_Bkdn_DATA!J100/ECO!T62))))</f>
        <v>3179</v>
      </c>
      <c r="L103" s="74">
        <f>IF($C$3="National Currency",IF(B.Premiums_Bkdn_DATA!K100=0,0,B.Premiums_Bkdn_DATA!K100),IF($C$3="Current Exchange rate",IF(B.Premiums_Bkdn_DATA!K100=0,0,B.Premiums_Bkdn_DATA!K100/ECO!U27),IF($C$3="Constant Exchange rate",IF(B.Premiums_Bkdn_DATA!K100=0,0,B.Premiums_Bkdn_DATA!K100/ECO!U62))))</f>
        <v>3047</v>
      </c>
      <c r="M103" s="74">
        <f>IF($C$3="National Currency",IF(B.Premiums_Bkdn_DATA!L100=0,0,B.Premiums_Bkdn_DATA!L100),IF($C$3="Current Exchange rate",IF(B.Premiums_Bkdn_DATA!L100=0,0,B.Premiums_Bkdn_DATA!L100/ECO!V27),IF($C$3="Constant Exchange rate",IF(B.Premiums_Bkdn_DATA!L100=0,0,B.Premiums_Bkdn_DATA!L100/ECO!V62))))</f>
        <v>3036</v>
      </c>
      <c r="N103" s="74">
        <f>IF($C$3="National Currency",IF(B.Premiums_Bkdn_DATA!M100=0,0,B.Premiums_Bkdn_DATA!M100),IF($C$3="Current Exchange rate",IF(B.Premiums_Bkdn_DATA!M100=0,0,B.Premiums_Bkdn_DATA!M100/ECO!W27),IF($C$3="Constant Exchange rate",IF(B.Premiums_Bkdn_DATA!M100=0,0,B.Premiums_Bkdn_DATA!M100/ECO!W62))))</f>
        <v>2976</v>
      </c>
      <c r="O103" s="74">
        <f>IF($C$3="National Currency",IF(B.Premiums_Bkdn_DATA!N100=0,0,B.Premiums_Bkdn_DATA!N100),IF($C$3="Current Exchange rate",IF(B.Premiums_Bkdn_DATA!N100=0,0,B.Premiums_Bkdn_DATA!N100/ECO!X27),IF($C$3="Constant Exchange rate",IF(B.Premiums_Bkdn_DATA!N100=0,0,B.Premiums_Bkdn_DATA!N100/ECO!X62))))</f>
        <v>2958</v>
      </c>
      <c r="P103" s="74">
        <f>IF($C$3="National Currency",IF(B.Premiums_Bkdn_DATA!O100=0,0,B.Premiums_Bkdn_DATA!O100),IF($C$3="Current Exchange rate",IF(B.Premiums_Bkdn_DATA!O100=0,0,B.Premiums_Bkdn_DATA!O100/ECO!Y27),IF($C$3="Constant Exchange rate",IF(B.Premiums_Bkdn_DATA!O100=0,0,B.Premiums_Bkdn_DATA!O100/ECO!Y62))))</f>
        <v>2974</v>
      </c>
      <c r="Q103" s="48">
        <f t="shared" si="13"/>
        <v>8.7348905937929933E-2</v>
      </c>
      <c r="R103" s="48">
        <f t="shared" si="14"/>
        <v>5.4090601757945667E-3</v>
      </c>
      <c r="S103" s="48">
        <f t="shared" si="15"/>
        <v>-3.6850921273031689E-3</v>
      </c>
    </row>
    <row r="104" spans="3:19" ht="15" x14ac:dyDescent="0.25">
      <c r="C104" s="256"/>
      <c r="D104" s="257"/>
      <c r="E104" s="45" t="s">
        <v>18</v>
      </c>
      <c r="F104" s="74">
        <f>IF($C$3="National Currency",IF(B.Premiums_Bkdn_DATA!E101=0,0,B.Premiums_Bkdn_DATA!E101),IF($C$3="Current Exchange rate",IF(B.Premiums_Bkdn_DATA!E101=0,0,B.Premiums_Bkdn_DATA!E101/ECO!O28),IF($C$3="Constant Exchange rate",IF(B.Premiums_Bkdn_DATA!E101=0,0,B.Premiums_Bkdn_DATA!E101/ECO!O63))))</f>
        <v>0</v>
      </c>
      <c r="G104" s="74">
        <f>IF($C$3="National Currency",IF(B.Premiums_Bkdn_DATA!F101=0,0,B.Premiums_Bkdn_DATA!F101),IF($C$3="Current Exchange rate",IF(B.Premiums_Bkdn_DATA!F101=0,0,B.Premiums_Bkdn_DATA!F101/ECO!P28),IF($C$3="Constant Exchange rate",IF(B.Premiums_Bkdn_DATA!F101=0,0,B.Premiums_Bkdn_DATA!F101/ECO!P63))))</f>
        <v>0</v>
      </c>
      <c r="H104" s="74">
        <f>IF($C$3="National Currency",IF(B.Premiums_Bkdn_DATA!G101=0,0,B.Premiums_Bkdn_DATA!G101),IF($C$3="Current Exchange rate",IF(B.Premiums_Bkdn_DATA!G101=0,0,B.Premiums_Bkdn_DATA!G101/ECO!Q28),IF($C$3="Constant Exchange rate",IF(B.Premiums_Bkdn_DATA!G101=0,0,B.Premiums_Bkdn_DATA!G101/ECO!Q63))))</f>
        <v>0</v>
      </c>
      <c r="I104" s="74">
        <f>IF($C$3="National Currency",IF(B.Premiums_Bkdn_DATA!H101=0,0,B.Premiums_Bkdn_DATA!H101),IF($C$3="Current Exchange rate",IF(B.Premiums_Bkdn_DATA!H101=0,0,B.Premiums_Bkdn_DATA!H101/ECO!R28),IF($C$3="Constant Exchange rate",IF(B.Premiums_Bkdn_DATA!H101=0,0,B.Premiums_Bkdn_DATA!H101/ECO!R63))))</f>
        <v>0</v>
      </c>
      <c r="J104" s="74">
        <f>IF($C$3="National Currency",IF(B.Premiums_Bkdn_DATA!I101=0,0,B.Premiums_Bkdn_DATA!I101),IF($C$3="Current Exchange rate",IF(B.Premiums_Bkdn_DATA!I101=0,0,B.Premiums_Bkdn_DATA!I101/ECO!S28),IF($C$3="Constant Exchange rate",IF(B.Premiums_Bkdn_DATA!I101=0,0,B.Premiums_Bkdn_DATA!I101/ECO!S63))))</f>
        <v>0</v>
      </c>
      <c r="K104" s="74">
        <f>IF($C$3="National Currency",IF(B.Premiums_Bkdn_DATA!J101=0,0,B.Premiums_Bkdn_DATA!J101),IF($C$3="Current Exchange rate",IF(B.Premiums_Bkdn_DATA!J101=0,0,B.Premiums_Bkdn_DATA!J101/ECO!T28),IF($C$3="Constant Exchange rate",IF(B.Premiums_Bkdn_DATA!J101=0,0,B.Premiums_Bkdn_DATA!J101/ECO!T63))))</f>
        <v>0</v>
      </c>
      <c r="L104" s="74">
        <f>IF($C$3="National Currency",IF(B.Premiums_Bkdn_DATA!K101=0,0,B.Premiums_Bkdn_DATA!K101),IF($C$3="Current Exchange rate",IF(B.Premiums_Bkdn_DATA!K101=0,0,B.Premiums_Bkdn_DATA!K101/ECO!U28),IF($C$3="Constant Exchange rate",IF(B.Premiums_Bkdn_DATA!K101=0,0,B.Premiums_Bkdn_DATA!K101/ECO!U63))))</f>
        <v>0</v>
      </c>
      <c r="M104" s="74">
        <f>IF($C$3="National Currency",IF(B.Premiums_Bkdn_DATA!L101=0,0,B.Premiums_Bkdn_DATA!L101),IF($C$3="Current Exchange rate",IF(B.Premiums_Bkdn_DATA!L101=0,0,B.Premiums_Bkdn_DATA!L101/ECO!V28),IF($C$3="Constant Exchange rate",IF(B.Premiums_Bkdn_DATA!L101=0,0,B.Premiums_Bkdn_DATA!L101/ECO!V63))))</f>
        <v>0</v>
      </c>
      <c r="N104" s="74">
        <f>IF($C$3="National Currency",IF(B.Premiums_Bkdn_DATA!M101=0,0,B.Premiums_Bkdn_DATA!M101),IF($C$3="Current Exchange rate",IF(B.Premiums_Bkdn_DATA!M101=0,0,B.Premiums_Bkdn_DATA!M101/ECO!W28),IF($C$3="Constant Exchange rate",IF(B.Premiums_Bkdn_DATA!M101=0,0,B.Premiums_Bkdn_DATA!M101/ECO!W63))))</f>
        <v>0</v>
      </c>
      <c r="O104" s="74">
        <f>IF($C$3="National Currency",IF(B.Premiums_Bkdn_DATA!N101=0,0,B.Premiums_Bkdn_DATA!N101),IF($C$3="Current Exchange rate",IF(B.Premiums_Bkdn_DATA!N101=0,0,B.Premiums_Bkdn_DATA!N101/ECO!X28),IF($C$3="Constant Exchange rate",IF(B.Premiums_Bkdn_DATA!N101=0,0,B.Premiums_Bkdn_DATA!N101/ECO!X63))))</f>
        <v>0</v>
      </c>
      <c r="P104" s="74">
        <f>IF($C$3="National Currency",IF(B.Premiums_Bkdn_DATA!O101=0,0,B.Premiums_Bkdn_DATA!O101),IF($C$3="Current Exchange rate",IF(B.Premiums_Bkdn_DATA!O101=0,0,B.Premiums_Bkdn_DATA!O101/ECO!Y28),IF($C$3="Constant Exchange rate",IF(B.Premiums_Bkdn_DATA!O101=0,0,B.Premiums_Bkdn_DATA!O101/ECO!Y63))))</f>
        <v>0</v>
      </c>
      <c r="Q104" s="48">
        <f t="shared" si="13"/>
        <v>0</v>
      </c>
      <c r="R104" s="48" t="str">
        <f t="shared" si="14"/>
        <v>-</v>
      </c>
      <c r="S104" s="48" t="str">
        <f t="shared" si="15"/>
        <v>-</v>
      </c>
    </row>
    <row r="105" spans="3:19" ht="15" x14ac:dyDescent="0.25">
      <c r="C105" s="256"/>
      <c r="D105" s="257"/>
      <c r="E105" s="45" t="s">
        <v>19</v>
      </c>
      <c r="F105" s="74">
        <f>IF($C$3="National Currency",IF(B.Premiums_Bkdn_DATA!E102=0,0,B.Premiums_Bkdn_DATA!E102),IF($C$3="Current Exchange rate",IF(B.Premiums_Bkdn_DATA!E102=0,0,B.Premiums_Bkdn_DATA!E102/ECO!O29),IF($C$3="Constant Exchange rate",IF(B.Premiums_Bkdn_DATA!E102=0,0,B.Premiums_Bkdn_DATA!E102/ECO!O64))))</f>
        <v>19</v>
      </c>
      <c r="G105" s="74">
        <f>IF($C$3="National Currency",IF(B.Premiums_Bkdn_DATA!F102=0,0,B.Premiums_Bkdn_DATA!F102),IF($C$3="Current Exchange rate",IF(B.Premiums_Bkdn_DATA!F102=0,0,B.Premiums_Bkdn_DATA!F102/ECO!P29),IF($C$3="Constant Exchange rate",IF(B.Premiums_Bkdn_DATA!F102=0,0,B.Premiums_Bkdn_DATA!F102/ECO!P64))))</f>
        <v>21</v>
      </c>
      <c r="H105" s="74">
        <f>IF($C$3="National Currency",IF(B.Premiums_Bkdn_DATA!G102=0,0,B.Premiums_Bkdn_DATA!G102),IF($C$3="Current Exchange rate",IF(B.Premiums_Bkdn_DATA!G102=0,0,B.Premiums_Bkdn_DATA!G102/ECO!Q29),IF($C$3="Constant Exchange rate",IF(B.Premiums_Bkdn_DATA!G102=0,0,B.Premiums_Bkdn_DATA!G102/ECO!Q64))))</f>
        <v>22</v>
      </c>
      <c r="I105" s="74">
        <f>IF($C$3="National Currency",IF(B.Premiums_Bkdn_DATA!H102=0,0,B.Premiums_Bkdn_DATA!H102),IF($C$3="Current Exchange rate",IF(B.Premiums_Bkdn_DATA!H102=0,0,B.Premiums_Bkdn_DATA!H102/ECO!R29),IF($C$3="Constant Exchange rate",IF(B.Premiums_Bkdn_DATA!H102=0,0,B.Premiums_Bkdn_DATA!H102/ECO!R64))))</f>
        <v>24</v>
      </c>
      <c r="J105" s="74">
        <f>IF($C$3="National Currency",IF(B.Premiums_Bkdn_DATA!I102=0,0,B.Premiums_Bkdn_DATA!I102),IF($C$3="Current Exchange rate",IF(B.Premiums_Bkdn_DATA!I102=0,0,B.Premiums_Bkdn_DATA!I102/ECO!S29),IF($C$3="Constant Exchange rate",IF(B.Premiums_Bkdn_DATA!I102=0,0,B.Premiums_Bkdn_DATA!I102/ECO!S64))))</f>
        <v>27</v>
      </c>
      <c r="K105" s="74">
        <f>IF($C$3="National Currency",IF(B.Premiums_Bkdn_DATA!J102=0,0,B.Premiums_Bkdn_DATA!J102),IF($C$3="Current Exchange rate",IF(B.Premiums_Bkdn_DATA!J102=0,0,B.Premiums_Bkdn_DATA!J102/ECO!T29),IF($C$3="Constant Exchange rate",IF(B.Premiums_Bkdn_DATA!J102=0,0,B.Premiums_Bkdn_DATA!J102/ECO!T64))))</f>
        <v>28</v>
      </c>
      <c r="L105" s="74">
        <f>IF($C$3="National Currency",IF(B.Premiums_Bkdn_DATA!K102=0,0,B.Premiums_Bkdn_DATA!K102),IF($C$3="Current Exchange rate",IF(B.Premiums_Bkdn_DATA!K102=0,0,B.Premiums_Bkdn_DATA!K102/ECO!U29),IF($C$3="Constant Exchange rate",IF(B.Premiums_Bkdn_DATA!K102=0,0,B.Premiums_Bkdn_DATA!K102/ECO!U64))))</f>
        <v>26</v>
      </c>
      <c r="M105" s="74">
        <f>IF($C$3="National Currency",IF(B.Premiums_Bkdn_DATA!L102=0,0,B.Premiums_Bkdn_DATA!L102),IF($C$3="Current Exchange rate",IF(B.Premiums_Bkdn_DATA!L102=0,0,B.Premiums_Bkdn_DATA!L102/ECO!V29),IF($C$3="Constant Exchange rate",IF(B.Premiums_Bkdn_DATA!L102=0,0,B.Premiums_Bkdn_DATA!L102/ECO!V64))))</f>
        <v>28</v>
      </c>
      <c r="N105" s="74">
        <f>IF($C$3="National Currency",IF(B.Premiums_Bkdn_DATA!M102=0,0,B.Premiums_Bkdn_DATA!M102),IF($C$3="Current Exchange rate",IF(B.Premiums_Bkdn_DATA!M102=0,0,B.Premiums_Bkdn_DATA!M102/ECO!W29),IF($C$3="Constant Exchange rate",IF(B.Premiums_Bkdn_DATA!M102=0,0,B.Premiums_Bkdn_DATA!M102/ECO!W64))))</f>
        <v>29</v>
      </c>
      <c r="O105" s="74">
        <f>IF($C$3="National Currency",IF(B.Premiums_Bkdn_DATA!N102=0,0,B.Premiums_Bkdn_DATA!N102),IF($C$3="Current Exchange rate",IF(B.Premiums_Bkdn_DATA!N102=0,0,B.Premiums_Bkdn_DATA!N102/ECO!X29),IF($C$3="Constant Exchange rate",IF(B.Premiums_Bkdn_DATA!N102=0,0,B.Premiums_Bkdn_DATA!N102/ECO!X64))))</f>
        <v>24</v>
      </c>
      <c r="P105" s="74">
        <f>IF($C$3="National Currency",IF(B.Premiums_Bkdn_DATA!O102=0,0,B.Premiums_Bkdn_DATA!O102),IF($C$3="Current Exchange rate",IF(B.Premiums_Bkdn_DATA!O102=0,0,B.Premiums_Bkdn_DATA!O102/ECO!Y29),IF($C$3="Constant Exchange rate",IF(B.Premiums_Bkdn_DATA!O102=0,0,B.Premiums_Bkdn_DATA!O102/ECO!Y64))))</f>
        <v>27</v>
      </c>
      <c r="Q105" s="48">
        <f t="shared" si="13"/>
        <v>7.9301293218698998E-4</v>
      </c>
      <c r="R105" s="48">
        <f t="shared" si="14"/>
        <v>0.125</v>
      </c>
      <c r="S105" s="48">
        <f t="shared" si="15"/>
        <v>0.28571428571428581</v>
      </c>
    </row>
    <row r="106" spans="3:19" ht="15" x14ac:dyDescent="0.25">
      <c r="C106" s="256"/>
      <c r="D106" s="257"/>
      <c r="E106" s="45" t="s">
        <v>20</v>
      </c>
      <c r="F106" s="74">
        <f>IF($C$3="National Currency",IF(B.Premiums_Bkdn_DATA!E103=0,0,B.Premiums_Bkdn_DATA!E103),IF($C$3="Current Exchange rate",IF(B.Premiums_Bkdn_DATA!E103=0,0,B.Premiums_Bkdn_DATA!E103/ECO!O30),IF($C$3="Constant Exchange rate",IF(B.Premiums_Bkdn_DATA!E103=0,0,B.Premiums_Bkdn_DATA!E103/ECO!O65))))</f>
        <v>3.6425725668753559</v>
      </c>
      <c r="G106" s="74">
        <f>IF($C$3="National Currency",IF(B.Premiums_Bkdn_DATA!F103=0,0,B.Premiums_Bkdn_DATA!F103),IF($C$3="Current Exchange rate",IF(B.Premiums_Bkdn_DATA!F103=0,0,B.Premiums_Bkdn_DATA!F103/ECO!P30),IF($C$3="Constant Exchange rate",IF(B.Premiums_Bkdn_DATA!F103=0,0,B.Premiums_Bkdn_DATA!F103/ECO!P65))))</f>
        <v>4.3397837222538413</v>
      </c>
      <c r="H106" s="74">
        <f>IF($C$3="National Currency",IF(B.Premiums_Bkdn_DATA!G103=0,0,B.Premiums_Bkdn_DATA!G103),IF($C$3="Current Exchange rate",IF(B.Premiums_Bkdn_DATA!G103=0,0,B.Premiums_Bkdn_DATA!G103/ECO!Q30),IF($C$3="Constant Exchange rate",IF(B.Premiums_Bkdn_DATA!G103=0,0,B.Premiums_Bkdn_DATA!G103/ECO!Q65))))</f>
        <v>4.6955036994877632</v>
      </c>
      <c r="I106" s="74">
        <f>IF($C$3="National Currency",IF(B.Premiums_Bkdn_DATA!H103=0,0,B.Premiums_Bkdn_DATA!H103),IF($C$3="Current Exchange rate",IF(B.Premiums_Bkdn_DATA!H103=0,0,B.Premiums_Bkdn_DATA!H103/ECO!R30),IF($C$3="Constant Exchange rate",IF(B.Premiums_Bkdn_DATA!H103=0,0,B.Premiums_Bkdn_DATA!H103/ECO!R65))))</f>
        <v>5.9049516220830967</v>
      </c>
      <c r="J106" s="74">
        <f>IF($C$3="National Currency",IF(B.Premiums_Bkdn_DATA!I103=0,0,B.Premiums_Bkdn_DATA!I103),IF($C$3="Current Exchange rate",IF(B.Premiums_Bkdn_DATA!I103=0,0,B.Premiums_Bkdn_DATA!I103/ECO!S30),IF($C$3="Constant Exchange rate",IF(B.Premiums_Bkdn_DATA!I103=0,0,B.Premiums_Bkdn_DATA!I103/ECO!S65))))</f>
        <v>6.0899260102447359</v>
      </c>
      <c r="K106" s="74">
        <f>IF($C$3="National Currency",IF(B.Premiums_Bkdn_DATA!J103=0,0,B.Premiums_Bkdn_DATA!J103),IF($C$3="Current Exchange rate",IF(B.Premiums_Bkdn_DATA!J103=0,0,B.Premiums_Bkdn_DATA!J103/ECO!T30),IF($C$3="Constant Exchange rate",IF(B.Premiums_Bkdn_DATA!J103=0,0,B.Premiums_Bkdn_DATA!J103/ECO!T65))))</f>
        <v>5.0227660785429711</v>
      </c>
      <c r="L106" s="74">
        <f>IF($C$3="National Currency",IF(B.Premiums_Bkdn_DATA!K103=0,0,B.Premiums_Bkdn_DATA!K103),IF($C$3="Current Exchange rate",IF(B.Premiums_Bkdn_DATA!K103=0,0,B.Premiums_Bkdn_DATA!K103/ECO!U30),IF($C$3="Constant Exchange rate",IF(B.Premiums_Bkdn_DATA!K103=0,0,B.Premiums_Bkdn_DATA!K103/ECO!U65))))</f>
        <v>4.8235628912919752</v>
      </c>
      <c r="M106" s="74">
        <f>IF($C$3="National Currency",IF(B.Premiums_Bkdn_DATA!L103=0,0,B.Premiums_Bkdn_DATA!L103),IF($C$3="Current Exchange rate",IF(B.Premiums_Bkdn_DATA!L103=0,0,B.Premiums_Bkdn_DATA!L103/ECO!V30),IF($C$3="Constant Exchange rate",IF(B.Premiums_Bkdn_DATA!L103=0,0,B.Premiums_Bkdn_DATA!L103/ECO!V65))))</f>
        <v>6.346044393853159</v>
      </c>
      <c r="N106" s="74">
        <f>IF($C$3="National Currency",IF(B.Premiums_Bkdn_DATA!M103=0,0,B.Premiums_Bkdn_DATA!M103),IF($C$3="Current Exchange rate",IF(B.Premiums_Bkdn_DATA!M103=0,0,B.Premiums_Bkdn_DATA!M103/ECO!W30),IF($C$3="Constant Exchange rate",IF(B.Premiums_Bkdn_DATA!M103=0,0,B.Premiums_Bkdn_DATA!M103/ECO!W65))))</f>
        <v>6.7729083665338647</v>
      </c>
      <c r="O106" s="74">
        <f>IF($C$3="National Currency",IF(B.Premiums_Bkdn_DATA!N103=0,0,B.Premiums_Bkdn_DATA!N103),IF($C$3="Current Exchange rate",IF(B.Premiums_Bkdn_DATA!N103=0,0,B.Premiums_Bkdn_DATA!N103/ECO!Y30),IF($C$3="Constant Exchange rate",IF(B.Premiums_Bkdn_DATA!N103=0,0,B.Premiums_Bkdn_DATA!N103/ECO!Y65))))</f>
        <v>7.36</v>
      </c>
      <c r="P106" s="74">
        <f>IF($C$3="National Currency",IF(B.Premiums_Bkdn_DATA!O103=0,0,B.Premiums_Bkdn_DATA!O103),IF($C$3="Current Exchange rate",IF(B.Premiums_Bkdn_DATA!O103=0,0,B.Premiums_Bkdn_DATA!O103/ECO!Y30),IF($C$3="Constant Exchange rate",IF(B.Premiums_Bkdn_DATA!O103=0,0,B.Premiums_Bkdn_DATA!O103/ECO!Y65))))</f>
        <v>6.91</v>
      </c>
      <c r="Q106" s="48">
        <f t="shared" si="13"/>
        <v>2.0295256894118892E-4</v>
      </c>
      <c r="R106" s="48">
        <f t="shared" si="14"/>
        <v>-6.1141304347826053E-2</v>
      </c>
      <c r="S106" s="48">
        <f t="shared" si="15"/>
        <v>0.59224524590163963</v>
      </c>
    </row>
    <row r="107" spans="3:19" ht="15" x14ac:dyDescent="0.25">
      <c r="C107" s="256"/>
      <c r="D107" s="257"/>
      <c r="E107" s="45" t="s">
        <v>21</v>
      </c>
      <c r="F107" s="74">
        <f>IF($C$3="National Currency",IF(B.Premiums_Bkdn_DATA!E104=0,0,B.Premiums_Bkdn_DATA!E104),IF($C$3="Current Exchange rate",IF(B.Premiums_Bkdn_DATA!E104=0,0,B.Premiums_Bkdn_DATA!E104/ECO!O31),IF($C$3="Constant Exchange rate",IF(B.Premiums_Bkdn_DATA!E104=0,0,B.Premiums_Bkdn_DATA!E104/ECO!O66))))</f>
        <v>7.5937572792918697</v>
      </c>
      <c r="G107" s="74">
        <f>IF($C$3="National Currency",IF(B.Premiums_Bkdn_DATA!F104=0,0,B.Premiums_Bkdn_DATA!F104),IF($C$3="Current Exchange rate",IF(B.Premiums_Bkdn_DATA!F104=0,0,B.Premiums_Bkdn_DATA!F104/ECO!P31),IF($C$3="Constant Exchange rate",IF(B.Premiums_Bkdn_DATA!F104=0,0,B.Premiums_Bkdn_DATA!F104/ECO!P66))))</f>
        <v>15.839739110179361</v>
      </c>
      <c r="H107" s="74">
        <f>IF($C$3="National Currency",IF(B.Premiums_Bkdn_DATA!G104=0,0,B.Premiums_Bkdn_DATA!G104),IF($C$3="Current Exchange rate",IF(B.Premiums_Bkdn_DATA!G104=0,0,B.Premiums_Bkdn_DATA!G104/ECO!Q31),IF($C$3="Constant Exchange rate",IF(B.Premiums_Bkdn_DATA!G104=0,0,B.Premiums_Bkdn_DATA!G104/ECO!Q66))))</f>
        <v>13.510365711623573</v>
      </c>
      <c r="I107" s="74">
        <f>IF($C$3="National Currency",IF(B.Premiums_Bkdn_DATA!H104=0,0,B.Premiums_Bkdn_DATA!H104),IF($C$3="Current Exchange rate",IF(B.Premiums_Bkdn_DATA!H104=0,0,B.Premiums_Bkdn_DATA!H104/ECO!R31),IF($C$3="Constant Exchange rate",IF(B.Premiums_Bkdn_DATA!H104=0,0,B.Premiums_Bkdn_DATA!H104/ECO!R66))))</f>
        <v>14.907989750757046</v>
      </c>
      <c r="J107" s="74">
        <f>IF($C$3="National Currency",IF(B.Premiums_Bkdn_DATA!I104=0,0,B.Premiums_Bkdn_DATA!I104),IF($C$3="Current Exchange rate",IF(B.Premiums_Bkdn_DATA!I104=0,0,B.Premiums_Bkdn_DATA!I104/ECO!S31),IF($C$3="Constant Exchange rate",IF(B.Premiums_Bkdn_DATA!I104=0,0,B.Premiums_Bkdn_DATA!I104/ECO!S66))))</f>
        <v>7.3</v>
      </c>
      <c r="K107" s="74">
        <f>IF($C$3="National Currency",IF(B.Premiums_Bkdn_DATA!J104=0,0,B.Premiums_Bkdn_DATA!J104),IF($C$3="Current Exchange rate",IF(B.Premiums_Bkdn_DATA!J104=0,0,B.Premiums_Bkdn_DATA!J104/ECO!T31),IF($C$3="Constant Exchange rate",IF(B.Premiums_Bkdn_DATA!J104=0,0,B.Premiums_Bkdn_DATA!J104/ECO!T66))))</f>
        <v>8.6</v>
      </c>
      <c r="L107" s="74">
        <f>IF($C$3="National Currency",IF(B.Premiums_Bkdn_DATA!K104=0,0,B.Premiums_Bkdn_DATA!K104),IF($C$3="Current Exchange rate",IF(B.Premiums_Bkdn_DATA!K104=0,0,B.Premiums_Bkdn_DATA!K104/ECO!U31),IF($C$3="Constant Exchange rate",IF(B.Premiums_Bkdn_DATA!K104=0,0,B.Premiums_Bkdn_DATA!K104/ECO!U66))))</f>
        <v>9</v>
      </c>
      <c r="M107" s="74">
        <f>IF($C$3="National Currency",IF(B.Premiums_Bkdn_DATA!L104=0,0,B.Premiums_Bkdn_DATA!L104),IF($C$3="Current Exchange rate",IF(B.Premiums_Bkdn_DATA!L104=0,0,B.Premiums_Bkdn_DATA!L104/ECO!V31),IF($C$3="Constant Exchange rate",IF(B.Premiums_Bkdn_DATA!L104=0,0,B.Premiums_Bkdn_DATA!L104/ECO!V66))))</f>
        <v>9</v>
      </c>
      <c r="N107" s="74">
        <f>IF($C$3="National Currency",IF(B.Premiums_Bkdn_DATA!M104=0,0,B.Premiums_Bkdn_DATA!M104),IF($C$3="Current Exchange rate",IF(B.Premiums_Bkdn_DATA!M104=0,0,B.Premiums_Bkdn_DATA!M104/ECO!W31),IF($C$3="Constant Exchange rate",IF(B.Premiums_Bkdn_DATA!M104=0,0,B.Premiums_Bkdn_DATA!M104/ECO!W66))))</f>
        <v>8</v>
      </c>
      <c r="O107" s="74">
        <f>IF($C$3="National Currency",IF(B.Premiums_Bkdn_DATA!N104=0,0,B.Premiums_Bkdn_DATA!N104),IF($C$3="Current Exchange rate",IF(B.Premiums_Bkdn_DATA!N104=0,0,B.Premiums_Bkdn_DATA!N104/ECO!X31),IF($C$3="Constant Exchange rate",IF(B.Premiums_Bkdn_DATA!N104=0,0,B.Premiums_Bkdn_DATA!N104/ECO!X66))))</f>
        <v>10</v>
      </c>
      <c r="P107" s="74">
        <f>IF($C$3="National Currency",IF(B.Premiums_Bkdn_DATA!O104=0,0,B.Premiums_Bkdn_DATA!O104),IF($C$3="Current Exchange rate",IF(B.Premiums_Bkdn_DATA!O104=0,0,B.Premiums_Bkdn_DATA!O104/ECO!Y31),IF($C$3="Constant Exchange rate",IF(B.Premiums_Bkdn_DATA!O104=0,0,B.Premiums_Bkdn_DATA!O104/ECO!Y66))))</f>
        <v>11</v>
      </c>
      <c r="Q107" s="48">
        <f t="shared" si="13"/>
        <v>3.2307934274284776E-4</v>
      </c>
      <c r="R107" s="48">
        <f t="shared" si="14"/>
        <v>0.10000000000000009</v>
      </c>
      <c r="S107" s="48">
        <f t="shared" si="15"/>
        <v>-0.3055441176470588</v>
      </c>
    </row>
    <row r="108" spans="3:19" ht="15" x14ac:dyDescent="0.25">
      <c r="C108" s="256"/>
      <c r="D108" s="257"/>
      <c r="E108" s="45" t="s">
        <v>22</v>
      </c>
      <c r="F108" s="74">
        <f>IF($C$3="National Currency",IF(B.Premiums_Bkdn_DATA!E105=0,0,B.Premiums_Bkdn_DATA!E105),IF($C$3="Current Exchange rate",IF(B.Premiums_Bkdn_DATA!E105=0,0,B.Premiums_Bkdn_DATA!E105/ECO!O32),IF($C$3="Constant Exchange rate",IF(B.Premiums_Bkdn_DATA!E105=0,0,B.Premiums_Bkdn_DATA!E105/ECO!O67))))</f>
        <v>3977</v>
      </c>
      <c r="G108" s="74">
        <f>IF($C$3="National Currency",IF(B.Premiums_Bkdn_DATA!F105=0,0,B.Premiums_Bkdn_DATA!F105),IF($C$3="Current Exchange rate",IF(B.Premiums_Bkdn_DATA!F105=0,0,B.Premiums_Bkdn_DATA!F105/ECO!P32),IF($C$3="Constant Exchange rate",IF(B.Premiums_Bkdn_DATA!F105=0,0,B.Premiums_Bkdn_DATA!F105/ECO!P67))))</f>
        <v>3727</v>
      </c>
      <c r="H108" s="74">
        <f>IF($C$3="National Currency",IF(B.Premiums_Bkdn_DATA!G105=0,0,B.Premiums_Bkdn_DATA!G105),IF($C$3="Current Exchange rate",IF(B.Premiums_Bkdn_DATA!G105=0,0,B.Premiums_Bkdn_DATA!G105/ECO!Q32),IF($C$3="Constant Exchange rate",IF(B.Premiums_Bkdn_DATA!G105=0,0,B.Premiums_Bkdn_DATA!G105/ECO!Q67))))</f>
        <v>3782</v>
      </c>
      <c r="I108" s="74">
        <f>IF($C$3="National Currency",IF(B.Premiums_Bkdn_DATA!H105=0,0,B.Premiums_Bkdn_DATA!H105),IF($C$3="Current Exchange rate",IF(B.Premiums_Bkdn_DATA!H105=0,0,B.Premiums_Bkdn_DATA!H105/ECO!R32),IF($C$3="Constant Exchange rate",IF(B.Premiums_Bkdn_DATA!H105=0,0,B.Premiums_Bkdn_DATA!H105/ECO!R67))))</f>
        <v>3822.4029999999998</v>
      </c>
      <c r="J108" s="74">
        <f>IF($C$3="National Currency",IF(B.Premiums_Bkdn_DATA!I105=0,0,B.Premiums_Bkdn_DATA!I105),IF($C$3="Current Exchange rate",IF(B.Premiums_Bkdn_DATA!I105=0,0,B.Premiums_Bkdn_DATA!I105/ECO!S32),IF($C$3="Constant Exchange rate",IF(B.Premiums_Bkdn_DATA!I105=0,0,B.Premiums_Bkdn_DATA!I105/ECO!S67))))</f>
        <v>4002.0309999999999</v>
      </c>
      <c r="K108" s="74">
        <f>IF($C$3="National Currency",IF(B.Premiums_Bkdn_DATA!J105=0,0,B.Premiums_Bkdn_DATA!J105),IF($C$3="Current Exchange rate",IF(B.Premiums_Bkdn_DATA!J105=0,0,B.Premiums_Bkdn_DATA!J105/ECO!T32),IF($C$3="Constant Exchange rate",IF(B.Premiums_Bkdn_DATA!J105=0,0,B.Premiums_Bkdn_DATA!J105/ECO!T67))))</f>
        <v>3961.402</v>
      </c>
      <c r="L108" s="74">
        <f>IF($C$3="National Currency",IF(B.Premiums_Bkdn_DATA!K105=0,0,B.Premiums_Bkdn_DATA!K105),IF($C$3="Current Exchange rate",IF(B.Premiums_Bkdn_DATA!K105=0,0,B.Premiums_Bkdn_DATA!K105/ECO!U32),IF($C$3="Constant Exchange rate",IF(B.Premiums_Bkdn_DATA!K105=0,0,B.Premiums_Bkdn_DATA!K105/ECO!U67))))</f>
        <v>3968.1170000000002</v>
      </c>
      <c r="M108" s="74">
        <f>IF($C$3="National Currency",IF(B.Premiums_Bkdn_DATA!L105=0,0,B.Premiums_Bkdn_DATA!L105),IF($C$3="Current Exchange rate",IF(B.Premiums_Bkdn_DATA!L105=0,0,B.Premiums_Bkdn_DATA!L105/ECO!V32),IF($C$3="Constant Exchange rate",IF(B.Premiums_Bkdn_DATA!L105=0,0,B.Premiums_Bkdn_DATA!L105/ECO!V67))))</f>
        <v>4037.9650000000001</v>
      </c>
      <c r="N108" s="74">
        <f>IF($C$3="National Currency",IF(B.Premiums_Bkdn_DATA!M105=0,0,B.Premiums_Bkdn_DATA!M105),IF($C$3="Current Exchange rate",IF(B.Premiums_Bkdn_DATA!M105=0,0,B.Premiums_Bkdn_DATA!M105/ECO!W32),IF($C$3="Constant Exchange rate",IF(B.Premiums_Bkdn_DATA!M105=0,0,B.Premiums_Bkdn_DATA!M105/ECO!W67))))</f>
        <v>3880</v>
      </c>
      <c r="O108" s="74">
        <f>IF($C$3="National Currency",IF(B.Premiums_Bkdn_DATA!N105=0,0,B.Premiums_Bkdn_DATA!N105),IF($C$3="Current Exchange rate",IF(B.Premiums_Bkdn_DATA!N105=0,0,B.Premiums_Bkdn_DATA!N105/ECO!X32),IF($C$3="Constant Exchange rate",IF(B.Premiums_Bkdn_DATA!N105=0,0,B.Premiums_Bkdn_DATA!N105/ECO!X67))))</f>
        <v>3687.0529999999999</v>
      </c>
      <c r="P108" s="74">
        <f>IF($C$3="National Currency",IF(B.Premiums_Bkdn_DATA!O105=0,0,B.Premiums_Bkdn_DATA!O105),IF($C$3="Current Exchange rate",IF(B.Premiums_Bkdn_DATA!O105=0,0,B.Premiums_Bkdn_DATA!O105/ECO!Y32),IF($C$3="Constant Exchange rate",IF(B.Premiums_Bkdn_DATA!O105=0,0,B.Premiums_Bkdn_DATA!O105/ECO!Y67))))</f>
        <v>3493.6239999999998</v>
      </c>
      <c r="Q108" s="48">
        <f t="shared" si="13"/>
        <v>0.10261070415551261</v>
      </c>
      <c r="R108" s="48">
        <f t="shared" si="14"/>
        <v>-5.2461681456708154E-2</v>
      </c>
      <c r="S108" s="48">
        <f t="shared" si="15"/>
        <v>-6.2617654950362311E-2</v>
      </c>
    </row>
    <row r="109" spans="3:19" ht="15" x14ac:dyDescent="0.25">
      <c r="C109" s="256"/>
      <c r="D109" s="257"/>
      <c r="E109" s="45" t="s">
        <v>23</v>
      </c>
      <c r="F109" s="74">
        <f>IF($C$3="National Currency",IF(B.Premiums_Bkdn_DATA!E106=0,0,B.Premiums_Bkdn_DATA!E106),IF($C$3="Current Exchange rate",IF(B.Premiums_Bkdn_DATA!E106=0,0,B.Premiums_Bkdn_DATA!E106/ECO!O33),IF($C$3="Constant Exchange rate",IF(B.Premiums_Bkdn_DATA!E106=0,0,B.Premiums_Bkdn_DATA!E106/ECO!O68))))</f>
        <v>87.370050873700507</v>
      </c>
      <c r="G109" s="74">
        <f>IF($C$3="National Currency",IF(B.Premiums_Bkdn_DATA!F106=0,0,B.Premiums_Bkdn_DATA!F106),IF($C$3="Current Exchange rate",IF(B.Premiums_Bkdn_DATA!F106=0,0,B.Premiums_Bkdn_DATA!F106/ECO!P33),IF($C$3="Constant Exchange rate",IF(B.Premiums_Bkdn_DATA!F106=0,0,B.Premiums_Bkdn_DATA!F106/ECO!P68))))</f>
        <v>96.217650962176506</v>
      </c>
      <c r="H109" s="74">
        <f>IF($C$3="National Currency",IF(B.Premiums_Bkdn_DATA!G106=0,0,B.Premiums_Bkdn_DATA!G106),IF($C$3="Current Exchange rate",IF(B.Premiums_Bkdn_DATA!G106=0,0,B.Premiums_Bkdn_DATA!G106/ECO!Q33),IF($C$3="Constant Exchange rate",IF(B.Premiums_Bkdn_DATA!G106=0,0,B.Premiums_Bkdn_DATA!G106/ECO!Q68))))</f>
        <v>103.29573103295731</v>
      </c>
      <c r="I109" s="74">
        <f>IF($C$3="National Currency",IF(B.Premiums_Bkdn_DATA!H106=0,0,B.Premiums_Bkdn_DATA!H106),IF($C$3="Current Exchange rate",IF(B.Premiums_Bkdn_DATA!H106=0,0,B.Premiums_Bkdn_DATA!H106/ECO!R33),IF($C$3="Constant Exchange rate",IF(B.Premiums_Bkdn_DATA!H106=0,0,B.Premiums_Bkdn_DATA!H106/ECO!R68))))</f>
        <v>107.83012607830126</v>
      </c>
      <c r="J109" s="74">
        <f>IF($C$3="National Currency",IF(B.Premiums_Bkdn_DATA!I106=0,0,B.Premiums_Bkdn_DATA!I106),IF($C$3="Current Exchange rate",IF(B.Premiums_Bkdn_DATA!I106=0,0,B.Premiums_Bkdn_DATA!I106/ECO!S33),IF($C$3="Constant Exchange rate",IF(B.Premiums_Bkdn_DATA!I106=0,0,B.Premiums_Bkdn_DATA!I106/ECO!S68))))</f>
        <v>105.50763105507632</v>
      </c>
      <c r="K109" s="74">
        <f>IF($C$3="National Currency",IF(B.Premiums_Bkdn_DATA!J106=0,0,B.Premiums_Bkdn_DATA!J106),IF($C$3="Current Exchange rate",IF(B.Premiums_Bkdn_DATA!J106=0,0,B.Premiums_Bkdn_DATA!J106/ECO!T33),IF($C$3="Constant Exchange rate",IF(B.Premiums_Bkdn_DATA!J106=0,0,B.Premiums_Bkdn_DATA!J106/ECO!T68))))</f>
        <v>114.02344614023447</v>
      </c>
      <c r="L109" s="74">
        <f>IF($C$3="National Currency",IF(B.Premiums_Bkdn_DATA!K106=0,0,B.Premiums_Bkdn_DATA!K106),IF($C$3="Current Exchange rate",IF(B.Premiums_Bkdn_DATA!K106=0,0,B.Premiums_Bkdn_DATA!K106/ECO!U33),IF($C$3="Constant Exchange rate",IF(B.Premiums_Bkdn_DATA!K106=0,0,B.Premiums_Bkdn_DATA!K106/ECO!U68))))</f>
        <v>123.20283123202832</v>
      </c>
      <c r="M109" s="74">
        <f>IF($C$3="National Currency",IF(B.Premiums_Bkdn_DATA!L106=0,0,B.Premiums_Bkdn_DATA!L106),IF($C$3="Current Exchange rate",IF(B.Premiums_Bkdn_DATA!L106=0,0,B.Premiums_Bkdn_DATA!L106/ECO!V33),IF($C$3="Constant Exchange rate",IF(B.Premiums_Bkdn_DATA!L106=0,0,B.Premiums_Bkdn_DATA!L106/ECO!V68))))</f>
        <v>125.63592125635921</v>
      </c>
      <c r="N109" s="74">
        <f>IF($C$3="National Currency",IF(B.Premiums_Bkdn_DATA!M106=0,0,B.Premiums_Bkdn_DATA!M106),IF($C$3="Current Exchange rate",IF(B.Premiums_Bkdn_DATA!M106=0,0,B.Premiums_Bkdn_DATA!M106/ECO!W33),IF($C$3="Constant Exchange rate",IF(B.Premiums_Bkdn_DATA!M106=0,0,B.Premiums_Bkdn_DATA!M106/ECO!W68))))</f>
        <v>130.2809113028091</v>
      </c>
      <c r="O109" s="74">
        <f>IF($C$3="National Currency",IF(B.Premiums_Bkdn_DATA!N106=0,0,B.Premiums_Bkdn_DATA!N106),IF($C$3="Current Exchange rate",IF(B.Premiums_Bkdn_DATA!N106=0,0,B.Premiums_Bkdn_DATA!N106/ECO!X33),IF($C$3="Constant Exchange rate",IF(B.Premiums_Bkdn_DATA!N106=0,0,B.Premiums_Bkdn_DATA!N106/ECO!X68))))</f>
        <v>136.03185136031851</v>
      </c>
      <c r="P109" s="74">
        <f>IF($C$3="National Currency",IF(B.Premiums_Bkdn_DATA!O106=0,0,B.Premiums_Bkdn_DATA!O106),IF($C$3="Current Exchange rate",IF(B.Premiums_Bkdn_DATA!O106=0,0,B.Premiums_Bkdn_DATA!O106/ECO!Y33),IF($C$3="Constant Exchange rate",IF(B.Premiums_Bkdn_DATA!O106=0,0,B.Premiums_Bkdn_DATA!O106/ECO!Y68))))</f>
        <v>147.33886308338865</v>
      </c>
      <c r="Q109" s="48">
        <f t="shared" si="13"/>
        <v>4.3274675495872401E-3</v>
      </c>
      <c r="R109" s="48">
        <f t="shared" si="14"/>
        <v>8.3120325203252188E-2</v>
      </c>
      <c r="S109" s="48">
        <f t="shared" si="15"/>
        <v>0.53130804597701164</v>
      </c>
    </row>
    <row r="110" spans="3:19" ht="15" x14ac:dyDescent="0.25">
      <c r="C110" s="256"/>
      <c r="D110" s="257"/>
      <c r="E110" s="45" t="s">
        <v>24</v>
      </c>
      <c r="F110" s="74">
        <f>IF($C$3="National Currency",IF(B.Premiums_Bkdn_DATA!E107=0,0,B.Premiums_Bkdn_DATA!E107),IF($C$3="Current Exchange rate",IF(B.Premiums_Bkdn_DATA!E107=0,0,B.Premiums_Bkdn_DATA!E107/ECO!O34),IF($C$3="Constant Exchange rate",IF(B.Premiums_Bkdn_DATA!E107=0,0,B.Premiums_Bkdn_DATA!E107/ECO!O69))))</f>
        <v>162.40756341851539</v>
      </c>
      <c r="G110" s="74">
        <f>IF($C$3="National Currency",IF(B.Premiums_Bkdn_DATA!F107=0,0,B.Premiums_Bkdn_DATA!F107),IF($C$3="Current Exchange rate",IF(B.Premiums_Bkdn_DATA!F107=0,0,B.Premiums_Bkdn_DATA!F107/ECO!P34),IF($C$3="Constant Exchange rate",IF(B.Premiums_Bkdn_DATA!F107=0,0,B.Premiums_Bkdn_DATA!F107/ECO!P69))))</f>
        <v>172.23626322194139</v>
      </c>
      <c r="H110" s="74">
        <f>IF($C$3="National Currency",IF(B.Premiums_Bkdn_DATA!G107=0,0,B.Premiums_Bkdn_DATA!G107),IF($C$3="Current Exchange rate",IF(B.Premiums_Bkdn_DATA!G107=0,0,B.Premiums_Bkdn_DATA!G107/ECO!Q34),IF($C$3="Constant Exchange rate",IF(B.Premiums_Bkdn_DATA!G107=0,0,B.Premiums_Bkdn_DATA!G107/ECO!Q69))))</f>
        <v>190.48956285687541</v>
      </c>
      <c r="I110" s="74">
        <f>IF($C$3="National Currency",IF(B.Premiums_Bkdn_DATA!H107=0,0,B.Premiums_Bkdn_DATA!H107),IF($C$3="Current Exchange rate",IF(B.Premiums_Bkdn_DATA!H107=0,0,B.Premiums_Bkdn_DATA!H107/ECO!R34),IF($C$3="Constant Exchange rate",IF(B.Premiums_Bkdn_DATA!H107=0,0,B.Premiums_Bkdn_DATA!H107/ECO!R69))))</f>
        <v>224.42197884489374</v>
      </c>
      <c r="J110" s="74">
        <f>IF($C$3="National Currency",IF(B.Premiums_Bkdn_DATA!I107=0,0,B.Premiums_Bkdn_DATA!I107),IF($C$3="Current Exchange rate",IF(B.Premiums_Bkdn_DATA!I107=0,0,B.Premiums_Bkdn_DATA!I107/ECO!S34),IF($C$3="Constant Exchange rate",IF(B.Premiums_Bkdn_DATA!I107=0,0,B.Premiums_Bkdn_DATA!I107/ECO!S69))))</f>
        <v>280.11794439764111</v>
      </c>
      <c r="K110" s="74">
        <f>IF($C$3="National Currency",IF(B.Premiums_Bkdn_DATA!J107=0,0,B.Premiums_Bkdn_DATA!J107),IF($C$3="Current Exchange rate",IF(B.Premiums_Bkdn_DATA!J107=0,0,B.Premiums_Bkdn_DATA!J107/ECO!T34),IF($C$3="Constant Exchange rate",IF(B.Premiums_Bkdn_DATA!J107=0,0,B.Premiums_Bkdn_DATA!J107/ECO!T69))))</f>
        <v>281.52204436955913</v>
      </c>
      <c r="L110" s="74">
        <f>IF($C$3="National Currency",IF(B.Premiums_Bkdn_DATA!K107=0,0,B.Premiums_Bkdn_DATA!K107),IF($C$3="Current Exchange rate",IF(B.Premiums_Bkdn_DATA!K107=0,0,B.Premiums_Bkdn_DATA!K107/ECO!U34),IF($C$3="Constant Exchange rate",IF(B.Premiums_Bkdn_DATA!K107=0,0,B.Premiums_Bkdn_DATA!K107/ECO!U69))))</f>
        <v>296.49911073668443</v>
      </c>
      <c r="M110" s="74">
        <f>IF($C$3="National Currency",IF(B.Premiums_Bkdn_DATA!L107=0,0,B.Premiums_Bkdn_DATA!L107),IF($C$3="Current Exchange rate",IF(B.Premiums_Bkdn_DATA!L107=0,0,B.Premiums_Bkdn_DATA!L107/ECO!V34),IF($C$3="Constant Exchange rate",IF(B.Premiums_Bkdn_DATA!L107=0,0,B.Premiums_Bkdn_DATA!L107/ECO!V69))))</f>
        <v>291.35074417298512</v>
      </c>
      <c r="N110" s="74">
        <f>IF($C$3="National Currency",IF(B.Premiums_Bkdn_DATA!M107=0,0,B.Premiums_Bkdn_DATA!M107),IF($C$3="Current Exchange rate",IF(B.Premiums_Bkdn_DATA!M107=0,0,B.Premiums_Bkdn_DATA!M107/ECO!W34),IF($C$3="Constant Exchange rate",IF(B.Premiums_Bkdn_DATA!M107=0,0,B.Premiums_Bkdn_DATA!M107/ECO!W69))))</f>
        <v>299.30731068052046</v>
      </c>
      <c r="O110" s="74">
        <f>IF($C$3="National Currency",IF(B.Premiums_Bkdn_DATA!N107=0,0,B.Premiums_Bkdn_DATA!N107),IF($C$3="Current Exchange rate",IF(B.Premiums_Bkdn_DATA!N107=0,0,B.Premiums_Bkdn_DATA!N107/ECO!X34),IF($C$3="Constant Exchange rate",IF(B.Premiums_Bkdn_DATA!N107=0,0,B.Premiums_Bkdn_DATA!N107/ECO!X69))))</f>
        <v>304.68969390620612</v>
      </c>
      <c r="P110" s="74">
        <f>IF($C$3="National Currency",IF(B.Premiums_Bkdn_DATA!O107=0,0,B.Premiums_Bkdn_DATA!O107),IF($C$3="Current Exchange rate",IF(B.Premiums_Bkdn_DATA!O107=0,0,B.Premiums_Bkdn_DATA!O107/ECO!Y34),IF($C$3="Constant Exchange rate",IF(B.Premiums_Bkdn_DATA!O107=0,0,B.Premiums_Bkdn_DATA!O107/ECO!Y69))))</f>
        <v>313.34831039970044</v>
      </c>
      <c r="Q110" s="48">
        <f t="shared" si="13"/>
        <v>9.2033060157742791E-3</v>
      </c>
      <c r="R110" s="48">
        <f t="shared" si="14"/>
        <v>2.8417818740399392E-2</v>
      </c>
      <c r="S110" s="48">
        <f t="shared" si="15"/>
        <v>0.81929347826086962</v>
      </c>
    </row>
    <row r="111" spans="3:19" ht="15" x14ac:dyDescent="0.25">
      <c r="C111" s="256"/>
      <c r="D111" s="257"/>
      <c r="E111" s="45" t="s">
        <v>25</v>
      </c>
      <c r="F111" s="74">
        <f>IF($C$3="National Currency",IF(B.Premiums_Bkdn_DATA!E108=0,0,B.Premiums_Bkdn_DATA!E108),IF($C$3="Current Exchange rate",IF(B.Premiums_Bkdn_DATA!E108=0,0,B.Premiums_Bkdn_DATA!E108/ECO!M35),IF($C$3="Constant Exchange rate",IF(B.Premiums_Bkdn_DATA!E108=0,0,B.Premiums_Bkdn_DATA!E108/ECO!M70))))</f>
        <v>926.90969184318465</v>
      </c>
      <c r="G111" s="74">
        <f>IF($C$3="National Currency",IF(B.Premiums_Bkdn_DATA!F108=0,0,B.Premiums_Bkdn_DATA!F108),IF($C$3="Current Exchange rate",IF(B.Premiums_Bkdn_DATA!F108=0,0,B.Premiums_Bkdn_DATA!F108/ECO!M35),IF($C$3="Constant Exchange rate",IF(B.Premiums_Bkdn_DATA!F108=0,0,B.Premiums_Bkdn_DATA!F108/ECO!M70))))</f>
        <v>939.06443526999999</v>
      </c>
      <c r="H111" s="74">
        <f>IF($C$3="National Currency",IF(B.Premiums_Bkdn_DATA!G108=0,0,B.Premiums_Bkdn_DATA!G108),IF($C$3="Current Exchange rate",IF(B.Premiums_Bkdn_DATA!G108=0,0,B.Premiums_Bkdn_DATA!G108/ECO!M35),IF($C$3="Constant Exchange rate",IF(B.Premiums_Bkdn_DATA!G108=0,0,B.Premiums_Bkdn_DATA!G108/ECO!M70))))</f>
        <v>941.91940645</v>
      </c>
      <c r="I111" s="74">
        <f>IF($C$3="National Currency",IF(B.Premiums_Bkdn_DATA!H108=0,0,B.Premiums_Bkdn_DATA!H108),IF($C$3="Current Exchange rate",IF(B.Premiums_Bkdn_DATA!H108=0,0,B.Premiums_Bkdn_DATA!H108/ECO!R35),IF($C$3="Constant Exchange rate",IF(B.Premiums_Bkdn_DATA!H108=0,0,B.Premiums_Bkdn_DATA!H108/ECO!R70))))</f>
        <v>836.99605256000007</v>
      </c>
      <c r="J111" s="74">
        <f>IF($C$3="National Currency",IF(B.Premiums_Bkdn_DATA!I108=0,0,B.Premiums_Bkdn_DATA!I108),IF($C$3="Current Exchange rate",IF(B.Premiums_Bkdn_DATA!I108=0,0,B.Premiums_Bkdn_DATA!I108/ECO!S35),IF($C$3="Constant Exchange rate",IF(B.Premiums_Bkdn_DATA!I108=0,0,B.Premiums_Bkdn_DATA!I108/ECO!S70))))</f>
        <v>813.86285636999992</v>
      </c>
      <c r="K111" s="74">
        <f>IF($C$3="National Currency",IF(B.Premiums_Bkdn_DATA!J108=0,0,B.Premiums_Bkdn_DATA!J108),IF($C$3="Current Exchange rate",IF(B.Premiums_Bkdn_DATA!J108=0,0,B.Premiums_Bkdn_DATA!J108/ECO!T35),IF($C$3="Constant Exchange rate",IF(B.Premiums_Bkdn_DATA!J108=0,0,B.Premiums_Bkdn_DATA!J108/ECO!T70))))</f>
        <v>746.97077907000005</v>
      </c>
      <c r="L111" s="74">
        <f>IF($C$3="National Currency",IF(B.Premiums_Bkdn_DATA!K108=0,0,B.Premiums_Bkdn_DATA!K108),IF($C$3="Current Exchange rate",IF(B.Premiums_Bkdn_DATA!K108=0,0,B.Premiums_Bkdn_DATA!K108/ECO!U35),IF($C$3="Constant Exchange rate",IF(B.Premiums_Bkdn_DATA!K108=0,0,B.Premiums_Bkdn_DATA!K108/ECO!U70))))</f>
        <v>718.69875022999997</v>
      </c>
      <c r="M111" s="74">
        <f>IF($C$3="National Currency",IF(B.Premiums_Bkdn_DATA!L108=0,0,B.Premiums_Bkdn_DATA!L108),IF($C$3="Current Exchange rate",IF(B.Premiums_Bkdn_DATA!L108=0,0,B.Premiums_Bkdn_DATA!L108/ECO!V35),IF($C$3="Constant Exchange rate",IF(B.Premiums_Bkdn_DATA!L108=0,0,B.Premiums_Bkdn_DATA!L108/ECO!V70))))</f>
        <v>681.12974541999984</v>
      </c>
      <c r="N111" s="74">
        <f>IF($C$3="National Currency",IF(B.Premiums_Bkdn_DATA!M108=0,0,B.Premiums_Bkdn_DATA!M108),IF($C$3="Current Exchange rate",IF(B.Premiums_Bkdn_DATA!M108=0,0,B.Premiums_Bkdn_DATA!M108/ECO!W35),IF($C$3="Constant Exchange rate",IF(B.Premiums_Bkdn_DATA!M108=0,0,B.Premiums_Bkdn_DATA!M108/ECO!W70))))</f>
        <v>616.98407851999991</v>
      </c>
      <c r="O111" s="74">
        <f>IF($C$3="National Currency",IF(B.Premiums_Bkdn_DATA!N108=0,0,B.Premiums_Bkdn_DATA!N108),IF($C$3="Current Exchange rate",IF(B.Premiums_Bkdn_DATA!N108=0,0,B.Premiums_Bkdn_DATA!N108/ECO!X35),IF($C$3="Constant Exchange rate",IF(B.Premiums_Bkdn_DATA!N108=0,0,B.Premiums_Bkdn_DATA!N108/ECO!X70))))</f>
        <v>571.7144725600001</v>
      </c>
      <c r="P111" s="74">
        <f>IF($C$3="National Currency",IF(B.Premiums_Bkdn_DATA!O108=0,0,B.Premiums_Bkdn_DATA!O108),IF($C$3="Current Exchange rate",IF(B.Premiums_Bkdn_DATA!O108=0,0,B.Premiums_Bkdn_DATA!O108/ECO!Y35),IF($C$3="Constant Exchange rate",IF(B.Premiums_Bkdn_DATA!O108=0,0,B.Premiums_Bkdn_DATA!O108/ECO!Y70))))</f>
        <v>578.11227055999984</v>
      </c>
      <c r="Q111" s="48">
        <f t="shared" si="13"/>
        <v>1.6979648400372738E-2</v>
      </c>
      <c r="R111" s="48">
        <f t="shared" si="14"/>
        <v>1.1190547567130782E-2</v>
      </c>
      <c r="S111" s="48">
        <f t="shared" si="15"/>
        <v>-0.38437422518958364</v>
      </c>
    </row>
    <row r="112" spans="3:19" ht="15" x14ac:dyDescent="0.25">
      <c r="C112" s="256"/>
      <c r="D112" s="257"/>
      <c r="E112" s="45" t="s">
        <v>26</v>
      </c>
      <c r="F112" s="74">
        <f>IF($C$3="National Currency",IF(B.Premiums_Bkdn_DATA!E109=0,0,B.Premiums_Bkdn_DATA!E109),IF($C$3="Current Exchange rate",IF(B.Premiums_Bkdn_DATA!E109=0,0,B.Premiums_Bkdn_DATA!E109/ECO!O36),IF($C$3="Constant Exchange rate",IF(B.Premiums_Bkdn_DATA!E109=0,0,B.Premiums_Bkdn_DATA!E109/ECO!O71))))</f>
        <v>11.578758231080165</v>
      </c>
      <c r="G112" s="74">
        <f>IF($C$3="National Currency",IF(B.Premiums_Bkdn_DATA!F109=0,0,B.Premiums_Bkdn_DATA!F109),IF($C$3="Current Exchange rate",IF(B.Premiums_Bkdn_DATA!F109=0,0,B.Premiums_Bkdn_DATA!F109/ECO!P36),IF($C$3="Constant Exchange rate",IF(B.Premiums_Bkdn_DATA!F109=0,0,B.Premiums_Bkdn_DATA!F109/ECO!P71))))</f>
        <v>10.798992458965625</v>
      </c>
      <c r="H112" s="74">
        <f>IF($C$3="National Currency",IF(B.Premiums_Bkdn_DATA!G109=0,0,B.Premiums_Bkdn_DATA!G109),IF($C$3="Current Exchange rate",IF(B.Premiums_Bkdn_DATA!G109=0,0,B.Premiums_Bkdn_DATA!G109/ECO!Q36),IF($C$3="Constant Exchange rate",IF(B.Premiums_Bkdn_DATA!G109=0,0,B.Premiums_Bkdn_DATA!G109/ECO!Q71))))</f>
        <v>17.016150620148121</v>
      </c>
      <c r="I112" s="74">
        <f>IF($C$3="National Currency",IF(B.Premiums_Bkdn_DATA!H109=0,0,B.Premiums_Bkdn_DATA!H109),IF($C$3="Current Exchange rate",IF(B.Premiums_Bkdn_DATA!H109=0,0,B.Premiums_Bkdn_DATA!H109/ECO!R36),IF($C$3="Constant Exchange rate",IF(B.Premiums_Bkdn_DATA!H109=0,0,B.Premiums_Bkdn_DATA!H109/ECO!R71))))</f>
        <v>14.332560007138396</v>
      </c>
      <c r="J112" s="74">
        <f>IF($C$3="National Currency",IF(B.Premiums_Bkdn_DATA!I109=0,0,B.Premiums_Bkdn_DATA!I109),IF($C$3="Current Exchange rate",IF(B.Premiums_Bkdn_DATA!I109=0,0,B.Premiums_Bkdn_DATA!I109/ECO!S36),IF($C$3="Constant Exchange rate",IF(B.Premiums_Bkdn_DATA!I109=0,0,B.Premiums_Bkdn_DATA!I109/ECO!S71))))</f>
        <v>14.053716427232979</v>
      </c>
      <c r="K112" s="74">
        <f>IF($C$3="National Currency",IF(B.Premiums_Bkdn_DATA!J109=0,0,B.Premiums_Bkdn_DATA!J109),IF($C$3="Current Exchange rate",IF(B.Premiums_Bkdn_DATA!J109=0,0,B.Premiums_Bkdn_DATA!J109/ECO!T36),IF($C$3="Constant Exchange rate",IF(B.Premiums_Bkdn_DATA!J109=0,0,B.Premiums_Bkdn_DATA!J109/ECO!T71))))</f>
        <v>10.172213794949585</v>
      </c>
      <c r="L112" s="74">
        <f>IF($C$3="National Currency",IF(B.Premiums_Bkdn_DATA!K109=0,0,B.Premiums_Bkdn_DATA!K109),IF($C$3="Current Exchange rate",IF(B.Premiums_Bkdn_DATA!K109=0,0,B.Premiums_Bkdn_DATA!K109/ECO!U36),IF($C$3="Constant Exchange rate",IF(B.Premiums_Bkdn_DATA!K109=0,0,B.Premiums_Bkdn_DATA!K109/ECO!U71))))</f>
        <v>13.063264031408941</v>
      </c>
      <c r="M112" s="74">
        <f>IF($C$3="National Currency",IF(B.Premiums_Bkdn_DATA!L109=0,0,B.Premiums_Bkdn_DATA!L109),IF($C$3="Current Exchange rate",IF(B.Premiums_Bkdn_DATA!L109=0,0,B.Premiums_Bkdn_DATA!L109/ECO!V36),IF($C$3="Constant Exchange rate",IF(B.Premiums_Bkdn_DATA!L109=0,0,B.Premiums_Bkdn_DATA!L109/ECO!V71))))</f>
        <v>10.573748550013384</v>
      </c>
      <c r="N112" s="74">
        <f>IF($C$3="National Currency",IF(B.Premiums_Bkdn_DATA!M109=0,0,B.Premiums_Bkdn_DATA!M109),IF($C$3="Current Exchange rate",IF(B.Premiums_Bkdn_DATA!M109=0,0,B.Premiums_Bkdn_DATA!M109/ECO!W36),IF($C$3="Constant Exchange rate",IF(B.Premiums_Bkdn_DATA!M109=0,0,B.Premiums_Bkdn_DATA!M109/ECO!W71))))</f>
        <v>46.533416614615859</v>
      </c>
      <c r="O112" s="74">
        <f>IF($C$3="National Currency",IF(B.Premiums_Bkdn_DATA!N109=0,0,B.Premiums_Bkdn_DATA!N109),IF($C$3="Current Exchange rate",IF(B.Premiums_Bkdn_DATA!N109=0,0,B.Premiums_Bkdn_DATA!N109/ECO!X36),IF($C$3="Constant Exchange rate",IF(B.Premiums_Bkdn_DATA!N109=0,0,B.Premiums_Bkdn_DATA!N109/ECO!X71))))</f>
        <v>21.950566610154368</v>
      </c>
      <c r="P112" s="74">
        <f>IF($C$3="National Currency",IF(B.Premiums_Bkdn_DATA!O109=0,0,B.Premiums_Bkdn_DATA!O109),IF($C$3="Current Exchange rate",IF(B.Premiums_Bkdn_DATA!O109=0,0,B.Premiums_Bkdn_DATA!O109/ECO!Y36),IF($C$3="Constant Exchange rate",IF(B.Premiums_Bkdn_DATA!O109=0,0,B.Premiums_Bkdn_DATA!O109/ECO!Y71))))</f>
        <v>23.623628089586866</v>
      </c>
      <c r="Q112" s="48">
        <f t="shared" si="13"/>
        <v>6.9384602148956373E-4</v>
      </c>
      <c r="R112" s="48">
        <f t="shared" si="14"/>
        <v>7.6219512195121908E-2</v>
      </c>
      <c r="S112" s="48">
        <f t="shared" si="15"/>
        <v>1.1875770521511821</v>
      </c>
    </row>
    <row r="113" spans="3:19" ht="15" x14ac:dyDescent="0.25">
      <c r="C113" s="256"/>
      <c r="D113" s="257"/>
      <c r="E113" s="45" t="s">
        <v>27</v>
      </c>
      <c r="F113" s="74">
        <f>IF($C$3="National Currency",IF(B.Premiums_Bkdn_DATA!E110=0,0,B.Premiums_Bkdn_DATA!E110),IF($C$3="Current Exchange rate",IF(B.Premiums_Bkdn_DATA!E110=0,0,B.Premiums_Bkdn_DATA!E110/ECO!O37),IF($C$3="Constant Exchange rate",IF(B.Premiums_Bkdn_DATA!E110=0,0,B.Premiums_Bkdn_DATA!E110/ECO!O72))))</f>
        <v>0</v>
      </c>
      <c r="G113" s="74">
        <f>IF($C$3="National Currency",IF(B.Premiums_Bkdn_DATA!F110=0,0,B.Premiums_Bkdn_DATA!F110),IF($C$3="Current Exchange rate",IF(B.Premiums_Bkdn_DATA!F110=0,0,B.Premiums_Bkdn_DATA!F110/ECO!P37),IF($C$3="Constant Exchange rate",IF(B.Premiums_Bkdn_DATA!F110=0,0,B.Premiums_Bkdn_DATA!F110/ECO!P72))))</f>
        <v>0</v>
      </c>
      <c r="H113" s="74">
        <f>IF($C$3="National Currency",IF(B.Premiums_Bkdn_DATA!G110=0,0,B.Premiums_Bkdn_DATA!G110),IF($C$3="Current Exchange rate",IF(B.Premiums_Bkdn_DATA!G110=0,0,B.Premiums_Bkdn_DATA!G110/ECO!Q37),IF($C$3="Constant Exchange rate",IF(B.Premiums_Bkdn_DATA!G110=0,0,B.Premiums_Bkdn_DATA!G110/ECO!Q72))))</f>
        <v>0</v>
      </c>
      <c r="I113" s="74">
        <f>IF($C$3="National Currency",IF(B.Premiums_Bkdn_DATA!H110=0,0,B.Premiums_Bkdn_DATA!H110),IF($C$3="Current Exchange rate",IF(B.Premiums_Bkdn_DATA!H110=0,0,B.Premiums_Bkdn_DATA!H110/ECO!R37),IF($C$3="Constant Exchange rate",IF(B.Premiums_Bkdn_DATA!H110=0,0,B.Premiums_Bkdn_DATA!H110/ECO!R72))))</f>
        <v>0</v>
      </c>
      <c r="J113" s="74">
        <f>IF($C$3="National Currency",IF(B.Premiums_Bkdn_DATA!I110=0,0,B.Premiums_Bkdn_DATA!I110),IF($C$3="Current Exchange rate",IF(B.Premiums_Bkdn_DATA!I110=0,0,B.Premiums_Bkdn_DATA!I110/ECO!S37),IF($C$3="Constant Exchange rate",IF(B.Premiums_Bkdn_DATA!I110=0,0,B.Premiums_Bkdn_DATA!I110/ECO!S72))))</f>
        <v>17.885659533695303</v>
      </c>
      <c r="K113" s="74">
        <f>IF($C$3="National Currency",IF(B.Premiums_Bkdn_DATA!J110=0,0,B.Premiums_Bkdn_DATA!J110),IF($C$3="Current Exchange rate",IF(B.Premiums_Bkdn_DATA!J110=0,0,B.Premiums_Bkdn_DATA!J110/ECO!T37),IF($C$3="Constant Exchange rate",IF(B.Premiums_Bkdn_DATA!J110=0,0,B.Premiums_Bkdn_DATA!J110/ECO!T72))))</f>
        <v>0</v>
      </c>
      <c r="L113" s="74">
        <f>IF($C$3="National Currency",IF(B.Premiums_Bkdn_DATA!K110=0,0,B.Premiums_Bkdn_DATA!K110),IF($C$3="Current Exchange rate",IF(B.Premiums_Bkdn_DATA!K110=0,0,B.Premiums_Bkdn_DATA!K110/ECO!U37),IF($C$3="Constant Exchange rate",IF(B.Premiums_Bkdn_DATA!K110=0,0,B.Premiums_Bkdn_DATA!K110/ECO!U72))))</f>
        <v>0</v>
      </c>
      <c r="M113" s="74">
        <f>IF($C$3="National Currency",IF(B.Premiums_Bkdn_DATA!L110=0,0,B.Premiums_Bkdn_DATA!L110),IF($C$3="Current Exchange rate",IF(B.Premiums_Bkdn_DATA!L110=0,0,B.Premiums_Bkdn_DATA!L110/ECO!V37),IF($C$3="Constant Exchange rate",IF(B.Premiums_Bkdn_DATA!L110=0,0,B.Premiums_Bkdn_DATA!L110/ECO!V72))))</f>
        <v>0</v>
      </c>
      <c r="N113" s="74">
        <f>IF($C$3="National Currency",IF(B.Premiums_Bkdn_DATA!M110=0,0,B.Premiums_Bkdn_DATA!M110),IF($C$3="Current Exchange rate",IF(B.Premiums_Bkdn_DATA!M110=0,0,B.Premiums_Bkdn_DATA!M110/ECO!W37),IF($C$3="Constant Exchange rate",IF(B.Premiums_Bkdn_DATA!M110=0,0,B.Premiums_Bkdn_DATA!M110/ECO!W72))))</f>
        <v>0</v>
      </c>
      <c r="O113" s="74">
        <f>IF($C$3="National Currency",IF(B.Premiums_Bkdn_DATA!N110=0,0,B.Premiums_Bkdn_DATA!N110),IF($C$3="Current Exchange rate",IF(B.Premiums_Bkdn_DATA!N110=0,0,B.Premiums_Bkdn_DATA!N110/ECO!X37),IF($C$3="Constant Exchange rate",IF(B.Premiums_Bkdn_DATA!N110=0,0,B.Premiums_Bkdn_DATA!N110/ECO!X72))))</f>
        <v>0</v>
      </c>
      <c r="P113" s="74">
        <f>IF($C$3="National Currency",IF(B.Premiums_Bkdn_DATA!O110=0,0,B.Premiums_Bkdn_DATA!O110),IF($C$3="Current Exchange rate",IF(B.Premiums_Bkdn_DATA!O110=0,0,B.Premiums_Bkdn_DATA!O110/ECO!Y37),IF($C$3="Constant Exchange rate",IF(B.Premiums_Bkdn_DATA!O110=0,0,B.Premiums_Bkdn_DATA!O110/ECO!Y72))))</f>
        <v>0</v>
      </c>
      <c r="Q113" s="48">
        <f t="shared" si="13"/>
        <v>0</v>
      </c>
      <c r="R113" s="48" t="str">
        <f t="shared" si="14"/>
        <v>-</v>
      </c>
      <c r="S113" s="48" t="str">
        <f t="shared" si="15"/>
        <v>-</v>
      </c>
    </row>
    <row r="114" spans="3:19" ht="15" x14ac:dyDescent="0.25">
      <c r="C114" s="256"/>
      <c r="D114" s="257"/>
      <c r="E114" s="45" t="s">
        <v>28</v>
      </c>
      <c r="F114" s="74">
        <f>IF($C$3="National Currency",IF(B.Premiums_Bkdn_DATA!E111=0,0,B.Premiums_Bkdn_DATA!E111),IF($C$3="Current Exchange rate",IF(B.Premiums_Bkdn_DATA!E111=0,0,B.Premiums_Bkdn_DATA!E111/ECO!O38),IF($C$3="Constant Exchange rate",IF(B.Premiums_Bkdn_DATA!E111=0,0,B.Premiums_Bkdn_DATA!E111/ECO!O73))))</f>
        <v>95.668502754131197</v>
      </c>
      <c r="G114" s="74">
        <f>IF($C$3="National Currency",IF(B.Premiums_Bkdn_DATA!F111=0,0,B.Premiums_Bkdn_DATA!F111),IF($C$3="Current Exchange rate",IF(B.Premiums_Bkdn_DATA!F111=0,0,B.Premiums_Bkdn_DATA!F111/ECO!P38),IF($C$3="Constant Exchange rate",IF(B.Premiums_Bkdn_DATA!F111=0,0,B.Premiums_Bkdn_DATA!F111/ECO!P73))))</f>
        <v>97.629778000333843</v>
      </c>
      <c r="H114" s="74">
        <f>IF($C$3="National Currency",IF(B.Premiums_Bkdn_DATA!G111=0,0,B.Premiums_Bkdn_DATA!G111),IF($C$3="Current Exchange rate",IF(B.Premiums_Bkdn_DATA!G111=0,0,B.Premiums_Bkdn_DATA!G111/ECO!Q38),IF($C$3="Constant Exchange rate",IF(B.Premiums_Bkdn_DATA!G111=0,0,B.Premiums_Bkdn_DATA!G111/ECO!Q73))))</f>
        <v>102.14488399265565</v>
      </c>
      <c r="I114" s="74">
        <f>IF($C$3="National Currency",IF(B.Premiums_Bkdn_DATA!H111=0,0,B.Premiums_Bkdn_DATA!H111),IF($C$3="Current Exchange rate",IF(B.Premiums_Bkdn_DATA!H111=0,0,B.Premiums_Bkdn_DATA!H111/ECO!R38),IF($C$3="Constant Exchange rate",IF(B.Premiums_Bkdn_DATA!H111=0,0,B.Premiums_Bkdn_DATA!H111/ECO!R73))))</f>
        <v>108</v>
      </c>
      <c r="J114" s="74">
        <f>IF($C$3="National Currency",IF(B.Premiums_Bkdn_DATA!I111=0,0,B.Premiums_Bkdn_DATA!I111),IF($C$3="Current Exchange rate",IF(B.Premiums_Bkdn_DATA!I111=0,0,B.Premiums_Bkdn_DATA!I111/ECO!S38),IF($C$3="Constant Exchange rate",IF(B.Premiums_Bkdn_DATA!I111=0,0,B.Premiums_Bkdn_DATA!I111/ECO!S73))))</f>
        <v>112</v>
      </c>
      <c r="K114" s="74">
        <f>IF($C$3="National Currency",IF(B.Premiums_Bkdn_DATA!J111=0,0,B.Premiums_Bkdn_DATA!J111),IF($C$3="Current Exchange rate",IF(B.Premiums_Bkdn_DATA!J111=0,0,B.Premiums_Bkdn_DATA!J111/ECO!T38),IF($C$3="Constant Exchange rate",IF(B.Premiums_Bkdn_DATA!J111=0,0,B.Premiums_Bkdn_DATA!J111/ECO!T73))))</f>
        <v>110</v>
      </c>
      <c r="L114" s="74">
        <f>IF($C$3="National Currency",IF(B.Premiums_Bkdn_DATA!K111=0,0,B.Premiums_Bkdn_DATA!K111),IF($C$3="Current Exchange rate",IF(B.Premiums_Bkdn_DATA!K111=0,0,B.Premiums_Bkdn_DATA!K111/ECO!U38),IF($C$3="Constant Exchange rate",IF(B.Premiums_Bkdn_DATA!K111=0,0,B.Premiums_Bkdn_DATA!K111/ECO!U73))))</f>
        <v>107</v>
      </c>
      <c r="M114" s="74">
        <f>IF($C$3="National Currency",IF(B.Premiums_Bkdn_DATA!L111=0,0,B.Premiums_Bkdn_DATA!L111),IF($C$3="Current Exchange rate",IF(B.Premiums_Bkdn_DATA!L111=0,0,B.Premiums_Bkdn_DATA!L111/ECO!V38),IF($C$3="Constant Exchange rate",IF(B.Premiums_Bkdn_DATA!L111=0,0,B.Premiums_Bkdn_DATA!L111/ECO!V73))))</f>
        <v>103</v>
      </c>
      <c r="N114" s="74">
        <f>IF($C$3="National Currency",IF(B.Premiums_Bkdn_DATA!M111=0,0,B.Premiums_Bkdn_DATA!M111),IF($C$3="Current Exchange rate",IF(B.Premiums_Bkdn_DATA!M111=0,0,B.Premiums_Bkdn_DATA!M111/ECO!W38),IF($C$3="Constant Exchange rate",IF(B.Premiums_Bkdn_DATA!M111=0,0,B.Premiums_Bkdn_DATA!M111/ECO!W73))))</f>
        <v>101</v>
      </c>
      <c r="O114" s="74">
        <f>IF($C$3="National Currency",IF(B.Premiums_Bkdn_DATA!N111=0,0,B.Premiums_Bkdn_DATA!N111),IF($C$3="Current Exchange rate",IF(B.Premiums_Bkdn_DATA!N111=0,0,B.Premiums_Bkdn_DATA!N111/ECO!X38),IF($C$3="Constant Exchange rate",IF(B.Premiums_Bkdn_DATA!N111=0,0,B.Premiums_Bkdn_DATA!N111/ECO!X73))))</f>
        <v>94.946979999999996</v>
      </c>
      <c r="P114" s="74">
        <f>IF($C$3="National Currency",IF(B.Premiums_Bkdn_DATA!O111=0,0,B.Premiums_Bkdn_DATA!O111),IF($C$3="Current Exchange rate",IF(B.Premiums_Bkdn_DATA!O111=0,0,B.Premiums_Bkdn_DATA!O111/ECO!Y38),IF($C$3="Constant Exchange rate",IF(B.Premiums_Bkdn_DATA!O111=0,0,B.Premiums_Bkdn_DATA!O111/ECO!Y73))))</f>
        <v>93.003933000000004</v>
      </c>
      <c r="Q114" s="48">
        <f t="shared" si="13"/>
        <v>2.7316045041945319E-3</v>
      </c>
      <c r="R114" s="48">
        <f t="shared" si="14"/>
        <v>-2.0464547687562007E-2</v>
      </c>
      <c r="S114" s="48">
        <f t="shared" si="15"/>
        <v>-4.7381496660967692E-2</v>
      </c>
    </row>
    <row r="115" spans="3:19" ht="15" x14ac:dyDescent="0.25">
      <c r="C115" s="256"/>
      <c r="D115" s="257"/>
      <c r="E115" s="45" t="s">
        <v>43</v>
      </c>
      <c r="F115" s="74">
        <f>IF($C$3="National Currency",IF(B.Premiums_Bkdn_DATA!E112=0,0,B.Premiums_Bkdn_DATA!E112),IF($C$3="Current Exchange rate",IF(B.Premiums_Bkdn_DATA!E112=0,0,B.Premiums_Bkdn_DATA!E112/ECO!O39),IF($C$3="Constant Exchange rate",IF(B.Premiums_Bkdn_DATA!E112=0,0,B.Premiums_Bkdn_DATA!E112/ECO!O74))))</f>
        <v>20.44745402642236</v>
      </c>
      <c r="G115" s="74">
        <f>IF($C$3="National Currency",IF(B.Premiums_Bkdn_DATA!F112=0,0,B.Premiums_Bkdn_DATA!F112),IF($C$3="Current Exchange rate",IF(B.Premiums_Bkdn_DATA!F112=0,0,B.Premiums_Bkdn_DATA!F112/ECO!P39),IF($C$3="Constant Exchange rate",IF(B.Premiums_Bkdn_DATA!F112=0,0,B.Premiums_Bkdn_DATA!F112/ECO!P74))))</f>
        <v>21.77521078138485</v>
      </c>
      <c r="H115" s="74">
        <f>IF($C$3="National Currency",IF(B.Premiums_Bkdn_DATA!G112=0,0,B.Premiums_Bkdn_DATA!G112),IF($C$3="Current Exchange rate",IF(B.Premiums_Bkdn_DATA!G112=0,0,B.Premiums_Bkdn_DATA!G112/ECO!Q39),IF($C$3="Constant Exchange rate",IF(B.Premiums_Bkdn_DATA!G112=0,0,B.Premiums_Bkdn_DATA!G112/ECO!Q74))))</f>
        <v>31.766580362477594</v>
      </c>
      <c r="I115" s="74">
        <f>IF($C$3="National Currency",IF(B.Premiums_Bkdn_DATA!H112=0,0,B.Premiums_Bkdn_DATA!H112),IF($C$3="Current Exchange rate",IF(B.Premiums_Bkdn_DATA!H112=0,0,B.Premiums_Bkdn_DATA!H112/ECO!R39),IF($C$3="Constant Exchange rate",IF(B.Premiums_Bkdn_DATA!H112=0,0,B.Premiums_Bkdn_DATA!H112/ECO!R74))))</f>
        <v>32.828785766447588</v>
      </c>
      <c r="J115" s="74">
        <f>IF($C$3="National Currency",IF(B.Premiums_Bkdn_DATA!I112=0,0,B.Premiums_Bkdn_DATA!I112),IF($C$3="Current Exchange rate",IF(B.Premiums_Bkdn_DATA!I112=0,0,B.Premiums_Bkdn_DATA!I112/ECO!S39),IF($C$3="Constant Exchange rate",IF(B.Premiums_Bkdn_DATA!I112=0,0,B.Premiums_Bkdn_DATA!I112/ECO!S74))))</f>
        <v>31.86616211909978</v>
      </c>
      <c r="K115" s="74">
        <f>IF($C$3="National Currency",IF(B.Premiums_Bkdn_DATA!J112=0,0,B.Premiums_Bkdn_DATA!J112),IF($C$3="Current Exchange rate",IF(B.Premiums_Bkdn_DATA!J112=0,0,B.Premiums_Bkdn_DATA!J112/ECO!T39),IF($C$3="Constant Exchange rate",IF(B.Premiums_Bkdn_DATA!J112=0,0,B.Premiums_Bkdn_DATA!J112/ECO!T74))))</f>
        <v>31</v>
      </c>
      <c r="L115" s="74">
        <f>IF($C$3="National Currency",IF(B.Premiums_Bkdn_DATA!K112=0,0,B.Premiums_Bkdn_DATA!K112),IF($C$3="Current Exchange rate",IF(B.Premiums_Bkdn_DATA!K112=0,0,B.Premiums_Bkdn_DATA!K112/ECO!U39),IF($C$3="Constant Exchange rate",IF(B.Premiums_Bkdn_DATA!K112=0,0,B.Premiums_Bkdn_DATA!K112/ECO!U74))))</f>
        <v>33</v>
      </c>
      <c r="M115" s="74">
        <f>IF($C$3="National Currency",IF(B.Premiums_Bkdn_DATA!L112=0,0,B.Premiums_Bkdn_DATA!L112),IF($C$3="Current Exchange rate",IF(B.Premiums_Bkdn_DATA!L112=0,0,B.Premiums_Bkdn_DATA!L112/ECO!V39),IF($C$3="Constant Exchange rate",IF(B.Premiums_Bkdn_DATA!L112=0,0,B.Premiums_Bkdn_DATA!L112/ECO!V74))))</f>
        <v>30</v>
      </c>
      <c r="N115" s="74">
        <f>IF($C$3="National Currency",IF(B.Premiums_Bkdn_DATA!M112=0,0,B.Premiums_Bkdn_DATA!M112),IF($C$3="Current Exchange rate",IF(B.Premiums_Bkdn_DATA!M112=0,0,B.Premiums_Bkdn_DATA!M112/ECO!W39),IF($C$3="Constant Exchange rate",IF(B.Premiums_Bkdn_DATA!M112=0,0,B.Premiums_Bkdn_DATA!M112/ECO!W74))))</f>
        <v>33</v>
      </c>
      <c r="O115" s="74">
        <f>IF($C$3="National Currency",IF(B.Premiums_Bkdn_DATA!N112=0,0,B.Premiums_Bkdn_DATA!N112),IF($C$3="Current Exchange rate",IF(B.Premiums_Bkdn_DATA!N112=0,0,B.Premiums_Bkdn_DATA!N112/ECO!X39),IF($C$3="Constant Exchange rate",IF(B.Premiums_Bkdn_DATA!N112=0,0,B.Premiums_Bkdn_DATA!N112/ECO!X74))))</f>
        <v>35</v>
      </c>
      <c r="P115" s="74">
        <f>IF($C$3="National Currency",IF(B.Premiums_Bkdn_DATA!O112=0,0,B.Premiums_Bkdn_DATA!O112),IF($C$3="Current Exchange rate",IF(B.Premiums_Bkdn_DATA!O112=0,0,B.Premiums_Bkdn_DATA!O112/ECO!Y39),IF($C$3="Constant Exchange rate",IF(B.Premiums_Bkdn_DATA!O112=0,0,B.Premiums_Bkdn_DATA!O112/ECO!Y74))))</f>
        <v>35</v>
      </c>
      <c r="Q115" s="48">
        <f t="shared" si="13"/>
        <v>1.0279797269090612E-3</v>
      </c>
      <c r="R115" s="48">
        <f t="shared" si="14"/>
        <v>0</v>
      </c>
      <c r="S115" s="48">
        <f t="shared" si="15"/>
        <v>0.60733231707317081</v>
      </c>
    </row>
    <row r="116" spans="3:19" ht="15" x14ac:dyDescent="0.25">
      <c r="C116" s="256"/>
      <c r="D116" s="257"/>
      <c r="E116" s="45" t="s">
        <v>30</v>
      </c>
      <c r="F116" s="74">
        <f>IF($C$3="National Currency",IF(B.Premiums_Bkdn_DATA!E113=0,0,B.Premiums_Bkdn_DATA!E113),IF($C$3="Current Exchange rate",IF(B.Premiums_Bkdn_DATA!E113=0,0,B.Premiums_Bkdn_DATA!E113/ECO!O40),IF($C$3="Constant Exchange rate",IF(B.Premiums_Bkdn_DATA!E113=0,0,B.Premiums_Bkdn_DATA!E113/ECO!O75))))</f>
        <v>57.702330508474581</v>
      </c>
      <c r="G116" s="74">
        <f>IF($C$3="National Currency",IF(B.Premiums_Bkdn_DATA!F113=0,0,B.Premiums_Bkdn_DATA!F113),IF($C$3="Current Exchange rate",IF(B.Premiums_Bkdn_DATA!F113=0,0,B.Premiums_Bkdn_DATA!F113/ECO!P40),IF($C$3="Constant Exchange rate",IF(B.Premiums_Bkdn_DATA!F113=0,0,B.Premiums_Bkdn_DATA!F113/ECO!P75))))</f>
        <v>81.92090395480227</v>
      </c>
      <c r="H116" s="74">
        <f>IF($C$3="National Currency",IF(B.Premiums_Bkdn_DATA!G113=0,0,B.Premiums_Bkdn_DATA!G113),IF($C$3="Current Exchange rate",IF(B.Premiums_Bkdn_DATA!G113=0,0,B.Premiums_Bkdn_DATA!G113/ECO!Q40),IF($C$3="Constant Exchange rate",IF(B.Premiums_Bkdn_DATA!G113=0,0,B.Premiums_Bkdn_DATA!G113/ECO!Q75))))</f>
        <v>90.395480225988706</v>
      </c>
      <c r="I116" s="74">
        <f>IF($C$3="National Currency",IF(B.Premiums_Bkdn_DATA!H113=0,0,B.Premiums_Bkdn_DATA!H113),IF($C$3="Current Exchange rate",IF(B.Premiums_Bkdn_DATA!H113=0,0,B.Premiums_Bkdn_DATA!H113/ECO!R40),IF($C$3="Constant Exchange rate",IF(B.Premiums_Bkdn_DATA!H113=0,0,B.Premiums_Bkdn_DATA!H113/ECO!R75))))</f>
        <v>153.24858757062148</v>
      </c>
      <c r="J116" s="74">
        <f>IF($C$3="National Currency",IF(B.Premiums_Bkdn_DATA!I113=0,0,B.Premiums_Bkdn_DATA!I113),IF($C$3="Current Exchange rate",IF(B.Premiums_Bkdn_DATA!I113=0,0,B.Premiums_Bkdn_DATA!I113/ECO!S40),IF($C$3="Constant Exchange rate",IF(B.Premiums_Bkdn_DATA!I113=0,0,B.Premiums_Bkdn_DATA!I113/ECO!S75))))</f>
        <v>178.31920903954804</v>
      </c>
      <c r="K116" s="74">
        <f>IF($C$3="National Currency",IF(B.Premiums_Bkdn_DATA!J113=0,0,B.Premiums_Bkdn_DATA!J113),IF($C$3="Current Exchange rate",IF(B.Premiums_Bkdn_DATA!J113=0,0,B.Premiums_Bkdn_DATA!J113/ECO!T40),IF($C$3="Constant Exchange rate",IF(B.Premiums_Bkdn_DATA!J113=0,0,B.Premiums_Bkdn_DATA!J113/ECO!T75))))</f>
        <v>188.91242937853107</v>
      </c>
      <c r="L116" s="74">
        <f>IF($C$3="National Currency",IF(B.Premiums_Bkdn_DATA!K113=0,0,B.Premiums_Bkdn_DATA!K113),IF($C$3="Current Exchange rate",IF(B.Premiums_Bkdn_DATA!K113=0,0,B.Premiums_Bkdn_DATA!K113/ECO!U40),IF($C$3="Constant Exchange rate",IF(B.Premiums_Bkdn_DATA!K113=0,0,B.Premiums_Bkdn_DATA!K113/ECO!U75))))</f>
        <v>211.15819209039549</v>
      </c>
      <c r="M116" s="74">
        <f>IF($C$3="National Currency",IF(B.Premiums_Bkdn_DATA!L113=0,0,B.Premiums_Bkdn_DATA!L113),IF($C$3="Current Exchange rate",IF(B.Premiums_Bkdn_DATA!L113=0,0,B.Premiums_Bkdn_DATA!L113/ECO!V40),IF($C$3="Constant Exchange rate",IF(B.Premiums_Bkdn_DATA!L113=0,0,B.Premiums_Bkdn_DATA!L113/ECO!V75))))</f>
        <v>234.11016949152543</v>
      </c>
      <c r="N116" s="74">
        <f>IF($C$3="National Currency",IF(B.Premiums_Bkdn_DATA!M113=0,0,B.Premiums_Bkdn_DATA!M113),IF($C$3="Current Exchange rate",IF(B.Premiums_Bkdn_DATA!M113=0,0,B.Premiums_Bkdn_DATA!M113/ECO!W40),IF($C$3="Constant Exchange rate",IF(B.Premiums_Bkdn_DATA!M113=0,0,B.Premiums_Bkdn_DATA!M113/ECO!W75))))</f>
        <v>240.11299435028249</v>
      </c>
      <c r="O116" s="74">
        <f>IF($C$3="National Currency",IF(B.Premiums_Bkdn_DATA!N113=0,0,B.Premiums_Bkdn_DATA!N113),IF($C$3="Current Exchange rate",IF(B.Premiums_Bkdn_DATA!N113=0,0,B.Premiums_Bkdn_DATA!N113/ECO!X40),IF($C$3="Constant Exchange rate",IF(B.Premiums_Bkdn_DATA!N113=0,0,B.Premiums_Bkdn_DATA!N113/ECO!X75))))</f>
        <v>312.14689265536725</v>
      </c>
      <c r="P116" s="74">
        <f>IF($C$3="National Currency",IF(B.Premiums_Bkdn_DATA!O113=0,0,B.Premiums_Bkdn_DATA!O113),IF($C$3="Current Exchange rate",IF(B.Premiums_Bkdn_DATA!O113=0,0,B.Premiums_Bkdn_DATA!O113/ECO!Y40),IF($C$3="Constant Exchange rate",IF(B.Premiums_Bkdn_DATA!O113=0,0,B.Premiums_Bkdn_DATA!O113/ECO!Y75))))</f>
        <v>365.81920903954801</v>
      </c>
      <c r="Q116" s="48">
        <f t="shared" si="13"/>
        <v>1.0744420874473238E-2</v>
      </c>
      <c r="R116" s="48">
        <f t="shared" si="14"/>
        <v>0.1719457013574659</v>
      </c>
      <c r="S116" s="48">
        <f t="shared" si="15"/>
        <v>3.4655172413793096</v>
      </c>
    </row>
    <row r="117" spans="3:19" ht="15" x14ac:dyDescent="0.25">
      <c r="C117" s="256"/>
      <c r="D117" s="257"/>
      <c r="E117" s="45" t="s">
        <v>41</v>
      </c>
      <c r="F117" s="75">
        <f>IF($C$3="National Currency",IF(B.Premiums_Bkdn_DATA!E114=0,0,B.Premiums_Bkdn_DATA!E114),IF($C$3="Current Exchange rate",IF(B.Premiums_Bkdn_DATA!E114=0,0,B.Premiums_Bkdn_DATA!E114/ECO!O41),IF($C$3="Constant Exchange rate",IF(B.Premiums_Bkdn_DATA!E114=0,0,B.Premiums_Bkdn_DATA!E114/ECO!O76))))</f>
        <v>3052.5715876777876</v>
      </c>
      <c r="G117" s="75">
        <f>IF($C$3="National Currency",IF(B.Premiums_Bkdn_DATA!F114=0,0,B.Premiums_Bkdn_DATA!F114),IF($C$3="Current Exchange rate",IF(B.Premiums_Bkdn_DATA!F114=0,0,B.Premiums_Bkdn_DATA!F114/ECO!P41),IF($C$3="Constant Exchange rate",IF(B.Premiums_Bkdn_DATA!F114=0,0,B.Premiums_Bkdn_DATA!F114/ECO!P76))))</f>
        <v>2488.7121526747364</v>
      </c>
      <c r="H117" s="75">
        <f>IF($C$3="National Currency",IF(B.Premiums_Bkdn_DATA!G114=0,0,B.Premiums_Bkdn_DATA!G114),IF($C$3="Current Exchange rate",IF(B.Premiums_Bkdn_DATA!G114=0,0,B.Premiums_Bkdn_DATA!G114/ECO!Q41),IF($C$3="Constant Exchange rate",IF(B.Premiums_Bkdn_DATA!G114=0,0,B.Premiums_Bkdn_DATA!G114/ECO!Q76))))</f>
        <v>2427.0676169251524</v>
      </c>
      <c r="I117" s="75">
        <f>IF($C$3="National Currency",IF(B.Premiums_Bkdn_DATA!H114=0,0,B.Premiums_Bkdn_DATA!H114),IF($C$3="Current Exchange rate",IF(B.Premiums_Bkdn_DATA!H114=0,0,B.Premiums_Bkdn_DATA!H114/ECO!R41),IF($C$3="Constant Exchange rate",IF(B.Premiums_Bkdn_DATA!H114=0,0,B.Premiums_Bkdn_DATA!H114/ECO!R76))))</f>
        <v>1915.2349146982071</v>
      </c>
      <c r="J117" s="75">
        <f>IF($C$3="National Currency",IF(B.Premiums_Bkdn_DATA!I114=0,0,B.Premiums_Bkdn_DATA!I114),IF($C$3="Current Exchange rate",IF(B.Premiums_Bkdn_DATA!I114=0,0,B.Premiums_Bkdn_DATA!I114/ECO!S41),IF($C$3="Constant Exchange rate",IF(B.Premiums_Bkdn_DATA!I114=0,0,B.Premiums_Bkdn_DATA!I114/ECO!S76))))</f>
        <v>1819.2353349776376</v>
      </c>
      <c r="K117" s="75">
        <f>IF($C$3="National Currency",IF(B.Premiums_Bkdn_DATA!J114=0,0,B.Premiums_Bkdn_DATA!J114),IF($C$3="Current Exchange rate",IF(B.Premiums_Bkdn_DATA!J114=0,0,B.Premiums_Bkdn_DATA!J114/ECO!T41),IF($C$3="Constant Exchange rate",IF(B.Premiums_Bkdn_DATA!J114=0,0,B.Premiums_Bkdn_DATA!J114/ECO!T76))))</f>
        <v>1505.9699576325586</v>
      </c>
      <c r="L117" s="75">
        <f>IF($C$3="National Currency",IF(B.Premiums_Bkdn_DATA!K114=0,0,B.Premiums_Bkdn_DATA!K114),IF($C$3="Current Exchange rate",IF(B.Premiums_Bkdn_DATA!K114=0,0,B.Premiums_Bkdn_DATA!K114/ECO!U41),IF($C$3="Constant Exchange rate",IF(B.Premiums_Bkdn_DATA!K114=0,0,B.Premiums_Bkdn_DATA!K114/ECO!U76))))</f>
        <v>2221.0810116831426</v>
      </c>
      <c r="M117" s="75">
        <f>IF($C$3="National Currency",IF(B.Premiums_Bkdn_DATA!L114=0,0,B.Premiums_Bkdn_DATA!L114),IF($C$3="Current Exchange rate",IF(B.Premiums_Bkdn_DATA!L114=0,0,B.Premiums_Bkdn_DATA!L114/ECO!V41),IF($C$3="Constant Exchange rate",IF(B.Premiums_Bkdn_DATA!L114=0,0,B.Premiums_Bkdn_DATA!L114/ECO!V76))))</f>
        <v>2112.5682963162922</v>
      </c>
      <c r="N117" s="75">
        <f>IF($C$3="National Currency",IF(B.Premiums_Bkdn_DATA!M114=0,0,B.Premiums_Bkdn_DATA!M114),IF($C$3="Current Exchange rate",IF(B.Premiums_Bkdn_DATA!M114=0,0,B.Premiums_Bkdn_DATA!M114/ECO!W41),IF($C$3="Constant Exchange rate",IF(B.Premiums_Bkdn_DATA!M114=0,0,B.Premiums_Bkdn_DATA!M114/ECO!W76))))</f>
        <v>1387.1149438712764</v>
      </c>
      <c r="O117" s="75">
        <f>IF($C$3="National Currency",IF(B.Premiums_Bkdn_DATA!N114=0,0,B.Premiums_Bkdn_DATA!N114),IF($C$3="Current Exchange rate",IF(B.Premiums_Bkdn_DATA!N114=0,0,B.Premiums_Bkdn_DATA!N114/ECO!X41),IF($C$3="Constant Exchange rate",IF(B.Premiums_Bkdn_DATA!N114=0,0,B.Premiums_Bkdn_DATA!N114/ECO!X76))))</f>
        <v>1454.6154833739888</v>
      </c>
      <c r="P117" s="75">
        <f>IF($C$3="National Currency",IF(B.Premiums_Bkdn_DATA!O114=0,0,B.Premiums_Bkdn_DATA!O114),IF($C$3="Current Exchange rate",IF(B.Premiums_Bkdn_DATA!O114=0,0,B.Premiums_Bkdn_DATA!O114/ECO!Y41),IF($C$3="Constant Exchange rate",IF(B.Premiums_Bkdn_DATA!O114=0,0,B.Premiums_Bkdn_DATA!O114/ECO!Y76))))</f>
        <v>1555.6298189693521</v>
      </c>
      <c r="Q117" s="48">
        <f t="shared" si="13"/>
        <v>4.5690169042163047E-2</v>
      </c>
      <c r="R117" s="48">
        <f t="shared" si="14"/>
        <v>6.9444012352364082E-2</v>
      </c>
      <c r="S117" s="48">
        <f t="shared" si="15"/>
        <v>-0.37492577544677341</v>
      </c>
    </row>
    <row r="118" spans="3:19" ht="15.75" thickBot="1" x14ac:dyDescent="0.3">
      <c r="C118" s="258"/>
      <c r="D118" s="259"/>
      <c r="E118" s="55" t="s">
        <v>85</v>
      </c>
      <c r="F118" s="64">
        <f t="shared" ref="F118:P118" si="16">SUM(F86:F117)</f>
        <v>30078.126961639355</v>
      </c>
      <c r="G118" s="64">
        <f t="shared" si="16"/>
        <v>30273.898521371804</v>
      </c>
      <c r="H118" s="64">
        <f t="shared" si="16"/>
        <v>31179.133924269303</v>
      </c>
      <c r="I118" s="64">
        <f t="shared" si="16"/>
        <v>31249.896548478482</v>
      </c>
      <c r="J118" s="64">
        <f t="shared" si="16"/>
        <v>32077.615956334746</v>
      </c>
      <c r="K118" s="64">
        <f t="shared" si="16"/>
        <v>31895.310100918494</v>
      </c>
      <c r="L118" s="64">
        <f t="shared" si="16"/>
        <v>32721.233743773559</v>
      </c>
      <c r="M118" s="64">
        <f t="shared" si="16"/>
        <v>33039.592130970632</v>
      </c>
      <c r="N118" s="64">
        <f t="shared" si="16"/>
        <v>32861.025882893453</v>
      </c>
      <c r="O118" s="64">
        <f t="shared" si="16"/>
        <v>33465.272515757955</v>
      </c>
      <c r="P118" s="64">
        <f t="shared" si="16"/>
        <v>34047.364051855693</v>
      </c>
      <c r="Q118" s="48">
        <f t="shared" si="13"/>
        <v>1</v>
      </c>
      <c r="R118" s="107"/>
      <c r="S118" s="107"/>
    </row>
    <row r="119" spans="3:19" ht="16.5" thickTop="1" thickBot="1" x14ac:dyDescent="0.3">
      <c r="C119" s="260"/>
      <c r="D119" s="261"/>
      <c r="E119" s="102" t="s">
        <v>86</v>
      </c>
      <c r="F119" s="100">
        <v>29982.798828125</v>
      </c>
      <c r="G119" s="100">
        <v>30180.5390625</v>
      </c>
      <c r="H119" s="100">
        <v>31082.37109375</v>
      </c>
      <c r="I119" s="100">
        <v>31164.060546875</v>
      </c>
      <c r="J119" s="100">
        <v>31980.6171875</v>
      </c>
      <c r="K119" s="100">
        <v>31824.388671875</v>
      </c>
      <c r="L119" s="100">
        <v>32656</v>
      </c>
      <c r="M119" s="100">
        <v>32959.4296875</v>
      </c>
      <c r="N119" s="100">
        <v>32861.0234375</v>
      </c>
      <c r="O119" s="100">
        <v>33465.2734375</v>
      </c>
      <c r="P119" s="100">
        <v>34047.36328125</v>
      </c>
      <c r="Q119" s="48">
        <f t="shared" si="13"/>
        <v>0.99999997736665625</v>
      </c>
      <c r="R119" s="48">
        <f>IF(OR(P119=0, O119=0),"-",P119/O119-1)</f>
        <v>1.7393846933213108E-2</v>
      </c>
      <c r="S119" s="48">
        <f>IF(OR(P119=0, G119=0),"-",P119/G119-1)</f>
        <v>0.12812309981416514</v>
      </c>
    </row>
    <row r="120" spans="3:19" ht="15.75" thickTop="1" x14ac:dyDescent="0.25">
      <c r="E120" s="51" t="s">
        <v>87</v>
      </c>
      <c r="F120" s="85"/>
      <c r="G120" s="85">
        <f t="shared" ref="G120:P120" si="17">G119/F119-1</f>
        <v>6.5951226070832814E-3</v>
      </c>
      <c r="H120" s="85">
        <f t="shared" si="17"/>
        <v>2.9881243319823447E-2</v>
      </c>
      <c r="I120" s="85">
        <f t="shared" si="17"/>
        <v>2.6281602802633586E-3</v>
      </c>
      <c r="J120" s="85">
        <f t="shared" si="17"/>
        <v>2.6201869278131618E-2</v>
      </c>
      <c r="K120" s="85">
        <f t="shared" si="17"/>
        <v>-4.8851000813725509E-3</v>
      </c>
      <c r="L120" s="85">
        <f t="shared" si="17"/>
        <v>2.613125853568854E-2</v>
      </c>
      <c r="M120" s="85">
        <f t="shared" si="17"/>
        <v>9.2916979268740096E-3</v>
      </c>
      <c r="N120" s="85">
        <f t="shared" si="17"/>
        <v>-2.9856781786888886E-3</v>
      </c>
      <c r="O120" s="85">
        <f t="shared" si="17"/>
        <v>1.8388045678164877E-2</v>
      </c>
      <c r="P120" s="86">
        <f t="shared" si="17"/>
        <v>1.7393846933213108E-2</v>
      </c>
    </row>
    <row r="121" spans="3:19" x14ac:dyDescent="0.15">
      <c r="F121" s="16"/>
      <c r="G121" s="16"/>
    </row>
    <row r="122" spans="3:19" x14ac:dyDescent="0.15">
      <c r="F122" s="16"/>
      <c r="G122" s="16"/>
    </row>
    <row r="123" spans="3:19" ht="18.75" x14ac:dyDescent="0.15">
      <c r="C123" s="264" t="s">
        <v>216</v>
      </c>
      <c r="D123" s="265"/>
      <c r="E123" s="272" t="s">
        <v>133</v>
      </c>
      <c r="F123" s="273"/>
      <c r="G123" s="273"/>
      <c r="H123" s="273"/>
      <c r="I123" s="273"/>
      <c r="J123" s="273"/>
      <c r="K123" s="273"/>
      <c r="L123" s="273"/>
      <c r="M123" s="273"/>
      <c r="N123" s="273"/>
      <c r="O123" s="273"/>
      <c r="P123" s="274"/>
      <c r="Q123" s="116"/>
      <c r="R123" s="116"/>
      <c r="S123" s="116"/>
    </row>
    <row r="124" spans="3:19" ht="15" x14ac:dyDescent="0.15">
      <c r="C124" s="262" t="s">
        <v>93</v>
      </c>
      <c r="D124" s="263"/>
      <c r="E124" s="110">
        <v>3</v>
      </c>
      <c r="F124" s="111">
        <v>2004</v>
      </c>
      <c r="G124" s="111">
        <f t="shared" ref="G124:P124" si="18">F124+1</f>
        <v>2005</v>
      </c>
      <c r="H124" s="111">
        <f t="shared" si="18"/>
        <v>2006</v>
      </c>
      <c r="I124" s="111">
        <f t="shared" si="18"/>
        <v>2007</v>
      </c>
      <c r="J124" s="111">
        <f t="shared" si="18"/>
        <v>2008</v>
      </c>
      <c r="K124" s="111">
        <f t="shared" si="18"/>
        <v>2009</v>
      </c>
      <c r="L124" s="111">
        <f t="shared" si="18"/>
        <v>2010</v>
      </c>
      <c r="M124" s="111">
        <f t="shared" si="18"/>
        <v>2011</v>
      </c>
      <c r="N124" s="111">
        <f t="shared" si="18"/>
        <v>2012</v>
      </c>
      <c r="O124" s="120">
        <f t="shared" si="18"/>
        <v>2013</v>
      </c>
      <c r="P124" s="120">
        <f t="shared" si="18"/>
        <v>2014</v>
      </c>
      <c r="Q124" s="112" t="s">
        <v>82</v>
      </c>
      <c r="R124" s="113" t="s">
        <v>83</v>
      </c>
      <c r="S124" s="112" t="s">
        <v>84</v>
      </c>
    </row>
    <row r="125" spans="3:19" ht="15" x14ac:dyDescent="0.25">
      <c r="C125" s="256"/>
      <c r="D125" s="257"/>
      <c r="E125" s="45" t="s">
        <v>0</v>
      </c>
      <c r="F125" s="73">
        <f>IF($C$3="National Currency",IF(B.Premiums_Bkdn_DATA!E120=0,0,B.Premiums_Bkdn_DATA!E120),IF($C$3="Current Exchange rate",IF(B.Premiums_Bkdn_DATA!E120=0,0,B.Premiums_Bkdn_DATA!E120/ECO!O10),IF($C$3="Constant Exchange rate",IF(B.Premiums_Bkdn_DATA!E120=0,0,B.Premiums_Bkdn_DATA!E120/ECO!O45))))</f>
        <v>1879</v>
      </c>
      <c r="G125" s="73">
        <f>IF($C$3="National Currency",IF(B.Premiums_Bkdn_DATA!F120=0,0,B.Premiums_Bkdn_DATA!F120),IF($C$3="Current Exchange rate",IF(B.Premiums_Bkdn_DATA!F120=0,0,B.Premiums_Bkdn_DATA!F120/ECO!P10),IF($C$3="Constant Exchange rate",IF(B.Premiums_Bkdn_DATA!F120=0,0,B.Premiums_Bkdn_DATA!F120/ECO!P45))))</f>
        <v>1989</v>
      </c>
      <c r="H125" s="73">
        <f>IF($C$3="National Currency",IF(B.Premiums_Bkdn_DATA!G120=0,0,B.Premiums_Bkdn_DATA!G120),IF($C$3="Current Exchange rate",IF(B.Premiums_Bkdn_DATA!G120=0,0,B.Premiums_Bkdn_DATA!G120/ECO!Q10),IF($C$3="Constant Exchange rate",IF(B.Premiums_Bkdn_DATA!G120=0,0,B.Premiums_Bkdn_DATA!G120/ECO!Q45))))</f>
        <v>2078</v>
      </c>
      <c r="I125" s="73">
        <f>IF($C$3="National Currency",IF(B.Premiums_Bkdn_DATA!H120=0,0,B.Premiums_Bkdn_DATA!H120),IF($C$3="Current Exchange rate",IF(B.Premiums_Bkdn_DATA!H120=0,0,B.Premiums_Bkdn_DATA!H120/ECO!R10),IF($C$3="Constant Exchange rate",IF(B.Premiums_Bkdn_DATA!H120=0,0,B.Premiums_Bkdn_DATA!H120/ECO!R45))))</f>
        <v>2193</v>
      </c>
      <c r="J125" s="73">
        <f>IF($C$3="National Currency",IF(B.Premiums_Bkdn_DATA!I120=0,0,B.Premiums_Bkdn_DATA!I120),IF($C$3="Current Exchange rate",IF(B.Premiums_Bkdn_DATA!I120=0,0,B.Premiums_Bkdn_DATA!I120/ECO!S10),IF($C$3="Constant Exchange rate",IF(B.Premiums_Bkdn_DATA!I120=0,0,B.Premiums_Bkdn_DATA!I120/ECO!S45))))</f>
        <v>2266</v>
      </c>
      <c r="K125" s="73">
        <f>IF($C$3="National Currency",IF(B.Premiums_Bkdn_DATA!J120=0,0,B.Premiums_Bkdn_DATA!J120),IF($C$3="Current Exchange rate",IF(B.Premiums_Bkdn_DATA!J120=0,0,B.Premiums_Bkdn_DATA!J120/ECO!T10),IF($C$3="Constant Exchange rate",IF(B.Premiums_Bkdn_DATA!J120=0,0,B.Premiums_Bkdn_DATA!J120/ECO!T45))))</f>
        <v>2308</v>
      </c>
      <c r="L125" s="73">
        <f>IF($C$3="National Currency",IF(B.Premiums_Bkdn_DATA!K120=0,0,B.Premiums_Bkdn_DATA!K120),IF($C$3="Current Exchange rate",IF(B.Premiums_Bkdn_DATA!K120=0,0,B.Premiums_Bkdn_DATA!K120/ECO!U10),IF($C$3="Constant Exchange rate",IF(B.Premiums_Bkdn_DATA!K120=0,0,B.Premiums_Bkdn_DATA!K120/ECO!U45))))</f>
        <v>2339</v>
      </c>
      <c r="M125" s="73">
        <f>IF($C$3="National Currency",IF(B.Premiums_Bkdn_DATA!L120=0,0,B.Premiums_Bkdn_DATA!L120),IF($C$3="Current Exchange rate",IF(B.Premiums_Bkdn_DATA!L120=0,0,B.Premiums_Bkdn_DATA!L120/ECO!V10),IF($C$3="Constant Exchange rate",IF(B.Premiums_Bkdn_DATA!L120=0,0,B.Premiums_Bkdn_DATA!L120/ECO!V45))))</f>
        <v>2412</v>
      </c>
      <c r="N125" s="73">
        <f>IF($C$3="National Currency",IF(B.Premiums_Bkdn_DATA!M120=0,0,B.Premiums_Bkdn_DATA!M120),IF($C$3="Current Exchange rate",IF(B.Premiums_Bkdn_DATA!M120=0,0,B.Premiums_Bkdn_DATA!M120/ECO!W10),IF($C$3="Constant Exchange rate",IF(B.Premiums_Bkdn_DATA!M120=0,0,B.Premiums_Bkdn_DATA!M120/ECO!W45))))</f>
        <v>2489</v>
      </c>
      <c r="O125" s="73">
        <f>IF($C$3="National Currency",IF(B.Premiums_Bkdn_DATA!N120=0,0,B.Premiums_Bkdn_DATA!N120),IF($C$3="Current Exchange rate",IF(B.Premiums_Bkdn_DATA!N120=0,0,B.Premiums_Bkdn_DATA!N120/ECO!X10),IF($C$3="Constant Exchange rate",IF(B.Premiums_Bkdn_DATA!N120=0,0,B.Premiums_Bkdn_DATA!N120/ECO!X45))))</f>
        <v>2582</v>
      </c>
      <c r="P125" s="73">
        <f>IF($C$3="National Currency",IF(B.Premiums_Bkdn_DATA!O120=0,0,B.Premiums_Bkdn_DATA!O120),IF($C$3="Current Exchange rate",IF(B.Premiums_Bkdn_DATA!O120=0,0,B.Premiums_Bkdn_DATA!O120/ECO!Y10),IF($C$3="Constant Exchange rate",IF(B.Premiums_Bkdn_DATA!O120=0,0,B.Premiums_Bkdn_DATA!O120/ECO!Y45))))</f>
        <v>2671</v>
      </c>
      <c r="Q125" s="48">
        <f>P125/$P$157</f>
        <v>2.9358636421209554E-2</v>
      </c>
      <c r="R125" s="48">
        <f>IF(OR(P125=0, O125=0),"-",P125/O125-1)</f>
        <v>3.4469403563129442E-2</v>
      </c>
      <c r="S125" s="48">
        <f>IF(OR(P125=0, G125=0),"-",P125/G125-1)</f>
        <v>0.3428858722976369</v>
      </c>
    </row>
    <row r="126" spans="3:19" ht="15" x14ac:dyDescent="0.25">
      <c r="C126" s="256"/>
      <c r="D126" s="257"/>
      <c r="E126" s="45" t="s">
        <v>1</v>
      </c>
      <c r="F126" s="74">
        <f>IF($C$3="National Currency",IF(B.Premiums_Bkdn_DATA!E121=0,0,B.Premiums_Bkdn_DATA!E121),IF($C$3="Current Exchange rate",IF(B.Premiums_Bkdn_DATA!E121=0,0,B.Premiums_Bkdn_DATA!E121/ECO!O11),IF($C$3="Constant Exchange rate",IF(B.Premiums_Bkdn_DATA!E121=0,0,B.Premiums_Bkdn_DATA!E121/ECO!O46))))</f>
        <v>1649.5281894599998</v>
      </c>
      <c r="G126" s="74">
        <f>IF($C$3="National Currency",IF(B.Premiums_Bkdn_DATA!F121=0,0,B.Premiums_Bkdn_DATA!F121),IF($C$3="Current Exchange rate",IF(B.Premiums_Bkdn_DATA!F121=0,0,B.Premiums_Bkdn_DATA!F121/ECO!P11),IF($C$3="Constant Exchange rate",IF(B.Premiums_Bkdn_DATA!F121=0,0,B.Premiums_Bkdn_DATA!F121/ECO!P46))))</f>
        <v>1684.8110517000002</v>
      </c>
      <c r="H126" s="74">
        <f>IF($C$3="National Currency",IF(B.Premiums_Bkdn_DATA!G121=0,0,B.Premiums_Bkdn_DATA!G121),IF($C$3="Current Exchange rate",IF(B.Premiums_Bkdn_DATA!G121=0,0,B.Premiums_Bkdn_DATA!G121/ECO!Q11),IF($C$3="Constant Exchange rate",IF(B.Premiums_Bkdn_DATA!G121=0,0,B.Premiums_Bkdn_DATA!G121/ECO!Q46))))</f>
        <v>1817.1788039199998</v>
      </c>
      <c r="I126" s="74">
        <f>IF($C$3="National Currency",IF(B.Premiums_Bkdn_DATA!H121=0,0,B.Premiums_Bkdn_DATA!H121),IF($C$3="Current Exchange rate",IF(B.Premiums_Bkdn_DATA!H121=0,0,B.Premiums_Bkdn_DATA!H121/ECO!R11),IF($C$3="Constant Exchange rate",IF(B.Premiums_Bkdn_DATA!H121=0,0,B.Premiums_Bkdn_DATA!H121/ECO!R46))))</f>
        <v>1938.6127932100001</v>
      </c>
      <c r="J126" s="74">
        <f>IF($C$3="National Currency",IF(B.Premiums_Bkdn_DATA!I121=0,0,B.Premiums_Bkdn_DATA!I121),IF($C$3="Current Exchange rate",IF(B.Premiums_Bkdn_DATA!I121=0,0,B.Premiums_Bkdn_DATA!I121/ECO!S11),IF($C$3="Constant Exchange rate",IF(B.Premiums_Bkdn_DATA!I121=0,0,B.Premiums_Bkdn_DATA!I121/ECO!S46))))</f>
        <v>2045.0450429699997</v>
      </c>
      <c r="K126" s="74">
        <f>IF($C$3="National Currency",IF(B.Premiums_Bkdn_DATA!J121=0,0,B.Premiums_Bkdn_DATA!J121),IF($C$3="Current Exchange rate",IF(B.Premiums_Bkdn_DATA!J121=0,0,B.Premiums_Bkdn_DATA!J121/ECO!T11),IF($C$3="Constant Exchange rate",IF(B.Premiums_Bkdn_DATA!J121=0,0,B.Premiums_Bkdn_DATA!J121/ECO!T46))))</f>
        <v>2084.5644825099998</v>
      </c>
      <c r="L126" s="74">
        <f>IF($C$3="National Currency",IF(B.Premiums_Bkdn_DATA!K121=0,0,B.Premiums_Bkdn_DATA!K121),IF($C$3="Current Exchange rate",IF(B.Premiums_Bkdn_DATA!K121=0,0,B.Premiums_Bkdn_DATA!K121/ECO!U11),IF($C$3="Constant Exchange rate",IF(B.Premiums_Bkdn_DATA!K121=0,0,B.Premiums_Bkdn_DATA!K121/ECO!U46))))</f>
        <v>2122.3461925799998</v>
      </c>
      <c r="M126" s="74">
        <f>IF($C$3="National Currency",IF(B.Premiums_Bkdn_DATA!L121=0,0,B.Premiums_Bkdn_DATA!L121),IF($C$3="Current Exchange rate",IF(B.Premiums_Bkdn_DATA!L121=0,0,B.Premiums_Bkdn_DATA!L121/ECO!V11),IF($C$3="Constant Exchange rate",IF(B.Premiums_Bkdn_DATA!L121=0,0,B.Premiums_Bkdn_DATA!L121/ECO!V46))))</f>
        <v>2281.0893043500005</v>
      </c>
      <c r="N126" s="74">
        <f>IF($C$3="National Currency",IF(B.Premiums_Bkdn_DATA!M121=0,0,B.Premiums_Bkdn_DATA!M121),IF($C$3="Current Exchange rate",IF(B.Premiums_Bkdn_DATA!M121=0,0,B.Premiums_Bkdn_DATA!M121/ECO!W11),IF($C$3="Constant Exchange rate",IF(B.Premiums_Bkdn_DATA!M121=0,0,B.Premiums_Bkdn_DATA!M121/ECO!W46))))</f>
        <v>2410.8631343699999</v>
      </c>
      <c r="O126" s="74">
        <f>IF($C$3="National Currency",IF(B.Premiums_Bkdn_DATA!N121=0,0,B.Premiums_Bkdn_DATA!N121),IF($C$3="Current Exchange rate",IF(B.Premiums_Bkdn_DATA!N121=0,0,B.Premiums_Bkdn_DATA!N121/ECO!X11),IF($C$3="Constant Exchange rate",IF(B.Premiums_Bkdn_DATA!N121=0,0,B.Premiums_Bkdn_DATA!N121/ECO!X46))))</f>
        <v>2542.0420288500009</v>
      </c>
      <c r="P126" s="74">
        <f>IF($C$3="National Currency",IF(B.Premiums_Bkdn_DATA!O121=0,0,B.Premiums_Bkdn_DATA!O121),IF($C$3="Current Exchange rate",IF(B.Premiums_Bkdn_DATA!O121=0,0,B.Premiums_Bkdn_DATA!O121/ECO!Y11),IF($C$3="Constant Exchange rate",IF(B.Premiums_Bkdn_DATA!O121=0,0,B.Premiums_Bkdn_DATA!O121/ECO!Y46))))</f>
        <v>2615.1078277200013</v>
      </c>
      <c r="Q126" s="48">
        <f t="shared" ref="Q126:Q157" si="19">P126/$P$157</f>
        <v>2.874429049655209E-2</v>
      </c>
      <c r="R126" s="48">
        <f t="shared" ref="R126:R156" si="20">IF(OR(P126=0, O126=0),"-",P126/O126-1)</f>
        <v>2.8742954695778478E-2</v>
      </c>
      <c r="S126" s="48">
        <f t="shared" ref="S126:S156" si="21">IF(OR(P126=0, G126=0),"-",P126/G126-1)</f>
        <v>0.55216682908229808</v>
      </c>
    </row>
    <row r="127" spans="3:19" ht="15" x14ac:dyDescent="0.25">
      <c r="C127" s="256"/>
      <c r="D127" s="257"/>
      <c r="E127" s="45" t="s">
        <v>2</v>
      </c>
      <c r="F127" s="74">
        <f>IF($C$3="National Currency",IF(B.Premiums_Bkdn_DATA!E122=0,0,B.Premiums_Bkdn_DATA!E122),IF($C$3="Current Exchange rate",IF(B.Premiums_Bkdn_DATA!E122=0,0,B.Premiums_Bkdn_DATA!E122/ECO!O12),IF($C$3="Constant Exchange rate",IF(B.Premiums_Bkdn_DATA!E122=0,0,B.Premiums_Bkdn_DATA!E122/ECO!O47))))</f>
        <v>95.290929542898056</v>
      </c>
      <c r="G127" s="74">
        <f>IF($C$3="National Currency",IF(B.Premiums_Bkdn_DATA!F122=0,0,B.Premiums_Bkdn_DATA!F122),IF($C$3="Current Exchange rate",IF(B.Premiums_Bkdn_DATA!F122=0,0,B.Premiums_Bkdn_DATA!F122/ECO!P12),IF($C$3="Constant Exchange rate",IF(B.Premiums_Bkdn_DATA!F122=0,0,B.Premiums_Bkdn_DATA!F122/ECO!P47))))</f>
        <v>94.120053175171293</v>
      </c>
      <c r="H127" s="74">
        <f>IF($C$3="National Currency",IF(B.Premiums_Bkdn_DATA!G122=0,0,B.Premiums_Bkdn_DATA!G122),IF($C$3="Current Exchange rate",IF(B.Premiums_Bkdn_DATA!G122=0,0,B.Premiums_Bkdn_DATA!G122/ECO!Q12),IF($C$3="Constant Exchange rate",IF(B.Premiums_Bkdn_DATA!G122=0,0,B.Premiums_Bkdn_DATA!G122/ECO!Q47))))</f>
        <v>116.20308825033236</v>
      </c>
      <c r="I127" s="74">
        <f>IF($C$3="National Currency",IF(B.Premiums_Bkdn_DATA!H122=0,0,B.Premiums_Bkdn_DATA!H122),IF($C$3="Current Exchange rate",IF(B.Premiums_Bkdn_DATA!H122=0,0,B.Premiums_Bkdn_DATA!H122/ECO!R12),IF($C$3="Constant Exchange rate",IF(B.Premiums_Bkdn_DATA!H122=0,0,B.Premiums_Bkdn_DATA!H122/ECO!R47))))</f>
        <v>120.06851416300236</v>
      </c>
      <c r="J127" s="74">
        <f>IF($C$3="National Currency",IF(B.Premiums_Bkdn_DATA!I122=0,0,B.Premiums_Bkdn_DATA!I122),IF($C$3="Current Exchange rate",IF(B.Premiums_Bkdn_DATA!I122=0,0,B.Premiums_Bkdn_DATA!I122/ECO!S12),IF($C$3="Constant Exchange rate",IF(B.Premiums_Bkdn_DATA!I122=0,0,B.Premiums_Bkdn_DATA!I122/ECO!S47))))</f>
        <v>127.4510689261416</v>
      </c>
      <c r="K127" s="74">
        <f>IF($C$3="National Currency",IF(B.Premiums_Bkdn_DATA!J122=0,0,B.Premiums_Bkdn_DATA!J122),IF($C$3="Current Exchange rate",IF(B.Premiums_Bkdn_DATA!J122=0,0,B.Premiums_Bkdn_DATA!J122/ECO!T12),IF($C$3="Constant Exchange rate",IF(B.Premiums_Bkdn_DATA!J122=0,0,B.Premiums_Bkdn_DATA!J122/ECO!T47))))</f>
        <v>138.15291960441917</v>
      </c>
      <c r="L127" s="74">
        <f>IF($C$3="National Currency",IF(B.Premiums_Bkdn_DATA!K122=0,0,B.Premiums_Bkdn_DATA!K122),IF($C$3="Current Exchange rate",IF(B.Premiums_Bkdn_DATA!K122=0,0,B.Premiums_Bkdn_DATA!K122/ECO!U12),IF($C$3="Constant Exchange rate",IF(B.Premiums_Bkdn_DATA!K122=0,0,B.Premiums_Bkdn_DATA!K122/ECO!U47))))</f>
        <v>128.87600981695471</v>
      </c>
      <c r="M127" s="74">
        <f>IF($C$3="National Currency",IF(B.Premiums_Bkdn_DATA!L122=0,0,B.Premiums_Bkdn_DATA!L122),IF($C$3="Current Exchange rate",IF(B.Premiums_Bkdn_DATA!L122=0,0,B.Premiums_Bkdn_DATA!L122/ECO!V12),IF($C$3="Constant Exchange rate",IF(B.Premiums_Bkdn_DATA!L122=0,0,B.Premiums_Bkdn_DATA!L122/ECO!V47))))</f>
        <v>123.73453318335208</v>
      </c>
      <c r="N127" s="74">
        <f>IF($C$3="National Currency",IF(B.Premiums_Bkdn_DATA!M122=0,0,B.Premiums_Bkdn_DATA!M122),IF($C$3="Current Exchange rate",IF(B.Premiums_Bkdn_DATA!M122=0,0,B.Premiums_Bkdn_DATA!M122/ECO!W12),IF($C$3="Constant Exchange rate",IF(B.Premiums_Bkdn_DATA!M122=0,0,B.Premiums_Bkdn_DATA!M122/ECO!W47))))</f>
        <v>126.29103180284282</v>
      </c>
      <c r="O127" s="74">
        <f>IF($C$3="National Currency",IF(B.Premiums_Bkdn_DATA!N122=0,0,B.Premiums_Bkdn_DATA!N122),IF($C$3="Current Exchange rate",IF(B.Premiums_Bkdn_DATA!N122=0,0,B.Premiums_Bkdn_DATA!N122/ECO!X12),IF($C$3="Constant Exchange rate",IF(B.Premiums_Bkdn_DATA!N122=0,0,B.Premiums_Bkdn_DATA!N122/ECO!X47))))</f>
        <v>133.96052766131507</v>
      </c>
      <c r="P127" s="74">
        <f>IF($C$3="National Currency",IF(B.Premiums_Bkdn_DATA!O122=0,0,B.Premiums_Bkdn_DATA!O122),IF($C$3="Current Exchange rate",IF(B.Premiums_Bkdn_DATA!O122=0,0,B.Premiums_Bkdn_DATA!O122/ECO!Y12),IF($C$3="Constant Exchange rate",IF(B.Premiums_Bkdn_DATA!O122=0,0,B.Premiums_Bkdn_DATA!O122/ECO!Y47))))</f>
        <v>136.51702628080582</v>
      </c>
      <c r="Q127" s="48">
        <f t="shared" si="19"/>
        <v>1.5005442680205495E-3</v>
      </c>
      <c r="R127" s="48">
        <f t="shared" si="20"/>
        <v>1.9083969465648831E-2</v>
      </c>
      <c r="S127" s="48">
        <f t="shared" si="21"/>
        <v>0.45045632333767927</v>
      </c>
    </row>
    <row r="128" spans="3:19" ht="15" x14ac:dyDescent="0.25">
      <c r="C128" s="256"/>
      <c r="D128" s="257"/>
      <c r="E128" s="45" t="s">
        <v>3</v>
      </c>
      <c r="F128" s="74">
        <f>IF($C$3="National Currency",IF(B.Premiums_Bkdn_DATA!E123=0,0,B.Premiums_Bkdn_DATA!E123),IF($C$3="Current Exchange rate",IF(B.Premiums_Bkdn_DATA!E123=0,0,B.Premiums_Bkdn_DATA!E123/ECO!O13),IF($C$3="Constant Exchange rate",IF(B.Premiums_Bkdn_DATA!E123=0,0,B.Premiums_Bkdn_DATA!E123/ECO!O48))))</f>
        <v>2869.2207252162343</v>
      </c>
      <c r="G128" s="74">
        <f>IF($C$3="National Currency",IF(B.Premiums_Bkdn_DATA!F123=0,0,B.Premiums_Bkdn_DATA!F123),IF($C$3="Current Exchange rate",IF(B.Premiums_Bkdn_DATA!F123=0,0,B.Premiums_Bkdn_DATA!F123/ECO!P13),IF($C$3="Constant Exchange rate",IF(B.Premiums_Bkdn_DATA!F123=0,0,B.Premiums_Bkdn_DATA!F123/ECO!P48))))</f>
        <v>2897.6630073186961</v>
      </c>
      <c r="H128" s="74">
        <f>IF($C$3="National Currency",IF(B.Premiums_Bkdn_DATA!G123=0,0,B.Premiums_Bkdn_DATA!G123),IF($C$3="Current Exchange rate",IF(B.Premiums_Bkdn_DATA!G123=0,0,B.Premiums_Bkdn_DATA!G123/ECO!Q13),IF($C$3="Constant Exchange rate",IF(B.Premiums_Bkdn_DATA!G123=0,0,B.Premiums_Bkdn_DATA!G123/ECO!Q48))))</f>
        <v>2935.5946440452431</v>
      </c>
      <c r="I128" s="74">
        <f>IF($C$3="National Currency",IF(B.Premiums_Bkdn_DATA!H123=0,0,B.Premiums_Bkdn_DATA!H123),IF($C$3="Current Exchange rate",IF(B.Premiums_Bkdn_DATA!H123=0,0,B.Premiums_Bkdn_DATA!H123/ECO!R13),IF($C$3="Constant Exchange rate",IF(B.Premiums_Bkdn_DATA!H123=0,0,B.Premiums_Bkdn_DATA!H123/ECO!R48))))</f>
        <v>2887.5582168995343</v>
      </c>
      <c r="J128" s="74">
        <f>IF($C$3="National Currency",IF(B.Premiums_Bkdn_DATA!I123=0,0,B.Premiums_Bkdn_DATA!I123),IF($C$3="Current Exchange rate",IF(B.Premiums_Bkdn_DATA!I123=0,0,B.Premiums_Bkdn_DATA!I123/ECO!S13),IF($C$3="Constant Exchange rate",IF(B.Premiums_Bkdn_DATA!I123=0,0,B.Premiums_Bkdn_DATA!I123/ECO!S48))))</f>
        <v>2954.5065652029275</v>
      </c>
      <c r="K128" s="74">
        <f>IF($C$3="National Currency",IF(B.Premiums_Bkdn_DATA!J123=0,0,B.Premiums_Bkdn_DATA!J123),IF($C$3="Current Exchange rate",IF(B.Premiums_Bkdn_DATA!J123=0,0,B.Premiums_Bkdn_DATA!J123/ECO!T13),IF($C$3="Constant Exchange rate",IF(B.Premiums_Bkdn_DATA!J123=0,0,B.Premiums_Bkdn_DATA!J123/ECO!T48))))</f>
        <v>3162.7863065535598</v>
      </c>
      <c r="L128" s="74">
        <f>IF($C$3="National Currency",IF(B.Premiums_Bkdn_DATA!K123=0,0,B.Premiums_Bkdn_DATA!K123),IF($C$3="Current Exchange rate",IF(B.Premiums_Bkdn_DATA!K123=0,0,B.Premiums_Bkdn_DATA!K123/ECO!U13),IF($C$3="Constant Exchange rate",IF(B.Premiums_Bkdn_DATA!K123=0,0,B.Premiums_Bkdn_DATA!K123/ECO!U48))))</f>
        <v>3366.6681437125749</v>
      </c>
      <c r="M128" s="74">
        <f>IF($C$3="National Currency",IF(B.Premiums_Bkdn_DATA!L123=0,0,B.Premiums_Bkdn_DATA!L123),IF($C$3="Current Exchange rate",IF(B.Premiums_Bkdn_DATA!L123=0,0,B.Premiums_Bkdn_DATA!L123/ECO!V13),IF($C$3="Constant Exchange rate",IF(B.Premiums_Bkdn_DATA!L123=0,0,B.Premiums_Bkdn_DATA!L123/ECO!V48))))</f>
        <v>3318.4004665668667</v>
      </c>
      <c r="N128" s="74">
        <f>IF($C$3="National Currency",IF(B.Premiums_Bkdn_DATA!M123=0,0,B.Premiums_Bkdn_DATA!M123),IF($C$3="Current Exchange rate",IF(B.Premiums_Bkdn_DATA!M123=0,0,B.Premiums_Bkdn_DATA!M123/ECO!W13),IF($C$3="Constant Exchange rate",IF(B.Premiums_Bkdn_DATA!M123=0,0,B.Premiums_Bkdn_DATA!M123/ECO!W48))))</f>
        <v>3439.784046906188</v>
      </c>
      <c r="O128" s="74">
        <f>IF($C$3="National Currency",IF(B.Premiums_Bkdn_DATA!N123=0,0,B.Premiums_Bkdn_DATA!N123),IF($C$3="Current Exchange rate",IF(B.Premiums_Bkdn_DATA!N123=0,0,B.Premiums_Bkdn_DATA!N123/ECO!X13),IF($C$3="Constant Exchange rate",IF(B.Premiums_Bkdn_DATA!N123=0,0,B.Premiums_Bkdn_DATA!N123/ECO!X48))))</f>
        <v>3419.1777969061877</v>
      </c>
      <c r="P128" s="74">
        <f>IF($C$3="National Currency",IF(B.Premiums_Bkdn_DATA!O123=0,0,B.Premiums_Bkdn_DATA!O123),IF($C$3="Current Exchange rate",IF(B.Premiums_Bkdn_DATA!O123=0,0,B.Premiums_Bkdn_DATA!O123/ECO!Y13),IF($C$3="Constant Exchange rate",IF(B.Premiums_Bkdn_DATA!O123=0,0,B.Premiums_Bkdn_DATA!O123/ECO!Y48))))</f>
        <v>3350.4299733865605</v>
      </c>
      <c r="Q128" s="48">
        <f t="shared" si="19"/>
        <v>3.6826677440426371E-2</v>
      </c>
      <c r="R128" s="48">
        <f t="shared" si="20"/>
        <v>-2.0106536601235847E-2</v>
      </c>
      <c r="S128" s="48">
        <f t="shared" si="21"/>
        <v>0.15625245755779749</v>
      </c>
    </row>
    <row r="129" spans="3:19" ht="15" x14ac:dyDescent="0.25">
      <c r="C129" s="256"/>
      <c r="D129" s="257"/>
      <c r="E129" s="45" t="s">
        <v>4</v>
      </c>
      <c r="F129" s="74">
        <f>IF($C$3="National Currency",IF(B.Premiums_Bkdn_DATA!E124=0,0,B.Premiums_Bkdn_DATA!E124),IF($C$3="Current Exchange rate",IF(B.Premiums_Bkdn_DATA!E124=0,0,B.Premiums_Bkdn_DATA!E124/ECO!O14),IF($C$3="Constant Exchange rate",IF(B.Premiums_Bkdn_DATA!E124=0,0,B.Premiums_Bkdn_DATA!E124/ECO!O49))))</f>
        <v>117.52011891947308</v>
      </c>
      <c r="G129" s="74">
        <f>IF($C$3="National Currency",IF(B.Premiums_Bkdn_DATA!F124=0,0,B.Premiums_Bkdn_DATA!F124),IF($C$3="Current Exchange rate",IF(B.Premiums_Bkdn_DATA!F124=0,0,B.Premiums_Bkdn_DATA!F124/ECO!P14),IF($C$3="Constant Exchange rate",IF(B.Premiums_Bkdn_DATA!F124=0,0,B.Premiums_Bkdn_DATA!F124/ECO!P49))))</f>
        <v>132.61229859722866</v>
      </c>
      <c r="H129" s="74">
        <f>IF($C$3="National Currency",IF(B.Premiums_Bkdn_DATA!G124=0,0,B.Premiums_Bkdn_DATA!G124),IF($C$3="Current Exchange rate",IF(B.Premiums_Bkdn_DATA!G124=0,0,B.Premiums_Bkdn_DATA!G124/ECO!Q14),IF($C$3="Constant Exchange rate",IF(B.Premiums_Bkdn_DATA!G124=0,0,B.Premiums_Bkdn_DATA!G124/ECO!Q49))))</f>
        <v>148.57245373929982</v>
      </c>
      <c r="I129" s="74">
        <f>IF($C$3="National Currency",IF(B.Premiums_Bkdn_DATA!H124=0,0,B.Premiums_Bkdn_DATA!H124),IF($C$3="Current Exchange rate",IF(B.Premiums_Bkdn_DATA!H124=0,0,B.Premiums_Bkdn_DATA!H124/ECO!R14),IF($C$3="Constant Exchange rate",IF(B.Premiums_Bkdn_DATA!H124=0,0,B.Premiums_Bkdn_DATA!H124/ECO!R49))))</f>
        <v>167.82339774804791</v>
      </c>
      <c r="J129" s="74">
        <f>IF($C$3="National Currency",IF(B.Premiums_Bkdn_DATA!I124=0,0,B.Premiums_Bkdn_DATA!I124),IF($C$3="Current Exchange rate",IF(B.Premiums_Bkdn_DATA!I124=0,0,B.Premiums_Bkdn_DATA!I124/ECO!S14),IF($C$3="Constant Exchange rate",IF(B.Premiums_Bkdn_DATA!I124=0,0,B.Premiums_Bkdn_DATA!I124/ECO!S49))))</f>
        <v>105.836</v>
      </c>
      <c r="K129" s="74">
        <f>IF($C$3="National Currency",IF(B.Premiums_Bkdn_DATA!J124=0,0,B.Premiums_Bkdn_DATA!J124),IF($C$3="Current Exchange rate",IF(B.Premiums_Bkdn_DATA!J124=0,0,B.Premiums_Bkdn_DATA!J124/ECO!T14),IF($C$3="Constant Exchange rate",IF(B.Premiums_Bkdn_DATA!J124=0,0,B.Premiums_Bkdn_DATA!J124/ECO!T49))))</f>
        <v>115.02500000000001</v>
      </c>
      <c r="L129" s="74">
        <f>IF($C$3="National Currency",IF(B.Premiums_Bkdn_DATA!K124=0,0,B.Premiums_Bkdn_DATA!K124),IF($C$3="Current Exchange rate",IF(B.Premiums_Bkdn_DATA!K124=0,0,B.Premiums_Bkdn_DATA!K124/ECO!U14),IF($C$3="Constant Exchange rate",IF(B.Premiums_Bkdn_DATA!K124=0,0,B.Premiums_Bkdn_DATA!K124/ECO!U49))))</f>
        <v>121.422</v>
      </c>
      <c r="M129" s="74">
        <f>IF($C$3="National Currency",IF(B.Premiums_Bkdn_DATA!L124=0,0,B.Premiums_Bkdn_DATA!L124),IF($C$3="Current Exchange rate",IF(B.Premiums_Bkdn_DATA!L124=0,0,B.Premiums_Bkdn_DATA!L124/ECO!V14),IF($C$3="Constant Exchange rate",IF(B.Premiums_Bkdn_DATA!L124=0,0,B.Premiums_Bkdn_DATA!L124/ECO!V49))))</f>
        <v>118</v>
      </c>
      <c r="N129" s="74">
        <f>IF($C$3="National Currency",IF(B.Premiums_Bkdn_DATA!M124=0,0,B.Premiums_Bkdn_DATA!M124),IF($C$3="Current Exchange rate",IF(B.Premiums_Bkdn_DATA!M124=0,0,B.Premiums_Bkdn_DATA!M124/ECO!W14),IF($C$3="Constant Exchange rate",IF(B.Premiums_Bkdn_DATA!M124=0,0,B.Premiums_Bkdn_DATA!M124/ECO!W49))))</f>
        <v>121</v>
      </c>
      <c r="O129" s="74">
        <f>IF($C$3="National Currency",IF(B.Premiums_Bkdn_DATA!N124=0,0,B.Premiums_Bkdn_DATA!N124),IF($C$3="Current Exchange rate",IF(B.Premiums_Bkdn_DATA!N124=0,0,B.Premiums_Bkdn_DATA!N124/ECO!X14),IF($C$3="Constant Exchange rate",IF(B.Premiums_Bkdn_DATA!N124=0,0,B.Premiums_Bkdn_DATA!N124/ECO!X49))))</f>
        <v>116.9</v>
      </c>
      <c r="P129" s="74">
        <f>IF($C$3="National Currency",IF(B.Premiums_Bkdn_DATA!O124=0,0,B.Premiums_Bkdn_DATA!O124),IF($C$3="Current Exchange rate",IF(B.Premiums_Bkdn_DATA!O124=0,0,B.Premiums_Bkdn_DATA!O124/ECO!Y14),IF($C$3="Constant Exchange rate",IF(B.Premiums_Bkdn_DATA!O124=0,0,B.Premiums_Bkdn_DATA!O124/ECO!Y49))))</f>
        <v>111</v>
      </c>
      <c r="Q129" s="48">
        <f t="shared" si="19"/>
        <v>1.2200706262651669E-3</v>
      </c>
      <c r="R129" s="48">
        <f t="shared" si="20"/>
        <v>-5.047048759623618E-2</v>
      </c>
      <c r="S129" s="48">
        <f t="shared" si="21"/>
        <v>-0.16297356147086883</v>
      </c>
    </row>
    <row r="130" spans="3:19" ht="15" x14ac:dyDescent="0.25">
      <c r="C130" s="256"/>
      <c r="D130" s="257"/>
      <c r="E130" s="45" t="s">
        <v>44</v>
      </c>
      <c r="F130" s="74">
        <f>IF($C$3="National Currency",IF(B.Premiums_Bkdn_DATA!E125=0,0,B.Premiums_Bkdn_DATA!E125),IF($C$3="Current Exchange rate",IF(B.Premiums_Bkdn_DATA!E125=0,0,B.Premiums_Bkdn_DATA!E125/ECO!O15),IF($C$3="Constant Exchange rate",IF(B.Premiums_Bkdn_DATA!E125=0,0,B.Premiums_Bkdn_DATA!E125/ECO!O50))))</f>
        <v>597.76455741842437</v>
      </c>
      <c r="G130" s="74">
        <f>IF($C$3="National Currency",IF(B.Premiums_Bkdn_DATA!F125=0,0,B.Premiums_Bkdn_DATA!F125),IF($C$3="Current Exchange rate",IF(B.Premiums_Bkdn_DATA!F125=0,0,B.Premiums_Bkdn_DATA!F125/ECO!P15),IF($C$3="Constant Exchange rate",IF(B.Premiums_Bkdn_DATA!F125=0,0,B.Premiums_Bkdn_DATA!F125/ECO!P50))))</f>
        <v>621.74148188209847</v>
      </c>
      <c r="H130" s="74">
        <f>IF($C$3="National Currency",IF(B.Premiums_Bkdn_DATA!G125=0,0,B.Premiums_Bkdn_DATA!G125),IF($C$3="Current Exchange rate",IF(B.Premiums_Bkdn_DATA!G125=0,0,B.Premiums_Bkdn_DATA!G125/ECO!Q15),IF($C$3="Constant Exchange rate",IF(B.Premiums_Bkdn_DATA!G125=0,0,B.Premiums_Bkdn_DATA!G125/ECO!Q50))))</f>
        <v>617.84748512709575</v>
      </c>
      <c r="I130" s="74">
        <f>IF($C$3="National Currency",IF(B.Premiums_Bkdn_DATA!H125=0,0,B.Premiums_Bkdn_DATA!H125),IF($C$3="Current Exchange rate",IF(B.Premiums_Bkdn_DATA!H125=0,0,B.Premiums_Bkdn_DATA!H125/ECO!R15),IF($C$3="Constant Exchange rate",IF(B.Premiums_Bkdn_DATA!H125=0,0,B.Premiums_Bkdn_DATA!H125/ECO!R50))))</f>
        <v>595.9978366684694</v>
      </c>
      <c r="J130" s="74">
        <f>IF($C$3="National Currency",IF(B.Premiums_Bkdn_DATA!I125=0,0,B.Premiums_Bkdn_DATA!I125),IF($C$3="Current Exchange rate",IF(B.Premiums_Bkdn_DATA!I125=0,0,B.Premiums_Bkdn_DATA!I125/ECO!S15),IF($C$3="Constant Exchange rate",IF(B.Premiums_Bkdn_DATA!I125=0,0,B.Premiums_Bkdn_DATA!I125/ECO!S50))))</f>
        <v>628.0511988462232</v>
      </c>
      <c r="K130" s="74">
        <f>IF($C$3="National Currency",IF(B.Premiums_Bkdn_DATA!J125=0,0,B.Premiums_Bkdn_DATA!J125),IF($C$3="Current Exchange rate",IF(B.Premiums_Bkdn_DATA!J125=0,0,B.Premiums_Bkdn_DATA!J125/ECO!T15),IF($C$3="Constant Exchange rate",IF(B.Premiums_Bkdn_DATA!J125=0,0,B.Premiums_Bkdn_DATA!J125/ECO!T50))))</f>
        <v>653.43428880475938</v>
      </c>
      <c r="L130" s="74">
        <f>IF($C$3="National Currency",IF(B.Premiums_Bkdn_DATA!K125=0,0,B.Premiums_Bkdn_DATA!K125),IF($C$3="Current Exchange rate",IF(B.Premiums_Bkdn_DATA!K125=0,0,B.Premiums_Bkdn_DATA!K125/ECO!U15),IF($C$3="Constant Exchange rate",IF(B.Premiums_Bkdn_DATA!K125=0,0,B.Premiums_Bkdn_DATA!K125/ECO!U50))))</f>
        <v>726.48278348656936</v>
      </c>
      <c r="M130" s="74">
        <f>IF($C$3="National Currency",IF(B.Premiums_Bkdn_DATA!L125=0,0,B.Premiums_Bkdn_DATA!L125),IF($C$3="Current Exchange rate",IF(B.Premiums_Bkdn_DATA!L125=0,0,B.Premiums_Bkdn_DATA!L125/ECO!V15),IF($C$3="Constant Exchange rate",IF(B.Premiums_Bkdn_DATA!L125=0,0,B.Premiums_Bkdn_DATA!L125/ECO!V50))))</f>
        <v>742.20299260861725</v>
      </c>
      <c r="N130" s="74">
        <f>IF($C$3="National Currency",IF(B.Premiums_Bkdn_DATA!M125=0,0,B.Premiums_Bkdn_DATA!M125),IF($C$3="Current Exchange rate",IF(B.Premiums_Bkdn_DATA!M125=0,0,B.Premiums_Bkdn_DATA!M125/ECO!W15),IF($C$3="Constant Exchange rate",IF(B.Premiums_Bkdn_DATA!M125=0,0,B.Premiums_Bkdn_DATA!M125/ECO!W50))))</f>
        <v>685.77609518658733</v>
      </c>
      <c r="O130" s="74">
        <f>IF($C$3="National Currency",IF(B.Premiums_Bkdn_DATA!N125=0,0,B.Premiums_Bkdn_DATA!N125),IF($C$3="Current Exchange rate",IF(B.Premiums_Bkdn_DATA!N125=0,0,B.Premiums_Bkdn_DATA!N125/ECO!X15),IF($C$3="Constant Exchange rate",IF(B.Premiums_Bkdn_DATA!N125=0,0,B.Premiums_Bkdn_DATA!N125/ECO!X50))))</f>
        <v>691.90553452316567</v>
      </c>
      <c r="P130" s="74">
        <f>IF($C$3="National Currency",IF(B.Premiums_Bkdn_DATA!O125=0,0,B.Premiums_Bkdn_DATA!O125),IF($C$3="Current Exchange rate",IF(B.Premiums_Bkdn_DATA!O125=0,0,B.Premiums_Bkdn_DATA!O125/ECO!Y15),IF($C$3="Constant Exchange rate",IF(B.Premiums_Bkdn_DATA!O125=0,0,B.Premiums_Bkdn_DATA!O125/ECO!Y50))))</f>
        <v>700.27041644131964</v>
      </c>
      <c r="Q130" s="48">
        <f t="shared" si="19"/>
        <v>7.6971114012840541E-3</v>
      </c>
      <c r="R130" s="48">
        <f t="shared" si="20"/>
        <v>1.2089630015633235E-2</v>
      </c>
      <c r="S130" s="48">
        <f t="shared" si="21"/>
        <v>0.12630480167014602</v>
      </c>
    </row>
    <row r="131" spans="3:19" ht="15" x14ac:dyDescent="0.25">
      <c r="C131" s="256"/>
      <c r="D131" s="257"/>
      <c r="E131" s="45" t="s">
        <v>6</v>
      </c>
      <c r="F131" s="74">
        <f>IF($C$3="National Currency",IF(B.Premiums_Bkdn_DATA!E126=0,0,B.Premiums_Bkdn_DATA!E126),IF($C$3="Current Exchange rate",IF(B.Premiums_Bkdn_DATA!E126=0,0,B.Premiums_Bkdn_DATA!E126/ECO!O16),IF($C$3="Constant Exchange rate",IF(B.Premiums_Bkdn_DATA!E126=0,0,B.Premiums_Bkdn_DATA!E126/ECO!O51))))</f>
        <v>14110</v>
      </c>
      <c r="G131" s="74">
        <f>IF($C$3="National Currency",IF(B.Premiums_Bkdn_DATA!F126=0,0,B.Premiums_Bkdn_DATA!F126),IF($C$3="Current Exchange rate",IF(B.Premiums_Bkdn_DATA!F126=0,0,B.Premiums_Bkdn_DATA!F126/ECO!P16),IF($C$3="Constant Exchange rate",IF(B.Premiums_Bkdn_DATA!F126=0,0,B.Premiums_Bkdn_DATA!F126/ECO!P51))))</f>
        <v>14172</v>
      </c>
      <c r="H131" s="74">
        <f>IF($C$3="National Currency",IF(B.Premiums_Bkdn_DATA!G126=0,0,B.Premiums_Bkdn_DATA!G126),IF($C$3="Current Exchange rate",IF(B.Premiums_Bkdn_DATA!G126=0,0,B.Premiums_Bkdn_DATA!G126/ECO!Q16),IF($C$3="Constant Exchange rate",IF(B.Premiums_Bkdn_DATA!G126=0,0,B.Premiums_Bkdn_DATA!G126/ECO!Q51))))</f>
        <v>14234</v>
      </c>
      <c r="I131" s="74">
        <f>IF($C$3="National Currency",IF(B.Premiums_Bkdn_DATA!H126=0,0,B.Premiums_Bkdn_DATA!H126),IF($C$3="Current Exchange rate",IF(B.Premiums_Bkdn_DATA!H126=0,0,B.Premiums_Bkdn_DATA!H126/ECO!R16),IF($C$3="Constant Exchange rate",IF(B.Premiums_Bkdn_DATA!H126=0,0,B.Premiums_Bkdn_DATA!H126/ECO!R51))))</f>
        <v>14016</v>
      </c>
      <c r="J131" s="74">
        <f>IF($C$3="National Currency",IF(B.Premiums_Bkdn_DATA!I126=0,0,B.Premiums_Bkdn_DATA!I126),IF($C$3="Current Exchange rate",IF(B.Premiums_Bkdn_DATA!I126=0,0,B.Premiums_Bkdn_DATA!I126/ECO!S16),IF($C$3="Constant Exchange rate",IF(B.Premiums_Bkdn_DATA!I126=0,0,B.Premiums_Bkdn_DATA!I126/ECO!S51))))</f>
        <v>14583</v>
      </c>
      <c r="K131" s="74">
        <f>IF($C$3="National Currency",IF(B.Premiums_Bkdn_DATA!J126=0,0,B.Premiums_Bkdn_DATA!J126),IF($C$3="Current Exchange rate",IF(B.Premiums_Bkdn_DATA!J126=0,0,B.Premiums_Bkdn_DATA!J126/ECO!T16),IF($C$3="Constant Exchange rate",IF(B.Premiums_Bkdn_DATA!J126=0,0,B.Premiums_Bkdn_DATA!J126/ECO!T51))))</f>
        <v>14962</v>
      </c>
      <c r="L131" s="74">
        <f>IF($C$3="National Currency",IF(B.Premiums_Bkdn_DATA!K126=0,0,B.Premiums_Bkdn_DATA!K126),IF($C$3="Current Exchange rate",IF(B.Premiums_Bkdn_DATA!K126=0,0,B.Premiums_Bkdn_DATA!K126/ECO!U16),IF($C$3="Constant Exchange rate",IF(B.Premiums_Bkdn_DATA!K126=0,0,B.Premiums_Bkdn_DATA!K126/ECO!U51))))</f>
        <v>15139</v>
      </c>
      <c r="M131" s="74">
        <f>IF($C$3="National Currency",IF(B.Premiums_Bkdn_DATA!L126=0,0,B.Premiums_Bkdn_DATA!L126),IF($C$3="Current Exchange rate",IF(B.Premiums_Bkdn_DATA!L126=0,0,B.Premiums_Bkdn_DATA!L126/ECO!V16),IF($C$3="Constant Exchange rate",IF(B.Premiums_Bkdn_DATA!L126=0,0,B.Premiums_Bkdn_DATA!L126/ECO!V51))))</f>
        <v>15454</v>
      </c>
      <c r="N131" s="74">
        <f>IF($C$3="National Currency",IF(B.Premiums_Bkdn_DATA!M126=0,0,B.Premiums_Bkdn_DATA!M126),IF($C$3="Current Exchange rate",IF(B.Premiums_Bkdn_DATA!M126=0,0,B.Premiums_Bkdn_DATA!M126/ECO!W16),IF($C$3="Constant Exchange rate",IF(B.Premiums_Bkdn_DATA!M126=0,0,B.Premiums_Bkdn_DATA!M126/ECO!W51))))</f>
        <v>16014</v>
      </c>
      <c r="O131" s="74">
        <f>IF($C$3="National Currency",IF(B.Premiums_Bkdn_DATA!N126=0,0,B.Premiums_Bkdn_DATA!N126),IF($C$3="Current Exchange rate",IF(B.Premiums_Bkdn_DATA!N126=0,0,B.Premiums_Bkdn_DATA!N126/ECO!X16),IF($C$3="Constant Exchange rate",IF(B.Premiums_Bkdn_DATA!N126=0,0,B.Premiums_Bkdn_DATA!N126/ECO!X51))))</f>
        <v>16728</v>
      </c>
      <c r="P131" s="74">
        <f>IF($C$3="National Currency",IF(B.Premiums_Bkdn_DATA!O126=0,0,B.Premiums_Bkdn_DATA!O126),IF($C$3="Current Exchange rate",IF(B.Premiums_Bkdn_DATA!O126=0,0,B.Premiums_Bkdn_DATA!O126/ECO!Y16),IF($C$3="Constant Exchange rate",IF(B.Premiums_Bkdn_DATA!O126=0,0,B.Premiums_Bkdn_DATA!O126/ECO!Y51))))</f>
        <v>17291</v>
      </c>
      <c r="Q131" s="48">
        <f t="shared" si="19"/>
        <v>0.19005622701577476</v>
      </c>
      <c r="R131" s="48">
        <f t="shared" si="20"/>
        <v>3.3656145384983294E-2</v>
      </c>
      <c r="S131" s="48">
        <f t="shared" si="21"/>
        <v>0.22008185153824433</v>
      </c>
    </row>
    <row r="132" spans="3:19" ht="15" x14ac:dyDescent="0.25">
      <c r="C132" s="256"/>
      <c r="D132" s="257"/>
      <c r="E132" s="45" t="s">
        <v>7</v>
      </c>
      <c r="F132" s="74">
        <f>IF($C$3="National Currency",IF(B.Premiums_Bkdn_DATA!E127=0,0,B.Premiums_Bkdn_DATA!E127),IF($C$3="Current Exchange rate",IF(B.Premiums_Bkdn_DATA!E127=0,0,B.Premiums_Bkdn_DATA!E127/ECO!O17),IF($C$3="Constant Exchange rate",IF(B.Premiums_Bkdn_DATA!E127=0,0,B.Premiums_Bkdn_DATA!E127/ECO!O52))))</f>
        <v>2096.8933421084444</v>
      </c>
      <c r="G132" s="74">
        <f>IF($C$3="National Currency",IF(B.Premiums_Bkdn_DATA!F127=0,0,B.Premiums_Bkdn_DATA!F127),IF($C$3="Current Exchange rate",IF(B.Premiums_Bkdn_DATA!F127=0,0,B.Premiums_Bkdn_DATA!F127/ECO!P17),IF($C$3="Constant Exchange rate",IF(B.Premiums_Bkdn_DATA!F127=0,0,B.Premiums_Bkdn_DATA!F127/ECO!P52))))</f>
        <v>2195.0760882704526</v>
      </c>
      <c r="H132" s="74">
        <f>IF($C$3="National Currency",IF(B.Premiums_Bkdn_DATA!G127=0,0,B.Premiums_Bkdn_DATA!G127),IF($C$3="Current Exchange rate",IF(B.Premiums_Bkdn_DATA!G127=0,0,B.Premiums_Bkdn_DATA!G127/ECO!Q17),IF($C$3="Constant Exchange rate",IF(B.Premiums_Bkdn_DATA!G127=0,0,B.Premiums_Bkdn_DATA!G127/ECO!Q52))))</f>
        <v>1955.4618349831439</v>
      </c>
      <c r="I132" s="74">
        <f>IF($C$3="National Currency",IF(B.Premiums_Bkdn_DATA!H127=0,0,B.Premiums_Bkdn_DATA!H127),IF($C$3="Current Exchange rate",IF(B.Premiums_Bkdn_DATA!H127=0,0,B.Premiums_Bkdn_DATA!H127/ECO!R17),IF($C$3="Constant Exchange rate",IF(B.Premiums_Bkdn_DATA!H127=0,0,B.Premiums_Bkdn_DATA!H127/ECO!R52))))</f>
        <v>2261.1580460156074</v>
      </c>
      <c r="J132" s="74">
        <f>IF($C$3="National Currency",IF(B.Premiums_Bkdn_DATA!I127=0,0,B.Premiums_Bkdn_DATA!I127),IF($C$3="Current Exchange rate",IF(B.Premiums_Bkdn_DATA!I127=0,0,B.Premiums_Bkdn_DATA!I127/ECO!S17),IF($C$3="Constant Exchange rate",IF(B.Premiums_Bkdn_DATA!I127=0,0,B.Premiums_Bkdn_DATA!I127/ECO!S52))))</f>
        <v>2155.0508374410701</v>
      </c>
      <c r="K132" s="74">
        <f>IF($C$3="National Currency",IF(B.Premiums_Bkdn_DATA!J127=0,0,B.Premiums_Bkdn_DATA!J127),IF($C$3="Current Exchange rate",IF(B.Premiums_Bkdn_DATA!J127=0,0,B.Premiums_Bkdn_DATA!J127/ECO!T17),IF($C$3="Constant Exchange rate",IF(B.Premiums_Bkdn_DATA!J127=0,0,B.Premiums_Bkdn_DATA!J127/ECO!T52))))</f>
        <v>2240.608168911931</v>
      </c>
      <c r="L132" s="74">
        <f>IF($C$3="National Currency",IF(B.Premiums_Bkdn_DATA!K127=0,0,B.Premiums_Bkdn_DATA!K127),IF($C$3="Current Exchange rate",IF(B.Premiums_Bkdn_DATA!K127=0,0,B.Premiums_Bkdn_DATA!K127/ECO!U17),IF($C$3="Constant Exchange rate",IF(B.Premiums_Bkdn_DATA!K127=0,0,B.Premiums_Bkdn_DATA!K127/ECO!U52))))</f>
        <v>2260.6207943266222</v>
      </c>
      <c r="M132" s="74">
        <f>IF($C$3="National Currency",IF(B.Premiums_Bkdn_DATA!L127=0,0,B.Premiums_Bkdn_DATA!L127),IF($C$3="Current Exchange rate",IF(B.Premiums_Bkdn_DATA!L127=0,0,B.Premiums_Bkdn_DATA!L127/ECO!V17),IF($C$3="Constant Exchange rate",IF(B.Premiums_Bkdn_DATA!L127=0,0,B.Premiums_Bkdn_DATA!L127/ECO!V52))))</f>
        <v>2266.5305629054574</v>
      </c>
      <c r="N132" s="74">
        <f>IF($C$3="National Currency",IF(B.Premiums_Bkdn_DATA!M127=0,0,B.Premiums_Bkdn_DATA!M127),IF($C$3="Current Exchange rate",IF(B.Premiums_Bkdn_DATA!M127=0,0,B.Premiums_Bkdn_DATA!M127/ECO!W17),IF($C$3="Constant Exchange rate",IF(B.Premiums_Bkdn_DATA!M127=0,0,B.Premiums_Bkdn_DATA!M127/ECO!W52))))</f>
        <v>2340.9853195975984</v>
      </c>
      <c r="O132" s="74">
        <f>IF($C$3="National Currency",IF(B.Premiums_Bkdn_DATA!N127=0,0,B.Premiums_Bkdn_DATA!N127),IF($C$3="Current Exchange rate",IF(B.Premiums_Bkdn_DATA!N127=0,0,B.Premiums_Bkdn_DATA!N127/ECO!X17),IF($C$3="Constant Exchange rate",IF(B.Premiums_Bkdn_DATA!N127=0,0,B.Premiums_Bkdn_DATA!N127/ECO!X52))))</f>
        <v>2134.7869125488564</v>
      </c>
      <c r="P132" s="74">
        <f>IF($C$3="National Currency",IF(B.Premiums_Bkdn_DATA!O127=0,0,B.Premiums_Bkdn_DATA!O127),IF($C$3="Current Exchange rate",IF(B.Premiums_Bkdn_DATA!O127=0,0,B.Premiums_Bkdn_DATA!O127/ECO!Y17),IF($C$3="Constant Exchange rate",IF(B.Premiums_Bkdn_DATA!O127=0,0,B.Premiums_Bkdn_DATA!O127/ECO!Y52))))</f>
        <v>2343.2232415080657</v>
      </c>
      <c r="Q132" s="48">
        <f t="shared" si="19"/>
        <v>2.5755836466178739E-2</v>
      </c>
      <c r="R132" s="48">
        <f t="shared" si="20"/>
        <v>9.7638002057237605E-2</v>
      </c>
      <c r="S132" s="48">
        <f t="shared" si="21"/>
        <v>6.7490668787860253E-2</v>
      </c>
    </row>
    <row r="133" spans="3:19" ht="15" x14ac:dyDescent="0.25">
      <c r="C133" s="256"/>
      <c r="D133" s="257"/>
      <c r="E133" s="45" t="s">
        <v>8</v>
      </c>
      <c r="F133" s="74">
        <f>IF($C$3="National Currency",IF(B.Premiums_Bkdn_DATA!E128=0,0,B.Premiums_Bkdn_DATA!E128),IF($C$3="Current Exchange rate",IF(B.Premiums_Bkdn_DATA!E128=0,0,B.Premiums_Bkdn_DATA!E128/ECO!O18),IF($C$3="Constant Exchange rate",IF(B.Premiums_Bkdn_DATA!E128=0,0,B.Premiums_Bkdn_DATA!E128/ECO!O53))))</f>
        <v>33.73895926271522</v>
      </c>
      <c r="G133" s="74">
        <f>IF($C$3="National Currency",IF(B.Premiums_Bkdn_DATA!F128=0,0,B.Premiums_Bkdn_DATA!F128),IF($C$3="Current Exchange rate",IF(B.Premiums_Bkdn_DATA!F128=0,0,B.Premiums_Bkdn_DATA!F128/ECO!P18),IF($C$3="Constant Exchange rate",IF(B.Premiums_Bkdn_DATA!F128=0,0,B.Premiums_Bkdn_DATA!F128/ECO!P53))))</f>
        <v>38.449247759896721</v>
      </c>
      <c r="H133" s="74">
        <f>IF($C$3="National Currency",IF(B.Premiums_Bkdn_DATA!G128=0,0,B.Premiums_Bkdn_DATA!G128),IF($C$3="Current Exchange rate",IF(B.Premiums_Bkdn_DATA!G128=0,0,B.Premiums_Bkdn_DATA!G128/ECO!Q18),IF($C$3="Constant Exchange rate",IF(B.Premiums_Bkdn_DATA!G128=0,0,B.Premiums_Bkdn_DATA!G128/ECO!Q53))))</f>
        <v>44.987409405238196</v>
      </c>
      <c r="I133" s="74">
        <f>IF($C$3="National Currency",IF(B.Premiums_Bkdn_DATA!H128=0,0,B.Premiums_Bkdn_DATA!H128),IF($C$3="Current Exchange rate",IF(B.Premiums_Bkdn_DATA!H128=0,0,B.Premiums_Bkdn_DATA!H128/ECO!R18),IF($C$3="Constant Exchange rate",IF(B.Premiums_Bkdn_DATA!H128=0,0,B.Premiums_Bkdn_DATA!H128/ECO!R53))))</f>
        <v>55.161504735853164</v>
      </c>
      <c r="J133" s="74">
        <f>IF($C$3="National Currency",IF(B.Premiums_Bkdn_DATA!I128=0,0,B.Premiums_Bkdn_DATA!I128),IF($C$3="Current Exchange rate",IF(B.Premiums_Bkdn_DATA!I128=0,0,B.Premiums_Bkdn_DATA!I128/ECO!S18),IF($C$3="Constant Exchange rate",IF(B.Premiums_Bkdn_DATA!I128=0,0,B.Premiums_Bkdn_DATA!I128/ECO!S53))))</f>
        <v>56.491506141909426</v>
      </c>
      <c r="K133" s="74">
        <f>IF($C$3="National Currency",IF(B.Premiums_Bkdn_DATA!J128=0,0,B.Premiums_Bkdn_DATA!J128),IF($C$3="Current Exchange rate",IF(B.Premiums_Bkdn_DATA!J128=0,0,B.Premiums_Bkdn_DATA!J128/ECO!T18),IF($C$3="Constant Exchange rate",IF(B.Premiums_Bkdn_DATA!J128=0,0,B.Premiums_Bkdn_DATA!J128/ECO!T53))))</f>
        <v>58.347436503777182</v>
      </c>
      <c r="L133" s="74">
        <f>IF($C$3="National Currency",IF(B.Premiums_Bkdn_DATA!K128=0,0,B.Premiums_Bkdn_DATA!K128),IF($C$3="Current Exchange rate",IF(B.Premiums_Bkdn_DATA!K128=0,0,B.Premiums_Bkdn_DATA!K128/ECO!U18),IF($C$3="Constant Exchange rate",IF(B.Premiums_Bkdn_DATA!K128=0,0,B.Premiums_Bkdn_DATA!K128/ECO!U53))))</f>
        <v>53.8</v>
      </c>
      <c r="M133" s="74">
        <f>IF($C$3="National Currency",IF(B.Premiums_Bkdn_DATA!L128=0,0,B.Premiums_Bkdn_DATA!L128),IF($C$3="Current Exchange rate",IF(B.Premiums_Bkdn_DATA!L128=0,0,B.Premiums_Bkdn_DATA!L128/ECO!V18),IF($C$3="Constant Exchange rate",IF(B.Premiums_Bkdn_DATA!L128=0,0,B.Premiums_Bkdn_DATA!L128/ECO!V53))))</f>
        <v>54.5</v>
      </c>
      <c r="N133" s="74">
        <f>IF($C$3="National Currency",IF(B.Premiums_Bkdn_DATA!M128=0,0,B.Premiums_Bkdn_DATA!M128),IF($C$3="Current Exchange rate",IF(B.Premiums_Bkdn_DATA!M128=0,0,B.Premiums_Bkdn_DATA!M128/ECO!W18),IF($C$3="Constant Exchange rate",IF(B.Premiums_Bkdn_DATA!M128=0,0,B.Premiums_Bkdn_DATA!M128/ECO!W53))))</f>
        <v>59.1</v>
      </c>
      <c r="O133" s="74">
        <f>IF($C$3="National Currency",IF(B.Premiums_Bkdn_DATA!N128=0,0,B.Premiums_Bkdn_DATA!N128),IF($C$3="Current Exchange rate",IF(B.Premiums_Bkdn_DATA!N128=0,0,B.Premiums_Bkdn_DATA!N128/ECO!X18),IF($C$3="Constant Exchange rate",IF(B.Premiums_Bkdn_DATA!N128=0,0,B.Premiums_Bkdn_DATA!N128/ECO!X53))))</f>
        <v>63.1</v>
      </c>
      <c r="P133" s="74">
        <f>IF($C$3="National Currency",IF(B.Premiums_Bkdn_DATA!O128=0,0,B.Premiums_Bkdn_DATA!O128),IF($C$3="Current Exchange rate",IF(B.Premiums_Bkdn_DATA!O128=0,0,B.Premiums_Bkdn_DATA!O128/ECO!Y18),IF($C$3="Constant Exchange rate",IF(B.Premiums_Bkdn_DATA!O128=0,0,B.Premiums_Bkdn_DATA!O128/ECO!Y53))))</f>
        <v>68.2</v>
      </c>
      <c r="Q133" s="48">
        <f t="shared" si="19"/>
        <v>7.4962897938094029E-4</v>
      </c>
      <c r="R133" s="48">
        <f t="shared" si="20"/>
        <v>8.0824088748018941E-2</v>
      </c>
      <c r="S133" s="48">
        <f t="shared" si="21"/>
        <v>0.77376682180851053</v>
      </c>
    </row>
    <row r="134" spans="3:19" ht="15" x14ac:dyDescent="0.25">
      <c r="C134" s="256"/>
      <c r="D134" s="257"/>
      <c r="E134" s="45" t="s">
        <v>9</v>
      </c>
      <c r="F134" s="74">
        <f>IF($C$3="National Currency",IF(B.Premiums_Bkdn_DATA!E129=0,0,B.Premiums_Bkdn_DATA!E129),IF($C$3="Current Exchange rate",IF(B.Premiums_Bkdn_DATA!E129=0,0,B.Premiums_Bkdn_DATA!E129/ECO!O19),IF($C$3="Constant Exchange rate",IF(B.Premiums_Bkdn_DATA!E129=0,0,B.Premiums_Bkdn_DATA!E129/ECO!O54))))</f>
        <v>4933.6531080000004</v>
      </c>
      <c r="G134" s="74">
        <f>IF($C$3="National Currency",IF(B.Premiums_Bkdn_DATA!F129=0,0,B.Premiums_Bkdn_DATA!F129),IF($C$3="Current Exchange rate",IF(B.Premiums_Bkdn_DATA!F129=0,0,B.Premiums_Bkdn_DATA!F129/ECO!P19),IF($C$3="Constant Exchange rate",IF(B.Premiums_Bkdn_DATA!F129=0,0,B.Premiums_Bkdn_DATA!F129/ECO!P54))))</f>
        <v>5480.3940069999999</v>
      </c>
      <c r="H134" s="74">
        <f>IF($C$3="National Currency",IF(B.Premiums_Bkdn_DATA!G129=0,0,B.Premiums_Bkdn_DATA!G129),IF($C$3="Current Exchange rate",IF(B.Premiums_Bkdn_DATA!G129=0,0,B.Premiums_Bkdn_DATA!G129/ECO!Q19),IF($C$3="Constant Exchange rate",IF(B.Premiums_Bkdn_DATA!G129=0,0,B.Premiums_Bkdn_DATA!G129/ECO!Q54))))</f>
        <v>6111.1316368900007</v>
      </c>
      <c r="I134" s="74">
        <f>IF($C$3="National Currency",IF(B.Premiums_Bkdn_DATA!H129=0,0,B.Premiums_Bkdn_DATA!H129),IF($C$3="Current Exchange rate",IF(B.Premiums_Bkdn_DATA!H129=0,0,B.Premiums_Bkdn_DATA!H129/ECO!R19),IF($C$3="Constant Exchange rate",IF(B.Premiums_Bkdn_DATA!H129=0,0,B.Premiums_Bkdn_DATA!H129/ECO!R54))))</f>
        <v>6568.8204425600006</v>
      </c>
      <c r="J134" s="74">
        <f>IF($C$3="National Currency",IF(B.Premiums_Bkdn_DATA!I129=0,0,B.Premiums_Bkdn_DATA!I129),IF($C$3="Current Exchange rate",IF(B.Premiums_Bkdn_DATA!I129=0,0,B.Premiums_Bkdn_DATA!I129/ECO!S19),IF($C$3="Constant Exchange rate",IF(B.Premiums_Bkdn_DATA!I129=0,0,B.Premiums_Bkdn_DATA!I129/ECO!S54))))</f>
        <v>7123.0092014199981</v>
      </c>
      <c r="K134" s="74">
        <f>IF($C$3="National Currency",IF(B.Premiums_Bkdn_DATA!J129=0,0,B.Premiums_Bkdn_DATA!J129),IF($C$3="Current Exchange rate",IF(B.Premiums_Bkdn_DATA!J129=0,0,B.Premiums_Bkdn_DATA!J129/ECO!T19),IF($C$3="Constant Exchange rate",IF(B.Premiums_Bkdn_DATA!J129=0,0,B.Premiums_Bkdn_DATA!J129/ECO!T54))))</f>
        <v>7307.9555223883981</v>
      </c>
      <c r="L134" s="74">
        <f>IF($C$3="National Currency",IF(B.Premiums_Bkdn_DATA!K129=0,0,B.Premiums_Bkdn_DATA!K129),IF($C$3="Current Exchange rate",IF(B.Premiums_Bkdn_DATA!K129=0,0,B.Premiums_Bkdn_DATA!K129/ECO!U19),IF($C$3="Constant Exchange rate",IF(B.Premiums_Bkdn_DATA!K129=0,0,B.Premiums_Bkdn_DATA!K129/ECO!U54))))</f>
        <v>7049.7231403715014</v>
      </c>
      <c r="M134" s="74">
        <f>IF($C$3="National Currency",IF(B.Premiums_Bkdn_DATA!L129=0,0,B.Premiums_Bkdn_DATA!L129),IF($C$3="Current Exchange rate",IF(B.Premiums_Bkdn_DATA!L129=0,0,B.Premiums_Bkdn_DATA!L129/ECO!V19),IF($C$3="Constant Exchange rate",IF(B.Premiums_Bkdn_DATA!L129=0,0,B.Premiums_Bkdn_DATA!L129/ECO!V54))))</f>
        <v>7204.9398533832027</v>
      </c>
      <c r="N134" s="74">
        <f>IF($C$3="National Currency",IF(B.Premiums_Bkdn_DATA!M129=0,0,B.Premiums_Bkdn_DATA!M129),IF($C$3="Current Exchange rate",IF(B.Premiums_Bkdn_DATA!M129=0,0,B.Premiums_Bkdn_DATA!M129/ECO!W19),IF($C$3="Constant Exchange rate",IF(B.Premiums_Bkdn_DATA!M129=0,0,B.Premiums_Bkdn_DATA!M129/ECO!W54))))</f>
        <v>7329.5892530473002</v>
      </c>
      <c r="O134" s="74">
        <f>IF($C$3="National Currency",IF(B.Premiums_Bkdn_DATA!N129=0,0,B.Premiums_Bkdn_DATA!N129),IF($C$3="Current Exchange rate",IF(B.Premiums_Bkdn_DATA!N129=0,0,B.Premiums_Bkdn_DATA!N129/ECO!X19),IF($C$3="Constant Exchange rate",IF(B.Premiums_Bkdn_DATA!N129=0,0,B.Premiums_Bkdn_DATA!N129/ECO!X54))))</f>
        <v>7143.1131209079012</v>
      </c>
      <c r="P134" s="74">
        <f>IF($C$3="National Currency",IF(B.Premiums_Bkdn_DATA!O129=0,0,B.Premiums_Bkdn_DATA!O129),IF($C$3="Current Exchange rate",IF(B.Premiums_Bkdn_DATA!O129=0,0,B.Premiums_Bkdn_DATA!O129/ECO!Y19),IF($C$3="Constant Exchange rate",IF(B.Premiums_Bkdn_DATA!O129=0,0,B.Premiums_Bkdn_DATA!O129/ECO!Y54))))</f>
        <v>7083.2959655051991</v>
      </c>
      <c r="Q134" s="48">
        <f t="shared" si="19"/>
        <v>7.7856949050950072E-2</v>
      </c>
      <c r="R134" s="48">
        <f t="shared" si="20"/>
        <v>-8.3741016543077418E-3</v>
      </c>
      <c r="S134" s="48">
        <f t="shared" si="21"/>
        <v>0.29247932839460877</v>
      </c>
    </row>
    <row r="135" spans="3:19" ht="15" x14ac:dyDescent="0.25">
      <c r="C135" s="256"/>
      <c r="D135" s="257"/>
      <c r="E135" s="45" t="s">
        <v>10</v>
      </c>
      <c r="F135" s="74">
        <f>IF($C$3="National Currency",IF(B.Premiums_Bkdn_DATA!E130=0,0,B.Premiums_Bkdn_DATA!E130),IF($C$3="Current Exchange rate",IF(B.Premiums_Bkdn_DATA!E130=0,0,B.Premiums_Bkdn_DATA!E130/ECO!O20),IF($C$3="Constant Exchange rate",IF(B.Premiums_Bkdn_DATA!E130=0,0,B.Premiums_Bkdn_DATA!E130/ECO!O55))))</f>
        <v>618.66530002000025</v>
      </c>
      <c r="G135" s="74">
        <f>IF($C$3="National Currency",IF(B.Premiums_Bkdn_DATA!F130=0,0,B.Premiums_Bkdn_DATA!F130),IF($C$3="Current Exchange rate",IF(B.Premiums_Bkdn_DATA!F130=0,0,B.Premiums_Bkdn_DATA!F130/ECO!P20),IF($C$3="Constant Exchange rate",IF(B.Premiums_Bkdn_DATA!F130=0,0,B.Premiums_Bkdn_DATA!F130/ECO!P55))))</f>
        <v>655.00409269000011</v>
      </c>
      <c r="H135" s="74">
        <f>IF($C$3="National Currency",IF(B.Premiums_Bkdn_DATA!G130=0,0,B.Premiums_Bkdn_DATA!G130),IF($C$3="Current Exchange rate",IF(B.Premiums_Bkdn_DATA!G130=0,0,B.Premiums_Bkdn_DATA!G130/ECO!Q20),IF($C$3="Constant Exchange rate",IF(B.Premiums_Bkdn_DATA!G130=0,0,B.Premiums_Bkdn_DATA!G130/ECO!Q55))))</f>
        <v>654.18375823999986</v>
      </c>
      <c r="I135" s="74">
        <f>IF($C$3="National Currency",IF(B.Premiums_Bkdn_DATA!H130=0,0,B.Premiums_Bkdn_DATA!H130),IF($C$3="Current Exchange rate",IF(B.Premiums_Bkdn_DATA!H130=0,0,B.Premiums_Bkdn_DATA!H130/ECO!R20),IF($C$3="Constant Exchange rate",IF(B.Premiums_Bkdn_DATA!H130=0,0,B.Premiums_Bkdn_DATA!H130/ECO!R55))))</f>
        <v>685.23159689206955</v>
      </c>
      <c r="J135" s="74">
        <f>IF($C$3="National Currency",IF(B.Premiums_Bkdn_DATA!I130=0,0,B.Premiums_Bkdn_DATA!I130),IF($C$3="Current Exchange rate",IF(B.Premiums_Bkdn_DATA!I130=0,0,B.Premiums_Bkdn_DATA!I130/ECO!S20),IF($C$3="Constant Exchange rate",IF(B.Premiums_Bkdn_DATA!I130=0,0,B.Premiums_Bkdn_DATA!I130/ECO!S55))))</f>
        <v>720.81986137793865</v>
      </c>
      <c r="K135" s="74">
        <f>IF($C$3="National Currency",IF(B.Premiums_Bkdn_DATA!J130=0,0,B.Premiums_Bkdn_DATA!J130),IF($C$3="Current Exchange rate",IF(B.Premiums_Bkdn_DATA!J130=0,0,B.Premiums_Bkdn_DATA!J130/ECO!T20),IF($C$3="Constant Exchange rate",IF(B.Premiums_Bkdn_DATA!J130=0,0,B.Premiums_Bkdn_DATA!J130/ECO!T55))))</f>
        <v>756.93728595375103</v>
      </c>
      <c r="L135" s="74">
        <f>IF($C$3="National Currency",IF(B.Premiums_Bkdn_DATA!K130=0,0,B.Premiums_Bkdn_DATA!K130),IF($C$3="Current Exchange rate",IF(B.Premiums_Bkdn_DATA!K130=0,0,B.Premiums_Bkdn_DATA!K130/ECO!U20),IF($C$3="Constant Exchange rate",IF(B.Premiums_Bkdn_DATA!K130=0,0,B.Premiums_Bkdn_DATA!K130/ECO!U55))))</f>
        <v>802.76342111507847</v>
      </c>
      <c r="M135" s="74">
        <f>IF($C$3="National Currency",IF(B.Premiums_Bkdn_DATA!L130=0,0,B.Premiums_Bkdn_DATA!L130),IF($C$3="Current Exchange rate",IF(B.Premiums_Bkdn_DATA!L130=0,0,B.Premiums_Bkdn_DATA!L130/ECO!V20),IF($C$3="Constant Exchange rate",IF(B.Premiums_Bkdn_DATA!L130=0,0,B.Premiums_Bkdn_DATA!L130/ECO!V55))))</f>
        <v>846.71647346530347</v>
      </c>
      <c r="N135" s="74">
        <f>IF($C$3="National Currency",IF(B.Premiums_Bkdn_DATA!M130=0,0,B.Premiums_Bkdn_DATA!M130),IF($C$3="Current Exchange rate",IF(B.Premiums_Bkdn_DATA!M130=0,0,B.Premiums_Bkdn_DATA!M130/ECO!W20),IF($C$3="Constant Exchange rate",IF(B.Premiums_Bkdn_DATA!M130=0,0,B.Premiums_Bkdn_DATA!M130/ECO!W55))))</f>
        <v>895.51207082999997</v>
      </c>
      <c r="O135" s="74">
        <f>IF($C$3="National Currency",IF(B.Premiums_Bkdn_DATA!N130=0,0,B.Premiums_Bkdn_DATA!N130),IF($C$3="Current Exchange rate",IF(B.Premiums_Bkdn_DATA!N130=0,0,B.Premiums_Bkdn_DATA!N130/ECO!X20),IF($C$3="Constant Exchange rate",IF(B.Premiums_Bkdn_DATA!N130=0,0,B.Premiums_Bkdn_DATA!N130/ECO!X55))))</f>
        <v>953</v>
      </c>
      <c r="P135" s="74">
        <f>IF($C$3="National Currency",IF(B.Premiums_Bkdn_DATA!O130=0,0,B.Premiums_Bkdn_DATA!O130),IF($C$3="Current Exchange rate",IF(B.Premiums_Bkdn_DATA!O130=0,0,B.Premiums_Bkdn_DATA!O130/ECO!Y20),IF($C$3="Constant Exchange rate",IF(B.Premiums_Bkdn_DATA!O130=0,0,B.Premiums_Bkdn_DATA!O130/ECO!Y55))))</f>
        <v>1001</v>
      </c>
      <c r="Q135" s="48">
        <f t="shared" si="19"/>
        <v>1.1002618890913802E-2</v>
      </c>
      <c r="R135" s="48">
        <f t="shared" si="20"/>
        <v>5.0367261280167996E-2</v>
      </c>
      <c r="S135" s="48">
        <f t="shared" si="21"/>
        <v>0.52823472581529751</v>
      </c>
    </row>
    <row r="136" spans="3:19" ht="15" x14ac:dyDescent="0.25">
      <c r="C136" s="256"/>
      <c r="D136" s="257"/>
      <c r="E136" s="45" t="s">
        <v>11</v>
      </c>
      <c r="F136" s="74">
        <f>IF($C$3="National Currency",IF(B.Premiums_Bkdn_DATA!E131=0,0,B.Premiums_Bkdn_DATA!E131),IF($C$3="Current Exchange rate",IF(B.Premiums_Bkdn_DATA!E131=0,0,B.Premiums_Bkdn_DATA!E131/ECO!O21),IF($C$3="Constant Exchange rate",IF(B.Premiums_Bkdn_DATA!E131=0,0,B.Premiums_Bkdn_DATA!E131/ECO!O56))))</f>
        <v>12018.537899543378</v>
      </c>
      <c r="G136" s="74">
        <f>IF($C$3="National Currency",IF(B.Premiums_Bkdn_DATA!F131=0,0,B.Premiums_Bkdn_DATA!F131),IF($C$3="Current Exchange rate",IF(B.Premiums_Bkdn_DATA!F131=0,0,B.Premiums_Bkdn_DATA!F131/ECO!P21),IF($C$3="Constant Exchange rate",IF(B.Premiums_Bkdn_DATA!F131=0,0,B.Premiums_Bkdn_DATA!F131/ECO!P56))))</f>
        <v>12254.850684931509</v>
      </c>
      <c r="H136" s="74">
        <f>IF($C$3="National Currency",IF(B.Premiums_Bkdn_DATA!G131=0,0,B.Premiums_Bkdn_DATA!G131),IF($C$3="Current Exchange rate",IF(B.Premiums_Bkdn_DATA!G131=0,0,B.Premiums_Bkdn_DATA!G131/ECO!Q21),IF($C$3="Constant Exchange rate",IF(B.Premiums_Bkdn_DATA!G131=0,0,B.Premiums_Bkdn_DATA!G131/ECO!Q56))))</f>
        <v>12322.865753424659</v>
      </c>
      <c r="I136" s="74">
        <f>IF($C$3="National Currency",IF(B.Premiums_Bkdn_DATA!H131=0,0,B.Premiums_Bkdn_DATA!H131),IF($C$3="Current Exchange rate",IF(B.Premiums_Bkdn_DATA!H131=0,0,B.Premiums_Bkdn_DATA!H131/ECO!R21),IF($C$3="Constant Exchange rate",IF(B.Premiums_Bkdn_DATA!H131=0,0,B.Premiums_Bkdn_DATA!H131/ECO!R56))))</f>
        <v>12759.722374429224</v>
      </c>
      <c r="J136" s="74">
        <f>IF($C$3="National Currency",IF(B.Premiums_Bkdn_DATA!I131=0,0,B.Premiums_Bkdn_DATA!I131),IF($C$3="Current Exchange rate",IF(B.Premiums_Bkdn_DATA!I131=0,0,B.Premiums_Bkdn_DATA!I131/ECO!S21),IF($C$3="Constant Exchange rate",IF(B.Premiums_Bkdn_DATA!I131=0,0,B.Premiums_Bkdn_DATA!I131/ECO!S56))))</f>
        <v>13250.613242009131</v>
      </c>
      <c r="K136" s="74">
        <f>IF($C$3="National Currency",IF(B.Premiums_Bkdn_DATA!J131=0,0,B.Premiums_Bkdn_DATA!J131),IF($C$3="Current Exchange rate",IF(B.Premiums_Bkdn_DATA!J131=0,0,B.Premiums_Bkdn_DATA!J131/ECO!T21),IF($C$3="Constant Exchange rate",IF(B.Premiums_Bkdn_DATA!J131=0,0,B.Premiums_Bkdn_DATA!J131/ECO!T56))))</f>
        <v>13588.731050228311</v>
      </c>
      <c r="L136" s="74">
        <f>IF($C$3="National Currency",IF(B.Premiums_Bkdn_DATA!K131=0,0,B.Premiums_Bkdn_DATA!K131),IF($C$3="Current Exchange rate",IF(B.Premiums_Bkdn_DATA!K131=0,0,B.Premiums_Bkdn_DATA!K131/ECO!U21),IF($C$3="Constant Exchange rate",IF(B.Premiums_Bkdn_DATA!K131=0,0,B.Premiums_Bkdn_DATA!K131/ECO!U56))))</f>
        <v>14060.088584474885</v>
      </c>
      <c r="M136" s="74">
        <f>IF($C$3="National Currency",IF(B.Premiums_Bkdn_DATA!L131=0,0,B.Premiums_Bkdn_DATA!L131),IF($C$3="Current Exchange rate",IF(B.Premiums_Bkdn_DATA!L131=0,0,B.Premiums_Bkdn_DATA!L131/ECO!V21),IF($C$3="Constant Exchange rate",IF(B.Premiums_Bkdn_DATA!L131=0,0,B.Premiums_Bkdn_DATA!L131/ECO!V56))))</f>
        <v>14796.296347031963</v>
      </c>
      <c r="N136" s="74">
        <f>IF($C$3="National Currency",IF(B.Premiums_Bkdn_DATA!M131=0,0,B.Premiums_Bkdn_DATA!M131),IF($C$3="Current Exchange rate",IF(B.Premiums_Bkdn_DATA!M131=0,0,B.Premiums_Bkdn_DATA!M131/ECO!W21),IF($C$3="Constant Exchange rate",IF(B.Premiums_Bkdn_DATA!M131=0,0,B.Premiums_Bkdn_DATA!M131/ECO!W56))))</f>
        <v>15464.591780821916</v>
      </c>
      <c r="O136" s="74">
        <f>IF($C$3="National Currency",IF(B.Premiums_Bkdn_DATA!N131=0,0,B.Premiums_Bkdn_DATA!N131),IF($C$3="Current Exchange rate",IF(B.Premiums_Bkdn_DATA!N131=0,0,B.Premiums_Bkdn_DATA!N131/ECO!X21),IF($C$3="Constant Exchange rate",IF(B.Premiums_Bkdn_DATA!N131=0,0,B.Premiums_Bkdn_DATA!N131/ECO!X56))))</f>
        <v>15800</v>
      </c>
      <c r="P136" s="74">
        <f>IF($C$3="National Currency",IF(B.Premiums_Bkdn_DATA!O131=0,0,B.Premiums_Bkdn_DATA!O131),IF($C$3="Current Exchange rate",IF(B.Premiums_Bkdn_DATA!O131=0,0,B.Premiums_Bkdn_DATA!O131/ECO!Y21),IF($C$3="Constant Exchange rate",IF(B.Premiums_Bkdn_DATA!O131=0,0,B.Premiums_Bkdn_DATA!O131/ECO!Y56))))</f>
        <v>16400</v>
      </c>
      <c r="Q136" s="48">
        <f t="shared" si="19"/>
        <v>0.18026268712386248</v>
      </c>
      <c r="R136" s="48">
        <f t="shared" si="20"/>
        <v>3.7974683544303778E-2</v>
      </c>
      <c r="S136" s="48">
        <f t="shared" si="21"/>
        <v>0.33824559936624454</v>
      </c>
    </row>
    <row r="137" spans="3:19" ht="15" x14ac:dyDescent="0.25">
      <c r="C137" s="256"/>
      <c r="D137" s="257"/>
      <c r="E137" s="45" t="s">
        <v>12</v>
      </c>
      <c r="F137" s="74">
        <f>IF($C$3="National Currency",IF(B.Premiums_Bkdn_DATA!E132=0,0,B.Premiums_Bkdn_DATA!E132),IF($C$3="Current Exchange rate",IF(B.Premiums_Bkdn_DATA!E132=0,0,B.Premiums_Bkdn_DATA!E132/ECO!O22),IF($C$3="Constant Exchange rate",IF(B.Premiums_Bkdn_DATA!E132=0,0,B.Premiums_Bkdn_DATA!E132/ECO!O57))))</f>
        <v>422</v>
      </c>
      <c r="G137" s="74">
        <f>IF($C$3="National Currency",IF(B.Premiums_Bkdn_DATA!F132=0,0,B.Premiums_Bkdn_DATA!F132),IF($C$3="Current Exchange rate",IF(B.Premiums_Bkdn_DATA!F132=0,0,B.Premiums_Bkdn_DATA!F132/ECO!P22),IF($C$3="Constant Exchange rate",IF(B.Premiums_Bkdn_DATA!F132=0,0,B.Premiums_Bkdn_DATA!F132/ECO!P57))))</f>
        <v>430</v>
      </c>
      <c r="H137" s="74">
        <f>IF($C$3="National Currency",IF(B.Premiums_Bkdn_DATA!G132=0,0,B.Premiums_Bkdn_DATA!G132),IF($C$3="Current Exchange rate",IF(B.Premiums_Bkdn_DATA!G132=0,0,B.Premiums_Bkdn_DATA!G132/ECO!Q22),IF($C$3="Constant Exchange rate",IF(B.Premiums_Bkdn_DATA!G132=0,0,B.Premiums_Bkdn_DATA!G132/ECO!Q57))))</f>
        <v>463</v>
      </c>
      <c r="I137" s="74">
        <f>IF($C$3="National Currency",IF(B.Premiums_Bkdn_DATA!H132=0,0,B.Premiums_Bkdn_DATA!H132),IF($C$3="Current Exchange rate",IF(B.Premiums_Bkdn_DATA!H132=0,0,B.Premiums_Bkdn_DATA!H132/ECO!R22),IF($C$3="Constant Exchange rate",IF(B.Premiums_Bkdn_DATA!H132=0,0,B.Premiums_Bkdn_DATA!H132/ECO!R57))))</f>
        <v>540</v>
      </c>
      <c r="J137" s="74">
        <f>IF($C$3="National Currency",IF(B.Premiums_Bkdn_DATA!I132=0,0,B.Premiums_Bkdn_DATA!I132),IF($C$3="Current Exchange rate",IF(B.Premiums_Bkdn_DATA!I132=0,0,B.Premiums_Bkdn_DATA!I132/ECO!S22),IF($C$3="Constant Exchange rate",IF(B.Premiums_Bkdn_DATA!I132=0,0,B.Premiums_Bkdn_DATA!I132/ECO!S57))))</f>
        <v>561</v>
      </c>
      <c r="K137" s="74">
        <f>IF($C$3="National Currency",IF(B.Premiums_Bkdn_DATA!J132=0,0,B.Premiums_Bkdn_DATA!J132),IF($C$3="Current Exchange rate",IF(B.Premiums_Bkdn_DATA!J132=0,0,B.Premiums_Bkdn_DATA!J132/ECO!T22),IF($C$3="Constant Exchange rate",IF(B.Premiums_Bkdn_DATA!J132=0,0,B.Premiums_Bkdn_DATA!J132/ECO!T57))))</f>
        <v>595</v>
      </c>
      <c r="L137" s="74">
        <f>IF($C$3="National Currency",IF(B.Premiums_Bkdn_DATA!K132=0,0,B.Premiums_Bkdn_DATA!K132),IF($C$3="Current Exchange rate",IF(B.Premiums_Bkdn_DATA!K132=0,0,B.Premiums_Bkdn_DATA!K132/ECO!U22),IF($C$3="Constant Exchange rate",IF(B.Premiums_Bkdn_DATA!K132=0,0,B.Premiums_Bkdn_DATA!K132/ECO!U57))))</f>
        <v>594</v>
      </c>
      <c r="M137" s="74">
        <f>IF($C$3="National Currency",IF(B.Premiums_Bkdn_DATA!L132=0,0,B.Premiums_Bkdn_DATA!L132),IF($C$3="Current Exchange rate",IF(B.Premiums_Bkdn_DATA!L132=0,0,B.Premiums_Bkdn_DATA!L132/ECO!V22),IF($C$3="Constant Exchange rate",IF(B.Premiums_Bkdn_DATA!L132=0,0,B.Premiums_Bkdn_DATA!L132/ECO!V57))))</f>
        <v>547</v>
      </c>
      <c r="N137" s="74">
        <f>IF($C$3="National Currency",IF(B.Premiums_Bkdn_DATA!M132=0,0,B.Premiums_Bkdn_DATA!M132),IF($C$3="Current Exchange rate",IF(B.Premiums_Bkdn_DATA!M132=0,0,B.Premiums_Bkdn_DATA!M132/ECO!W22),IF($C$3="Constant Exchange rate",IF(B.Premiums_Bkdn_DATA!M132=0,0,B.Premiums_Bkdn_DATA!M132/ECO!W57))))</f>
        <v>518</v>
      </c>
      <c r="O137" s="74">
        <f>IF($C$3="National Currency",IF(B.Premiums_Bkdn_DATA!N132=0,0,B.Premiums_Bkdn_DATA!N132),IF($C$3="Current Exchange rate",IF(B.Premiums_Bkdn_DATA!N132=0,0,B.Premiums_Bkdn_DATA!N132/ECO!X22),IF($C$3="Constant Exchange rate",IF(B.Premiums_Bkdn_DATA!N132=0,0,B.Premiums_Bkdn_DATA!N132/ECO!X57))))</f>
        <v>489</v>
      </c>
      <c r="P137" s="74">
        <f>IF($C$3="National Currency",IF(B.Premiums_Bkdn_DATA!O132=0,0,B.Premiums_Bkdn_DATA!O132),IF($C$3="Current Exchange rate",IF(B.Premiums_Bkdn_DATA!O132=0,0,B.Premiums_Bkdn_DATA!O132/ECO!Y22),IF($C$3="Constant Exchange rate",IF(B.Premiums_Bkdn_DATA!O132=0,0,B.Premiums_Bkdn_DATA!O132/ECO!Y57))))</f>
        <v>455</v>
      </c>
      <c r="Q137" s="48">
        <f t="shared" si="19"/>
        <v>5.0011904049608183E-3</v>
      </c>
      <c r="R137" s="48">
        <f t="shared" si="20"/>
        <v>-6.9529652351738247E-2</v>
      </c>
      <c r="S137" s="48">
        <f t="shared" si="21"/>
        <v>5.8139534883721034E-2</v>
      </c>
    </row>
    <row r="138" spans="3:19" ht="15" x14ac:dyDescent="0.25">
      <c r="C138" s="256"/>
      <c r="D138" s="257"/>
      <c r="E138" s="45" t="s">
        <v>13</v>
      </c>
      <c r="F138" s="74">
        <f>IF($C$3="National Currency",IF(B.Premiums_Bkdn_DATA!E133=0,0,B.Premiums_Bkdn_DATA!E133),IF($C$3="Current Exchange rate",IF(B.Premiums_Bkdn_DATA!E133=0,0,B.Premiums_Bkdn_DATA!E133/ECO!O23),IF($C$3="Constant Exchange rate",IF(B.Premiums_Bkdn_DATA!E133=0,0,B.Premiums_Bkdn_DATA!E133/ECO!O58))))</f>
        <v>133.45521023765997</v>
      </c>
      <c r="G138" s="74">
        <f>IF($C$3="National Currency",IF(B.Premiums_Bkdn_DATA!F133=0,0,B.Premiums_Bkdn_DATA!F133),IF($C$3="Current Exchange rate",IF(B.Premiums_Bkdn_DATA!F133=0,0,B.Premiums_Bkdn_DATA!F133/ECO!P23),IF($C$3="Constant Exchange rate",IF(B.Premiums_Bkdn_DATA!F133=0,0,B.Premiums_Bkdn_DATA!F133/ECO!P58))))</f>
        <v>135.9362757900235</v>
      </c>
      <c r="H138" s="74">
        <f>IF($C$3="National Currency",IF(B.Premiums_Bkdn_DATA!G133=0,0,B.Premiums_Bkdn_DATA!G133),IF($C$3="Current Exchange rate",IF(B.Premiums_Bkdn_DATA!G133=0,0,B.Premiums_Bkdn_DATA!G133/ECO!Q23),IF($C$3="Constant Exchange rate",IF(B.Premiums_Bkdn_DATA!G133=0,0,B.Premiums_Bkdn_DATA!G133/ECO!Q58))))</f>
        <v>150.4309219117263</v>
      </c>
      <c r="I138" s="74">
        <f>IF($C$3="National Currency",IF(B.Premiums_Bkdn_DATA!H133=0,0,B.Premiums_Bkdn_DATA!H133),IF($C$3="Current Exchange rate",IF(B.Premiums_Bkdn_DATA!H133=0,0,B.Premiums_Bkdn_DATA!H133/ECO!R23),IF($C$3="Constant Exchange rate",IF(B.Premiums_Bkdn_DATA!H133=0,0,B.Premiums_Bkdn_DATA!H133/ECO!R58))))</f>
        <v>159.96343692870201</v>
      </c>
      <c r="J138" s="74">
        <f>IF($C$3="National Currency",IF(B.Premiums_Bkdn_DATA!I133=0,0,B.Premiums_Bkdn_DATA!I133),IF($C$3="Current Exchange rate",IF(B.Premiums_Bkdn_DATA!I133=0,0,B.Premiums_Bkdn_DATA!I133/ECO!S23),IF($C$3="Constant Exchange rate",IF(B.Premiums_Bkdn_DATA!I133=0,0,B.Premiums_Bkdn_DATA!I133/ECO!S58))))</f>
        <v>176.0250718203186</v>
      </c>
      <c r="K138" s="74">
        <f>IF($C$3="National Currency",IF(B.Premiums_Bkdn_DATA!J133=0,0,B.Premiums_Bkdn_DATA!J133),IF($C$3="Current Exchange rate",IF(B.Premiums_Bkdn_DATA!J133=0,0,B.Premiums_Bkdn_DATA!J133/ECO!T23),IF($C$3="Constant Exchange rate",IF(B.Premiums_Bkdn_DATA!J133=0,0,B.Premiums_Bkdn_DATA!J133/ECO!T58))))</f>
        <v>177.33089579524679</v>
      </c>
      <c r="L138" s="74">
        <f>IF($C$3="National Currency",IF(B.Premiums_Bkdn_DATA!K133=0,0,B.Premiums_Bkdn_DATA!K133),IF($C$3="Current Exchange rate",IF(B.Premiums_Bkdn_DATA!K133=0,0,B.Premiums_Bkdn_DATA!K133/ECO!U23),IF($C$3="Constant Exchange rate",IF(B.Premiums_Bkdn_DATA!K133=0,0,B.Premiums_Bkdn_DATA!K133/ECO!U58))))</f>
        <v>174.58866544789763</v>
      </c>
      <c r="M138" s="74">
        <f>IF($C$3="National Currency",IF(B.Premiums_Bkdn_DATA!L133=0,0,B.Premiums_Bkdn_DATA!L133),IF($C$3="Current Exchange rate",IF(B.Premiums_Bkdn_DATA!L133=0,0,B.Premiums_Bkdn_DATA!L133/ECO!V23),IF($C$3="Constant Exchange rate",IF(B.Premiums_Bkdn_DATA!L133=0,0,B.Premiums_Bkdn_DATA!L133/ECO!V58))))</f>
        <v>172.49934708801254</v>
      </c>
      <c r="N138" s="74">
        <f>IF($C$3="National Currency",IF(B.Premiums_Bkdn_DATA!M133=0,0,B.Premiums_Bkdn_DATA!M133),IF($C$3="Current Exchange rate",IF(B.Premiums_Bkdn_DATA!M133=0,0,B.Premiums_Bkdn_DATA!M133/ECO!W23),IF($C$3="Constant Exchange rate",IF(B.Premiums_Bkdn_DATA!M133=0,0,B.Premiums_Bkdn_DATA!M133/ECO!W58))))</f>
        <v>169.10420475319927</v>
      </c>
      <c r="O138" s="74">
        <f>IF($C$3="National Currency",IF(B.Premiums_Bkdn_DATA!N133=0,0,B.Premiums_Bkdn_DATA!N133),IF($C$3="Current Exchange rate",IF(B.Premiums_Bkdn_DATA!N133=0,0,B.Premiums_Bkdn_DATA!N133/ECO!X23),IF($C$3="Constant Exchange rate",IF(B.Premiums_Bkdn_DATA!N133=0,0,B.Premiums_Bkdn_DATA!N133/ECO!X58))))</f>
        <v>163.4891616610081</v>
      </c>
      <c r="P138" s="74">
        <f>IF($C$3="National Currency",IF(B.Premiums_Bkdn_DATA!O133=0,0,B.Premiums_Bkdn_DATA!O133),IF($C$3="Current Exchange rate",IF(B.Premiums_Bkdn_DATA!O133=0,0,B.Premiums_Bkdn_DATA!O133/ECO!Y23),IF($C$3="Constant Exchange rate",IF(B.Premiums_Bkdn_DATA!O133=0,0,B.Premiums_Bkdn_DATA!O133/ECO!Y58))))</f>
        <v>149.25568033429093</v>
      </c>
      <c r="Q138" s="48">
        <f t="shared" si="19"/>
        <v>1.6405628052170438E-3</v>
      </c>
      <c r="R138" s="48">
        <f t="shared" si="20"/>
        <v>-8.7060702875399465E-2</v>
      </c>
      <c r="S138" s="48">
        <f t="shared" si="21"/>
        <v>9.7982708933717522E-2</v>
      </c>
    </row>
    <row r="139" spans="3:19" ht="15" x14ac:dyDescent="0.25">
      <c r="C139" s="256"/>
      <c r="D139" s="257"/>
      <c r="E139" s="45" t="s">
        <v>14</v>
      </c>
      <c r="F139" s="74">
        <f>IF($C$3="National Currency",IF(B.Premiums_Bkdn_DATA!E134=0,0,B.Premiums_Bkdn_DATA!E134),IF($C$3="Current Exchange rate",IF(B.Premiums_Bkdn_DATA!E134=0,0,B.Premiums_Bkdn_DATA!E134/ECO!O24),IF($C$3="Constant Exchange rate",IF(B.Premiums_Bkdn_DATA!E134=0,0,B.Premiums_Bkdn_DATA!E134/ECO!O59))))</f>
        <v>334.61050896875196</v>
      </c>
      <c r="G139" s="74">
        <f>IF($C$3="National Currency",IF(B.Premiums_Bkdn_DATA!F134=0,0,B.Premiums_Bkdn_DATA!F134),IF($C$3="Current Exchange rate",IF(B.Premiums_Bkdn_DATA!F134=0,0,B.Premiums_Bkdn_DATA!F134/ECO!P24),IF($C$3="Constant Exchange rate",IF(B.Premiums_Bkdn_DATA!F134=0,0,B.Premiums_Bkdn_DATA!F134/ECO!P59))))</f>
        <v>359.45680420865813</v>
      </c>
      <c r="H139" s="74">
        <f>IF($C$3="National Currency",IF(B.Premiums_Bkdn_DATA!G134=0,0,B.Premiums_Bkdn_DATA!G134),IF($C$3="Current Exchange rate",IF(B.Premiums_Bkdn_DATA!G134=0,0,B.Premiums_Bkdn_DATA!G134/ECO!Q24),IF($C$3="Constant Exchange rate",IF(B.Premiums_Bkdn_DATA!G134=0,0,B.Premiums_Bkdn_DATA!G134/ECO!Q59))))</f>
        <v>381.81530075426252</v>
      </c>
      <c r="I139" s="74">
        <f>IF($C$3="National Currency",IF(B.Premiums_Bkdn_DATA!H134=0,0,B.Premiums_Bkdn_DATA!H134),IF($C$3="Current Exchange rate",IF(B.Premiums_Bkdn_DATA!H134=0,0,B.Premiums_Bkdn_DATA!H134/ECO!R24),IF($C$3="Constant Exchange rate",IF(B.Premiums_Bkdn_DATA!H134=0,0,B.Premiums_Bkdn_DATA!H134/ECO!R59))))</f>
        <v>412.9904291056601</v>
      </c>
      <c r="J139" s="74">
        <f>IF($C$3="National Currency",IF(B.Premiums_Bkdn_DATA!I134=0,0,B.Premiums_Bkdn_DATA!I134),IF($C$3="Current Exchange rate",IF(B.Premiums_Bkdn_DATA!I134=0,0,B.Premiums_Bkdn_DATA!I134/ECO!S24),IF($C$3="Constant Exchange rate",IF(B.Premiums_Bkdn_DATA!I134=0,0,B.Premiums_Bkdn_DATA!I134/ECO!S59))))</f>
        <v>445.27476706598208</v>
      </c>
      <c r="K139" s="74">
        <f>IF($C$3="National Currency",IF(B.Premiums_Bkdn_DATA!J134=0,0,B.Premiums_Bkdn_DATA!J134),IF($C$3="Current Exchange rate",IF(B.Premiums_Bkdn_DATA!J134=0,0,B.Premiums_Bkdn_DATA!J134/ECO!T24),IF($C$3="Constant Exchange rate",IF(B.Premiums_Bkdn_DATA!J134=0,0,B.Premiums_Bkdn_DATA!J134/ECO!T59))))</f>
        <v>456.48095328642961</v>
      </c>
      <c r="L139" s="74">
        <f>IF($C$3="National Currency",IF(B.Premiums_Bkdn_DATA!K134=0,0,B.Premiums_Bkdn_DATA!K134),IF($C$3="Current Exchange rate",IF(B.Premiums_Bkdn_DATA!K134=0,0,B.Premiums_Bkdn_DATA!K134/ECO!U24),IF($C$3="Constant Exchange rate",IF(B.Premiums_Bkdn_DATA!K134=0,0,B.Premiums_Bkdn_DATA!K134/ECO!U59))))</f>
        <v>463.59574063510172</v>
      </c>
      <c r="M139" s="74">
        <f>IF($C$3="National Currency",IF(B.Premiums_Bkdn_DATA!L134=0,0,B.Premiums_Bkdn_DATA!L134),IF($C$3="Current Exchange rate",IF(B.Premiums_Bkdn_DATA!L134=0,0,B.Premiums_Bkdn_DATA!L134/ECO!V24),IF($C$3="Constant Exchange rate",IF(B.Premiums_Bkdn_DATA!L134=0,0,B.Premiums_Bkdn_DATA!L134/ECO!V59))))</f>
        <v>481.85016162768585</v>
      </c>
      <c r="N139" s="74">
        <f>IF($C$3="National Currency",IF(B.Premiums_Bkdn_DATA!M134=0,0,B.Premiums_Bkdn_DATA!M134),IF($C$3="Current Exchange rate",IF(B.Premiums_Bkdn_DATA!M134=0,0,B.Premiums_Bkdn_DATA!M134/ECO!W24),IF($C$3="Constant Exchange rate",IF(B.Premiums_Bkdn_DATA!M134=0,0,B.Premiums_Bkdn_DATA!M134/ECO!W59))))</f>
        <v>497.74355073841667</v>
      </c>
      <c r="O139" s="74">
        <f>IF($C$3="National Currency",IF(B.Premiums_Bkdn_DATA!N134=0,0,B.Premiums_Bkdn_DATA!N134),IF($C$3="Current Exchange rate",IF(B.Premiums_Bkdn_DATA!N134=0,0,B.Premiums_Bkdn_DATA!N134/ECO!X24),IF($C$3="Constant Exchange rate",IF(B.Premiums_Bkdn_DATA!N134=0,0,B.Premiums_Bkdn_DATA!N134/ECO!X59))))</f>
        <v>518.96748431260687</v>
      </c>
      <c r="P139" s="74">
        <f>IF($C$3="National Currency",IF(B.Premiums_Bkdn_DATA!O134=0,0,B.Premiums_Bkdn_DATA!O134),IF($C$3="Current Exchange rate",IF(B.Premiums_Bkdn_DATA!O134=0,0,B.Premiums_Bkdn_DATA!O134/ECO!Y24),IF($C$3="Constant Exchange rate",IF(B.Premiums_Bkdn_DATA!O134=0,0,B.Premiums_Bkdn_DATA!O134/ECO!Y59))))</f>
        <v>515.6810546998795</v>
      </c>
      <c r="Q139" s="48">
        <f t="shared" si="19"/>
        <v>5.6681739401870605E-3</v>
      </c>
      <c r="R139" s="48">
        <f t="shared" si="20"/>
        <v>-6.3326310647002781E-3</v>
      </c>
      <c r="S139" s="48">
        <f t="shared" si="21"/>
        <v>0.43461202754291461</v>
      </c>
    </row>
    <row r="140" spans="3:19" ht="15" x14ac:dyDescent="0.25">
      <c r="C140" s="256"/>
      <c r="D140" s="257"/>
      <c r="E140" s="45" t="s">
        <v>15</v>
      </c>
      <c r="F140" s="74">
        <f>IF($C$3="National Currency",IF(B.Premiums_Bkdn_DATA!E135=0,0,B.Premiums_Bkdn_DATA!E135),IF($C$3="Current Exchange rate",IF(B.Premiums_Bkdn_DATA!E135=0,0,B.Premiums_Bkdn_DATA!E135/ECO!O25),IF($C$3="Constant Exchange rate",IF(B.Premiums_Bkdn_DATA!E135=0,0,B.Premiums_Bkdn_DATA!E135/ECO!O60))))</f>
        <v>1117</v>
      </c>
      <c r="G140" s="74">
        <f>IF($C$3="National Currency",IF(B.Premiums_Bkdn_DATA!F135=0,0,B.Premiums_Bkdn_DATA!F135),IF($C$3="Current Exchange rate",IF(B.Premiums_Bkdn_DATA!F135=0,0,B.Premiums_Bkdn_DATA!F135/ECO!P25),IF($C$3="Constant Exchange rate",IF(B.Premiums_Bkdn_DATA!F135=0,0,B.Premiums_Bkdn_DATA!F135/ECO!P60))))</f>
        <v>1071</v>
      </c>
      <c r="H140" s="74">
        <f>IF($C$3="National Currency",IF(B.Premiums_Bkdn_DATA!G135=0,0,B.Premiums_Bkdn_DATA!G135),IF($C$3="Current Exchange rate",IF(B.Premiums_Bkdn_DATA!G135=0,0,B.Premiums_Bkdn_DATA!G135/ECO!Q25),IF($C$3="Constant Exchange rate",IF(B.Premiums_Bkdn_DATA!G135=0,0,B.Premiums_Bkdn_DATA!G135/ECO!Q60))))</f>
        <v>1030</v>
      </c>
      <c r="I140" s="74">
        <f>IF($C$3="National Currency",IF(B.Premiums_Bkdn_DATA!H135=0,0,B.Premiums_Bkdn_DATA!H135),IF($C$3="Current Exchange rate",IF(B.Premiums_Bkdn_DATA!H135=0,0,B.Premiums_Bkdn_DATA!H135/ECO!R25),IF($C$3="Constant Exchange rate",IF(B.Premiums_Bkdn_DATA!H135=0,0,B.Premiums_Bkdn_DATA!H135/ECO!R60))))</f>
        <v>1021</v>
      </c>
      <c r="J140" s="74">
        <f>IF($C$3="National Currency",IF(B.Premiums_Bkdn_DATA!I135=0,0,B.Premiums_Bkdn_DATA!I135),IF($C$3="Current Exchange rate",IF(B.Premiums_Bkdn_DATA!I135=0,0,B.Premiums_Bkdn_DATA!I135/ECO!S25),IF($C$3="Constant Exchange rate",IF(B.Premiums_Bkdn_DATA!I135=0,0,B.Premiums_Bkdn_DATA!I135/ECO!S60))))</f>
        <v>978</v>
      </c>
      <c r="K140" s="74">
        <f>IF($C$3="National Currency",IF(B.Premiums_Bkdn_DATA!J135=0,0,B.Premiums_Bkdn_DATA!J135),IF($C$3="Current Exchange rate",IF(B.Premiums_Bkdn_DATA!J135=0,0,B.Premiums_Bkdn_DATA!J135/ECO!T25),IF($C$3="Constant Exchange rate",IF(B.Premiums_Bkdn_DATA!J135=0,0,B.Premiums_Bkdn_DATA!J135/ECO!T60))))</f>
        <v>945</v>
      </c>
      <c r="L140" s="74">
        <f>IF($C$3="National Currency",IF(B.Premiums_Bkdn_DATA!K135=0,0,B.Premiums_Bkdn_DATA!K135),IF($C$3="Current Exchange rate",IF(B.Premiums_Bkdn_DATA!K135=0,0,B.Premiums_Bkdn_DATA!K135/ECO!U25),IF($C$3="Constant Exchange rate",IF(B.Premiums_Bkdn_DATA!K135=0,0,B.Premiums_Bkdn_DATA!K135/ECO!U60))))</f>
        <v>971</v>
      </c>
      <c r="M140" s="74">
        <f>IF($C$3="National Currency",IF(B.Premiums_Bkdn_DATA!L135=0,0,B.Premiums_Bkdn_DATA!L135),IF($C$3="Current Exchange rate",IF(B.Premiums_Bkdn_DATA!L135=0,0,B.Premiums_Bkdn_DATA!L135/ECO!V25),IF($C$3="Constant Exchange rate",IF(B.Premiums_Bkdn_DATA!L135=0,0,B.Premiums_Bkdn_DATA!L135/ECO!V60))))</f>
        <v>949</v>
      </c>
      <c r="N140" s="74">
        <f>IF($C$3="National Currency",IF(B.Premiums_Bkdn_DATA!M135=0,0,B.Premiums_Bkdn_DATA!M135),IF($C$3="Current Exchange rate",IF(B.Premiums_Bkdn_DATA!M135=0,0,B.Premiums_Bkdn_DATA!M135/ECO!W25),IF($C$3="Constant Exchange rate",IF(B.Premiums_Bkdn_DATA!M135=0,0,B.Premiums_Bkdn_DATA!M135/ECO!W60))))</f>
        <v>905</v>
      </c>
      <c r="O140" s="74">
        <f>IF($C$3="National Currency",IF(B.Premiums_Bkdn_DATA!N135=0,0,B.Premiums_Bkdn_DATA!N135),IF($C$3="Current Exchange rate",IF(B.Premiums_Bkdn_DATA!N135=0,0,B.Premiums_Bkdn_DATA!N135/ECO!X25),IF($C$3="Constant Exchange rate",IF(B.Premiums_Bkdn_DATA!N135=0,0,B.Premiums_Bkdn_DATA!N135/ECO!X60))))</f>
        <v>837</v>
      </c>
      <c r="P140" s="74">
        <f>IF($C$3="National Currency",IF(B.Premiums_Bkdn_DATA!O135=0,0,B.Premiums_Bkdn_DATA!O135),IF($C$3="Current Exchange rate",IF(B.Premiums_Bkdn_DATA!O135=0,0,B.Premiums_Bkdn_DATA!O135/ECO!Y25),IF($C$3="Constant Exchange rate",IF(B.Premiums_Bkdn_DATA!O135=0,0,B.Premiums_Bkdn_DATA!O135/ECO!Y60))))</f>
        <v>831</v>
      </c>
      <c r="Q140" s="48">
        <f t="shared" si="19"/>
        <v>9.1340422560932753E-3</v>
      </c>
      <c r="R140" s="48">
        <f t="shared" si="20"/>
        <v>-7.1684587813619638E-3</v>
      </c>
      <c r="S140" s="48">
        <f t="shared" si="21"/>
        <v>-0.22408963585434172</v>
      </c>
    </row>
    <row r="141" spans="3:19" ht="15" x14ac:dyDescent="0.25">
      <c r="C141" s="256"/>
      <c r="D141" s="257"/>
      <c r="E141" s="45" t="s">
        <v>16</v>
      </c>
      <c r="F141" s="74">
        <f>IF($C$3="National Currency",IF(B.Premiums_Bkdn_DATA!E136=0,0,B.Premiums_Bkdn_DATA!E136),IF($C$3="Current Exchange rate",IF(B.Premiums_Bkdn_DATA!E136=0,0,B.Premiums_Bkdn_DATA!E136/ECO!O26),IF($C$3="Constant Exchange rate",IF(B.Premiums_Bkdn_DATA!E136=0,0,B.Premiums_Bkdn_DATA!E136/ECO!O61))))</f>
        <v>33.411214953271028</v>
      </c>
      <c r="G141" s="74">
        <f>IF($C$3="National Currency",IF(B.Premiums_Bkdn_DATA!F136=0,0,B.Premiums_Bkdn_DATA!F136),IF($C$3="Current Exchange rate",IF(B.Premiums_Bkdn_DATA!F136=0,0,B.Premiums_Bkdn_DATA!F136/ECO!P26),IF($C$3="Constant Exchange rate",IF(B.Premiums_Bkdn_DATA!F136=0,0,B.Premiums_Bkdn_DATA!F136/ECO!P61))))</f>
        <v>36.558930425752855</v>
      </c>
      <c r="H141" s="74">
        <f>IF($C$3="National Currency",IF(B.Premiums_Bkdn_DATA!G136=0,0,B.Premiums_Bkdn_DATA!G136),IF($C$3="Current Exchange rate",IF(B.Premiums_Bkdn_DATA!G136=0,0,B.Premiums_Bkdn_DATA!G136/ECO!Q26),IF($C$3="Constant Exchange rate",IF(B.Premiums_Bkdn_DATA!G136=0,0,B.Premiums_Bkdn_DATA!G136/ECO!Q61))))</f>
        <v>40.271287642782966</v>
      </c>
      <c r="I141" s="74">
        <f>IF($C$3="National Currency",IF(B.Premiums_Bkdn_DATA!H136=0,0,B.Premiums_Bkdn_DATA!H136),IF($C$3="Current Exchange rate",IF(B.Premiums_Bkdn_DATA!H136=0,0,B.Premiums_Bkdn_DATA!H136/ECO!R26),IF($C$3="Constant Exchange rate",IF(B.Premiums_Bkdn_DATA!H136=0,0,B.Premiums_Bkdn_DATA!H136/ECO!R61))))</f>
        <v>46.612149532710276</v>
      </c>
      <c r="J141" s="74">
        <f>IF($C$3="National Currency",IF(B.Premiums_Bkdn_DATA!I136=0,0,B.Premiums_Bkdn_DATA!I136),IF($C$3="Current Exchange rate",IF(B.Premiums_Bkdn_DATA!I136=0,0,B.Premiums_Bkdn_DATA!I136/ECO!S26),IF($C$3="Constant Exchange rate",IF(B.Premiums_Bkdn_DATA!I136=0,0,B.Premiums_Bkdn_DATA!I136/ECO!S61))))</f>
        <v>52.278037383177569</v>
      </c>
      <c r="K141" s="74">
        <f>IF($C$3="National Currency",IF(B.Premiums_Bkdn_DATA!J136=0,0,B.Premiums_Bkdn_DATA!J136),IF($C$3="Current Exchange rate",IF(B.Premiums_Bkdn_DATA!J136=0,0,B.Premiums_Bkdn_DATA!J136/ECO!T26),IF($C$3="Constant Exchange rate",IF(B.Premiums_Bkdn_DATA!J136=0,0,B.Premiums_Bkdn_DATA!J136/ECO!T61))))</f>
        <v>57.541536863966769</v>
      </c>
      <c r="L141" s="74">
        <f>IF($C$3="National Currency",IF(B.Premiums_Bkdn_DATA!K136=0,0,B.Premiums_Bkdn_DATA!K136),IF($C$3="Current Exchange rate",IF(B.Premiums_Bkdn_DATA!K136=0,0,B.Premiums_Bkdn_DATA!K136/ECO!U26),IF($C$3="Constant Exchange rate",IF(B.Premiums_Bkdn_DATA!K136=0,0,B.Premiums_Bkdn_DATA!K136/ECO!U61))))</f>
        <v>63.544911734164067</v>
      </c>
      <c r="M141" s="74">
        <f>IF($C$3="National Currency",IF(B.Premiums_Bkdn_DATA!L136=0,0,B.Premiums_Bkdn_DATA!L136),IF($C$3="Current Exchange rate",IF(B.Premiums_Bkdn_DATA!L136=0,0,B.Premiums_Bkdn_DATA!L136/ECO!V26),IF($C$3="Constant Exchange rate",IF(B.Premiums_Bkdn_DATA!L136=0,0,B.Premiums_Bkdn_DATA!L136/ECO!V61))))</f>
        <v>70.566556334371754</v>
      </c>
      <c r="N141" s="74">
        <f>IF($C$3="National Currency",IF(B.Premiums_Bkdn_DATA!M136=0,0,B.Premiums_Bkdn_DATA!M136),IF($C$3="Current Exchange rate",IF(B.Premiums_Bkdn_DATA!M136=0,0,B.Premiums_Bkdn_DATA!M136/ECO!W26),IF($C$3="Constant Exchange rate",IF(B.Premiums_Bkdn_DATA!M136=0,0,B.Premiums_Bkdn_DATA!M136/ECO!W61))))</f>
        <v>74.578141225337475</v>
      </c>
      <c r="O141" s="74">
        <f>IF($C$3="National Currency",IF(B.Premiums_Bkdn_DATA!N136=0,0,B.Premiums_Bkdn_DATA!N136),IF($C$3="Current Exchange rate",IF(B.Premiums_Bkdn_DATA!N136=0,0,B.Premiums_Bkdn_DATA!N136/ECO!X26),IF($C$3="Constant Exchange rate",IF(B.Premiums_Bkdn_DATA!N136=0,0,B.Premiums_Bkdn_DATA!N136/ECO!X61))))</f>
        <v>76.947040498442362</v>
      </c>
      <c r="P141" s="74">
        <f>IF($C$3="National Currency",IF(B.Premiums_Bkdn_DATA!O136=0,0,B.Premiums_Bkdn_DATA!O136),IF($C$3="Current Exchange rate",IF(B.Premiums_Bkdn_DATA!O136=0,0,B.Premiums_Bkdn_DATA!O136/ECO!Y26),IF($C$3="Constant Exchange rate",IF(B.Premiums_Bkdn_DATA!O136=0,0,B.Premiums_Bkdn_DATA!O136/ECO!Y61))))</f>
        <v>85.390706126687434</v>
      </c>
      <c r="Q141" s="48">
        <f t="shared" si="19"/>
        <v>9.3858281352443562E-4</v>
      </c>
      <c r="R141" s="48">
        <f t="shared" si="20"/>
        <v>0.10973346828609998</v>
      </c>
      <c r="S141" s="48">
        <f t="shared" si="21"/>
        <v>1.3357003372980651</v>
      </c>
    </row>
    <row r="142" spans="3:19" ht="15" x14ac:dyDescent="0.25">
      <c r="C142" s="256"/>
      <c r="D142" s="257"/>
      <c r="E142" s="45" t="s">
        <v>17</v>
      </c>
      <c r="F142" s="74">
        <f>IF($C$3="National Currency",IF(B.Premiums_Bkdn_DATA!E137=0,0,B.Premiums_Bkdn_DATA!E137),IF($C$3="Current Exchange rate",IF(B.Premiums_Bkdn_DATA!E137=0,0,B.Premiums_Bkdn_DATA!E137/ECO!O27),IF($C$3="Constant Exchange rate",IF(B.Premiums_Bkdn_DATA!E137=0,0,B.Premiums_Bkdn_DATA!E137/ECO!O62))))</f>
        <v>4445.5129999999999</v>
      </c>
      <c r="G142" s="74">
        <f>IF($C$3="National Currency",IF(B.Premiums_Bkdn_DATA!F137=0,0,B.Premiums_Bkdn_DATA!F137),IF($C$3="Current Exchange rate",IF(B.Premiums_Bkdn_DATA!F137=0,0,B.Premiums_Bkdn_DATA!F137/ECO!P27),IF($C$3="Constant Exchange rate",IF(B.Premiums_Bkdn_DATA!F137=0,0,B.Premiums_Bkdn_DATA!F137/ECO!P62))))</f>
        <v>4653.5910000000003</v>
      </c>
      <c r="H142" s="74">
        <f>IF($C$3="National Currency",IF(B.Premiums_Bkdn_DATA!G137=0,0,B.Premiums_Bkdn_DATA!G137),IF($C$3="Current Exchange rate",IF(B.Premiums_Bkdn_DATA!G137=0,0,B.Premiums_Bkdn_DATA!G137/ECO!Q27),IF($C$3="Constant Exchange rate",IF(B.Premiums_Bkdn_DATA!G137=0,0,B.Premiums_Bkdn_DATA!G137/ECO!Q62))))</f>
        <v>4833.6369999999997</v>
      </c>
      <c r="I142" s="74">
        <f>IF($C$3="National Currency",IF(B.Premiums_Bkdn_DATA!H137=0,0,B.Premiums_Bkdn_DATA!H137),IF($C$3="Current Exchange rate",IF(B.Premiums_Bkdn_DATA!H137=0,0,B.Premiums_Bkdn_DATA!H137/ECO!R27),IF($C$3="Constant Exchange rate",IF(B.Premiums_Bkdn_DATA!H137=0,0,B.Premiums_Bkdn_DATA!H137/ECO!R62))))</f>
        <v>4918.3270000000002</v>
      </c>
      <c r="J142" s="74">
        <f>IF($C$3="National Currency",IF(B.Premiums_Bkdn_DATA!I137=0,0,B.Premiums_Bkdn_DATA!I137),IF($C$3="Current Exchange rate",IF(B.Premiums_Bkdn_DATA!I137=0,0,B.Premiums_Bkdn_DATA!I137/ECO!S27),IF($C$3="Constant Exchange rate",IF(B.Premiums_Bkdn_DATA!I137=0,0,B.Premiums_Bkdn_DATA!I137/ECO!S62))))</f>
        <v>5078.2089999999998</v>
      </c>
      <c r="K142" s="74">
        <f>IF($C$3="National Currency",IF(B.Premiums_Bkdn_DATA!J137=0,0,B.Premiums_Bkdn_DATA!J137),IF($C$3="Current Exchange rate",IF(B.Premiums_Bkdn_DATA!J137=0,0,B.Premiums_Bkdn_DATA!J137/ECO!T27),IF($C$3="Constant Exchange rate",IF(B.Premiums_Bkdn_DATA!J137=0,0,B.Premiums_Bkdn_DATA!J137/ECO!T62))))</f>
        <v>5079</v>
      </c>
      <c r="L142" s="74">
        <f>IF($C$3="National Currency",IF(B.Premiums_Bkdn_DATA!K137=0,0,B.Premiums_Bkdn_DATA!K137),IF($C$3="Current Exchange rate",IF(B.Premiums_Bkdn_DATA!K137=0,0,B.Premiums_Bkdn_DATA!K137/ECO!U27),IF($C$3="Constant Exchange rate",IF(B.Premiums_Bkdn_DATA!K137=0,0,B.Premiums_Bkdn_DATA!K137/ECO!U62))))</f>
        <v>4962</v>
      </c>
      <c r="M142" s="74">
        <f>IF($C$3="National Currency",IF(B.Premiums_Bkdn_DATA!L137=0,0,B.Premiums_Bkdn_DATA!L137),IF($C$3="Current Exchange rate",IF(B.Premiums_Bkdn_DATA!L137=0,0,B.Premiums_Bkdn_DATA!L137/ECO!V27),IF($C$3="Constant Exchange rate",IF(B.Premiums_Bkdn_DATA!L137=0,0,B.Premiums_Bkdn_DATA!L137/ECO!V62))))</f>
        <v>4989</v>
      </c>
      <c r="N142" s="74">
        <f>IF($C$3="National Currency",IF(B.Premiums_Bkdn_DATA!M137=0,0,B.Premiums_Bkdn_DATA!M137),IF($C$3="Current Exchange rate",IF(B.Premiums_Bkdn_DATA!M137=0,0,B.Premiums_Bkdn_DATA!M137/ECO!W27),IF($C$3="Constant Exchange rate",IF(B.Premiums_Bkdn_DATA!M137=0,0,B.Premiums_Bkdn_DATA!M137/ECO!W62))))</f>
        <v>4917</v>
      </c>
      <c r="O142" s="74">
        <f>IF($C$3="National Currency",IF(B.Premiums_Bkdn_DATA!N137=0,0,B.Premiums_Bkdn_DATA!N137),IF($C$3="Current Exchange rate",IF(B.Premiums_Bkdn_DATA!N137=0,0,B.Premiums_Bkdn_DATA!N137/ECO!X27),IF($C$3="Constant Exchange rate",IF(B.Premiums_Bkdn_DATA!N137=0,0,B.Premiums_Bkdn_DATA!N137/ECO!X62))))</f>
        <v>4947</v>
      </c>
      <c r="P142" s="74">
        <f>IF($C$3="National Currency",IF(B.Premiums_Bkdn_DATA!O137=0,0,B.Premiums_Bkdn_DATA!O137),IF($C$3="Current Exchange rate",IF(B.Premiums_Bkdn_DATA!O137=0,0,B.Premiums_Bkdn_DATA!O137/ECO!Y27),IF($C$3="Constant Exchange rate",IF(B.Premiums_Bkdn_DATA!O137=0,0,B.Premiums_Bkdn_DATA!O137/ECO!Y62))))</f>
        <v>5072</v>
      </c>
      <c r="Q142" s="48">
        <f t="shared" si="19"/>
        <v>5.5749533481233564E-2</v>
      </c>
      <c r="R142" s="48">
        <f t="shared" si="20"/>
        <v>2.5267839094400557E-2</v>
      </c>
      <c r="S142" s="48">
        <f t="shared" si="21"/>
        <v>8.9910995616073519E-2</v>
      </c>
    </row>
    <row r="143" spans="3:19" ht="15" x14ac:dyDescent="0.25">
      <c r="C143" s="256"/>
      <c r="D143" s="257"/>
      <c r="E143" s="45" t="s">
        <v>18</v>
      </c>
      <c r="F143" s="74">
        <f>IF($C$3="National Currency",IF(B.Premiums_Bkdn_DATA!E138=0,0,B.Premiums_Bkdn_DATA!E138),IF($C$3="Current Exchange rate",IF(B.Premiums_Bkdn_DATA!E138=0,0,B.Premiums_Bkdn_DATA!E138/ECO!O28),IF($C$3="Constant Exchange rate",IF(B.Premiums_Bkdn_DATA!E138=0,0,B.Premiums_Bkdn_DATA!E138/ECO!O63))))</f>
        <v>0</v>
      </c>
      <c r="G143" s="74">
        <f>IF($C$3="National Currency",IF(B.Premiums_Bkdn_DATA!F138=0,0,B.Premiums_Bkdn_DATA!F138),IF($C$3="Current Exchange rate",IF(B.Premiums_Bkdn_DATA!F138=0,0,B.Premiums_Bkdn_DATA!F138/ECO!P28),IF($C$3="Constant Exchange rate",IF(B.Premiums_Bkdn_DATA!F138=0,0,B.Premiums_Bkdn_DATA!F138/ECO!P63))))</f>
        <v>0</v>
      </c>
      <c r="H143" s="74">
        <f>IF($C$3="National Currency",IF(B.Premiums_Bkdn_DATA!G138=0,0,B.Premiums_Bkdn_DATA!G138),IF($C$3="Current Exchange rate",IF(B.Premiums_Bkdn_DATA!G138=0,0,B.Premiums_Bkdn_DATA!G138/ECO!Q28),IF($C$3="Constant Exchange rate",IF(B.Premiums_Bkdn_DATA!G138=0,0,B.Premiums_Bkdn_DATA!G138/ECO!Q63))))</f>
        <v>0</v>
      </c>
      <c r="I143" s="74">
        <f>IF($C$3="National Currency",IF(B.Premiums_Bkdn_DATA!H138=0,0,B.Premiums_Bkdn_DATA!H138),IF($C$3="Current Exchange rate",IF(B.Premiums_Bkdn_DATA!H138=0,0,B.Premiums_Bkdn_DATA!H138/ECO!R28),IF($C$3="Constant Exchange rate",IF(B.Premiums_Bkdn_DATA!H138=0,0,B.Premiums_Bkdn_DATA!H138/ECO!R63))))</f>
        <v>0</v>
      </c>
      <c r="J143" s="74">
        <f>IF($C$3="National Currency",IF(B.Premiums_Bkdn_DATA!I138=0,0,B.Premiums_Bkdn_DATA!I138),IF($C$3="Current Exchange rate",IF(B.Premiums_Bkdn_DATA!I138=0,0,B.Premiums_Bkdn_DATA!I138/ECO!S28),IF($C$3="Constant Exchange rate",IF(B.Premiums_Bkdn_DATA!I138=0,0,B.Premiums_Bkdn_DATA!I138/ECO!S63))))</f>
        <v>0</v>
      </c>
      <c r="K143" s="74">
        <f>IF($C$3="National Currency",IF(B.Premiums_Bkdn_DATA!J138=0,0,B.Premiums_Bkdn_DATA!J138),IF($C$3="Current Exchange rate",IF(B.Premiums_Bkdn_DATA!J138=0,0,B.Premiums_Bkdn_DATA!J138/ECO!T28),IF($C$3="Constant Exchange rate",IF(B.Premiums_Bkdn_DATA!J138=0,0,B.Premiums_Bkdn_DATA!J138/ECO!T63))))</f>
        <v>0</v>
      </c>
      <c r="L143" s="74">
        <f>IF($C$3="National Currency",IF(B.Premiums_Bkdn_DATA!K138=0,0,B.Premiums_Bkdn_DATA!K138),IF($C$3="Current Exchange rate",IF(B.Premiums_Bkdn_DATA!K138=0,0,B.Premiums_Bkdn_DATA!K138/ECO!U28),IF($C$3="Constant Exchange rate",IF(B.Premiums_Bkdn_DATA!K138=0,0,B.Premiums_Bkdn_DATA!K138/ECO!U63))))</f>
        <v>0</v>
      </c>
      <c r="M143" s="74">
        <f>IF($C$3="National Currency",IF(B.Premiums_Bkdn_DATA!L138=0,0,B.Premiums_Bkdn_DATA!L138),IF($C$3="Current Exchange rate",IF(B.Premiums_Bkdn_DATA!L138=0,0,B.Premiums_Bkdn_DATA!L138/ECO!V28),IF($C$3="Constant Exchange rate",IF(B.Premiums_Bkdn_DATA!L138=0,0,B.Premiums_Bkdn_DATA!L138/ECO!V63))))</f>
        <v>0</v>
      </c>
      <c r="N143" s="74">
        <f>IF($C$3="National Currency",IF(B.Premiums_Bkdn_DATA!M138=0,0,B.Premiums_Bkdn_DATA!M138),IF($C$3="Current Exchange rate",IF(B.Premiums_Bkdn_DATA!M138=0,0,B.Premiums_Bkdn_DATA!M138/ECO!W28),IF($C$3="Constant Exchange rate",IF(B.Premiums_Bkdn_DATA!M138=0,0,B.Premiums_Bkdn_DATA!M138/ECO!W63))))</f>
        <v>0</v>
      </c>
      <c r="O143" s="74">
        <f>IF($C$3="National Currency",IF(B.Premiums_Bkdn_DATA!N138=0,0,B.Premiums_Bkdn_DATA!N138),IF($C$3="Current Exchange rate",IF(B.Premiums_Bkdn_DATA!N138=0,0,B.Premiums_Bkdn_DATA!N138/ECO!X28),IF($C$3="Constant Exchange rate",IF(B.Premiums_Bkdn_DATA!N138=0,0,B.Premiums_Bkdn_DATA!N138/ECO!X63))))</f>
        <v>0</v>
      </c>
      <c r="P143" s="74">
        <f>IF($C$3="National Currency",IF(B.Premiums_Bkdn_DATA!O138=0,0,B.Premiums_Bkdn_DATA!O138),IF($C$3="Current Exchange rate",IF(B.Premiums_Bkdn_DATA!O138=0,0,B.Premiums_Bkdn_DATA!O138/ECO!Y28),IF($C$3="Constant Exchange rate",IF(B.Premiums_Bkdn_DATA!O138=0,0,B.Premiums_Bkdn_DATA!O138/ECO!Y63))))</f>
        <v>0</v>
      </c>
      <c r="Q143" s="48">
        <f t="shared" si="19"/>
        <v>0</v>
      </c>
      <c r="R143" s="48" t="str">
        <f t="shared" si="20"/>
        <v>-</v>
      </c>
      <c r="S143" s="48" t="str">
        <f t="shared" si="21"/>
        <v>-</v>
      </c>
    </row>
    <row r="144" spans="3:19" ht="15" x14ac:dyDescent="0.25">
      <c r="C144" s="256"/>
      <c r="D144" s="257"/>
      <c r="E144" s="45" t="s">
        <v>19</v>
      </c>
      <c r="F144" s="74">
        <f>IF($C$3="National Currency",IF(B.Premiums_Bkdn_DATA!E139=0,0,B.Premiums_Bkdn_DATA!E139),IF($C$3="Current Exchange rate",IF(B.Premiums_Bkdn_DATA!E139=0,0,B.Premiums_Bkdn_DATA!E139/ECO!O29),IF($C$3="Constant Exchange rate",IF(B.Premiums_Bkdn_DATA!E139=0,0,B.Premiums_Bkdn_DATA!E139/ECO!O64))))</f>
        <v>79</v>
      </c>
      <c r="G144" s="74">
        <f>IF($C$3="National Currency",IF(B.Premiums_Bkdn_DATA!F139=0,0,B.Premiums_Bkdn_DATA!F139),IF($C$3="Current Exchange rate",IF(B.Premiums_Bkdn_DATA!F139=0,0,B.Premiums_Bkdn_DATA!F139/ECO!P29),IF($C$3="Constant Exchange rate",IF(B.Premiums_Bkdn_DATA!F139=0,0,B.Premiums_Bkdn_DATA!F139/ECO!P64))))</f>
        <v>86</v>
      </c>
      <c r="H144" s="74">
        <f>IF($C$3="National Currency",IF(B.Premiums_Bkdn_DATA!G139=0,0,B.Premiums_Bkdn_DATA!G139),IF($C$3="Current Exchange rate",IF(B.Premiums_Bkdn_DATA!G139=0,0,B.Premiums_Bkdn_DATA!G139/ECO!Q29),IF($C$3="Constant Exchange rate",IF(B.Premiums_Bkdn_DATA!G139=0,0,B.Premiums_Bkdn_DATA!G139/ECO!Q64))))</f>
        <v>94</v>
      </c>
      <c r="I144" s="74">
        <f>IF($C$3="National Currency",IF(B.Premiums_Bkdn_DATA!H139=0,0,B.Premiums_Bkdn_DATA!H139),IF($C$3="Current Exchange rate",IF(B.Premiums_Bkdn_DATA!H139=0,0,B.Premiums_Bkdn_DATA!H139/ECO!R29),IF($C$3="Constant Exchange rate",IF(B.Premiums_Bkdn_DATA!H139=0,0,B.Premiums_Bkdn_DATA!H139/ECO!R64))))</f>
        <v>112</v>
      </c>
      <c r="J144" s="74">
        <f>IF($C$3="National Currency",IF(B.Premiums_Bkdn_DATA!I139=0,0,B.Premiums_Bkdn_DATA!I139),IF($C$3="Current Exchange rate",IF(B.Premiums_Bkdn_DATA!I139=0,0,B.Premiums_Bkdn_DATA!I139/ECO!S29),IF($C$3="Constant Exchange rate",IF(B.Premiums_Bkdn_DATA!I139=0,0,B.Premiums_Bkdn_DATA!I139/ECO!S64))))</f>
        <v>122</v>
      </c>
      <c r="K144" s="74">
        <f>IF($C$3="National Currency",IF(B.Premiums_Bkdn_DATA!J139=0,0,B.Premiums_Bkdn_DATA!J139),IF($C$3="Current Exchange rate",IF(B.Premiums_Bkdn_DATA!J139=0,0,B.Premiums_Bkdn_DATA!J139/ECO!T29),IF($C$3="Constant Exchange rate",IF(B.Premiums_Bkdn_DATA!J139=0,0,B.Premiums_Bkdn_DATA!J139/ECO!T64))))</f>
        <v>109</v>
      </c>
      <c r="L144" s="74">
        <f>IF($C$3="National Currency",IF(B.Premiums_Bkdn_DATA!K139=0,0,B.Premiums_Bkdn_DATA!K139),IF($C$3="Current Exchange rate",IF(B.Premiums_Bkdn_DATA!K139=0,0,B.Premiums_Bkdn_DATA!K139/ECO!U29),IF($C$3="Constant Exchange rate",IF(B.Premiums_Bkdn_DATA!K139=0,0,B.Premiums_Bkdn_DATA!K139/ECO!U64))))</f>
        <v>88</v>
      </c>
      <c r="M144" s="74">
        <f>IF($C$3="National Currency",IF(B.Premiums_Bkdn_DATA!L139=0,0,B.Premiums_Bkdn_DATA!L139),IF($C$3="Current Exchange rate",IF(B.Premiums_Bkdn_DATA!L139=0,0,B.Premiums_Bkdn_DATA!L139/ECO!V29),IF($C$3="Constant Exchange rate",IF(B.Premiums_Bkdn_DATA!L139=0,0,B.Premiums_Bkdn_DATA!L139/ECO!V64))))</f>
        <v>124</v>
      </c>
      <c r="N144" s="74">
        <f>IF($C$3="National Currency",IF(B.Premiums_Bkdn_DATA!M139=0,0,B.Premiums_Bkdn_DATA!M139),IF($C$3="Current Exchange rate",IF(B.Premiums_Bkdn_DATA!M139=0,0,B.Premiums_Bkdn_DATA!M139/ECO!W29),IF($C$3="Constant Exchange rate",IF(B.Premiums_Bkdn_DATA!M139=0,0,B.Premiums_Bkdn_DATA!M139/ECO!W64))))</f>
        <v>131</v>
      </c>
      <c r="O144" s="74">
        <f>IF($C$3="National Currency",IF(B.Premiums_Bkdn_DATA!N139=0,0,B.Premiums_Bkdn_DATA!N139),IF($C$3="Current Exchange rate",IF(B.Premiums_Bkdn_DATA!N139=0,0,B.Premiums_Bkdn_DATA!N139/ECO!X29),IF($C$3="Constant Exchange rate",IF(B.Premiums_Bkdn_DATA!N139=0,0,B.Premiums_Bkdn_DATA!N139/ECO!X64))))</f>
        <v>135</v>
      </c>
      <c r="P144" s="74">
        <f>IF($C$3="National Currency",IF(B.Premiums_Bkdn_DATA!O139=0,0,B.Premiums_Bkdn_DATA!O139),IF($C$3="Current Exchange rate",IF(B.Premiums_Bkdn_DATA!O139=0,0,B.Premiums_Bkdn_DATA!O139/ECO!Y29),IF($C$3="Constant Exchange rate",IF(B.Premiums_Bkdn_DATA!O139=0,0,B.Premiums_Bkdn_DATA!O139/ECO!Y64))))</f>
        <v>121</v>
      </c>
      <c r="Q144" s="48">
        <f t="shared" si="19"/>
        <v>1.3299868989016682E-3</v>
      </c>
      <c r="R144" s="48">
        <f t="shared" si="20"/>
        <v>-0.10370370370370374</v>
      </c>
      <c r="S144" s="48">
        <f t="shared" si="21"/>
        <v>0.40697674418604657</v>
      </c>
    </row>
    <row r="145" spans="3:19" ht="15" x14ac:dyDescent="0.25">
      <c r="C145" s="256"/>
      <c r="D145" s="257"/>
      <c r="E145" s="45" t="s">
        <v>20</v>
      </c>
      <c r="F145" s="74">
        <f>IF($C$3="National Currency",IF(B.Premiums_Bkdn_DATA!E140=0,0,B.Premiums_Bkdn_DATA!E140),IF($C$3="Current Exchange rate",IF(B.Premiums_Bkdn_DATA!E140=0,0,B.Premiums_Bkdn_DATA!E140/ECO!O30),IF($C$3="Constant Exchange rate",IF(B.Premiums_Bkdn_DATA!E140=0,0,B.Premiums_Bkdn_DATA!E140/ECO!O65))))</f>
        <v>26.5509391007399</v>
      </c>
      <c r="G145" s="74">
        <f>IF($C$3="National Currency",IF(B.Premiums_Bkdn_DATA!F140=0,0,B.Premiums_Bkdn_DATA!F140),IF($C$3="Current Exchange rate",IF(B.Premiums_Bkdn_DATA!F140=0,0,B.Premiums_Bkdn_DATA!F140/ECO!P30),IF($C$3="Constant Exchange rate",IF(B.Premiums_Bkdn_DATA!F140=0,0,B.Premiums_Bkdn_DATA!F140/ECO!P65))))</f>
        <v>33.494593056346041</v>
      </c>
      <c r="H145" s="74">
        <f>IF($C$3="National Currency",IF(B.Premiums_Bkdn_DATA!G140=0,0,B.Premiums_Bkdn_DATA!G140),IF($C$3="Current Exchange rate",IF(B.Premiums_Bkdn_DATA!G140=0,0,B.Premiums_Bkdn_DATA!G140/ECO!Q30),IF($C$3="Constant Exchange rate",IF(B.Premiums_Bkdn_DATA!G140=0,0,B.Premiums_Bkdn_DATA!G140/ECO!Q65))))</f>
        <v>42.316448491747295</v>
      </c>
      <c r="I145" s="74">
        <f>IF($C$3="National Currency",IF(B.Premiums_Bkdn_DATA!H140=0,0,B.Premiums_Bkdn_DATA!H140),IF($C$3="Current Exchange rate",IF(B.Premiums_Bkdn_DATA!H140=0,0,B.Premiums_Bkdn_DATA!H140/ECO!R30),IF($C$3="Constant Exchange rate",IF(B.Premiums_Bkdn_DATA!H140=0,0,B.Premiums_Bkdn_DATA!H140/ECO!R65))))</f>
        <v>56.900967558338081</v>
      </c>
      <c r="J145" s="74">
        <f>IF($C$3="National Currency",IF(B.Premiums_Bkdn_DATA!I140=0,0,B.Premiums_Bkdn_DATA!I140),IF($C$3="Current Exchange rate",IF(B.Premiums_Bkdn_DATA!I140=0,0,B.Premiums_Bkdn_DATA!I140/ECO!S30),IF($C$3="Constant Exchange rate",IF(B.Premiums_Bkdn_DATA!I140=0,0,B.Premiums_Bkdn_DATA!I140/ECO!S65))))</f>
        <v>63.631189527603873</v>
      </c>
      <c r="K145" s="74">
        <f>IF($C$3="National Currency",IF(B.Premiums_Bkdn_DATA!J140=0,0,B.Premiums_Bkdn_DATA!J140),IF($C$3="Current Exchange rate",IF(B.Premiums_Bkdn_DATA!J140=0,0,B.Premiums_Bkdn_DATA!J140/ECO!T30),IF($C$3="Constant Exchange rate",IF(B.Premiums_Bkdn_DATA!J140=0,0,B.Premiums_Bkdn_DATA!J140/ECO!T65))))</f>
        <v>45.418326693227094</v>
      </c>
      <c r="L145" s="74">
        <f>IF($C$3="National Currency",IF(B.Premiums_Bkdn_DATA!K140=0,0,B.Premiums_Bkdn_DATA!K140),IF($C$3="Current Exchange rate",IF(B.Premiums_Bkdn_DATA!K140=0,0,B.Premiums_Bkdn_DATA!K140/ECO!U30),IF($C$3="Constant Exchange rate",IF(B.Premiums_Bkdn_DATA!K140=0,0,B.Premiums_Bkdn_DATA!K140/ECO!U65))))</f>
        <v>42.145702902675019</v>
      </c>
      <c r="M145" s="74">
        <f>IF($C$3="National Currency",IF(B.Premiums_Bkdn_DATA!L140=0,0,B.Premiums_Bkdn_DATA!L140),IF($C$3="Current Exchange rate",IF(B.Premiums_Bkdn_DATA!L140=0,0,B.Premiums_Bkdn_DATA!L140/ECO!V30),IF($C$3="Constant Exchange rate",IF(B.Premiums_Bkdn_DATA!L140=0,0,B.Premiums_Bkdn_DATA!L140/ECO!V65))))</f>
        <v>46.96926579396699</v>
      </c>
      <c r="N145" s="74">
        <f>IF($C$3="National Currency",IF(B.Premiums_Bkdn_DATA!M140=0,0,B.Premiums_Bkdn_DATA!M140),IF($C$3="Current Exchange rate",IF(B.Premiums_Bkdn_DATA!M140=0,0,B.Premiums_Bkdn_DATA!M140/ECO!W30),IF($C$3="Constant Exchange rate",IF(B.Premiums_Bkdn_DATA!M140=0,0,B.Premiums_Bkdn_DATA!M140/ECO!W65))))</f>
        <v>51.565167899829255</v>
      </c>
      <c r="O145" s="74">
        <f>IF($C$3="National Currency",IF(B.Premiums_Bkdn_DATA!N140=0,0,B.Premiums_Bkdn_DATA!N140),IF($C$3="Current Exchange rate",IF(B.Premiums_Bkdn_DATA!N140=0,0,B.Premiums_Bkdn_DATA!N140/ECO!Y30),IF($C$3="Constant Exchange rate",IF(B.Premiums_Bkdn_DATA!N140=0,0,B.Premiums_Bkdn_DATA!N140/ECO!Y65))))</f>
        <v>51.16</v>
      </c>
      <c r="P145" s="74">
        <f>IF($C$3="National Currency",IF(B.Premiums_Bkdn_DATA!O140=0,0,B.Premiums_Bkdn_DATA!O140),IF($C$3="Current Exchange rate",IF(B.Premiums_Bkdn_DATA!O140=0,0,B.Premiums_Bkdn_DATA!O140/ECO!Y30),IF($C$3="Constant Exchange rate",IF(B.Premiums_Bkdn_DATA!O140=0,0,B.Premiums_Bkdn_DATA!O140/ECO!Y65))))</f>
        <v>66.61</v>
      </c>
      <c r="Q145" s="48">
        <f t="shared" si="19"/>
        <v>7.3215229203173659E-4</v>
      </c>
      <c r="R145" s="48">
        <f t="shared" si="20"/>
        <v>0.30199374511336985</v>
      </c>
      <c r="S145" s="48">
        <f t="shared" si="21"/>
        <v>0.98867918436703506</v>
      </c>
    </row>
    <row r="146" spans="3:19" ht="15" x14ac:dyDescent="0.25">
      <c r="C146" s="256"/>
      <c r="D146" s="257"/>
      <c r="E146" s="45" t="s">
        <v>21</v>
      </c>
      <c r="F146" s="74">
        <f>IF($C$3="National Currency",IF(B.Premiums_Bkdn_DATA!E141=0,0,B.Premiums_Bkdn_DATA!E141),IF($C$3="Current Exchange rate",IF(B.Premiums_Bkdn_DATA!E141=0,0,B.Premiums_Bkdn_DATA!E141/ECO!O31),IF($C$3="Constant Exchange rate",IF(B.Premiums_Bkdn_DATA!E141=0,0,B.Premiums_Bkdn_DATA!E141/ECO!O66))))</f>
        <v>50.081528068949453</v>
      </c>
      <c r="G146" s="74">
        <f>IF($C$3="National Currency",IF(B.Premiums_Bkdn_DATA!F141=0,0,B.Premiums_Bkdn_DATA!F141),IF($C$3="Current Exchange rate",IF(B.Premiums_Bkdn_DATA!F141=0,0,B.Premiums_Bkdn_DATA!F141/ECO!P31),IF($C$3="Constant Exchange rate",IF(B.Premiums_Bkdn_DATA!F141=0,0,B.Premiums_Bkdn_DATA!F141/ECO!P66))))</f>
        <v>52.20125786163522</v>
      </c>
      <c r="H146" s="74">
        <f>IF($C$3="National Currency",IF(B.Premiums_Bkdn_DATA!G141=0,0,B.Premiums_Bkdn_DATA!G141),IF($C$3="Current Exchange rate",IF(B.Premiums_Bkdn_DATA!G141=0,0,B.Premiums_Bkdn_DATA!G141/ECO!Q31),IF($C$3="Constant Exchange rate",IF(B.Premiums_Bkdn_DATA!G141=0,0,B.Premiums_Bkdn_DATA!G141/ECO!Q66))))</f>
        <v>39.5993477754484</v>
      </c>
      <c r="I146" s="74">
        <f>IF($C$3="National Currency",IF(B.Premiums_Bkdn_DATA!H141=0,0,B.Premiums_Bkdn_DATA!H141),IF($C$3="Current Exchange rate",IF(B.Premiums_Bkdn_DATA!H141=0,0,B.Premiums_Bkdn_DATA!H141/ECO!R31),IF($C$3="Constant Exchange rate",IF(B.Premiums_Bkdn_DATA!H141=0,0,B.Premiums_Bkdn_DATA!H141/ECO!R66))))</f>
        <v>41.928721174004188</v>
      </c>
      <c r="J146" s="74">
        <f>IF($C$3="National Currency",IF(B.Premiums_Bkdn_DATA!I141=0,0,B.Premiums_Bkdn_DATA!I141),IF($C$3="Current Exchange rate",IF(B.Premiums_Bkdn_DATA!I141=0,0,B.Premiums_Bkdn_DATA!I141/ECO!S31),IF($C$3="Constant Exchange rate",IF(B.Premiums_Bkdn_DATA!I141=0,0,B.Premiums_Bkdn_DATA!I141/ECO!S66))))</f>
        <v>22.4</v>
      </c>
      <c r="K146" s="74">
        <f>IF($C$3="National Currency",IF(B.Premiums_Bkdn_DATA!J141=0,0,B.Premiums_Bkdn_DATA!J141),IF($C$3="Current Exchange rate",IF(B.Premiums_Bkdn_DATA!J141=0,0,B.Premiums_Bkdn_DATA!J141/ECO!T31),IF($C$3="Constant Exchange rate",IF(B.Premiums_Bkdn_DATA!J141=0,0,B.Premiums_Bkdn_DATA!J141/ECO!T66))))</f>
        <v>21.7</v>
      </c>
      <c r="L146" s="74">
        <f>IF($C$3="National Currency",IF(B.Premiums_Bkdn_DATA!K141=0,0,B.Premiums_Bkdn_DATA!K141),IF($C$3="Current Exchange rate",IF(B.Premiums_Bkdn_DATA!K141=0,0,B.Premiums_Bkdn_DATA!K141/ECO!U31),IF($C$3="Constant Exchange rate",IF(B.Premiums_Bkdn_DATA!K141=0,0,B.Premiums_Bkdn_DATA!K141/ECO!U66))))</f>
        <v>21.5</v>
      </c>
      <c r="M146" s="74">
        <f>IF($C$3="National Currency",IF(B.Premiums_Bkdn_DATA!L141=0,0,B.Premiums_Bkdn_DATA!L141),IF($C$3="Current Exchange rate",IF(B.Premiums_Bkdn_DATA!L141=0,0,B.Premiums_Bkdn_DATA!L141/ECO!V31),IF($C$3="Constant Exchange rate",IF(B.Premiums_Bkdn_DATA!L141=0,0,B.Premiums_Bkdn_DATA!L141/ECO!V66))))</f>
        <v>22</v>
      </c>
      <c r="N146" s="74">
        <f>IF($C$3="National Currency",IF(B.Premiums_Bkdn_DATA!M141=0,0,B.Premiums_Bkdn_DATA!M141),IF($C$3="Current Exchange rate",IF(B.Premiums_Bkdn_DATA!M141=0,0,B.Premiums_Bkdn_DATA!M141/ECO!W31),IF($C$3="Constant Exchange rate",IF(B.Premiums_Bkdn_DATA!M141=0,0,B.Premiums_Bkdn_DATA!M141/ECO!W66))))</f>
        <v>22.3</v>
      </c>
      <c r="O146" s="74">
        <f>IF($C$3="National Currency",IF(B.Premiums_Bkdn_DATA!N141=0,0,B.Premiums_Bkdn_DATA!N141),IF($C$3="Current Exchange rate",IF(B.Premiums_Bkdn_DATA!N141=0,0,B.Premiums_Bkdn_DATA!N141/ECO!X31),IF($C$3="Constant Exchange rate",IF(B.Premiums_Bkdn_DATA!N141=0,0,B.Premiums_Bkdn_DATA!N141/ECO!X66))))</f>
        <v>24</v>
      </c>
      <c r="P146" s="74">
        <f>IF($C$3="National Currency",IF(B.Premiums_Bkdn_DATA!O141=0,0,B.Premiums_Bkdn_DATA!O141),IF($C$3="Current Exchange rate",IF(B.Premiums_Bkdn_DATA!O141=0,0,B.Premiums_Bkdn_DATA!O141/ECO!Y31),IF($C$3="Constant Exchange rate",IF(B.Premiums_Bkdn_DATA!O141=0,0,B.Premiums_Bkdn_DATA!O141/ECO!Y66))))</f>
        <v>27</v>
      </c>
      <c r="Q146" s="48">
        <f t="shared" si="19"/>
        <v>2.9677393611855405E-4</v>
      </c>
      <c r="R146" s="48">
        <f t="shared" si="20"/>
        <v>0.125</v>
      </c>
      <c r="S146" s="48">
        <f t="shared" si="21"/>
        <v>-0.48277108433734939</v>
      </c>
    </row>
    <row r="147" spans="3:19" ht="15" x14ac:dyDescent="0.25">
      <c r="C147" s="256"/>
      <c r="D147" s="257"/>
      <c r="E147" s="45" t="s">
        <v>22</v>
      </c>
      <c r="F147" s="74">
        <f>IF($C$3="National Currency",IF(B.Premiums_Bkdn_DATA!E142=0,0,B.Premiums_Bkdn_DATA!E142),IF($C$3="Current Exchange rate",IF(B.Premiums_Bkdn_DATA!E142=0,0,B.Premiums_Bkdn_DATA!E142/ECO!O32),IF($C$3="Constant Exchange rate",IF(B.Premiums_Bkdn_DATA!E142=0,0,B.Premiums_Bkdn_DATA!E142/ECO!O67))))</f>
        <v>3529</v>
      </c>
      <c r="G147" s="74">
        <f>IF($C$3="National Currency",IF(B.Premiums_Bkdn_DATA!F142=0,0,B.Premiums_Bkdn_DATA!F142),IF($C$3="Current Exchange rate",IF(B.Premiums_Bkdn_DATA!F142=0,0,B.Premiums_Bkdn_DATA!F142/ECO!P32),IF($C$3="Constant Exchange rate",IF(B.Premiums_Bkdn_DATA!F142=0,0,B.Premiums_Bkdn_DATA!F142/ECO!P67))))</f>
        <v>3520</v>
      </c>
      <c r="H147" s="74">
        <f>IF($C$3="National Currency",IF(B.Premiums_Bkdn_DATA!G142=0,0,B.Premiums_Bkdn_DATA!G142),IF($C$3="Current Exchange rate",IF(B.Premiums_Bkdn_DATA!G142=0,0,B.Premiums_Bkdn_DATA!G142/ECO!Q32),IF($C$3="Constant Exchange rate",IF(B.Premiums_Bkdn_DATA!G142=0,0,B.Premiums_Bkdn_DATA!G142/ECO!Q67))))</f>
        <v>3531</v>
      </c>
      <c r="I147" s="74">
        <f>IF($C$3="National Currency",IF(B.Premiums_Bkdn_DATA!H142=0,0,B.Premiums_Bkdn_DATA!H142),IF($C$3="Current Exchange rate",IF(B.Premiums_Bkdn_DATA!H142=0,0,B.Premiums_Bkdn_DATA!H142/ECO!R32),IF($C$3="Constant Exchange rate",IF(B.Premiums_Bkdn_DATA!H142=0,0,B.Premiums_Bkdn_DATA!H142/ECO!R67))))</f>
        <v>3659</v>
      </c>
      <c r="J147" s="74">
        <f>IF($C$3="National Currency",IF(B.Premiums_Bkdn_DATA!I142=0,0,B.Premiums_Bkdn_DATA!I142),IF($C$3="Current Exchange rate",IF(B.Premiums_Bkdn_DATA!I142=0,0,B.Premiums_Bkdn_DATA!I142/ECO!S32),IF($C$3="Constant Exchange rate",IF(B.Premiums_Bkdn_DATA!I142=0,0,B.Premiums_Bkdn_DATA!I142/ECO!S67))))</f>
        <v>3735</v>
      </c>
      <c r="K147" s="74">
        <f>IF($C$3="National Currency",IF(B.Premiums_Bkdn_DATA!J142=0,0,B.Premiums_Bkdn_DATA!J142),IF($C$3="Current Exchange rate",IF(B.Premiums_Bkdn_DATA!J142=0,0,B.Premiums_Bkdn_DATA!J142/ECO!T32),IF($C$3="Constant Exchange rate",IF(B.Premiums_Bkdn_DATA!J142=0,0,B.Premiums_Bkdn_DATA!J142/ECO!T67))))</f>
        <v>3676</v>
      </c>
      <c r="L147" s="74">
        <f>IF($C$3="National Currency",IF(B.Premiums_Bkdn_DATA!K142=0,0,B.Premiums_Bkdn_DATA!K142),IF($C$3="Current Exchange rate",IF(B.Premiums_Bkdn_DATA!K142=0,0,B.Premiums_Bkdn_DATA!K142/ECO!U32),IF($C$3="Constant Exchange rate",IF(B.Premiums_Bkdn_DATA!K142=0,0,B.Premiums_Bkdn_DATA!K142/ECO!U67))))</f>
        <v>3732</v>
      </c>
      <c r="M147" s="74">
        <f>IF($C$3="National Currency",IF(B.Premiums_Bkdn_DATA!L142=0,0,B.Premiums_Bkdn_DATA!L142),IF($C$3="Current Exchange rate",IF(B.Premiums_Bkdn_DATA!L142=0,0,B.Premiums_Bkdn_DATA!L142/ECO!V32),IF($C$3="Constant Exchange rate",IF(B.Premiums_Bkdn_DATA!L142=0,0,B.Premiums_Bkdn_DATA!L142/ECO!V67))))</f>
        <v>3515</v>
      </c>
      <c r="N147" s="74">
        <f>IF($C$3="National Currency",IF(B.Premiums_Bkdn_DATA!M142=0,0,B.Premiums_Bkdn_DATA!M142),IF($C$3="Current Exchange rate",IF(B.Premiums_Bkdn_DATA!M142=0,0,B.Premiums_Bkdn_DATA!M142/ECO!W32),IF($C$3="Constant Exchange rate",IF(B.Premiums_Bkdn_DATA!M142=0,0,B.Premiums_Bkdn_DATA!M142/ECO!W67))))</f>
        <v>3698.529</v>
      </c>
      <c r="O147" s="74">
        <f>IF($C$3="National Currency",IF(B.Premiums_Bkdn_DATA!N142=0,0,B.Premiums_Bkdn_DATA!N142),IF($C$3="Current Exchange rate",IF(B.Premiums_Bkdn_DATA!N142=0,0,B.Premiums_Bkdn_DATA!N142/ECO!X32),IF($C$3="Constant Exchange rate",IF(B.Premiums_Bkdn_DATA!N142=0,0,B.Premiums_Bkdn_DATA!N142/ECO!X67))))</f>
        <v>3433.4560000000001</v>
      </c>
      <c r="P147" s="74">
        <f>IF($C$3="National Currency",IF(B.Premiums_Bkdn_DATA!O142=0,0,B.Premiums_Bkdn_DATA!O142),IF($C$3="Current Exchange rate",IF(B.Premiums_Bkdn_DATA!O142=0,0,B.Premiums_Bkdn_DATA!O142/ECO!Y32),IF($C$3="Constant Exchange rate",IF(B.Premiums_Bkdn_DATA!O142=0,0,B.Premiums_Bkdn_DATA!O142/ECO!Y67))))</f>
        <v>3240.623</v>
      </c>
      <c r="Q147" s="48">
        <f t="shared" si="19"/>
        <v>3.5619720118011747E-2</v>
      </c>
      <c r="R147" s="48">
        <f t="shared" si="20"/>
        <v>-5.6162944857892527E-2</v>
      </c>
      <c r="S147" s="48">
        <f t="shared" si="21"/>
        <v>-7.9368465909090857E-2</v>
      </c>
    </row>
    <row r="148" spans="3:19" ht="15" x14ac:dyDescent="0.25">
      <c r="C148" s="256"/>
      <c r="D148" s="257"/>
      <c r="E148" s="45" t="s">
        <v>23</v>
      </c>
      <c r="F148" s="74">
        <f>IF($C$3="National Currency",IF(B.Premiums_Bkdn_DATA!E143=0,0,B.Premiums_Bkdn_DATA!E143),IF($C$3="Current Exchange rate",IF(B.Premiums_Bkdn_DATA!E143=0,0,B.Premiums_Bkdn_DATA!E143/ECO!O33),IF($C$3="Constant Exchange rate",IF(B.Premiums_Bkdn_DATA!E143=0,0,B.Premiums_Bkdn_DATA!E143/ECO!O68))))</f>
        <v>1356.4476885644769</v>
      </c>
      <c r="G148" s="74">
        <f>IF($C$3="National Currency",IF(B.Premiums_Bkdn_DATA!F143=0,0,B.Premiums_Bkdn_DATA!F143),IF($C$3="Current Exchange rate",IF(B.Premiums_Bkdn_DATA!F143=0,0,B.Premiums_Bkdn_DATA!F143/ECO!P33),IF($C$3="Constant Exchange rate",IF(B.Premiums_Bkdn_DATA!F143=0,0,B.Premiums_Bkdn_DATA!F143/ECO!P68))))</f>
        <v>1396.0406989604071</v>
      </c>
      <c r="H148" s="74">
        <f>IF($C$3="National Currency",IF(B.Premiums_Bkdn_DATA!G143=0,0,B.Premiums_Bkdn_DATA!G143),IF($C$3="Current Exchange rate",IF(B.Premiums_Bkdn_DATA!G143=0,0,B.Premiums_Bkdn_DATA!G143/ECO!Q33),IF($C$3="Constant Exchange rate",IF(B.Premiums_Bkdn_DATA!G143=0,0,B.Premiums_Bkdn_DATA!G143/ECO!Q68))))</f>
        <v>1415.8372041583721</v>
      </c>
      <c r="I148" s="74">
        <f>IF($C$3="National Currency",IF(B.Premiums_Bkdn_DATA!H143=0,0,B.Premiums_Bkdn_DATA!H143),IF($C$3="Current Exchange rate",IF(B.Premiums_Bkdn_DATA!H143=0,0,B.Premiums_Bkdn_DATA!H143/ECO!R33),IF($C$3="Constant Exchange rate",IF(B.Premiums_Bkdn_DATA!H143=0,0,B.Premiums_Bkdn_DATA!H143/ECO!R68))))</f>
        <v>1412.7405441274054</v>
      </c>
      <c r="J148" s="74">
        <f>IF($C$3="National Currency",IF(B.Premiums_Bkdn_DATA!I143=0,0,B.Premiums_Bkdn_DATA!I143),IF($C$3="Current Exchange rate",IF(B.Premiums_Bkdn_DATA!I143=0,0,B.Premiums_Bkdn_DATA!I143/ECO!S33),IF($C$3="Constant Exchange rate",IF(B.Premiums_Bkdn_DATA!I143=0,0,B.Premiums_Bkdn_DATA!I143/ECO!S68))))</f>
        <v>1467.9274496792746</v>
      </c>
      <c r="K148" s="74">
        <f>IF($C$3="National Currency",IF(B.Premiums_Bkdn_DATA!J143=0,0,B.Premiums_Bkdn_DATA!J143),IF($C$3="Current Exchange rate",IF(B.Premiums_Bkdn_DATA!J143=0,0,B.Premiums_Bkdn_DATA!J143/ECO!T33),IF($C$3="Constant Exchange rate",IF(B.Premiums_Bkdn_DATA!J143=0,0,B.Premiums_Bkdn_DATA!J143/ECO!T68))))</f>
        <v>1531.9619553196196</v>
      </c>
      <c r="L148" s="74">
        <f>IF($C$3="National Currency",IF(B.Premiums_Bkdn_DATA!K143=0,0,B.Premiums_Bkdn_DATA!K143),IF($C$3="Current Exchange rate",IF(B.Premiums_Bkdn_DATA!K143=0,0,B.Premiums_Bkdn_DATA!K143/ECO!U33),IF($C$3="Constant Exchange rate",IF(B.Premiums_Bkdn_DATA!K143=0,0,B.Premiums_Bkdn_DATA!K143/ECO!U68))))</f>
        <v>1658.8144215881443</v>
      </c>
      <c r="M148" s="74">
        <f>IF($C$3="National Currency",IF(B.Premiums_Bkdn_DATA!L143=0,0,B.Premiums_Bkdn_DATA!L143),IF($C$3="Current Exchange rate",IF(B.Premiums_Bkdn_DATA!L143=0,0,B.Premiums_Bkdn_DATA!L143/ECO!V33),IF($C$3="Constant Exchange rate",IF(B.Premiums_Bkdn_DATA!L143=0,0,B.Premiums_Bkdn_DATA!L143/ECO!V68))))</f>
        <v>1764.9856226498562</v>
      </c>
      <c r="N148" s="74">
        <f>IF($C$3="National Currency",IF(B.Premiums_Bkdn_DATA!M143=0,0,B.Premiums_Bkdn_DATA!M143),IF($C$3="Current Exchange rate",IF(B.Premiums_Bkdn_DATA!M143=0,0,B.Premiums_Bkdn_DATA!M143/ECO!W33),IF($C$3="Constant Exchange rate",IF(B.Premiums_Bkdn_DATA!M143=0,0,B.Premiums_Bkdn_DATA!M143/ECO!W68))))</f>
        <v>1872.3733687237336</v>
      </c>
      <c r="O148" s="74">
        <f>IF($C$3="National Currency",IF(B.Premiums_Bkdn_DATA!N143=0,0,B.Premiums_Bkdn_DATA!N143),IF($C$3="Current Exchange rate",IF(B.Premiums_Bkdn_DATA!N143=0,0,B.Premiums_Bkdn_DATA!N143/ECO!X33),IF($C$3="Constant Exchange rate",IF(B.Premiums_Bkdn_DATA!N143=0,0,B.Premiums_Bkdn_DATA!N143/ECO!X68))))</f>
        <v>1935.1913293519133</v>
      </c>
      <c r="P148" s="74">
        <f>IF($C$3="National Currency",IF(B.Premiums_Bkdn_DATA!O143=0,0,B.Premiums_Bkdn_DATA!O143),IF($C$3="Current Exchange rate",IF(B.Premiums_Bkdn_DATA!O143=0,0,B.Premiums_Bkdn_DATA!O143/ECO!Y33),IF($C$3="Constant Exchange rate",IF(B.Premiums_Bkdn_DATA!O143=0,0,B.Premiums_Bkdn_DATA!O143/ECO!Y68))))</f>
        <v>2016.0607166556074</v>
      </c>
      <c r="Q148" s="48">
        <f t="shared" si="19"/>
        <v>2.2159787938365837E-2</v>
      </c>
      <c r="R148" s="48">
        <f t="shared" si="20"/>
        <v>4.1788833009486881E-2</v>
      </c>
      <c r="S148" s="48">
        <f t="shared" si="21"/>
        <v>0.44412746573714657</v>
      </c>
    </row>
    <row r="149" spans="3:19" ht="15" x14ac:dyDescent="0.25">
      <c r="C149" s="256"/>
      <c r="D149" s="257"/>
      <c r="E149" s="45" t="s">
        <v>24</v>
      </c>
      <c r="F149" s="74">
        <f>IF($C$3="National Currency",IF(B.Premiums_Bkdn_DATA!E144=0,0,B.Premiums_Bkdn_DATA!E144),IF($C$3="Current Exchange rate",IF(B.Premiums_Bkdn_DATA!E144=0,0,B.Premiums_Bkdn_DATA!E144/ECO!O34),IF($C$3="Constant Exchange rate",IF(B.Premiums_Bkdn_DATA!E144=0,0,B.Premiums_Bkdn_DATA!E144/ECO!O69))))</f>
        <v>647.29008705419824</v>
      </c>
      <c r="G149" s="74">
        <f>IF($C$3="National Currency",IF(B.Premiums_Bkdn_DATA!F144=0,0,B.Premiums_Bkdn_DATA!F144),IF($C$3="Current Exchange rate",IF(B.Premiums_Bkdn_DATA!F144=0,0,B.Premiums_Bkdn_DATA!F144/ECO!P34),IF($C$3="Constant Exchange rate",IF(B.Premiums_Bkdn_DATA!F144=0,0,B.Premiums_Bkdn_DATA!F144/ECO!P69))))</f>
        <v>647.29008705419824</v>
      </c>
      <c r="H149" s="74">
        <f>IF($C$3="National Currency",IF(B.Premiums_Bkdn_DATA!G144=0,0,B.Premiums_Bkdn_DATA!G144),IF($C$3="Current Exchange rate",IF(B.Premiums_Bkdn_DATA!G144=0,0,B.Premiums_Bkdn_DATA!G144/ECO!Q34),IF($C$3="Constant Exchange rate",IF(B.Premiums_Bkdn_DATA!G144=0,0,B.Premiums_Bkdn_DATA!G144/ECO!Q69))))</f>
        <v>676.54216980248987</v>
      </c>
      <c r="I149" s="74">
        <f>IF($C$3="National Currency",IF(B.Premiums_Bkdn_DATA!H144=0,0,B.Premiums_Bkdn_DATA!H144),IF($C$3="Current Exchange rate",IF(B.Premiums_Bkdn_DATA!H144=0,0,B.Premiums_Bkdn_DATA!H144/ECO!R34),IF($C$3="Constant Exchange rate",IF(B.Premiums_Bkdn_DATA!H144=0,0,B.Premiums_Bkdn_DATA!H144/ECO!R69))))</f>
        <v>718.89918562201626</v>
      </c>
      <c r="J149" s="74">
        <f>IF($C$3="National Currency",IF(B.Premiums_Bkdn_DATA!I144=0,0,B.Premiums_Bkdn_DATA!I144),IF($C$3="Current Exchange rate",IF(B.Premiums_Bkdn_DATA!I144=0,0,B.Premiums_Bkdn_DATA!I144/ECO!S34),IF($C$3="Constant Exchange rate",IF(B.Premiums_Bkdn_DATA!I144=0,0,B.Premiums_Bkdn_DATA!I144/ECO!S69))))</f>
        <v>775.53121782270898</v>
      </c>
      <c r="K149" s="74">
        <f>IF($C$3="National Currency",IF(B.Premiums_Bkdn_DATA!J144=0,0,B.Premiums_Bkdn_DATA!J144),IF($C$3="Current Exchange rate",IF(B.Premiums_Bkdn_DATA!J144=0,0,B.Premiums_Bkdn_DATA!J144/ECO!T34),IF($C$3="Constant Exchange rate",IF(B.Premiums_Bkdn_DATA!J144=0,0,B.Premiums_Bkdn_DATA!J144/ECO!T69))))</f>
        <v>870.07394926518771</v>
      </c>
      <c r="L149" s="74">
        <f>IF($C$3="National Currency",IF(B.Premiums_Bkdn_DATA!K144=0,0,B.Premiums_Bkdn_DATA!K144),IF($C$3="Current Exchange rate",IF(B.Premiums_Bkdn_DATA!K144=0,0,B.Premiums_Bkdn_DATA!K144/ECO!U34),IF($C$3="Constant Exchange rate",IF(B.Premiums_Bkdn_DATA!K144=0,0,B.Premiums_Bkdn_DATA!K144/ECO!U69))))</f>
        <v>973.04128053917441</v>
      </c>
      <c r="M149" s="74">
        <f>IF($C$3="National Currency",IF(B.Premiums_Bkdn_DATA!L144=0,0,B.Premiums_Bkdn_DATA!L144),IF($C$3="Current Exchange rate",IF(B.Premiums_Bkdn_DATA!L144=0,0,B.Premiums_Bkdn_DATA!L144/ECO!V34),IF($C$3="Constant Exchange rate",IF(B.Premiums_Bkdn_DATA!L144=0,0,B.Premiums_Bkdn_DATA!L144/ECO!V69))))</f>
        <v>1127.0242441261817</v>
      </c>
      <c r="N149" s="74">
        <f>IF($C$3="National Currency",IF(B.Premiums_Bkdn_DATA!M144=0,0,B.Premiums_Bkdn_DATA!M144),IF($C$3="Current Exchange rate",IF(B.Premiums_Bkdn_DATA!M144=0,0,B.Premiums_Bkdn_DATA!M144/ECO!W34),IF($C$3="Constant Exchange rate",IF(B.Premiums_Bkdn_DATA!M144=0,0,B.Premiums_Bkdn_DATA!M144/ECO!W69))))</f>
        <v>1205.185809229617</v>
      </c>
      <c r="O149" s="74">
        <f>IF($C$3="National Currency",IF(B.Premiums_Bkdn_DATA!N144=0,0,B.Premiums_Bkdn_DATA!N144),IF($C$3="Current Exchange rate",IF(B.Premiums_Bkdn_DATA!N144=0,0,B.Premiums_Bkdn_DATA!N144/ECO!X34),IF($C$3="Constant Exchange rate",IF(B.Premiums_Bkdn_DATA!N144=0,0,B.Premiums_Bkdn_DATA!N144/ECO!X69))))</f>
        <v>1300.4305906580548</v>
      </c>
      <c r="P149" s="74">
        <f>IF($C$3="National Currency",IF(B.Premiums_Bkdn_DATA!O144=0,0,B.Premiums_Bkdn_DATA!O144),IF($C$3="Current Exchange rate",IF(B.Premiums_Bkdn_DATA!O144=0,0,B.Premiums_Bkdn_DATA!O144/ECO!Y34),IF($C$3="Constant Exchange rate",IF(B.Premiums_Bkdn_DATA!O144=0,0,B.Premiums_Bkdn_DATA!O144/ECO!Y69))))</f>
        <v>1254.3293082467471</v>
      </c>
      <c r="Q149" s="48">
        <f t="shared" si="19"/>
        <v>1.3787120222120379E-2</v>
      </c>
      <c r="R149" s="48">
        <f t="shared" si="20"/>
        <v>-3.5450782796472957E-2</v>
      </c>
      <c r="S149" s="48">
        <f t="shared" si="21"/>
        <v>0.93781634128705704</v>
      </c>
    </row>
    <row r="150" spans="3:19" ht="15" x14ac:dyDescent="0.25">
      <c r="C150" s="256"/>
      <c r="D150" s="257"/>
      <c r="E150" s="45" t="s">
        <v>25</v>
      </c>
      <c r="F150" s="74">
        <f>IF($C$3="National Currency",IF(B.Premiums_Bkdn_DATA!E145=0,0,B.Premiums_Bkdn_DATA!E145),IF($C$3="Current Exchange rate",IF(B.Premiums_Bkdn_DATA!E145=0,0,B.Premiums_Bkdn_DATA!E145/ECO!O35),IF($C$3="Constant Exchange rate",IF(B.Premiums_Bkdn_DATA!E145=0,0,B.Premiums_Bkdn_DATA!E145/ECO!O70))))</f>
        <v>675.54911748000006</v>
      </c>
      <c r="G150" s="74">
        <f>IF($C$3="National Currency",IF(B.Premiums_Bkdn_DATA!F145=0,0,B.Premiums_Bkdn_DATA!F145),IF($C$3="Current Exchange rate",IF(B.Premiums_Bkdn_DATA!F145=0,0,B.Premiums_Bkdn_DATA!F145/ECO!P35),IF($C$3="Constant Exchange rate",IF(B.Premiums_Bkdn_DATA!F145=0,0,B.Premiums_Bkdn_DATA!F145/ECO!P70))))</f>
        <v>684.49228681099999</v>
      </c>
      <c r="H150" s="74">
        <f>IF($C$3="National Currency",IF(B.Premiums_Bkdn_DATA!G145=0,0,B.Premiums_Bkdn_DATA!G145),IF($C$3="Current Exchange rate",IF(B.Premiums_Bkdn_DATA!G145=0,0,B.Premiums_Bkdn_DATA!G145/ECO!Q35),IF($C$3="Constant Exchange rate",IF(B.Premiums_Bkdn_DATA!G145=0,0,B.Premiums_Bkdn_DATA!G145/ECO!Q70))))</f>
        <v>688.85864905000005</v>
      </c>
      <c r="I150" s="74">
        <f>IF($C$3="National Currency",IF(B.Premiums_Bkdn_DATA!H145=0,0,B.Premiums_Bkdn_DATA!H145),IF($C$3="Current Exchange rate",IF(B.Premiums_Bkdn_DATA!H145=0,0,B.Premiums_Bkdn_DATA!H145/ECO!R35),IF($C$3="Constant Exchange rate",IF(B.Premiums_Bkdn_DATA!H145=0,0,B.Premiums_Bkdn_DATA!H145/ECO!R70))))</f>
        <v>631.88079479000021</v>
      </c>
      <c r="J150" s="74">
        <f>IF($C$3="National Currency",IF(B.Premiums_Bkdn_DATA!I145=0,0,B.Premiums_Bkdn_DATA!I145),IF($C$3="Current Exchange rate",IF(B.Premiums_Bkdn_DATA!I145=0,0,B.Premiums_Bkdn_DATA!I145/ECO!S35),IF($C$3="Constant Exchange rate",IF(B.Premiums_Bkdn_DATA!I145=0,0,B.Premiums_Bkdn_DATA!I145/ECO!S70))))</f>
        <v>652.2245848</v>
      </c>
      <c r="K150" s="74">
        <f>IF($C$3="National Currency",IF(B.Premiums_Bkdn_DATA!J145=0,0,B.Premiums_Bkdn_DATA!J145),IF($C$3="Current Exchange rate",IF(B.Premiums_Bkdn_DATA!J145=0,0,B.Premiums_Bkdn_DATA!J145/ECO!T35),IF($C$3="Constant Exchange rate",IF(B.Premiums_Bkdn_DATA!J145=0,0,B.Premiums_Bkdn_DATA!J145/ECO!T70))))</f>
        <v>656.14239896999993</v>
      </c>
      <c r="L150" s="74">
        <f>IF($C$3="National Currency",IF(B.Premiums_Bkdn_DATA!K145=0,0,B.Premiums_Bkdn_DATA!K145),IF($C$3="Current Exchange rate",IF(B.Premiums_Bkdn_DATA!K145=0,0,B.Premiums_Bkdn_DATA!K145/ECO!U35),IF($C$3="Constant Exchange rate",IF(B.Premiums_Bkdn_DATA!K145=0,0,B.Premiums_Bkdn_DATA!K145/ECO!U70))))</f>
        <v>673.56765391999977</v>
      </c>
      <c r="M150" s="74">
        <f>IF($C$3="National Currency",IF(B.Premiums_Bkdn_DATA!L145=0,0,B.Premiums_Bkdn_DATA!L145),IF($C$3="Current Exchange rate",IF(B.Premiums_Bkdn_DATA!L145=0,0,B.Premiums_Bkdn_DATA!L145/ECO!V35),IF($C$3="Constant Exchange rate",IF(B.Premiums_Bkdn_DATA!L145=0,0,B.Premiums_Bkdn_DATA!L145/ECO!V70))))</f>
        <v>703.78014302999952</v>
      </c>
      <c r="N150" s="74">
        <f>IF($C$3="National Currency",IF(B.Premiums_Bkdn_DATA!M145=0,0,B.Premiums_Bkdn_DATA!M145),IF($C$3="Current Exchange rate",IF(B.Premiums_Bkdn_DATA!M145=0,0,B.Premiums_Bkdn_DATA!M145/ECO!W35),IF($C$3="Constant Exchange rate",IF(B.Premiums_Bkdn_DATA!M145=0,0,B.Premiums_Bkdn_DATA!M145/ECO!W70))))</f>
        <v>699.14529526000024</v>
      </c>
      <c r="O150" s="74">
        <f>IF($C$3="National Currency",IF(B.Premiums_Bkdn_DATA!N145=0,0,B.Premiums_Bkdn_DATA!N145),IF($C$3="Current Exchange rate",IF(B.Premiums_Bkdn_DATA!N145=0,0,B.Premiums_Bkdn_DATA!N145/ECO!X35),IF($C$3="Constant Exchange rate",IF(B.Premiums_Bkdn_DATA!N145=0,0,B.Premiums_Bkdn_DATA!N145/ECO!X70))))</f>
        <v>692.79446161999977</v>
      </c>
      <c r="P150" s="74">
        <f>IF($C$3="National Currency",IF(B.Premiums_Bkdn_DATA!O145=0,0,B.Premiums_Bkdn_DATA!O145),IF($C$3="Current Exchange rate",IF(B.Premiums_Bkdn_DATA!O145=0,0,B.Premiums_Bkdn_DATA!O145/ECO!Y35),IF($C$3="Constant Exchange rate",IF(B.Premiums_Bkdn_DATA!O145=0,0,B.Premiums_Bkdn_DATA!O145/ECO!Y70))))</f>
        <v>690.31610079000018</v>
      </c>
      <c r="Q150" s="48">
        <f t="shared" si="19"/>
        <v>7.5876972739800314E-3</v>
      </c>
      <c r="R150" s="48">
        <f t="shared" si="20"/>
        <v>-3.5773392648149605E-3</v>
      </c>
      <c r="S150" s="48">
        <f t="shared" si="21"/>
        <v>8.5082244040073363E-3</v>
      </c>
    </row>
    <row r="151" spans="3:19" ht="15" x14ac:dyDescent="0.25">
      <c r="C151" s="256"/>
      <c r="D151" s="257"/>
      <c r="E151" s="45" t="s">
        <v>26</v>
      </c>
      <c r="F151" s="74">
        <f>IF($C$3="National Currency",IF(B.Premiums_Bkdn_DATA!E146=0,0,B.Premiums_Bkdn_DATA!E146),IF($C$3="Current Exchange rate",IF(B.Premiums_Bkdn_DATA!E146=0,0,B.Premiums_Bkdn_DATA!E146/ECO!O36),IF($C$3="Constant Exchange rate",IF(B.Premiums_Bkdn_DATA!E146=0,0,B.Premiums_Bkdn_DATA!E146/ECO!O71))))</f>
        <v>61.658673409647257</v>
      </c>
      <c r="G151" s="74">
        <f>IF($C$3="National Currency",IF(B.Premiums_Bkdn_DATA!F146=0,0,B.Premiums_Bkdn_DATA!F146),IF($C$3="Current Exchange rate",IF(B.Premiums_Bkdn_DATA!F146=0,0,B.Premiums_Bkdn_DATA!F146/ECO!P36),IF($C$3="Constant Exchange rate",IF(B.Premiums_Bkdn_DATA!F146=0,0,B.Premiums_Bkdn_DATA!F146/ECO!P71))))</f>
        <v>67.907770867415437</v>
      </c>
      <c r="H151" s="74">
        <f>IF($C$3="National Currency",IF(B.Premiums_Bkdn_DATA!G146=0,0,B.Premiums_Bkdn_DATA!G146),IF($C$3="Current Exchange rate",IF(B.Premiums_Bkdn_DATA!G146=0,0,B.Premiums_Bkdn_DATA!G146/ECO!Q36),IF($C$3="Constant Exchange rate",IF(B.Premiums_Bkdn_DATA!G146=0,0,B.Premiums_Bkdn_DATA!G146/ECO!Q71))))</f>
        <v>100.27438208262693</v>
      </c>
      <c r="I151" s="74">
        <f>IF($C$3="National Currency",IF(B.Premiums_Bkdn_DATA!H146=0,0,B.Premiums_Bkdn_DATA!H146),IF($C$3="Current Exchange rate",IF(B.Premiums_Bkdn_DATA!H146=0,0,B.Premiums_Bkdn_DATA!H146/ECO!R36),IF($C$3="Constant Exchange rate",IF(B.Premiums_Bkdn_DATA!H146=0,0,B.Premiums_Bkdn_DATA!H146/ECO!R71))))</f>
        <v>190.35424288391181</v>
      </c>
      <c r="J151" s="74">
        <f>IF($C$3="National Currency",IF(B.Premiums_Bkdn_DATA!I146=0,0,B.Premiums_Bkdn_DATA!I146),IF($C$3="Current Exchange rate",IF(B.Premiums_Bkdn_DATA!I146=0,0,B.Premiums_Bkdn_DATA!I146/ECO!S36),IF($C$3="Constant Exchange rate",IF(B.Premiums_Bkdn_DATA!I146=0,0,B.Premiums_Bkdn_DATA!I146/ECO!S71))))</f>
        <v>256.98224324083162</v>
      </c>
      <c r="K151" s="74">
        <f>IF($C$3="National Currency",IF(B.Premiums_Bkdn_DATA!J146=0,0,B.Premiums_Bkdn_DATA!J146),IF($C$3="Current Exchange rate",IF(B.Premiums_Bkdn_DATA!J146=0,0,B.Premiums_Bkdn_DATA!J146/ECO!T36),IF($C$3="Constant Exchange rate",IF(B.Premiums_Bkdn_DATA!J146=0,0,B.Premiums_Bkdn_DATA!J146/ECO!T71))))</f>
        <v>212.36727045596501</v>
      </c>
      <c r="L151" s="74">
        <f>IF($C$3="National Currency",IF(B.Premiums_Bkdn_DATA!K146=0,0,B.Premiums_Bkdn_DATA!K146),IF($C$3="Current Exchange rate",IF(B.Premiums_Bkdn_DATA!K146=0,0,B.Premiums_Bkdn_DATA!K146/ECO!U36),IF($C$3="Constant Exchange rate",IF(B.Premiums_Bkdn_DATA!K146=0,0,B.Premiums_Bkdn_DATA!K146/ECO!U71))))</f>
        <v>244.40305166413845</v>
      </c>
      <c r="M151" s="74">
        <f>IF($C$3="National Currency",IF(B.Premiums_Bkdn_DATA!L146=0,0,B.Premiums_Bkdn_DATA!L146),IF($C$3="Current Exchange rate",IF(B.Premiums_Bkdn_DATA!L146=0,0,B.Premiums_Bkdn_DATA!L146/ECO!V36),IF($C$3="Constant Exchange rate",IF(B.Premiums_Bkdn_DATA!L146=0,0,B.Premiums_Bkdn_DATA!L146/ECO!V71))))</f>
        <v>281.07432854465958</v>
      </c>
      <c r="N151" s="74">
        <f>IF($C$3="National Currency",IF(B.Premiums_Bkdn_DATA!M146=0,0,B.Premiums_Bkdn_DATA!M146),IF($C$3="Current Exchange rate",IF(B.Premiums_Bkdn_DATA!M146=0,0,B.Premiums_Bkdn_DATA!M146/ECO!W36),IF($C$3="Constant Exchange rate",IF(B.Premiums_Bkdn_DATA!M146=0,0,B.Premiums_Bkdn_DATA!M146/ECO!W71))))</f>
        <v>256.53609351298297</v>
      </c>
      <c r="O151" s="74">
        <f>IF($C$3="National Currency",IF(B.Premiums_Bkdn_DATA!N146=0,0,B.Premiums_Bkdn_DATA!N146),IF($C$3="Current Exchange rate",IF(B.Premiums_Bkdn_DATA!N146=0,0,B.Premiums_Bkdn_DATA!N146/ECO!X36),IF($C$3="Constant Exchange rate",IF(B.Premiums_Bkdn_DATA!N146=0,0,B.Premiums_Bkdn_DATA!N146/ECO!X71))))</f>
        <v>274.98438475952531</v>
      </c>
      <c r="P151" s="74">
        <f>IF($C$3="National Currency",IF(B.Premiums_Bkdn_DATA!O146=0,0,B.Premiums_Bkdn_DATA!O146),IF($C$3="Current Exchange rate",IF(B.Premiums_Bkdn_DATA!O146=0,0,B.Premiums_Bkdn_DATA!O146/ECO!Y36),IF($C$3="Constant Exchange rate",IF(B.Premiums_Bkdn_DATA!O146=0,0,B.Premiums_Bkdn_DATA!O146/ECO!Y71))))</f>
        <v>250.20076737753186</v>
      </c>
      <c r="Q151" s="48">
        <f t="shared" si="19"/>
        <v>2.7501135760930684E-3</v>
      </c>
      <c r="R151" s="48">
        <f t="shared" si="20"/>
        <v>-9.0127362699764957E-2</v>
      </c>
      <c r="S151" s="48">
        <f t="shared" si="21"/>
        <v>2.6844202685732257</v>
      </c>
    </row>
    <row r="152" spans="3:19" ht="15" x14ac:dyDescent="0.25">
      <c r="C152" s="256"/>
      <c r="D152" s="257"/>
      <c r="E152" s="45" t="s">
        <v>27</v>
      </c>
      <c r="F152" s="74">
        <f>IF($C$3="National Currency",IF(B.Premiums_Bkdn_DATA!E147=0,0,B.Premiums_Bkdn_DATA!E147),IF($C$3="Current Exchange rate",IF(B.Premiums_Bkdn_DATA!E147=0,0,B.Premiums_Bkdn_DATA!E147/ECO!O37),IF($C$3="Constant Exchange rate",IF(B.Premiums_Bkdn_DATA!E147=0,0,B.Premiums_Bkdn_DATA!E147/ECO!O72))))</f>
        <v>2191.0997551368037</v>
      </c>
      <c r="G152" s="74">
        <f>IF($C$3="National Currency",IF(B.Premiums_Bkdn_DATA!F147=0,0,B.Premiums_Bkdn_DATA!F147),IF($C$3="Current Exchange rate",IF(B.Premiums_Bkdn_DATA!F147=0,0,B.Premiums_Bkdn_DATA!F147/ECO!P37),IF($C$3="Constant Exchange rate",IF(B.Premiums_Bkdn_DATA!F147=0,0,B.Premiums_Bkdn_DATA!F147/ECO!P72))))</f>
        <v>2792.7179814755668</v>
      </c>
      <c r="H152" s="74">
        <f>IF($C$3="National Currency",IF(B.Premiums_Bkdn_DATA!G147=0,0,B.Premiums_Bkdn_DATA!G147),IF($C$3="Current Exchange rate",IF(B.Premiums_Bkdn_DATA!G147=0,0,B.Premiums_Bkdn_DATA!G147/ECO!Q37),IF($C$3="Constant Exchange rate",IF(B.Premiums_Bkdn_DATA!G147=0,0,B.Premiums_Bkdn_DATA!G147/ECO!Q72))))</f>
        <v>2831.7896305759605</v>
      </c>
      <c r="I152" s="74">
        <f>IF($C$3="National Currency",IF(B.Premiums_Bkdn_DATA!H147=0,0,B.Premiums_Bkdn_DATA!H147),IF($C$3="Current Exchange rate",IF(B.Premiums_Bkdn_DATA!H147=0,0,B.Premiums_Bkdn_DATA!H147/ECO!R37),IF($C$3="Constant Exchange rate",IF(B.Premiums_Bkdn_DATA!H147=0,0,B.Premiums_Bkdn_DATA!H147/ECO!R72))))</f>
        <v>2834.0253380176723</v>
      </c>
      <c r="J152" s="74">
        <f>IF($C$3="National Currency",IF(B.Premiums_Bkdn_DATA!I147=0,0,B.Premiums_Bkdn_DATA!I147),IF($C$3="Current Exchange rate",IF(B.Premiums_Bkdn_DATA!I147=0,0,B.Premiums_Bkdn_DATA!I147/ECO!S37),IF($C$3="Constant Exchange rate",IF(B.Premiums_Bkdn_DATA!I147=0,0,B.Premiums_Bkdn_DATA!I147/ECO!S72))))</f>
        <v>2548.3870967741932</v>
      </c>
      <c r="K152" s="74">
        <f>IF($C$3="National Currency",IF(B.Premiums_Bkdn_DATA!J147=0,0,B.Premiums_Bkdn_DATA!J147),IF($C$3="Current Exchange rate",IF(B.Premiums_Bkdn_DATA!J147=0,0,B.Premiums_Bkdn_DATA!J147/ECO!T37),IF($C$3="Constant Exchange rate",IF(B.Premiums_Bkdn_DATA!J147=0,0,B.Premiums_Bkdn_DATA!J147/ECO!T72))))</f>
        <v>2590.0138400936867</v>
      </c>
      <c r="L152" s="74">
        <f>IF($C$3="National Currency",IF(B.Premiums_Bkdn_DATA!K147=0,0,B.Premiums_Bkdn_DATA!K147),IF($C$3="Current Exchange rate",IF(B.Premiums_Bkdn_DATA!K147=0,0,B.Premiums_Bkdn_DATA!K147/ECO!U37),IF($C$3="Constant Exchange rate",IF(B.Premiums_Bkdn_DATA!K147=0,0,B.Premiums_Bkdn_DATA!K147/ECO!U72))))</f>
        <v>2671.5639305866071</v>
      </c>
      <c r="M152" s="74">
        <f>IF($C$3="National Currency",IF(B.Premiums_Bkdn_DATA!L147=0,0,B.Premiums_Bkdn_DATA!L147),IF($C$3="Current Exchange rate",IF(B.Premiums_Bkdn_DATA!L147=0,0,B.Premiums_Bkdn_DATA!L147/ECO!V37),IF($C$3="Constant Exchange rate",IF(B.Premiums_Bkdn_DATA!L147=0,0,B.Premiums_Bkdn_DATA!L147/ECO!V72))))</f>
        <v>2485.4679016288724</v>
      </c>
      <c r="N152" s="74">
        <f>IF($C$3="National Currency",IF(B.Premiums_Bkdn_DATA!M147=0,0,B.Premiums_Bkdn_DATA!M147),IF($C$3="Current Exchange rate",IF(B.Premiums_Bkdn_DATA!M147=0,0,B.Premiums_Bkdn_DATA!M147/ECO!W37),IF($C$3="Constant Exchange rate",IF(B.Premiums_Bkdn_DATA!M147=0,0,B.Premiums_Bkdn_DATA!M147/ECO!W72))))</f>
        <v>2677.5258170978386</v>
      </c>
      <c r="O152" s="74">
        <f>IF($C$3="National Currency",IF(B.Premiums_Bkdn_DATA!N147=0,0,B.Premiums_Bkdn_DATA!N147),IF($C$3="Current Exchange rate",IF(B.Premiums_Bkdn_DATA!N147=0,0,B.Premiums_Bkdn_DATA!N147/ECO!X37),IF($C$3="Constant Exchange rate",IF(B.Premiums_Bkdn_DATA!N147=0,0,B.Premiums_Bkdn_DATA!N147/ECO!X72))))</f>
        <v>2783.9880762269772</v>
      </c>
      <c r="P152" s="74">
        <f>IF($C$3="National Currency",IF(B.Premiums_Bkdn_DATA!O147=0,0,B.Premiums_Bkdn_DATA!O147),IF($C$3="Current Exchange rate",IF(B.Premiums_Bkdn_DATA!O147=0,0,B.Premiums_Bkdn_DATA!O147/ECO!Y37),IF($C$3="Constant Exchange rate",IF(B.Premiums_Bkdn_DATA!O147=0,0,B.Premiums_Bkdn_DATA!O147/ECO!Y72))))</f>
        <v>2895.3475992760564</v>
      </c>
      <c r="Q152" s="48">
        <f t="shared" si="19"/>
        <v>3.1824581609946716E-2</v>
      </c>
      <c r="R152" s="48">
        <f t="shared" si="20"/>
        <v>4.0000000000000036E-2</v>
      </c>
      <c r="S152" s="48">
        <f t="shared" si="21"/>
        <v>3.674900884415977E-2</v>
      </c>
    </row>
    <row r="153" spans="3:19" ht="15" x14ac:dyDescent="0.25">
      <c r="C153" s="256"/>
      <c r="D153" s="257"/>
      <c r="E153" s="45" t="s">
        <v>28</v>
      </c>
      <c r="F153" s="74">
        <f>IF($C$3="National Currency",IF(B.Premiums_Bkdn_DATA!E148=0,0,B.Premiums_Bkdn_DATA!E148),IF($C$3="Current Exchange rate",IF(B.Premiums_Bkdn_DATA!E148=0,0,B.Premiums_Bkdn_DATA!E148/ECO!O38),IF($C$3="Constant Exchange rate",IF(B.Premiums_Bkdn_DATA!E148=0,0,B.Premiums_Bkdn_DATA!E148/ECO!O73))))</f>
        <v>140.96144216324487</v>
      </c>
      <c r="G153" s="74">
        <f>IF($C$3="National Currency",IF(B.Premiums_Bkdn_DATA!F148=0,0,B.Premiums_Bkdn_DATA!F148),IF($C$3="Current Exchange rate",IF(B.Premiums_Bkdn_DATA!F148=0,0,B.Premiums_Bkdn_DATA!F148/ECO!P38),IF($C$3="Constant Exchange rate",IF(B.Premiums_Bkdn_DATA!F148=0,0,B.Premiums_Bkdn_DATA!F148/ECO!P73))))</f>
        <v>146.30696044066099</v>
      </c>
      <c r="H153" s="74">
        <f>IF($C$3="National Currency",IF(B.Premiums_Bkdn_DATA!G148=0,0,B.Premiums_Bkdn_DATA!G148),IF($C$3="Current Exchange rate",IF(B.Premiums_Bkdn_DATA!G148=0,0,B.Premiums_Bkdn_DATA!G148/ECO!Q38),IF($C$3="Constant Exchange rate",IF(B.Premiums_Bkdn_DATA!G148=0,0,B.Premiums_Bkdn_DATA!G148/ECO!Q73))))</f>
        <v>160.85378067100652</v>
      </c>
      <c r="I153" s="74">
        <f>IF($C$3="National Currency",IF(B.Premiums_Bkdn_DATA!H148=0,0,B.Premiums_Bkdn_DATA!H148),IF($C$3="Current Exchange rate",IF(B.Premiums_Bkdn_DATA!H148=0,0,B.Premiums_Bkdn_DATA!H148/ECO!R38),IF($C$3="Constant Exchange rate",IF(B.Premiums_Bkdn_DATA!H148=0,0,B.Premiums_Bkdn_DATA!H148/ECO!R73))))</f>
        <v>176</v>
      </c>
      <c r="J153" s="74">
        <f>IF($C$3="National Currency",IF(B.Premiums_Bkdn_DATA!I148=0,0,B.Premiums_Bkdn_DATA!I148),IF($C$3="Current Exchange rate",IF(B.Premiums_Bkdn_DATA!I148=0,0,B.Premiums_Bkdn_DATA!I148/ECO!S38),IF($C$3="Constant Exchange rate",IF(B.Premiums_Bkdn_DATA!I148=0,0,B.Premiums_Bkdn_DATA!I148/ECO!S73))))</f>
        <v>198</v>
      </c>
      <c r="K153" s="74">
        <f>IF($C$3="National Currency",IF(B.Premiums_Bkdn_DATA!J148=0,0,B.Premiums_Bkdn_DATA!J148),IF($C$3="Current Exchange rate",IF(B.Premiums_Bkdn_DATA!J148=0,0,B.Premiums_Bkdn_DATA!J148/ECO!T38),IF($C$3="Constant Exchange rate",IF(B.Premiums_Bkdn_DATA!J148=0,0,B.Premiums_Bkdn_DATA!J148/ECO!T73))))</f>
        <v>228</v>
      </c>
      <c r="L153" s="74">
        <f>IF($C$3="National Currency",IF(B.Premiums_Bkdn_DATA!K148=0,0,B.Premiums_Bkdn_DATA!K148),IF($C$3="Current Exchange rate",IF(B.Premiums_Bkdn_DATA!K148=0,0,B.Premiums_Bkdn_DATA!K148/ECO!U38),IF($C$3="Constant Exchange rate",IF(B.Premiums_Bkdn_DATA!K148=0,0,B.Premiums_Bkdn_DATA!K148/ECO!U73))))</f>
        <v>232</v>
      </c>
      <c r="M153" s="74">
        <f>IF($C$3="National Currency",IF(B.Premiums_Bkdn_DATA!L148=0,0,B.Premiums_Bkdn_DATA!L148),IF($C$3="Current Exchange rate",IF(B.Premiums_Bkdn_DATA!L148=0,0,B.Premiums_Bkdn_DATA!L148/ECO!V38),IF($C$3="Constant Exchange rate",IF(B.Premiums_Bkdn_DATA!L148=0,0,B.Premiums_Bkdn_DATA!L148/ECO!V73))))</f>
        <v>236</v>
      </c>
      <c r="N153" s="74">
        <f>IF($C$3="National Currency",IF(B.Premiums_Bkdn_DATA!M148=0,0,B.Premiums_Bkdn_DATA!M148),IF($C$3="Current Exchange rate",IF(B.Premiums_Bkdn_DATA!M148=0,0,B.Premiums_Bkdn_DATA!M148/ECO!W38),IF($C$3="Constant Exchange rate",IF(B.Premiums_Bkdn_DATA!M148=0,0,B.Premiums_Bkdn_DATA!M148/ECO!W73))))</f>
        <v>229</v>
      </c>
      <c r="O153" s="74">
        <f>IF($C$3="National Currency",IF(B.Premiums_Bkdn_DATA!N148=0,0,B.Premiums_Bkdn_DATA!N148),IF($C$3="Current Exchange rate",IF(B.Premiums_Bkdn_DATA!N148=0,0,B.Premiums_Bkdn_DATA!N148/ECO!X38),IF($C$3="Constant Exchange rate",IF(B.Premiums_Bkdn_DATA!N148=0,0,B.Premiums_Bkdn_DATA!N148/ECO!X73))))</f>
        <v>221.92837</v>
      </c>
      <c r="P153" s="74">
        <f>IF($C$3="National Currency",IF(B.Premiums_Bkdn_DATA!O148=0,0,B.Premiums_Bkdn_DATA!O148),IF($C$3="Current Exchange rate",IF(B.Premiums_Bkdn_DATA!O148=0,0,B.Premiums_Bkdn_DATA!O148/ECO!Y38),IF($C$3="Constant Exchange rate",IF(B.Premiums_Bkdn_DATA!O148=0,0,B.Premiums_Bkdn_DATA!O148/ECO!Y73))))</f>
        <v>224.06947700000001</v>
      </c>
      <c r="Q153" s="48">
        <f t="shared" si="19"/>
        <v>2.4628881723450305E-3</v>
      </c>
      <c r="R153" s="48">
        <f t="shared" si="20"/>
        <v>9.6477390430074195E-3</v>
      </c>
      <c r="S153" s="48">
        <f t="shared" si="21"/>
        <v>0.53150250900658857</v>
      </c>
    </row>
    <row r="154" spans="3:19" ht="15" x14ac:dyDescent="0.25">
      <c r="C154" s="256"/>
      <c r="D154" s="257"/>
      <c r="E154" s="45" t="s">
        <v>43</v>
      </c>
      <c r="F154" s="74">
        <f>IF($C$3="National Currency",IF(B.Premiums_Bkdn_DATA!E149=0,0,B.Premiums_Bkdn_DATA!E149),IF($C$3="Current Exchange rate",IF(B.Premiums_Bkdn_DATA!E149=0,0,B.Premiums_Bkdn_DATA!E149/ECO!O39),IF($C$3="Constant Exchange rate",IF(B.Premiums_Bkdn_DATA!E149=0,0,B.Premiums_Bkdn_DATA!E149/ECO!O74))))</f>
        <v>212.24191728075417</v>
      </c>
      <c r="G154" s="74">
        <f>IF($C$3="National Currency",IF(B.Premiums_Bkdn_DATA!F149=0,0,B.Premiums_Bkdn_DATA!F149),IF($C$3="Current Exchange rate",IF(B.Premiums_Bkdn_DATA!F149=0,0,B.Premiums_Bkdn_DATA!F149/ECO!P39),IF($C$3="Constant Exchange rate",IF(B.Premiums_Bkdn_DATA!F149=0,0,B.Premiums_Bkdn_DATA!F149/ECO!P74))))</f>
        <v>202.61568080727611</v>
      </c>
      <c r="H154" s="74">
        <f>IF($C$3="National Currency",IF(B.Premiums_Bkdn_DATA!G149=0,0,B.Premiums_Bkdn_DATA!G149),IF($C$3="Current Exchange rate",IF(B.Premiums_Bkdn_DATA!G149=0,0,B.Premiums_Bkdn_DATA!G149/ECO!Q39),IF($C$3="Constant Exchange rate",IF(B.Premiums_Bkdn_DATA!G149=0,0,B.Premiums_Bkdn_DATA!G149/ECO!Q74))))</f>
        <v>206.99727809865232</v>
      </c>
      <c r="I154" s="74">
        <f>IF($C$3="National Currency",IF(B.Premiums_Bkdn_DATA!H149=0,0,B.Premiums_Bkdn_DATA!H149),IF($C$3="Current Exchange rate",IF(B.Premiums_Bkdn_DATA!H149=0,0,B.Premiums_Bkdn_DATA!H149/ECO!R39),IF($C$3="Constant Exchange rate",IF(B.Premiums_Bkdn_DATA!H149=0,0,B.Premiums_Bkdn_DATA!H149/ECO!R74))))</f>
        <v>207.62796255725951</v>
      </c>
      <c r="J154" s="74">
        <f>IF($C$3="National Currency",IF(B.Premiums_Bkdn_DATA!I149=0,0,B.Premiums_Bkdn_DATA!I149),IF($C$3="Current Exchange rate",IF(B.Premiums_Bkdn_DATA!I149=0,0,B.Premiums_Bkdn_DATA!I149/ECO!S39),IF($C$3="Constant Exchange rate",IF(B.Premiums_Bkdn_DATA!I149=0,0,B.Premiums_Bkdn_DATA!I149/ECO!S74))))</f>
        <v>219.57777335192191</v>
      </c>
      <c r="K154" s="74">
        <f>IF($C$3="National Currency",IF(B.Premiums_Bkdn_DATA!J149=0,0,B.Premiums_Bkdn_DATA!J149),IF($C$3="Current Exchange rate",IF(B.Premiums_Bkdn_DATA!J149=0,0,B.Premiums_Bkdn_DATA!J149/ECO!T39),IF($C$3="Constant Exchange rate",IF(B.Premiums_Bkdn_DATA!J149=0,0,B.Premiums_Bkdn_DATA!J149/ECO!T74))))</f>
        <v>227</v>
      </c>
      <c r="L154" s="74">
        <f>IF($C$3="National Currency",IF(B.Premiums_Bkdn_DATA!K149=0,0,B.Premiums_Bkdn_DATA!K149),IF($C$3="Current Exchange rate",IF(B.Premiums_Bkdn_DATA!K149=0,0,B.Premiums_Bkdn_DATA!K149/ECO!U39),IF($C$3="Constant Exchange rate",IF(B.Premiums_Bkdn_DATA!K149=0,0,B.Premiums_Bkdn_DATA!K149/ECO!U74))))</f>
        <v>218</v>
      </c>
      <c r="M154" s="74">
        <f>IF($C$3="National Currency",IF(B.Premiums_Bkdn_DATA!L149=0,0,B.Premiums_Bkdn_DATA!L149),IF($C$3="Current Exchange rate",IF(B.Premiums_Bkdn_DATA!L149=0,0,B.Premiums_Bkdn_DATA!L149/ECO!V39),IF($C$3="Constant Exchange rate",IF(B.Premiums_Bkdn_DATA!L149=0,0,B.Premiums_Bkdn_DATA!L149/ECO!V74))))</f>
        <v>232</v>
      </c>
      <c r="N154" s="74">
        <f>IF($C$3="National Currency",IF(B.Premiums_Bkdn_DATA!M149=0,0,B.Premiums_Bkdn_DATA!M149),IF($C$3="Current Exchange rate",IF(B.Premiums_Bkdn_DATA!M149=0,0,B.Premiums_Bkdn_DATA!M149/ECO!W39),IF($C$3="Constant Exchange rate",IF(B.Premiums_Bkdn_DATA!M149=0,0,B.Premiums_Bkdn_DATA!M149/ECO!W74))))</f>
        <v>229</v>
      </c>
      <c r="O154" s="74">
        <f>IF($C$3="National Currency",IF(B.Premiums_Bkdn_DATA!N149=0,0,B.Premiums_Bkdn_DATA!N149),IF($C$3="Current Exchange rate",IF(B.Premiums_Bkdn_DATA!N149=0,0,B.Premiums_Bkdn_DATA!N149/ECO!X39),IF($C$3="Constant Exchange rate",IF(B.Premiums_Bkdn_DATA!N149=0,0,B.Premiums_Bkdn_DATA!N149/ECO!X74))))</f>
        <v>231</v>
      </c>
      <c r="P154" s="74">
        <f>IF($C$3="National Currency",IF(B.Premiums_Bkdn_DATA!O149=0,0,B.Premiums_Bkdn_DATA!O149),IF($C$3="Current Exchange rate",IF(B.Premiums_Bkdn_DATA!O149=0,0,B.Premiums_Bkdn_DATA!O149/ECO!Y39),IF($C$3="Constant Exchange rate",IF(B.Premiums_Bkdn_DATA!O149=0,0,B.Premiums_Bkdn_DATA!O149/ECO!Y74))))</f>
        <v>235</v>
      </c>
      <c r="Q154" s="48">
        <f t="shared" si="19"/>
        <v>2.5830324069577855E-3</v>
      </c>
      <c r="R154" s="48">
        <f t="shared" si="20"/>
        <v>1.7316017316017396E-2</v>
      </c>
      <c r="S154" s="48">
        <f t="shared" si="21"/>
        <v>0.15983125819134991</v>
      </c>
    </row>
    <row r="155" spans="3:19" ht="15" x14ac:dyDescent="0.25">
      <c r="C155" s="256"/>
      <c r="D155" s="257"/>
      <c r="E155" s="45" t="s">
        <v>30</v>
      </c>
      <c r="F155" s="74">
        <f>IF($C$3="National Currency",IF(B.Premiums_Bkdn_DATA!E150=0,0,B.Premiums_Bkdn_DATA!E150),IF($C$3="Current Exchange rate",IF(B.Premiums_Bkdn_DATA!E150=0,0,B.Premiums_Bkdn_DATA!E150/ECO!O40),IF($C$3="Constant Exchange rate",IF(B.Premiums_Bkdn_DATA!E150=0,0,B.Premiums_Bkdn_DATA!E150/ECO!O75))))</f>
        <v>470.03072033898303</v>
      </c>
      <c r="G155" s="74">
        <f>IF($C$3="National Currency",IF(B.Premiums_Bkdn_DATA!F150=0,0,B.Premiums_Bkdn_DATA!F150),IF($C$3="Current Exchange rate",IF(B.Premiums_Bkdn_DATA!F150=0,0,B.Premiums_Bkdn_DATA!F150/ECO!P40),IF($C$3="Constant Exchange rate",IF(B.Premiums_Bkdn_DATA!F150=0,0,B.Premiums_Bkdn_DATA!F150/ECO!P75))))</f>
        <v>522.95197740112997</v>
      </c>
      <c r="H155" s="74">
        <f>IF($C$3="National Currency",IF(B.Premiums_Bkdn_DATA!G150=0,0,B.Premiums_Bkdn_DATA!G150),IF($C$3="Current Exchange rate",IF(B.Premiums_Bkdn_DATA!G150=0,0,B.Premiums_Bkdn_DATA!G150/ECO!Q40),IF($C$3="Constant Exchange rate",IF(B.Premiums_Bkdn_DATA!G150=0,0,B.Premiums_Bkdn_DATA!G150/ECO!Q75))))</f>
        <v>731.99152542372883</v>
      </c>
      <c r="I155" s="74">
        <f>IF($C$3="National Currency",IF(B.Premiums_Bkdn_DATA!H150=0,0,B.Premiums_Bkdn_DATA!H150),IF($C$3="Current Exchange rate",IF(B.Premiums_Bkdn_DATA!H150=0,0,B.Premiums_Bkdn_DATA!H150/ECO!R40),IF($C$3="Constant Exchange rate",IF(B.Premiums_Bkdn_DATA!H150=0,0,B.Premiums_Bkdn_DATA!H150/ECO!R75))))</f>
        <v>847.45762711864415</v>
      </c>
      <c r="J155" s="74">
        <f>IF($C$3="National Currency",IF(B.Premiums_Bkdn_DATA!I150=0,0,B.Premiums_Bkdn_DATA!I150),IF($C$3="Current Exchange rate",IF(B.Premiums_Bkdn_DATA!I150=0,0,B.Premiums_Bkdn_DATA!I150/ECO!S40),IF($C$3="Constant Exchange rate",IF(B.Premiums_Bkdn_DATA!I150=0,0,B.Premiums_Bkdn_DATA!I150/ECO!S75))))</f>
        <v>930.43785310734472</v>
      </c>
      <c r="K155" s="74">
        <f>IF($C$3="National Currency",IF(B.Premiums_Bkdn_DATA!J150=0,0,B.Premiums_Bkdn_DATA!J150),IF($C$3="Current Exchange rate",IF(B.Premiums_Bkdn_DATA!J150=0,0,B.Premiums_Bkdn_DATA!J150/ECO!T40),IF($C$3="Constant Exchange rate",IF(B.Premiums_Bkdn_DATA!J150=0,0,B.Premiums_Bkdn_DATA!J150/ECO!T75))))</f>
        <v>993.99717514124302</v>
      </c>
      <c r="L155" s="74">
        <f>IF($C$3="National Currency",IF(B.Premiums_Bkdn_DATA!K150=0,0,B.Premiums_Bkdn_DATA!K150),IF($C$3="Current Exchange rate",IF(B.Premiums_Bkdn_DATA!K150=0,0,B.Premiums_Bkdn_DATA!K150/ECO!U40),IF($C$3="Constant Exchange rate",IF(B.Premiums_Bkdn_DATA!K150=0,0,B.Premiums_Bkdn_DATA!K150/ECO!U75))))</f>
        <v>1049.7881355932204</v>
      </c>
      <c r="M155" s="74">
        <f>IF($C$3="National Currency",IF(B.Premiums_Bkdn_DATA!L150=0,0,B.Premiums_Bkdn_DATA!L150),IF($C$3="Current Exchange rate",IF(B.Premiums_Bkdn_DATA!L150=0,0,B.Premiums_Bkdn_DATA!L150/ECO!V40),IF($C$3="Constant Exchange rate",IF(B.Premiums_Bkdn_DATA!L150=0,0,B.Premiums_Bkdn_DATA!L150/ECO!V75))))</f>
        <v>1335.8050847457628</v>
      </c>
      <c r="N155" s="74">
        <f>IF($C$3="National Currency",IF(B.Premiums_Bkdn_DATA!M150=0,0,B.Premiums_Bkdn_DATA!M150),IF($C$3="Current Exchange rate",IF(B.Premiums_Bkdn_DATA!M150=0,0,B.Premiums_Bkdn_DATA!M150/ECO!W40),IF($C$3="Constant Exchange rate",IF(B.Premiums_Bkdn_DATA!M150=0,0,B.Premiums_Bkdn_DATA!M150/ECO!W75))))</f>
        <v>1550.1412429378531</v>
      </c>
      <c r="O155" s="74">
        <f>IF($C$3="National Currency",IF(B.Premiums_Bkdn_DATA!N150=0,0,B.Premiums_Bkdn_DATA!N150),IF($C$3="Current Exchange rate",IF(B.Premiums_Bkdn_DATA!N150=0,0,B.Premiums_Bkdn_DATA!N150/ECO!X40),IF($C$3="Constant Exchange rate",IF(B.Premiums_Bkdn_DATA!N150=0,0,B.Premiums_Bkdn_DATA!N150/ECO!X75))))</f>
        <v>1946.3276836158193</v>
      </c>
      <c r="P155" s="74">
        <f>IF($C$3="National Currency",IF(B.Premiums_Bkdn_DATA!O150=0,0,B.Premiums_Bkdn_DATA!O150),IF($C$3="Current Exchange rate",IF(B.Premiums_Bkdn_DATA!O150=0,0,B.Premiums_Bkdn_DATA!O150/ECO!Y40),IF($C$3="Constant Exchange rate",IF(B.Premiums_Bkdn_DATA!O150=0,0,B.Premiums_Bkdn_DATA!O150/ECO!Y75))))</f>
        <v>2215.7485875706216</v>
      </c>
      <c r="Q155" s="48">
        <f t="shared" si="19"/>
        <v>2.4354682584535558E-2</v>
      </c>
      <c r="R155" s="48">
        <f t="shared" si="20"/>
        <v>0.1384252539912918</v>
      </c>
      <c r="S155" s="48">
        <f t="shared" si="21"/>
        <v>3.2370020256583389</v>
      </c>
    </row>
    <row r="156" spans="3:19" ht="15" x14ac:dyDescent="0.25">
      <c r="C156" s="256"/>
      <c r="D156" s="257"/>
      <c r="E156" s="45" t="s">
        <v>41</v>
      </c>
      <c r="F156" s="75">
        <f>IF($C$3="National Currency",IF(B.Premiums_Bkdn_DATA!E151=0,0,B.Premiums_Bkdn_DATA!E151),IF($C$3="Current Exchange rate",IF(B.Premiums_Bkdn_DATA!E151=0,0,B.Premiums_Bkdn_DATA!E151/ECO!O41),IF($C$3="Constant Exchange rate",IF(B.Premiums_Bkdn_DATA!E151=0,0,B.Premiums_Bkdn_DATA!E151/ECO!O76))))</f>
        <v>15959.240378780221</v>
      </c>
      <c r="G156" s="75">
        <f>IF($C$3="National Currency",IF(B.Premiums_Bkdn_DATA!F151=0,0,B.Premiums_Bkdn_DATA!F151),IF($C$3="Current Exchange rate",IF(B.Premiums_Bkdn_DATA!F151=0,0,B.Premiums_Bkdn_DATA!F151/ECO!P41),IF($C$3="Constant Exchange rate",IF(B.Premiums_Bkdn_DATA!F151=0,0,B.Premiums_Bkdn_DATA!F151/ECO!P76))))</f>
        <v>16485.165040769465</v>
      </c>
      <c r="H156" s="75">
        <f>IF($C$3="National Currency",IF(B.Premiums_Bkdn_DATA!G151=0,0,B.Premiums_Bkdn_DATA!G151),IF($C$3="Current Exchange rate",IF(B.Premiums_Bkdn_DATA!G151=0,0,B.Premiums_Bkdn_DATA!G151/ECO!Q41),IF($C$3="Constant Exchange rate",IF(B.Premiums_Bkdn_DATA!G151=0,0,B.Premiums_Bkdn_DATA!G151/ECO!Q76))))</f>
        <v>15951.912127611558</v>
      </c>
      <c r="I156" s="75">
        <f>IF($C$3="National Currency",IF(B.Premiums_Bkdn_DATA!H151=0,0,B.Premiums_Bkdn_DATA!H151),IF($C$3="Current Exchange rate",IF(B.Premiums_Bkdn_DATA!H151=0,0,B.Premiums_Bkdn_DATA!H151/ECO!R41),IF($C$3="Constant Exchange rate",IF(B.Premiums_Bkdn_DATA!H151=0,0,B.Premiums_Bkdn_DATA!H151/ECO!R76))))</f>
        <v>15671.76908779213</v>
      </c>
      <c r="J156" s="75">
        <f>IF($C$3="National Currency",IF(B.Premiums_Bkdn_DATA!I151=0,0,B.Premiums_Bkdn_DATA!I151),IF($C$3="Current Exchange rate",IF(B.Premiums_Bkdn_DATA!I151=0,0,B.Premiums_Bkdn_DATA!I151/ECO!S41),IF($C$3="Constant Exchange rate",IF(B.Premiums_Bkdn_DATA!I151=0,0,B.Premiums_Bkdn_DATA!I151/ECO!S76))))</f>
        <v>16189.106443918245</v>
      </c>
      <c r="K156" s="75">
        <f>IF($C$3="National Currency",IF(B.Premiums_Bkdn_DATA!J151=0,0,B.Premiums_Bkdn_DATA!J151),IF($C$3="Current Exchange rate",IF(B.Premiums_Bkdn_DATA!J151=0,0,B.Premiums_Bkdn_DATA!J151/ECO!T41),IF($C$3="Constant Exchange rate",IF(B.Premiums_Bkdn_DATA!J151=0,0,B.Premiums_Bkdn_DATA!J151/ECO!T76))))</f>
        <v>16219.400925424003</v>
      </c>
      <c r="L156" s="75">
        <f>IF($C$3="National Currency",IF(B.Premiums_Bkdn_DATA!K151=0,0,B.Premiums_Bkdn_DATA!K151),IF($C$3="Current Exchange rate",IF(B.Premiums_Bkdn_DATA!K151=0,0,B.Premiums_Bkdn_DATA!K151/ECO!U41),IF($C$3="Constant Exchange rate",IF(B.Premiums_Bkdn_DATA!K151=0,0,B.Premiums_Bkdn_DATA!K151/ECO!U76))))</f>
        <v>17068.267713837642</v>
      </c>
      <c r="M156" s="75">
        <f>IF($C$3="National Currency",IF(B.Premiums_Bkdn_DATA!L151=0,0,B.Premiums_Bkdn_DATA!L151),IF($C$3="Current Exchange rate",IF(B.Premiums_Bkdn_DATA!L151=0,0,B.Premiums_Bkdn_DATA!L151/ECO!V41),IF($C$3="Constant Exchange rate",IF(B.Premiums_Bkdn_DATA!L151=0,0,B.Premiums_Bkdn_DATA!L151/ECO!V76))))</f>
        <v>16677.793208848223</v>
      </c>
      <c r="N156" s="75">
        <f>IF($C$3="National Currency",IF(B.Premiums_Bkdn_DATA!M151=0,0,B.Premiums_Bkdn_DATA!M151),IF($C$3="Current Exchange rate",IF(B.Premiums_Bkdn_DATA!M151=0,0,B.Premiums_Bkdn_DATA!M151/ECO!W41),IF($C$3="Constant Exchange rate",IF(B.Premiums_Bkdn_DATA!M151=0,0,B.Premiums_Bkdn_DATA!M151/ECO!W76))))</f>
        <v>17226.144562743117</v>
      </c>
      <c r="O156" s="75">
        <f>IF($C$3="National Currency",IF(B.Premiums_Bkdn_DATA!N151=0,0,B.Premiums_Bkdn_DATA!N151),IF($C$3="Current Exchange rate",IF(B.Premiums_Bkdn_DATA!N151=0,0,B.Premiums_Bkdn_DATA!N151/ECO!X41),IF($C$3="Constant Exchange rate",IF(B.Premiums_Bkdn_DATA!N151=0,0,B.Premiums_Bkdn_DATA!N151/ECO!X76))))</f>
        <v>16842.983694954422</v>
      </c>
      <c r="P156" s="75">
        <f>IF($C$3="National Currency",IF(B.Premiums_Bkdn_DATA!O151=0,0,B.Premiums_Bkdn_DATA!O151),IF($C$3="Current Exchange rate",IF(B.Premiums_Bkdn_DATA!O151=0,0,B.Premiums_Bkdn_DATA!O151/ECO!Y41),IF($C$3="Constant Exchange rate",IF(B.Premiums_Bkdn_DATA!O151=0,0,B.Premiums_Bkdn_DATA!O151/ECO!Y76))))</f>
        <v>16862.662337678827</v>
      </c>
      <c r="Q156" s="48">
        <f t="shared" si="19"/>
        <v>0.18534809908855718</v>
      </c>
      <c r="R156" s="48">
        <f t="shared" si="20"/>
        <v>1.1683584738195751E-3</v>
      </c>
      <c r="S156" s="48">
        <f t="shared" si="21"/>
        <v>2.2899212472290875E-2</v>
      </c>
    </row>
    <row r="157" spans="3:19" ht="15.75" thickBot="1" x14ac:dyDescent="0.3">
      <c r="C157" s="258"/>
      <c r="D157" s="259"/>
      <c r="E157" s="55" t="s">
        <v>85</v>
      </c>
      <c r="F157" s="64">
        <f t="shared" ref="F157:P157" si="22">SUM(F125:F156)</f>
        <v>72904.955311029276</v>
      </c>
      <c r="G157" s="64">
        <f t="shared" si="22"/>
        <v>75539.449359254591</v>
      </c>
      <c r="H157" s="64">
        <f t="shared" si="22"/>
        <v>76407.153922075377</v>
      </c>
      <c r="I157" s="64">
        <f t="shared" si="22"/>
        <v>77908.632210530253</v>
      </c>
      <c r="J157" s="64">
        <f t="shared" si="22"/>
        <v>80487.867252826953</v>
      </c>
      <c r="K157" s="64">
        <f t="shared" si="22"/>
        <v>82067.971688767473</v>
      </c>
      <c r="L157" s="64">
        <f t="shared" si="22"/>
        <v>84072.612278332948</v>
      </c>
      <c r="M157" s="64">
        <f t="shared" si="22"/>
        <v>85380.226397912367</v>
      </c>
      <c r="N157" s="64">
        <f t="shared" si="22"/>
        <v>88306.364986684377</v>
      </c>
      <c r="O157" s="64">
        <f t="shared" si="22"/>
        <v>89213.634199056178</v>
      </c>
      <c r="P157" s="64">
        <f t="shared" si="22"/>
        <v>90978.339786598197</v>
      </c>
      <c r="Q157" s="48">
        <f t="shared" si="19"/>
        <v>1</v>
      </c>
      <c r="R157" s="107"/>
      <c r="S157" s="107"/>
    </row>
    <row r="158" spans="3:19" ht="16.5" thickTop="1" thickBot="1" x14ac:dyDescent="0.3">
      <c r="C158" s="260"/>
      <c r="D158" s="261"/>
      <c r="E158" s="102" t="s">
        <v>86</v>
      </c>
      <c r="F158" s="100">
        <v>72904.9609375</v>
      </c>
      <c r="G158" s="100">
        <v>75539.453125</v>
      </c>
      <c r="H158" s="100">
        <v>76407.1484375</v>
      </c>
      <c r="I158" s="100">
        <v>77908.640625</v>
      </c>
      <c r="J158" s="100">
        <v>80487.859375</v>
      </c>
      <c r="K158" s="100">
        <v>82067.96875</v>
      </c>
      <c r="L158" s="100">
        <v>84072.6171875</v>
      </c>
      <c r="M158" s="100">
        <v>85380.21875</v>
      </c>
      <c r="N158" s="100">
        <v>88306.375</v>
      </c>
      <c r="O158" s="100">
        <v>89213.6328125</v>
      </c>
      <c r="P158" s="100">
        <v>90978.34375</v>
      </c>
      <c r="Q158" s="48">
        <f>P158/$P$157</f>
        <v>1.0000000435642353</v>
      </c>
      <c r="R158" s="48">
        <f>IF(OR(P158=0, O158=0),"-",P158/O158-1)</f>
        <v>1.9780731731986467E-2</v>
      </c>
      <c r="S158" s="48">
        <f>IF(OR(P158=0, G158=0),"-",P158/G158-1)</f>
        <v>0.20438181620738338</v>
      </c>
    </row>
    <row r="159" spans="3:19" ht="15.75" thickTop="1" x14ac:dyDescent="0.25">
      <c r="E159" s="51" t="s">
        <v>87</v>
      </c>
      <c r="F159" s="85"/>
      <c r="G159" s="85">
        <f t="shared" ref="G159:P159" si="23">G158/F158-1</f>
        <v>3.6135979686739095E-2</v>
      </c>
      <c r="H159" s="85">
        <f t="shared" si="23"/>
        <v>1.1486650705084811E-2</v>
      </c>
      <c r="I159" s="85">
        <f t="shared" si="23"/>
        <v>1.9651200420444992E-2</v>
      </c>
      <c r="J159" s="85">
        <f t="shared" si="23"/>
        <v>3.3105682878162845E-2</v>
      </c>
      <c r="K159" s="85">
        <f t="shared" si="23"/>
        <v>1.9631648639556021E-2</v>
      </c>
      <c r="L159" s="85">
        <f t="shared" si="23"/>
        <v>2.4426685198054132E-2</v>
      </c>
      <c r="M159" s="85">
        <f t="shared" si="23"/>
        <v>1.555323964262656E-2</v>
      </c>
      <c r="N159" s="85">
        <f t="shared" si="23"/>
        <v>3.42720631645137E-2</v>
      </c>
      <c r="O159" s="85">
        <f t="shared" si="23"/>
        <v>1.027397866235602E-2</v>
      </c>
      <c r="P159" s="86">
        <f t="shared" si="23"/>
        <v>1.9780731731986467E-2</v>
      </c>
      <c r="R159" s="95"/>
      <c r="S159" s="95"/>
    </row>
    <row r="160" spans="3:19" x14ac:dyDescent="0.15">
      <c r="F160" s="16"/>
      <c r="G160" s="16"/>
    </row>
    <row r="161" spans="3:19" x14ac:dyDescent="0.15">
      <c r="F161" s="16"/>
      <c r="G161" s="16"/>
    </row>
    <row r="162" spans="3:19" ht="18.75" x14ac:dyDescent="0.15">
      <c r="C162" s="264" t="s">
        <v>224</v>
      </c>
      <c r="D162" s="265"/>
      <c r="E162" s="272" t="s">
        <v>134</v>
      </c>
      <c r="F162" s="273"/>
      <c r="G162" s="273"/>
      <c r="H162" s="273"/>
      <c r="I162" s="273"/>
      <c r="J162" s="273"/>
      <c r="K162" s="273"/>
      <c r="L162" s="273"/>
      <c r="M162" s="273"/>
      <c r="N162" s="273"/>
      <c r="O162" s="273"/>
      <c r="P162" s="274"/>
      <c r="Q162" s="116"/>
      <c r="R162" s="116"/>
      <c r="S162" s="116"/>
    </row>
    <row r="163" spans="3:19" ht="15" x14ac:dyDescent="0.15">
      <c r="C163" s="262" t="s">
        <v>93</v>
      </c>
      <c r="D163" s="263"/>
      <c r="E163" s="110">
        <v>4</v>
      </c>
      <c r="F163" s="111">
        <v>2004</v>
      </c>
      <c r="G163" s="111">
        <f t="shared" ref="G163:P163" si="24">F163+1</f>
        <v>2005</v>
      </c>
      <c r="H163" s="111">
        <f t="shared" si="24"/>
        <v>2006</v>
      </c>
      <c r="I163" s="111">
        <f t="shared" si="24"/>
        <v>2007</v>
      </c>
      <c r="J163" s="111">
        <f t="shared" si="24"/>
        <v>2008</v>
      </c>
      <c r="K163" s="111">
        <f t="shared" si="24"/>
        <v>2009</v>
      </c>
      <c r="L163" s="111">
        <f t="shared" si="24"/>
        <v>2010</v>
      </c>
      <c r="M163" s="111">
        <f t="shared" si="24"/>
        <v>2011</v>
      </c>
      <c r="N163" s="111">
        <f t="shared" si="24"/>
        <v>2012</v>
      </c>
      <c r="O163" s="120">
        <f t="shared" si="24"/>
        <v>2013</v>
      </c>
      <c r="P163" s="120">
        <f t="shared" si="24"/>
        <v>2014</v>
      </c>
      <c r="Q163" s="112" t="s">
        <v>82</v>
      </c>
      <c r="R163" s="113" t="s">
        <v>83</v>
      </c>
      <c r="S163" s="112" t="s">
        <v>84</v>
      </c>
    </row>
    <row r="164" spans="3:19" ht="15" x14ac:dyDescent="0.25">
      <c r="C164" s="256"/>
      <c r="D164" s="257"/>
      <c r="E164" s="45" t="s">
        <v>0</v>
      </c>
      <c r="F164" s="73">
        <f>IF($C$3="National Currency",IF(B.Premiums_Bkdn_DATA!E156=0,0,B.Premiums_Bkdn_DATA!E156),IF($C$3="Current Exchange rate",IF(B.Premiums_Bkdn_DATA!E156=0,0,B.Premiums_Bkdn_DATA!E156/ECO!O10),IF($C$3="Constant Exchange rate",IF(B.Premiums_Bkdn_DATA!E156=0,0,B.Premiums_Bkdn_DATA!E156/ECO!O45))))</f>
        <v>564</v>
      </c>
      <c r="G164" s="73">
        <f>IF($C$3="National Currency",IF(B.Premiums_Bkdn_DATA!F156=0,0,B.Premiums_Bkdn_DATA!F156),IF($C$3="Current Exchange rate",IF(B.Premiums_Bkdn_DATA!F156=0,0,B.Premiums_Bkdn_DATA!F156/ECO!P10),IF($C$3="Constant Exchange rate",IF(B.Premiums_Bkdn_DATA!F156=0,0,B.Premiums_Bkdn_DATA!F156/ECO!P45))))</f>
        <v>603</v>
      </c>
      <c r="H164" s="73">
        <f>IF($C$3="National Currency",IF(B.Premiums_Bkdn_DATA!G156=0,0,B.Premiums_Bkdn_DATA!G156),IF($C$3="Current Exchange rate",IF(B.Premiums_Bkdn_DATA!G156=0,0,B.Premiums_Bkdn_DATA!G156/ECO!Q10),IF($C$3="Constant Exchange rate",IF(B.Premiums_Bkdn_DATA!G156=0,0,B.Premiums_Bkdn_DATA!G156/ECO!Q45))))</f>
        <v>628</v>
      </c>
      <c r="I164" s="73">
        <f>IF($C$3="National Currency",IF(B.Premiums_Bkdn_DATA!H156=0,0,B.Premiums_Bkdn_DATA!H156),IF($C$3="Current Exchange rate",IF(B.Premiums_Bkdn_DATA!H156=0,0,B.Premiums_Bkdn_DATA!H156/ECO!R10),IF($C$3="Constant Exchange rate",IF(B.Premiums_Bkdn_DATA!H156=0,0,B.Premiums_Bkdn_DATA!H156/ECO!R45))))</f>
        <v>660</v>
      </c>
      <c r="J164" s="73">
        <f>IF($C$3="National Currency",IF(B.Premiums_Bkdn_DATA!I156=0,0,B.Premiums_Bkdn_DATA!I156),IF($C$3="Current Exchange rate",IF(B.Premiums_Bkdn_DATA!I156=0,0,B.Premiums_Bkdn_DATA!I156/ECO!S10),IF($C$3="Constant Exchange rate",IF(B.Premiums_Bkdn_DATA!I156=0,0,B.Premiums_Bkdn_DATA!I156/ECO!S45))))</f>
        <v>681</v>
      </c>
      <c r="K164" s="73">
        <f>IF($C$3="National Currency",IF(B.Premiums_Bkdn_DATA!J156=0,0,B.Premiums_Bkdn_DATA!J156),IF($C$3="Current Exchange rate",IF(B.Premiums_Bkdn_DATA!J156=0,0,B.Premiums_Bkdn_DATA!J156/ECO!T10),IF($C$3="Constant Exchange rate",IF(B.Premiums_Bkdn_DATA!J156=0,0,B.Premiums_Bkdn_DATA!J156/ECO!T45))))</f>
        <v>699</v>
      </c>
      <c r="L164" s="73">
        <f>IF($C$3="National Currency",IF(B.Premiums_Bkdn_DATA!K156=0,0,B.Premiums_Bkdn_DATA!K156),IF($C$3="Current Exchange rate",IF(B.Premiums_Bkdn_DATA!K156=0,0,B.Premiums_Bkdn_DATA!K156/ECO!U10),IF($C$3="Constant Exchange rate",IF(B.Premiums_Bkdn_DATA!K156=0,0,B.Premiums_Bkdn_DATA!K156/ECO!U45))))</f>
        <v>714</v>
      </c>
      <c r="M164" s="73">
        <f>IF($C$3="National Currency",IF(B.Premiums_Bkdn_DATA!L156=0,0,B.Premiums_Bkdn_DATA!L156),IF($C$3="Current Exchange rate",IF(B.Premiums_Bkdn_DATA!L156=0,0,B.Premiums_Bkdn_DATA!L156/ECO!V10),IF($C$3="Constant Exchange rate",IF(B.Premiums_Bkdn_DATA!L156=0,0,B.Premiums_Bkdn_DATA!L156/ECO!V45))))</f>
        <v>733</v>
      </c>
      <c r="N164" s="73">
        <f>IF($C$3="National Currency",IF(B.Premiums_Bkdn_DATA!M156=0,0,B.Premiums_Bkdn_DATA!M156),IF($C$3="Current Exchange rate",IF(B.Premiums_Bkdn_DATA!M156=0,0,B.Premiums_Bkdn_DATA!M156/ECO!W10),IF($C$3="Constant Exchange rate",IF(B.Premiums_Bkdn_DATA!M156=0,0,B.Premiums_Bkdn_DATA!M156/ECO!W45))))</f>
        <v>757</v>
      </c>
      <c r="O164" s="73">
        <f>IF($C$3="National Currency",IF(B.Premiums_Bkdn_DATA!N156=0,0,B.Premiums_Bkdn_DATA!N156),IF($C$3="Current Exchange rate",IF(B.Premiums_Bkdn_DATA!N156=0,0,B.Premiums_Bkdn_DATA!N156/ECO!X10),IF($C$3="Constant Exchange rate",IF(B.Premiums_Bkdn_DATA!N156=0,0,B.Premiums_Bkdn_DATA!N156/ECO!X45))))</f>
        <v>783</v>
      </c>
      <c r="P164" s="73">
        <f>IF($C$3="National Currency",IF(B.Premiums_Bkdn_DATA!O156=0,0,B.Premiums_Bkdn_DATA!O156),IF($C$3="Current Exchange rate",IF(B.Premiums_Bkdn_DATA!O156=0,0,B.Premiums_Bkdn_DATA!O156/ECO!Y10),IF($C$3="Constant Exchange rate",IF(B.Premiums_Bkdn_DATA!O156=0,0,B.Premiums_Bkdn_DATA!O156/ECO!Y45))))</f>
        <v>808</v>
      </c>
      <c r="Q164" s="48">
        <f>P164/$P$196</f>
        <v>2.5348909682374052E-2</v>
      </c>
      <c r="R164" s="48">
        <f>IF(OR(P164=0, O164=0),0,P164/O164-1)</f>
        <v>3.1928480204342247E-2</v>
      </c>
      <c r="S164" s="48">
        <f>IF(OR(P164=0,G164=0),0,P164/G164-1)</f>
        <v>0.33996683250414583</v>
      </c>
    </row>
    <row r="165" spans="3:19" ht="15" x14ac:dyDescent="0.25">
      <c r="C165" s="256"/>
      <c r="D165" s="257"/>
      <c r="E165" s="45" t="s">
        <v>1</v>
      </c>
      <c r="F165" s="74">
        <f>IF($C$3="National Currency",IF(B.Premiums_Bkdn_DATA!E157=0,0,B.Premiums_Bkdn_DATA!E157),IF($C$3="Current Exchange rate",IF(B.Premiums_Bkdn_DATA!E157=0,0,B.Premiums_Bkdn_DATA!E157/ECO!O11),IF($C$3="Constant Exchange rate",IF(B.Premiums_Bkdn_DATA!E157=0,0,B.Premiums_Bkdn_DATA!E157/ECO!O46))))</f>
        <v>551.60584102999997</v>
      </c>
      <c r="G165" s="74">
        <f>IF($C$3="National Currency",IF(B.Premiums_Bkdn_DATA!F157=0,0,B.Premiums_Bkdn_DATA!F157),IF($C$3="Current Exchange rate",IF(B.Premiums_Bkdn_DATA!F157=0,0,B.Premiums_Bkdn_DATA!F157/ECO!P11),IF($C$3="Constant Exchange rate",IF(B.Premiums_Bkdn_DATA!F157=0,0,B.Premiums_Bkdn_DATA!F157/ECO!P46))))</f>
        <v>567.50698437999995</v>
      </c>
      <c r="H165" s="74">
        <f>IF($C$3="National Currency",IF(B.Premiums_Bkdn_DATA!G157=0,0,B.Premiums_Bkdn_DATA!G157),IF($C$3="Current Exchange rate",IF(B.Premiums_Bkdn_DATA!G157=0,0,B.Premiums_Bkdn_DATA!G157/ECO!Q11),IF($C$3="Constant Exchange rate",IF(B.Premiums_Bkdn_DATA!G157=0,0,B.Premiums_Bkdn_DATA!G157/ECO!Q46))))</f>
        <v>600.01530493000007</v>
      </c>
      <c r="I165" s="74">
        <f>IF($C$3="National Currency",IF(B.Premiums_Bkdn_DATA!H157=0,0,B.Premiums_Bkdn_DATA!H157),IF($C$3="Current Exchange rate",IF(B.Premiums_Bkdn_DATA!H157=0,0,B.Premiums_Bkdn_DATA!H157/ECO!R11),IF($C$3="Constant Exchange rate",IF(B.Premiums_Bkdn_DATA!H157=0,0,B.Premiums_Bkdn_DATA!H157/ECO!R46))))</f>
        <v>599.57805109000003</v>
      </c>
      <c r="J165" s="74">
        <f>IF($C$3="National Currency",IF(B.Premiums_Bkdn_DATA!I157=0,0,B.Premiums_Bkdn_DATA!I157),IF($C$3="Current Exchange rate",IF(B.Premiums_Bkdn_DATA!I157=0,0,B.Premiums_Bkdn_DATA!I157/ECO!S11),IF($C$3="Constant Exchange rate",IF(B.Premiums_Bkdn_DATA!I157=0,0,B.Premiums_Bkdn_DATA!I157/ECO!S46))))</f>
        <v>657.75280391000001</v>
      </c>
      <c r="K165" s="74">
        <f>IF($C$3="National Currency",IF(B.Premiums_Bkdn_DATA!J157=0,0,B.Premiums_Bkdn_DATA!J157),IF($C$3="Current Exchange rate",IF(B.Premiums_Bkdn_DATA!J157=0,0,B.Premiums_Bkdn_DATA!J157/ECO!T11),IF($C$3="Constant Exchange rate",IF(B.Premiums_Bkdn_DATA!J157=0,0,B.Premiums_Bkdn_DATA!J157/ECO!T46))))</f>
        <v>668.23694688</v>
      </c>
      <c r="L165" s="74">
        <f>IF($C$3="National Currency",IF(B.Premiums_Bkdn_DATA!K157=0,0,B.Premiums_Bkdn_DATA!K157),IF($C$3="Current Exchange rate",IF(B.Premiums_Bkdn_DATA!K157=0,0,B.Premiums_Bkdn_DATA!K157/ECO!U11),IF($C$3="Constant Exchange rate",IF(B.Premiums_Bkdn_DATA!K157=0,0,B.Premiums_Bkdn_DATA!K157/ECO!U46))))</f>
        <v>668.93896533999998</v>
      </c>
      <c r="M165" s="74">
        <f>IF($C$3="National Currency",IF(B.Premiums_Bkdn_DATA!L157=0,0,B.Premiums_Bkdn_DATA!L157),IF($C$3="Current Exchange rate",IF(B.Premiums_Bkdn_DATA!L157=0,0,B.Premiums_Bkdn_DATA!L157/ECO!V11),IF($C$3="Constant Exchange rate",IF(B.Premiums_Bkdn_DATA!L157=0,0,B.Premiums_Bkdn_DATA!L157/ECO!V46))))</f>
        <v>689.39904393999996</v>
      </c>
      <c r="N165" s="74">
        <f>IF($C$3="National Currency",IF(B.Premiums_Bkdn_DATA!M157=0,0,B.Premiums_Bkdn_DATA!M157),IF($C$3="Current Exchange rate",IF(B.Premiums_Bkdn_DATA!M157=0,0,B.Premiums_Bkdn_DATA!M157/ECO!W11),IF($C$3="Constant Exchange rate",IF(B.Premiums_Bkdn_DATA!M157=0,0,B.Premiums_Bkdn_DATA!M157/ECO!W46))))</f>
        <v>732.18633710999984</v>
      </c>
      <c r="O165" s="74">
        <f>IF($C$3="National Currency",IF(B.Premiums_Bkdn_DATA!N157=0,0,B.Premiums_Bkdn_DATA!N157),IF($C$3="Current Exchange rate",IF(B.Premiums_Bkdn_DATA!N157=0,0,B.Premiums_Bkdn_DATA!N157/ECO!X11),IF($C$3="Constant Exchange rate",IF(B.Premiums_Bkdn_DATA!N157=0,0,B.Premiums_Bkdn_DATA!N157/ECO!X46))))</f>
        <v>748.97521436000011</v>
      </c>
      <c r="P165" s="74">
        <f>IF($C$3="National Currency",IF(B.Premiums_Bkdn_DATA!O157=0,0,B.Premiums_Bkdn_DATA!O157),IF($C$3="Current Exchange rate",IF(B.Premiums_Bkdn_DATA!O157=0,0,B.Premiums_Bkdn_DATA!O157/ECO!Y11),IF($C$3="Constant Exchange rate",IF(B.Premiums_Bkdn_DATA!O157=0,0,B.Premiums_Bkdn_DATA!O157/ECO!Y46))))</f>
        <v>753.40675634000002</v>
      </c>
      <c r="Q165" s="48">
        <f t="shared" ref="Q165:Q197" si="25">P165/$P$196</f>
        <v>2.363618789672408E-2</v>
      </c>
      <c r="R165" s="48">
        <f t="shared" ref="R165:R197" si="26">IF(OR(P165=0, O165=0),0,P165/O165-1)</f>
        <v>5.9168072521420534E-3</v>
      </c>
      <c r="S165" s="48">
        <f t="shared" ref="S165:S197" si="27">IF(OR(P165=0,G165=0),0,P165/G165-1)</f>
        <v>0.32757265915078593</v>
      </c>
    </row>
    <row r="166" spans="3:19" ht="15" x14ac:dyDescent="0.25">
      <c r="C166" s="256"/>
      <c r="D166" s="257"/>
      <c r="E166" s="45" t="s">
        <v>2</v>
      </c>
      <c r="F166" s="74">
        <f>IF($C$3="National Currency",IF(B.Premiums_Bkdn_DATA!E158=0,0,B.Premiums_Bkdn_DATA!E158),IF($C$3="Current Exchange rate",IF(B.Premiums_Bkdn_DATA!E158=0,0,B.Premiums_Bkdn_DATA!E158/ECO!O12),IF($C$3="Constant Exchange rate",IF(B.Premiums_Bkdn_DATA!E158=0,0,B.Premiums_Bkdn_DATA!E158/ECO!O47))))</f>
        <v>10.686164229471315</v>
      </c>
      <c r="G166" s="74">
        <f>IF($C$3="National Currency",IF(B.Premiums_Bkdn_DATA!F158=0,0,B.Premiums_Bkdn_DATA!F158),IF($C$3="Current Exchange rate",IF(B.Premiums_Bkdn_DATA!F158=0,0,B.Premiums_Bkdn_DATA!F158/ECO!P12),IF($C$3="Constant Exchange rate",IF(B.Premiums_Bkdn_DATA!F158=0,0,B.Premiums_Bkdn_DATA!F158/ECO!P47))))</f>
        <v>13.503425708150118</v>
      </c>
      <c r="H166" s="74">
        <f>IF($C$3="National Currency",IF(B.Premiums_Bkdn_DATA!G158=0,0,B.Premiums_Bkdn_DATA!G158),IF($C$3="Current Exchange rate",IF(B.Premiums_Bkdn_DATA!G158=0,0,B.Premiums_Bkdn_DATA!G158/ECO!Q12),IF($C$3="Constant Exchange rate",IF(B.Premiums_Bkdn_DATA!G158=0,0,B.Premiums_Bkdn_DATA!G158/ECO!Q47))))</f>
        <v>15.794048471213825</v>
      </c>
      <c r="I166" s="74">
        <f>IF($C$3="National Currency",IF(B.Premiums_Bkdn_DATA!H158=0,0,B.Premiums_Bkdn_DATA!H158),IF($C$3="Current Exchange rate",IF(B.Premiums_Bkdn_DATA!H158=0,0,B.Premiums_Bkdn_DATA!H158/ECO!R12),IF($C$3="Constant Exchange rate",IF(B.Premiums_Bkdn_DATA!H158=0,0,B.Premiums_Bkdn_DATA!H158/ECO!R47))))</f>
        <v>15.669291338582678</v>
      </c>
      <c r="J166" s="74">
        <f>IF($C$3="National Currency",IF(B.Premiums_Bkdn_DATA!I158=0,0,B.Premiums_Bkdn_DATA!I158),IF($C$3="Current Exchange rate",IF(B.Premiums_Bkdn_DATA!I158=0,0,B.Premiums_Bkdn_DATA!I158/ECO!S12),IF($C$3="Constant Exchange rate",IF(B.Premiums_Bkdn_DATA!I158=0,0,B.Premiums_Bkdn_DATA!I158/ECO!S47))))</f>
        <v>16.061969526536455</v>
      </c>
      <c r="K166" s="74">
        <f>IF($C$3="National Currency",IF(B.Premiums_Bkdn_DATA!J158=0,0,B.Premiums_Bkdn_DATA!J158),IF($C$3="Current Exchange rate",IF(B.Premiums_Bkdn_DATA!J158=0,0,B.Premiums_Bkdn_DATA!J158/ECO!T12),IF($C$3="Constant Exchange rate",IF(B.Premiums_Bkdn_DATA!J158=0,0,B.Premiums_Bkdn_DATA!J158/ECO!T47))))</f>
        <v>14.454350598215873</v>
      </c>
      <c r="L166" s="74">
        <f>IF($C$3="National Currency",IF(B.Premiums_Bkdn_DATA!K158=0,0,B.Premiums_Bkdn_DATA!K158),IF($C$3="Current Exchange rate",IF(B.Premiums_Bkdn_DATA!K158=0,0,B.Premiums_Bkdn_DATA!K158/ECO!U12),IF($C$3="Constant Exchange rate",IF(B.Premiums_Bkdn_DATA!K158=0,0,B.Premiums_Bkdn_DATA!K158/ECO!U47))))</f>
        <v>15.455697963311342</v>
      </c>
      <c r="M166" s="74">
        <f>IF($C$3="National Currency",IF(B.Premiums_Bkdn_DATA!L158=0,0,B.Premiums_Bkdn_DATA!L158),IF($C$3="Current Exchange rate",IF(B.Premiums_Bkdn_DATA!L158=0,0,B.Premiums_Bkdn_DATA!L158/ECO!V12),IF($C$3="Constant Exchange rate",IF(B.Premiums_Bkdn_DATA!L158=0,0,B.Premiums_Bkdn_DATA!L158/ECO!V47))))</f>
        <v>14.827691993046324</v>
      </c>
      <c r="N166" s="74">
        <f>IF($C$3="National Currency",IF(B.Premiums_Bkdn_DATA!M158=0,0,B.Premiums_Bkdn_DATA!M158),IF($C$3="Current Exchange rate",IF(B.Premiums_Bkdn_DATA!M158=0,0,B.Premiums_Bkdn_DATA!M158/ECO!W12),IF($C$3="Constant Exchange rate",IF(B.Premiums_Bkdn_DATA!M158=0,0,B.Premiums_Bkdn_DATA!M158/ECO!W47))))</f>
        <v>16.872890888638921</v>
      </c>
      <c r="O166" s="74">
        <f>IF($C$3="National Currency",IF(B.Premiums_Bkdn_DATA!N158=0,0,B.Premiums_Bkdn_DATA!N158),IF($C$3="Current Exchange rate",IF(B.Premiums_Bkdn_DATA!N158=0,0,B.Premiums_Bkdn_DATA!N158/ECO!X12),IF($C$3="Constant Exchange rate",IF(B.Premiums_Bkdn_DATA!N158=0,0,B.Premiums_Bkdn_DATA!N158/ECO!X47))))</f>
        <v>17.384190612537068</v>
      </c>
      <c r="P166" s="74">
        <f>IF($C$3="National Currency",IF(B.Premiums_Bkdn_DATA!O158=0,0,B.Premiums_Bkdn_DATA!O158),IF($C$3="Current Exchange rate",IF(B.Premiums_Bkdn_DATA!O158=0,0,B.Premiums_Bkdn_DATA!O158/ECO!Y12),IF($C$3="Constant Exchange rate",IF(B.Premiums_Bkdn_DATA!O158=0,0,B.Premiums_Bkdn_DATA!O158/ECO!Y47))))</f>
        <v>17.89549033643522</v>
      </c>
      <c r="Q166" s="48">
        <f t="shared" si="25"/>
        <v>5.6142471319318575E-4</v>
      </c>
      <c r="R166" s="48">
        <f t="shared" si="26"/>
        <v>2.941176470588247E-2</v>
      </c>
      <c r="S166" s="48">
        <f t="shared" si="27"/>
        <v>0.32525558500567975</v>
      </c>
    </row>
    <row r="167" spans="3:19" ht="15" x14ac:dyDescent="0.25">
      <c r="C167" s="256"/>
      <c r="D167" s="257"/>
      <c r="E167" s="45" t="s">
        <v>3</v>
      </c>
      <c r="F167" s="74">
        <f>IF($C$3="National Currency",IF(B.Premiums_Bkdn_DATA!E159=0,0,B.Premiums_Bkdn_DATA!E159),IF($C$3="Current Exchange rate",IF(B.Premiums_Bkdn_DATA!E159=0,0,B.Premiums_Bkdn_DATA!E159/ECO!O13),IF($C$3="Constant Exchange rate",IF(B.Premiums_Bkdn_DATA!E159=0,0,B.Premiums_Bkdn_DATA!E159/ECO!O48))))</f>
        <v>1557.6887890884898</v>
      </c>
      <c r="G167" s="74">
        <f>IF($C$3="National Currency",IF(B.Premiums_Bkdn_DATA!F159=0,0,B.Premiums_Bkdn_DATA!F159),IF($C$3="Current Exchange rate",IF(B.Premiums_Bkdn_DATA!F159=0,0,B.Premiums_Bkdn_DATA!F159/ECO!P13),IF($C$3="Constant Exchange rate",IF(B.Premiums_Bkdn_DATA!F159=0,0,B.Premiums_Bkdn_DATA!F159/ECO!P48))))</f>
        <v>1582.9233200266135</v>
      </c>
      <c r="H167" s="74">
        <f>IF($C$3="National Currency",IF(B.Premiums_Bkdn_DATA!G159=0,0,B.Premiums_Bkdn_DATA!G159),IF($C$3="Current Exchange rate",IF(B.Premiums_Bkdn_DATA!G159=0,0,B.Premiums_Bkdn_DATA!G159/ECO!Q13),IF($C$3="Constant Exchange rate",IF(B.Premiums_Bkdn_DATA!G159=0,0,B.Premiums_Bkdn_DATA!G159/ECO!Q48))))</f>
        <v>1654.5500665335996</v>
      </c>
      <c r="I167" s="74">
        <f>IF($C$3="National Currency",IF(B.Premiums_Bkdn_DATA!H159=0,0,B.Premiums_Bkdn_DATA!H159),IF($C$3="Current Exchange rate",IF(B.Premiums_Bkdn_DATA!H159=0,0,B.Premiums_Bkdn_DATA!H159/ECO!R13),IF($C$3="Constant Exchange rate",IF(B.Premiums_Bkdn_DATA!H159=0,0,B.Premiums_Bkdn_DATA!H159/ECO!R48))))</f>
        <v>1575.6936127744511</v>
      </c>
      <c r="J167" s="74">
        <f>IF($C$3="National Currency",IF(B.Premiums_Bkdn_DATA!I159=0,0,B.Premiums_Bkdn_DATA!I159),IF($C$3="Current Exchange rate",IF(B.Premiums_Bkdn_DATA!I159=0,0,B.Premiums_Bkdn_DATA!I159/ECO!S13),IF($C$3="Constant Exchange rate",IF(B.Premiums_Bkdn_DATA!I159=0,0,B.Premiums_Bkdn_DATA!I159/ECO!S48))))</f>
        <v>1546.8537924151697</v>
      </c>
      <c r="K167" s="74">
        <f>IF($C$3="National Currency",IF(B.Premiums_Bkdn_DATA!J159=0,0,B.Premiums_Bkdn_DATA!J159),IF($C$3="Current Exchange rate",IF(B.Premiums_Bkdn_DATA!J159=0,0,B.Premiums_Bkdn_DATA!J159/ECO!T13),IF($C$3="Constant Exchange rate",IF(B.Premiums_Bkdn_DATA!J159=0,0,B.Premiums_Bkdn_DATA!J159/ECO!T48))))</f>
        <v>1602.1249168330007</v>
      </c>
      <c r="L167" s="74">
        <f>IF($C$3="National Currency",IF(B.Premiums_Bkdn_DATA!K159=0,0,B.Premiums_Bkdn_DATA!K159),IF($C$3="Current Exchange rate",IF(B.Premiums_Bkdn_DATA!K159=0,0,B.Premiums_Bkdn_DATA!K159/ECO!U13),IF($C$3="Constant Exchange rate",IF(B.Premiums_Bkdn_DATA!K159=0,0,B.Premiums_Bkdn_DATA!K159/ECO!U48))))</f>
        <v>1631.4920159680639</v>
      </c>
      <c r="M167" s="74">
        <f>IF($C$3="National Currency",IF(B.Premiums_Bkdn_DATA!L159=0,0,B.Premiums_Bkdn_DATA!L159),IF($C$3="Current Exchange rate",IF(B.Premiums_Bkdn_DATA!L159=0,0,B.Premiums_Bkdn_DATA!L159/ECO!V13),IF($C$3="Constant Exchange rate",IF(B.Premiums_Bkdn_DATA!L159=0,0,B.Premiums_Bkdn_DATA!L159/ECO!V48))))</f>
        <v>1583.3499667332003</v>
      </c>
      <c r="N167" s="74">
        <f>IF($C$3="National Currency",IF(B.Premiums_Bkdn_DATA!M159=0,0,B.Premiums_Bkdn_DATA!M159),IF($C$3="Current Exchange rate",IF(B.Premiums_Bkdn_DATA!M159=0,0,B.Premiums_Bkdn_DATA!M159/ECO!W13),IF($C$3="Constant Exchange rate",IF(B.Premiums_Bkdn_DATA!M159=0,0,B.Premiums_Bkdn_DATA!M159/ECO!W48))))</f>
        <v>1593.0713572854293</v>
      </c>
      <c r="O167" s="74">
        <f>IF($C$3="National Currency",IF(B.Premiums_Bkdn_DATA!N159=0,0,B.Premiums_Bkdn_DATA!N159),IF($C$3="Current Exchange rate",IF(B.Premiums_Bkdn_DATA!N159=0,0,B.Premiums_Bkdn_DATA!N159/ECO!X13),IF($C$3="Constant Exchange rate",IF(B.Premiums_Bkdn_DATA!N159=0,0,B.Premiums_Bkdn_DATA!N159/ECO!X48))))</f>
        <v>1620.4624085163009</v>
      </c>
      <c r="P167" s="74">
        <f>IF($C$3="National Currency",IF(B.Premiums_Bkdn_DATA!O159=0,0,B.Premiums_Bkdn_DATA!O159),IF($C$3="Current Exchange rate",IF(B.Premiums_Bkdn_DATA!O159=0,0,B.Premiums_Bkdn_DATA!O159/ECO!Y13),IF($C$3="Constant Exchange rate",IF(B.Premiums_Bkdn_DATA!O159=0,0,B.Premiums_Bkdn_DATA!O159/ECO!Y48))))</f>
        <v>1608.2418496340654</v>
      </c>
      <c r="Q167" s="48">
        <f t="shared" si="25"/>
        <v>5.045442746755955E-2</v>
      </c>
      <c r="R167" s="48">
        <f t="shared" si="26"/>
        <v>-7.5414022676556502E-3</v>
      </c>
      <c r="S167" s="48">
        <f t="shared" si="27"/>
        <v>1.5994792222169263E-2</v>
      </c>
    </row>
    <row r="168" spans="3:19" ht="15" x14ac:dyDescent="0.25">
      <c r="C168" s="256"/>
      <c r="D168" s="257"/>
      <c r="E168" s="45" t="s">
        <v>4</v>
      </c>
      <c r="F168" s="74">
        <f>IF($C$3="National Currency",IF(B.Premiums_Bkdn_DATA!E160=0,0,B.Premiums_Bkdn_DATA!E160),IF($C$3="Current Exchange rate",IF(B.Premiums_Bkdn_DATA!E160=0,0,B.Premiums_Bkdn_DATA!E160/ECO!O14),IF($C$3="Constant Exchange rate",IF(B.Premiums_Bkdn_DATA!E160=0,0,B.Premiums_Bkdn_DATA!E160/ECO!O49))))</f>
        <v>35.250397252550108</v>
      </c>
      <c r="G168" s="74">
        <f>IF($C$3="National Currency",IF(B.Premiums_Bkdn_DATA!F160=0,0,B.Premiums_Bkdn_DATA!F160),IF($C$3="Current Exchange rate",IF(B.Premiums_Bkdn_DATA!F160=0,0,B.Premiums_Bkdn_DATA!F160/ECO!P14),IF($C$3="Constant Exchange rate",IF(B.Premiums_Bkdn_DATA!F160=0,0,B.Premiums_Bkdn_DATA!F160/ECO!P49))))</f>
        <v>42.236916295043315</v>
      </c>
      <c r="H168" s="74">
        <f>IF($C$3="National Currency",IF(B.Premiums_Bkdn_DATA!G160=0,0,B.Premiums_Bkdn_DATA!G160),IF($C$3="Current Exchange rate",IF(B.Premiums_Bkdn_DATA!G160=0,0,B.Premiums_Bkdn_DATA!G160/ECO!Q14),IF($C$3="Constant Exchange rate",IF(B.Premiums_Bkdn_DATA!G160=0,0,B.Premiums_Bkdn_DATA!G160/ECO!Q49))))</f>
        <v>47.663471560134646</v>
      </c>
      <c r="I168" s="74">
        <f>IF($C$3="National Currency",IF(B.Premiums_Bkdn_DATA!H160=0,0,B.Premiums_Bkdn_DATA!H160),IF($C$3="Current Exchange rate",IF(B.Premiums_Bkdn_DATA!H160=0,0,B.Premiums_Bkdn_DATA!H160/ECO!R14),IF($C$3="Constant Exchange rate",IF(B.Premiums_Bkdn_DATA!H160=0,0,B.Premiums_Bkdn_DATA!H160/ECO!R49))))</f>
        <v>54.870401694944213</v>
      </c>
      <c r="J168" s="74">
        <f>IF($C$3="National Currency",IF(B.Premiums_Bkdn_DATA!I160=0,0,B.Premiums_Bkdn_DATA!I160),IF($C$3="Current Exchange rate",IF(B.Premiums_Bkdn_DATA!I160=0,0,B.Premiums_Bkdn_DATA!I160/ECO!S14),IF($C$3="Constant Exchange rate",IF(B.Premiums_Bkdn_DATA!I160=0,0,B.Premiums_Bkdn_DATA!I160/ECO!S49))))</f>
        <v>35.930999999999997</v>
      </c>
      <c r="K168" s="74">
        <f>IF($C$3="National Currency",IF(B.Premiums_Bkdn_DATA!J160=0,0,B.Premiums_Bkdn_DATA!J160),IF($C$3="Current Exchange rate",IF(B.Premiums_Bkdn_DATA!J160=0,0,B.Premiums_Bkdn_DATA!J160/ECO!T14),IF($C$3="Constant Exchange rate",IF(B.Premiums_Bkdn_DATA!J160=0,0,B.Premiums_Bkdn_DATA!J160/ECO!T49))))</f>
        <v>38.942999999999998</v>
      </c>
      <c r="L168" s="74">
        <f>IF($C$3="National Currency",IF(B.Premiums_Bkdn_DATA!K160=0,0,B.Premiums_Bkdn_DATA!K160),IF($C$3="Current Exchange rate",IF(B.Premiums_Bkdn_DATA!K160=0,0,B.Premiums_Bkdn_DATA!K160/ECO!U14),IF($C$3="Constant Exchange rate",IF(B.Premiums_Bkdn_DATA!K160=0,0,B.Premiums_Bkdn_DATA!K160/ECO!U49))))</f>
        <v>40.597999999999999</v>
      </c>
      <c r="M168" s="74">
        <f>IF($C$3="National Currency",IF(B.Premiums_Bkdn_DATA!L160=0,0,B.Premiums_Bkdn_DATA!L160),IF($C$3="Current Exchange rate",IF(B.Premiums_Bkdn_DATA!L160=0,0,B.Premiums_Bkdn_DATA!L160/ECO!V14),IF($C$3="Constant Exchange rate",IF(B.Premiums_Bkdn_DATA!L160=0,0,B.Premiums_Bkdn_DATA!L160/ECO!V49))))</f>
        <v>41</v>
      </c>
      <c r="N168" s="74">
        <f>IF($C$3="National Currency",IF(B.Premiums_Bkdn_DATA!M160=0,0,B.Premiums_Bkdn_DATA!M160),IF($C$3="Current Exchange rate",IF(B.Premiums_Bkdn_DATA!M160=0,0,B.Premiums_Bkdn_DATA!M160/ECO!W14),IF($C$3="Constant Exchange rate",IF(B.Premiums_Bkdn_DATA!M160=0,0,B.Premiums_Bkdn_DATA!M160/ECO!W49))))</f>
        <v>44</v>
      </c>
      <c r="O168" s="74">
        <f>IF($C$3="National Currency",IF(B.Premiums_Bkdn_DATA!N160=0,0,B.Premiums_Bkdn_DATA!N160),IF($C$3="Current Exchange rate",IF(B.Premiums_Bkdn_DATA!N160=0,0,B.Premiums_Bkdn_DATA!N160/ECO!X14),IF($C$3="Constant Exchange rate",IF(B.Premiums_Bkdn_DATA!N160=0,0,B.Premiums_Bkdn_DATA!N160/ECO!X49))))</f>
        <v>42</v>
      </c>
      <c r="P168" s="74">
        <f>IF($C$3="National Currency",IF(B.Premiums_Bkdn_DATA!O160=0,0,B.Premiums_Bkdn_DATA!O160),IF($C$3="Current Exchange rate",IF(B.Premiums_Bkdn_DATA!O160=0,0,B.Premiums_Bkdn_DATA!O160/ECO!Y14),IF($C$3="Constant Exchange rate",IF(B.Premiums_Bkdn_DATA!O160=0,0,B.Premiums_Bkdn_DATA!O160/ECO!Y49))))</f>
        <v>40</v>
      </c>
      <c r="Q168" s="48">
        <f t="shared" si="25"/>
        <v>1.2548965189294087E-3</v>
      </c>
      <c r="R168" s="48">
        <f t="shared" si="26"/>
        <v>-4.7619047619047672E-2</v>
      </c>
      <c r="S168" s="48">
        <f t="shared" si="27"/>
        <v>-5.2961165048543757E-2</v>
      </c>
    </row>
    <row r="169" spans="3:19" ht="15" x14ac:dyDescent="0.25">
      <c r="C169" s="256"/>
      <c r="D169" s="257"/>
      <c r="E169" s="45" t="s">
        <v>44</v>
      </c>
      <c r="F169" s="74">
        <f>IF($C$3="National Currency",IF(B.Premiums_Bkdn_DATA!E161=0,0,B.Premiums_Bkdn_DATA!E161),IF($C$3="Current Exchange rate",IF(B.Premiums_Bkdn_DATA!E161=0,0,B.Premiums_Bkdn_DATA!E161/ECO!O15),IF($C$3="Constant Exchange rate",IF(B.Premiums_Bkdn_DATA!E161=0,0,B.Premiums_Bkdn_DATA!E161/ECO!O50))))</f>
        <v>296.84514151793763</v>
      </c>
      <c r="G169" s="74">
        <f>IF($C$3="National Currency",IF(B.Premiums_Bkdn_DATA!F161=0,0,B.Premiums_Bkdn_DATA!F161),IF($C$3="Current Exchange rate",IF(B.Premiums_Bkdn_DATA!F161=0,0,B.Premiums_Bkdn_DATA!F161/ECO!P15),IF($C$3="Constant Exchange rate",IF(B.Premiums_Bkdn_DATA!F161=0,0,B.Premiums_Bkdn_DATA!F161/ECO!P50))))</f>
        <v>329.65566973138635</v>
      </c>
      <c r="H169" s="74">
        <f>IF($C$3="National Currency",IF(B.Premiums_Bkdn_DATA!G161=0,0,B.Premiums_Bkdn_DATA!G161),IF($C$3="Current Exchange rate",IF(B.Premiums_Bkdn_DATA!G161=0,0,B.Premiums_Bkdn_DATA!G161/ECO!Q15),IF($C$3="Constant Exchange rate",IF(B.Premiums_Bkdn_DATA!G161=0,0,B.Premiums_Bkdn_DATA!G161/ECO!Q50))))</f>
        <v>344.83504597079502</v>
      </c>
      <c r="I169" s="74">
        <f>IF($C$3="National Currency",IF(B.Premiums_Bkdn_DATA!H161=0,0,B.Premiums_Bkdn_DATA!H161),IF($C$3="Current Exchange rate",IF(B.Premiums_Bkdn_DATA!H161=0,0,B.Premiums_Bkdn_DATA!H161/ECO!R15),IF($C$3="Constant Exchange rate",IF(B.Premiums_Bkdn_DATA!H161=0,0,B.Premiums_Bkdn_DATA!H161/ECO!R50))))</f>
        <v>365.31458446006849</v>
      </c>
      <c r="J169" s="74">
        <f>IF($C$3="National Currency",IF(B.Premiums_Bkdn_DATA!I161=0,0,B.Premiums_Bkdn_DATA!I161),IF($C$3="Current Exchange rate",IF(B.Premiums_Bkdn_DATA!I161=0,0,B.Premiums_Bkdn_DATA!I161/ECO!S15),IF($C$3="Constant Exchange rate",IF(B.Premiums_Bkdn_DATA!I161=0,0,B.Premiums_Bkdn_DATA!I161/ECO!S50))))</f>
        <v>397.98089057148007</v>
      </c>
      <c r="K169" s="74">
        <f>IF($C$3="National Currency",IF(B.Premiums_Bkdn_DATA!J161=0,0,B.Premiums_Bkdn_DATA!J161),IF($C$3="Current Exchange rate",IF(B.Premiums_Bkdn_DATA!J161=0,0,B.Premiums_Bkdn_DATA!J161/ECO!T15),IF($C$3="Constant Exchange rate",IF(B.Premiums_Bkdn_DATA!J161=0,0,B.Premiums_Bkdn_DATA!J161/ECO!T50))))</f>
        <v>404.61510726518839</v>
      </c>
      <c r="L169" s="74">
        <f>IF($C$3="National Currency",IF(B.Premiums_Bkdn_DATA!K161=0,0,B.Premiums_Bkdn_DATA!K161),IF($C$3="Current Exchange rate",IF(B.Premiums_Bkdn_DATA!K161=0,0,B.Premiums_Bkdn_DATA!K161/ECO!U15),IF($C$3="Constant Exchange rate",IF(B.Premiums_Bkdn_DATA!K161=0,0,B.Premiums_Bkdn_DATA!K161/ECO!U50))))</f>
        <v>437.28141337659997</v>
      </c>
      <c r="M169" s="74">
        <f>IF($C$3="National Currency",IF(B.Premiums_Bkdn_DATA!L161=0,0,B.Premiums_Bkdn_DATA!L161),IF($C$3="Current Exchange rate",IF(B.Premiums_Bkdn_DATA!L161=0,0,B.Premiums_Bkdn_DATA!L161/ECO!V15),IF($C$3="Constant Exchange rate",IF(B.Premiums_Bkdn_DATA!L161=0,0,B.Premiums_Bkdn_DATA!L161/ECO!V50))))</f>
        <v>447.62934919776455</v>
      </c>
      <c r="N169" s="74">
        <f>IF($C$3="National Currency",IF(B.Premiums_Bkdn_DATA!M161=0,0,B.Premiums_Bkdn_DATA!M161),IF($C$3="Current Exchange rate",IF(B.Premiums_Bkdn_DATA!M161=0,0,B.Premiums_Bkdn_DATA!M161/ECO!W15),IF($C$3="Constant Exchange rate",IF(B.Premiums_Bkdn_DATA!M161=0,0,B.Premiums_Bkdn_DATA!M161/ECO!W50))))</f>
        <v>432.63025058590227</v>
      </c>
      <c r="O169" s="74">
        <f>IF($C$3="National Currency",IF(B.Premiums_Bkdn_DATA!N161=0,0,B.Premiums_Bkdn_DATA!N161),IF($C$3="Current Exchange rate",IF(B.Premiums_Bkdn_DATA!N161=0,0,B.Premiums_Bkdn_DATA!N161/ECO!X15),IF($C$3="Constant Exchange rate",IF(B.Premiums_Bkdn_DATA!N161=0,0,B.Premiums_Bkdn_DATA!N161/ECO!X50))))</f>
        <v>437.96646836127638</v>
      </c>
      <c r="P169" s="74">
        <f>IF($C$3="National Currency",IF(B.Premiums_Bkdn_DATA!O161=0,0,B.Premiums_Bkdn_DATA!O161),IF($C$3="Current Exchange rate",IF(B.Premiums_Bkdn_DATA!O161=0,0,B.Premiums_Bkdn_DATA!O161/ECO!Y15),IF($C$3="Constant Exchange rate",IF(B.Premiums_Bkdn_DATA!O161=0,0,B.Premiums_Bkdn_DATA!O161/ECO!Y50))))</f>
        <v>447.70146024878312</v>
      </c>
      <c r="Q169" s="48">
        <f t="shared" si="25"/>
        <v>1.4045475099645273E-2</v>
      </c>
      <c r="R169" s="48">
        <f t="shared" si="26"/>
        <v>2.2227710545813739E-2</v>
      </c>
      <c r="S169" s="48">
        <f t="shared" si="27"/>
        <v>0.35808815487258006</v>
      </c>
    </row>
    <row r="170" spans="3:19" ht="15" x14ac:dyDescent="0.25">
      <c r="C170" s="256"/>
      <c r="D170" s="257"/>
      <c r="E170" s="45" t="s">
        <v>6</v>
      </c>
      <c r="F170" s="74">
        <f>IF($C$3="National Currency",IF(B.Premiums_Bkdn_DATA!E162=0,0,B.Premiums_Bkdn_DATA!E162),IF($C$3="Current Exchange rate",IF(B.Premiums_Bkdn_DATA!E162=0,0,B.Premiums_Bkdn_DATA!E162/ECO!O16),IF($C$3="Constant Exchange rate",IF(B.Premiums_Bkdn_DATA!E162=0,0,B.Premiums_Bkdn_DATA!E162/ECO!O51))))</f>
        <v>6535</v>
      </c>
      <c r="G170" s="74">
        <f>IF($C$3="National Currency",IF(B.Premiums_Bkdn_DATA!F162=0,0,B.Premiums_Bkdn_DATA!F162),IF($C$3="Current Exchange rate",IF(B.Premiums_Bkdn_DATA!F162=0,0,B.Premiums_Bkdn_DATA!F162/ECO!P16),IF($C$3="Constant Exchange rate",IF(B.Premiums_Bkdn_DATA!F162=0,0,B.Premiums_Bkdn_DATA!F162/ECO!P51))))</f>
        <v>6807</v>
      </c>
      <c r="H170" s="74">
        <f>IF($C$3="National Currency",IF(B.Premiums_Bkdn_DATA!G162=0,0,B.Premiums_Bkdn_DATA!G162),IF($C$3="Current Exchange rate",IF(B.Premiums_Bkdn_DATA!G162=0,0,B.Premiums_Bkdn_DATA!G162/ECO!Q16),IF($C$3="Constant Exchange rate",IF(B.Premiums_Bkdn_DATA!G162=0,0,B.Premiums_Bkdn_DATA!G162/ECO!Q51))))</f>
        <v>6874</v>
      </c>
      <c r="I170" s="74">
        <f>IF($C$3="National Currency",IF(B.Premiums_Bkdn_DATA!H162=0,0,B.Premiums_Bkdn_DATA!H162),IF($C$3="Current Exchange rate",IF(B.Premiums_Bkdn_DATA!H162=0,0,B.Premiums_Bkdn_DATA!H162/ECO!R16),IF($C$3="Constant Exchange rate",IF(B.Premiums_Bkdn_DATA!H162=0,0,B.Premiums_Bkdn_DATA!H162/ECO!R51))))</f>
        <v>6821</v>
      </c>
      <c r="J170" s="74">
        <f>IF($C$3="National Currency",IF(B.Premiums_Bkdn_DATA!I162=0,0,B.Premiums_Bkdn_DATA!I162),IF($C$3="Current Exchange rate",IF(B.Premiums_Bkdn_DATA!I162=0,0,B.Premiums_Bkdn_DATA!I162/ECO!S16),IF($C$3="Constant Exchange rate",IF(B.Premiums_Bkdn_DATA!I162=0,0,B.Premiums_Bkdn_DATA!I162/ECO!S51))))</f>
        <v>6826</v>
      </c>
      <c r="K170" s="74">
        <f>IF($C$3="National Currency",IF(B.Premiums_Bkdn_DATA!J162=0,0,B.Premiums_Bkdn_DATA!J162),IF($C$3="Current Exchange rate",IF(B.Premiums_Bkdn_DATA!J162=0,0,B.Premiums_Bkdn_DATA!J162/ECO!T16),IF($C$3="Constant Exchange rate",IF(B.Premiums_Bkdn_DATA!J162=0,0,B.Premiums_Bkdn_DATA!J162/ECO!T51))))</f>
        <v>6836</v>
      </c>
      <c r="L170" s="74">
        <f>IF($C$3="National Currency",IF(B.Premiums_Bkdn_DATA!K162=0,0,B.Premiums_Bkdn_DATA!K162),IF($C$3="Current Exchange rate",IF(B.Premiums_Bkdn_DATA!K162=0,0,B.Premiums_Bkdn_DATA!K162/ECO!U16),IF($C$3="Constant Exchange rate",IF(B.Premiums_Bkdn_DATA!K162=0,0,B.Premiums_Bkdn_DATA!K162/ECO!U51))))</f>
        <v>6782</v>
      </c>
      <c r="M170" s="74">
        <f>IF($C$3="National Currency",IF(B.Premiums_Bkdn_DATA!L162=0,0,B.Premiums_Bkdn_DATA!L162),IF($C$3="Current Exchange rate",IF(B.Premiums_Bkdn_DATA!L162=0,0,B.Premiums_Bkdn_DATA!L162/ECO!V16),IF($C$3="Constant Exchange rate",IF(B.Premiums_Bkdn_DATA!L162=0,0,B.Premiums_Bkdn_DATA!L162/ECO!V51))))</f>
        <v>6927</v>
      </c>
      <c r="N170" s="74">
        <f>IF($C$3="National Currency",IF(B.Premiums_Bkdn_DATA!M162=0,0,B.Premiums_Bkdn_DATA!M162),IF($C$3="Current Exchange rate",IF(B.Premiums_Bkdn_DATA!M162=0,0,B.Premiums_Bkdn_DATA!M162/ECO!W16),IF($C$3="Constant Exchange rate",IF(B.Premiums_Bkdn_DATA!M162=0,0,B.Premiums_Bkdn_DATA!M162/ECO!W51))))</f>
        <v>7096</v>
      </c>
      <c r="O170" s="74">
        <f>IF($C$3="National Currency",IF(B.Premiums_Bkdn_DATA!N162=0,0,B.Premiums_Bkdn_DATA!N162),IF($C$3="Current Exchange rate",IF(B.Premiums_Bkdn_DATA!N162=0,0,B.Premiums_Bkdn_DATA!N162/ECO!X16),IF($C$3="Constant Exchange rate",IF(B.Premiums_Bkdn_DATA!N162=0,0,B.Premiums_Bkdn_DATA!N162/ECO!X51))))</f>
        <v>7223</v>
      </c>
      <c r="P170" s="74">
        <f>IF($C$3="National Currency",IF(B.Premiums_Bkdn_DATA!O162=0,0,B.Premiums_Bkdn_DATA!O162),IF($C$3="Current Exchange rate",IF(B.Premiums_Bkdn_DATA!O162=0,0,B.Premiums_Bkdn_DATA!O162/ECO!Y16),IF($C$3="Constant Exchange rate",IF(B.Premiums_Bkdn_DATA!O162=0,0,B.Premiums_Bkdn_DATA!O162/ECO!Y51))))</f>
        <v>7442</v>
      </c>
      <c r="Q170" s="48">
        <f t="shared" si="25"/>
        <v>0.23347349734681647</v>
      </c>
      <c r="R170" s="48">
        <f t="shared" si="26"/>
        <v>3.0319811712584688E-2</v>
      </c>
      <c r="S170" s="48">
        <f t="shared" si="27"/>
        <v>9.3286322902894181E-2</v>
      </c>
    </row>
    <row r="171" spans="3:19" ht="15" x14ac:dyDescent="0.25">
      <c r="C171" s="256"/>
      <c r="D171" s="257"/>
      <c r="E171" s="45" t="s">
        <v>7</v>
      </c>
      <c r="F171" s="74">
        <f>IF($C$3="National Currency",IF(B.Premiums_Bkdn_DATA!E163=0,0,B.Premiums_Bkdn_DATA!E163),IF($C$3="Current Exchange rate",IF(B.Premiums_Bkdn_DATA!E163=0,0,B.Premiums_Bkdn_DATA!E163/ECO!O17),IF($C$3="Constant Exchange rate",IF(B.Premiums_Bkdn_DATA!E163=0,0,B.Premiums_Bkdn_DATA!E163/ECO!O52))))</f>
        <v>209.39162545498505</v>
      </c>
      <c r="G171" s="74">
        <f>IF($C$3="National Currency",IF(B.Premiums_Bkdn_DATA!F163=0,0,B.Premiums_Bkdn_DATA!F163),IF($C$3="Current Exchange rate",IF(B.Premiums_Bkdn_DATA!F163=0,0,B.Premiums_Bkdn_DATA!F163/ECO!P17),IF($C$3="Constant Exchange rate",IF(B.Premiums_Bkdn_DATA!F163=0,0,B.Premiums_Bkdn_DATA!F163/ECO!P52))))</f>
        <v>224.55641612829572</v>
      </c>
      <c r="H171" s="74">
        <f>IF($C$3="National Currency",IF(B.Premiums_Bkdn_DATA!G163=0,0,B.Premiums_Bkdn_DATA!G163),IF($C$3="Current Exchange rate",IF(B.Premiums_Bkdn_DATA!G163=0,0,B.Premiums_Bkdn_DATA!G163/ECO!Q17),IF($C$3="Constant Exchange rate",IF(B.Premiums_Bkdn_DATA!G163=0,0,B.Premiums_Bkdn_DATA!G163/ECO!Q52))))</f>
        <v>245.5266087276537</v>
      </c>
      <c r="I171" s="74">
        <f>IF($C$3="National Currency",IF(B.Premiums_Bkdn_DATA!H163=0,0,B.Premiums_Bkdn_DATA!H163),IF($C$3="Current Exchange rate",IF(B.Premiums_Bkdn_DATA!H163=0,0,B.Premiums_Bkdn_DATA!H163/ECO!R17),IF($C$3="Constant Exchange rate",IF(B.Premiums_Bkdn_DATA!H163=0,0,B.Premiums_Bkdn_DATA!H163/ECO!R52))))</f>
        <v>254.14718070057623</v>
      </c>
      <c r="J171" s="74">
        <f>IF($C$3="National Currency",IF(B.Premiums_Bkdn_DATA!I163=0,0,B.Premiums_Bkdn_DATA!I163),IF($C$3="Current Exchange rate",IF(B.Premiums_Bkdn_DATA!I163=0,0,B.Premiums_Bkdn_DATA!I163/ECO!S17),IF($C$3="Constant Exchange rate",IF(B.Premiums_Bkdn_DATA!I163=0,0,B.Premiums_Bkdn_DATA!I163/ECO!S52))))</f>
        <v>246.60206080748929</v>
      </c>
      <c r="K171" s="74">
        <f>IF($C$3="National Currency",IF(B.Premiums_Bkdn_DATA!J163=0,0,B.Premiums_Bkdn_DATA!J163),IF($C$3="Current Exchange rate",IF(B.Premiums_Bkdn_DATA!J163=0,0,B.Premiums_Bkdn_DATA!J163/ECO!T17),IF($C$3="Constant Exchange rate",IF(B.Premiums_Bkdn_DATA!J163=0,0,B.Premiums_Bkdn_DATA!J163/ECO!T52))))</f>
        <v>210.55033618524439</v>
      </c>
      <c r="L171" s="74">
        <f>IF($C$3="National Currency",IF(B.Premiums_Bkdn_DATA!K163=0,0,B.Premiums_Bkdn_DATA!K163),IF($C$3="Current Exchange rate",IF(B.Premiums_Bkdn_DATA!K163=0,0,B.Premiums_Bkdn_DATA!K163/ECO!U17),IF($C$3="Constant Exchange rate",IF(B.Premiums_Bkdn_DATA!K163=0,0,B.Premiums_Bkdn_DATA!K163/ECO!U52))))</f>
        <v>166.39964963668353</v>
      </c>
      <c r="M171" s="74">
        <f>IF($C$3="National Currency",IF(B.Premiums_Bkdn_DATA!L163=0,0,B.Premiums_Bkdn_DATA!L163),IF($C$3="Current Exchange rate",IF(B.Premiums_Bkdn_DATA!L163=0,0,B.Premiums_Bkdn_DATA!L163/ECO!V17),IF($C$3="Constant Exchange rate",IF(B.Premiums_Bkdn_DATA!L163=0,0,B.Premiums_Bkdn_DATA!L163/ECO!V52))))</f>
        <v>153.95029932306286</v>
      </c>
      <c r="N171" s="74">
        <f>IF($C$3="National Currency",IF(B.Premiums_Bkdn_DATA!M163=0,0,B.Premiums_Bkdn_DATA!M163),IF($C$3="Current Exchange rate",IF(B.Premiums_Bkdn_DATA!M163=0,0,B.Premiums_Bkdn_DATA!M163/ECO!W17),IF($C$3="Constant Exchange rate",IF(B.Premiums_Bkdn_DATA!M163=0,0,B.Premiums_Bkdn_DATA!M163/ECO!W52))))</f>
        <v>144.11776557022552</v>
      </c>
      <c r="O171" s="74">
        <f>IF($C$3="National Currency",IF(B.Premiums_Bkdn_DATA!N163=0,0,B.Premiums_Bkdn_DATA!N163),IF($C$3="Current Exchange rate",IF(B.Premiums_Bkdn_DATA!N163=0,0,B.Premiums_Bkdn_DATA!N163/ECO!X17),IF($C$3="Constant Exchange rate",IF(B.Premiums_Bkdn_DATA!N163=0,0,B.Premiums_Bkdn_DATA!N163/ECO!X52))))</f>
        <v>927.38116664204267</v>
      </c>
      <c r="P171" s="74">
        <f>IF($C$3="National Currency",IF(B.Premiums_Bkdn_DATA!O163=0,0,B.Premiums_Bkdn_DATA!O163),IF($C$3="Current Exchange rate",IF(B.Premiums_Bkdn_DATA!O163=0,0,B.Premiums_Bkdn_DATA!O163/ECO!Y17),IF($C$3="Constant Exchange rate",IF(B.Premiums_Bkdn_DATA!O163=0,0,B.Premiums_Bkdn_DATA!O163/ECO!Y52))))</f>
        <v>1045.4917867648046</v>
      </c>
      <c r="Q171" s="48">
        <f t="shared" si="25"/>
        <v>3.2799600094511022E-2</v>
      </c>
      <c r="R171" s="48">
        <f t="shared" si="26"/>
        <v>0.12735930421191211</v>
      </c>
      <c r="S171" s="48">
        <f t="shared" si="27"/>
        <v>3.6558090157953194</v>
      </c>
    </row>
    <row r="172" spans="3:19" ht="15" x14ac:dyDescent="0.25">
      <c r="C172" s="256"/>
      <c r="D172" s="257"/>
      <c r="E172" s="45" t="s">
        <v>8</v>
      </c>
      <c r="F172" s="74">
        <f>IF($C$3="National Currency",IF(B.Premiums_Bkdn_DATA!E164=0,0,B.Premiums_Bkdn_DATA!E164),IF($C$3="Current Exchange rate",IF(B.Premiums_Bkdn_DATA!E164=0,0,B.Premiums_Bkdn_DATA!E164/ECO!O18),IF($C$3="Constant Exchange rate",IF(B.Premiums_Bkdn_DATA!E164=0,0,B.Premiums_Bkdn_DATA!E164/ECO!O53))))</f>
        <v>3.6621374611736734</v>
      </c>
      <c r="G172" s="74">
        <f>IF($C$3="National Currency",IF(B.Premiums_Bkdn_DATA!F164=0,0,B.Premiums_Bkdn_DATA!F164),IF($C$3="Current Exchange rate",IF(B.Premiums_Bkdn_DATA!F164=0,0,B.Premiums_Bkdn_DATA!F164/ECO!P18),IF($C$3="Constant Exchange rate",IF(B.Premiums_Bkdn_DATA!F164=0,0,B.Premiums_Bkdn_DATA!F164/ECO!P53))))</f>
        <v>4.2373422980072348</v>
      </c>
      <c r="H172" s="74">
        <f>IF($C$3="National Currency",IF(B.Premiums_Bkdn_DATA!G164=0,0,B.Premiums_Bkdn_DATA!G164),IF($C$3="Current Exchange rate",IF(B.Premiums_Bkdn_DATA!G164=0,0,B.Premiums_Bkdn_DATA!G164/ECO!Q18),IF($C$3="Constant Exchange rate",IF(B.Premiums_Bkdn_DATA!G164=0,0,B.Premiums_Bkdn_DATA!G164/ECO!Q53))))</f>
        <v>4.6016386946684902</v>
      </c>
      <c r="I172" s="74">
        <f>IF($C$3="National Currency",IF(B.Premiums_Bkdn_DATA!H164=0,0,B.Premiums_Bkdn_DATA!H164),IF($C$3="Current Exchange rate",IF(B.Premiums_Bkdn_DATA!H164=0,0,B.Premiums_Bkdn_DATA!H164/ECO!R18),IF($C$3="Constant Exchange rate",IF(B.Premiums_Bkdn_DATA!H164=0,0,B.Premiums_Bkdn_DATA!H164/ECO!R53))))</f>
        <v>5.4823412115092101</v>
      </c>
      <c r="J172" s="74">
        <f>IF($C$3="National Currency",IF(B.Premiums_Bkdn_DATA!I164=0,0,B.Premiums_Bkdn_DATA!I164),IF($C$3="Current Exchange rate",IF(B.Premiums_Bkdn_DATA!I164=0,0,B.Premiums_Bkdn_DATA!I164/ECO!S18),IF($C$3="Constant Exchange rate",IF(B.Premiums_Bkdn_DATA!I164=0,0,B.Premiums_Bkdn_DATA!I164/ECO!S53))))</f>
        <v>5.2339166336456486</v>
      </c>
      <c r="K172" s="74">
        <f>IF($C$3="National Currency",IF(B.Premiums_Bkdn_DATA!J164=0,0,B.Premiums_Bkdn_DATA!J164),IF($C$3="Current Exchange rate",IF(B.Premiums_Bkdn_DATA!J164=0,0,B.Premiums_Bkdn_DATA!J164/ECO!T18),IF($C$3="Constant Exchange rate",IF(B.Premiums_Bkdn_DATA!J164=0,0,B.Premiums_Bkdn_DATA!J164/ECO!T53))))</f>
        <v>5.8258024107473831</v>
      </c>
      <c r="L172" s="74">
        <f>IF($C$3="National Currency",IF(B.Premiums_Bkdn_DATA!K164=0,0,B.Premiums_Bkdn_DATA!K164),IF($C$3="Current Exchange rate",IF(B.Premiums_Bkdn_DATA!K164=0,0,B.Premiums_Bkdn_DATA!K164/ECO!U18),IF($C$3="Constant Exchange rate",IF(B.Premiums_Bkdn_DATA!K164=0,0,B.Premiums_Bkdn_DATA!K164/ECO!U53))))</f>
        <v>6.8</v>
      </c>
      <c r="M172" s="74">
        <f>IF($C$3="National Currency",IF(B.Premiums_Bkdn_DATA!L164=0,0,B.Premiums_Bkdn_DATA!L164),IF($C$3="Current Exchange rate",IF(B.Premiums_Bkdn_DATA!L164=0,0,B.Premiums_Bkdn_DATA!L164/ECO!V18),IF($C$3="Constant Exchange rate",IF(B.Premiums_Bkdn_DATA!L164=0,0,B.Premiums_Bkdn_DATA!L164/ECO!V53))))</f>
        <v>7.2</v>
      </c>
      <c r="N172" s="74">
        <f>IF($C$3="National Currency",IF(B.Premiums_Bkdn_DATA!M164=0,0,B.Premiums_Bkdn_DATA!M164),IF($C$3="Current Exchange rate",IF(B.Premiums_Bkdn_DATA!M164=0,0,B.Premiums_Bkdn_DATA!M164/ECO!W18),IF($C$3="Constant Exchange rate",IF(B.Premiums_Bkdn_DATA!M164=0,0,B.Premiums_Bkdn_DATA!M164/ECO!W53))))</f>
        <v>7.7</v>
      </c>
      <c r="O172" s="74">
        <f>IF($C$3="National Currency",IF(B.Premiums_Bkdn_DATA!N164=0,0,B.Premiums_Bkdn_DATA!N164),IF($C$3="Current Exchange rate",IF(B.Premiums_Bkdn_DATA!N164=0,0,B.Premiums_Bkdn_DATA!N164/ECO!X18),IF($C$3="Constant Exchange rate",IF(B.Premiums_Bkdn_DATA!N164=0,0,B.Premiums_Bkdn_DATA!N164/ECO!X53))))</f>
        <v>6.2</v>
      </c>
      <c r="P172" s="74">
        <f>IF($C$3="National Currency",IF(B.Premiums_Bkdn_DATA!O164=0,0,B.Premiums_Bkdn_DATA!O164),IF($C$3="Current Exchange rate",IF(B.Premiums_Bkdn_DATA!O164=0,0,B.Premiums_Bkdn_DATA!O164/ECO!Y18),IF($C$3="Constant Exchange rate",IF(B.Premiums_Bkdn_DATA!O164=0,0,B.Premiums_Bkdn_DATA!O164/ECO!Y53))))</f>
        <v>6.7</v>
      </c>
      <c r="Q172" s="48">
        <f t="shared" si="25"/>
        <v>2.1019516692067595E-4</v>
      </c>
      <c r="R172" s="48">
        <f t="shared" si="26"/>
        <v>8.0645161290322509E-2</v>
      </c>
      <c r="S172" s="48">
        <f t="shared" si="27"/>
        <v>0.58117978883861232</v>
      </c>
    </row>
    <row r="173" spans="3:19" ht="15" x14ac:dyDescent="0.25">
      <c r="C173" s="256"/>
      <c r="D173" s="257"/>
      <c r="E173" s="45" t="s">
        <v>9</v>
      </c>
      <c r="F173" s="74">
        <f>IF($C$3="National Currency",IF(B.Premiums_Bkdn_DATA!E165=0,0,B.Premiums_Bkdn_DATA!E165),IF($C$3="Current Exchange rate",IF(B.Premiums_Bkdn_DATA!E165=0,0,B.Premiums_Bkdn_DATA!E165/ECO!O19),IF($C$3="Constant Exchange rate",IF(B.Premiums_Bkdn_DATA!E165=0,0,B.Premiums_Bkdn_DATA!E165/ECO!O54))))</f>
        <v>1495.0213590000001</v>
      </c>
      <c r="G173" s="74">
        <f>IF($C$3="National Currency",IF(B.Premiums_Bkdn_DATA!F165=0,0,B.Premiums_Bkdn_DATA!F165),IF($C$3="Current Exchange rate",IF(B.Premiums_Bkdn_DATA!F165=0,0,B.Premiums_Bkdn_DATA!F165/ECO!P19),IF($C$3="Constant Exchange rate",IF(B.Premiums_Bkdn_DATA!F165=0,0,B.Premiums_Bkdn_DATA!F165/ECO!P54))))</f>
        <v>1594.625593</v>
      </c>
      <c r="H173" s="74">
        <f>IF($C$3="National Currency",IF(B.Premiums_Bkdn_DATA!G165=0,0,B.Premiums_Bkdn_DATA!G165),IF($C$3="Current Exchange rate",IF(B.Premiums_Bkdn_DATA!G165=0,0,B.Premiums_Bkdn_DATA!G165/ECO!Q19),IF($C$3="Constant Exchange rate",IF(B.Premiums_Bkdn_DATA!G165=0,0,B.Premiums_Bkdn_DATA!G165/ECO!Q54))))</f>
        <v>1776.9989918799999</v>
      </c>
      <c r="I173" s="74">
        <f>IF($C$3="National Currency",IF(B.Premiums_Bkdn_DATA!H165=0,0,B.Premiums_Bkdn_DATA!H165),IF($C$3="Current Exchange rate",IF(B.Premiums_Bkdn_DATA!H165=0,0,B.Premiums_Bkdn_DATA!H165/ECO!R19),IF($C$3="Constant Exchange rate",IF(B.Premiums_Bkdn_DATA!H165=0,0,B.Premiums_Bkdn_DATA!H165/ECO!R54))))</f>
        <v>1835.03498904</v>
      </c>
      <c r="J173" s="74">
        <f>IF($C$3="National Currency",IF(B.Premiums_Bkdn_DATA!I165=0,0,B.Premiums_Bkdn_DATA!I165),IF($C$3="Current Exchange rate",IF(B.Premiums_Bkdn_DATA!I165=0,0,B.Premiums_Bkdn_DATA!I165/ECO!S19),IF($C$3="Constant Exchange rate",IF(B.Premiums_Bkdn_DATA!I165=0,0,B.Premiums_Bkdn_DATA!I165/ECO!S54))))</f>
        <v>1821.5048571899997</v>
      </c>
      <c r="K173" s="74">
        <f>IF($C$3="National Currency",IF(B.Premiums_Bkdn_DATA!J165=0,0,B.Premiums_Bkdn_DATA!J165),IF($C$3="Current Exchange rate",IF(B.Premiums_Bkdn_DATA!J165=0,0,B.Premiums_Bkdn_DATA!J165/ECO!T19),IF($C$3="Constant Exchange rate",IF(B.Premiums_Bkdn_DATA!J165=0,0,B.Premiums_Bkdn_DATA!J165/ECO!T54))))</f>
        <v>1650.1635710400003</v>
      </c>
      <c r="L173" s="74">
        <f>IF($C$3="National Currency",IF(B.Premiums_Bkdn_DATA!K165=0,0,B.Premiums_Bkdn_DATA!K165),IF($C$3="Current Exchange rate",IF(B.Premiums_Bkdn_DATA!K165=0,0,B.Premiums_Bkdn_DATA!K165/ECO!U19),IF($C$3="Constant Exchange rate",IF(B.Premiums_Bkdn_DATA!K165=0,0,B.Premiums_Bkdn_DATA!K165/ECO!U54))))</f>
        <v>1284.7205725699998</v>
      </c>
      <c r="M173" s="74">
        <f>IF($C$3="National Currency",IF(B.Premiums_Bkdn_DATA!L165=0,0,B.Premiums_Bkdn_DATA!L165),IF($C$3="Current Exchange rate",IF(B.Premiums_Bkdn_DATA!L165=0,0,B.Premiums_Bkdn_DATA!L165/ECO!V19),IF($C$3="Constant Exchange rate",IF(B.Premiums_Bkdn_DATA!L165=0,0,B.Premiums_Bkdn_DATA!L165/ECO!V54))))</f>
        <v>1177.2507320144002</v>
      </c>
      <c r="N173" s="74">
        <f>IF($C$3="National Currency",IF(B.Premiums_Bkdn_DATA!M165=0,0,B.Premiums_Bkdn_DATA!M165),IF($C$3="Current Exchange rate",IF(B.Premiums_Bkdn_DATA!M165=0,0,B.Premiums_Bkdn_DATA!M165/ECO!W19),IF($C$3="Constant Exchange rate",IF(B.Premiums_Bkdn_DATA!M165=0,0,B.Premiums_Bkdn_DATA!M165/ECO!W54))))</f>
        <v>1074.3015237355003</v>
      </c>
      <c r="O173" s="74">
        <f>IF($C$3="National Currency",IF(B.Premiums_Bkdn_DATA!N165=0,0,B.Premiums_Bkdn_DATA!N165),IF($C$3="Current Exchange rate",IF(B.Premiums_Bkdn_DATA!N165=0,0,B.Premiums_Bkdn_DATA!N165/ECO!X19),IF($C$3="Constant Exchange rate",IF(B.Premiums_Bkdn_DATA!N165=0,0,B.Premiums_Bkdn_DATA!N165/ECO!X54))))</f>
        <v>977.59032012640023</v>
      </c>
      <c r="P173" s="74">
        <f>IF($C$3="National Currency",IF(B.Premiums_Bkdn_DATA!O165=0,0,B.Premiums_Bkdn_DATA!O165),IF($C$3="Current Exchange rate",IF(B.Premiums_Bkdn_DATA!O165=0,0,B.Premiums_Bkdn_DATA!O165/ECO!Y19),IF($C$3="Constant Exchange rate",IF(B.Premiums_Bkdn_DATA!O165=0,0,B.Premiums_Bkdn_DATA!O165/ECO!Y54))))</f>
        <v>925.74102704560016</v>
      </c>
      <c r="Q173" s="48">
        <f t="shared" si="25"/>
        <v>2.9042729806741479E-2</v>
      </c>
      <c r="R173" s="48">
        <f t="shared" si="26"/>
        <v>-5.3037854419524244E-2</v>
      </c>
      <c r="S173" s="48">
        <f t="shared" si="27"/>
        <v>-0.41946182783634767</v>
      </c>
    </row>
    <row r="174" spans="3:19" ht="15" x14ac:dyDescent="0.25">
      <c r="C174" s="256"/>
      <c r="D174" s="257"/>
      <c r="E174" s="45" t="s">
        <v>10</v>
      </c>
      <c r="F174" s="74">
        <f>IF($C$3="National Currency",IF(B.Premiums_Bkdn_DATA!E166=0,0,B.Premiums_Bkdn_DATA!E166),IF($C$3="Current Exchange rate",IF(B.Premiums_Bkdn_DATA!E166=0,0,B.Premiums_Bkdn_DATA!E166/ECO!O20),IF($C$3="Constant Exchange rate",IF(B.Premiums_Bkdn_DATA!E166=0,0,B.Premiums_Bkdn_DATA!E166/ECO!O55))))</f>
        <v>156.26904597999996</v>
      </c>
      <c r="G174" s="74">
        <f>IF($C$3="National Currency",IF(B.Premiums_Bkdn_DATA!F166=0,0,B.Premiums_Bkdn_DATA!F166),IF($C$3="Current Exchange rate",IF(B.Premiums_Bkdn_DATA!F166=0,0,B.Premiums_Bkdn_DATA!F166/ECO!P20),IF($C$3="Constant Exchange rate",IF(B.Premiums_Bkdn_DATA!F166=0,0,B.Premiums_Bkdn_DATA!F166/ECO!P55))))</f>
        <v>159.79515188748684</v>
      </c>
      <c r="H174" s="74">
        <f>IF($C$3="National Currency",IF(B.Premiums_Bkdn_DATA!G166=0,0,B.Premiums_Bkdn_DATA!G166),IF($C$3="Current Exchange rate",IF(B.Premiums_Bkdn_DATA!G166=0,0,B.Premiums_Bkdn_DATA!G166/ECO!Q20),IF($C$3="Constant Exchange rate",IF(B.Premiums_Bkdn_DATA!G166=0,0,B.Premiums_Bkdn_DATA!G166/ECO!Q55))))</f>
        <v>159.75915357</v>
      </c>
      <c r="I174" s="74">
        <f>IF($C$3="National Currency",IF(B.Premiums_Bkdn_DATA!H166=0,0,B.Premiums_Bkdn_DATA!H166),IF($C$3="Current Exchange rate",IF(B.Premiums_Bkdn_DATA!H166=0,0,B.Premiums_Bkdn_DATA!H166/ECO!R20),IF($C$3="Constant Exchange rate",IF(B.Premiums_Bkdn_DATA!H166=0,0,B.Premiums_Bkdn_DATA!H166/ECO!R55))))</f>
        <v>176.6253901621285</v>
      </c>
      <c r="J174" s="74">
        <f>IF($C$3="National Currency",IF(B.Premiums_Bkdn_DATA!I166=0,0,B.Premiums_Bkdn_DATA!I166),IF($C$3="Current Exchange rate",IF(B.Premiums_Bkdn_DATA!I166=0,0,B.Premiums_Bkdn_DATA!I166/ECO!S20),IF($C$3="Constant Exchange rate",IF(B.Premiums_Bkdn_DATA!I166=0,0,B.Premiums_Bkdn_DATA!I166/ECO!S55))))</f>
        <v>174.71501903746122</v>
      </c>
      <c r="K174" s="74">
        <f>IF($C$3="National Currency",IF(B.Premiums_Bkdn_DATA!J166=0,0,B.Premiums_Bkdn_DATA!J166),IF($C$3="Current Exchange rate",IF(B.Premiums_Bkdn_DATA!J166=0,0,B.Premiums_Bkdn_DATA!J166/ECO!T20),IF($C$3="Constant Exchange rate",IF(B.Premiums_Bkdn_DATA!J166=0,0,B.Premiums_Bkdn_DATA!J166/ECO!T55))))</f>
        <v>165.42243479738474</v>
      </c>
      <c r="L174" s="74">
        <f>IF($C$3="National Currency",IF(B.Premiums_Bkdn_DATA!K166=0,0,B.Premiums_Bkdn_DATA!K166),IF($C$3="Current Exchange rate",IF(B.Premiums_Bkdn_DATA!K166=0,0,B.Premiums_Bkdn_DATA!K166/ECO!U20),IF($C$3="Constant Exchange rate",IF(B.Premiums_Bkdn_DATA!K166=0,0,B.Premiums_Bkdn_DATA!K166/ECO!U55))))</f>
        <v>175.23245384050531</v>
      </c>
      <c r="M174" s="74">
        <f>IF($C$3="National Currency",IF(B.Premiums_Bkdn_DATA!L166=0,0,B.Premiums_Bkdn_DATA!L166),IF($C$3="Current Exchange rate",IF(B.Premiums_Bkdn_DATA!L166=0,0,B.Premiums_Bkdn_DATA!L166/ECO!V20),IF($C$3="Constant Exchange rate",IF(B.Premiums_Bkdn_DATA!L166=0,0,B.Premiums_Bkdn_DATA!L166/ECO!V55))))</f>
        <v>192.78066607113391</v>
      </c>
      <c r="N174" s="74">
        <f>IF($C$3="National Currency",IF(B.Premiums_Bkdn_DATA!M166=0,0,B.Premiums_Bkdn_DATA!M166),IF($C$3="Current Exchange rate",IF(B.Premiums_Bkdn_DATA!M166=0,0,B.Premiums_Bkdn_DATA!M166/ECO!W20),IF($C$3="Constant Exchange rate",IF(B.Premiums_Bkdn_DATA!M166=0,0,B.Premiums_Bkdn_DATA!M166/ECO!W55))))</f>
        <v>204.03461747</v>
      </c>
      <c r="O174" s="74">
        <f>IF($C$3="National Currency",IF(B.Premiums_Bkdn_DATA!N166=0,0,B.Premiums_Bkdn_DATA!N166),IF($C$3="Current Exchange rate",IF(B.Premiums_Bkdn_DATA!N166=0,0,B.Premiums_Bkdn_DATA!N166/ECO!X20),IF($C$3="Constant Exchange rate",IF(B.Premiums_Bkdn_DATA!N166=0,0,B.Premiums_Bkdn_DATA!N166/ECO!X55))))</f>
        <v>241</v>
      </c>
      <c r="P174" s="74">
        <f>IF($C$3="National Currency",IF(B.Premiums_Bkdn_DATA!O166=0,0,B.Premiums_Bkdn_DATA!O166),IF($C$3="Current Exchange rate",IF(B.Premiums_Bkdn_DATA!O166=0,0,B.Premiums_Bkdn_DATA!O166/ECO!Y20),IF($C$3="Constant Exchange rate",IF(B.Premiums_Bkdn_DATA!O166=0,0,B.Premiums_Bkdn_DATA!O166/ECO!Y55))))</f>
        <v>394</v>
      </c>
      <c r="Q174" s="48">
        <f t="shared" si="25"/>
        <v>1.2360730711454675E-2</v>
      </c>
      <c r="R174" s="48">
        <f t="shared" si="26"/>
        <v>0.63485477178423233</v>
      </c>
      <c r="S174" s="48">
        <f t="shared" si="27"/>
        <v>1.4656567821120059</v>
      </c>
    </row>
    <row r="175" spans="3:19" ht="15" x14ac:dyDescent="0.25">
      <c r="C175" s="256"/>
      <c r="D175" s="257"/>
      <c r="E175" s="45" t="s">
        <v>11</v>
      </c>
      <c r="F175" s="74">
        <f>IF($C$3="National Currency",IF(B.Premiums_Bkdn_DATA!E167=0,0,B.Premiums_Bkdn_DATA!E167),IF($C$3="Current Exchange rate",IF(B.Premiums_Bkdn_DATA!E167=0,0,B.Premiums_Bkdn_DATA!E167/ECO!O21),IF($C$3="Constant Exchange rate",IF(B.Premiums_Bkdn_DATA!E167=0,0,B.Premiums_Bkdn_DATA!E167/ECO!O56))))</f>
        <v>4991.4621004566206</v>
      </c>
      <c r="G175" s="74">
        <f>IF($C$3="National Currency",IF(B.Premiums_Bkdn_DATA!F167=0,0,B.Premiums_Bkdn_DATA!F167),IF($C$3="Current Exchange rate",IF(B.Premiums_Bkdn_DATA!F167=0,0,B.Premiums_Bkdn_DATA!F167/ECO!P21),IF($C$3="Constant Exchange rate",IF(B.Premiums_Bkdn_DATA!F167=0,0,B.Premiums_Bkdn_DATA!F167/ECO!P56))))</f>
        <v>5389.1493150684928</v>
      </c>
      <c r="H175" s="74">
        <f>IF($C$3="National Currency",IF(B.Premiums_Bkdn_DATA!G167=0,0,B.Premiums_Bkdn_DATA!G167),IF($C$3="Current Exchange rate",IF(B.Premiums_Bkdn_DATA!G167=0,0,B.Premiums_Bkdn_DATA!G167/ECO!Q21),IF($C$3="Constant Exchange rate",IF(B.Premiums_Bkdn_DATA!G167=0,0,B.Premiums_Bkdn_DATA!G167/ECO!Q56))))</f>
        <v>5693.1342465753423</v>
      </c>
      <c r="I175" s="74">
        <f>IF($C$3="National Currency",IF(B.Premiums_Bkdn_DATA!H167=0,0,B.Premiums_Bkdn_DATA!H167),IF($C$3="Current Exchange rate",IF(B.Premiums_Bkdn_DATA!H167=0,0,B.Premiums_Bkdn_DATA!H167/ECO!R21),IF($C$3="Constant Exchange rate",IF(B.Premiums_Bkdn_DATA!H167=0,0,B.Premiums_Bkdn_DATA!H167/ECO!R56))))</f>
        <v>5992.2776255707759</v>
      </c>
      <c r="J175" s="74">
        <f>IF($C$3="National Currency",IF(B.Premiums_Bkdn_DATA!I167=0,0,B.Premiums_Bkdn_DATA!I167),IF($C$3="Current Exchange rate",IF(B.Premiums_Bkdn_DATA!I167=0,0,B.Premiums_Bkdn_DATA!I167/ECO!S21),IF($C$3="Constant Exchange rate",IF(B.Premiums_Bkdn_DATA!I167=0,0,B.Premiums_Bkdn_DATA!I167/ECO!S56))))</f>
        <v>6194.3867579908674</v>
      </c>
      <c r="K175" s="74">
        <f>IF($C$3="National Currency",IF(B.Premiums_Bkdn_DATA!J167=0,0,B.Premiums_Bkdn_DATA!J167),IF($C$3="Current Exchange rate",IF(B.Premiums_Bkdn_DATA!J167=0,0,B.Premiums_Bkdn_DATA!J167/ECO!T21),IF($C$3="Constant Exchange rate",IF(B.Premiums_Bkdn_DATA!J167=0,0,B.Premiums_Bkdn_DATA!J167/ECO!T56))))</f>
        <v>6207.2689497716892</v>
      </c>
      <c r="L175" s="74">
        <f>IF($C$3="National Currency",IF(B.Premiums_Bkdn_DATA!K167=0,0,B.Premiums_Bkdn_DATA!K167),IF($C$3="Current Exchange rate",IF(B.Premiums_Bkdn_DATA!K167=0,0,B.Premiums_Bkdn_DATA!K167/ECO!U21),IF($C$3="Constant Exchange rate",IF(B.Premiums_Bkdn_DATA!K167=0,0,B.Premiums_Bkdn_DATA!K167/ECO!U56))))</f>
        <v>5958.9114155251136</v>
      </c>
      <c r="M175" s="74">
        <f>IF($C$3="National Currency",IF(B.Premiums_Bkdn_DATA!L167=0,0,B.Premiums_Bkdn_DATA!L167),IF($C$3="Current Exchange rate",IF(B.Premiums_Bkdn_DATA!L167=0,0,B.Premiums_Bkdn_DATA!L167/ECO!V21),IF($C$3="Constant Exchange rate",IF(B.Premiums_Bkdn_DATA!L167=0,0,B.Premiums_Bkdn_DATA!L167/ECO!V56))))</f>
        <v>6116.7036529680363</v>
      </c>
      <c r="N175" s="74">
        <f>IF($C$3="National Currency",IF(B.Premiums_Bkdn_DATA!M167=0,0,B.Premiums_Bkdn_DATA!M167),IF($C$3="Current Exchange rate",IF(B.Premiums_Bkdn_DATA!M167=0,0,B.Premiums_Bkdn_DATA!M167/ECO!W21),IF($C$3="Constant Exchange rate",IF(B.Premiums_Bkdn_DATA!M167=0,0,B.Premiums_Bkdn_DATA!M167/ECO!W56))))</f>
        <v>6042.4082191780817</v>
      </c>
      <c r="O175" s="74">
        <f>IF($C$3="National Currency",IF(B.Premiums_Bkdn_DATA!N167=0,0,B.Premiums_Bkdn_DATA!N167),IF($C$3="Current Exchange rate",IF(B.Premiums_Bkdn_DATA!N167=0,0,B.Premiums_Bkdn_DATA!N167/ECO!X21),IF($C$3="Constant Exchange rate",IF(B.Premiums_Bkdn_DATA!N167=0,0,B.Premiums_Bkdn_DATA!N167/ECO!X56))))</f>
        <v>5800</v>
      </c>
      <c r="P175" s="74">
        <f>IF($C$3="National Currency",IF(B.Premiums_Bkdn_DATA!O167=0,0,B.Premiums_Bkdn_DATA!O167),IF($C$3="Current Exchange rate",IF(B.Premiums_Bkdn_DATA!O167=0,0,B.Premiums_Bkdn_DATA!O167/ECO!Y21),IF($C$3="Constant Exchange rate",IF(B.Premiums_Bkdn_DATA!O167=0,0,B.Premiums_Bkdn_DATA!O167/ECO!Y56))))</f>
        <v>5700</v>
      </c>
      <c r="Q175" s="48">
        <f t="shared" si="25"/>
        <v>0.17882275394744074</v>
      </c>
      <c r="R175" s="48">
        <f t="shared" si="26"/>
        <v>-1.7241379310344862E-2</v>
      </c>
      <c r="S175" s="48">
        <f t="shared" si="27"/>
        <v>5.7680844741551995E-2</v>
      </c>
    </row>
    <row r="176" spans="3:19" ht="15" x14ac:dyDescent="0.25">
      <c r="C176" s="256"/>
      <c r="D176" s="257"/>
      <c r="E176" s="45" t="s">
        <v>12</v>
      </c>
      <c r="F176" s="74">
        <f>IF($C$3="National Currency",IF(B.Premiums_Bkdn_DATA!E168=0,0,B.Premiums_Bkdn_DATA!E168),IF($C$3="Current Exchange rate",IF(B.Premiums_Bkdn_DATA!E168=0,0,B.Premiums_Bkdn_DATA!E168/ECO!O22),IF($C$3="Constant Exchange rate",IF(B.Premiums_Bkdn_DATA!E168=0,0,B.Premiums_Bkdn_DATA!E168/ECO!O57))))</f>
        <v>51</v>
      </c>
      <c r="G176" s="74">
        <f>IF($C$3="National Currency",IF(B.Premiums_Bkdn_DATA!F168=0,0,B.Premiums_Bkdn_DATA!F168),IF($C$3="Current Exchange rate",IF(B.Premiums_Bkdn_DATA!F168=0,0,B.Premiums_Bkdn_DATA!F168/ECO!P22),IF($C$3="Constant Exchange rate",IF(B.Premiums_Bkdn_DATA!F168=0,0,B.Premiums_Bkdn_DATA!F168/ECO!P57))))</f>
        <v>51</v>
      </c>
      <c r="H176" s="74">
        <f>IF($C$3="National Currency",IF(B.Premiums_Bkdn_DATA!G168=0,0,B.Premiums_Bkdn_DATA!G168),IF($C$3="Current Exchange rate",IF(B.Premiums_Bkdn_DATA!G168=0,0,B.Premiums_Bkdn_DATA!G168/ECO!Q22),IF($C$3="Constant Exchange rate",IF(B.Premiums_Bkdn_DATA!G168=0,0,B.Premiums_Bkdn_DATA!G168/ECO!Q57))))</f>
        <v>63</v>
      </c>
      <c r="I176" s="74">
        <f>IF($C$3="National Currency",IF(B.Premiums_Bkdn_DATA!H168=0,0,B.Premiums_Bkdn_DATA!H168),IF($C$3="Current Exchange rate",IF(B.Premiums_Bkdn_DATA!H168=0,0,B.Premiums_Bkdn_DATA!H168/ECO!R22),IF($C$3="Constant Exchange rate",IF(B.Premiums_Bkdn_DATA!H168=0,0,B.Premiums_Bkdn_DATA!H168/ECO!R57))))</f>
        <v>69</v>
      </c>
      <c r="J176" s="74">
        <f>IF($C$3="National Currency",IF(B.Premiums_Bkdn_DATA!I168=0,0,B.Premiums_Bkdn_DATA!I168),IF($C$3="Current Exchange rate",IF(B.Premiums_Bkdn_DATA!I168=0,0,B.Premiums_Bkdn_DATA!I168/ECO!S22),IF($C$3="Constant Exchange rate",IF(B.Premiums_Bkdn_DATA!I168=0,0,B.Premiums_Bkdn_DATA!I168/ECO!S57))))</f>
        <v>70</v>
      </c>
      <c r="K176" s="74">
        <f>IF($C$3="National Currency",IF(B.Premiums_Bkdn_DATA!J168=0,0,B.Premiums_Bkdn_DATA!J168),IF($C$3="Current Exchange rate",IF(B.Premiums_Bkdn_DATA!J168=0,0,B.Premiums_Bkdn_DATA!J168/ECO!T22),IF($C$3="Constant Exchange rate",IF(B.Premiums_Bkdn_DATA!J168=0,0,B.Premiums_Bkdn_DATA!J168/ECO!T57))))</f>
        <v>79</v>
      </c>
      <c r="L176" s="74">
        <f>IF($C$3="National Currency",IF(B.Premiums_Bkdn_DATA!K168=0,0,B.Premiums_Bkdn_DATA!K168),IF($C$3="Current Exchange rate",IF(B.Premiums_Bkdn_DATA!K168=0,0,B.Premiums_Bkdn_DATA!K168/ECO!U22),IF($C$3="Constant Exchange rate",IF(B.Premiums_Bkdn_DATA!K168=0,0,B.Premiums_Bkdn_DATA!K168/ECO!U57))))</f>
        <v>79</v>
      </c>
      <c r="M176" s="74">
        <f>IF($C$3="National Currency",IF(B.Premiums_Bkdn_DATA!L168=0,0,B.Premiums_Bkdn_DATA!L168),IF($C$3="Current Exchange rate",IF(B.Premiums_Bkdn_DATA!L168=0,0,B.Premiums_Bkdn_DATA!L168/ECO!V22),IF($C$3="Constant Exchange rate",IF(B.Premiums_Bkdn_DATA!L168=0,0,B.Premiums_Bkdn_DATA!L168/ECO!V57))))</f>
        <v>70.58</v>
      </c>
      <c r="N176" s="74">
        <f>IF($C$3="National Currency",IF(B.Premiums_Bkdn_DATA!M168=0,0,B.Premiums_Bkdn_DATA!M168),IF($C$3="Current Exchange rate",IF(B.Premiums_Bkdn_DATA!M168=0,0,B.Premiums_Bkdn_DATA!M168/ECO!W22),IF($C$3="Constant Exchange rate",IF(B.Premiums_Bkdn_DATA!M168=0,0,B.Premiums_Bkdn_DATA!M168/ECO!W57))))</f>
        <v>71</v>
      </c>
      <c r="O176" s="74">
        <f>IF($C$3="National Currency",IF(B.Premiums_Bkdn_DATA!N168=0,0,B.Premiums_Bkdn_DATA!N168),IF($C$3="Current Exchange rate",IF(B.Premiums_Bkdn_DATA!N168=0,0,B.Premiums_Bkdn_DATA!N168/ECO!X22),IF($C$3="Constant Exchange rate",IF(B.Premiums_Bkdn_DATA!N168=0,0,B.Premiums_Bkdn_DATA!N168/ECO!X57))))</f>
        <v>66</v>
      </c>
      <c r="P176" s="74">
        <f>IF($C$3="National Currency",IF(B.Premiums_Bkdn_DATA!O168=0,0,B.Premiums_Bkdn_DATA!O168),IF($C$3="Current Exchange rate",IF(B.Premiums_Bkdn_DATA!O168=0,0,B.Premiums_Bkdn_DATA!O168/ECO!Y22),IF($C$3="Constant Exchange rate",IF(B.Premiums_Bkdn_DATA!O168=0,0,B.Premiums_Bkdn_DATA!O168/ECO!Y57))))</f>
        <v>67</v>
      </c>
      <c r="Q176" s="48">
        <f t="shared" si="25"/>
        <v>2.1019516692067594E-3</v>
      </c>
      <c r="R176" s="48">
        <f t="shared" si="26"/>
        <v>1.5151515151515138E-2</v>
      </c>
      <c r="S176" s="48">
        <f t="shared" si="27"/>
        <v>0.31372549019607843</v>
      </c>
    </row>
    <row r="177" spans="3:19" ht="15" x14ac:dyDescent="0.25">
      <c r="C177" s="256"/>
      <c r="D177" s="257"/>
      <c r="E177" s="45" t="s">
        <v>13</v>
      </c>
      <c r="F177" s="74">
        <f>IF($C$3="National Currency",IF(B.Premiums_Bkdn_DATA!E169=0,0,B.Premiums_Bkdn_DATA!E169),IF($C$3="Current Exchange rate",IF(B.Premiums_Bkdn_DATA!E169=0,0,B.Premiums_Bkdn_DATA!E169/ECO!O23),IF($C$3="Constant Exchange rate",IF(B.Premiums_Bkdn_DATA!E169=0,0,B.Premiums_Bkdn_DATA!E169/ECO!O58))))</f>
        <v>22.721337163750324</v>
      </c>
      <c r="G177" s="74">
        <f>IF($C$3="National Currency",IF(B.Premiums_Bkdn_DATA!F169=0,0,B.Premiums_Bkdn_DATA!F169),IF($C$3="Current Exchange rate",IF(B.Premiums_Bkdn_DATA!F169=0,0,B.Premiums_Bkdn_DATA!F169/ECO!P23),IF($C$3="Constant Exchange rate",IF(B.Premiums_Bkdn_DATA!F169=0,0,B.Premiums_Bkdn_DATA!F169/ECO!P58))))</f>
        <v>25.202402716113866</v>
      </c>
      <c r="H177" s="74">
        <f>IF($C$3="National Currency",IF(B.Premiums_Bkdn_DATA!G169=0,0,B.Premiums_Bkdn_DATA!G169),IF($C$3="Current Exchange rate",IF(B.Premiums_Bkdn_DATA!G169=0,0,B.Premiums_Bkdn_DATA!G169/ECO!Q23),IF($C$3="Constant Exchange rate",IF(B.Premiums_Bkdn_DATA!G169=0,0,B.Premiums_Bkdn_DATA!G169/ECO!Q58))))</f>
        <v>29.250457038391225</v>
      </c>
      <c r="I177" s="74">
        <f>IF($C$3="National Currency",IF(B.Premiums_Bkdn_DATA!H169=0,0,B.Premiums_Bkdn_DATA!H169),IF($C$3="Current Exchange rate",IF(B.Premiums_Bkdn_DATA!H169=0,0,B.Premiums_Bkdn_DATA!H169/ECO!R23),IF($C$3="Constant Exchange rate",IF(B.Premiums_Bkdn_DATA!H169=0,0,B.Premiums_Bkdn_DATA!H169/ECO!R58))))</f>
        <v>32.64559937320449</v>
      </c>
      <c r="J177" s="74">
        <f>IF($C$3="National Currency",IF(B.Premiums_Bkdn_DATA!I169=0,0,B.Premiums_Bkdn_DATA!I169),IF($C$3="Current Exchange rate",IF(B.Premiums_Bkdn_DATA!I169=0,0,B.Premiums_Bkdn_DATA!I169/ECO!S23),IF($C$3="Constant Exchange rate",IF(B.Premiums_Bkdn_DATA!I169=0,0,B.Premiums_Bkdn_DATA!I169/ECO!S58))))</f>
        <v>36.171324105510578</v>
      </c>
      <c r="K177" s="74">
        <f>IF($C$3="National Currency",IF(B.Premiums_Bkdn_DATA!J169=0,0,B.Premiums_Bkdn_DATA!J169),IF($C$3="Current Exchange rate",IF(B.Premiums_Bkdn_DATA!J169=0,0,B.Premiums_Bkdn_DATA!J169/ECO!T23),IF($C$3="Constant Exchange rate",IF(B.Premiums_Bkdn_DATA!J169=0,0,B.Premiums_Bkdn_DATA!J169/ECO!T58))))</f>
        <v>35.126664925568029</v>
      </c>
      <c r="L177" s="74">
        <f>IF($C$3="National Currency",IF(B.Premiums_Bkdn_DATA!K169=0,0,B.Premiums_Bkdn_DATA!K169),IF($C$3="Current Exchange rate",IF(B.Premiums_Bkdn_DATA!K169=0,0,B.Premiums_Bkdn_DATA!K169/ECO!U23),IF($C$3="Constant Exchange rate",IF(B.Premiums_Bkdn_DATA!K169=0,0,B.Premiums_Bkdn_DATA!K169/ECO!U58))))</f>
        <v>34.734917733089581</v>
      </c>
      <c r="M177" s="74">
        <f>IF($C$3="National Currency",IF(B.Premiums_Bkdn_DATA!L169=0,0,B.Premiums_Bkdn_DATA!L169),IF($C$3="Current Exchange rate",IF(B.Premiums_Bkdn_DATA!L169=0,0,B.Premiums_Bkdn_DATA!L169/ECO!V23),IF($C$3="Constant Exchange rate",IF(B.Premiums_Bkdn_DATA!L169=0,0,B.Premiums_Bkdn_DATA!L169/ECO!V58))))</f>
        <v>37.738312875424391</v>
      </c>
      <c r="N177" s="74">
        <f>IF($C$3="National Currency",IF(B.Premiums_Bkdn_DATA!M169=0,0,B.Premiums_Bkdn_DATA!M169),IF($C$3="Current Exchange rate",IF(B.Premiums_Bkdn_DATA!M169=0,0,B.Premiums_Bkdn_DATA!M169/ECO!W23),IF($C$3="Constant Exchange rate",IF(B.Premiums_Bkdn_DATA!M169=0,0,B.Premiums_Bkdn_DATA!M169/ECO!W58))))</f>
        <v>37.607730477931575</v>
      </c>
      <c r="O177" s="74">
        <f>IF($C$3="National Currency",IF(B.Premiums_Bkdn_DATA!N169=0,0,B.Premiums_Bkdn_DATA!N169),IF($C$3="Current Exchange rate",IF(B.Premiums_Bkdn_DATA!N169=0,0,B.Premiums_Bkdn_DATA!N169/ECO!X23),IF($C$3="Constant Exchange rate",IF(B.Premiums_Bkdn_DATA!N169=0,0,B.Premiums_Bkdn_DATA!N169/ECO!X58))))</f>
        <v>40.480543222773569</v>
      </c>
      <c r="P177" s="74">
        <f>IF($C$3="National Currency",IF(B.Premiums_Bkdn_DATA!O169=0,0,B.Premiums_Bkdn_DATA!O169),IF($C$3="Current Exchange rate",IF(B.Premiums_Bkdn_DATA!O169=0,0,B.Premiums_Bkdn_DATA!O169/ECO!Y23),IF($C$3="Constant Exchange rate",IF(B.Premiums_Bkdn_DATA!O169=0,0,B.Premiums_Bkdn_DATA!O169/ECO!Y58))))</f>
        <v>39.435884042831027</v>
      </c>
      <c r="Q177" s="48">
        <f t="shared" si="25"/>
        <v>1.2371988401563118E-3</v>
      </c>
      <c r="R177" s="48">
        <f t="shared" si="26"/>
        <v>-2.5806451612903181E-2</v>
      </c>
      <c r="S177" s="48">
        <f t="shared" si="27"/>
        <v>0.56476683937823857</v>
      </c>
    </row>
    <row r="178" spans="3:19" ht="15" x14ac:dyDescent="0.25">
      <c r="C178" s="256"/>
      <c r="D178" s="257"/>
      <c r="E178" s="45" t="s">
        <v>14</v>
      </c>
      <c r="F178" s="74">
        <f>IF($C$3="National Currency",IF(B.Premiums_Bkdn_DATA!E170=0,0,B.Premiums_Bkdn_DATA!E170),IF($C$3="Current Exchange rate",IF(B.Premiums_Bkdn_DATA!E170=0,0,B.Premiums_Bkdn_DATA!E170/ECO!O24),IF($C$3="Constant Exchange rate",IF(B.Premiums_Bkdn_DATA!E170=0,0,B.Premiums_Bkdn_DATA!E170/ECO!O59))))</f>
        <v>49.844710654750585</v>
      </c>
      <c r="G178" s="74">
        <f>IF($C$3="National Currency",IF(B.Premiums_Bkdn_DATA!F170=0,0,B.Premiums_Bkdn_DATA!F170),IF($C$3="Current Exchange rate",IF(B.Premiums_Bkdn_DATA!F170=0,0,B.Premiums_Bkdn_DATA!F170/ECO!P24),IF($C$3="Constant Exchange rate",IF(B.Premiums_Bkdn_DATA!F170=0,0,B.Premiums_Bkdn_DATA!F170/ECO!P59))))</f>
        <v>49.518286112695691</v>
      </c>
      <c r="H178" s="74">
        <f>IF($C$3="National Currency",IF(B.Premiums_Bkdn_DATA!G170=0,0,B.Premiums_Bkdn_DATA!G170),IF($C$3="Current Exchange rate",IF(B.Premiums_Bkdn_DATA!G170=0,0,B.Premiums_Bkdn_DATA!G170/ECO!Q24),IF($C$3="Constant Exchange rate",IF(B.Premiums_Bkdn_DATA!G170=0,0,B.Premiums_Bkdn_DATA!G170/ECO!Q59))))</f>
        <v>56.39538568802687</v>
      </c>
      <c r="I178" s="74">
        <f>IF($C$3="National Currency",IF(B.Premiums_Bkdn_DATA!H170=0,0,B.Premiums_Bkdn_DATA!H170),IF($C$3="Current Exchange rate",IF(B.Premiums_Bkdn_DATA!H170=0,0,B.Premiums_Bkdn_DATA!H170/ECO!R24),IF($C$3="Constant Exchange rate",IF(B.Premiums_Bkdn_DATA!H170=0,0,B.Premiums_Bkdn_DATA!H170/ECO!R59))))</f>
        <v>57.098941497116051</v>
      </c>
      <c r="J178" s="74">
        <f>IF($C$3="National Currency",IF(B.Premiums_Bkdn_DATA!I170=0,0,B.Premiums_Bkdn_DATA!I170),IF($C$3="Current Exchange rate",IF(B.Premiums_Bkdn_DATA!I170=0,0,B.Premiums_Bkdn_DATA!I170/ECO!S24),IF($C$3="Constant Exchange rate",IF(B.Premiums_Bkdn_DATA!I170=0,0,B.Premiums_Bkdn_DATA!I170/ECO!S59))))</f>
        <v>60.78468656905622</v>
      </c>
      <c r="K178" s="74">
        <f>IF($C$3="National Currency",IF(B.Premiums_Bkdn_DATA!J170=0,0,B.Premiums_Bkdn_DATA!J170),IF($C$3="Current Exchange rate",IF(B.Premiums_Bkdn_DATA!J170=0,0,B.Premiums_Bkdn_DATA!J170/ECO!T24),IF($C$3="Constant Exchange rate",IF(B.Premiums_Bkdn_DATA!J170=0,0,B.Premiums_Bkdn_DATA!J170/ECO!T59))))</f>
        <v>60.591367180072254</v>
      </c>
      <c r="L178" s="74">
        <f>IF($C$3="National Currency",IF(B.Premiums_Bkdn_DATA!K170=0,0,B.Premiums_Bkdn_DATA!K170),IF($C$3="Current Exchange rate",IF(B.Premiums_Bkdn_DATA!K170=0,0,B.Premiums_Bkdn_DATA!K170/ECO!U24),IF($C$3="Constant Exchange rate",IF(B.Premiums_Bkdn_DATA!K170=0,0,B.Premiums_Bkdn_DATA!K170/ECO!U59))))</f>
        <v>60.391709450465861</v>
      </c>
      <c r="M178" s="74">
        <f>IF($C$3="National Currency",IF(B.Premiums_Bkdn_DATA!L170=0,0,B.Premiums_Bkdn_DATA!L170),IF($C$3="Current Exchange rate",IF(B.Premiums_Bkdn_DATA!L170=0,0,B.Premiums_Bkdn_DATA!L170/ECO!V24),IF($C$3="Constant Exchange rate",IF(B.Premiums_Bkdn_DATA!L170=0,0,B.Premiums_Bkdn_DATA!L170/ECO!V59))))</f>
        <v>59.425112505546046</v>
      </c>
      <c r="N178" s="74">
        <f>IF($C$3="National Currency",IF(B.Premiums_Bkdn_DATA!M170=0,0,B.Premiums_Bkdn_DATA!M170),IF($C$3="Current Exchange rate",IF(B.Premiums_Bkdn_DATA!M170=0,0,B.Premiums_Bkdn_DATA!M170/ECO!W24),IF($C$3="Constant Exchange rate",IF(B.Premiums_Bkdn_DATA!M170=0,0,B.Premiums_Bkdn_DATA!M170/ECO!W59))))</f>
        <v>64.961653039234321</v>
      </c>
      <c r="O178" s="74">
        <f>IF($C$3="National Currency",IF(B.Premiums_Bkdn_DATA!N170=0,0,B.Premiums_Bkdn_DATA!N170),IF($C$3="Current Exchange rate",IF(B.Premiums_Bkdn_DATA!N170=0,0,B.Premiums_Bkdn_DATA!N170/ECO!X24),IF($C$3="Constant Exchange rate",IF(B.Premiums_Bkdn_DATA!N170=0,0,B.Premiums_Bkdn_DATA!N170/ECO!X59))))</f>
        <v>69.902389554414654</v>
      </c>
      <c r="P178" s="74">
        <f>IF($C$3="National Currency",IF(B.Premiums_Bkdn_DATA!O170=0,0,B.Premiums_Bkdn_DATA!O170),IF($C$3="Current Exchange rate",IF(B.Premiums_Bkdn_DATA!O170=0,0,B.Premiums_Bkdn_DATA!O170/ECO!Y24),IF($C$3="Constant Exchange rate",IF(B.Premiums_Bkdn_DATA!O170=0,0,B.Premiums_Bkdn_DATA!O170/ECO!Y59))))</f>
        <v>79.87259935348925</v>
      </c>
      <c r="Q178" s="48">
        <f t="shared" si="25"/>
        <v>2.5057961721634248E-3</v>
      </c>
      <c r="R178" s="48">
        <f t="shared" si="26"/>
        <v>0.14263045745114922</v>
      </c>
      <c r="S178" s="48">
        <f t="shared" si="27"/>
        <v>0.61299199999999998</v>
      </c>
    </row>
    <row r="179" spans="3:19" ht="15" x14ac:dyDescent="0.25">
      <c r="C179" s="256"/>
      <c r="D179" s="257"/>
      <c r="E179" s="45" t="s">
        <v>15</v>
      </c>
      <c r="F179" s="74">
        <f>IF($C$3="National Currency",IF(B.Premiums_Bkdn_DATA!E171=0,0,B.Premiums_Bkdn_DATA!E171),IF($C$3="Current Exchange rate",IF(B.Premiums_Bkdn_DATA!E171=0,0,B.Premiums_Bkdn_DATA!E171/ECO!O25),IF($C$3="Constant Exchange rate",IF(B.Premiums_Bkdn_DATA!E171=0,0,B.Premiums_Bkdn_DATA!E171/ECO!O60))))</f>
        <v>2999</v>
      </c>
      <c r="G179" s="74">
        <f>IF($C$3="National Currency",IF(B.Premiums_Bkdn_DATA!F171=0,0,B.Premiums_Bkdn_DATA!F171),IF($C$3="Current Exchange rate",IF(B.Premiums_Bkdn_DATA!F171=0,0,B.Premiums_Bkdn_DATA!F171/ECO!P25),IF($C$3="Constant Exchange rate",IF(B.Premiums_Bkdn_DATA!F171=0,0,B.Premiums_Bkdn_DATA!F171/ECO!P60))))</f>
        <v>3116</v>
      </c>
      <c r="H179" s="74">
        <f>IF($C$3="National Currency",IF(B.Premiums_Bkdn_DATA!G171=0,0,B.Premiums_Bkdn_DATA!G171),IF($C$3="Current Exchange rate",IF(B.Premiums_Bkdn_DATA!G171=0,0,B.Premiums_Bkdn_DATA!G171/ECO!Q25),IF($C$3="Constant Exchange rate",IF(B.Premiums_Bkdn_DATA!G171=0,0,B.Premiums_Bkdn_DATA!G171/ECO!Q60))))</f>
        <v>3184</v>
      </c>
      <c r="I179" s="74">
        <f>IF($C$3="National Currency",IF(B.Premiums_Bkdn_DATA!H171=0,0,B.Premiums_Bkdn_DATA!H171),IF($C$3="Current Exchange rate",IF(B.Premiums_Bkdn_DATA!H171=0,0,B.Premiums_Bkdn_DATA!H171/ECO!R25),IF($C$3="Constant Exchange rate",IF(B.Premiums_Bkdn_DATA!H171=0,0,B.Premiums_Bkdn_DATA!H171/ECO!R60))))</f>
        <v>3256</v>
      </c>
      <c r="J179" s="74">
        <f>IF($C$3="National Currency",IF(B.Premiums_Bkdn_DATA!I171=0,0,B.Premiums_Bkdn_DATA!I171),IF($C$3="Current Exchange rate",IF(B.Premiums_Bkdn_DATA!I171=0,0,B.Premiums_Bkdn_DATA!I171/ECO!S25),IF($C$3="Constant Exchange rate",IF(B.Premiums_Bkdn_DATA!I171=0,0,B.Premiums_Bkdn_DATA!I171/ECO!S60))))</f>
        <v>3316</v>
      </c>
      <c r="K179" s="74">
        <f>IF($C$3="National Currency",IF(B.Premiums_Bkdn_DATA!J171=0,0,B.Premiums_Bkdn_DATA!J171),IF($C$3="Current Exchange rate",IF(B.Premiums_Bkdn_DATA!J171=0,0,B.Premiums_Bkdn_DATA!J171/ECO!T25),IF($C$3="Constant Exchange rate",IF(B.Premiums_Bkdn_DATA!J171=0,0,B.Premiums_Bkdn_DATA!J171/ECO!T60))))</f>
        <v>3340</v>
      </c>
      <c r="L179" s="74">
        <f>IF($C$3="National Currency",IF(B.Premiums_Bkdn_DATA!K171=0,0,B.Premiums_Bkdn_DATA!K171),IF($C$3="Current Exchange rate",IF(B.Premiums_Bkdn_DATA!K171=0,0,B.Premiums_Bkdn_DATA!K171/ECO!U25),IF($C$3="Constant Exchange rate",IF(B.Premiums_Bkdn_DATA!K171=0,0,B.Premiums_Bkdn_DATA!K171/ECO!U60))))</f>
        <v>2966</v>
      </c>
      <c r="M179" s="74">
        <f>IF($C$3="National Currency",IF(B.Premiums_Bkdn_DATA!L171=0,0,B.Premiums_Bkdn_DATA!L171),IF($C$3="Current Exchange rate",IF(B.Premiums_Bkdn_DATA!L171=0,0,B.Premiums_Bkdn_DATA!L171/ECO!V25),IF($C$3="Constant Exchange rate",IF(B.Premiums_Bkdn_DATA!L171=0,0,B.Premiums_Bkdn_DATA!L171/ECO!V60))))</f>
        <v>2932.7840000000001</v>
      </c>
      <c r="N179" s="74">
        <f>IF($C$3="National Currency",IF(B.Premiums_Bkdn_DATA!M171=0,0,B.Premiums_Bkdn_DATA!M171),IF($C$3="Current Exchange rate",IF(B.Premiums_Bkdn_DATA!M171=0,0,B.Premiums_Bkdn_DATA!M171/ECO!W25),IF($C$3="Constant Exchange rate",IF(B.Premiums_Bkdn_DATA!M171=0,0,B.Premiums_Bkdn_DATA!M171/ECO!W60))))</f>
        <v>2939</v>
      </c>
      <c r="O179" s="74">
        <f>IF($C$3="National Currency",IF(B.Premiums_Bkdn_DATA!N171=0,0,B.Premiums_Bkdn_DATA!N171),IF($C$3="Current Exchange rate",IF(B.Premiums_Bkdn_DATA!N171=0,0,B.Premiums_Bkdn_DATA!N171/ECO!X25),IF($C$3="Constant Exchange rate",IF(B.Premiums_Bkdn_DATA!N171=0,0,B.Premiums_Bkdn_DATA!N171/ECO!X60))))</f>
        <v>462</v>
      </c>
      <c r="P179" s="74">
        <f>IF($C$3="National Currency",IF(B.Premiums_Bkdn_DATA!O171=0,0,B.Premiums_Bkdn_DATA!O171),IF($C$3="Current Exchange rate",IF(B.Premiums_Bkdn_DATA!O171=0,0,B.Premiums_Bkdn_DATA!O171/ECO!Y25),IF($C$3="Constant Exchange rate",IF(B.Premiums_Bkdn_DATA!O171=0,0,B.Premiums_Bkdn_DATA!O171/ECO!Y60))))</f>
        <v>491</v>
      </c>
      <c r="Q179" s="48">
        <f t="shared" si="25"/>
        <v>1.5403854769858491E-2</v>
      </c>
      <c r="R179" s="48">
        <f t="shared" si="26"/>
        <v>6.277056277056281E-2</v>
      </c>
      <c r="S179" s="48">
        <f t="shared" si="27"/>
        <v>-0.84242618741976893</v>
      </c>
    </row>
    <row r="180" spans="3:19" ht="15" x14ac:dyDescent="0.25">
      <c r="C180" s="256"/>
      <c r="D180" s="257"/>
      <c r="E180" s="45" t="s">
        <v>16</v>
      </c>
      <c r="F180" s="74">
        <f>IF($C$3="National Currency",IF(B.Premiums_Bkdn_DATA!E172=0,0,B.Premiums_Bkdn_DATA!E172),IF($C$3="Current Exchange rate",IF(B.Premiums_Bkdn_DATA!E172=0,0,B.Premiums_Bkdn_DATA!E172/ECO!O26),IF($C$3="Constant Exchange rate",IF(B.Premiums_Bkdn_DATA!E172=0,0,B.Premiums_Bkdn_DATA!E172/ECO!O61))))</f>
        <v>10.760643821391485</v>
      </c>
      <c r="G180" s="74">
        <f>IF($C$3="National Currency",IF(B.Premiums_Bkdn_DATA!F172=0,0,B.Premiums_Bkdn_DATA!F172),IF($C$3="Current Exchange rate",IF(B.Premiums_Bkdn_DATA!F172=0,0,B.Premiums_Bkdn_DATA!F172/ECO!P26),IF($C$3="Constant Exchange rate",IF(B.Premiums_Bkdn_DATA!F172=0,0,B.Premiums_Bkdn_DATA!F172/ECO!P61))))</f>
        <v>12.532450674974038</v>
      </c>
      <c r="H180" s="74">
        <f>IF($C$3="National Currency",IF(B.Premiums_Bkdn_DATA!G172=0,0,B.Premiums_Bkdn_DATA!G172),IF($C$3="Current Exchange rate",IF(B.Premiums_Bkdn_DATA!G172=0,0,B.Premiums_Bkdn_DATA!G172/ECO!Q26),IF($C$3="Constant Exchange rate",IF(B.Premiums_Bkdn_DATA!G172=0,0,B.Premiums_Bkdn_DATA!G172/ECO!Q61))))</f>
        <v>16.368120456905501</v>
      </c>
      <c r="I180" s="74">
        <f>IF($C$3="National Currency",IF(B.Premiums_Bkdn_DATA!H172=0,0,B.Premiums_Bkdn_DATA!H172),IF($C$3="Current Exchange rate",IF(B.Premiums_Bkdn_DATA!H172=0,0,B.Premiums_Bkdn_DATA!H172/ECO!R26),IF($C$3="Constant Exchange rate",IF(B.Premiums_Bkdn_DATA!H172=0,0,B.Premiums_Bkdn_DATA!H172/ECO!R61))))</f>
        <v>15.154465212876426</v>
      </c>
      <c r="J180" s="74">
        <f>IF($C$3="National Currency",IF(B.Premiums_Bkdn_DATA!I172=0,0,B.Premiums_Bkdn_DATA!I172),IF($C$3="Current Exchange rate",IF(B.Premiums_Bkdn_DATA!I172=0,0,B.Premiums_Bkdn_DATA!I172/ECO!S26),IF($C$3="Constant Exchange rate",IF(B.Premiums_Bkdn_DATA!I172=0,0,B.Premiums_Bkdn_DATA!I172/ECO!S61))))</f>
        <v>13.278816199376946</v>
      </c>
      <c r="K180" s="74">
        <f>IF($C$3="National Currency",IF(B.Premiums_Bkdn_DATA!J172=0,0,B.Premiums_Bkdn_DATA!J172),IF($C$3="Current Exchange rate",IF(B.Premiums_Bkdn_DATA!J172=0,0,B.Premiums_Bkdn_DATA!J172/ECO!T26),IF($C$3="Constant Exchange rate",IF(B.Premiums_Bkdn_DATA!J172=0,0,B.Premiums_Bkdn_DATA!J172/ECO!T61))))</f>
        <v>12.882917964693664</v>
      </c>
      <c r="L180" s="74">
        <f>IF($C$3="National Currency",IF(B.Premiums_Bkdn_DATA!K172=0,0,B.Premiums_Bkdn_DATA!K172),IF($C$3="Current Exchange rate",IF(B.Premiums_Bkdn_DATA!K172=0,0,B.Premiums_Bkdn_DATA!K172/ECO!U26),IF($C$3="Constant Exchange rate",IF(B.Premiums_Bkdn_DATA!K172=0,0,B.Premiums_Bkdn_DATA!K172/ECO!U61))))</f>
        <v>13.246365524402906</v>
      </c>
      <c r="M180" s="74">
        <f>IF($C$3="National Currency",IF(B.Premiums_Bkdn_DATA!L172=0,0,B.Premiums_Bkdn_DATA!L172),IF($C$3="Current Exchange rate",IF(B.Premiums_Bkdn_DATA!L172=0,0,B.Premiums_Bkdn_DATA!L172/ECO!V26),IF($C$3="Constant Exchange rate",IF(B.Premiums_Bkdn_DATA!L172=0,0,B.Premiums_Bkdn_DATA!L172/ECO!V61))))</f>
        <v>14.680685358255451</v>
      </c>
      <c r="N180" s="74">
        <f>IF($C$3="National Currency",IF(B.Premiums_Bkdn_DATA!M172=0,0,B.Premiums_Bkdn_DATA!M172),IF($C$3="Current Exchange rate",IF(B.Premiums_Bkdn_DATA!M172=0,0,B.Premiums_Bkdn_DATA!M172/ECO!W26),IF($C$3="Constant Exchange rate",IF(B.Premiums_Bkdn_DATA!M172=0,0,B.Premiums_Bkdn_DATA!M172/ECO!W61))))</f>
        <v>16.192886812045689</v>
      </c>
      <c r="O180" s="74">
        <f>IF($C$3="National Currency",IF(B.Premiums_Bkdn_DATA!N172=0,0,B.Premiums_Bkdn_DATA!N172),IF($C$3="Current Exchange rate",IF(B.Premiums_Bkdn_DATA!N172=0,0,B.Premiums_Bkdn_DATA!N172/ECO!X26),IF($C$3="Constant Exchange rate",IF(B.Premiums_Bkdn_DATA!N172=0,0,B.Premiums_Bkdn_DATA!N172/ECO!X61))))</f>
        <v>16.192886812045689</v>
      </c>
      <c r="P180" s="74">
        <f>IF($C$3="National Currency",IF(B.Premiums_Bkdn_DATA!O172=0,0,B.Premiums_Bkdn_DATA!O172),IF($C$3="Current Exchange rate",IF(B.Premiums_Bkdn_DATA!O172=0,0,B.Premiums_Bkdn_DATA!O172/ECO!Y26),IF($C$3="Constant Exchange rate",IF(B.Premiums_Bkdn_DATA!O172=0,0,B.Premiums_Bkdn_DATA!O172/ECO!Y61))))</f>
        <v>16.471962616822427</v>
      </c>
      <c r="Q180" s="48">
        <f t="shared" si="25"/>
        <v>5.167652136946454E-4</v>
      </c>
      <c r="R180" s="48">
        <f t="shared" si="26"/>
        <v>1.7234468937875613E-2</v>
      </c>
      <c r="S180" s="48">
        <f t="shared" si="27"/>
        <v>0.31434489901605378</v>
      </c>
    </row>
    <row r="181" spans="3:19" ht="15" x14ac:dyDescent="0.25">
      <c r="C181" s="256"/>
      <c r="D181" s="257"/>
      <c r="E181" s="45" t="s">
        <v>17</v>
      </c>
      <c r="F181" s="74">
        <f>IF($C$3="National Currency",IF(B.Premiums_Bkdn_DATA!E173=0,0,B.Premiums_Bkdn_DATA!E173),IF($C$3="Current Exchange rate",IF(B.Premiums_Bkdn_DATA!E173=0,0,B.Premiums_Bkdn_DATA!E173/ECO!O27),IF($C$3="Constant Exchange rate",IF(B.Premiums_Bkdn_DATA!E173=0,0,B.Premiums_Bkdn_DATA!E173/ECO!O62))))</f>
        <v>2999</v>
      </c>
      <c r="G181" s="74">
        <f>IF($C$3="National Currency",IF(B.Premiums_Bkdn_DATA!F173=0,0,B.Premiums_Bkdn_DATA!F173),IF($C$3="Current Exchange rate",IF(B.Premiums_Bkdn_DATA!F173=0,0,B.Premiums_Bkdn_DATA!F173/ECO!P27),IF($C$3="Constant Exchange rate",IF(B.Premiums_Bkdn_DATA!F173=0,0,B.Premiums_Bkdn_DATA!F173/ECO!P62))))</f>
        <v>3116</v>
      </c>
      <c r="H181" s="74">
        <f>IF($C$3="National Currency",IF(B.Premiums_Bkdn_DATA!G173=0,0,B.Premiums_Bkdn_DATA!G173),IF($C$3="Current Exchange rate",IF(B.Premiums_Bkdn_DATA!G173=0,0,B.Premiums_Bkdn_DATA!G173/ECO!Q27),IF($C$3="Constant Exchange rate",IF(B.Premiums_Bkdn_DATA!G173=0,0,B.Premiums_Bkdn_DATA!G173/ECO!Q62))))</f>
        <v>3184</v>
      </c>
      <c r="I181" s="74">
        <f>IF($C$3="National Currency",IF(B.Premiums_Bkdn_DATA!H173=0,0,B.Premiums_Bkdn_DATA!H173),IF($C$3="Current Exchange rate",IF(B.Premiums_Bkdn_DATA!H173=0,0,B.Premiums_Bkdn_DATA!H173/ECO!R27),IF($C$3="Constant Exchange rate",IF(B.Premiums_Bkdn_DATA!H173=0,0,B.Premiums_Bkdn_DATA!H173/ECO!R62))))</f>
        <v>3256</v>
      </c>
      <c r="J181" s="74">
        <f>IF($C$3="National Currency",IF(B.Premiums_Bkdn_DATA!I173=0,0,B.Premiums_Bkdn_DATA!I173),IF($C$3="Current Exchange rate",IF(B.Premiums_Bkdn_DATA!I173=0,0,B.Premiums_Bkdn_DATA!I173/ECO!S27),IF($C$3="Constant Exchange rate",IF(B.Premiums_Bkdn_DATA!I173=0,0,B.Premiums_Bkdn_DATA!I173/ECO!S62))))</f>
        <v>3316</v>
      </c>
      <c r="K181" s="74">
        <f>IF($C$3="National Currency",IF(B.Premiums_Bkdn_DATA!J173=0,0,B.Premiums_Bkdn_DATA!J173),IF($C$3="Current Exchange rate",IF(B.Premiums_Bkdn_DATA!J173=0,0,B.Premiums_Bkdn_DATA!J173/ECO!T27),IF($C$3="Constant Exchange rate",IF(B.Premiums_Bkdn_DATA!J173=0,0,B.Premiums_Bkdn_DATA!J173/ECO!T62))))</f>
        <v>3340</v>
      </c>
      <c r="L181" s="74">
        <f>IF($C$3="National Currency",IF(B.Premiums_Bkdn_DATA!K173=0,0,B.Premiums_Bkdn_DATA!K173),IF($C$3="Current Exchange rate",IF(B.Premiums_Bkdn_DATA!K173=0,0,B.Premiums_Bkdn_DATA!K173/ECO!U27),IF($C$3="Constant Exchange rate",IF(B.Premiums_Bkdn_DATA!K173=0,0,B.Premiums_Bkdn_DATA!K173/ECO!U62))))</f>
        <v>2966</v>
      </c>
      <c r="M181" s="74">
        <f>IF($C$3="National Currency",IF(B.Premiums_Bkdn_DATA!L173=0,0,B.Premiums_Bkdn_DATA!L173),IF($C$3="Current Exchange rate",IF(B.Premiums_Bkdn_DATA!L173=0,0,B.Premiums_Bkdn_DATA!L173/ECO!V27),IF($C$3="Constant Exchange rate",IF(B.Premiums_Bkdn_DATA!L173=0,0,B.Premiums_Bkdn_DATA!L173/ECO!V62))))</f>
        <v>2933</v>
      </c>
      <c r="N181" s="74">
        <f>IF($C$3="National Currency",IF(B.Premiums_Bkdn_DATA!M173=0,0,B.Premiums_Bkdn_DATA!M173),IF($C$3="Current Exchange rate",IF(B.Premiums_Bkdn_DATA!M173=0,0,B.Premiums_Bkdn_DATA!M173/ECO!W27),IF($C$3="Constant Exchange rate",IF(B.Premiums_Bkdn_DATA!M173=0,0,B.Premiums_Bkdn_DATA!M173/ECO!W62))))</f>
        <v>2939</v>
      </c>
      <c r="O181" s="74">
        <f>IF($C$3="National Currency",IF(B.Premiums_Bkdn_DATA!N173=0,0,B.Premiums_Bkdn_DATA!N173),IF($C$3="Current Exchange rate",IF(B.Premiums_Bkdn_DATA!N173=0,0,B.Premiums_Bkdn_DATA!N173/ECO!X27),IF($C$3="Constant Exchange rate",IF(B.Premiums_Bkdn_DATA!N173=0,0,B.Premiums_Bkdn_DATA!N173/ECO!X62))))</f>
        <v>2848</v>
      </c>
      <c r="P181" s="74">
        <f>IF($C$3="National Currency",IF(B.Premiums_Bkdn_DATA!O173=0,0,B.Premiums_Bkdn_DATA!O173),IF($C$3="Current Exchange rate",IF(B.Premiums_Bkdn_DATA!O173=0,0,B.Premiums_Bkdn_DATA!O173/ECO!Y27),IF($C$3="Constant Exchange rate",IF(B.Premiums_Bkdn_DATA!O173=0,0,B.Premiums_Bkdn_DATA!O173/ECO!Y62))))</f>
        <v>2831</v>
      </c>
      <c r="Q181" s="48">
        <f t="shared" si="25"/>
        <v>8.8815301127228893E-2</v>
      </c>
      <c r="R181" s="48">
        <f t="shared" si="26"/>
        <v>-5.9691011235954994E-3</v>
      </c>
      <c r="S181" s="48">
        <f t="shared" si="27"/>
        <v>-9.1463414634146312E-2</v>
      </c>
    </row>
    <row r="182" spans="3:19" ht="15" x14ac:dyDescent="0.25">
      <c r="C182" s="256"/>
      <c r="D182" s="257"/>
      <c r="E182" s="45" t="s">
        <v>18</v>
      </c>
      <c r="F182" s="74">
        <f>IF($C$3="National Currency",IF(B.Premiums_Bkdn_DATA!E174=0,0,B.Premiums_Bkdn_DATA!E174),IF($C$3="Current Exchange rate",IF(B.Premiums_Bkdn_DATA!E174=0,0,B.Premiums_Bkdn_DATA!E174/ECO!O28),IF($C$3="Constant Exchange rate",IF(B.Premiums_Bkdn_DATA!E174=0,0,B.Premiums_Bkdn_DATA!E174/ECO!O63))))</f>
        <v>6.761477045908185</v>
      </c>
      <c r="G182" s="74">
        <f>IF($C$3="National Currency",IF(B.Premiums_Bkdn_DATA!F174=0,0,B.Premiums_Bkdn_DATA!F174),IF($C$3="Current Exchange rate",IF(B.Premiums_Bkdn_DATA!F174=0,0,B.Premiums_Bkdn_DATA!F174/ECO!P28),IF($C$3="Constant Exchange rate",IF(B.Premiums_Bkdn_DATA!F174=0,0,B.Premiums_Bkdn_DATA!F174/ECO!P63))))</f>
        <v>5.3975382568196943</v>
      </c>
      <c r="H182" s="74">
        <f>IF($C$3="National Currency",IF(B.Premiums_Bkdn_DATA!G174=0,0,B.Premiums_Bkdn_DATA!G174),IF($C$3="Current Exchange rate",IF(B.Premiums_Bkdn_DATA!G174=0,0,B.Premiums_Bkdn_DATA!G174/ECO!Q28),IF($C$3="Constant Exchange rate",IF(B.Premiums_Bkdn_DATA!G174=0,0,B.Premiums_Bkdn_DATA!G174/ECO!Q63))))</f>
        <v>4.7322022621423825</v>
      </c>
      <c r="I182" s="74">
        <f>IF($C$3="National Currency",IF(B.Premiums_Bkdn_DATA!H174=0,0,B.Premiums_Bkdn_DATA!H174),IF($C$3="Current Exchange rate",IF(B.Premiums_Bkdn_DATA!H174=0,0,B.Premiums_Bkdn_DATA!H174/ECO!R28),IF($C$3="Constant Exchange rate",IF(B.Premiums_Bkdn_DATA!H174=0,0,B.Premiums_Bkdn_DATA!H174/ECO!R63))))</f>
        <v>6.37890884896873</v>
      </c>
      <c r="J182" s="74">
        <f>IF($C$3="National Currency",IF(B.Premiums_Bkdn_DATA!I174=0,0,B.Premiums_Bkdn_DATA!I174),IF($C$3="Current Exchange rate",IF(B.Premiums_Bkdn_DATA!I174=0,0,B.Premiums_Bkdn_DATA!I174/ECO!S28),IF($C$3="Constant Exchange rate",IF(B.Premiums_Bkdn_DATA!I174=0,0,B.Premiums_Bkdn_DATA!I174/ECO!S63))))</f>
        <v>6.9278110445775125</v>
      </c>
      <c r="K182" s="74">
        <f>IF($C$3="National Currency",IF(B.Premiums_Bkdn_DATA!J174=0,0,B.Premiums_Bkdn_DATA!J174),IF($C$3="Current Exchange rate",IF(B.Premiums_Bkdn_DATA!J174=0,0,B.Premiums_Bkdn_DATA!J174/ECO!T28),IF($C$3="Constant Exchange rate",IF(B.Premiums_Bkdn_DATA!J174=0,0,B.Premiums_Bkdn_DATA!J174/ECO!T63))))</f>
        <v>4.7737857618097141</v>
      </c>
      <c r="L182" s="74">
        <f>IF($C$3="National Currency",IF(B.Premiums_Bkdn_DATA!K174=0,0,B.Premiums_Bkdn_DATA!K174),IF($C$3="Current Exchange rate",IF(B.Premiums_Bkdn_DATA!K174=0,0,B.Premiums_Bkdn_DATA!K174/ECO!U28),IF($C$3="Constant Exchange rate",IF(B.Premiums_Bkdn_DATA!K174=0,0,B.Premiums_Bkdn_DATA!K174/ECO!U63))))</f>
        <v>4.8053892215568865</v>
      </c>
      <c r="M182" s="74">
        <f>IF($C$3="National Currency",IF(B.Premiums_Bkdn_DATA!L174=0,0,B.Premiums_Bkdn_DATA!L174),IF($C$3="Current Exchange rate",IF(B.Premiums_Bkdn_DATA!L174=0,0,B.Premiums_Bkdn_DATA!L174/ECO!V28),IF($C$3="Constant Exchange rate",IF(B.Premiums_Bkdn_DATA!L174=0,0,B.Premiums_Bkdn_DATA!L174/ECO!V63))))</f>
        <v>3.3599467731204262</v>
      </c>
      <c r="N182" s="74">
        <f>IF($C$3="National Currency",IF(B.Premiums_Bkdn_DATA!M174=0,0,B.Premiums_Bkdn_DATA!M174),IF($C$3="Current Exchange rate",IF(B.Premiums_Bkdn_DATA!M174=0,0,B.Premiums_Bkdn_DATA!M174/ECO!W28),IF($C$3="Constant Exchange rate",IF(B.Premiums_Bkdn_DATA!M174=0,0,B.Premiums_Bkdn_DATA!M174/ECO!W63))))</f>
        <v>4.9900199600798407</v>
      </c>
      <c r="O182" s="74">
        <f>IF($C$3="National Currency",IF(B.Premiums_Bkdn_DATA!N174=0,0,B.Premiums_Bkdn_DATA!N174),IF($C$3="Current Exchange rate",IF(B.Premiums_Bkdn_DATA!N174=0,0,B.Premiums_Bkdn_DATA!N174/ECO!X28),IF($C$3="Constant Exchange rate",IF(B.Premiums_Bkdn_DATA!N174=0,0,B.Premiums_Bkdn_DATA!N174/ECO!X63))))</f>
        <v>0</v>
      </c>
      <c r="P182" s="74">
        <f>IF($C$3="National Currency",IF(B.Premiums_Bkdn_DATA!O174=0,0,B.Premiums_Bkdn_DATA!O174),IF($C$3="Current Exchange rate",IF(B.Premiums_Bkdn_DATA!O174=0,0,B.Premiums_Bkdn_DATA!O174/ECO!Y28),IF($C$3="Constant Exchange rate",IF(B.Premiums_Bkdn_DATA!O174=0,0,B.Premiums_Bkdn_DATA!O174/ECO!Y63))))</f>
        <v>0</v>
      </c>
      <c r="Q182" s="48">
        <f t="shared" si="25"/>
        <v>0</v>
      </c>
      <c r="R182" s="48">
        <f t="shared" si="26"/>
        <v>0</v>
      </c>
      <c r="S182" s="48">
        <f t="shared" si="27"/>
        <v>0</v>
      </c>
    </row>
    <row r="183" spans="3:19" ht="15" x14ac:dyDescent="0.25">
      <c r="C183" s="256"/>
      <c r="D183" s="257"/>
      <c r="E183" s="45" t="s">
        <v>19</v>
      </c>
      <c r="F183" s="74">
        <f>IF($C$3="National Currency",IF(B.Premiums_Bkdn_DATA!E175=0,0,B.Premiums_Bkdn_DATA!E175),IF($C$3="Current Exchange rate",IF(B.Premiums_Bkdn_DATA!E175=0,0,B.Premiums_Bkdn_DATA!E175/ECO!O29),IF($C$3="Constant Exchange rate",IF(B.Premiums_Bkdn_DATA!E175=0,0,B.Premiums_Bkdn_DATA!E175/ECO!O64))))</f>
        <v>58</v>
      </c>
      <c r="G183" s="74">
        <f>IF($C$3="National Currency",IF(B.Premiums_Bkdn_DATA!F175=0,0,B.Premiums_Bkdn_DATA!F175),IF($C$3="Current Exchange rate",IF(B.Premiums_Bkdn_DATA!F175=0,0,B.Premiums_Bkdn_DATA!F175/ECO!P29),IF($C$3="Constant Exchange rate",IF(B.Premiums_Bkdn_DATA!F175=0,0,B.Premiums_Bkdn_DATA!F175/ECO!P64))))</f>
        <v>87</v>
      </c>
      <c r="H183" s="74">
        <f>IF($C$3="National Currency",IF(B.Premiums_Bkdn_DATA!G175=0,0,B.Premiums_Bkdn_DATA!G175),IF($C$3="Current Exchange rate",IF(B.Premiums_Bkdn_DATA!G175=0,0,B.Premiums_Bkdn_DATA!G175/ECO!Q29),IF($C$3="Constant Exchange rate",IF(B.Premiums_Bkdn_DATA!G175=0,0,B.Premiums_Bkdn_DATA!G175/ECO!Q64))))</f>
        <v>85</v>
      </c>
      <c r="I183" s="74">
        <f>IF($C$3="National Currency",IF(B.Premiums_Bkdn_DATA!H175=0,0,B.Premiums_Bkdn_DATA!H175),IF($C$3="Current Exchange rate",IF(B.Premiums_Bkdn_DATA!H175=0,0,B.Premiums_Bkdn_DATA!H175/ECO!R29),IF($C$3="Constant Exchange rate",IF(B.Premiums_Bkdn_DATA!H175=0,0,B.Premiums_Bkdn_DATA!H175/ECO!R64))))</f>
        <v>89</v>
      </c>
      <c r="J183" s="74">
        <f>IF($C$3="National Currency",IF(B.Premiums_Bkdn_DATA!I175=0,0,B.Premiums_Bkdn_DATA!I175),IF($C$3="Current Exchange rate",IF(B.Premiums_Bkdn_DATA!I175=0,0,B.Premiums_Bkdn_DATA!I175/ECO!S29),IF($C$3="Constant Exchange rate",IF(B.Premiums_Bkdn_DATA!I175=0,0,B.Premiums_Bkdn_DATA!I175/ECO!S64))))</f>
        <v>81.333333333333329</v>
      </c>
      <c r="K183" s="74">
        <f>IF($C$3="National Currency",IF(B.Premiums_Bkdn_DATA!J175=0,0,B.Premiums_Bkdn_DATA!J175),IF($C$3="Current Exchange rate",IF(B.Premiums_Bkdn_DATA!J175=0,0,B.Premiums_Bkdn_DATA!J175/ECO!T29),IF($C$3="Constant Exchange rate",IF(B.Premiums_Bkdn_DATA!J175=0,0,B.Premiums_Bkdn_DATA!J175/ECO!T64))))</f>
        <v>73.666666666666657</v>
      </c>
      <c r="L183" s="74">
        <f>IF($C$3="National Currency",IF(B.Premiums_Bkdn_DATA!K175=0,0,B.Premiums_Bkdn_DATA!K175),IF($C$3="Current Exchange rate",IF(B.Premiums_Bkdn_DATA!K175=0,0,B.Premiums_Bkdn_DATA!K175/ECO!U29),IF($C$3="Constant Exchange rate",IF(B.Premiums_Bkdn_DATA!K175=0,0,B.Premiums_Bkdn_DATA!K175/ECO!U64))))</f>
        <v>66</v>
      </c>
      <c r="M183" s="74">
        <f>IF($C$3="National Currency",IF(B.Premiums_Bkdn_DATA!L175=0,0,B.Premiums_Bkdn_DATA!L175),IF($C$3="Current Exchange rate",IF(B.Premiums_Bkdn_DATA!L175=0,0,B.Premiums_Bkdn_DATA!L175/ECO!V29),IF($C$3="Constant Exchange rate",IF(B.Premiums_Bkdn_DATA!L175=0,0,B.Premiums_Bkdn_DATA!L175/ECO!V64))))</f>
        <v>70</v>
      </c>
      <c r="N183" s="74">
        <f>IF($C$3="National Currency",IF(B.Premiums_Bkdn_DATA!M175=0,0,B.Premiums_Bkdn_DATA!M175),IF($C$3="Current Exchange rate",IF(B.Premiums_Bkdn_DATA!M175=0,0,B.Premiums_Bkdn_DATA!M175/ECO!W29),IF($C$3="Constant Exchange rate",IF(B.Premiums_Bkdn_DATA!M175=0,0,B.Premiums_Bkdn_DATA!M175/ECO!W64))))</f>
        <v>72</v>
      </c>
      <c r="O183" s="74">
        <f>IF($C$3="National Currency",IF(B.Premiums_Bkdn_DATA!N175=0,0,B.Premiums_Bkdn_DATA!N175),IF($C$3="Current Exchange rate",IF(B.Premiums_Bkdn_DATA!N175=0,0,B.Premiums_Bkdn_DATA!N175/ECO!X29),IF($C$3="Constant Exchange rate",IF(B.Premiums_Bkdn_DATA!N175=0,0,B.Premiums_Bkdn_DATA!N175/ECO!X64))))</f>
        <v>71</v>
      </c>
      <c r="P183" s="74">
        <f>IF($C$3="National Currency",IF(B.Premiums_Bkdn_DATA!O175=0,0,B.Premiums_Bkdn_DATA!O175),IF($C$3="Current Exchange rate",IF(B.Premiums_Bkdn_DATA!O175=0,0,B.Premiums_Bkdn_DATA!O175/ECO!Y29),IF($C$3="Constant Exchange rate",IF(B.Premiums_Bkdn_DATA!O175=0,0,B.Premiums_Bkdn_DATA!O175/ECO!Y64))))</f>
        <v>65</v>
      </c>
      <c r="Q183" s="48">
        <f t="shared" si="25"/>
        <v>2.0392068432602889E-3</v>
      </c>
      <c r="R183" s="48">
        <f t="shared" si="26"/>
        <v>-8.4507042253521125E-2</v>
      </c>
      <c r="S183" s="48">
        <f t="shared" si="27"/>
        <v>-0.25287356321839083</v>
      </c>
    </row>
    <row r="184" spans="3:19" ht="15" x14ac:dyDescent="0.25">
      <c r="C184" s="256"/>
      <c r="D184" s="257"/>
      <c r="E184" s="45" t="s">
        <v>20</v>
      </c>
      <c r="F184" s="74">
        <f>IF($C$3="National Currency",IF(B.Premiums_Bkdn_DATA!E176=0,0,B.Premiums_Bkdn_DATA!E176),IF($C$3="Current Exchange rate",IF(B.Premiums_Bkdn_DATA!E176=0,0,B.Premiums_Bkdn_DATA!E176/ECO!O30),IF($C$3="Constant Exchange rate",IF(B.Premiums_Bkdn_DATA!E176=0,0,B.Premiums_Bkdn_DATA!E176/ECO!O65))))</f>
        <v>11.525327262379054</v>
      </c>
      <c r="G184" s="74">
        <f>IF($C$3="National Currency",IF(B.Premiums_Bkdn_DATA!F176=0,0,B.Premiums_Bkdn_DATA!F176),IF($C$3="Current Exchange rate",IF(B.Premiums_Bkdn_DATA!F176=0,0,B.Premiums_Bkdn_DATA!F176/ECO!P30),IF($C$3="Constant Exchange rate",IF(B.Premiums_Bkdn_DATA!F176=0,0,B.Premiums_Bkdn_DATA!F176/ECO!P65))))</f>
        <v>9.2344906089926013</v>
      </c>
      <c r="H184" s="74">
        <f>IF($C$3="National Currency",IF(B.Premiums_Bkdn_DATA!G176=0,0,B.Premiums_Bkdn_DATA!G176),IF($C$3="Current Exchange rate",IF(B.Premiums_Bkdn_DATA!G176=0,0,B.Premiums_Bkdn_DATA!G176/ECO!Q30),IF($C$3="Constant Exchange rate",IF(B.Premiums_Bkdn_DATA!G176=0,0,B.Premiums_Bkdn_DATA!G176/ECO!Q65))))</f>
        <v>8.0961866818440527</v>
      </c>
      <c r="I184" s="74">
        <f>IF($C$3="National Currency",IF(B.Premiums_Bkdn_DATA!H176=0,0,B.Premiums_Bkdn_DATA!H176),IF($C$3="Current Exchange rate",IF(B.Premiums_Bkdn_DATA!H176=0,0,B.Premiums_Bkdn_DATA!H176/ECO!R30),IF($C$3="Constant Exchange rate",IF(B.Premiums_Bkdn_DATA!H176=0,0,B.Premiums_Bkdn_DATA!H176/ECO!R65))))</f>
        <v>10.913488901536711</v>
      </c>
      <c r="J184" s="74">
        <f>IF($C$3="National Currency",IF(B.Premiums_Bkdn_DATA!I176=0,0,B.Premiums_Bkdn_DATA!I176),IF($C$3="Current Exchange rate",IF(B.Premiums_Bkdn_DATA!I176=0,0,B.Premiums_Bkdn_DATA!I176/ECO!S30),IF($C$3="Constant Exchange rate",IF(B.Premiums_Bkdn_DATA!I176=0,0,B.Premiums_Bkdn_DATA!I176/ECO!S65))))</f>
        <v>11.852589641434264</v>
      </c>
      <c r="K184" s="74">
        <f>IF($C$3="National Currency",IF(B.Premiums_Bkdn_DATA!J176=0,0,B.Premiums_Bkdn_DATA!J176),IF($C$3="Current Exchange rate",IF(B.Premiums_Bkdn_DATA!J176=0,0,B.Premiums_Bkdn_DATA!J176/ECO!T30),IF($C$3="Constant Exchange rate",IF(B.Premiums_Bkdn_DATA!J176=0,0,B.Premiums_Bkdn_DATA!J176/ECO!T65))))</f>
        <v>8.1673306772908365</v>
      </c>
      <c r="L184" s="74">
        <f>IF($C$3="National Currency",IF(B.Premiums_Bkdn_DATA!K176=0,0,B.Premiums_Bkdn_DATA!K176),IF($C$3="Current Exchange rate",IF(B.Premiums_Bkdn_DATA!K176=0,0,B.Premiums_Bkdn_DATA!K176/ECO!U30),IF($C$3="Constant Exchange rate",IF(B.Premiums_Bkdn_DATA!K176=0,0,B.Premiums_Bkdn_DATA!K176/ECO!U65))))</f>
        <v>8.2242458736482646</v>
      </c>
      <c r="M184" s="74">
        <f>IF($C$3="National Currency",IF(B.Premiums_Bkdn_DATA!L176=0,0,B.Premiums_Bkdn_DATA!L176),IF($C$3="Current Exchange rate",IF(B.Premiums_Bkdn_DATA!L176=0,0,B.Premiums_Bkdn_DATA!L176/ECO!V30),IF($C$3="Constant Exchange rate",IF(B.Premiums_Bkdn_DATA!L176=0,0,B.Premiums_Bkdn_DATA!L176/ECO!V65))))</f>
        <v>12.791690381331817</v>
      </c>
      <c r="N184" s="74">
        <f>IF($C$3="National Currency",IF(B.Premiums_Bkdn_DATA!M176=0,0,B.Premiums_Bkdn_DATA!M176),IF($C$3="Current Exchange rate",IF(B.Premiums_Bkdn_DATA!M176=0,0,B.Premiums_Bkdn_DATA!M176/ECO!W30),IF($C$3="Constant Exchange rate",IF(B.Premiums_Bkdn_DATA!M176=0,0,B.Premiums_Bkdn_DATA!M176/ECO!W65))))</f>
        <v>17.615253272623793</v>
      </c>
      <c r="O184" s="74">
        <f>IF($C$3="National Currency",IF(B.Premiums_Bkdn_DATA!N176=0,0,B.Premiums_Bkdn_DATA!N176),IF($C$3="Current Exchange rate",IF(B.Premiums_Bkdn_DATA!N176=0,0,B.Premiums_Bkdn_DATA!N176/ECO!Y30),IF($C$3="Constant Exchange rate",IF(B.Premiums_Bkdn_DATA!N176=0,0,B.Premiums_Bkdn_DATA!N176/ECO!Y65))))</f>
        <v>12.54</v>
      </c>
      <c r="P184" s="74">
        <f>IF($C$3="National Currency",IF(B.Premiums_Bkdn_DATA!O176=0,0,B.Premiums_Bkdn_DATA!O176),IF($C$3="Current Exchange rate",IF(B.Premiums_Bkdn_DATA!O176=0,0,B.Premiums_Bkdn_DATA!O176/ECO!Y30),IF($C$3="Constant Exchange rate",IF(B.Premiums_Bkdn_DATA!O176=0,0,B.Premiums_Bkdn_DATA!O176/ECO!Y65))))</f>
        <v>15.21</v>
      </c>
      <c r="Q184" s="48">
        <f t="shared" si="25"/>
        <v>4.7717440132290765E-4</v>
      </c>
      <c r="R184" s="48">
        <f t="shared" si="26"/>
        <v>0.2129186602870814</v>
      </c>
      <c r="S184" s="48">
        <f t="shared" si="27"/>
        <v>0.64708597842835136</v>
      </c>
    </row>
    <row r="185" spans="3:19" ht="15" x14ac:dyDescent="0.25">
      <c r="C185" s="256"/>
      <c r="D185" s="257"/>
      <c r="E185" s="45" t="s">
        <v>21</v>
      </c>
      <c r="F185" s="74">
        <f>IF($C$3="National Currency",IF(B.Premiums_Bkdn_DATA!E177=0,0,B.Premiums_Bkdn_DATA!E177),IF($C$3="Current Exchange rate",IF(B.Premiums_Bkdn_DATA!E177=0,0,B.Premiums_Bkdn_DATA!E177/ECO!O31),IF($C$3="Constant Exchange rate",IF(B.Premiums_Bkdn_DATA!E177=0,0,B.Premiums_Bkdn_DATA!E177/ECO!O66))))</f>
        <v>13.463778243652458</v>
      </c>
      <c r="G185" s="74">
        <f>IF($C$3="National Currency",IF(B.Premiums_Bkdn_DATA!F177=0,0,B.Premiums_Bkdn_DATA!F177),IF($C$3="Current Exchange rate",IF(B.Premiums_Bkdn_DATA!F177=0,0,B.Premiums_Bkdn_DATA!F177/ECO!P31),IF($C$3="Constant Exchange rate",IF(B.Premiums_Bkdn_DATA!F177=0,0,B.Premiums_Bkdn_DATA!F177/ECO!P66))))</f>
        <v>14.698346144887024</v>
      </c>
      <c r="H185" s="74">
        <f>IF($C$3="National Currency",IF(B.Premiums_Bkdn_DATA!G177=0,0,B.Premiums_Bkdn_DATA!G177),IF($C$3="Current Exchange rate",IF(B.Premiums_Bkdn_DATA!G177=0,0,B.Premiums_Bkdn_DATA!G177/ECO!Q31),IF($C$3="Constant Exchange rate",IF(B.Premiums_Bkdn_DATA!G177=0,0,B.Premiums_Bkdn_DATA!G177/ECO!Q66))))</f>
        <v>13.976240391334731</v>
      </c>
      <c r="I185" s="74">
        <f>IF($C$3="National Currency",IF(B.Premiums_Bkdn_DATA!H177=0,0,B.Premiums_Bkdn_DATA!H177),IF($C$3="Current Exchange rate",IF(B.Premiums_Bkdn_DATA!H177=0,0,B.Premiums_Bkdn_DATA!H177/ECO!R31),IF($C$3="Constant Exchange rate",IF(B.Premiums_Bkdn_DATA!H177=0,0,B.Premiums_Bkdn_DATA!H177/ECO!R66))))</f>
        <v>14.907989750757046</v>
      </c>
      <c r="J185" s="74">
        <f>IF($C$3="National Currency",IF(B.Premiums_Bkdn_DATA!I177=0,0,B.Premiums_Bkdn_DATA!I177),IF($C$3="Current Exchange rate",IF(B.Premiums_Bkdn_DATA!I177=0,0,B.Premiums_Bkdn_DATA!I177/ECO!S31),IF($C$3="Constant Exchange rate",IF(B.Premiums_Bkdn_DATA!I177=0,0,B.Premiums_Bkdn_DATA!I177/ECO!S66))))</f>
        <v>8</v>
      </c>
      <c r="K185" s="74">
        <f>IF($C$3="National Currency",IF(B.Premiums_Bkdn_DATA!J177=0,0,B.Premiums_Bkdn_DATA!J177),IF($C$3="Current Exchange rate",IF(B.Premiums_Bkdn_DATA!J177=0,0,B.Premiums_Bkdn_DATA!J177/ECO!T31),IF($C$3="Constant Exchange rate",IF(B.Premiums_Bkdn_DATA!J177=0,0,B.Premiums_Bkdn_DATA!J177/ECO!T66))))</f>
        <v>8</v>
      </c>
      <c r="L185" s="74">
        <f>IF($C$3="National Currency",IF(B.Premiums_Bkdn_DATA!K177=0,0,B.Premiums_Bkdn_DATA!K177),IF($C$3="Current Exchange rate",IF(B.Premiums_Bkdn_DATA!K177=0,0,B.Premiums_Bkdn_DATA!K177/ECO!U31),IF($C$3="Constant Exchange rate",IF(B.Premiums_Bkdn_DATA!K177=0,0,B.Premiums_Bkdn_DATA!K177/ECO!U66))))</f>
        <v>8</v>
      </c>
      <c r="M185" s="74">
        <f>IF($C$3="National Currency",IF(B.Premiums_Bkdn_DATA!L177=0,0,B.Premiums_Bkdn_DATA!L177),IF($C$3="Current Exchange rate",IF(B.Premiums_Bkdn_DATA!L177=0,0,B.Premiums_Bkdn_DATA!L177/ECO!V31),IF($C$3="Constant Exchange rate",IF(B.Premiums_Bkdn_DATA!L177=0,0,B.Premiums_Bkdn_DATA!L177/ECO!V66))))</f>
        <v>6.4</v>
      </c>
      <c r="N185" s="74">
        <f>IF($C$3="National Currency",IF(B.Premiums_Bkdn_DATA!M177=0,0,B.Premiums_Bkdn_DATA!M177),IF($C$3="Current Exchange rate",IF(B.Premiums_Bkdn_DATA!M177=0,0,B.Premiums_Bkdn_DATA!M177/ECO!W31),IF($C$3="Constant Exchange rate",IF(B.Premiums_Bkdn_DATA!M177=0,0,B.Premiums_Bkdn_DATA!M177/ECO!W66))))</f>
        <v>6</v>
      </c>
      <c r="O185" s="74">
        <f>IF($C$3="National Currency",IF(B.Premiums_Bkdn_DATA!N177=0,0,B.Premiums_Bkdn_DATA!N177),IF($C$3="Current Exchange rate",IF(B.Premiums_Bkdn_DATA!N177=0,0,B.Premiums_Bkdn_DATA!N177/ECO!X31),IF($C$3="Constant Exchange rate",IF(B.Premiums_Bkdn_DATA!N177=0,0,B.Premiums_Bkdn_DATA!N177/ECO!X66))))</f>
        <v>7.2</v>
      </c>
      <c r="P185" s="74">
        <f>IF($C$3="National Currency",IF(B.Premiums_Bkdn_DATA!O177=0,0,B.Premiums_Bkdn_DATA!O177),IF($C$3="Current Exchange rate",IF(B.Premiums_Bkdn_DATA!O177=0,0,B.Premiums_Bkdn_DATA!O177/ECO!Y31),IF($C$3="Constant Exchange rate",IF(B.Premiums_Bkdn_DATA!O177=0,0,B.Premiums_Bkdn_DATA!O177/ECO!Y66))))</f>
        <v>9</v>
      </c>
      <c r="Q185" s="48">
        <f t="shared" si="25"/>
        <v>2.8235171675911692E-4</v>
      </c>
      <c r="R185" s="48">
        <f t="shared" si="26"/>
        <v>0.25</v>
      </c>
      <c r="S185" s="48">
        <f t="shared" si="27"/>
        <v>-0.38768621236133116</v>
      </c>
    </row>
    <row r="186" spans="3:19" ht="15" x14ac:dyDescent="0.25">
      <c r="C186" s="256"/>
      <c r="D186" s="257"/>
      <c r="E186" s="45" t="s">
        <v>22</v>
      </c>
      <c r="F186" s="74">
        <f>IF($C$3="National Currency",IF(B.Premiums_Bkdn_DATA!E178=0,0,B.Premiums_Bkdn_DATA!E178),IF($C$3="Current Exchange rate",IF(B.Premiums_Bkdn_DATA!E178=0,0,B.Premiums_Bkdn_DATA!E178/ECO!O32),IF($C$3="Constant Exchange rate",IF(B.Premiums_Bkdn_DATA!E178=0,0,B.Premiums_Bkdn_DATA!E178/ECO!O67))))</f>
        <v>1065</v>
      </c>
      <c r="G186" s="74">
        <f>IF($C$3="National Currency",IF(B.Premiums_Bkdn_DATA!F178=0,0,B.Premiums_Bkdn_DATA!F178),IF($C$3="Current Exchange rate",IF(B.Premiums_Bkdn_DATA!F178=0,0,B.Premiums_Bkdn_DATA!F178/ECO!P32),IF($C$3="Constant Exchange rate",IF(B.Premiums_Bkdn_DATA!F178=0,0,B.Premiums_Bkdn_DATA!F178/ECO!P67))))</f>
        <v>1113</v>
      </c>
      <c r="H186" s="74">
        <f>IF($C$3="National Currency",IF(B.Premiums_Bkdn_DATA!G178=0,0,B.Premiums_Bkdn_DATA!G178),IF($C$3="Current Exchange rate",IF(B.Premiums_Bkdn_DATA!G178=0,0,B.Premiums_Bkdn_DATA!G178/ECO!Q32),IF($C$3="Constant Exchange rate",IF(B.Premiums_Bkdn_DATA!G178=0,0,B.Premiums_Bkdn_DATA!G178/ECO!Q67))))</f>
        <v>1161</v>
      </c>
      <c r="I186" s="74">
        <f>IF($C$3="National Currency",IF(B.Premiums_Bkdn_DATA!H178=0,0,B.Premiums_Bkdn_DATA!H178),IF($C$3="Current Exchange rate",IF(B.Premiums_Bkdn_DATA!H178=0,0,B.Premiums_Bkdn_DATA!H178/ECO!R32),IF($C$3="Constant Exchange rate",IF(B.Premiums_Bkdn_DATA!H178=0,0,B.Premiums_Bkdn_DATA!H178/ECO!R67))))</f>
        <v>1197.0920000000001</v>
      </c>
      <c r="J186" s="74">
        <f>IF($C$3="National Currency",IF(B.Premiums_Bkdn_DATA!I178=0,0,B.Premiums_Bkdn_DATA!I178),IF($C$3="Current Exchange rate",IF(B.Premiums_Bkdn_DATA!I178=0,0,B.Premiums_Bkdn_DATA!I178/ECO!S32),IF($C$3="Constant Exchange rate",IF(B.Premiums_Bkdn_DATA!I178=0,0,B.Premiums_Bkdn_DATA!I178/ECO!S67))))</f>
        <v>1299.412</v>
      </c>
      <c r="K186" s="74">
        <f>IF($C$3="National Currency",IF(B.Premiums_Bkdn_DATA!J178=0,0,B.Premiums_Bkdn_DATA!J178),IF($C$3="Current Exchange rate",IF(B.Premiums_Bkdn_DATA!J178=0,0,B.Premiums_Bkdn_DATA!J178/ECO!T32),IF($C$3="Constant Exchange rate",IF(B.Premiums_Bkdn_DATA!J178=0,0,B.Premiums_Bkdn_DATA!J178/ECO!T67))))</f>
        <v>1157.3209999999999</v>
      </c>
      <c r="L186" s="74">
        <f>IF($C$3="National Currency",IF(B.Premiums_Bkdn_DATA!K178=0,0,B.Premiums_Bkdn_DATA!K178),IF($C$3="Current Exchange rate",IF(B.Premiums_Bkdn_DATA!K178=0,0,B.Premiums_Bkdn_DATA!K178/ECO!U32),IF($C$3="Constant Exchange rate",IF(B.Premiums_Bkdn_DATA!K178=0,0,B.Premiums_Bkdn_DATA!K178/ECO!U67))))</f>
        <v>1139.492</v>
      </c>
      <c r="M186" s="74">
        <f>IF($C$3="National Currency",IF(B.Premiums_Bkdn_DATA!L178=0,0,B.Premiums_Bkdn_DATA!L178),IF($C$3="Current Exchange rate",IF(B.Premiums_Bkdn_DATA!L178=0,0,B.Premiums_Bkdn_DATA!L178/ECO!V32),IF($C$3="Constant Exchange rate",IF(B.Premiums_Bkdn_DATA!L178=0,0,B.Premiums_Bkdn_DATA!L178/ECO!V67))))</f>
        <v>1046.3520000000001</v>
      </c>
      <c r="N186" s="74">
        <f>IF($C$3="National Currency",IF(B.Premiums_Bkdn_DATA!M178=0,0,B.Premiums_Bkdn_DATA!M178),IF($C$3="Current Exchange rate",IF(B.Premiums_Bkdn_DATA!M178=0,0,B.Premiums_Bkdn_DATA!M178/ECO!W32),IF($C$3="Constant Exchange rate",IF(B.Premiums_Bkdn_DATA!M178=0,0,B.Premiums_Bkdn_DATA!M178/ECO!W67))))</f>
        <v>1115.6849999999999</v>
      </c>
      <c r="O186" s="74">
        <f>IF($C$3="National Currency",IF(B.Premiums_Bkdn_DATA!N178=0,0,B.Premiums_Bkdn_DATA!N178),IF($C$3="Current Exchange rate",IF(B.Premiums_Bkdn_DATA!N178=0,0,B.Premiums_Bkdn_DATA!N178/ECO!X32),IF($C$3="Constant Exchange rate",IF(B.Premiums_Bkdn_DATA!N178=0,0,B.Premiums_Bkdn_DATA!N178/ECO!X67))))</f>
        <v>1059.646</v>
      </c>
      <c r="P186" s="74">
        <f>IF($C$3="National Currency",IF(B.Premiums_Bkdn_DATA!O178=0,0,B.Premiums_Bkdn_DATA!O178),IF($C$3="Current Exchange rate",IF(B.Premiums_Bkdn_DATA!O178=0,0,B.Premiums_Bkdn_DATA!O178/ECO!Y32),IF($C$3="Constant Exchange rate",IF(B.Premiums_Bkdn_DATA!O178=0,0,B.Premiums_Bkdn_DATA!O178/ECO!Y67))))</f>
        <v>1015</v>
      </c>
      <c r="Q186" s="48">
        <f t="shared" si="25"/>
        <v>3.1842999167833744E-2</v>
      </c>
      <c r="R186" s="48">
        <f t="shared" si="26"/>
        <v>-4.2132938736143877E-2</v>
      </c>
      <c r="S186" s="48">
        <f t="shared" si="27"/>
        <v>-8.8050314465408785E-2</v>
      </c>
    </row>
    <row r="187" spans="3:19" ht="15" x14ac:dyDescent="0.25">
      <c r="C187" s="256"/>
      <c r="D187" s="257"/>
      <c r="E187" s="45" t="s">
        <v>23</v>
      </c>
      <c r="F187" s="74">
        <f>IF($C$3="National Currency",IF(B.Premiums_Bkdn_DATA!E179=0,0,B.Premiums_Bkdn_DATA!E179),IF($C$3="Current Exchange rate",IF(B.Premiums_Bkdn_DATA!E179=0,0,B.Premiums_Bkdn_DATA!E179/ECO!O33),IF($C$3="Constant Exchange rate",IF(B.Premiums_Bkdn_DATA!E179=0,0,B.Premiums_Bkdn_DATA!E179/ECO!O68))))</f>
        <v>117.00951117009511</v>
      </c>
      <c r="G187" s="74">
        <f>IF($C$3="National Currency",IF(B.Premiums_Bkdn_DATA!F179=0,0,B.Premiums_Bkdn_DATA!F179),IF($C$3="Current Exchange rate",IF(B.Premiums_Bkdn_DATA!F179=0,0,B.Premiums_Bkdn_DATA!F179/ECO!P33),IF($C$3="Constant Exchange rate",IF(B.Premiums_Bkdn_DATA!F179=0,0,B.Premiums_Bkdn_DATA!F179/ECO!P68))))</f>
        <v>124.97235124972352</v>
      </c>
      <c r="H187" s="74">
        <f>IF($C$3="National Currency",IF(B.Premiums_Bkdn_DATA!G179=0,0,B.Premiums_Bkdn_DATA!G179),IF($C$3="Current Exchange rate",IF(B.Premiums_Bkdn_DATA!G179=0,0,B.Premiums_Bkdn_DATA!G179/ECO!Q33),IF($C$3="Constant Exchange rate",IF(B.Premiums_Bkdn_DATA!G179=0,0,B.Premiums_Bkdn_DATA!G179/ECO!Q68))))</f>
        <v>125.96770625967706</v>
      </c>
      <c r="I187" s="74">
        <f>IF($C$3="National Currency",IF(B.Premiums_Bkdn_DATA!H179=0,0,B.Premiums_Bkdn_DATA!H179),IF($C$3="Current Exchange rate",IF(B.Premiums_Bkdn_DATA!H179=0,0,B.Premiums_Bkdn_DATA!H179/ECO!R33),IF($C$3="Constant Exchange rate",IF(B.Premiums_Bkdn_DATA!H179=0,0,B.Premiums_Bkdn_DATA!H179/ECO!R68))))</f>
        <v>126.18889626188897</v>
      </c>
      <c r="J187" s="74">
        <f>IF($C$3="National Currency",IF(B.Premiums_Bkdn_DATA!I179=0,0,B.Premiums_Bkdn_DATA!I179),IF($C$3="Current Exchange rate",IF(B.Premiums_Bkdn_DATA!I179=0,0,B.Premiums_Bkdn_DATA!I179/ECO!S33),IF($C$3="Constant Exchange rate",IF(B.Premiums_Bkdn_DATA!I179=0,0,B.Premiums_Bkdn_DATA!I179/ECO!S68))))</f>
        <v>119.22141119221412</v>
      </c>
      <c r="K187" s="74">
        <f>IF($C$3="National Currency",IF(B.Premiums_Bkdn_DATA!J179=0,0,B.Premiums_Bkdn_DATA!J179),IF($C$3="Current Exchange rate",IF(B.Premiums_Bkdn_DATA!J179=0,0,B.Premiums_Bkdn_DATA!J179/ECO!T33),IF($C$3="Constant Exchange rate",IF(B.Premiums_Bkdn_DATA!J179=0,0,B.Premiums_Bkdn_DATA!J179/ECO!T68))))</f>
        <v>119.44260119442602</v>
      </c>
      <c r="L187" s="74">
        <f>IF($C$3="National Currency",IF(B.Premiums_Bkdn_DATA!K179=0,0,B.Premiums_Bkdn_DATA!K179),IF($C$3="Current Exchange rate",IF(B.Premiums_Bkdn_DATA!K179=0,0,B.Premiums_Bkdn_DATA!K179/ECO!U33),IF($C$3="Constant Exchange rate",IF(B.Premiums_Bkdn_DATA!K179=0,0,B.Premiums_Bkdn_DATA!K179/ECO!U68))))</f>
        <v>130.0597213005972</v>
      </c>
      <c r="M187" s="74">
        <f>IF($C$3="National Currency",IF(B.Premiums_Bkdn_DATA!L179=0,0,B.Premiums_Bkdn_DATA!L179),IF($C$3="Current Exchange rate",IF(B.Premiums_Bkdn_DATA!L179=0,0,B.Premiums_Bkdn_DATA!L179/ECO!V33),IF($C$3="Constant Exchange rate",IF(B.Premiums_Bkdn_DATA!L179=0,0,B.Premiums_Bkdn_DATA!L179/ECO!V68))))</f>
        <v>137.35899137358993</v>
      </c>
      <c r="N187" s="74">
        <f>IF($C$3="National Currency",IF(B.Premiums_Bkdn_DATA!M179=0,0,B.Premiums_Bkdn_DATA!M179),IF($C$3="Current Exchange rate",IF(B.Premiums_Bkdn_DATA!M179=0,0,B.Premiums_Bkdn_DATA!M179/ECO!W33),IF($C$3="Constant Exchange rate",IF(B.Premiums_Bkdn_DATA!M179=0,0,B.Premiums_Bkdn_DATA!M179/ECO!W68))))</f>
        <v>144.65826144658263</v>
      </c>
      <c r="O187" s="74">
        <f>IF($C$3="National Currency",IF(B.Premiums_Bkdn_DATA!N179=0,0,B.Premiums_Bkdn_DATA!N179),IF($C$3="Current Exchange rate",IF(B.Premiums_Bkdn_DATA!N179=0,0,B.Premiums_Bkdn_DATA!N179/ECO!X33),IF($C$3="Constant Exchange rate",IF(B.Premiums_Bkdn_DATA!N179=0,0,B.Premiums_Bkdn_DATA!N179/ECO!X68))))</f>
        <v>167.55142667551428</v>
      </c>
      <c r="P187" s="74">
        <f>IF($C$3="National Currency",IF(B.Premiums_Bkdn_DATA!O179=0,0,B.Premiums_Bkdn_DATA!O179),IF($C$3="Current Exchange rate",IF(B.Premiums_Bkdn_DATA!O179=0,0,B.Premiums_Bkdn_DATA!O179/ECO!Y33),IF($C$3="Constant Exchange rate",IF(B.Premiums_Bkdn_DATA!O179=0,0,B.Premiums_Bkdn_DATA!O179/ECO!Y68))))</f>
        <v>183.35113912851142</v>
      </c>
      <c r="Q187" s="48">
        <f t="shared" si="25"/>
        <v>5.7521676558527669E-3</v>
      </c>
      <c r="R187" s="48">
        <f t="shared" si="26"/>
        <v>9.42976897689769E-2</v>
      </c>
      <c r="S187" s="48">
        <f t="shared" si="27"/>
        <v>0.46713362831858429</v>
      </c>
    </row>
    <row r="188" spans="3:19" ht="15" x14ac:dyDescent="0.25">
      <c r="C188" s="256"/>
      <c r="D188" s="257"/>
      <c r="E188" s="45" t="s">
        <v>24</v>
      </c>
      <c r="F188" s="74">
        <f>IF($C$3="National Currency",IF(B.Premiums_Bkdn_DATA!E180=0,0,B.Premiums_Bkdn_DATA!E180),IF($C$3="Current Exchange rate",IF(B.Premiums_Bkdn_DATA!E180=0,0,B.Premiums_Bkdn_DATA!E180/ECO!O34),IF($C$3="Constant Exchange rate",IF(B.Premiums_Bkdn_DATA!E180=0,0,B.Premiums_Bkdn_DATA!E180/ECO!O69))))</f>
        <v>148.60058036132173</v>
      </c>
      <c r="G188" s="74">
        <f>IF($C$3="National Currency",IF(B.Premiums_Bkdn_DATA!F180=0,0,B.Premiums_Bkdn_DATA!F180),IF($C$3="Current Exchange rate",IF(B.Premiums_Bkdn_DATA!F180=0,0,B.Premiums_Bkdn_DATA!F180/ECO!P34),IF($C$3="Constant Exchange rate",IF(B.Premiums_Bkdn_DATA!F180=0,0,B.Premiums_Bkdn_DATA!F180/ECO!P69))))</f>
        <v>165.44978002433774</v>
      </c>
      <c r="H188" s="74">
        <f>IF($C$3="National Currency",IF(B.Premiums_Bkdn_DATA!G180=0,0,B.Premiums_Bkdn_DATA!G180),IF($C$3="Current Exchange rate",IF(B.Premiums_Bkdn_DATA!G180=0,0,B.Premiums_Bkdn_DATA!G180/ECO!Q34),IF($C$3="Constant Exchange rate",IF(B.Premiums_Bkdn_DATA!G180=0,0,B.Premiums_Bkdn_DATA!G180/ECO!Q69))))</f>
        <v>192.12767949077974</v>
      </c>
      <c r="I188" s="74">
        <f>IF($C$3="National Currency",IF(B.Premiums_Bkdn_DATA!H180=0,0,B.Premiums_Bkdn_DATA!H180),IF($C$3="Current Exchange rate",IF(B.Premiums_Bkdn_DATA!H180=0,0,B.Premiums_Bkdn_DATA!H180/ECO!R34),IF($C$3="Constant Exchange rate",IF(B.Premiums_Bkdn_DATA!H180=0,0,B.Premiums_Bkdn_DATA!H180/ECO!R69))))</f>
        <v>210.38097912571374</v>
      </c>
      <c r="J188" s="74">
        <f>IF($C$3="National Currency",IF(B.Premiums_Bkdn_DATA!I180=0,0,B.Premiums_Bkdn_DATA!I180),IF($C$3="Current Exchange rate",IF(B.Premiums_Bkdn_DATA!I180=0,0,B.Premiums_Bkdn_DATA!I180/ECO!S34),IF($C$3="Constant Exchange rate",IF(B.Premiums_Bkdn_DATA!I180=0,0,B.Premiums_Bkdn_DATA!I180/ECO!S69))))</f>
        <v>227.69821211270241</v>
      </c>
      <c r="K188" s="74">
        <f>IF($C$3="National Currency",IF(B.Premiums_Bkdn_DATA!J180=0,0,B.Premiums_Bkdn_DATA!J180),IF($C$3="Current Exchange rate",IF(B.Premiums_Bkdn_DATA!J180=0,0,B.Premiums_Bkdn_DATA!J180/ECO!T34),IF($C$3="Constant Exchange rate",IF(B.Premiums_Bkdn_DATA!J180=0,0,B.Premiums_Bkdn_DATA!J180/ECO!T69))))</f>
        <v>260.46054479078907</v>
      </c>
      <c r="L188" s="74">
        <f>IF($C$3="National Currency",IF(B.Premiums_Bkdn_DATA!K180=0,0,B.Premiums_Bkdn_DATA!K180),IF($C$3="Current Exchange rate",IF(B.Premiums_Bkdn_DATA!K180=0,0,B.Premiums_Bkdn_DATA!K180/ECO!U34),IF($C$3="Constant Exchange rate",IF(B.Premiums_Bkdn_DATA!K180=0,0,B.Premiums_Bkdn_DATA!K180/ECO!U69))))</f>
        <v>292.52082748291679</v>
      </c>
      <c r="M188" s="74">
        <f>IF($C$3="National Currency",IF(B.Premiums_Bkdn_DATA!L180=0,0,B.Premiums_Bkdn_DATA!L180),IF($C$3="Current Exchange rate",IF(B.Premiums_Bkdn_DATA!L180=0,0,B.Premiums_Bkdn_DATA!L180/ECO!V34),IF($C$3="Constant Exchange rate",IF(B.Premiums_Bkdn_DATA!L180=0,0,B.Premiums_Bkdn_DATA!L180/ECO!V69))))</f>
        <v>336.98399326032012</v>
      </c>
      <c r="N188" s="74">
        <f>IF($C$3="National Currency",IF(B.Premiums_Bkdn_DATA!M180=0,0,B.Premiums_Bkdn_DATA!M180),IF($C$3="Current Exchange rate",IF(B.Premiums_Bkdn_DATA!M180=0,0,B.Premiums_Bkdn_DATA!M180/ECO!W34),IF($C$3="Constant Exchange rate",IF(B.Premiums_Bkdn_DATA!M180=0,0,B.Premiums_Bkdn_DATA!M180/ECO!W69))))</f>
        <v>408.59309182813814</v>
      </c>
      <c r="O188" s="74">
        <f>IF($C$3="National Currency",IF(B.Premiums_Bkdn_DATA!N180=0,0,B.Premiums_Bkdn_DATA!N180),IF($C$3="Current Exchange rate",IF(B.Premiums_Bkdn_DATA!N180=0,0,B.Premiums_Bkdn_DATA!N180/ECO!X34),IF($C$3="Constant Exchange rate",IF(B.Premiums_Bkdn_DATA!N180=0,0,B.Premiums_Bkdn_DATA!N180/ECO!X69))))</f>
        <v>445.56772442197882</v>
      </c>
      <c r="P188" s="74">
        <f>IF($C$3="National Currency",IF(B.Premiums_Bkdn_DATA!O180=0,0,B.Premiums_Bkdn_DATA!O180),IF($C$3="Current Exchange rate",IF(B.Premiums_Bkdn_DATA!O180=0,0,B.Premiums_Bkdn_DATA!O180/ECO!Y34),IF($C$3="Constant Exchange rate",IF(B.Premiums_Bkdn_DATA!O180=0,0,B.Premiums_Bkdn_DATA!O180/ECO!Y69))))</f>
        <v>460.07675746513149</v>
      </c>
      <c r="Q188" s="48">
        <f t="shared" si="25"/>
        <v>1.4433718034583083E-2</v>
      </c>
      <c r="R188" s="48">
        <f t="shared" si="26"/>
        <v>3.2563025210083918E-2</v>
      </c>
      <c r="S188" s="48">
        <f t="shared" si="27"/>
        <v>1.7807637906647806</v>
      </c>
    </row>
    <row r="189" spans="3:19" ht="15" x14ac:dyDescent="0.25">
      <c r="C189" s="256"/>
      <c r="D189" s="257"/>
      <c r="E189" s="45" t="s">
        <v>25</v>
      </c>
      <c r="F189" s="74">
        <f>IF($C$3="National Currency",IF(B.Premiums_Bkdn_DATA!E181=0,0,B.Premiums_Bkdn_DATA!E181),IF($C$3="Current Exchange rate",IF(B.Premiums_Bkdn_DATA!E181=0,0,B.Premiums_Bkdn_DATA!E181/ECO!O35),IF($C$3="Constant Exchange rate",IF(B.Premiums_Bkdn_DATA!E181=0,0,B.Premiums_Bkdn_DATA!E181/ECO!O70))))</f>
        <v>95.242302790000011</v>
      </c>
      <c r="G189" s="74">
        <f>IF($C$3="National Currency",IF(B.Premiums_Bkdn_DATA!F181=0,0,B.Premiums_Bkdn_DATA!F181),IF($C$3="Current Exchange rate",IF(B.Premiums_Bkdn_DATA!F181=0,0,B.Premiums_Bkdn_DATA!F181/ECO!P35),IF($C$3="Constant Exchange rate",IF(B.Premiums_Bkdn_DATA!F181=0,0,B.Premiums_Bkdn_DATA!F181/ECO!P70))))</f>
        <v>94.608346173000001</v>
      </c>
      <c r="H189" s="74">
        <f>IF($C$3="National Currency",IF(B.Premiums_Bkdn_DATA!G181=0,0,B.Premiums_Bkdn_DATA!G181),IF($C$3="Current Exchange rate",IF(B.Premiums_Bkdn_DATA!G181=0,0,B.Premiums_Bkdn_DATA!G181/ECO!Q35),IF($C$3="Constant Exchange rate",IF(B.Premiums_Bkdn_DATA!G181=0,0,B.Premiums_Bkdn_DATA!G181/ECO!Q70))))</f>
        <v>97.259038200000006</v>
      </c>
      <c r="I189" s="74">
        <f>IF($C$3="National Currency",IF(B.Premiums_Bkdn_DATA!H181=0,0,B.Premiums_Bkdn_DATA!H181),IF($C$3="Current Exchange rate",IF(B.Premiums_Bkdn_DATA!H181=0,0,B.Premiums_Bkdn_DATA!H181/ECO!R35),IF($C$3="Constant Exchange rate",IF(B.Premiums_Bkdn_DATA!H181=0,0,B.Premiums_Bkdn_DATA!H181/ECO!R70))))</f>
        <v>87.385799429999992</v>
      </c>
      <c r="J189" s="74">
        <f>IF($C$3="National Currency",IF(B.Premiums_Bkdn_DATA!I181=0,0,B.Premiums_Bkdn_DATA!I181),IF($C$3="Current Exchange rate",IF(B.Premiums_Bkdn_DATA!I181=0,0,B.Premiums_Bkdn_DATA!I181/ECO!S35),IF($C$3="Constant Exchange rate",IF(B.Premiums_Bkdn_DATA!I181=0,0,B.Premiums_Bkdn_DATA!I181/ECO!S70))))</f>
        <v>91.826104500000028</v>
      </c>
      <c r="K189" s="74">
        <f>IF($C$3="National Currency",IF(B.Premiums_Bkdn_DATA!J181=0,0,B.Premiums_Bkdn_DATA!J181),IF($C$3="Current Exchange rate",IF(B.Premiums_Bkdn_DATA!J181=0,0,B.Premiums_Bkdn_DATA!J181/ECO!T35),IF($C$3="Constant Exchange rate",IF(B.Premiums_Bkdn_DATA!J181=0,0,B.Premiums_Bkdn_DATA!J181/ECO!T70))))</f>
        <v>92.345408819999989</v>
      </c>
      <c r="L189" s="74">
        <f>IF($C$3="National Currency",IF(B.Premiums_Bkdn_DATA!K181=0,0,B.Premiums_Bkdn_DATA!K181),IF($C$3="Current Exchange rate",IF(B.Premiums_Bkdn_DATA!K181=0,0,B.Premiums_Bkdn_DATA!K181/ECO!U35),IF($C$3="Constant Exchange rate",IF(B.Premiums_Bkdn_DATA!K181=0,0,B.Premiums_Bkdn_DATA!K181/ECO!U70))))</f>
        <v>95.973152459999966</v>
      </c>
      <c r="M189" s="74">
        <f>IF($C$3="National Currency",IF(B.Premiums_Bkdn_DATA!L181=0,0,B.Premiums_Bkdn_DATA!L181),IF($C$3="Current Exchange rate",IF(B.Premiums_Bkdn_DATA!L181=0,0,B.Premiums_Bkdn_DATA!L181/ECO!V35),IF($C$3="Constant Exchange rate",IF(B.Premiums_Bkdn_DATA!L181=0,0,B.Premiums_Bkdn_DATA!L181/ECO!V70))))</f>
        <v>93.789991599999993</v>
      </c>
      <c r="N189" s="74">
        <f>IF($C$3="National Currency",IF(B.Premiums_Bkdn_DATA!M181=0,0,B.Premiums_Bkdn_DATA!M181),IF($C$3="Current Exchange rate",IF(B.Premiums_Bkdn_DATA!M181=0,0,B.Premiums_Bkdn_DATA!M181/ECO!W35),IF($C$3="Constant Exchange rate",IF(B.Premiums_Bkdn_DATA!M181=0,0,B.Premiums_Bkdn_DATA!M181/ECO!W70))))</f>
        <v>89.693642920000045</v>
      </c>
      <c r="O189" s="74">
        <f>IF($C$3="National Currency",IF(B.Premiums_Bkdn_DATA!N181=0,0,B.Premiums_Bkdn_DATA!N181),IF($C$3="Current Exchange rate",IF(B.Premiums_Bkdn_DATA!N181=0,0,B.Premiums_Bkdn_DATA!N181/ECO!X35),IF($C$3="Constant Exchange rate",IF(B.Premiums_Bkdn_DATA!N181=0,0,B.Premiums_Bkdn_DATA!N181/ECO!X70))))</f>
        <v>84.194864320000022</v>
      </c>
      <c r="P189" s="74">
        <f>IF($C$3="National Currency",IF(B.Premiums_Bkdn_DATA!O181=0,0,B.Premiums_Bkdn_DATA!O181),IF($C$3="Current Exchange rate",IF(B.Premiums_Bkdn_DATA!O181=0,0,B.Premiums_Bkdn_DATA!O181/ECO!Y35),IF($C$3="Constant Exchange rate",IF(B.Premiums_Bkdn_DATA!O181=0,0,B.Premiums_Bkdn_DATA!O181/ECO!Y70))))</f>
        <v>86.426026509999986</v>
      </c>
      <c r="Q189" s="48">
        <f t="shared" si="25"/>
        <v>2.7113929953074944E-3</v>
      </c>
      <c r="R189" s="48">
        <f t="shared" si="26"/>
        <v>2.6499979636762205E-2</v>
      </c>
      <c r="S189" s="48">
        <f t="shared" si="27"/>
        <v>-8.6486235030870273E-2</v>
      </c>
    </row>
    <row r="190" spans="3:19" ht="15" x14ac:dyDescent="0.25">
      <c r="C190" s="256"/>
      <c r="D190" s="257"/>
      <c r="E190" s="45" t="s">
        <v>26</v>
      </c>
      <c r="F190" s="74">
        <f>IF($C$3="National Currency",IF(B.Premiums_Bkdn_DATA!E182=0,0,B.Premiums_Bkdn_DATA!E182),IF($C$3="Current Exchange rate",IF(B.Premiums_Bkdn_DATA!E182=0,0,B.Premiums_Bkdn_DATA!E182/ECO!O36),IF($C$3="Constant Exchange rate",IF(B.Premiums_Bkdn_DATA!E182=0,0,B.Premiums_Bkdn_DATA!E182/ECO!O71))))</f>
        <v>9.7595673753222272</v>
      </c>
      <c r="G190" s="74">
        <f>IF($C$3="National Currency",IF(B.Premiums_Bkdn_DATA!F182=0,0,B.Premiums_Bkdn_DATA!F182),IF($C$3="Current Exchange rate",IF(B.Premiums_Bkdn_DATA!F182=0,0,B.Premiums_Bkdn_DATA!F182/ECO!P36),IF($C$3="Constant Exchange rate",IF(B.Premiums_Bkdn_DATA!F182=0,0,B.Premiums_Bkdn_DATA!F182/ECO!P71))))</f>
        <v>9.3988130225171318</v>
      </c>
      <c r="H190" s="74">
        <f>IF($C$3="National Currency",IF(B.Premiums_Bkdn_DATA!G182=0,0,B.Premiums_Bkdn_DATA!G182),IF($C$3="Current Exchange rate",IF(B.Premiums_Bkdn_DATA!G182=0,0,B.Premiums_Bkdn_DATA!G182/ECO!Q36),IF($C$3="Constant Exchange rate",IF(B.Premiums_Bkdn_DATA!G182=0,0,B.Premiums_Bkdn_DATA!G182/ECO!Q71))))</f>
        <v>14.894708664227714</v>
      </c>
      <c r="I190" s="74">
        <f>IF($C$3="National Currency",IF(B.Premiums_Bkdn_DATA!H182=0,0,B.Premiums_Bkdn_DATA!H182),IF($C$3="Current Exchange rate",IF(B.Premiums_Bkdn_DATA!H182=0,0,B.Premiums_Bkdn_DATA!H182/ECO!R36),IF($C$3="Constant Exchange rate",IF(B.Premiums_Bkdn_DATA!H182=0,0,B.Premiums_Bkdn_DATA!H182/ECO!R71))))</f>
        <v>25.082537699652001</v>
      </c>
      <c r="J190" s="74">
        <f>IF($C$3="National Currency",IF(B.Premiums_Bkdn_DATA!I182=0,0,B.Premiums_Bkdn_DATA!I182),IF($C$3="Current Exchange rate",IF(B.Premiums_Bkdn_DATA!I182=0,0,B.Premiums_Bkdn_DATA!I182/ECO!S36),IF($C$3="Constant Exchange rate",IF(B.Premiums_Bkdn_DATA!I182=0,0,B.Premiums_Bkdn_DATA!I182/ECO!S71))))</f>
        <v>28.776657446238957</v>
      </c>
      <c r="K190" s="74">
        <f>IF($C$3="National Currency",IF(B.Premiums_Bkdn_DATA!J182=0,0,B.Premiums_Bkdn_DATA!J182),IF($C$3="Current Exchange rate",IF(B.Premiums_Bkdn_DATA!J182=0,0,B.Premiums_Bkdn_DATA!J182/ECO!T36),IF($C$3="Constant Exchange rate",IF(B.Premiums_Bkdn_DATA!J182=0,0,B.Premiums_Bkdn_DATA!J182/ECO!T71))))</f>
        <v>25.720531810475595</v>
      </c>
      <c r="L190" s="74">
        <f>IF($C$3="National Currency",IF(B.Premiums_Bkdn_DATA!K182=0,0,B.Premiums_Bkdn_DATA!K182),IF($C$3="Current Exchange rate",IF(B.Premiums_Bkdn_DATA!K182=0,0,B.Premiums_Bkdn_DATA!K182/ECO!U36),IF($C$3="Constant Exchange rate",IF(B.Premiums_Bkdn_DATA!K182=0,0,B.Premiums_Bkdn_DATA!K182/ECO!U71))))</f>
        <v>32.397162487730881</v>
      </c>
      <c r="M190" s="74">
        <f>IF($C$3="National Currency",IF(B.Premiums_Bkdn_DATA!L182=0,0,B.Premiums_Bkdn_DATA!L182),IF($C$3="Current Exchange rate",IF(B.Premiums_Bkdn_DATA!L182=0,0,B.Premiums_Bkdn_DATA!L182/ECO!V36),IF($C$3="Constant Exchange rate",IF(B.Premiums_Bkdn_DATA!L182=0,0,B.Premiums_Bkdn_DATA!L182/ECO!V71))))</f>
        <v>59.962523422860713</v>
      </c>
      <c r="N190" s="74">
        <f>IF($C$3="National Currency",IF(B.Premiums_Bkdn_DATA!M182=0,0,B.Premiums_Bkdn_DATA!M182),IF($C$3="Current Exchange rate",IF(B.Premiums_Bkdn_DATA!M182=0,0,B.Premiums_Bkdn_DATA!M182/ECO!W36),IF($C$3="Constant Exchange rate",IF(B.Premiums_Bkdn_DATA!M182=0,0,B.Premiums_Bkdn_DATA!M182/ECO!W71))))</f>
        <v>48.184170607655929</v>
      </c>
      <c r="O190" s="74">
        <f>IF($C$3="National Currency",IF(B.Premiums_Bkdn_DATA!N182=0,0,B.Premiums_Bkdn_DATA!N182),IF($C$3="Current Exchange rate",IF(B.Premiums_Bkdn_DATA!N182=0,0,B.Premiums_Bkdn_DATA!N182/ECO!X36),IF($C$3="Constant Exchange rate",IF(B.Premiums_Bkdn_DATA!N182=0,0,B.Premiums_Bkdn_DATA!N182/ECO!X71))))</f>
        <v>80.639332560007134</v>
      </c>
      <c r="P190" s="74">
        <f>IF($C$3="National Currency",IF(B.Premiums_Bkdn_DATA!O182=0,0,B.Premiums_Bkdn_DATA!O182),IF($C$3="Current Exchange rate",IF(B.Premiums_Bkdn_DATA!O182=0,0,B.Premiums_Bkdn_DATA!O182/ECO!Y36),IF($C$3="Constant Exchange rate",IF(B.Premiums_Bkdn_DATA!O182=0,0,B.Premiums_Bkdn_DATA!O182/ECO!Y71))))</f>
        <v>62.594806817167843</v>
      </c>
      <c r="Q190" s="48">
        <f t="shared" si="25"/>
        <v>1.9637501294480684E-3</v>
      </c>
      <c r="R190" s="48">
        <f t="shared" si="26"/>
        <v>-0.22376829234556961</v>
      </c>
      <c r="S190" s="48">
        <f t="shared" si="27"/>
        <v>5.6598629706971328</v>
      </c>
    </row>
    <row r="191" spans="3:19" ht="15" x14ac:dyDescent="0.25">
      <c r="C191" s="256"/>
      <c r="D191" s="257"/>
      <c r="E191" s="45" t="s">
        <v>27</v>
      </c>
      <c r="F191" s="74">
        <f>IF($C$3="National Currency",IF(B.Premiums_Bkdn_DATA!E183=0,0,B.Premiums_Bkdn_DATA!E183),IF($C$3="Current Exchange rate",IF(B.Premiums_Bkdn_DATA!E183=0,0,B.Premiums_Bkdn_DATA!E183/ECO!O37),IF($C$3="Constant Exchange rate",IF(B.Premiums_Bkdn_DATA!E183=0,0,B.Premiums_Bkdn_DATA!E183/ECO!O72))))</f>
        <v>379.75087831363777</v>
      </c>
      <c r="G191" s="74">
        <f>IF($C$3="National Currency",IF(B.Premiums_Bkdn_DATA!F183=0,0,B.Premiums_Bkdn_DATA!F183),IF($C$3="Current Exchange rate",IF(B.Premiums_Bkdn_DATA!F183=0,0,B.Premiums_Bkdn_DATA!F183/ECO!P37),IF($C$3="Constant Exchange rate",IF(B.Premiums_Bkdn_DATA!F183=0,0,B.Premiums_Bkdn_DATA!F183/ECO!P72))))</f>
        <v>191.41914191419141</v>
      </c>
      <c r="H191" s="74">
        <f>IF($C$3="National Currency",IF(B.Premiums_Bkdn_DATA!G183=0,0,B.Premiums_Bkdn_DATA!G183),IF($C$3="Current Exchange rate",IF(B.Premiums_Bkdn_DATA!G183=0,0,B.Premiums_Bkdn_DATA!G183/ECO!Q37),IF($C$3="Constant Exchange rate",IF(B.Premiums_Bkdn_DATA!G183=0,0,B.Premiums_Bkdn_DATA!G183/ECO!Q72))))</f>
        <v>294.68753326945597</v>
      </c>
      <c r="I191" s="74">
        <f>IF($C$3="National Currency",IF(B.Premiums_Bkdn_DATA!H183=0,0,B.Premiums_Bkdn_DATA!H183),IF($C$3="Current Exchange rate",IF(B.Premiums_Bkdn_DATA!H183=0,0,B.Premiums_Bkdn_DATA!H183/ECO!R37),IF($C$3="Constant Exchange rate",IF(B.Premiums_Bkdn_DATA!H183=0,0,B.Premiums_Bkdn_DATA!H183/ECO!R72))))</f>
        <v>204.83338656446287</v>
      </c>
      <c r="J191" s="74">
        <f>IF($C$3="National Currency",IF(B.Premiums_Bkdn_DATA!I183=0,0,B.Premiums_Bkdn_DATA!I183),IF($C$3="Current Exchange rate",IF(B.Premiums_Bkdn_DATA!I183=0,0,B.Premiums_Bkdn_DATA!I183/ECO!S37),IF($C$3="Constant Exchange rate",IF(B.Premiums_Bkdn_DATA!I183=0,0,B.Premiums_Bkdn_DATA!I183/ECO!S72))))</f>
        <v>234.53635686149258</v>
      </c>
      <c r="K191" s="74">
        <f>IF($C$3="National Currency",IF(B.Premiums_Bkdn_DATA!J183=0,0,B.Premiums_Bkdn_DATA!J183),IF($C$3="Current Exchange rate",IF(B.Premiums_Bkdn_DATA!J183=0,0,B.Premiums_Bkdn_DATA!J183/ECO!T37),IF($C$3="Constant Exchange rate",IF(B.Premiums_Bkdn_DATA!J183=0,0,B.Premiums_Bkdn_DATA!J183/ECO!T72))))</f>
        <v>195.14532098371126</v>
      </c>
      <c r="L191" s="74">
        <f>IF($C$3="National Currency",IF(B.Premiums_Bkdn_DATA!K183=0,0,B.Premiums_Bkdn_DATA!K183),IF($C$3="Current Exchange rate",IF(B.Premiums_Bkdn_DATA!K183=0,0,B.Premiums_Bkdn_DATA!K183/ECO!U37),IF($C$3="Constant Exchange rate",IF(B.Premiums_Bkdn_DATA!K183=0,0,B.Premiums_Bkdn_DATA!K183/ECO!U72))))</f>
        <v>148.40838922601935</v>
      </c>
      <c r="M191" s="74">
        <f>IF($C$3="National Currency",IF(B.Premiums_Bkdn_DATA!L183=0,0,B.Premiums_Bkdn_DATA!L183),IF($C$3="Current Exchange rate",IF(B.Premiums_Bkdn_DATA!L183=0,0,B.Premiums_Bkdn_DATA!L183/ECO!V37),IF($C$3="Constant Exchange rate",IF(B.Premiums_Bkdn_DATA!L183=0,0,B.Premiums_Bkdn_DATA!L183/ECO!V72))))</f>
        <v>198.97796231236026</v>
      </c>
      <c r="N191" s="74">
        <f>IF($C$3="National Currency",IF(B.Premiums_Bkdn_DATA!M183=0,0,B.Premiums_Bkdn_DATA!M183),IF($C$3="Current Exchange rate",IF(B.Premiums_Bkdn_DATA!M183=0,0,B.Premiums_Bkdn_DATA!M183/ECO!W37),IF($C$3="Constant Exchange rate",IF(B.Premiums_Bkdn_DATA!M183=0,0,B.Premiums_Bkdn_DATA!M183/ECO!W72))))</f>
        <v>160.11923773022463</v>
      </c>
      <c r="O191" s="74">
        <f>IF($C$3="National Currency",IF(B.Premiums_Bkdn_DATA!N183=0,0,B.Premiums_Bkdn_DATA!N183),IF($C$3="Current Exchange rate",IF(B.Premiums_Bkdn_DATA!N183=0,0,B.Premiums_Bkdn_DATA!N183/ECO!X37),IF($C$3="Constant Exchange rate",IF(B.Premiums_Bkdn_DATA!N183=0,0,B.Premiums_Bkdn_DATA!N183/ECO!X72))))</f>
        <v>169.70084105184711</v>
      </c>
      <c r="P191" s="74">
        <f>IF($C$3="National Currency",IF(B.Premiums_Bkdn_DATA!O183=0,0,B.Premiums_Bkdn_DATA!O183),IF($C$3="Current Exchange rate",IF(B.Premiums_Bkdn_DATA!O183=0,0,B.Premiums_Bkdn_DATA!O183/ECO!Y37),IF($C$3="Constant Exchange rate",IF(B.Premiums_Bkdn_DATA!O183=0,0,B.Premiums_Bkdn_DATA!O183/ECO!Y72))))</f>
        <v>168.52975620142658</v>
      </c>
      <c r="Q191" s="48">
        <f t="shared" si="25"/>
        <v>5.287185109829803E-3</v>
      </c>
      <c r="R191" s="48">
        <f t="shared" si="26"/>
        <v>-6.900878293600976E-3</v>
      </c>
      <c r="S191" s="48">
        <f t="shared" si="27"/>
        <v>-0.11957730812013356</v>
      </c>
    </row>
    <row r="192" spans="3:19" ht="15" x14ac:dyDescent="0.25">
      <c r="C192" s="256"/>
      <c r="D192" s="257"/>
      <c r="E192" s="45" t="s">
        <v>28</v>
      </c>
      <c r="F192" s="74">
        <f>IF($C$3="National Currency",IF(B.Premiums_Bkdn_DATA!E184=0,0,B.Premiums_Bkdn_DATA!E184),IF($C$3="Current Exchange rate",IF(B.Premiums_Bkdn_DATA!E184=0,0,B.Premiums_Bkdn_DATA!E184/ECO!O38),IF($C$3="Constant Exchange rate",IF(B.Premiums_Bkdn_DATA!E184=0,0,B.Premiums_Bkdn_DATA!E184/ECO!O73))))</f>
        <v>31.639125354698717</v>
      </c>
      <c r="G192" s="74">
        <f>IF($C$3="National Currency",IF(B.Premiums_Bkdn_DATA!F184=0,0,B.Premiums_Bkdn_DATA!F184),IF($C$3="Current Exchange rate",IF(B.Premiums_Bkdn_DATA!F184=0,0,B.Premiums_Bkdn_DATA!F184/ECO!P38),IF($C$3="Constant Exchange rate",IF(B.Premiums_Bkdn_DATA!F184=0,0,B.Premiums_Bkdn_DATA!F184/ECO!P73))))</f>
        <v>35.6701719245535</v>
      </c>
      <c r="H192" s="74">
        <f>IF($C$3="National Currency",IF(B.Premiums_Bkdn_DATA!G184=0,0,B.Premiums_Bkdn_DATA!G184),IF($C$3="Current Exchange rate",IF(B.Premiums_Bkdn_DATA!G184=0,0,B.Premiums_Bkdn_DATA!G184/ECO!Q38),IF($C$3="Constant Exchange rate",IF(B.Premiums_Bkdn_DATA!G184=0,0,B.Premiums_Bkdn_DATA!G184/ECO!Q73))))</f>
        <v>38.96678350859623</v>
      </c>
      <c r="I192" s="74">
        <f>IF($C$3="National Currency",IF(B.Premiums_Bkdn_DATA!H184=0,0,B.Premiums_Bkdn_DATA!H184),IF($C$3="Current Exchange rate",IF(B.Premiums_Bkdn_DATA!H184=0,0,B.Premiums_Bkdn_DATA!H184/ECO!R38),IF($C$3="Constant Exchange rate",IF(B.Premiums_Bkdn_DATA!H184=0,0,B.Premiums_Bkdn_DATA!H184/ECO!R73))))</f>
        <v>43</v>
      </c>
      <c r="J192" s="74">
        <f>IF($C$3="National Currency",IF(B.Premiums_Bkdn_DATA!I184=0,0,B.Premiums_Bkdn_DATA!I184),IF($C$3="Current Exchange rate",IF(B.Premiums_Bkdn_DATA!I184=0,0,B.Premiums_Bkdn_DATA!I184/ECO!S38),IF($C$3="Constant Exchange rate",IF(B.Premiums_Bkdn_DATA!I184=0,0,B.Premiums_Bkdn_DATA!I184/ECO!S73))))</f>
        <v>48</v>
      </c>
      <c r="K192" s="74">
        <f>IF($C$3="National Currency",IF(B.Premiums_Bkdn_DATA!J184=0,0,B.Premiums_Bkdn_DATA!J184),IF($C$3="Current Exchange rate",IF(B.Premiums_Bkdn_DATA!J184=0,0,B.Premiums_Bkdn_DATA!J184/ECO!T38),IF($C$3="Constant Exchange rate",IF(B.Premiums_Bkdn_DATA!J184=0,0,B.Premiums_Bkdn_DATA!J184/ECO!T73))))</f>
        <v>49</v>
      </c>
      <c r="L192" s="74">
        <f>IF($C$3="National Currency",IF(B.Premiums_Bkdn_DATA!K184=0,0,B.Premiums_Bkdn_DATA!K184),IF($C$3="Current Exchange rate",IF(B.Premiums_Bkdn_DATA!K184=0,0,B.Premiums_Bkdn_DATA!K184/ECO!U38),IF($C$3="Constant Exchange rate",IF(B.Premiums_Bkdn_DATA!K184=0,0,B.Premiums_Bkdn_DATA!K184/ECO!U73))))</f>
        <v>50</v>
      </c>
      <c r="M192" s="74">
        <f>IF($C$3="National Currency",IF(B.Premiums_Bkdn_DATA!L184=0,0,B.Premiums_Bkdn_DATA!L184),IF($C$3="Current Exchange rate",IF(B.Premiums_Bkdn_DATA!L184=0,0,B.Premiums_Bkdn_DATA!L184/ECO!V38),IF($C$3="Constant Exchange rate",IF(B.Premiums_Bkdn_DATA!L184=0,0,B.Premiums_Bkdn_DATA!L184/ECO!V73))))</f>
        <v>50</v>
      </c>
      <c r="N192" s="74">
        <f>IF($C$3="National Currency",IF(B.Premiums_Bkdn_DATA!M184=0,0,B.Premiums_Bkdn_DATA!M184),IF($C$3="Current Exchange rate",IF(B.Premiums_Bkdn_DATA!M184=0,0,B.Premiums_Bkdn_DATA!M184/ECO!W38),IF($C$3="Constant Exchange rate",IF(B.Premiums_Bkdn_DATA!M184=0,0,B.Premiums_Bkdn_DATA!M184/ECO!W73))))</f>
        <v>54</v>
      </c>
      <c r="O192" s="74">
        <f>IF($C$3="National Currency",IF(B.Premiums_Bkdn_DATA!N184=0,0,B.Premiums_Bkdn_DATA!N184),IF($C$3="Current Exchange rate",IF(B.Premiums_Bkdn_DATA!N184=0,0,B.Premiums_Bkdn_DATA!N184/ECO!X38),IF($C$3="Constant Exchange rate",IF(B.Premiums_Bkdn_DATA!N184=0,0,B.Premiums_Bkdn_DATA!N184/ECO!X73))))</f>
        <v>53.243658000000003</v>
      </c>
      <c r="P192" s="74">
        <f>IF($C$3="National Currency",IF(B.Premiums_Bkdn_DATA!O184=0,0,B.Premiums_Bkdn_DATA!O184),IF($C$3="Current Exchange rate",IF(B.Premiums_Bkdn_DATA!O184=0,0,B.Premiums_Bkdn_DATA!O184/ECO!Y38),IF($C$3="Constant Exchange rate",IF(B.Premiums_Bkdn_DATA!O184=0,0,B.Premiums_Bkdn_DATA!O184/ECO!Y73))))</f>
        <v>54.270867000000003</v>
      </c>
      <c r="Q192" s="48">
        <f t="shared" si="25"/>
        <v>1.702608051939523E-3</v>
      </c>
      <c r="R192" s="48">
        <f t="shared" si="26"/>
        <v>1.9292607581545163E-2</v>
      </c>
      <c r="S192" s="48">
        <f t="shared" si="27"/>
        <v>0.52146356666822635</v>
      </c>
    </row>
    <row r="193" spans="3:21" ht="15" x14ac:dyDescent="0.25">
      <c r="C193" s="256"/>
      <c r="D193" s="257"/>
      <c r="E193" s="45" t="s">
        <v>43</v>
      </c>
      <c r="F193" s="74">
        <f>IF($C$3="National Currency",IF(B.Premiums_Bkdn_DATA!E185=0,0,B.Premiums_Bkdn_DATA!E185),IF($C$3="Current Exchange rate",IF(B.Premiums_Bkdn_DATA!E185=0,0,B.Premiums_Bkdn_DATA!E185/ECO!O39),IF($C$3="Constant Exchange rate",IF(B.Premiums_Bkdn_DATA!E185=0,0,B.Premiums_Bkdn_DATA!E185/ECO!O74))))</f>
        <v>35.550687114120691</v>
      </c>
      <c r="G193" s="74">
        <f>IF($C$3="National Currency",IF(B.Premiums_Bkdn_DATA!F185=0,0,B.Premiums_Bkdn_DATA!F185),IF($C$3="Current Exchange rate",IF(B.Premiums_Bkdn_DATA!F185=0,0,B.Premiums_Bkdn_DATA!F185/ECO!P39),IF($C$3="Constant Exchange rate",IF(B.Premiums_Bkdn_DATA!F185=0,0,B.Premiums_Bkdn_DATA!F185/ECO!P74))))</f>
        <v>46.969395206798112</v>
      </c>
      <c r="H193" s="74">
        <f>IF($C$3="National Currency",IF(B.Premiums_Bkdn_DATA!G185=0,0,B.Premiums_Bkdn_DATA!G185),IF($C$3="Current Exchange rate",IF(B.Premiums_Bkdn_DATA!G185=0,0,B.Premiums_Bkdn_DATA!G185/ECO!Q39),IF($C$3="Constant Exchange rate",IF(B.Premiums_Bkdn_DATA!G185=0,0,B.Premiums_Bkdn_DATA!G185/ECO!Q74))))</f>
        <v>50.587532364070903</v>
      </c>
      <c r="I193" s="74">
        <f>IF($C$3="National Currency",IF(B.Premiums_Bkdn_DATA!H185=0,0,B.Premiums_Bkdn_DATA!H185),IF($C$3="Current Exchange rate",IF(B.Premiums_Bkdn_DATA!H185=0,0,B.Premiums_Bkdn_DATA!H185/ECO!R39),IF($C$3="Constant Exchange rate",IF(B.Premiums_Bkdn_DATA!H185=0,0,B.Premiums_Bkdn_DATA!H185/ECO!R74))))</f>
        <v>54.272057359091811</v>
      </c>
      <c r="J193" s="74">
        <f>IF($C$3="National Currency",IF(B.Premiums_Bkdn_DATA!I185=0,0,B.Premiums_Bkdn_DATA!I185),IF($C$3="Current Exchange rate",IF(B.Premiums_Bkdn_DATA!I185=0,0,B.Premiums_Bkdn_DATA!I185/ECO!S39),IF($C$3="Constant Exchange rate",IF(B.Premiums_Bkdn_DATA!I185=0,0,B.Premiums_Bkdn_DATA!I185/ECO!S74))))</f>
        <v>58.056164110734912</v>
      </c>
      <c r="K193" s="74">
        <f>IF($C$3="National Currency",IF(B.Premiums_Bkdn_DATA!J185=0,0,B.Premiums_Bkdn_DATA!J185),IF($C$3="Current Exchange rate",IF(B.Premiums_Bkdn_DATA!J185=0,0,B.Premiums_Bkdn_DATA!J185/ECO!T39),IF($C$3="Constant Exchange rate",IF(B.Premiums_Bkdn_DATA!J185=0,0,B.Premiums_Bkdn_DATA!J185/ECO!T74))))</f>
        <v>52</v>
      </c>
      <c r="L193" s="74">
        <f>IF($C$3="National Currency",IF(B.Premiums_Bkdn_DATA!K185=0,0,B.Premiums_Bkdn_DATA!K185),IF($C$3="Current Exchange rate",IF(B.Premiums_Bkdn_DATA!K185=0,0,B.Premiums_Bkdn_DATA!K185/ECO!U39),IF($C$3="Constant Exchange rate",IF(B.Premiums_Bkdn_DATA!K185=0,0,B.Premiums_Bkdn_DATA!K185/ECO!U74))))</f>
        <v>57</v>
      </c>
      <c r="M193" s="74">
        <f>IF($C$3="National Currency",IF(B.Premiums_Bkdn_DATA!L185=0,0,B.Premiums_Bkdn_DATA!L185),IF($C$3="Current Exchange rate",IF(B.Premiums_Bkdn_DATA!L185=0,0,B.Premiums_Bkdn_DATA!L185/ECO!V39),IF($C$3="Constant Exchange rate",IF(B.Premiums_Bkdn_DATA!L185=0,0,B.Premiums_Bkdn_DATA!L185/ECO!V74))))</f>
        <v>56</v>
      </c>
      <c r="N193" s="74">
        <f>IF($C$3="National Currency",IF(B.Premiums_Bkdn_DATA!M185=0,0,B.Premiums_Bkdn_DATA!M185),IF($C$3="Current Exchange rate",IF(B.Premiums_Bkdn_DATA!M185=0,0,B.Premiums_Bkdn_DATA!M185/ECO!W39),IF($C$3="Constant Exchange rate",IF(B.Premiums_Bkdn_DATA!M185=0,0,B.Premiums_Bkdn_DATA!M185/ECO!W74))))</f>
        <v>59</v>
      </c>
      <c r="O193" s="74">
        <f>IF($C$3="National Currency",IF(B.Premiums_Bkdn_DATA!N185=0,0,B.Premiums_Bkdn_DATA!N185),IF($C$3="Current Exchange rate",IF(B.Premiums_Bkdn_DATA!N185=0,0,B.Premiums_Bkdn_DATA!N185/ECO!X39),IF($C$3="Constant Exchange rate",IF(B.Premiums_Bkdn_DATA!N185=0,0,B.Premiums_Bkdn_DATA!N185/ECO!X74))))</f>
        <v>63</v>
      </c>
      <c r="P193" s="74">
        <f>IF($C$3="National Currency",IF(B.Premiums_Bkdn_DATA!O185=0,0,B.Premiums_Bkdn_DATA!O185),IF($C$3="Current Exchange rate",IF(B.Premiums_Bkdn_DATA!O185=0,0,B.Premiums_Bkdn_DATA!O185/ECO!Y39),IF($C$3="Constant Exchange rate",IF(B.Premiums_Bkdn_DATA!O185=0,0,B.Premiums_Bkdn_DATA!O185/ECO!Y74))))</f>
        <v>67</v>
      </c>
      <c r="Q193" s="48">
        <f t="shared" si="25"/>
        <v>2.1019516692067594E-3</v>
      </c>
      <c r="R193" s="48">
        <f t="shared" si="26"/>
        <v>6.3492063492063489E-2</v>
      </c>
      <c r="S193" s="48">
        <f t="shared" si="27"/>
        <v>0.4264607773851592</v>
      </c>
    </row>
    <row r="194" spans="3:21" ht="15" x14ac:dyDescent="0.25">
      <c r="C194" s="256"/>
      <c r="D194" s="257"/>
      <c r="E194" s="45" t="s">
        <v>30</v>
      </c>
      <c r="F194" s="74">
        <f>IF($C$3="National Currency",IF(B.Premiums_Bkdn_DATA!E186=0,0,B.Premiums_Bkdn_DATA!E186),IF($C$3="Current Exchange rate",IF(B.Premiums_Bkdn_DATA!E186=0,0,B.Premiums_Bkdn_DATA!E186/ECO!O40),IF($C$3="Constant Exchange rate",IF(B.Premiums_Bkdn_DATA!E186=0,0,B.Premiums_Bkdn_DATA!E186/ECO!O75))))</f>
        <v>28.718573446327685</v>
      </c>
      <c r="G194" s="74">
        <f>IF($C$3="National Currency",IF(B.Premiums_Bkdn_DATA!F186=0,0,B.Premiums_Bkdn_DATA!F186),IF($C$3="Current Exchange rate",IF(B.Premiums_Bkdn_DATA!F186=0,0,B.Premiums_Bkdn_DATA!F186/ECO!P40),IF($C$3="Constant Exchange rate",IF(B.Premiums_Bkdn_DATA!F186=0,0,B.Premiums_Bkdn_DATA!F186/ECO!P75))))</f>
        <v>36.016949152542374</v>
      </c>
      <c r="H194" s="74">
        <f>IF($C$3="National Currency",IF(B.Premiums_Bkdn_DATA!G186=0,0,B.Premiums_Bkdn_DATA!G186),IF($C$3="Current Exchange rate",IF(B.Premiums_Bkdn_DATA!G186=0,0,B.Premiums_Bkdn_DATA!G186/ECO!Q40),IF($C$3="Constant Exchange rate",IF(B.Premiums_Bkdn_DATA!G186=0,0,B.Premiums_Bkdn_DATA!G186/ECO!Q75))))</f>
        <v>91.807909604519779</v>
      </c>
      <c r="I194" s="74">
        <f>IF($C$3="National Currency",IF(B.Premiums_Bkdn_DATA!H186=0,0,B.Premiums_Bkdn_DATA!H186),IF($C$3="Current Exchange rate",IF(B.Premiums_Bkdn_DATA!H186=0,0,B.Premiums_Bkdn_DATA!H186/ECO!R40),IF($C$3="Constant Exchange rate",IF(B.Premiums_Bkdn_DATA!H186=0,0,B.Premiums_Bkdn_DATA!H186/ECO!R75))))</f>
        <v>124.29378531073446</v>
      </c>
      <c r="J194" s="74">
        <f>IF($C$3="National Currency",IF(B.Premiums_Bkdn_DATA!I186=0,0,B.Premiums_Bkdn_DATA!I186),IF($C$3="Current Exchange rate",IF(B.Premiums_Bkdn_DATA!I186=0,0,B.Premiums_Bkdn_DATA!I186/ECO!S40),IF($C$3="Constant Exchange rate",IF(B.Premiums_Bkdn_DATA!I186=0,0,B.Premiums_Bkdn_DATA!I186/ECO!S75))))</f>
        <v>82.274011299435031</v>
      </c>
      <c r="K194" s="74">
        <f>IF($C$3="National Currency",IF(B.Premiums_Bkdn_DATA!J186=0,0,B.Premiums_Bkdn_DATA!J186),IF($C$3="Current Exchange rate",IF(B.Premiums_Bkdn_DATA!J186=0,0,B.Premiums_Bkdn_DATA!J186/ECO!T40),IF($C$3="Constant Exchange rate",IF(B.Premiums_Bkdn_DATA!J186=0,0,B.Premiums_Bkdn_DATA!J186/ECO!T75))))</f>
        <v>88.629943502824858</v>
      </c>
      <c r="L194" s="74">
        <f>IF($C$3="National Currency",IF(B.Premiums_Bkdn_DATA!K186=0,0,B.Premiums_Bkdn_DATA!K186),IF($C$3="Current Exchange rate",IF(B.Premiums_Bkdn_DATA!K186=0,0,B.Premiums_Bkdn_DATA!K186/ECO!U40),IF($C$3="Constant Exchange rate",IF(B.Premiums_Bkdn_DATA!K186=0,0,B.Premiums_Bkdn_DATA!K186/ECO!U75))))</f>
        <v>115.46610169491527</v>
      </c>
      <c r="M194" s="74">
        <f>IF($C$3="National Currency",IF(B.Premiums_Bkdn_DATA!L186=0,0,B.Premiums_Bkdn_DATA!L186),IF($C$3="Current Exchange rate",IF(B.Premiums_Bkdn_DATA!L186=0,0,B.Premiums_Bkdn_DATA!L186/ECO!V40),IF($C$3="Constant Exchange rate",IF(B.Premiums_Bkdn_DATA!L186=0,0,B.Premiums_Bkdn_DATA!L186/ECO!V75))))</f>
        <v>136.29943502824858</v>
      </c>
      <c r="N194" s="74">
        <f>IF($C$3="National Currency",IF(B.Premiums_Bkdn_DATA!M186=0,0,B.Premiums_Bkdn_DATA!M186),IF($C$3="Current Exchange rate",IF(B.Premiums_Bkdn_DATA!M186=0,0,B.Premiums_Bkdn_DATA!M186/ECO!W40),IF($C$3="Constant Exchange rate",IF(B.Premiums_Bkdn_DATA!M186=0,0,B.Premiums_Bkdn_DATA!M186/ECO!W75))))</f>
        <v>151.12994350282486</v>
      </c>
      <c r="O194" s="74">
        <f>IF($C$3="National Currency",IF(B.Premiums_Bkdn_DATA!N186=0,0,B.Premiums_Bkdn_DATA!N186),IF($C$3="Current Exchange rate",IF(B.Premiums_Bkdn_DATA!N186=0,0,B.Premiums_Bkdn_DATA!N186/ECO!X40),IF($C$3="Constant Exchange rate",IF(B.Premiums_Bkdn_DATA!N186=0,0,B.Premiums_Bkdn_DATA!N186/ECO!X75))))</f>
        <v>179.37853107344634</v>
      </c>
      <c r="P194" s="74">
        <f>IF($C$3="National Currency",IF(B.Premiums_Bkdn_DATA!O186=0,0,B.Premiums_Bkdn_DATA!O186),IF($C$3="Current Exchange rate",IF(B.Premiums_Bkdn_DATA!O186=0,0,B.Premiums_Bkdn_DATA!O186/ECO!Y40),IF($C$3="Constant Exchange rate",IF(B.Premiums_Bkdn_DATA!O186=0,0,B.Premiums_Bkdn_DATA!O186/ECO!Y75))))</f>
        <v>223.87005649717514</v>
      </c>
      <c r="Q194" s="48">
        <f t="shared" si="25"/>
        <v>7.0233438647708778E-3</v>
      </c>
      <c r="R194" s="48">
        <f t="shared" si="26"/>
        <v>0.24803149606299213</v>
      </c>
      <c r="S194" s="48">
        <f t="shared" si="27"/>
        <v>5.215686274509804</v>
      </c>
    </row>
    <row r="195" spans="3:21" ht="15" x14ac:dyDescent="0.25">
      <c r="C195" s="256"/>
      <c r="D195" s="257"/>
      <c r="E195" s="45" t="s">
        <v>41</v>
      </c>
      <c r="F195" s="75">
        <f>IF($C$3="National Currency",IF(B.Premiums_Bkdn_DATA!E187=0,0,B.Premiums_Bkdn_DATA!E187),IF($C$3="Current Exchange rate",IF(B.Premiums_Bkdn_DATA!E187=0,0,B.Premiums_Bkdn_DATA!E187/ECO!O41),IF($C$3="Constant Exchange rate",IF(B.Premiums_Bkdn_DATA!E187=0,0,B.Premiums_Bkdn_DATA!E187/ECO!O76))))</f>
        <v>7776.4190450003643</v>
      </c>
      <c r="G195" s="75">
        <f>IF($C$3="National Currency",IF(B.Premiums_Bkdn_DATA!F187=0,0,B.Premiums_Bkdn_DATA!F187),IF($C$3="Current Exchange rate",IF(B.Premiums_Bkdn_DATA!F187=0,0,B.Premiums_Bkdn_DATA!F187/ECO!P41),IF($C$3="Constant Exchange rate",IF(B.Premiums_Bkdn_DATA!F187=0,0,B.Premiums_Bkdn_DATA!F187/ECO!P76))))</f>
        <v>8011.7360190965237</v>
      </c>
      <c r="H195" s="75">
        <f>IF($C$3="National Currency",IF(B.Premiums_Bkdn_DATA!G187=0,0,B.Premiums_Bkdn_DATA!G187),IF($C$3="Current Exchange rate",IF(B.Premiums_Bkdn_DATA!G187=0,0,B.Premiums_Bkdn_DATA!G187/ECO!Q41),IF($C$3="Constant Exchange rate",IF(B.Premiums_Bkdn_DATA!G187=0,0,B.Premiums_Bkdn_DATA!G187/ECO!Q76))))</f>
        <v>7483.9773695626509</v>
      </c>
      <c r="I195" s="75">
        <f>IF($C$3="National Currency",IF(B.Premiums_Bkdn_DATA!H187=0,0,B.Premiums_Bkdn_DATA!H187),IF($C$3="Current Exchange rate",IF(B.Premiums_Bkdn_DATA!H187=0,0,B.Premiums_Bkdn_DATA!H187/ECO!R41),IF($C$3="Constant Exchange rate",IF(B.Premiums_Bkdn_DATA!H187=0,0,B.Premiums_Bkdn_DATA!H187/ECO!R76))))</f>
        <v>7293.3834781439946</v>
      </c>
      <c r="J195" s="75">
        <f>IF($C$3="National Currency",IF(B.Premiums_Bkdn_DATA!I187=0,0,B.Premiums_Bkdn_DATA!I187),IF($C$3="Current Exchange rate",IF(B.Premiums_Bkdn_DATA!I187=0,0,B.Premiums_Bkdn_DATA!I187/ECO!S41),IF($C$3="Constant Exchange rate",IF(B.Premiums_Bkdn_DATA!I187=0,0,B.Premiums_Bkdn_DATA!I187/ECO!S76))))</f>
        <v>8125.5335938438729</v>
      </c>
      <c r="K195" s="75">
        <f>IF($C$3="National Currency",IF(B.Premiums_Bkdn_DATA!J187=0,0,B.Premiums_Bkdn_DATA!J187),IF($C$3="Current Exchange rate",IF(B.Premiums_Bkdn_DATA!J187=0,0,B.Premiums_Bkdn_DATA!J187/ECO!T41),IF($C$3="Constant Exchange rate",IF(B.Premiums_Bkdn_DATA!J187=0,0,B.Premiums_Bkdn_DATA!J187/ECO!T76))))</f>
        <v>8232.5868176203712</v>
      </c>
      <c r="L195" s="75">
        <f>IF($C$3="National Currency",IF(B.Premiums_Bkdn_DATA!K187=0,0,B.Premiums_Bkdn_DATA!K187),IF($C$3="Current Exchange rate",IF(B.Premiums_Bkdn_DATA!K187=0,0,B.Premiums_Bkdn_DATA!K187/ECO!U41),IF($C$3="Constant Exchange rate",IF(B.Premiums_Bkdn_DATA!K187=0,0,B.Premiums_Bkdn_DATA!K187/ECO!U76))))</f>
        <v>8066.2048961522696</v>
      </c>
      <c r="M195" s="75">
        <f>IF($C$3="National Currency",IF(B.Premiums_Bkdn_DATA!L187=0,0,B.Premiums_Bkdn_DATA!L187),IF($C$3="Current Exchange rate",IF(B.Premiums_Bkdn_DATA!L187=0,0,B.Premiums_Bkdn_DATA!L187/ECO!V41),IF($C$3="Constant Exchange rate",IF(B.Premiums_Bkdn_DATA!L187=0,0,B.Premiums_Bkdn_DATA!L187/ECO!V76))))</f>
        <v>7621.7820184006823</v>
      </c>
      <c r="N195" s="75">
        <f>IF($C$3="National Currency",IF(B.Premiums_Bkdn_DATA!M187=0,0,B.Premiums_Bkdn_DATA!M187),IF($C$3="Current Exchange rate",IF(B.Premiums_Bkdn_DATA!M187=0,0,B.Premiums_Bkdn_DATA!M187/ECO!W41),IF($C$3="Constant Exchange rate",IF(B.Premiums_Bkdn_DATA!M187=0,0,B.Premiums_Bkdn_DATA!M187/ECO!W76))))</f>
        <v>8168.5031083505619</v>
      </c>
      <c r="O195" s="75">
        <f>IF($C$3="National Currency",IF(B.Premiums_Bkdn_DATA!N187=0,0,B.Premiums_Bkdn_DATA!N187),IF($C$3="Current Exchange rate",IF(B.Premiums_Bkdn_DATA!N187=0,0,B.Premiums_Bkdn_DATA!N187/ECO!X41),IF($C$3="Constant Exchange rate",IF(B.Premiums_Bkdn_DATA!N187=0,0,B.Premiums_Bkdn_DATA!N187/ECO!X76))))</f>
        <v>7348.8252664013353</v>
      </c>
      <c r="P195" s="75">
        <f>IF($C$3="National Currency",IF(B.Premiums_Bkdn_DATA!O187=0,0,B.Premiums_Bkdn_DATA!O187),IF($C$3="Current Exchange rate",IF(B.Premiums_Bkdn_DATA!O187=0,0,B.Premiums_Bkdn_DATA!O187/ECO!Y41),IF($C$3="Constant Exchange rate",IF(B.Premiums_Bkdn_DATA!O187=0,0,B.Premiums_Bkdn_DATA!O187/ECO!Y76))))</f>
        <v>6750.8499998374855</v>
      </c>
      <c r="Q195" s="48">
        <f t="shared" si="25"/>
        <v>0.21179045411526648</v>
      </c>
      <c r="R195" s="48">
        <f t="shared" si="26"/>
        <v>-8.1370184333784512E-2</v>
      </c>
      <c r="S195" s="48">
        <f t="shared" si="27"/>
        <v>-0.15737987575397261</v>
      </c>
      <c r="U195" t="s">
        <v>45</v>
      </c>
    </row>
    <row r="196" spans="3:21" ht="15.75" thickBot="1" x14ac:dyDescent="0.3">
      <c r="C196" s="258"/>
      <c r="D196" s="259"/>
      <c r="E196" s="55" t="s">
        <v>85</v>
      </c>
      <c r="F196" s="64">
        <f t="shared" ref="F196:P196" si="28">SUM(F164:F195)</f>
        <v>32316.650146588945</v>
      </c>
      <c r="G196" s="64">
        <f t="shared" si="28"/>
        <v>33634.014616802146</v>
      </c>
      <c r="H196" s="64">
        <f t="shared" si="28"/>
        <v>34240.973430356025</v>
      </c>
      <c r="I196" s="64">
        <f t="shared" si="28"/>
        <v>34528.705781523036</v>
      </c>
      <c r="J196" s="64">
        <f t="shared" si="28"/>
        <v>35839.706140342634</v>
      </c>
      <c r="K196" s="64">
        <f t="shared" si="28"/>
        <v>35737.46631768017</v>
      </c>
      <c r="L196" s="64">
        <f t="shared" si="28"/>
        <v>34215.755062827884</v>
      </c>
      <c r="M196" s="64">
        <f t="shared" si="28"/>
        <v>33962.358065532389</v>
      </c>
      <c r="N196" s="64">
        <f t="shared" si="28"/>
        <v>34712.25696177168</v>
      </c>
      <c r="O196" s="64">
        <f t="shared" si="28"/>
        <v>32070.023232711923</v>
      </c>
      <c r="P196" s="64">
        <f t="shared" si="28"/>
        <v>31875.138225839728</v>
      </c>
      <c r="Q196" s="48">
        <f t="shared" si="25"/>
        <v>1</v>
      </c>
    </row>
    <row r="197" spans="3:21" ht="16.5" thickTop="1" thickBot="1" x14ac:dyDescent="0.3">
      <c r="C197" s="258"/>
      <c r="D197" s="259"/>
      <c r="E197" s="102" t="s">
        <v>86</v>
      </c>
      <c r="F197" s="100">
        <v>32309.8828125</v>
      </c>
      <c r="G197" s="100">
        <v>33628.6171875</v>
      </c>
      <c r="H197" s="100">
        <v>34236.23828125</v>
      </c>
      <c r="I197" s="100">
        <v>34522.328125</v>
      </c>
      <c r="J197" s="100">
        <v>35832.78125</v>
      </c>
      <c r="K197" s="100">
        <v>35732.6953125</v>
      </c>
      <c r="L197" s="100">
        <v>34210.953125</v>
      </c>
      <c r="M197" s="100">
        <v>33959</v>
      </c>
      <c r="N197" s="100">
        <v>34707.26953125</v>
      </c>
      <c r="O197" s="100">
        <v>32070.0234375</v>
      </c>
      <c r="P197" s="100">
        <v>31875.140625</v>
      </c>
      <c r="Q197" s="48">
        <f t="shared" si="25"/>
        <v>1.0000000752674469</v>
      </c>
      <c r="R197" s="48">
        <f t="shared" si="26"/>
        <v>-6.0767904607179624E-3</v>
      </c>
      <c r="S197" s="48">
        <f t="shared" si="27"/>
        <v>-5.2142392674765725E-2</v>
      </c>
    </row>
    <row r="198" spans="3:21" ht="15.75" thickTop="1" x14ac:dyDescent="0.25">
      <c r="E198" s="51" t="s">
        <v>87</v>
      </c>
      <c r="F198" s="85"/>
      <c r="G198" s="85">
        <f t="shared" ref="G198:P198" si="29">G197/F197-1</f>
        <v>4.0815201424680092E-2</v>
      </c>
      <c r="H198" s="85">
        <f t="shared" si="29"/>
        <v>1.8068572084369183E-2</v>
      </c>
      <c r="I198" s="85">
        <f t="shared" si="29"/>
        <v>8.356345735176296E-3</v>
      </c>
      <c r="J198" s="85">
        <f t="shared" si="29"/>
        <v>3.7959581412211119E-2</v>
      </c>
      <c r="K198" s="85">
        <f t="shared" si="29"/>
        <v>-2.7931389640596382E-3</v>
      </c>
      <c r="L198" s="85">
        <f t="shared" si="29"/>
        <v>-4.2586829070452636E-2</v>
      </c>
      <c r="M198" s="85">
        <f t="shared" si="29"/>
        <v>-7.3646917722348659E-3</v>
      </c>
      <c r="N198" s="85">
        <f t="shared" si="29"/>
        <v>2.2034498402485392E-2</v>
      </c>
      <c r="O198" s="85">
        <f>O197/N197-1</f>
        <v>-7.5985409666855408E-2</v>
      </c>
      <c r="P198" s="86">
        <f t="shared" si="29"/>
        <v>-6.0767904607179624E-3</v>
      </c>
    </row>
    <row r="199" spans="3:21" x14ac:dyDescent="0.15">
      <c r="F199" s="16"/>
      <c r="G199" s="16"/>
    </row>
    <row r="200" spans="3:21" x14ac:dyDescent="0.15">
      <c r="F200" s="16"/>
      <c r="G200" s="16"/>
    </row>
    <row r="201" spans="3:21" ht="18.75" x14ac:dyDescent="0.15">
      <c r="C201" s="264" t="s">
        <v>225</v>
      </c>
      <c r="D201" s="265"/>
      <c r="E201" s="272" t="s">
        <v>135</v>
      </c>
      <c r="F201" s="273"/>
      <c r="G201" s="273"/>
      <c r="H201" s="273"/>
      <c r="I201" s="273"/>
      <c r="J201" s="273"/>
      <c r="K201" s="273"/>
      <c r="L201" s="273"/>
      <c r="M201" s="273"/>
      <c r="N201" s="273"/>
      <c r="O201" s="273"/>
      <c r="P201" s="274"/>
      <c r="Q201" s="116"/>
      <c r="R201" s="116"/>
      <c r="S201" s="116"/>
    </row>
    <row r="202" spans="3:21" ht="15" x14ac:dyDescent="0.15">
      <c r="C202" s="262" t="s">
        <v>93</v>
      </c>
      <c r="D202" s="263"/>
      <c r="E202" s="110">
        <v>5</v>
      </c>
      <c r="F202" s="111">
        <v>2004</v>
      </c>
      <c r="G202" s="111">
        <f t="shared" ref="G202:P202" si="30">F202+1</f>
        <v>2005</v>
      </c>
      <c r="H202" s="111">
        <f t="shared" si="30"/>
        <v>2006</v>
      </c>
      <c r="I202" s="111">
        <f t="shared" si="30"/>
        <v>2007</v>
      </c>
      <c r="J202" s="111">
        <f t="shared" si="30"/>
        <v>2008</v>
      </c>
      <c r="K202" s="111">
        <f t="shared" si="30"/>
        <v>2009</v>
      </c>
      <c r="L202" s="111">
        <f t="shared" si="30"/>
        <v>2010</v>
      </c>
      <c r="M202" s="111">
        <f t="shared" si="30"/>
        <v>2011</v>
      </c>
      <c r="N202" s="111">
        <f t="shared" si="30"/>
        <v>2012</v>
      </c>
      <c r="O202" s="120">
        <f t="shared" si="30"/>
        <v>2013</v>
      </c>
      <c r="P202" s="120">
        <f t="shared" si="30"/>
        <v>2014</v>
      </c>
      <c r="Q202" s="112" t="s">
        <v>82</v>
      </c>
      <c r="R202" s="113" t="s">
        <v>88</v>
      </c>
      <c r="S202" s="112" t="s">
        <v>89</v>
      </c>
    </row>
    <row r="203" spans="3:21" ht="15" x14ac:dyDescent="0.25">
      <c r="C203" s="256"/>
      <c r="D203" s="257"/>
      <c r="E203" s="45" t="s">
        <v>0</v>
      </c>
      <c r="F203" s="73">
        <f>IF($C$3="National Currency",IF(B.Premiums_Bkdn_DATA!E193=0,0,B.Premiums_Bkdn_DATA!E193),IF($C$3="Current Exchange rate",IF(B.Premiums_Bkdn_DATA!E193=0,0,B.Premiums_Bkdn_DATA!E193/ECO!O10),IF($C$3="Constant Exchange rate",IF(B.Premiums_Bkdn_DATA!E193=0,0,B.Premiums_Bkdn_DATA!E193/ECO!O45))))</f>
        <v>326</v>
      </c>
      <c r="G203" s="73">
        <f>IF($C$3="National Currency",IF(B.Premiums_Bkdn_DATA!F193=0,0,B.Premiums_Bkdn_DATA!F193),IF($C$3="Current Exchange rate",IF(B.Premiums_Bkdn_DATA!F193=0,0,B.Premiums_Bkdn_DATA!F193/ECO!P10),IF($C$3="Constant Exchange rate",IF(B.Premiums_Bkdn_DATA!F193=0,0,B.Premiums_Bkdn_DATA!F193/ECO!P45))))</f>
        <v>344</v>
      </c>
      <c r="H203" s="73">
        <f>IF($C$3="National Currency",IF(B.Premiums_Bkdn_DATA!G193=0,0,B.Premiums_Bkdn_DATA!G193),IF($C$3="Current Exchange rate",IF(B.Premiums_Bkdn_DATA!G193=0,0,B.Premiums_Bkdn_DATA!G193/ECO!Q10),IF($C$3="Constant Exchange rate",IF(B.Premiums_Bkdn_DATA!G193=0,0,B.Premiums_Bkdn_DATA!G193/ECO!Q45))))</f>
        <v>361</v>
      </c>
      <c r="I203" s="73">
        <f>IF($C$3="National Currency",IF(B.Premiums_Bkdn_DATA!H193=0,0,B.Premiums_Bkdn_DATA!H193),IF($C$3="Current Exchange rate",IF(B.Premiums_Bkdn_DATA!H193=0,0,B.Premiums_Bkdn_DATA!H193/ECO!R10),IF($C$3="Constant Exchange rate",IF(B.Premiums_Bkdn_DATA!H193=0,0,B.Premiums_Bkdn_DATA!H193/ECO!R45))))</f>
        <v>376</v>
      </c>
      <c r="J203" s="73">
        <f>IF($C$3="National Currency",IF(B.Premiums_Bkdn_DATA!I193=0,0,B.Premiums_Bkdn_DATA!I193),IF($C$3="Current Exchange rate",IF(B.Premiums_Bkdn_DATA!I193=0,0,B.Premiums_Bkdn_DATA!I193/ECO!S10),IF($C$3="Constant Exchange rate",IF(B.Premiums_Bkdn_DATA!I193=0,0,B.Premiums_Bkdn_DATA!I193/ECO!S45))))</f>
        <v>392</v>
      </c>
      <c r="K203" s="73">
        <f>IF($C$3="National Currency",IF(B.Premiums_Bkdn_DATA!J193=0,0,B.Premiums_Bkdn_DATA!J193),IF($C$3="Current Exchange rate",IF(B.Premiums_Bkdn_DATA!J193=0,0,B.Premiums_Bkdn_DATA!J193/ECO!T10),IF($C$3="Constant Exchange rate",IF(B.Premiums_Bkdn_DATA!J193=0,0,B.Premiums_Bkdn_DATA!J193/ECO!T45))))</f>
        <v>414</v>
      </c>
      <c r="L203" s="73">
        <f>IF($C$3="National Currency",IF(B.Premiums_Bkdn_DATA!K193=0,0,B.Premiums_Bkdn_DATA!K193),IF($C$3="Current Exchange rate",IF(B.Premiums_Bkdn_DATA!K193=0,0,B.Premiums_Bkdn_DATA!K193/ECO!U10),IF($C$3="Constant Exchange rate",IF(B.Premiums_Bkdn_DATA!K193=0,0,B.Premiums_Bkdn_DATA!K193/ECO!U45))))</f>
        <v>429</v>
      </c>
      <c r="M203" s="73">
        <f>IF($C$3="National Currency",IF(B.Premiums_Bkdn_DATA!L193=0,0,B.Premiums_Bkdn_DATA!L193),IF($C$3="Current Exchange rate",IF(B.Premiums_Bkdn_DATA!L193=0,0,B.Premiums_Bkdn_DATA!L193/ECO!V10),IF($C$3="Constant Exchange rate",IF(B.Premiums_Bkdn_DATA!L193=0,0,B.Premiums_Bkdn_DATA!L193/ECO!V45))))</f>
        <v>445</v>
      </c>
      <c r="N203" s="73">
        <f>IF($C$3="National Currency",IF(B.Premiums_Bkdn_DATA!M193=0,0,B.Premiums_Bkdn_DATA!M193),IF($C$3="Current Exchange rate",IF(B.Premiums_Bkdn_DATA!M193=0,0,B.Premiums_Bkdn_DATA!M193/ECO!W10),IF($C$3="Constant Exchange rate",IF(B.Premiums_Bkdn_DATA!M193=0,0,B.Premiums_Bkdn_DATA!M193/ECO!W45))))</f>
        <v>468</v>
      </c>
      <c r="O203" s="73">
        <f>IF($C$3="National Currency",IF(B.Premiums_Bkdn_DATA!N193=0,0,B.Premiums_Bkdn_DATA!N193),IF($C$3="Current Exchange rate",IF(B.Premiums_Bkdn_DATA!N193=0,0,B.Premiums_Bkdn_DATA!N193/ECO!X10),IF($C$3="Constant Exchange rate",IF(B.Premiums_Bkdn_DATA!N193=0,0,B.Premiums_Bkdn_DATA!N193/ECO!X45))))</f>
        <v>488</v>
      </c>
      <c r="P203" s="219">
        <f>IF($C$3="National Currency",IF(B.Premiums_Bkdn_DATA!O193=0,0,B.Premiums_Bkdn_DATA!O193),IF($C$3="Current Exchange rate",IF(B.Premiums_Bkdn_DATA!O193=0,0,B.Premiums_Bkdn_DATA!O193/ECO!Y10),IF($C$3="Constant Exchange rate",IF(B.Premiums_Bkdn_DATA!O193=0,0,B.Premiums_Bkdn_DATA!O193/ECO!Y45))))</f>
        <v>504</v>
      </c>
      <c r="Q203" s="48">
        <f>O203/$O$235</f>
        <v>6.5383436140006884E-2</v>
      </c>
      <c r="R203" s="48">
        <f>IF(OR(O203=0, N203=0),"-",O203/N203-1)</f>
        <v>4.2735042735042805E-2</v>
      </c>
      <c r="S203" s="48">
        <f>IF(OR(O203=0, F203=0),"-",O203/F203-1)</f>
        <v>0.49693251533742333</v>
      </c>
    </row>
    <row r="204" spans="3:21" ht="15" x14ac:dyDescent="0.25">
      <c r="C204" s="256"/>
      <c r="D204" s="257"/>
      <c r="E204" s="45" t="s">
        <v>1</v>
      </c>
      <c r="F204" s="74">
        <f>IF($C$3="National Currency",IF(B.Premiums_Bkdn_DATA!E194=0,0,B.Premiums_Bkdn_DATA!E194),IF($C$3="Current Exchange rate",IF(B.Premiums_Bkdn_DATA!E194=0,0,B.Premiums_Bkdn_DATA!E194/ECO!O11),IF($C$3="Constant Exchange rate",IF(B.Premiums_Bkdn_DATA!E194=0,0,B.Premiums_Bkdn_DATA!E194/ECO!O46))))</f>
        <v>276.53981392999998</v>
      </c>
      <c r="G204" s="74">
        <f>IF($C$3="National Currency",IF(B.Premiums_Bkdn_DATA!F194=0,0,B.Premiums_Bkdn_DATA!F194),IF($C$3="Current Exchange rate",IF(B.Premiums_Bkdn_DATA!F194=0,0,B.Premiums_Bkdn_DATA!F194/ECO!P11),IF($C$3="Constant Exchange rate",IF(B.Premiums_Bkdn_DATA!F194=0,0,B.Premiums_Bkdn_DATA!F194/ECO!P46))))</f>
        <v>287.16289807999999</v>
      </c>
      <c r="H204" s="74">
        <f>IF($C$3="National Currency",IF(B.Premiums_Bkdn_DATA!G194=0,0,B.Premiums_Bkdn_DATA!G194),IF($C$3="Current Exchange rate",IF(B.Premiums_Bkdn_DATA!G194=0,0,B.Premiums_Bkdn_DATA!G194/ECO!Q11),IF($C$3="Constant Exchange rate",IF(B.Premiums_Bkdn_DATA!G194=0,0,B.Premiums_Bkdn_DATA!G194/ECO!Q46))))</f>
        <v>300.36538714</v>
      </c>
      <c r="I204" s="74">
        <f>IF($C$3="National Currency",IF(B.Premiums_Bkdn_DATA!H194=0,0,B.Premiums_Bkdn_DATA!H194),IF($C$3="Current Exchange rate",IF(B.Premiums_Bkdn_DATA!H194=0,0,B.Premiums_Bkdn_DATA!H194/ECO!R11),IF($C$3="Constant Exchange rate",IF(B.Premiums_Bkdn_DATA!H194=0,0,B.Premiums_Bkdn_DATA!H194/ECO!R46))))</f>
        <v>312.94361236999998</v>
      </c>
      <c r="J204" s="74">
        <f>IF($C$3="National Currency",IF(B.Premiums_Bkdn_DATA!I194=0,0,B.Premiums_Bkdn_DATA!I194),IF($C$3="Current Exchange rate",IF(B.Premiums_Bkdn_DATA!I194=0,0,B.Premiums_Bkdn_DATA!I194/ECO!S11),IF($C$3="Constant Exchange rate",IF(B.Premiums_Bkdn_DATA!I194=0,0,B.Premiums_Bkdn_DATA!I194/ECO!S46))))</f>
        <v>325.44115668000001</v>
      </c>
      <c r="K204" s="74">
        <f>IF($C$3="National Currency",IF(B.Premiums_Bkdn_DATA!J194=0,0,B.Premiums_Bkdn_DATA!J194),IF($C$3="Current Exchange rate",IF(B.Premiums_Bkdn_DATA!J194=0,0,B.Premiums_Bkdn_DATA!J194/ECO!T11),IF($C$3="Constant Exchange rate",IF(B.Premiums_Bkdn_DATA!J194=0,0,B.Premiums_Bkdn_DATA!J194/ECO!T46))))</f>
        <v>344.65816249</v>
      </c>
      <c r="L204" s="74">
        <f>IF($C$3="National Currency",IF(B.Premiums_Bkdn_DATA!K194=0,0,B.Premiums_Bkdn_DATA!K194),IF($C$3="Current Exchange rate",IF(B.Premiums_Bkdn_DATA!K194=0,0,B.Premiums_Bkdn_DATA!K194/ECO!U11),IF($C$3="Constant Exchange rate",IF(B.Premiums_Bkdn_DATA!K194=0,0,B.Premiums_Bkdn_DATA!K194/ECO!U46))))</f>
        <v>366.87758217999999</v>
      </c>
      <c r="M204" s="74">
        <f>IF($C$3="National Currency",IF(B.Premiums_Bkdn_DATA!L194=0,0,B.Premiums_Bkdn_DATA!L194),IF($C$3="Current Exchange rate",IF(B.Premiums_Bkdn_DATA!L194=0,0,B.Premiums_Bkdn_DATA!L194/ECO!V11),IF($C$3="Constant Exchange rate",IF(B.Premiums_Bkdn_DATA!L194=0,0,B.Premiums_Bkdn_DATA!L194/ECO!V46))))</f>
        <v>387.12524264000001</v>
      </c>
      <c r="N204" s="74">
        <f>IF($C$3="National Currency",IF(B.Premiums_Bkdn_DATA!M194=0,0,B.Premiums_Bkdn_DATA!M194),IF($C$3="Current Exchange rate",IF(B.Premiums_Bkdn_DATA!M194=0,0,B.Premiums_Bkdn_DATA!M194/ECO!W11),IF($C$3="Constant Exchange rate",IF(B.Premiums_Bkdn_DATA!M194=0,0,B.Premiums_Bkdn_DATA!M194/ECO!W46))))</f>
        <v>388.05792413</v>
      </c>
      <c r="O204" s="74">
        <f>IF($C$3="National Currency",IF(B.Premiums_Bkdn_DATA!N194=0,0,B.Premiums_Bkdn_DATA!N194),IF($C$3="Current Exchange rate",IF(B.Premiums_Bkdn_DATA!N194=0,0,B.Premiums_Bkdn_DATA!N194/ECO!X11),IF($C$3="Constant Exchange rate",IF(B.Premiums_Bkdn_DATA!N194=0,0,B.Premiums_Bkdn_DATA!N194/ECO!X46))))</f>
        <v>415.61294616999993</v>
      </c>
      <c r="P204" s="220">
        <f>IF($C$3="National Currency",IF(B.Premiums_Bkdn_DATA!O194=0,0,B.Premiums_Bkdn_DATA!O194),IF($C$3="Current Exchange rate",IF(B.Premiums_Bkdn_DATA!O194=0,0,B.Premiums_Bkdn_DATA!O194/ECO!Y11),IF($C$3="Constant Exchange rate",IF(B.Premiums_Bkdn_DATA!O194=0,0,B.Premiums_Bkdn_DATA!O194/ECO!Y46))))</f>
        <v>456.26406882999999</v>
      </c>
      <c r="Q204" s="48">
        <f t="shared" ref="Q204:Q235" si="31">O204/$O$235</f>
        <v>5.5684841239480136E-2</v>
      </c>
      <c r="R204" s="48">
        <f t="shared" ref="R204:R234" si="32">IF(OR(O204=0, N204=0),"-",O204/N204-1)</f>
        <v>7.1007497403323017E-2</v>
      </c>
      <c r="S204" s="48">
        <f t="shared" ref="S204:S234" si="33">IF(OR(O204=0, F204=0),"-",O204/F204-1)</f>
        <v>0.50290455563553427</v>
      </c>
    </row>
    <row r="205" spans="3:21" ht="15" x14ac:dyDescent="0.25">
      <c r="C205" s="256"/>
      <c r="D205" s="257"/>
      <c r="E205" s="45" t="s">
        <v>2</v>
      </c>
      <c r="F205" s="74">
        <f>IF($C$3="National Currency",IF(B.Premiums_Bkdn_DATA!E195=0,0,B.Premiums_Bkdn_DATA!E195),IF($C$3="Current Exchange rate",IF(B.Premiums_Bkdn_DATA!E195=0,0,B.Premiums_Bkdn_DATA!E195/ECO!O12),IF($C$3="Constant Exchange rate",IF(B.Premiums_Bkdn_DATA!E195=0,0,B.Premiums_Bkdn_DATA!E195/ECO!O47))))</f>
        <v>0.55731669904898251</v>
      </c>
      <c r="G205" s="74">
        <f>IF($C$3="National Currency",IF(B.Premiums_Bkdn_DATA!F195=0,0,B.Premiums_Bkdn_DATA!F195),IF($C$3="Current Exchange rate",IF(B.Premiums_Bkdn_DATA!F195=0,0,B.Premiums_Bkdn_DATA!F195/ECO!P12),IF($C$3="Constant Exchange rate",IF(B.Premiums_Bkdn_DATA!F195=0,0,B.Premiums_Bkdn_DATA!F195/ECO!P47))))</f>
        <v>0.94590448921157588</v>
      </c>
      <c r="H205" s="74">
        <f>IF($C$3="National Currency",IF(B.Premiums_Bkdn_DATA!G195=0,0,B.Premiums_Bkdn_DATA!G195),IF($C$3="Current Exchange rate",IF(B.Premiums_Bkdn_DATA!G195=0,0,B.Premiums_Bkdn_DATA!G195/ECO!Q12),IF($C$3="Constant Exchange rate",IF(B.Premiums_Bkdn_DATA!G195=0,0,B.Premiums_Bkdn_DATA!G195/ECO!Q47))))</f>
        <v>5.1129972389814913E-5</v>
      </c>
      <c r="I205" s="74">
        <f>IF($C$3="National Currency",IF(B.Premiums_Bkdn_DATA!H195=0,0,B.Premiums_Bkdn_DATA!H195),IF($C$3="Current Exchange rate",IF(B.Premiums_Bkdn_DATA!H195=0,0,B.Premiums_Bkdn_DATA!H195/ECO!R12),IF($C$3="Constant Exchange rate",IF(B.Premiums_Bkdn_DATA!H195=0,0,B.Premiums_Bkdn_DATA!H195/ECO!R47))))</f>
        <v>7.4649759689129769E-5</v>
      </c>
      <c r="J205" s="74">
        <f>IF($C$3="National Currency",IF(B.Premiums_Bkdn_DATA!I195=0,0,B.Premiums_Bkdn_DATA!I195),IF($C$3="Current Exchange rate",IF(B.Premiums_Bkdn_DATA!I195=0,0,B.Premiums_Bkdn_DATA!I195/ECO!S12),IF($C$3="Constant Exchange rate",IF(B.Premiums_Bkdn_DATA!I195=0,0,B.Premiums_Bkdn_DATA!I195/ECO!S47))))</f>
        <v>6.0640147254320488E-4</v>
      </c>
      <c r="K205" s="74">
        <f>IF($C$3="National Currency",IF(B.Premiums_Bkdn_DATA!J195=0,0,B.Premiums_Bkdn_DATA!J195),IF($C$3="Current Exchange rate",IF(B.Premiums_Bkdn_DATA!J195=0,0,B.Premiums_Bkdn_DATA!J195/ECO!T12),IF($C$3="Constant Exchange rate",IF(B.Premiums_Bkdn_DATA!J195=0,0,B.Premiums_Bkdn_DATA!J195/ECO!T47))))</f>
        <v>1.9815829839451887E-3</v>
      </c>
      <c r="L205" s="74">
        <f>IF($C$3="National Currency",IF(B.Premiums_Bkdn_DATA!K195=0,0,B.Premiums_Bkdn_DATA!K195),IF($C$3="Current Exchange rate",IF(B.Premiums_Bkdn_DATA!K195=0,0,B.Premiums_Bkdn_DATA!K195/ECO!U12),IF($C$3="Constant Exchange rate",IF(B.Premiums_Bkdn_DATA!K195=0,0,B.Premiums_Bkdn_DATA!K195/ECO!U47))))</f>
        <v>2.0399325084364452E-3</v>
      </c>
      <c r="M205" s="74">
        <f>IF($C$3="National Currency",IF(B.Premiums_Bkdn_DATA!L195=0,0,B.Premiums_Bkdn_DATA!L195),IF($C$3="Current Exchange rate",IF(B.Premiums_Bkdn_DATA!L195=0,0,B.Premiums_Bkdn_DATA!L195/ECO!V12),IF($C$3="Constant Exchange rate",IF(B.Premiums_Bkdn_DATA!L195=0,0,B.Premiums_Bkdn_DATA!L195/ECO!V47))))</f>
        <v>2.0451988955925964E-3</v>
      </c>
      <c r="N205" s="74">
        <f>IF($C$3="National Currency",IF(B.Premiums_Bkdn_DATA!M195=0,0,B.Premiums_Bkdn_DATA!M195),IF($C$3="Current Exchange rate",IF(B.Premiums_Bkdn_DATA!M195=0,0,B.Premiums_Bkdn_DATA!M195/ECO!W12),IF($C$3="Constant Exchange rate",IF(B.Premiums_Bkdn_DATA!M195=0,0,B.Premiums_Bkdn_DATA!M195/ECO!W47))))</f>
        <v>0</v>
      </c>
      <c r="O205" s="74">
        <f>IF($C$3="National Currency",IF(B.Premiums_Bkdn_DATA!N195=0,0,B.Premiums_Bkdn_DATA!N195),IF($C$3="Current Exchange rate",IF(B.Premiums_Bkdn_DATA!N195=0,0,B.Premiums_Bkdn_DATA!N195/ECO!X12),IF($C$3="Constant Exchange rate",IF(B.Premiums_Bkdn_DATA!N195=0,0,B.Premiums_Bkdn_DATA!N195/ECO!X47))))</f>
        <v>0</v>
      </c>
      <c r="P205" s="220">
        <f>IF($C$3="National Currency",IF(B.Premiums_Bkdn_DATA!O195=0,0,B.Premiums_Bkdn_DATA!O195),IF($C$3="Current Exchange rate",IF(B.Premiums_Bkdn_DATA!O195=0,0,B.Premiums_Bkdn_DATA!O195/ECO!Y12),IF($C$3="Constant Exchange rate",IF(B.Premiums_Bkdn_DATA!O195=0,0,B.Premiums_Bkdn_DATA!O195/ECO!Y47))))</f>
        <v>0</v>
      </c>
      <c r="Q205" s="48">
        <f t="shared" si="31"/>
        <v>0</v>
      </c>
      <c r="R205" s="48" t="str">
        <f t="shared" si="32"/>
        <v>-</v>
      </c>
      <c r="S205" s="48" t="str">
        <f t="shared" si="33"/>
        <v>-</v>
      </c>
    </row>
    <row r="206" spans="3:21" ht="15" x14ac:dyDescent="0.25">
      <c r="C206" s="256"/>
      <c r="D206" s="257"/>
      <c r="E206" s="45" t="s">
        <v>3</v>
      </c>
      <c r="F206" s="74">
        <f>IF($C$3="National Currency",IF(B.Premiums_Bkdn_DATA!E196=0,0,B.Premiums_Bkdn_DATA!E196),IF($C$3="Current Exchange rate",IF(B.Premiums_Bkdn_DATA!E196=0,0,B.Premiums_Bkdn_DATA!E196/ECO!O13),IF($C$3="Constant Exchange rate",IF(B.Premiums_Bkdn_DATA!E196=0,0,B.Premiums_Bkdn_DATA!E196/ECO!O48))))</f>
        <v>233.14204923486361</v>
      </c>
      <c r="G206" s="74">
        <f>IF($C$3="National Currency",IF(B.Premiums_Bkdn_DATA!F196=0,0,B.Premiums_Bkdn_DATA!F196),IF($C$3="Current Exchange rate",IF(B.Premiums_Bkdn_DATA!F196=0,0,B.Premiums_Bkdn_DATA!F196/ECO!P13),IF($C$3="Constant Exchange rate",IF(B.Premiums_Bkdn_DATA!F196=0,0,B.Premiums_Bkdn_DATA!F196/ECO!P48))))</f>
        <v>246.59597471723222</v>
      </c>
      <c r="H206" s="74">
        <f>IF($C$3="National Currency",IF(B.Premiums_Bkdn_DATA!G196=0,0,B.Premiums_Bkdn_DATA!G196),IF($C$3="Current Exchange rate",IF(B.Premiums_Bkdn_DATA!G196=0,0,B.Premiums_Bkdn_DATA!G196/ECO!Q13),IF($C$3="Constant Exchange rate",IF(B.Premiums_Bkdn_DATA!G196=0,0,B.Premiums_Bkdn_DATA!G196/ECO!Q48))))</f>
        <v>266.66583499667337</v>
      </c>
      <c r="I206" s="74">
        <f>IF($C$3="National Currency",IF(B.Premiums_Bkdn_DATA!H196=0,0,B.Premiums_Bkdn_DATA!H196),IF($C$3="Current Exchange rate",IF(B.Premiums_Bkdn_DATA!H196=0,0,B.Premiums_Bkdn_DATA!H196/ECO!R13),IF($C$3="Constant Exchange rate",IF(B.Premiums_Bkdn_DATA!H196=0,0,B.Premiums_Bkdn_DATA!H196/ECO!R48))))</f>
        <v>280.73685961410513</v>
      </c>
      <c r="J206" s="74">
        <f>IF($C$3="National Currency",IF(B.Premiums_Bkdn_DATA!I196=0,0,B.Premiums_Bkdn_DATA!I196),IF($C$3="Current Exchange rate",IF(B.Premiums_Bkdn_DATA!I196=0,0,B.Premiums_Bkdn_DATA!I196/ECO!S13),IF($C$3="Constant Exchange rate",IF(B.Premiums_Bkdn_DATA!I196=0,0,B.Premiums_Bkdn_DATA!I196/ECO!S48))))</f>
        <v>300.52328176979375</v>
      </c>
      <c r="K206" s="74">
        <f>IF($C$3="National Currency",IF(B.Premiums_Bkdn_DATA!J196=0,0,B.Premiums_Bkdn_DATA!J196),IF($C$3="Current Exchange rate",IF(B.Premiums_Bkdn_DATA!J196=0,0,B.Premiums_Bkdn_DATA!J196/ECO!T13),IF($C$3="Constant Exchange rate",IF(B.Premiums_Bkdn_DATA!J196=0,0,B.Premiums_Bkdn_DATA!J196/ECO!T48))))</f>
        <v>320.75345642049234</v>
      </c>
      <c r="L206" s="74">
        <f>IF($C$3="National Currency",IF(B.Premiums_Bkdn_DATA!K196=0,0,B.Premiums_Bkdn_DATA!K196),IF($C$3="Current Exchange rate",IF(B.Premiums_Bkdn_DATA!K196=0,0,B.Premiums_Bkdn_DATA!K196/ECO!U13),IF($C$3="Constant Exchange rate",IF(B.Premiums_Bkdn_DATA!K196=0,0,B.Premiums_Bkdn_DATA!K196/ECO!U48))))</f>
        <v>338.37123003992019</v>
      </c>
      <c r="M206" s="74">
        <f>IF($C$3="National Currency",IF(B.Premiums_Bkdn_DATA!L196=0,0,B.Premiums_Bkdn_DATA!L196),IF($C$3="Current Exchange rate",IF(B.Premiums_Bkdn_DATA!L196=0,0,B.Premiums_Bkdn_DATA!L196/ECO!V13),IF($C$3="Constant Exchange rate",IF(B.Premiums_Bkdn_DATA!L196=0,0,B.Premiums_Bkdn_DATA!L196/ECO!V48))))</f>
        <v>364.82381819693944</v>
      </c>
      <c r="N206" s="74">
        <f>IF($C$3="National Currency",IF(B.Premiums_Bkdn_DATA!M196=0,0,B.Premiums_Bkdn_DATA!M196),IF($C$3="Current Exchange rate",IF(B.Premiums_Bkdn_DATA!M196=0,0,B.Premiums_Bkdn_DATA!M196/ECO!W13),IF($C$3="Constant Exchange rate",IF(B.Premiums_Bkdn_DATA!M196=0,0,B.Premiums_Bkdn_DATA!M196/ECO!W48))))</f>
        <v>385.74470974717235</v>
      </c>
      <c r="O206" s="74">
        <f>IF($C$3="National Currency",IF(B.Premiums_Bkdn_DATA!N196=0,0,B.Premiums_Bkdn_DATA!N196),IF($C$3="Current Exchange rate",IF(B.Premiums_Bkdn_DATA!N196=0,0,B.Premiums_Bkdn_DATA!N196/ECO!X13),IF($C$3="Constant Exchange rate",IF(B.Premiums_Bkdn_DATA!N196=0,0,B.Premiums_Bkdn_DATA!N196/ECO!X48))))</f>
        <v>409.34236776447108</v>
      </c>
      <c r="P206" s="220">
        <f>IF($C$3="National Currency",IF(B.Premiums_Bkdn_DATA!O196=0,0,B.Premiums_Bkdn_DATA!O196),IF($C$3="Current Exchange rate",IF(B.Premiums_Bkdn_DATA!O196=0,0,B.Premiums_Bkdn_DATA!O196/ECO!Y13),IF($C$3="Constant Exchange rate",IF(B.Premiums_Bkdn_DATA!O196=0,0,B.Premiums_Bkdn_DATA!O196/ECO!Y48))))</f>
        <v>438.53875582168996</v>
      </c>
      <c r="Q206" s="48">
        <f t="shared" si="31"/>
        <v>5.4844693774851447E-2</v>
      </c>
      <c r="R206" s="48">
        <f t="shared" si="32"/>
        <v>6.1174288126375709E-2</v>
      </c>
      <c r="S206" s="48">
        <f t="shared" si="33"/>
        <v>0.75576378910569697</v>
      </c>
    </row>
    <row r="207" spans="3:21" ht="15" x14ac:dyDescent="0.25">
      <c r="C207" s="256"/>
      <c r="D207" s="257"/>
      <c r="E207" s="45" t="s">
        <v>4</v>
      </c>
      <c r="F207" s="74">
        <f>IF($C$3="National Currency",IF(B.Premiums_Bkdn_DATA!E197=0,0,B.Premiums_Bkdn_DATA!E197),IF($C$3="Current Exchange rate",IF(B.Premiums_Bkdn_DATA!E197=0,0,B.Premiums_Bkdn_DATA!E197/ECO!O14),IF($C$3="Constant Exchange rate",IF(B.Premiums_Bkdn_DATA!E197=0,0,B.Premiums_Bkdn_DATA!E197/ECO!O49))))</f>
        <v>0</v>
      </c>
      <c r="G207" s="74">
        <f>IF($C$3="National Currency",IF(B.Premiums_Bkdn_DATA!F197=0,0,B.Premiums_Bkdn_DATA!F197),IF($C$3="Current Exchange rate",IF(B.Premiums_Bkdn_DATA!F197=0,0,B.Premiums_Bkdn_DATA!F197/ECO!P14),IF($C$3="Constant Exchange rate",IF(B.Premiums_Bkdn_DATA!F197=0,0,B.Premiums_Bkdn_DATA!F197/ECO!P49))))</f>
        <v>0</v>
      </c>
      <c r="H207" s="74">
        <f>IF($C$3="National Currency",IF(B.Premiums_Bkdn_DATA!G197=0,0,B.Premiums_Bkdn_DATA!G197),IF($C$3="Current Exchange rate",IF(B.Premiums_Bkdn_DATA!G197=0,0,B.Premiums_Bkdn_DATA!G197/ECO!Q14),IF($C$3="Constant Exchange rate",IF(B.Premiums_Bkdn_DATA!G197=0,0,B.Premiums_Bkdn_DATA!G197/ECO!Q49))))</f>
        <v>0</v>
      </c>
      <c r="I207" s="74">
        <f>IF($C$3="National Currency",IF(B.Premiums_Bkdn_DATA!H197=0,0,B.Premiums_Bkdn_DATA!H197),IF($C$3="Current Exchange rate",IF(B.Premiums_Bkdn_DATA!H197=0,0,B.Premiums_Bkdn_DATA!H197/ECO!R14),IF($C$3="Constant Exchange rate",IF(B.Premiums_Bkdn_DATA!H197=0,0,B.Premiums_Bkdn_DATA!H197/ECO!R49))))</f>
        <v>0</v>
      </c>
      <c r="J207" s="74">
        <f>IF($C$3="National Currency",IF(B.Premiums_Bkdn_DATA!I197=0,0,B.Premiums_Bkdn_DATA!I197),IF($C$3="Current Exchange rate",IF(B.Premiums_Bkdn_DATA!I197=0,0,B.Premiums_Bkdn_DATA!I197/ECO!S14),IF($C$3="Constant Exchange rate",IF(B.Premiums_Bkdn_DATA!I197=0,0,B.Premiums_Bkdn_DATA!I197/ECO!S49))))</f>
        <v>0</v>
      </c>
      <c r="K207" s="74">
        <f>IF($C$3="National Currency",IF(B.Premiums_Bkdn_DATA!J197=0,0,B.Premiums_Bkdn_DATA!J197),IF($C$3="Current Exchange rate",IF(B.Premiums_Bkdn_DATA!J197=0,0,B.Premiums_Bkdn_DATA!J197/ECO!T14),IF($C$3="Constant Exchange rate",IF(B.Premiums_Bkdn_DATA!J197=0,0,B.Premiums_Bkdn_DATA!J197/ECO!T49))))</f>
        <v>0</v>
      </c>
      <c r="L207" s="74">
        <f>IF($C$3="National Currency",IF(B.Premiums_Bkdn_DATA!K197=0,0,B.Premiums_Bkdn_DATA!K197),IF($C$3="Current Exchange rate",IF(B.Premiums_Bkdn_DATA!K197=0,0,B.Premiums_Bkdn_DATA!K197/ECO!U14),IF($C$3="Constant Exchange rate",IF(B.Premiums_Bkdn_DATA!K197=0,0,B.Premiums_Bkdn_DATA!K197/ECO!U49))))</f>
        <v>0</v>
      </c>
      <c r="M207" s="74">
        <f>IF($C$3="National Currency",IF(B.Premiums_Bkdn_DATA!L197=0,0,B.Premiums_Bkdn_DATA!L197),IF($C$3="Current Exchange rate",IF(B.Premiums_Bkdn_DATA!L197=0,0,B.Premiums_Bkdn_DATA!L197/ECO!V14),IF($C$3="Constant Exchange rate",IF(B.Premiums_Bkdn_DATA!L197=0,0,B.Premiums_Bkdn_DATA!L197/ECO!V49))))</f>
        <v>0</v>
      </c>
      <c r="N207" s="74">
        <f>IF($C$3="National Currency",IF(B.Premiums_Bkdn_DATA!M197=0,0,B.Premiums_Bkdn_DATA!M197),IF($C$3="Current Exchange rate",IF(B.Premiums_Bkdn_DATA!M197=0,0,B.Premiums_Bkdn_DATA!M197/ECO!W14),IF($C$3="Constant Exchange rate",IF(B.Premiums_Bkdn_DATA!M197=0,0,B.Premiums_Bkdn_DATA!M197/ECO!W49))))</f>
        <v>0</v>
      </c>
      <c r="O207" s="74">
        <f>IF($C$3="National Currency",IF(B.Premiums_Bkdn_DATA!N197=0,0,B.Premiums_Bkdn_DATA!N197),IF($C$3="Current Exchange rate",IF(B.Premiums_Bkdn_DATA!N197=0,0,B.Premiums_Bkdn_DATA!N197/ECO!X14),IF($C$3="Constant Exchange rate",IF(B.Premiums_Bkdn_DATA!N197=0,0,B.Premiums_Bkdn_DATA!N197/ECO!X49))))</f>
        <v>0</v>
      </c>
      <c r="P207" s="220">
        <f>IF($C$3="National Currency",IF(B.Premiums_Bkdn_DATA!O197=0,0,B.Premiums_Bkdn_DATA!O197),IF($C$3="Current Exchange rate",IF(B.Premiums_Bkdn_DATA!O197=0,0,B.Premiums_Bkdn_DATA!O197/ECO!Y14),IF($C$3="Constant Exchange rate",IF(B.Premiums_Bkdn_DATA!O197=0,0,B.Premiums_Bkdn_DATA!O197/ECO!Y49))))</f>
        <v>0</v>
      </c>
      <c r="Q207" s="48">
        <f t="shared" si="31"/>
        <v>0</v>
      </c>
      <c r="R207" s="48" t="str">
        <f t="shared" si="32"/>
        <v>-</v>
      </c>
      <c r="S207" s="48" t="str">
        <f t="shared" si="33"/>
        <v>-</v>
      </c>
    </row>
    <row r="208" spans="3:21" ht="15" x14ac:dyDescent="0.25">
      <c r="C208" s="256"/>
      <c r="D208" s="257"/>
      <c r="E208" s="45" t="s">
        <v>5</v>
      </c>
      <c r="F208" s="74">
        <f>IF($C$3="National Currency",IF(B.Premiums_Bkdn_DATA!E198=0,0,B.Premiums_Bkdn_DATA!E198),IF($C$3="Current Exchange rate",IF(B.Premiums_Bkdn_DATA!E198=0,0,B.Premiums_Bkdn_DATA!E198/ECO!O15),IF($C$3="Constant Exchange rate",IF(B.Premiums_Bkdn_DATA!E198=0,0,B.Premiums_Bkdn_DATA!E198/ECO!O50))))</f>
        <v>7.4634937804218495</v>
      </c>
      <c r="G208" s="74">
        <f>IF($C$3="National Currency",IF(B.Premiums_Bkdn_DATA!F198=0,0,B.Premiums_Bkdn_DATA!F198),IF($C$3="Current Exchange rate",IF(B.Premiums_Bkdn_DATA!F198=0,0,B.Premiums_Bkdn_DATA!F198/ECO!P15),IF($C$3="Constant Exchange rate",IF(B.Premiums_Bkdn_DATA!F198=0,0,B.Premiums_Bkdn_DATA!F198/ECO!P50))))</f>
        <v>7.1750495763475755</v>
      </c>
      <c r="H208" s="74">
        <f>IF($C$3="National Currency",IF(B.Premiums_Bkdn_DATA!G198=0,0,B.Premiums_Bkdn_DATA!G198),IF($C$3="Current Exchange rate",IF(B.Premiums_Bkdn_DATA!G198=0,0,B.Premiums_Bkdn_DATA!G198/ECO!Q15),IF($C$3="Constant Exchange rate",IF(B.Premiums_Bkdn_DATA!G198=0,0,B.Premiums_Bkdn_DATA!G198/ECO!Q50))))</f>
        <v>7.96827113755183</v>
      </c>
      <c r="I208" s="74">
        <f>IF($C$3="National Currency",IF(B.Premiums_Bkdn_DATA!H198=0,0,B.Premiums_Bkdn_DATA!H198),IF($C$3="Current Exchange rate",IF(B.Premiums_Bkdn_DATA!H198=0,0,B.Premiums_Bkdn_DATA!H198/ECO!R15),IF($C$3="Constant Exchange rate",IF(B.Premiums_Bkdn_DATA!H198=0,0,B.Premiums_Bkdn_DATA!H198/ECO!R50))))</f>
        <v>8.8696592752839383</v>
      </c>
      <c r="J208" s="74">
        <f>IF($C$3="National Currency",IF(B.Premiums_Bkdn_DATA!I198=0,0,B.Premiums_Bkdn_DATA!I198),IF($C$3="Current Exchange rate",IF(B.Premiums_Bkdn_DATA!I198=0,0,B.Premiums_Bkdn_DATA!I198/ECO!S15),IF($C$3="Constant Exchange rate",IF(B.Premiums_Bkdn_DATA!I198=0,0,B.Premiums_Bkdn_DATA!I198/ECO!S50))))</f>
        <v>9.807102938525329</v>
      </c>
      <c r="K208" s="74">
        <f>IF($C$3="National Currency",IF(B.Premiums_Bkdn_DATA!J198=0,0,B.Premiums_Bkdn_DATA!J198),IF($C$3="Current Exchange rate",IF(B.Premiums_Bkdn_DATA!J198=0,0,B.Premiums_Bkdn_DATA!J198/ECO!T15),IF($C$3="Constant Exchange rate",IF(B.Premiums_Bkdn_DATA!J198=0,0,B.Premiums_Bkdn_DATA!J198/ECO!T50))))</f>
        <v>10.203713719127457</v>
      </c>
      <c r="L208" s="74">
        <f>IF($C$3="National Currency",IF(B.Premiums_Bkdn_DATA!K198=0,0,B.Premiums_Bkdn_DATA!K198),IF($C$3="Current Exchange rate",IF(B.Premiums_Bkdn_DATA!K198=0,0,B.Premiums_Bkdn_DATA!K198/ECO!U15),IF($C$3="Constant Exchange rate",IF(B.Premiums_Bkdn_DATA!K198=0,0,B.Premiums_Bkdn_DATA!K198/ECO!U50))))</f>
        <v>11.069046331350279</v>
      </c>
      <c r="M208" s="74">
        <f>IF($C$3="National Currency",IF(B.Premiums_Bkdn_DATA!L198=0,0,B.Premiums_Bkdn_DATA!L198),IF($C$3="Current Exchange rate",IF(B.Premiums_Bkdn_DATA!L198=0,0,B.Premiums_Bkdn_DATA!L198/ECO!V15),IF($C$3="Constant Exchange rate",IF(B.Premiums_Bkdn_DATA!L198=0,0,B.Premiums_Bkdn_DATA!L198/ECO!V50))))</f>
        <v>12.114656571119525</v>
      </c>
      <c r="N208" s="74">
        <f>IF($C$3="National Currency",IF(B.Premiums_Bkdn_DATA!M198=0,0,B.Premiums_Bkdn_DATA!M198),IF($C$3="Current Exchange rate",IF(B.Premiums_Bkdn_DATA!M198=0,0,B.Premiums_Bkdn_DATA!M198/ECO!W15),IF($C$3="Constant Exchange rate",IF(B.Premiums_Bkdn_DATA!M198=0,0,B.Premiums_Bkdn_DATA!M198/ECO!W50))))</f>
        <v>11.429601586443123</v>
      </c>
      <c r="O208" s="74">
        <f>IF($C$3="National Currency",IF(B.Premiums_Bkdn_DATA!N198=0,0,B.Premiums_Bkdn_DATA!N198),IF($C$3="Current Exchange rate",IF(B.Premiums_Bkdn_DATA!N198=0,0,B.Premiums_Bkdn_DATA!N198/ECO!X15),IF($C$3="Constant Exchange rate",IF(B.Premiums_Bkdn_DATA!N198=0,0,B.Premiums_Bkdn_DATA!N198/ECO!X50))))</f>
        <v>12.114656571119525</v>
      </c>
      <c r="P208" s="220">
        <f>IF($C$3="National Currency",IF(B.Premiums_Bkdn_DATA!O198=0,0,B.Premiums_Bkdn_DATA!O198),IF($C$3="Current Exchange rate",IF(B.Premiums_Bkdn_DATA!O198=0,0,B.Premiums_Bkdn_DATA!O198/ECO!Y15),IF($C$3="Constant Exchange rate",IF(B.Premiums_Bkdn_DATA!O198=0,0,B.Premiums_Bkdn_DATA!O198/ECO!Y50))))</f>
        <v>2.1272760050477735</v>
      </c>
      <c r="Q208" s="48">
        <f t="shared" si="31"/>
        <v>1.6231513817129267E-3</v>
      </c>
      <c r="R208" s="48">
        <f t="shared" si="32"/>
        <v>5.9936908517350229E-2</v>
      </c>
      <c r="S208" s="48">
        <f t="shared" si="33"/>
        <v>0.62318840579710155</v>
      </c>
    </row>
    <row r="209" spans="3:19" ht="15" x14ac:dyDescent="0.25">
      <c r="C209" s="256"/>
      <c r="D209" s="257"/>
      <c r="E209" s="45" t="s">
        <v>6</v>
      </c>
      <c r="F209" s="74">
        <f>IF($C$3="National Currency",IF(B.Premiums_Bkdn_DATA!E199=0,0,B.Premiums_Bkdn_DATA!E199),IF($C$3="Current Exchange rate",IF(B.Premiums_Bkdn_DATA!E199=0,0,B.Premiums_Bkdn_DATA!E199/ECO!O16),IF($C$3="Constant Exchange rate",IF(B.Premiums_Bkdn_DATA!E199=0,0,B.Premiums_Bkdn_DATA!E199/ECO!O51))))</f>
        <v>2924</v>
      </c>
      <c r="G209" s="74">
        <f>IF($C$3="National Currency",IF(B.Premiums_Bkdn_DATA!F199=0,0,B.Premiums_Bkdn_DATA!F199),IF($C$3="Current Exchange rate",IF(B.Premiums_Bkdn_DATA!F199=0,0,B.Premiums_Bkdn_DATA!F199/ECO!P16),IF($C$3="Constant Exchange rate",IF(B.Premiums_Bkdn_DATA!F199=0,0,B.Premiums_Bkdn_DATA!F199/ECO!P51))))</f>
        <v>3014</v>
      </c>
      <c r="H209" s="74">
        <f>IF($C$3="National Currency",IF(B.Premiums_Bkdn_DATA!G199=0,0,B.Premiums_Bkdn_DATA!G199),IF($C$3="Current Exchange rate",IF(B.Premiums_Bkdn_DATA!G199=0,0,B.Premiums_Bkdn_DATA!G199/ECO!Q16),IF($C$3="Constant Exchange rate",IF(B.Premiums_Bkdn_DATA!G199=0,0,B.Premiums_Bkdn_DATA!G199/ECO!Q51))))</f>
        <v>3066</v>
      </c>
      <c r="I209" s="74">
        <f>IF($C$3="National Currency",IF(B.Premiums_Bkdn_DATA!H199=0,0,B.Premiums_Bkdn_DATA!H199),IF($C$3="Current Exchange rate",IF(B.Premiums_Bkdn_DATA!H199=0,0,B.Premiums_Bkdn_DATA!H199/ECO!R16),IF($C$3="Constant Exchange rate",IF(B.Premiums_Bkdn_DATA!H199=0,0,B.Premiums_Bkdn_DATA!H199/ECO!R51))))</f>
        <v>3158</v>
      </c>
      <c r="J209" s="74">
        <f>IF($C$3="National Currency",IF(B.Premiums_Bkdn_DATA!I199=0,0,B.Premiums_Bkdn_DATA!I199),IF($C$3="Current Exchange rate",IF(B.Premiums_Bkdn_DATA!I199=0,0,B.Premiums_Bkdn_DATA!I199/ECO!S16),IF($C$3="Constant Exchange rate",IF(B.Premiums_Bkdn_DATA!I199=0,0,B.Premiums_Bkdn_DATA!I199/ECO!S51))))</f>
        <v>3204</v>
      </c>
      <c r="K209" s="74">
        <f>IF($C$3="National Currency",IF(B.Premiums_Bkdn_DATA!J199=0,0,B.Premiums_Bkdn_DATA!J199),IF($C$3="Current Exchange rate",IF(B.Premiums_Bkdn_DATA!J199=0,0,B.Premiums_Bkdn_DATA!J199/ECO!T16),IF($C$3="Constant Exchange rate",IF(B.Premiums_Bkdn_DATA!J199=0,0,B.Premiums_Bkdn_DATA!J199/ECO!T51))))</f>
        <v>3206</v>
      </c>
      <c r="L209" s="74">
        <f>IF($C$3="National Currency",IF(B.Premiums_Bkdn_DATA!K199=0,0,B.Premiums_Bkdn_DATA!K199),IF($C$3="Current Exchange rate",IF(B.Premiums_Bkdn_DATA!K199=0,0,B.Premiums_Bkdn_DATA!K199/ECO!U16),IF($C$3="Constant Exchange rate",IF(B.Premiums_Bkdn_DATA!K199=0,0,B.Premiums_Bkdn_DATA!K199/ECO!U51))))</f>
        <v>3248</v>
      </c>
      <c r="M209" s="74">
        <f>IF($C$3="National Currency",IF(B.Premiums_Bkdn_DATA!L199=0,0,B.Premiums_Bkdn_DATA!L199),IF($C$3="Current Exchange rate",IF(B.Premiums_Bkdn_DATA!L199=0,0,B.Premiums_Bkdn_DATA!L199/ECO!V16),IF($C$3="Constant Exchange rate",IF(B.Premiums_Bkdn_DATA!L199=0,0,B.Premiums_Bkdn_DATA!L199/ECO!V51))))</f>
        <v>3331</v>
      </c>
      <c r="N209" s="74">
        <f>IF($C$3="National Currency",IF(B.Premiums_Bkdn_DATA!M199=0,0,B.Premiums_Bkdn_DATA!M199),IF($C$3="Current Exchange rate",IF(B.Premiums_Bkdn_DATA!M199=0,0,B.Premiums_Bkdn_DATA!M199/ECO!W16),IF($C$3="Constant Exchange rate",IF(B.Premiums_Bkdn_DATA!M199=0,0,B.Premiums_Bkdn_DATA!M199/ECO!W51))))</f>
        <v>3343</v>
      </c>
      <c r="O209" s="74">
        <f>IF($C$3="National Currency",IF(B.Premiums_Bkdn_DATA!N199=0,0,B.Premiums_Bkdn_DATA!N199),IF($C$3="Current Exchange rate",IF(B.Premiums_Bkdn_DATA!N199=0,0,B.Premiums_Bkdn_DATA!N199/ECO!X16),IF($C$3="Constant Exchange rate",IF(B.Premiums_Bkdn_DATA!N199=0,0,B.Premiums_Bkdn_DATA!N199/ECO!X51))))</f>
        <v>3417</v>
      </c>
      <c r="P209" s="220">
        <f>IF($C$3="National Currency",IF(B.Premiums_Bkdn_DATA!O199=0,0,B.Premiums_Bkdn_DATA!O199),IF($C$3="Current Exchange rate",IF(B.Premiums_Bkdn_DATA!O199=0,0,B.Premiums_Bkdn_DATA!O199/ECO!Y16),IF($C$3="Constant Exchange rate",IF(B.Premiums_Bkdn_DATA!O199=0,0,B.Premiums_Bkdn_DATA!O199/ECO!Y51))))</f>
        <v>3486</v>
      </c>
      <c r="Q209" s="48">
        <f t="shared" si="31"/>
        <v>0.45781803543115474</v>
      </c>
      <c r="R209" s="48">
        <f t="shared" si="32"/>
        <v>2.2135806162129734E-2</v>
      </c>
      <c r="S209" s="48">
        <f t="shared" si="33"/>
        <v>0.16860465116279078</v>
      </c>
    </row>
    <row r="210" spans="3:19" ht="15" x14ac:dyDescent="0.25">
      <c r="C210" s="256"/>
      <c r="D210" s="257"/>
      <c r="E210" s="45" t="s">
        <v>7</v>
      </c>
      <c r="F210" s="74">
        <f>IF($C$3="National Currency",IF(B.Premiums_Bkdn_DATA!E200=0,0,B.Premiums_Bkdn_DATA!E200),IF($C$3="Current Exchange rate",IF(B.Premiums_Bkdn_DATA!E200=0,0,B.Premiums_Bkdn_DATA!E200/ECO!O17),IF($C$3="Constant Exchange rate",IF(B.Premiums_Bkdn_DATA!E200=0,0,B.Premiums_Bkdn_DATA!E200/ECO!O52))))</f>
        <v>1.8803809114474905</v>
      </c>
      <c r="G210" s="74">
        <f>IF($C$3="National Currency",IF(B.Premiums_Bkdn_DATA!F200=0,0,B.Premiums_Bkdn_DATA!F200),IF($C$3="Current Exchange rate",IF(B.Premiums_Bkdn_DATA!F200=0,0,B.Premiums_Bkdn_DATA!F200/ECO!P17),IF($C$3="Constant Exchange rate",IF(B.Premiums_Bkdn_DATA!F200=0,0,B.Premiums_Bkdn_DATA!F200/ECO!P52))))</f>
        <v>2.2833196781862384</v>
      </c>
      <c r="H210" s="74">
        <f>IF($C$3="National Currency",IF(B.Premiums_Bkdn_DATA!G200=0,0,B.Premiums_Bkdn_DATA!G200),IF($C$3="Current Exchange rate",IF(B.Premiums_Bkdn_DATA!G200=0,0,B.Premiums_Bkdn_DATA!G200/ECO!Q17),IF($C$3="Constant Exchange rate",IF(B.Premiums_Bkdn_DATA!G200=0,0,B.Premiums_Bkdn_DATA!G200/ECO!Q52))))</f>
        <v>2.5519455226787371</v>
      </c>
      <c r="I210" s="74">
        <f>IF($C$3="National Currency",IF(B.Premiums_Bkdn_DATA!H200=0,0,B.Premiums_Bkdn_DATA!H200),IF($C$3="Current Exchange rate",IF(B.Premiums_Bkdn_DATA!H200=0,0,B.Premiums_Bkdn_DATA!H200/ECO!R17),IF($C$3="Constant Exchange rate",IF(B.Premiums_Bkdn_DATA!H200=0,0,B.Premiums_Bkdn_DATA!H200/ECO!R52))))</f>
        <v>2.6862584449249862</v>
      </c>
      <c r="J210" s="74">
        <f>IF($C$3="National Currency",IF(B.Premiums_Bkdn_DATA!I200=0,0,B.Premiums_Bkdn_DATA!I200),IF($C$3="Current Exchange rate",IF(B.Premiums_Bkdn_DATA!I200=0,0,B.Premiums_Bkdn_DATA!I200/ECO!S17),IF($C$3="Constant Exchange rate",IF(B.Premiums_Bkdn_DATA!I200=0,0,B.Premiums_Bkdn_DATA!I200/ECO!S52))))</f>
        <v>2.6862584449249862</v>
      </c>
      <c r="K210" s="74">
        <f>IF($C$3="National Currency",IF(B.Premiums_Bkdn_DATA!J200=0,0,B.Premiums_Bkdn_DATA!J200),IF($C$3="Current Exchange rate",IF(B.Premiums_Bkdn_DATA!J200=0,0,B.Premiums_Bkdn_DATA!J200/ECO!T17),IF($C$3="Constant Exchange rate",IF(B.Premiums_Bkdn_DATA!J200=0,0,B.Premiums_Bkdn_DATA!J200/ECO!T52))))</f>
        <v>3.8725101742038603</v>
      </c>
      <c r="L210" s="74">
        <f>IF($C$3="National Currency",IF(B.Premiums_Bkdn_DATA!K200=0,0,B.Premiums_Bkdn_DATA!K200),IF($C$3="Current Exchange rate",IF(B.Premiums_Bkdn_DATA!K200=0,0,B.Premiums_Bkdn_DATA!K200/ECO!U17),IF($C$3="Constant Exchange rate",IF(B.Premiums_Bkdn_DATA!K200=0,0,B.Premiums_Bkdn_DATA!K200/ECO!U52))))</f>
        <v>6.7151088606234817</v>
      </c>
      <c r="M210" s="74">
        <f>IF($C$3="National Currency",IF(B.Premiums_Bkdn_DATA!L200=0,0,B.Premiums_Bkdn_DATA!L200),IF($C$3="Current Exchange rate",IF(B.Premiums_Bkdn_DATA!L200=0,0,B.Premiums_Bkdn_DATA!L200/ECO!V17),IF($C$3="Constant Exchange rate",IF(B.Premiums_Bkdn_DATA!L200=0,0,B.Premiums_Bkdn_DATA!L200/ECO!V52))))</f>
        <v>7.7901494902824604</v>
      </c>
      <c r="N210" s="74">
        <f>IF($C$3="National Currency",IF(B.Premiums_Bkdn_DATA!M200=0,0,B.Premiums_Bkdn_DATA!M200),IF($C$3="Current Exchange rate",IF(B.Premiums_Bkdn_DATA!M200=0,0,B.Premiums_Bkdn_DATA!M200/ECO!W17),IF($C$3="Constant Exchange rate",IF(B.Premiums_Bkdn_DATA!M200=0,0,B.Premiums_Bkdn_DATA!M200/ECO!W52))))</f>
        <v>25.611728204370547</v>
      </c>
      <c r="O210" s="74">
        <f>IF($C$3="National Currency",IF(B.Premiums_Bkdn_DATA!N200=0,0,B.Premiums_Bkdn_DATA!N200),IF($C$3="Current Exchange rate",IF(B.Premiums_Bkdn_DATA!N200=0,0,B.Premiums_Bkdn_DATA!N200/ECO!X17),IF($C$3="Constant Exchange rate",IF(B.Premiums_Bkdn_DATA!N200=0,0,B.Premiums_Bkdn_DATA!N200/ECO!X52))))</f>
        <v>25.611728204370547</v>
      </c>
      <c r="P210" s="220">
        <f>IF($C$3="National Currency",IF(B.Premiums_Bkdn_DATA!O200=0,0,B.Premiums_Bkdn_DATA!O200),IF($C$3="Current Exchange rate",IF(B.Premiums_Bkdn_DATA!O200=0,0,B.Premiums_Bkdn_DATA!O200/ECO!Y17),IF($C$3="Constant Exchange rate",IF(B.Premiums_Bkdn_DATA!O200=0,0,B.Premiums_Bkdn_DATA!O200/ECO!Y52))))</f>
        <v>25.746041126616795</v>
      </c>
      <c r="Q210" s="48">
        <f t="shared" si="31"/>
        <v>3.4315221218968743E-3</v>
      </c>
      <c r="R210" s="48">
        <f t="shared" si="32"/>
        <v>0</v>
      </c>
      <c r="S210" s="48">
        <f t="shared" si="33"/>
        <v>12.620500000000002</v>
      </c>
    </row>
    <row r="211" spans="3:19" ht="15" x14ac:dyDescent="0.25">
      <c r="C211" s="256"/>
      <c r="D211" s="257"/>
      <c r="E211" s="45" t="s">
        <v>8</v>
      </c>
      <c r="F211" s="74">
        <f>IF($C$3="National Currency",IF(B.Premiums_Bkdn_DATA!E201=0,0,B.Premiums_Bkdn_DATA!E201),IF($C$3="Current Exchange rate",IF(B.Premiums_Bkdn_DATA!E201=0,0,B.Premiums_Bkdn_DATA!E201/ECO!O18),IF($C$3="Constant Exchange rate",IF(B.Premiums_Bkdn_DATA!E201=0,0,B.Premiums_Bkdn_DATA!E201/ECO!O53))))</f>
        <v>0</v>
      </c>
      <c r="G211" s="74">
        <f>IF($C$3="National Currency",IF(B.Premiums_Bkdn_DATA!F201=0,0,B.Premiums_Bkdn_DATA!F201),IF($C$3="Current Exchange rate",IF(B.Premiums_Bkdn_DATA!F201=0,0,B.Premiums_Bkdn_DATA!F201/ECO!P18),IF($C$3="Constant Exchange rate",IF(B.Premiums_Bkdn_DATA!F201=0,0,B.Premiums_Bkdn_DATA!F201/ECO!P53))))</f>
        <v>0</v>
      </c>
      <c r="H211" s="74">
        <f>IF($C$3="National Currency",IF(B.Premiums_Bkdn_DATA!G201=0,0,B.Premiums_Bkdn_DATA!G201),IF($C$3="Current Exchange rate",IF(B.Premiums_Bkdn_DATA!G201=0,0,B.Premiums_Bkdn_DATA!G201/ECO!Q18),IF($C$3="Constant Exchange rate",IF(B.Premiums_Bkdn_DATA!G201=0,0,B.Premiums_Bkdn_DATA!G201/ECO!Q53))))</f>
        <v>0</v>
      </c>
      <c r="I211" s="74">
        <f>IF($C$3="National Currency",IF(B.Premiums_Bkdn_DATA!H201=0,0,B.Premiums_Bkdn_DATA!H201),IF($C$3="Current Exchange rate",IF(B.Premiums_Bkdn_DATA!H201=0,0,B.Premiums_Bkdn_DATA!H201/ECO!R18),IF($C$3="Constant Exchange rate",IF(B.Premiums_Bkdn_DATA!H201=0,0,B.Premiums_Bkdn_DATA!H201/ECO!R53))))</f>
        <v>1.0225863765929979E-2</v>
      </c>
      <c r="J211" s="74">
        <f>IF($C$3="National Currency",IF(B.Premiums_Bkdn_DATA!I201=0,0,B.Premiums_Bkdn_DATA!I201),IF($C$3="Current Exchange rate",IF(B.Premiums_Bkdn_DATA!I201=0,0,B.Premiums_Bkdn_DATA!I201/ECO!S18),IF($C$3="Constant Exchange rate",IF(B.Premiums_Bkdn_DATA!I201=0,0,B.Premiums_Bkdn_DATA!I201/ECO!S53))))</f>
        <v>3.4512290210013681E-2</v>
      </c>
      <c r="K211" s="74">
        <f>IF($C$3="National Currency",IF(B.Premiums_Bkdn_DATA!J201=0,0,B.Premiums_Bkdn_DATA!J201),IF($C$3="Current Exchange rate",IF(B.Premiums_Bkdn_DATA!J201=0,0,B.Premiums_Bkdn_DATA!J201/ECO!T18),IF($C$3="Constant Exchange rate",IF(B.Premiums_Bkdn_DATA!J201=0,0,B.Premiums_Bkdn_DATA!J201/ECO!T53))))</f>
        <v>0.16354990860634261</v>
      </c>
      <c r="L211" s="74">
        <f>IF($C$3="National Currency",IF(B.Premiums_Bkdn_DATA!K201=0,0,B.Premiums_Bkdn_DATA!K201),IF($C$3="Current Exchange rate",IF(B.Premiums_Bkdn_DATA!K201=0,0,B.Premiums_Bkdn_DATA!K201/ECO!U18),IF($C$3="Constant Exchange rate",IF(B.Premiums_Bkdn_DATA!K201=0,0,B.Premiums_Bkdn_DATA!K201/ECO!U53))))</f>
        <v>0.44565592524893588</v>
      </c>
      <c r="M211" s="74">
        <f>IF($C$3="National Currency",IF(B.Premiums_Bkdn_DATA!L201=0,0,B.Premiums_Bkdn_DATA!L201),IF($C$3="Current Exchange rate",IF(B.Premiums_Bkdn_DATA!L201=0,0,B.Premiums_Bkdn_DATA!L201/ECO!V18),IF($C$3="Constant Exchange rate",IF(B.Premiums_Bkdn_DATA!L201=0,0,B.Premiums_Bkdn_DATA!L201/ECO!V53))))</f>
        <v>0.79300000000000004</v>
      </c>
      <c r="N211" s="74">
        <f>IF($C$3="National Currency",IF(B.Premiums_Bkdn_DATA!M201=0,0,B.Premiums_Bkdn_DATA!M201),IF($C$3="Current Exchange rate",IF(B.Premiums_Bkdn_DATA!M201=0,0,B.Premiums_Bkdn_DATA!M201/ECO!W18),IF($C$3="Constant Exchange rate",IF(B.Premiums_Bkdn_DATA!M201=0,0,B.Premiums_Bkdn_DATA!M201/ECO!W53))))</f>
        <v>1.25</v>
      </c>
      <c r="O211" s="74">
        <f>IF($C$3="National Currency",IF(B.Premiums_Bkdn_DATA!N201=0,0,B.Premiums_Bkdn_DATA!N201),IF($C$3="Current Exchange rate",IF(B.Premiums_Bkdn_DATA!N201=0,0,B.Premiums_Bkdn_DATA!N201/ECO!X18),IF($C$3="Constant Exchange rate",IF(B.Premiums_Bkdn_DATA!N201=0,0,B.Premiums_Bkdn_DATA!N201/ECO!X53))))</f>
        <v>1.6</v>
      </c>
      <c r="P211" s="220">
        <f>IF($C$3="National Currency",IF(B.Premiums_Bkdn_DATA!O201=0,0,B.Premiums_Bkdn_DATA!O201),IF($C$3="Current Exchange rate",IF(B.Premiums_Bkdn_DATA!O201=0,0,B.Premiums_Bkdn_DATA!O201/ECO!Y18),IF($C$3="Constant Exchange rate",IF(B.Premiums_Bkdn_DATA!O201=0,0,B.Premiums_Bkdn_DATA!O201/ECO!Y53))))</f>
        <v>0</v>
      </c>
      <c r="Q211" s="48">
        <f t="shared" si="31"/>
        <v>2.1437192177051437E-4</v>
      </c>
      <c r="R211" s="48">
        <f t="shared" si="32"/>
        <v>0.28000000000000003</v>
      </c>
      <c r="S211" s="48" t="str">
        <f t="shared" si="33"/>
        <v>-</v>
      </c>
    </row>
    <row r="212" spans="3:19" ht="15" x14ac:dyDescent="0.25">
      <c r="C212" s="256"/>
      <c r="D212" s="257"/>
      <c r="E212" s="45" t="s">
        <v>9</v>
      </c>
      <c r="F212" s="74">
        <f>IF($C$3="National Currency",IF(B.Premiums_Bkdn_DATA!E202=0,0,B.Premiums_Bkdn_DATA!E202),IF($C$3="Current Exchange rate",IF(B.Premiums_Bkdn_DATA!E202=0,0,B.Premiums_Bkdn_DATA!E202/ECO!O19),IF($C$3="Constant Exchange rate",IF(B.Premiums_Bkdn_DATA!E202=0,0,B.Premiums_Bkdn_DATA!E202/ECO!O54))))</f>
        <v>92.005966999999998</v>
      </c>
      <c r="G212" s="74">
        <f>IF($C$3="National Currency",IF(B.Premiums_Bkdn_DATA!F202=0,0,B.Premiums_Bkdn_DATA!F202),IF($C$3="Current Exchange rate",IF(B.Premiums_Bkdn_DATA!F202=0,0,B.Premiums_Bkdn_DATA!F202/ECO!P19),IF($C$3="Constant Exchange rate",IF(B.Premiums_Bkdn_DATA!F202=0,0,B.Premiums_Bkdn_DATA!F202/ECO!P54))))</f>
        <v>98.756248999999997</v>
      </c>
      <c r="H212" s="74">
        <f>IF($C$3="National Currency",IF(B.Premiums_Bkdn_DATA!G202=0,0,B.Premiums_Bkdn_DATA!G202),IF($C$3="Current Exchange rate",IF(B.Premiums_Bkdn_DATA!G202=0,0,B.Premiums_Bkdn_DATA!G202/ECO!Q19),IF($C$3="Constant Exchange rate",IF(B.Premiums_Bkdn_DATA!G202=0,0,B.Premiums_Bkdn_DATA!G202/ECO!Q54))))</f>
        <v>133.52825420999997</v>
      </c>
      <c r="I212" s="74">
        <f>IF($C$3="National Currency",IF(B.Premiums_Bkdn_DATA!H202=0,0,B.Premiums_Bkdn_DATA!H202),IF($C$3="Current Exchange rate",IF(B.Premiums_Bkdn_DATA!H202=0,0,B.Premiums_Bkdn_DATA!H202/ECO!R19),IF($C$3="Constant Exchange rate",IF(B.Premiums_Bkdn_DATA!H202=0,0,B.Premiums_Bkdn_DATA!H202/ECO!R54))))</f>
        <v>139.91847219000002</v>
      </c>
      <c r="J212" s="74">
        <f>IF($C$3="National Currency",IF(B.Premiums_Bkdn_DATA!I202=0,0,B.Premiums_Bkdn_DATA!I202),IF($C$3="Current Exchange rate",IF(B.Premiums_Bkdn_DATA!I202=0,0,B.Premiums_Bkdn_DATA!I202/ECO!S19),IF($C$3="Constant Exchange rate",IF(B.Premiums_Bkdn_DATA!I202=0,0,B.Premiums_Bkdn_DATA!I202/ECO!S54))))</f>
        <v>138.2403893</v>
      </c>
      <c r="K212" s="74">
        <f>IF($C$3="National Currency",IF(B.Premiums_Bkdn_DATA!J202=0,0,B.Premiums_Bkdn_DATA!J202),IF($C$3="Current Exchange rate",IF(B.Premiums_Bkdn_DATA!J202=0,0,B.Premiums_Bkdn_DATA!J202/ECO!T19),IF($C$3="Constant Exchange rate",IF(B.Premiums_Bkdn_DATA!J202=0,0,B.Premiums_Bkdn_DATA!J202/ECO!T54))))</f>
        <v>125.02530401000004</v>
      </c>
      <c r="L212" s="74">
        <f>IF($C$3="National Currency",IF(B.Premiums_Bkdn_DATA!K202=0,0,B.Premiums_Bkdn_DATA!K202),IF($C$3="Current Exchange rate",IF(B.Premiums_Bkdn_DATA!K202=0,0,B.Premiums_Bkdn_DATA!K202/ECO!U19),IF($C$3="Constant Exchange rate",IF(B.Premiums_Bkdn_DATA!K202=0,0,B.Premiums_Bkdn_DATA!K202/ECO!U54))))</f>
        <v>124.61454610999996</v>
      </c>
      <c r="M212" s="74">
        <f>IF($C$3="National Currency",IF(B.Premiums_Bkdn_DATA!L202=0,0,B.Premiums_Bkdn_DATA!L202),IF($C$3="Current Exchange rate",IF(B.Premiums_Bkdn_DATA!L202=0,0,B.Premiums_Bkdn_DATA!L202/ECO!V19),IF($C$3="Constant Exchange rate",IF(B.Premiums_Bkdn_DATA!L202=0,0,B.Premiums_Bkdn_DATA!L202/ECO!V54))))</f>
        <v>122.69472322000003</v>
      </c>
      <c r="N212" s="74">
        <f>IF($C$3="National Currency",IF(B.Premiums_Bkdn_DATA!M202=0,0,B.Premiums_Bkdn_DATA!M202),IF($C$3="Current Exchange rate",IF(B.Premiums_Bkdn_DATA!M202=0,0,B.Premiums_Bkdn_DATA!M202/ECO!W19),IF($C$3="Constant Exchange rate",IF(B.Premiums_Bkdn_DATA!M202=0,0,B.Premiums_Bkdn_DATA!M202/ECO!W54))))</f>
        <v>123.99334909000001</v>
      </c>
      <c r="O212" s="74">
        <f>IF($C$3="National Currency",IF(B.Premiums_Bkdn_DATA!N202=0,0,B.Premiums_Bkdn_DATA!N202),IF($C$3="Current Exchange rate",IF(B.Premiums_Bkdn_DATA!N202=0,0,B.Premiums_Bkdn_DATA!N202/ECO!X19),IF($C$3="Constant Exchange rate",IF(B.Premiums_Bkdn_DATA!N202=0,0,B.Premiums_Bkdn_DATA!N202/ECO!X54))))</f>
        <v>76.144668444300009</v>
      </c>
      <c r="P212" s="220">
        <f>IF($C$3="National Currency",IF(B.Premiums_Bkdn_DATA!O202=0,0,B.Premiums_Bkdn_DATA!O202),IF($C$3="Current Exchange rate",IF(B.Premiums_Bkdn_DATA!O202=0,0,B.Premiums_Bkdn_DATA!O202/ECO!Y19),IF($C$3="Constant Exchange rate",IF(B.Premiums_Bkdn_DATA!O202=0,0,B.Premiums_Bkdn_DATA!O202/ECO!Y54))))</f>
        <v>81.368350543099993</v>
      </c>
      <c r="Q212" s="48">
        <f t="shared" si="31"/>
        <v>1.0202049316864522E-2</v>
      </c>
      <c r="R212" s="48">
        <f t="shared" si="32"/>
        <v>-0.38589715494311916</v>
      </c>
      <c r="S212" s="48">
        <f t="shared" si="33"/>
        <v>-0.17239423781829266</v>
      </c>
    </row>
    <row r="213" spans="3:19" ht="15" x14ac:dyDescent="0.25">
      <c r="C213" s="256"/>
      <c r="D213" s="257"/>
      <c r="E213" s="45" t="s">
        <v>10</v>
      </c>
      <c r="F213" s="74">
        <f>IF($C$3="National Currency",IF(B.Premiums_Bkdn_DATA!E203=0,0,B.Premiums_Bkdn_DATA!E203),IF($C$3="Current Exchange rate",IF(B.Premiums_Bkdn_DATA!E203=0,0,B.Premiums_Bkdn_DATA!E203/ECO!O20),IF($C$3="Constant Exchange rate",IF(B.Premiums_Bkdn_DATA!E203=0,0,B.Premiums_Bkdn_DATA!E203/ECO!O55))))</f>
        <v>40.235075849999994</v>
      </c>
      <c r="G213" s="74">
        <f>IF($C$3="National Currency",IF(B.Premiums_Bkdn_DATA!F203=0,0,B.Premiums_Bkdn_DATA!F203),IF($C$3="Current Exchange rate",IF(B.Premiums_Bkdn_DATA!F203=0,0,B.Premiums_Bkdn_DATA!F203/ECO!P20),IF($C$3="Constant Exchange rate",IF(B.Premiums_Bkdn_DATA!F203=0,0,B.Premiums_Bkdn_DATA!F203/ECO!P55))))</f>
        <v>43.977673879704255</v>
      </c>
      <c r="H213" s="74">
        <f>IF($C$3="National Currency",IF(B.Premiums_Bkdn_DATA!G203=0,0,B.Premiums_Bkdn_DATA!G203),IF($C$3="Current Exchange rate",IF(B.Premiums_Bkdn_DATA!G203=0,0,B.Premiums_Bkdn_DATA!G203/ECO!Q20),IF($C$3="Constant Exchange rate",IF(B.Premiums_Bkdn_DATA!G203=0,0,B.Premiums_Bkdn_DATA!G203/ECO!Q55))))</f>
        <v>46.903992580000008</v>
      </c>
      <c r="I213" s="74">
        <f>IF($C$3="National Currency",IF(B.Premiums_Bkdn_DATA!H203=0,0,B.Premiums_Bkdn_DATA!H203),IF($C$3="Current Exchange rate",IF(B.Premiums_Bkdn_DATA!H203=0,0,B.Premiums_Bkdn_DATA!H203/ECO!R20),IF($C$3="Constant Exchange rate",IF(B.Premiums_Bkdn_DATA!H203=0,0,B.Premiums_Bkdn_DATA!H203/ECO!R55))))</f>
        <v>50.615212842284365</v>
      </c>
      <c r="J213" s="74">
        <f>IF($C$3="National Currency",IF(B.Premiums_Bkdn_DATA!I203=0,0,B.Premiums_Bkdn_DATA!I203),IF($C$3="Current Exchange rate",IF(B.Premiums_Bkdn_DATA!I203=0,0,B.Premiums_Bkdn_DATA!I203/ECO!S20),IF($C$3="Constant Exchange rate",IF(B.Premiums_Bkdn_DATA!I203=0,0,B.Premiums_Bkdn_DATA!I203/ECO!S55))))</f>
        <v>55.115196951731214</v>
      </c>
      <c r="K213" s="74">
        <f>IF($C$3="National Currency",IF(B.Premiums_Bkdn_DATA!J203=0,0,B.Premiums_Bkdn_DATA!J203),IF($C$3="Current Exchange rate",IF(B.Premiums_Bkdn_DATA!J203=0,0,B.Premiums_Bkdn_DATA!J203/ECO!T20),IF($C$3="Constant Exchange rate",IF(B.Premiums_Bkdn_DATA!J203=0,0,B.Premiums_Bkdn_DATA!J203/ECO!T55))))</f>
        <v>58.586229303574079</v>
      </c>
      <c r="L213" s="74">
        <f>IF($C$3="National Currency",IF(B.Premiums_Bkdn_DATA!K203=0,0,B.Premiums_Bkdn_DATA!K203),IF($C$3="Current Exchange rate",IF(B.Premiums_Bkdn_DATA!K203=0,0,B.Premiums_Bkdn_DATA!K203/ECO!U20),IF($C$3="Constant Exchange rate",IF(B.Premiums_Bkdn_DATA!K203=0,0,B.Premiums_Bkdn_DATA!K203/ECO!U55))))</f>
        <v>66.460838760403959</v>
      </c>
      <c r="M213" s="74">
        <f>IF($C$3="National Currency",IF(B.Premiums_Bkdn_DATA!L203=0,0,B.Premiums_Bkdn_DATA!L203),IF($C$3="Current Exchange rate",IF(B.Premiums_Bkdn_DATA!L203=0,0,B.Premiums_Bkdn_DATA!L203/ECO!V20),IF($C$3="Constant Exchange rate",IF(B.Premiums_Bkdn_DATA!L203=0,0,B.Premiums_Bkdn_DATA!L203/ECO!V55))))</f>
        <v>71.8078469023541</v>
      </c>
      <c r="N213" s="74">
        <f>IF($C$3="National Currency",IF(B.Premiums_Bkdn_DATA!M203=0,0,B.Premiums_Bkdn_DATA!M203),IF($C$3="Current Exchange rate",IF(B.Premiums_Bkdn_DATA!M203=0,0,B.Premiums_Bkdn_DATA!M203/ECO!W20),IF($C$3="Constant Exchange rate",IF(B.Premiums_Bkdn_DATA!M203=0,0,B.Premiums_Bkdn_DATA!M203/ECO!W55))))</f>
        <v>76.819119279999995</v>
      </c>
      <c r="O213" s="74">
        <f>IF($C$3="National Currency",IF(B.Premiums_Bkdn_DATA!N203=0,0,B.Premiums_Bkdn_DATA!N203),IF($C$3="Current Exchange rate",IF(B.Premiums_Bkdn_DATA!N203=0,0,B.Premiums_Bkdn_DATA!N203/ECO!X20),IF($C$3="Constant Exchange rate",IF(B.Premiums_Bkdn_DATA!N203=0,0,B.Premiums_Bkdn_DATA!N203/ECO!X55))))</f>
        <v>83.339689416139734</v>
      </c>
      <c r="P213" s="220">
        <f>IF($C$3="National Currency",IF(B.Premiums_Bkdn_DATA!O203=0,0,B.Premiums_Bkdn_DATA!O203),IF($C$3="Current Exchange rate",IF(B.Premiums_Bkdn_DATA!O203=0,0,B.Premiums_Bkdn_DATA!O203/ECO!Y20),IF($C$3="Constant Exchange rate",IF(B.Premiums_Bkdn_DATA!O203=0,0,B.Premiums_Bkdn_DATA!O203/ECO!Y55))))</f>
        <v>87</v>
      </c>
      <c r="Q213" s="48">
        <f t="shared" si="31"/>
        <v>1.1166055862434795E-2</v>
      </c>
      <c r="R213" s="48">
        <f t="shared" si="32"/>
        <v>8.4882125664220931E-2</v>
      </c>
      <c r="S213" s="48">
        <f t="shared" si="33"/>
        <v>1.0713193067371773</v>
      </c>
    </row>
    <row r="214" spans="3:19" ht="15" x14ac:dyDescent="0.25">
      <c r="C214" s="256"/>
      <c r="D214" s="257"/>
      <c r="E214" s="45" t="s">
        <v>11</v>
      </c>
      <c r="F214" s="74">
        <f>IF($C$3="National Currency",IF(B.Premiums_Bkdn_DATA!E204=0,0,B.Premiums_Bkdn_DATA!E204),IF($C$3="Current Exchange rate",IF(B.Premiums_Bkdn_DATA!E204=0,0,B.Premiums_Bkdn_DATA!E204/ECO!O21),IF($C$3="Constant Exchange rate",IF(B.Premiums_Bkdn_DATA!E204=0,0,B.Premiums_Bkdn_DATA!E204/ECO!O56))))</f>
        <v>539</v>
      </c>
      <c r="G214" s="74">
        <f>IF($C$3="National Currency",IF(B.Premiums_Bkdn_DATA!F204=0,0,B.Premiums_Bkdn_DATA!F204),IF($C$3="Current Exchange rate",IF(B.Premiums_Bkdn_DATA!F204=0,0,B.Premiums_Bkdn_DATA!F204/ECO!P21),IF($C$3="Constant Exchange rate",IF(B.Premiums_Bkdn_DATA!F204=0,0,B.Premiums_Bkdn_DATA!F204/ECO!P56))))</f>
        <v>553</v>
      </c>
      <c r="H214" s="74">
        <f>IF($C$3="National Currency",IF(B.Premiums_Bkdn_DATA!G204=0,0,B.Premiums_Bkdn_DATA!G204),IF($C$3="Current Exchange rate",IF(B.Premiums_Bkdn_DATA!G204=0,0,B.Premiums_Bkdn_DATA!G204/ECO!Q21),IF($C$3="Constant Exchange rate",IF(B.Premiums_Bkdn_DATA!G204=0,0,B.Premiums_Bkdn_DATA!G204/ECO!Q56))))</f>
        <v>598</v>
      </c>
      <c r="I214" s="74">
        <f>IF($C$3="National Currency",IF(B.Premiums_Bkdn_DATA!H204=0,0,B.Premiums_Bkdn_DATA!H204),IF($C$3="Current Exchange rate",IF(B.Premiums_Bkdn_DATA!H204=0,0,B.Premiums_Bkdn_DATA!H204/ECO!R21),IF($C$3="Constant Exchange rate",IF(B.Premiums_Bkdn_DATA!H204=0,0,B.Premiums_Bkdn_DATA!H204/ECO!R56))))</f>
        <v>661</v>
      </c>
      <c r="J214" s="74">
        <f>IF($C$3="National Currency",IF(B.Premiums_Bkdn_DATA!I204=0,0,B.Premiums_Bkdn_DATA!I204),IF($C$3="Current Exchange rate",IF(B.Premiums_Bkdn_DATA!I204=0,0,B.Premiums_Bkdn_DATA!I204/ECO!S21),IF($C$3="Constant Exchange rate",IF(B.Premiums_Bkdn_DATA!I204=0,0,B.Premiums_Bkdn_DATA!I204/ECO!S56))))</f>
        <v>712</v>
      </c>
      <c r="K214" s="74">
        <f>IF($C$3="National Currency",IF(B.Premiums_Bkdn_DATA!J204=0,0,B.Premiums_Bkdn_DATA!J204),IF($C$3="Current Exchange rate",IF(B.Premiums_Bkdn_DATA!J204=0,0,B.Premiums_Bkdn_DATA!J204/ECO!T21),IF($C$3="Constant Exchange rate",IF(B.Premiums_Bkdn_DATA!J204=0,0,B.Premiums_Bkdn_DATA!J204/ECO!T56))))</f>
        <v>806</v>
      </c>
      <c r="L214" s="74">
        <f>IF($C$3="National Currency",IF(B.Premiums_Bkdn_DATA!K204=0,0,B.Premiums_Bkdn_DATA!K204),IF($C$3="Current Exchange rate",IF(B.Premiums_Bkdn_DATA!K204=0,0,B.Premiums_Bkdn_DATA!K204/ECO!U21),IF($C$3="Constant Exchange rate",IF(B.Premiums_Bkdn_DATA!K204=0,0,B.Premiums_Bkdn_DATA!K204/ECO!U56))))</f>
        <v>862</v>
      </c>
      <c r="M214" s="74">
        <f>IF($C$3="National Currency",IF(B.Premiums_Bkdn_DATA!L204=0,0,B.Premiums_Bkdn_DATA!L204),IF($C$3="Current Exchange rate",IF(B.Premiums_Bkdn_DATA!L204=0,0,B.Premiums_Bkdn_DATA!L204/ECO!V21),IF($C$3="Constant Exchange rate",IF(B.Premiums_Bkdn_DATA!L204=0,0,B.Premiums_Bkdn_DATA!L204/ECO!V56))))</f>
        <v>911</v>
      </c>
      <c r="N214" s="74">
        <f>IF($C$3="National Currency",IF(B.Premiums_Bkdn_DATA!M204=0,0,B.Premiums_Bkdn_DATA!M204),IF($C$3="Current Exchange rate",IF(B.Premiums_Bkdn_DATA!M204=0,0,B.Premiums_Bkdn_DATA!M204/ECO!W21),IF($C$3="Constant Exchange rate",IF(B.Premiums_Bkdn_DATA!M204=0,0,B.Premiums_Bkdn_DATA!M204/ECO!W56))))</f>
        <v>971</v>
      </c>
      <c r="O214" s="74">
        <f>IF($C$3="National Currency",IF(B.Premiums_Bkdn_DATA!N204=0,0,B.Premiums_Bkdn_DATA!N204),IF($C$3="Current Exchange rate",IF(B.Premiums_Bkdn_DATA!N204=0,0,B.Premiums_Bkdn_DATA!N204/ECO!X21),IF($C$3="Constant Exchange rate",IF(B.Premiums_Bkdn_DATA!N204=0,0,B.Premiums_Bkdn_DATA!N204/ECO!X56))))</f>
        <v>1005</v>
      </c>
      <c r="P214" s="220">
        <f>IF($C$3="National Currency",IF(B.Premiums_Bkdn_DATA!O204=0,0,B.Premiums_Bkdn_DATA!O204),IF($C$3="Current Exchange rate",IF(B.Premiums_Bkdn_DATA!O204=0,0,B.Premiums_Bkdn_DATA!O204/ECO!Y21),IF($C$3="Constant Exchange rate",IF(B.Premiums_Bkdn_DATA!O204=0,0,B.Premiums_Bkdn_DATA!O204/ECO!Y56))))</f>
        <v>0</v>
      </c>
      <c r="Q214" s="48">
        <f t="shared" si="31"/>
        <v>0.13465236336210434</v>
      </c>
      <c r="R214" s="48">
        <f t="shared" si="32"/>
        <v>3.501544799176104E-2</v>
      </c>
      <c r="S214" s="48">
        <f t="shared" si="33"/>
        <v>0.86456400742115025</v>
      </c>
    </row>
    <row r="215" spans="3:19" ht="15" x14ac:dyDescent="0.25">
      <c r="C215" s="256"/>
      <c r="D215" s="257"/>
      <c r="E215" s="45" t="s">
        <v>12</v>
      </c>
      <c r="F215" s="74">
        <f>IF($C$3="National Currency",IF(B.Premiums_Bkdn_DATA!E205=0,0,B.Premiums_Bkdn_DATA!E205),IF($C$3="Current Exchange rate",IF(B.Premiums_Bkdn_DATA!E205=0,0,B.Premiums_Bkdn_DATA!E205/ECO!O22),IF($C$3="Constant Exchange rate",IF(B.Premiums_Bkdn_DATA!E205=0,0,B.Premiums_Bkdn_DATA!E205/ECO!O57))))</f>
        <v>30</v>
      </c>
      <c r="G215" s="74">
        <f>IF($C$3="National Currency",IF(B.Premiums_Bkdn_DATA!F205=0,0,B.Premiums_Bkdn_DATA!F205),IF($C$3="Current Exchange rate",IF(B.Premiums_Bkdn_DATA!F205=0,0,B.Premiums_Bkdn_DATA!F205/ECO!P22),IF($C$3="Constant Exchange rate",IF(B.Premiums_Bkdn_DATA!F205=0,0,B.Premiums_Bkdn_DATA!F205/ECO!P57))))</f>
        <v>37</v>
      </c>
      <c r="H215" s="74">
        <f>IF($C$3="National Currency",IF(B.Premiums_Bkdn_DATA!G205=0,0,B.Premiums_Bkdn_DATA!G205),IF($C$3="Current Exchange rate",IF(B.Premiums_Bkdn_DATA!G205=0,0,B.Premiums_Bkdn_DATA!G205/ECO!Q22),IF($C$3="Constant Exchange rate",IF(B.Premiums_Bkdn_DATA!G205=0,0,B.Premiums_Bkdn_DATA!G205/ECO!Q57))))</f>
        <v>39</v>
      </c>
      <c r="I215" s="74">
        <f>IF($C$3="National Currency",IF(B.Premiums_Bkdn_DATA!H205=0,0,B.Premiums_Bkdn_DATA!H205),IF($C$3="Current Exchange rate",IF(B.Premiums_Bkdn_DATA!H205=0,0,B.Premiums_Bkdn_DATA!H205/ECO!R22),IF($C$3="Constant Exchange rate",IF(B.Premiums_Bkdn_DATA!H205=0,0,B.Premiums_Bkdn_DATA!H205/ECO!R57))))</f>
        <v>51</v>
      </c>
      <c r="J215" s="74">
        <f>IF($C$3="National Currency",IF(B.Premiums_Bkdn_DATA!I205=0,0,B.Premiums_Bkdn_DATA!I205),IF($C$3="Current Exchange rate",IF(B.Premiums_Bkdn_DATA!I205=0,0,B.Premiums_Bkdn_DATA!I205/ECO!S22),IF($C$3="Constant Exchange rate",IF(B.Premiums_Bkdn_DATA!I205=0,0,B.Premiums_Bkdn_DATA!I205/ECO!S57))))</f>
        <v>57</v>
      </c>
      <c r="K215" s="74">
        <f>IF($C$3="National Currency",IF(B.Premiums_Bkdn_DATA!J205=0,0,B.Premiums_Bkdn_DATA!J205),IF($C$3="Current Exchange rate",IF(B.Premiums_Bkdn_DATA!J205=0,0,B.Premiums_Bkdn_DATA!J205/ECO!T22),IF($C$3="Constant Exchange rate",IF(B.Premiums_Bkdn_DATA!J205=0,0,B.Premiums_Bkdn_DATA!J205/ECO!T57))))</f>
        <v>55</v>
      </c>
      <c r="L215" s="74">
        <f>IF($C$3="National Currency",IF(B.Premiums_Bkdn_DATA!K205=0,0,B.Premiums_Bkdn_DATA!K205),IF($C$3="Current Exchange rate",IF(B.Premiums_Bkdn_DATA!K205=0,0,B.Premiums_Bkdn_DATA!K205/ECO!U22),IF($C$3="Constant Exchange rate",IF(B.Premiums_Bkdn_DATA!K205=0,0,B.Premiums_Bkdn_DATA!K205/ECO!U57))))</f>
        <v>55</v>
      </c>
      <c r="M215" s="74">
        <f>IF($C$3="National Currency",IF(B.Premiums_Bkdn_DATA!L205=0,0,B.Premiums_Bkdn_DATA!L205),IF($C$3="Current Exchange rate",IF(B.Premiums_Bkdn_DATA!L205=0,0,B.Premiums_Bkdn_DATA!L205/ECO!V22),IF($C$3="Constant Exchange rate",IF(B.Premiums_Bkdn_DATA!L205=0,0,B.Premiums_Bkdn_DATA!L205/ECO!V57))))</f>
        <v>48</v>
      </c>
      <c r="N215" s="74">
        <f>IF($C$3="National Currency",IF(B.Premiums_Bkdn_DATA!M205=0,0,B.Premiums_Bkdn_DATA!M205),IF($C$3="Current Exchange rate",IF(B.Premiums_Bkdn_DATA!M205=0,0,B.Premiums_Bkdn_DATA!M205/ECO!W22),IF($C$3="Constant Exchange rate",IF(B.Premiums_Bkdn_DATA!M205=0,0,B.Premiums_Bkdn_DATA!M205/ECO!W57))))</f>
        <v>41</v>
      </c>
      <c r="O215" s="74">
        <f>IF($C$3="National Currency",IF(B.Premiums_Bkdn_DATA!N205=0,0,B.Premiums_Bkdn_DATA!N205),IF($C$3="Current Exchange rate",IF(B.Premiums_Bkdn_DATA!N205=0,0,B.Premiums_Bkdn_DATA!N205/ECO!X22),IF($C$3="Constant Exchange rate",IF(B.Premiums_Bkdn_DATA!N205=0,0,B.Premiums_Bkdn_DATA!N205/ECO!X57))))</f>
        <v>38</v>
      </c>
      <c r="P215" s="220">
        <f>IF($C$3="National Currency",IF(B.Premiums_Bkdn_DATA!O205=0,0,B.Premiums_Bkdn_DATA!O205),IF($C$3="Current Exchange rate",IF(B.Premiums_Bkdn_DATA!O205=0,0,B.Premiums_Bkdn_DATA!O205/ECO!Y22),IF($C$3="Constant Exchange rate",IF(B.Premiums_Bkdn_DATA!O205=0,0,B.Premiums_Bkdn_DATA!O205/ECO!Y57))))</f>
        <v>0</v>
      </c>
      <c r="Q215" s="48">
        <f t="shared" si="31"/>
        <v>5.0913331420497166E-3</v>
      </c>
      <c r="R215" s="48">
        <f t="shared" si="32"/>
        <v>-7.3170731707317027E-2</v>
      </c>
      <c r="S215" s="48">
        <f t="shared" si="33"/>
        <v>0.26666666666666661</v>
      </c>
    </row>
    <row r="216" spans="3:19" ht="15" x14ac:dyDescent="0.25">
      <c r="C216" s="256"/>
      <c r="D216" s="257"/>
      <c r="E216" s="45" t="s">
        <v>13</v>
      </c>
      <c r="F216" s="74">
        <f>IF($C$3="National Currency",IF(B.Premiums_Bkdn_DATA!E206=0,0,B.Premiums_Bkdn_DATA!E206),IF($C$3="Current Exchange rate",IF(B.Premiums_Bkdn_DATA!E206=0,0,B.Premiums_Bkdn_DATA!E206/ECO!O23),IF($C$3="Constant Exchange rate",IF(B.Premiums_Bkdn_DATA!E206=0,0,B.Premiums_Bkdn_DATA!E206/ECO!O58))))</f>
        <v>0.26116479498563594</v>
      </c>
      <c r="G216" s="74">
        <f>IF($C$3="National Currency",IF(B.Premiums_Bkdn_DATA!F206=0,0,B.Premiums_Bkdn_DATA!F206),IF($C$3="Current Exchange rate",IF(B.Premiums_Bkdn_DATA!F206=0,0,B.Premiums_Bkdn_DATA!F206/ECO!P23),IF($C$3="Constant Exchange rate",IF(B.Premiums_Bkdn_DATA!F206=0,0,B.Premiums_Bkdn_DATA!F206/ECO!P58))))</f>
        <v>0.39174719247845391</v>
      </c>
      <c r="H216" s="74">
        <f>IF($C$3="National Currency",IF(B.Premiums_Bkdn_DATA!G206=0,0,B.Premiums_Bkdn_DATA!G206),IF($C$3="Current Exchange rate",IF(B.Premiums_Bkdn_DATA!G206=0,0,B.Premiums_Bkdn_DATA!G206/ECO!Q23),IF($C$3="Constant Exchange rate",IF(B.Premiums_Bkdn_DATA!G206=0,0,B.Premiums_Bkdn_DATA!G206/ECO!Q58))))</f>
        <v>0.26116479498563594</v>
      </c>
      <c r="I216" s="74">
        <f>IF($C$3="National Currency",IF(B.Premiums_Bkdn_DATA!H206=0,0,B.Premiums_Bkdn_DATA!H206),IF($C$3="Current Exchange rate",IF(B.Premiums_Bkdn_DATA!H206=0,0,B.Premiums_Bkdn_DATA!H206/ECO!R23),IF($C$3="Constant Exchange rate",IF(B.Premiums_Bkdn_DATA!H206=0,0,B.Premiums_Bkdn_DATA!H206/ECO!R58))))</f>
        <v>0.39174719247845391</v>
      </c>
      <c r="J216" s="74">
        <f>IF($C$3="National Currency",IF(B.Premiums_Bkdn_DATA!I206=0,0,B.Premiums_Bkdn_DATA!I206),IF($C$3="Current Exchange rate",IF(B.Premiums_Bkdn_DATA!I206=0,0,B.Premiums_Bkdn_DATA!I206/ECO!S23),IF($C$3="Constant Exchange rate",IF(B.Premiums_Bkdn_DATA!I206=0,0,B.Premiums_Bkdn_DATA!I206/ECO!S58))))</f>
        <v>0.52232958997127188</v>
      </c>
      <c r="K216" s="74">
        <f>IF($C$3="National Currency",IF(B.Premiums_Bkdn_DATA!J206=0,0,B.Premiums_Bkdn_DATA!J206),IF($C$3="Current Exchange rate",IF(B.Premiums_Bkdn_DATA!J206=0,0,B.Premiums_Bkdn_DATA!J206/ECO!T23),IF($C$3="Constant Exchange rate",IF(B.Premiums_Bkdn_DATA!J206=0,0,B.Premiums_Bkdn_DATA!J206/ECO!T58))))</f>
        <v>0.52232958997127188</v>
      </c>
      <c r="L216" s="74">
        <f>IF($C$3="National Currency",IF(B.Premiums_Bkdn_DATA!K206=0,0,B.Premiums_Bkdn_DATA!K206),IF($C$3="Current Exchange rate",IF(B.Premiums_Bkdn_DATA!K206=0,0,B.Premiums_Bkdn_DATA!K206/ECO!U23),IF($C$3="Constant Exchange rate",IF(B.Premiums_Bkdn_DATA!K206=0,0,B.Premiums_Bkdn_DATA!K206/ECO!U58))))</f>
        <v>0.26116479498563594</v>
      </c>
      <c r="M216" s="74">
        <f>IF($C$3="National Currency",IF(B.Premiums_Bkdn_DATA!L206=0,0,B.Premiums_Bkdn_DATA!L206),IF($C$3="Current Exchange rate",IF(B.Premiums_Bkdn_DATA!L206=0,0,B.Premiums_Bkdn_DATA!L206/ECO!V23),IF($C$3="Constant Exchange rate",IF(B.Premiums_Bkdn_DATA!L206=0,0,B.Premiums_Bkdn_DATA!L206/ECO!V58))))</f>
        <v>0.26116479498563594</v>
      </c>
      <c r="N216" s="74">
        <f>IF($C$3="National Currency",IF(B.Premiums_Bkdn_DATA!M206=0,0,B.Premiums_Bkdn_DATA!M206),IF($C$3="Current Exchange rate",IF(B.Premiums_Bkdn_DATA!M206=0,0,B.Premiums_Bkdn_DATA!M206/ECO!W23),IF($C$3="Constant Exchange rate",IF(B.Premiums_Bkdn_DATA!M206=0,0,B.Premiums_Bkdn_DATA!M206/ECO!W58))))</f>
        <v>0.26116479498563594</v>
      </c>
      <c r="O216" s="74">
        <f>IF($C$3="National Currency",IF(B.Premiums_Bkdn_DATA!N206=0,0,B.Premiums_Bkdn_DATA!N206),IF($C$3="Current Exchange rate",IF(B.Premiums_Bkdn_DATA!N206=0,0,B.Premiums_Bkdn_DATA!N206/ECO!X23),IF($C$3="Constant Exchange rate",IF(B.Premiums_Bkdn_DATA!N206=0,0,B.Premiums_Bkdn_DATA!N206/ECO!X58))))</f>
        <v>0.26116479498563594</v>
      </c>
      <c r="P216" s="220">
        <f>IF($C$3="National Currency",IF(B.Premiums_Bkdn_DATA!O206=0,0,B.Premiums_Bkdn_DATA!O206),IF($C$3="Current Exchange rate",IF(B.Premiums_Bkdn_DATA!O206=0,0,B.Premiums_Bkdn_DATA!O206/ECO!Y23),IF($C$3="Constant Exchange rate",IF(B.Premiums_Bkdn_DATA!O206=0,0,B.Premiums_Bkdn_DATA!O206/ECO!Y58))))</f>
        <v>0</v>
      </c>
      <c r="Q216" s="48">
        <f t="shared" si="31"/>
        <v>3.4991499374920732E-5</v>
      </c>
      <c r="R216" s="48">
        <f t="shared" si="32"/>
        <v>0</v>
      </c>
      <c r="S216" s="48">
        <f t="shared" si="33"/>
        <v>0</v>
      </c>
    </row>
    <row r="217" spans="3:19" ht="15" x14ac:dyDescent="0.25">
      <c r="C217" s="256"/>
      <c r="D217" s="257"/>
      <c r="E217" s="45" t="s">
        <v>14</v>
      </c>
      <c r="F217" s="74">
        <f>IF($C$3="National Currency",IF(B.Premiums_Bkdn_DATA!E207=0,0,B.Premiums_Bkdn_DATA!E207),IF($C$3="Current Exchange rate",IF(B.Premiums_Bkdn_DATA!E207=0,0,B.Premiums_Bkdn_DATA!E207/ECO!O24),IF($C$3="Constant Exchange rate",IF(B.Premiums_Bkdn_DATA!E207=0,0,B.Premiums_Bkdn_DATA!E207/ECO!O59))))</f>
        <v>1.4451416619129112</v>
      </c>
      <c r="G217" s="74">
        <f>IF($C$3="National Currency",IF(B.Premiums_Bkdn_DATA!F207=0,0,B.Premiums_Bkdn_DATA!F207),IF($C$3="Current Exchange rate",IF(B.Premiums_Bkdn_DATA!F207=0,0,B.Premiums_Bkdn_DATA!F207/ECO!P24),IF($C$3="Constant Exchange rate",IF(B.Premiums_Bkdn_DATA!F207=0,0,B.Premiums_Bkdn_DATA!F207/ECO!P59))))</f>
        <v>1.9236863789060024</v>
      </c>
      <c r="H217" s="74">
        <f>IF($C$3="National Currency",IF(B.Premiums_Bkdn_DATA!G207=0,0,B.Premiums_Bkdn_DATA!G207),IF($C$3="Current Exchange rate",IF(B.Premiums_Bkdn_DATA!G207=0,0,B.Premiums_Bkdn_DATA!G207/ECO!Q24),IF($C$3="Constant Exchange rate",IF(B.Premiums_Bkdn_DATA!G207=0,0,B.Premiums_Bkdn_DATA!G207/ECO!Q59))))</f>
        <v>2.3768777334093931</v>
      </c>
      <c r="I217" s="74">
        <f>IF($C$3="National Currency",IF(B.Premiums_Bkdn_DATA!H207=0,0,B.Premiums_Bkdn_DATA!H207),IF($C$3="Current Exchange rate",IF(B.Premiums_Bkdn_DATA!H207=0,0,B.Premiums_Bkdn_DATA!H207/ECO!R24),IF($C$3="Constant Exchange rate",IF(B.Premiums_Bkdn_DATA!H207=0,0,B.Premiums_Bkdn_DATA!H207/ECO!R59))))</f>
        <v>3.2959371236610253</v>
      </c>
      <c r="J217" s="74">
        <f>IF($C$3="National Currency",IF(B.Premiums_Bkdn_DATA!I207=0,0,B.Premiums_Bkdn_DATA!I207),IF($C$3="Current Exchange rate",IF(B.Premiums_Bkdn_DATA!I207=0,0,B.Premiums_Bkdn_DATA!I207/ECO!S24),IF($C$3="Constant Exchange rate",IF(B.Premiums_Bkdn_DATA!I207=0,0,B.Premiums_Bkdn_DATA!I207/ECO!S59))))</f>
        <v>0.52608227166127908</v>
      </c>
      <c r="K217" s="74">
        <f>IF($C$3="National Currency",IF(B.Premiums_Bkdn_DATA!J207=0,0,B.Premiums_Bkdn_DATA!J207),IF($C$3="Current Exchange rate",IF(B.Premiums_Bkdn_DATA!J207=0,0,B.Premiums_Bkdn_DATA!J207/ECO!T24),IF($C$3="Constant Exchange rate",IF(B.Premiums_Bkdn_DATA!J207=0,0,B.Premiums_Bkdn_DATA!J207/ECO!T59))))</f>
        <v>0.59897318881916706</v>
      </c>
      <c r="L217" s="74">
        <f>IF($C$3="National Currency",IF(B.Premiums_Bkdn_DATA!K207=0,0,B.Premiums_Bkdn_DATA!K207),IF($C$3="Current Exchange rate",IF(B.Premiums_Bkdn_DATA!K207=0,0,B.Premiums_Bkdn_DATA!K207/ECO!U24),IF($C$3="Constant Exchange rate",IF(B.Premiums_Bkdn_DATA!K207=0,0,B.Premiums_Bkdn_DATA!K207/ECO!U59))))</f>
        <v>1.0268111808328579</v>
      </c>
      <c r="M217" s="74">
        <f>IF($C$3="National Currency",IF(B.Premiums_Bkdn_DATA!L207=0,0,B.Premiums_Bkdn_DATA!L207),IF($C$3="Current Exchange rate",IF(B.Premiums_Bkdn_DATA!L207=0,0,B.Premiums_Bkdn_DATA!L207/ECO!V24),IF($C$3="Constant Exchange rate",IF(B.Premiums_Bkdn_DATA!L207=0,0,B.Premiums_Bkdn_DATA!L207/ECO!V59))))</f>
        <v>0.97610445585345751</v>
      </c>
      <c r="N217" s="74">
        <f>IF($C$3="National Currency",IF(B.Premiums_Bkdn_DATA!M207=0,0,B.Premiums_Bkdn_DATA!M207),IF($C$3="Current Exchange rate",IF(B.Premiums_Bkdn_DATA!M207=0,0,B.Premiums_Bkdn_DATA!M207/ECO!W24),IF($C$3="Constant Exchange rate",IF(B.Premiums_Bkdn_DATA!M207=0,0,B.Premiums_Bkdn_DATA!M207/ECO!W59))))</f>
        <v>1.5497242821829245</v>
      </c>
      <c r="O217" s="74">
        <f>IF($C$3="National Currency",IF(B.Premiums_Bkdn_DATA!N207=0,0,B.Premiums_Bkdn_DATA!N207),IF($C$3="Current Exchange rate",IF(B.Premiums_Bkdn_DATA!N207=0,0,B.Premiums_Bkdn_DATA!N207/ECO!X24),IF($C$3="Constant Exchange rate",IF(B.Premiums_Bkdn_DATA!N207=0,0,B.Premiums_Bkdn_DATA!N207/ECO!X59))))</f>
        <v>1.5972618368511122</v>
      </c>
      <c r="P217" s="220">
        <f>IF($C$3="National Currency",IF(B.Premiums_Bkdn_DATA!O207=0,0,B.Premiums_Bkdn_DATA!O207),IF($C$3="Current Exchange rate",IF(B.Premiums_Bkdn_DATA!O207=0,0,B.Premiums_Bkdn_DATA!O207/ECO!Y24),IF($C$3="Constant Exchange rate",IF(B.Premiums_Bkdn_DATA!O207=0,0,B.Premiums_Bkdn_DATA!O207/ECO!Y59))))</f>
        <v>0</v>
      </c>
      <c r="Q217" s="48">
        <f t="shared" si="31"/>
        <v>2.1400505596029669E-4</v>
      </c>
      <c r="R217" s="48">
        <f t="shared" si="32"/>
        <v>3.0674846625766916E-2</v>
      </c>
      <c r="S217" s="48">
        <f t="shared" si="33"/>
        <v>0.10526315789473673</v>
      </c>
    </row>
    <row r="218" spans="3:19" ht="15" x14ac:dyDescent="0.25">
      <c r="C218" s="256"/>
      <c r="D218" s="257"/>
      <c r="E218" s="45" t="s">
        <v>15</v>
      </c>
      <c r="F218" s="74">
        <f>IF($C$3="National Currency",IF(B.Premiums_Bkdn_DATA!E208=0,0,B.Premiums_Bkdn_DATA!E208),IF($C$3="Current Exchange rate",IF(B.Premiums_Bkdn_DATA!E208=0,0,B.Premiums_Bkdn_DATA!E208/ECO!O25),IF($C$3="Constant Exchange rate",IF(B.Premiums_Bkdn_DATA!E208=0,0,B.Premiums_Bkdn_DATA!E208/ECO!O60))))</f>
        <v>0</v>
      </c>
      <c r="G218" s="74">
        <f>IF($C$3="National Currency",IF(B.Premiums_Bkdn_DATA!F208=0,0,B.Premiums_Bkdn_DATA!F208),IF($C$3="Current Exchange rate",IF(B.Premiums_Bkdn_DATA!F208=0,0,B.Premiums_Bkdn_DATA!F208/ECO!P25),IF($C$3="Constant Exchange rate",IF(B.Premiums_Bkdn_DATA!F208=0,0,B.Premiums_Bkdn_DATA!F208/ECO!P60))))</f>
        <v>0</v>
      </c>
      <c r="H218" s="74">
        <f>IF($C$3="National Currency",IF(B.Premiums_Bkdn_DATA!G208=0,0,B.Premiums_Bkdn_DATA!G208),IF($C$3="Current Exchange rate",IF(B.Premiums_Bkdn_DATA!G208=0,0,B.Premiums_Bkdn_DATA!G208/ECO!Q25),IF($C$3="Constant Exchange rate",IF(B.Premiums_Bkdn_DATA!G208=0,0,B.Premiums_Bkdn_DATA!G208/ECO!Q60))))</f>
        <v>0</v>
      </c>
      <c r="I218" s="74">
        <f>IF($C$3="National Currency",IF(B.Premiums_Bkdn_DATA!H208=0,0,B.Premiums_Bkdn_DATA!H208),IF($C$3="Current Exchange rate",IF(B.Premiums_Bkdn_DATA!H208=0,0,B.Premiums_Bkdn_DATA!H208/ECO!R25),IF($C$3="Constant Exchange rate",IF(B.Premiums_Bkdn_DATA!H208=0,0,B.Premiums_Bkdn_DATA!H208/ECO!R60))))</f>
        <v>0</v>
      </c>
      <c r="J218" s="74">
        <f>IF($C$3="National Currency",IF(B.Premiums_Bkdn_DATA!I208=0,0,B.Premiums_Bkdn_DATA!I208),IF($C$3="Current Exchange rate",IF(B.Premiums_Bkdn_DATA!I208=0,0,B.Premiums_Bkdn_DATA!I208/ECO!S25),IF($C$3="Constant Exchange rate",IF(B.Premiums_Bkdn_DATA!I208=0,0,B.Premiums_Bkdn_DATA!I208/ECO!S60))))</f>
        <v>0</v>
      </c>
      <c r="K218" s="74">
        <f>IF($C$3="National Currency",IF(B.Premiums_Bkdn_DATA!J208=0,0,B.Premiums_Bkdn_DATA!J208),IF($C$3="Current Exchange rate",IF(B.Premiums_Bkdn_DATA!J208=0,0,B.Premiums_Bkdn_DATA!J208/ECO!T25),IF($C$3="Constant Exchange rate",IF(B.Premiums_Bkdn_DATA!J208=0,0,B.Premiums_Bkdn_DATA!J208/ECO!T60))))</f>
        <v>0</v>
      </c>
      <c r="L218" s="74">
        <f>IF($C$3="National Currency",IF(B.Premiums_Bkdn_DATA!K208=0,0,B.Premiums_Bkdn_DATA!K208),IF($C$3="Current Exchange rate",IF(B.Premiums_Bkdn_DATA!K208=0,0,B.Premiums_Bkdn_DATA!K208/ECO!U25),IF($C$3="Constant Exchange rate",IF(B.Premiums_Bkdn_DATA!K208=0,0,B.Premiums_Bkdn_DATA!K208/ECO!U60))))</f>
        <v>0</v>
      </c>
      <c r="M218" s="74">
        <f>IF($C$3="National Currency",IF(B.Premiums_Bkdn_DATA!L208=0,0,B.Premiums_Bkdn_DATA!L208),IF($C$3="Current Exchange rate",IF(B.Premiums_Bkdn_DATA!L208=0,0,B.Premiums_Bkdn_DATA!L208/ECO!V25),IF($C$3="Constant Exchange rate",IF(B.Premiums_Bkdn_DATA!L208=0,0,B.Premiums_Bkdn_DATA!L208/ECO!V60))))</f>
        <v>0</v>
      </c>
      <c r="N218" s="74">
        <f>IF($C$3="National Currency",IF(B.Premiums_Bkdn_DATA!M208=0,0,B.Premiums_Bkdn_DATA!M208),IF($C$3="Current Exchange rate",IF(B.Premiums_Bkdn_DATA!M208=0,0,B.Premiums_Bkdn_DATA!M208/ECO!W25),IF($C$3="Constant Exchange rate",IF(B.Premiums_Bkdn_DATA!M208=0,0,B.Premiums_Bkdn_DATA!M208/ECO!W60))))</f>
        <v>0</v>
      </c>
      <c r="O218" s="74">
        <f>IF($C$3="National Currency",IF(B.Premiums_Bkdn_DATA!N208=0,0,B.Premiums_Bkdn_DATA!N208),IF($C$3="Current Exchange rate",IF(B.Premiums_Bkdn_DATA!N208=0,0,B.Premiums_Bkdn_DATA!N208/ECO!X25),IF($C$3="Constant Exchange rate",IF(B.Premiums_Bkdn_DATA!N208=0,0,B.Premiums_Bkdn_DATA!N208/ECO!X60))))</f>
        <v>0</v>
      </c>
      <c r="P218" s="220">
        <f>IF($C$3="National Currency",IF(B.Premiums_Bkdn_DATA!O208=0,0,B.Premiums_Bkdn_DATA!O208),IF($C$3="Current Exchange rate",IF(B.Premiums_Bkdn_DATA!O208=0,0,B.Premiums_Bkdn_DATA!O208/ECO!Y25),IF($C$3="Constant Exchange rate",IF(B.Premiums_Bkdn_DATA!O208=0,0,B.Premiums_Bkdn_DATA!O208/ECO!Y60))))</f>
        <v>0</v>
      </c>
      <c r="Q218" s="48">
        <f t="shared" si="31"/>
        <v>0</v>
      </c>
      <c r="R218" s="48" t="str">
        <f t="shared" si="32"/>
        <v>-</v>
      </c>
      <c r="S218" s="48" t="str">
        <f t="shared" si="33"/>
        <v>-</v>
      </c>
    </row>
    <row r="219" spans="3:19" ht="15" x14ac:dyDescent="0.25">
      <c r="C219" s="256"/>
      <c r="D219" s="257"/>
      <c r="E219" s="45" t="s">
        <v>16</v>
      </c>
      <c r="F219" s="74">
        <f>IF($C$3="National Currency",IF(B.Premiums_Bkdn_DATA!E209=0,0,B.Premiums_Bkdn_DATA!E209),IF($C$3="Current Exchange rate",IF(B.Premiums_Bkdn_DATA!E209=0,0,B.Premiums_Bkdn_DATA!E209/ECO!O26),IF($C$3="Constant Exchange rate",IF(B.Premiums_Bkdn_DATA!E209=0,0,B.Premiums_Bkdn_DATA!E209/ECO!O61))))</f>
        <v>0</v>
      </c>
      <c r="G219" s="74">
        <f>IF($C$3="National Currency",IF(B.Premiums_Bkdn_DATA!F209=0,0,B.Premiums_Bkdn_DATA!F209),IF($C$3="Current Exchange rate",IF(B.Premiums_Bkdn_DATA!F209=0,0,B.Premiums_Bkdn_DATA!F209/ECO!P26),IF($C$3="Constant Exchange rate",IF(B.Premiums_Bkdn_DATA!F209=0,0,B.Premiums_Bkdn_DATA!F209/ECO!P61))))</f>
        <v>0</v>
      </c>
      <c r="H219" s="74">
        <f>IF($C$3="National Currency",IF(B.Premiums_Bkdn_DATA!G209=0,0,B.Premiums_Bkdn_DATA!G209),IF($C$3="Current Exchange rate",IF(B.Premiums_Bkdn_DATA!G209=0,0,B.Premiums_Bkdn_DATA!G209/ECO!Q26),IF($C$3="Constant Exchange rate",IF(B.Premiums_Bkdn_DATA!G209=0,0,B.Premiums_Bkdn_DATA!G209/ECO!Q61))))</f>
        <v>0</v>
      </c>
      <c r="I219" s="74">
        <f>IF($C$3="National Currency",IF(B.Premiums_Bkdn_DATA!H209=0,0,B.Premiums_Bkdn_DATA!H209),IF($C$3="Current Exchange rate",IF(B.Premiums_Bkdn_DATA!H209=0,0,B.Premiums_Bkdn_DATA!H209/ECO!R26),IF($C$3="Constant Exchange rate",IF(B.Premiums_Bkdn_DATA!H209=0,0,B.Premiums_Bkdn_DATA!H209/ECO!R61))))</f>
        <v>0</v>
      </c>
      <c r="J219" s="74">
        <f>IF($C$3="National Currency",IF(B.Premiums_Bkdn_DATA!I209=0,0,B.Premiums_Bkdn_DATA!I209),IF($C$3="Current Exchange rate",IF(B.Premiums_Bkdn_DATA!I209=0,0,B.Premiums_Bkdn_DATA!I209/ECO!S26),IF($C$3="Constant Exchange rate",IF(B.Premiums_Bkdn_DATA!I209=0,0,B.Premiums_Bkdn_DATA!I209/ECO!S61))))</f>
        <v>0</v>
      </c>
      <c r="K219" s="74">
        <f>IF($C$3="National Currency",IF(B.Premiums_Bkdn_DATA!J209=0,0,B.Premiums_Bkdn_DATA!J209),IF($C$3="Current Exchange rate",IF(B.Premiums_Bkdn_DATA!J209=0,0,B.Premiums_Bkdn_DATA!J209/ECO!T26),IF($C$3="Constant Exchange rate",IF(B.Premiums_Bkdn_DATA!J209=0,0,B.Premiums_Bkdn_DATA!J209/ECO!T61))))</f>
        <v>0</v>
      </c>
      <c r="L219" s="74">
        <f>IF($C$3="National Currency",IF(B.Premiums_Bkdn_DATA!K209=0,0,B.Premiums_Bkdn_DATA!K209),IF($C$3="Current Exchange rate",IF(B.Premiums_Bkdn_DATA!K209=0,0,B.Premiums_Bkdn_DATA!K209/ECO!U26),IF($C$3="Constant Exchange rate",IF(B.Premiums_Bkdn_DATA!K209=0,0,B.Premiums_Bkdn_DATA!K209/ECO!U61))))</f>
        <v>0</v>
      </c>
      <c r="M219" s="74">
        <f>IF($C$3="National Currency",IF(B.Premiums_Bkdn_DATA!L209=0,0,B.Premiums_Bkdn_DATA!L209),IF($C$3="Current Exchange rate",IF(B.Premiums_Bkdn_DATA!L209=0,0,B.Premiums_Bkdn_DATA!L209/ECO!V26),IF($C$3="Constant Exchange rate",IF(B.Premiums_Bkdn_DATA!L209=0,0,B.Premiums_Bkdn_DATA!L209/ECO!V61))))</f>
        <v>0.11682242990654204</v>
      </c>
      <c r="N219" s="74">
        <f>IF($C$3="National Currency",IF(B.Premiums_Bkdn_DATA!M209=0,0,B.Premiums_Bkdn_DATA!M209),IF($C$3="Current Exchange rate",IF(B.Premiums_Bkdn_DATA!M209=0,0,B.Premiums_Bkdn_DATA!M209/ECO!W26),IF($C$3="Constant Exchange rate",IF(B.Premiums_Bkdn_DATA!M209=0,0,B.Premiums_Bkdn_DATA!M209/ECO!W61))))</f>
        <v>1.2980269989615783E-2</v>
      </c>
      <c r="O219" s="74">
        <f>IF($C$3="National Currency",IF(B.Premiums_Bkdn_DATA!N209=0,0,B.Premiums_Bkdn_DATA!N209),IF($C$3="Current Exchange rate",IF(B.Premiums_Bkdn_DATA!N209=0,0,B.Premiums_Bkdn_DATA!N209/ECO!X26),IF($C$3="Constant Exchange rate",IF(B.Premiums_Bkdn_DATA!N209=0,0,B.Premiums_Bkdn_DATA!N209/ECO!X61))))</f>
        <v>1.2980269989615783E-2</v>
      </c>
      <c r="P219" s="220">
        <f>IF($C$3="National Currency",IF(B.Premiums_Bkdn_DATA!O209=0,0,B.Premiums_Bkdn_DATA!O209),IF($C$3="Current Exchange rate",IF(B.Premiums_Bkdn_DATA!O209=0,0,B.Premiums_Bkdn_DATA!O209/ECO!Y26),IF($C$3="Constant Exchange rate",IF(B.Premiums_Bkdn_DATA!O209=0,0,B.Premiums_Bkdn_DATA!O209/ECO!Y61))))</f>
        <v>1.9470404984423675E-2</v>
      </c>
      <c r="Q219" s="48">
        <f t="shared" si="31"/>
        <v>1.7391283892337935E-6</v>
      </c>
      <c r="R219" s="48">
        <f t="shared" si="32"/>
        <v>0</v>
      </c>
      <c r="S219" s="48" t="str">
        <f t="shared" si="33"/>
        <v>-</v>
      </c>
    </row>
    <row r="220" spans="3:19" ht="15" x14ac:dyDescent="0.25">
      <c r="C220" s="256"/>
      <c r="D220" s="257"/>
      <c r="E220" s="45" t="s">
        <v>17</v>
      </c>
      <c r="F220" s="74">
        <f>IF($C$3="National Currency",IF(B.Premiums_Bkdn_DATA!E210=0,0,B.Premiums_Bkdn_DATA!E210),IF($C$3="Current Exchange rate",IF(B.Premiums_Bkdn_DATA!E210=0,0,B.Premiums_Bkdn_DATA!E210/ECO!O27),IF($C$3="Constant Exchange rate",IF(B.Premiums_Bkdn_DATA!E210=0,0,B.Premiums_Bkdn_DATA!E210/ECO!O62))))</f>
        <v>205.15100000000001</v>
      </c>
      <c r="G220" s="74">
        <f>IF($C$3="National Currency",IF(B.Premiums_Bkdn_DATA!F210=0,0,B.Premiums_Bkdn_DATA!F210),IF($C$3="Current Exchange rate",IF(B.Premiums_Bkdn_DATA!F210=0,0,B.Premiums_Bkdn_DATA!F210/ECO!P27),IF($C$3="Constant Exchange rate",IF(B.Premiums_Bkdn_DATA!F210=0,0,B.Premiums_Bkdn_DATA!F210/ECO!P62))))</f>
        <v>228.36600000000001</v>
      </c>
      <c r="H220" s="74">
        <f>IF($C$3="National Currency",IF(B.Premiums_Bkdn_DATA!G210=0,0,B.Premiums_Bkdn_DATA!G210),IF($C$3="Current Exchange rate",IF(B.Premiums_Bkdn_DATA!G210=0,0,B.Premiums_Bkdn_DATA!G210/ECO!Q27),IF($C$3="Constant Exchange rate",IF(B.Premiums_Bkdn_DATA!G210=0,0,B.Premiums_Bkdn_DATA!G210/ECO!Q62))))</f>
        <v>253.42099999999999</v>
      </c>
      <c r="I220" s="74">
        <f>IF($C$3="National Currency",IF(B.Premiums_Bkdn_DATA!H210=0,0,B.Premiums_Bkdn_DATA!H210),IF($C$3="Current Exchange rate",IF(B.Premiums_Bkdn_DATA!H210=0,0,B.Premiums_Bkdn_DATA!H210/ECO!R27),IF($C$3="Constant Exchange rate",IF(B.Premiums_Bkdn_DATA!H210=0,0,B.Premiums_Bkdn_DATA!H210/ECO!R62))))</f>
        <v>277.81</v>
      </c>
      <c r="J220" s="74">
        <f>IF($C$3="National Currency",IF(B.Premiums_Bkdn_DATA!I210=0,0,B.Premiums_Bkdn_DATA!I210),IF($C$3="Current Exchange rate",IF(B.Premiums_Bkdn_DATA!I210=0,0,B.Premiums_Bkdn_DATA!I210/ECO!S27),IF($C$3="Constant Exchange rate",IF(B.Premiums_Bkdn_DATA!I210=0,0,B.Premiums_Bkdn_DATA!I210/ECO!S62))))</f>
        <v>285.75400000000002</v>
      </c>
      <c r="K220" s="74">
        <f>IF($C$3="National Currency",IF(B.Premiums_Bkdn_DATA!J210=0,0,B.Premiums_Bkdn_DATA!J210),IF($C$3="Current Exchange rate",IF(B.Premiums_Bkdn_DATA!J210=0,0,B.Premiums_Bkdn_DATA!J210/ECO!T27),IF($C$3="Constant Exchange rate",IF(B.Premiums_Bkdn_DATA!J210=0,0,B.Premiums_Bkdn_DATA!J210/ECO!T62))))</f>
        <v>296.27100000000002</v>
      </c>
      <c r="L220" s="74">
        <f>IF($C$3="National Currency",IF(B.Premiums_Bkdn_DATA!K210=0,0,B.Premiums_Bkdn_DATA!K210),IF($C$3="Current Exchange rate",IF(B.Premiums_Bkdn_DATA!K210=0,0,B.Premiums_Bkdn_DATA!K210/ECO!U27),IF($C$3="Constant Exchange rate",IF(B.Premiums_Bkdn_DATA!K210=0,0,B.Premiums_Bkdn_DATA!K210/ECO!U62))))</f>
        <v>289.11399999999998</v>
      </c>
      <c r="M220" s="74">
        <f>IF($C$3="National Currency",IF(B.Premiums_Bkdn_DATA!L210=0,0,B.Premiums_Bkdn_DATA!L210),IF($C$3="Current Exchange rate",IF(B.Premiums_Bkdn_DATA!L210=0,0,B.Premiums_Bkdn_DATA!L210/ECO!V27),IF($C$3="Constant Exchange rate",IF(B.Premiums_Bkdn_DATA!L210=0,0,B.Premiums_Bkdn_DATA!L210/ECO!V62))))</f>
        <v>301.12900000000002</v>
      </c>
      <c r="N220" s="74">
        <f>IF($C$3="National Currency",IF(B.Premiums_Bkdn_DATA!M210=0,0,B.Premiums_Bkdn_DATA!M210),IF($C$3="Current Exchange rate",IF(B.Premiums_Bkdn_DATA!M210=0,0,B.Premiums_Bkdn_DATA!M210/ECO!W27),IF($C$3="Constant Exchange rate",IF(B.Premiums_Bkdn_DATA!M210=0,0,B.Premiums_Bkdn_DATA!M210/ECO!W62))))</f>
        <v>278.42500000000001</v>
      </c>
      <c r="O220" s="74">
        <f>IF($C$3="National Currency",IF(B.Premiums_Bkdn_DATA!N210=0,0,B.Premiums_Bkdn_DATA!N210),IF($C$3="Current Exchange rate",IF(B.Premiums_Bkdn_DATA!N210=0,0,B.Premiums_Bkdn_DATA!N210/ECO!X27),IF($C$3="Constant Exchange rate",IF(B.Premiums_Bkdn_DATA!N210=0,0,B.Premiums_Bkdn_DATA!N210/ECO!X62))))</f>
        <v>290.97000000000003</v>
      </c>
      <c r="P220" s="220">
        <f>IF($C$3="National Currency",IF(B.Premiums_Bkdn_DATA!O210=0,0,B.Premiums_Bkdn_DATA!O210),IF($C$3="Current Exchange rate",IF(B.Premiums_Bkdn_DATA!O210=0,0,B.Premiums_Bkdn_DATA!O210/ECO!Y27),IF($C$3="Constant Exchange rate",IF(B.Premiums_Bkdn_DATA!O210=0,0,B.Premiums_Bkdn_DATA!O210/ECO!Y62))))</f>
        <v>307</v>
      </c>
      <c r="Q220" s="48">
        <f t="shared" si="31"/>
        <v>3.8984873798479106E-2</v>
      </c>
      <c r="R220" s="48">
        <f t="shared" si="32"/>
        <v>4.5057017150040402E-2</v>
      </c>
      <c r="S220" s="48">
        <f t="shared" si="33"/>
        <v>0.41832113906342161</v>
      </c>
    </row>
    <row r="221" spans="3:19" ht="15" x14ac:dyDescent="0.25">
      <c r="C221" s="256"/>
      <c r="D221" s="257"/>
      <c r="E221" s="45" t="s">
        <v>18</v>
      </c>
      <c r="F221" s="74">
        <f>IF($C$3="National Currency",IF(B.Premiums_Bkdn_DATA!E211=0,0,B.Premiums_Bkdn_DATA!E211),IF($C$3="Current Exchange rate",IF(B.Premiums_Bkdn_DATA!E211=0,0,B.Premiums_Bkdn_DATA!E211/ECO!O28),IF($C$3="Constant Exchange rate",IF(B.Premiums_Bkdn_DATA!E211=0,0,B.Premiums_Bkdn_DATA!E211/ECO!O63))))</f>
        <v>0</v>
      </c>
      <c r="G221" s="74">
        <f>IF($C$3="National Currency",IF(B.Premiums_Bkdn_DATA!F211=0,0,B.Premiums_Bkdn_DATA!F211),IF($C$3="Current Exchange rate",IF(B.Premiums_Bkdn_DATA!F211=0,0,B.Premiums_Bkdn_DATA!F211/ECO!P28),IF($C$3="Constant Exchange rate",IF(B.Premiums_Bkdn_DATA!F211=0,0,B.Premiums_Bkdn_DATA!F211/ECO!P63))))</f>
        <v>0</v>
      </c>
      <c r="H221" s="74">
        <f>IF($C$3="National Currency",IF(B.Premiums_Bkdn_DATA!G211=0,0,B.Premiums_Bkdn_DATA!G211),IF($C$3="Current Exchange rate",IF(B.Premiums_Bkdn_DATA!G211=0,0,B.Premiums_Bkdn_DATA!G211/ECO!Q28),IF($C$3="Constant Exchange rate",IF(B.Premiums_Bkdn_DATA!G211=0,0,B.Premiums_Bkdn_DATA!G211/ECO!Q63))))</f>
        <v>0</v>
      </c>
      <c r="I221" s="74">
        <f>IF($C$3="National Currency",IF(B.Premiums_Bkdn_DATA!H211=0,0,B.Premiums_Bkdn_DATA!H211),IF($C$3="Current Exchange rate",IF(B.Premiums_Bkdn_DATA!H211=0,0,B.Premiums_Bkdn_DATA!H211/ECO!R28),IF($C$3="Constant Exchange rate",IF(B.Premiums_Bkdn_DATA!H211=0,0,B.Premiums_Bkdn_DATA!H211/ECO!R63))))</f>
        <v>0</v>
      </c>
      <c r="J221" s="74">
        <f>IF($C$3="National Currency",IF(B.Premiums_Bkdn_DATA!I211=0,0,B.Premiums_Bkdn_DATA!I211),IF($C$3="Current Exchange rate",IF(B.Premiums_Bkdn_DATA!I211=0,0,B.Premiums_Bkdn_DATA!I211/ECO!S28),IF($C$3="Constant Exchange rate",IF(B.Premiums_Bkdn_DATA!I211=0,0,B.Premiums_Bkdn_DATA!I211/ECO!S63))))</f>
        <v>0</v>
      </c>
      <c r="K221" s="74">
        <f>IF($C$3="National Currency",IF(B.Premiums_Bkdn_DATA!J211=0,0,B.Premiums_Bkdn_DATA!J211),IF($C$3="Current Exchange rate",IF(B.Premiums_Bkdn_DATA!J211=0,0,B.Premiums_Bkdn_DATA!J211/ECO!T28),IF($C$3="Constant Exchange rate",IF(B.Premiums_Bkdn_DATA!J211=0,0,B.Premiums_Bkdn_DATA!J211/ECO!T63))))</f>
        <v>0</v>
      </c>
      <c r="L221" s="74">
        <f>IF($C$3="National Currency",IF(B.Premiums_Bkdn_DATA!K211=0,0,B.Premiums_Bkdn_DATA!K211),IF($C$3="Current Exchange rate",IF(B.Premiums_Bkdn_DATA!K211=0,0,B.Premiums_Bkdn_DATA!K211/ECO!U28),IF($C$3="Constant Exchange rate",IF(B.Premiums_Bkdn_DATA!K211=0,0,B.Premiums_Bkdn_DATA!K211/ECO!U63))))</f>
        <v>0</v>
      </c>
      <c r="M221" s="74">
        <f>IF($C$3="National Currency",IF(B.Premiums_Bkdn_DATA!L211=0,0,B.Premiums_Bkdn_DATA!L211),IF($C$3="Current Exchange rate",IF(B.Premiums_Bkdn_DATA!L211=0,0,B.Premiums_Bkdn_DATA!L211/ECO!V28),IF($C$3="Constant Exchange rate",IF(B.Premiums_Bkdn_DATA!L211=0,0,B.Premiums_Bkdn_DATA!L211/ECO!V63))))</f>
        <v>0</v>
      </c>
      <c r="N221" s="74">
        <f>IF($C$3="National Currency",IF(B.Premiums_Bkdn_DATA!M211=0,0,B.Premiums_Bkdn_DATA!M211),IF($C$3="Current Exchange rate",IF(B.Premiums_Bkdn_DATA!M211=0,0,B.Premiums_Bkdn_DATA!M211/ECO!W28),IF($C$3="Constant Exchange rate",IF(B.Premiums_Bkdn_DATA!M211=0,0,B.Premiums_Bkdn_DATA!M211/ECO!W63))))</f>
        <v>0</v>
      </c>
      <c r="O221" s="74">
        <f>IF($C$3="National Currency",IF(B.Premiums_Bkdn_DATA!N211=0,0,B.Premiums_Bkdn_DATA!N211),IF($C$3="Current Exchange rate",IF(B.Premiums_Bkdn_DATA!N211=0,0,B.Premiums_Bkdn_DATA!N211/ECO!X28),IF($C$3="Constant Exchange rate",IF(B.Premiums_Bkdn_DATA!N211=0,0,B.Premiums_Bkdn_DATA!N211/ECO!X63))))</f>
        <v>0</v>
      </c>
      <c r="P221" s="220">
        <f>IF($C$3="National Currency",IF(B.Premiums_Bkdn_DATA!O211=0,0,B.Premiums_Bkdn_DATA!O211),IF($C$3="Current Exchange rate",IF(B.Premiums_Bkdn_DATA!O211=0,0,B.Premiums_Bkdn_DATA!O211/ECO!Y28),IF($C$3="Constant Exchange rate",IF(B.Premiums_Bkdn_DATA!O211=0,0,B.Premiums_Bkdn_DATA!O211/ECO!Y63))))</f>
        <v>0</v>
      </c>
      <c r="Q221" s="48">
        <f t="shared" si="31"/>
        <v>0</v>
      </c>
      <c r="R221" s="48" t="str">
        <f t="shared" si="32"/>
        <v>-</v>
      </c>
      <c r="S221" s="48" t="str">
        <f t="shared" si="33"/>
        <v>-</v>
      </c>
    </row>
    <row r="222" spans="3:19" ht="15" x14ac:dyDescent="0.25">
      <c r="C222" s="256"/>
      <c r="D222" s="257"/>
      <c r="E222" s="45" t="s">
        <v>19</v>
      </c>
      <c r="F222" s="74">
        <f>IF($C$3="National Currency",IF(B.Premiums_Bkdn_DATA!E212=0,0,B.Premiums_Bkdn_DATA!E212),IF($C$3="Current Exchange rate",IF(B.Premiums_Bkdn_DATA!E212=0,0,B.Premiums_Bkdn_DATA!E212/ECO!O29),IF($C$3="Constant Exchange rate",IF(B.Premiums_Bkdn_DATA!E212=0,0,B.Premiums_Bkdn_DATA!E212/ECO!O64))))</f>
        <v>0</v>
      </c>
      <c r="G222" s="74">
        <f>IF($C$3="National Currency",IF(B.Premiums_Bkdn_DATA!F212=0,0,B.Premiums_Bkdn_DATA!F212),IF($C$3="Current Exchange rate",IF(B.Premiums_Bkdn_DATA!F212=0,0,B.Premiums_Bkdn_DATA!F212/ECO!P29),IF($C$3="Constant Exchange rate",IF(B.Premiums_Bkdn_DATA!F212=0,0,B.Premiums_Bkdn_DATA!F212/ECO!P64))))</f>
        <v>0</v>
      </c>
      <c r="H222" s="74">
        <f>IF($C$3="National Currency",IF(B.Premiums_Bkdn_DATA!G212=0,0,B.Premiums_Bkdn_DATA!G212),IF($C$3="Current Exchange rate",IF(B.Premiums_Bkdn_DATA!G212=0,0,B.Premiums_Bkdn_DATA!G212/ECO!Q29),IF($C$3="Constant Exchange rate",IF(B.Premiums_Bkdn_DATA!G212=0,0,B.Premiums_Bkdn_DATA!G212/ECO!Q64))))</f>
        <v>0</v>
      </c>
      <c r="I222" s="74">
        <f>IF($C$3="National Currency",IF(B.Premiums_Bkdn_DATA!H212=0,0,B.Premiums_Bkdn_DATA!H212),IF($C$3="Current Exchange rate",IF(B.Premiums_Bkdn_DATA!H212=0,0,B.Premiums_Bkdn_DATA!H212/ECO!R29),IF($C$3="Constant Exchange rate",IF(B.Premiums_Bkdn_DATA!H212=0,0,B.Premiums_Bkdn_DATA!H212/ECO!R64))))</f>
        <v>0</v>
      </c>
      <c r="J222" s="74">
        <f>IF($C$3="National Currency",IF(B.Premiums_Bkdn_DATA!I212=0,0,B.Premiums_Bkdn_DATA!I212),IF($C$3="Current Exchange rate",IF(B.Premiums_Bkdn_DATA!I212=0,0,B.Premiums_Bkdn_DATA!I212/ECO!S29),IF($C$3="Constant Exchange rate",IF(B.Premiums_Bkdn_DATA!I212=0,0,B.Premiums_Bkdn_DATA!I212/ECO!S64))))</f>
        <v>0</v>
      </c>
      <c r="K222" s="74">
        <f>IF($C$3="National Currency",IF(B.Premiums_Bkdn_DATA!J212=0,0,B.Premiums_Bkdn_DATA!J212),IF($C$3="Current Exchange rate",IF(B.Premiums_Bkdn_DATA!J212=0,0,B.Premiums_Bkdn_DATA!J212/ECO!T29),IF($C$3="Constant Exchange rate",IF(B.Premiums_Bkdn_DATA!J212=0,0,B.Premiums_Bkdn_DATA!J212/ECO!T64))))</f>
        <v>0</v>
      </c>
      <c r="L222" s="74">
        <f>IF($C$3="National Currency",IF(B.Premiums_Bkdn_DATA!K212=0,0,B.Premiums_Bkdn_DATA!K212),IF($C$3="Current Exchange rate",IF(B.Premiums_Bkdn_DATA!K212=0,0,B.Premiums_Bkdn_DATA!K212/ECO!U29),IF($C$3="Constant Exchange rate",IF(B.Premiums_Bkdn_DATA!K212=0,0,B.Premiums_Bkdn_DATA!K212/ECO!U64))))</f>
        <v>0</v>
      </c>
      <c r="M222" s="74">
        <f>IF($C$3="National Currency",IF(B.Premiums_Bkdn_DATA!L212=0,0,B.Premiums_Bkdn_DATA!L212),IF($C$3="Current Exchange rate",IF(B.Premiums_Bkdn_DATA!L212=0,0,B.Premiums_Bkdn_DATA!L212/ECO!V29),IF($C$3="Constant Exchange rate",IF(B.Premiums_Bkdn_DATA!L212=0,0,B.Premiums_Bkdn_DATA!L212/ECO!V64))))</f>
        <v>0</v>
      </c>
      <c r="N222" s="74">
        <f>IF($C$3="National Currency",IF(B.Premiums_Bkdn_DATA!M212=0,0,B.Premiums_Bkdn_DATA!M212),IF($C$3="Current Exchange rate",IF(B.Premiums_Bkdn_DATA!M212=0,0,B.Premiums_Bkdn_DATA!M212/ECO!W29),IF($C$3="Constant Exchange rate",IF(B.Premiums_Bkdn_DATA!M212=0,0,B.Premiums_Bkdn_DATA!M212/ECO!W64))))</f>
        <v>0</v>
      </c>
      <c r="O222" s="74">
        <f>IF($C$3="National Currency",IF(B.Premiums_Bkdn_DATA!N212=0,0,B.Premiums_Bkdn_DATA!N212),IF($C$3="Current Exchange rate",IF(B.Premiums_Bkdn_DATA!N212=0,0,B.Premiums_Bkdn_DATA!N212/ECO!X29),IF($C$3="Constant Exchange rate",IF(B.Premiums_Bkdn_DATA!N212=0,0,B.Premiums_Bkdn_DATA!N212/ECO!X64))))</f>
        <v>0</v>
      </c>
      <c r="P222" s="220">
        <f>IF($C$3="National Currency",IF(B.Premiums_Bkdn_DATA!O212=0,0,B.Premiums_Bkdn_DATA!O212),IF($C$3="Current Exchange rate",IF(B.Premiums_Bkdn_DATA!O212=0,0,B.Premiums_Bkdn_DATA!O212/ECO!Y29),IF($C$3="Constant Exchange rate",IF(B.Premiums_Bkdn_DATA!O212=0,0,B.Premiums_Bkdn_DATA!O212/ECO!Y64))))</f>
        <v>0</v>
      </c>
      <c r="Q222" s="48">
        <f t="shared" si="31"/>
        <v>0</v>
      </c>
      <c r="R222" s="48" t="str">
        <f t="shared" si="32"/>
        <v>-</v>
      </c>
      <c r="S222" s="48" t="str">
        <f t="shared" si="33"/>
        <v>-</v>
      </c>
    </row>
    <row r="223" spans="3:19" ht="15" x14ac:dyDescent="0.25">
      <c r="C223" s="256"/>
      <c r="D223" s="257"/>
      <c r="E223" s="45" t="s">
        <v>20</v>
      </c>
      <c r="F223" s="74">
        <f>IF($C$3="National Currency",IF(B.Premiums_Bkdn_DATA!E213=0,0,B.Premiums_Bkdn_DATA!E213),IF($C$3="Current Exchange rate",IF(B.Premiums_Bkdn_DATA!E213=0,0,B.Premiums_Bkdn_DATA!E213/ECO!O30),IF($C$3="Constant Exchange rate",IF(B.Premiums_Bkdn_DATA!E213=0,0,B.Premiums_Bkdn_DATA!E213/ECO!O65))))</f>
        <v>0</v>
      </c>
      <c r="G223" s="74">
        <f>IF($C$3="National Currency",IF(B.Premiums_Bkdn_DATA!F213=0,0,B.Premiums_Bkdn_DATA!F213),IF($C$3="Current Exchange rate",IF(B.Premiums_Bkdn_DATA!F213=0,0,B.Premiums_Bkdn_DATA!F213/ECO!P30),IF($C$3="Constant Exchange rate",IF(B.Premiums_Bkdn_DATA!F213=0,0,B.Premiums_Bkdn_DATA!F213/ECO!P65))))</f>
        <v>0</v>
      </c>
      <c r="H223" s="74">
        <f>IF($C$3="National Currency",IF(B.Premiums_Bkdn_DATA!G213=0,0,B.Premiums_Bkdn_DATA!G213),IF($C$3="Current Exchange rate",IF(B.Premiums_Bkdn_DATA!G213=0,0,B.Premiums_Bkdn_DATA!G213/ECO!Q30),IF($C$3="Constant Exchange rate",IF(B.Premiums_Bkdn_DATA!G213=0,0,B.Premiums_Bkdn_DATA!G213/ECO!Q65))))</f>
        <v>0</v>
      </c>
      <c r="I223" s="74">
        <f>IF($C$3="National Currency",IF(B.Premiums_Bkdn_DATA!H213=0,0,B.Premiums_Bkdn_DATA!H213),IF($C$3="Current Exchange rate",IF(B.Premiums_Bkdn_DATA!H213=0,0,B.Premiums_Bkdn_DATA!H213/ECO!R30),IF($C$3="Constant Exchange rate",IF(B.Premiums_Bkdn_DATA!H213=0,0,B.Premiums_Bkdn_DATA!H213/ECO!R65))))</f>
        <v>0</v>
      </c>
      <c r="J223" s="74">
        <f>IF($C$3="National Currency",IF(B.Premiums_Bkdn_DATA!I213=0,0,B.Premiums_Bkdn_DATA!I213),IF($C$3="Current Exchange rate",IF(B.Premiums_Bkdn_DATA!I213=0,0,B.Premiums_Bkdn_DATA!I213/ECO!S30),IF($C$3="Constant Exchange rate",IF(B.Premiums_Bkdn_DATA!I213=0,0,B.Premiums_Bkdn_DATA!I213/ECO!S65))))</f>
        <v>0</v>
      </c>
      <c r="K223" s="74">
        <f>IF($C$3="National Currency",IF(B.Premiums_Bkdn_DATA!J213=0,0,B.Premiums_Bkdn_DATA!J213),IF($C$3="Current Exchange rate",IF(B.Premiums_Bkdn_DATA!J213=0,0,B.Premiums_Bkdn_DATA!J213/ECO!T30),IF($C$3="Constant Exchange rate",IF(B.Premiums_Bkdn_DATA!J213=0,0,B.Premiums_Bkdn_DATA!J213/ECO!T65))))</f>
        <v>0</v>
      </c>
      <c r="L223" s="74">
        <f>IF($C$3="National Currency",IF(B.Premiums_Bkdn_DATA!K213=0,0,B.Premiums_Bkdn_DATA!K213),IF($C$3="Current Exchange rate",IF(B.Premiums_Bkdn_DATA!K213=0,0,B.Premiums_Bkdn_DATA!K213/ECO!U30),IF($C$3="Constant Exchange rate",IF(B.Premiums_Bkdn_DATA!K213=0,0,B.Premiums_Bkdn_DATA!K213/ECO!U65))))</f>
        <v>0.17074558907228229</v>
      </c>
      <c r="M223" s="74">
        <f>IF($C$3="National Currency",IF(B.Premiums_Bkdn_DATA!L213=0,0,B.Premiums_Bkdn_DATA!L213),IF($C$3="Current Exchange rate",IF(B.Premiums_Bkdn_DATA!L213=0,0,B.Premiums_Bkdn_DATA!L213/ECO!V30),IF($C$3="Constant Exchange rate",IF(B.Premiums_Bkdn_DATA!L213=0,0,B.Premiums_Bkdn_DATA!L213/ECO!V65))))</f>
        <v>0</v>
      </c>
      <c r="N223" s="74">
        <f>IF($C$3="National Currency",IF(B.Premiums_Bkdn_DATA!M213=0,0,B.Premiums_Bkdn_DATA!M213),IF($C$3="Current Exchange rate",IF(B.Premiums_Bkdn_DATA!M213=0,0,B.Premiums_Bkdn_DATA!M213/ECO!W30),IF($C$3="Constant Exchange rate",IF(B.Premiums_Bkdn_DATA!M213=0,0,B.Premiums_Bkdn_DATA!M213/ECO!W65))))</f>
        <v>5.6915196357427436E-2</v>
      </c>
      <c r="O223" s="74">
        <f>IF($C$3="National Currency",IF(B.Premiums_Bkdn_DATA!N213=0,0,B.Premiums_Bkdn_DATA!N213),IF($C$3="Current Exchange rate",IF(B.Premiums_Bkdn_DATA!N213=0,0,B.Premiums_Bkdn_DATA!N213/ECO!X30),IF($C$3="Constant Exchange rate",IF(B.Premiums_Bkdn_DATA!N213=0,0,B.Premiums_Bkdn_DATA!N213/ECO!X65))))</f>
        <v>1.4228799089356859E-2</v>
      </c>
      <c r="P223" s="220">
        <f>IF($C$3="National Currency",IF(B.Premiums_Bkdn_DATA!O213=0,0,B.Premiums_Bkdn_DATA!O213),IF($C$3="Current Exchange rate",IF(B.Premiums_Bkdn_DATA!O213=0,0,B.Premiums_Bkdn_DATA!O213/ECO!Y30),IF($C$3="Constant Exchange rate",IF(B.Premiums_Bkdn_DATA!O213=0,0,B.Premiums_Bkdn_DATA!O213/ECO!Y65))))</f>
        <v>0</v>
      </c>
      <c r="Q223" s="48">
        <f t="shared" si="31"/>
        <v>1.9064093782949841E-6</v>
      </c>
      <c r="R223" s="48">
        <f t="shared" si="32"/>
        <v>-0.75</v>
      </c>
      <c r="S223" s="48" t="str">
        <f t="shared" si="33"/>
        <v>-</v>
      </c>
    </row>
    <row r="224" spans="3:19" ht="15" x14ac:dyDescent="0.25">
      <c r="C224" s="256"/>
      <c r="D224" s="257"/>
      <c r="E224" s="45" t="s">
        <v>21</v>
      </c>
      <c r="F224" s="74">
        <f>IF($C$3="National Currency",IF(B.Premiums_Bkdn_DATA!E214=0,0,B.Premiums_Bkdn_DATA!E214),IF($C$3="Current Exchange rate",IF(B.Premiums_Bkdn_DATA!E214=0,0,B.Premiums_Bkdn_DATA!E214/ECO!O31),IF($C$3="Constant Exchange rate",IF(B.Premiums_Bkdn_DATA!E214=0,0,B.Premiums_Bkdn_DATA!E214/ECO!O66))))</f>
        <v>0</v>
      </c>
      <c r="G224" s="74">
        <f>IF($C$3="National Currency",IF(B.Premiums_Bkdn_DATA!F214=0,0,B.Premiums_Bkdn_DATA!F214),IF($C$3="Current Exchange rate",IF(B.Premiums_Bkdn_DATA!F214=0,0,B.Premiums_Bkdn_DATA!F214/ECO!P31),IF($C$3="Constant Exchange rate",IF(B.Premiums_Bkdn_DATA!F214=0,0,B.Premiums_Bkdn_DATA!F214/ECO!P66))))</f>
        <v>0</v>
      </c>
      <c r="H224" s="74">
        <f>IF($C$3="National Currency",IF(B.Premiums_Bkdn_DATA!G214=0,0,B.Premiums_Bkdn_DATA!G214),IF($C$3="Current Exchange rate",IF(B.Premiums_Bkdn_DATA!G214=0,0,B.Premiums_Bkdn_DATA!G214/ECO!Q31),IF($C$3="Constant Exchange rate",IF(B.Premiums_Bkdn_DATA!G214=0,0,B.Premiums_Bkdn_DATA!G214/ECO!Q66))))</f>
        <v>0</v>
      </c>
      <c r="I224" s="74">
        <f>IF($C$3="National Currency",IF(B.Premiums_Bkdn_DATA!H214=0,0,B.Premiums_Bkdn_DATA!H214),IF($C$3="Current Exchange rate",IF(B.Premiums_Bkdn_DATA!H214=0,0,B.Premiums_Bkdn_DATA!H214/ECO!R31),IF($C$3="Constant Exchange rate",IF(B.Premiums_Bkdn_DATA!H214=0,0,B.Premiums_Bkdn_DATA!H214/ECO!R66))))</f>
        <v>0</v>
      </c>
      <c r="J224" s="74">
        <f>IF($C$3="National Currency",IF(B.Premiums_Bkdn_DATA!I214=0,0,B.Premiums_Bkdn_DATA!I214),IF($C$3="Current Exchange rate",IF(B.Premiums_Bkdn_DATA!I214=0,0,B.Premiums_Bkdn_DATA!I214/ECO!S31),IF($C$3="Constant Exchange rate",IF(B.Premiums_Bkdn_DATA!I214=0,0,B.Premiums_Bkdn_DATA!I214/ECO!S66))))</f>
        <v>0</v>
      </c>
      <c r="K224" s="74">
        <f>IF($C$3="National Currency",IF(B.Premiums_Bkdn_DATA!J214=0,0,B.Premiums_Bkdn_DATA!J214),IF($C$3="Current Exchange rate",IF(B.Premiums_Bkdn_DATA!J214=0,0,B.Premiums_Bkdn_DATA!J214/ECO!T31),IF($C$3="Constant Exchange rate",IF(B.Premiums_Bkdn_DATA!J214=0,0,B.Premiums_Bkdn_DATA!J214/ECO!T66))))</f>
        <v>0</v>
      </c>
      <c r="L224" s="74">
        <f>IF($C$3="National Currency",IF(B.Premiums_Bkdn_DATA!K214=0,0,B.Premiums_Bkdn_DATA!K214),IF($C$3="Current Exchange rate",IF(B.Premiums_Bkdn_DATA!K214=0,0,B.Premiums_Bkdn_DATA!K214/ECO!U31),IF($C$3="Constant Exchange rate",IF(B.Premiums_Bkdn_DATA!K214=0,0,B.Premiums_Bkdn_DATA!K214/ECO!U66))))</f>
        <v>0</v>
      </c>
      <c r="M224" s="74">
        <f>IF($C$3="National Currency",IF(B.Premiums_Bkdn_DATA!L214=0,0,B.Premiums_Bkdn_DATA!L214),IF($C$3="Current Exchange rate",IF(B.Premiums_Bkdn_DATA!L214=0,0,B.Premiums_Bkdn_DATA!L214/ECO!V31),IF($C$3="Constant Exchange rate",IF(B.Premiums_Bkdn_DATA!L214=0,0,B.Premiums_Bkdn_DATA!L214/ECO!V66))))</f>
        <v>0</v>
      </c>
      <c r="N224" s="74">
        <f>IF($C$3="National Currency",IF(B.Premiums_Bkdn_DATA!M214=0,0,B.Premiums_Bkdn_DATA!M214),IF($C$3="Current Exchange rate",IF(B.Premiums_Bkdn_DATA!M214=0,0,B.Premiums_Bkdn_DATA!M214/ECO!W31),IF($C$3="Constant Exchange rate",IF(B.Premiums_Bkdn_DATA!M214=0,0,B.Premiums_Bkdn_DATA!M214/ECO!W66))))</f>
        <v>0</v>
      </c>
      <c r="O224" s="74">
        <f>IF($C$3="National Currency",IF(B.Premiums_Bkdn_DATA!N214=0,0,B.Premiums_Bkdn_DATA!N214),IF($C$3="Current Exchange rate",IF(B.Premiums_Bkdn_DATA!N214=0,0,B.Premiums_Bkdn_DATA!N214/ECO!X31),IF($C$3="Constant Exchange rate",IF(B.Premiums_Bkdn_DATA!N214=0,0,B.Premiums_Bkdn_DATA!N214/ECO!X66))))</f>
        <v>0</v>
      </c>
      <c r="P224" s="220">
        <f>IF($C$3="National Currency",IF(B.Premiums_Bkdn_DATA!O214=0,0,B.Premiums_Bkdn_DATA!O214),IF($C$3="Current Exchange rate",IF(B.Premiums_Bkdn_DATA!O214=0,0,B.Premiums_Bkdn_DATA!O214/ECO!Y31),IF($C$3="Constant Exchange rate",IF(B.Premiums_Bkdn_DATA!O214=0,0,B.Premiums_Bkdn_DATA!O214/ECO!Y66))))</f>
        <v>0</v>
      </c>
      <c r="Q224" s="48">
        <f t="shared" si="31"/>
        <v>0</v>
      </c>
      <c r="R224" s="48" t="str">
        <f t="shared" si="32"/>
        <v>-</v>
      </c>
      <c r="S224" s="48" t="str">
        <f t="shared" si="33"/>
        <v>-</v>
      </c>
    </row>
    <row r="225" spans="3:19" ht="15" x14ac:dyDescent="0.25">
      <c r="C225" s="256"/>
      <c r="D225" s="257"/>
      <c r="E225" s="45" t="s">
        <v>22</v>
      </c>
      <c r="F225" s="74">
        <f>IF($C$3="National Currency",IF(B.Premiums_Bkdn_DATA!E215=0,0,B.Premiums_Bkdn_DATA!E215),IF($C$3="Current Exchange rate",IF(B.Premiums_Bkdn_DATA!E215=0,0,B.Premiums_Bkdn_DATA!E215/ECO!O32),IF($C$3="Constant Exchange rate",IF(B.Premiums_Bkdn_DATA!E215=0,0,B.Premiums_Bkdn_DATA!E215/ECO!O67))))</f>
        <v>387.05275219743078</v>
      </c>
      <c r="G225" s="74">
        <f>IF($C$3="National Currency",IF(B.Premiums_Bkdn_DATA!F215=0,0,B.Premiums_Bkdn_DATA!F215),IF($C$3="Current Exchange rate",IF(B.Premiums_Bkdn_DATA!F215=0,0,B.Premiums_Bkdn_DATA!F215/ECO!P32),IF($C$3="Constant Exchange rate",IF(B.Premiums_Bkdn_DATA!F215=0,0,B.Premiums_Bkdn_DATA!F215/ECO!P67))))</f>
        <v>470.99483479828723</v>
      </c>
      <c r="H225" s="74">
        <f>IF($C$3="National Currency",IF(B.Premiums_Bkdn_DATA!G215=0,0,B.Premiums_Bkdn_DATA!G215),IF($C$3="Current Exchange rate",IF(B.Premiums_Bkdn_DATA!G215=0,0,B.Premiums_Bkdn_DATA!G215/ECO!Q32),IF($C$3="Constant Exchange rate",IF(B.Premiums_Bkdn_DATA!G215=0,0,B.Premiums_Bkdn_DATA!G215/ECO!Q67))))</f>
        <v>554.93691739914368</v>
      </c>
      <c r="I225" s="74">
        <f>IF($C$3="National Currency",IF(B.Premiums_Bkdn_DATA!H215=0,0,B.Premiums_Bkdn_DATA!H215),IF($C$3="Current Exchange rate",IF(B.Premiums_Bkdn_DATA!H215=0,0,B.Premiums_Bkdn_DATA!H215/ECO!R32),IF($C$3="Constant Exchange rate",IF(B.Premiums_Bkdn_DATA!H215=0,0,B.Premiums_Bkdn_DATA!H215/ECO!R67))))</f>
        <v>638.87900000000002</v>
      </c>
      <c r="J225" s="74">
        <f>IF($C$3="National Currency",IF(B.Premiums_Bkdn_DATA!I215=0,0,B.Premiums_Bkdn_DATA!I215),IF($C$3="Current Exchange rate",IF(B.Premiums_Bkdn_DATA!I215=0,0,B.Premiums_Bkdn_DATA!I215/ECO!S32),IF($C$3="Constant Exchange rate",IF(B.Premiums_Bkdn_DATA!I215=0,0,B.Premiums_Bkdn_DATA!I215/ECO!S67))))</f>
        <v>675.72199999999998</v>
      </c>
      <c r="K225" s="74">
        <f>IF($C$3="National Currency",IF(B.Premiums_Bkdn_DATA!J215=0,0,B.Premiums_Bkdn_DATA!J215),IF($C$3="Current Exchange rate",IF(B.Premiums_Bkdn_DATA!J215=0,0,B.Premiums_Bkdn_DATA!J215/ECO!T32),IF($C$3="Constant Exchange rate",IF(B.Premiums_Bkdn_DATA!J215=0,0,B.Premiums_Bkdn_DATA!J215/ECO!T67))))</f>
        <v>713.56200000000001</v>
      </c>
      <c r="L225" s="74">
        <f>IF($C$3="National Currency",IF(B.Premiums_Bkdn_DATA!K215=0,0,B.Premiums_Bkdn_DATA!K215),IF($C$3="Current Exchange rate",IF(B.Premiums_Bkdn_DATA!K215=0,0,B.Premiums_Bkdn_DATA!K215/ECO!U32),IF($C$3="Constant Exchange rate",IF(B.Premiums_Bkdn_DATA!K215=0,0,B.Premiums_Bkdn_DATA!K215/ECO!U67))))</f>
        <v>771.46699999999998</v>
      </c>
      <c r="M225" s="74">
        <f>IF($C$3="National Currency",IF(B.Premiums_Bkdn_DATA!L215=0,0,B.Premiums_Bkdn_DATA!L215),IF($C$3="Current Exchange rate",IF(B.Premiums_Bkdn_DATA!L215=0,0,B.Premiums_Bkdn_DATA!L215/ECO!V32),IF($C$3="Constant Exchange rate",IF(B.Premiums_Bkdn_DATA!L215=0,0,B.Premiums_Bkdn_DATA!L215/ECO!V67))))</f>
        <v>799.56399999999996</v>
      </c>
      <c r="N225" s="74">
        <f>IF($C$3="National Currency",IF(B.Premiums_Bkdn_DATA!M215=0,0,B.Premiums_Bkdn_DATA!M215),IF($C$3="Current Exchange rate",IF(B.Premiums_Bkdn_DATA!M215=0,0,B.Premiums_Bkdn_DATA!M215/ECO!W32),IF($C$3="Constant Exchange rate",IF(B.Premiums_Bkdn_DATA!M215=0,0,B.Premiums_Bkdn_DATA!M215/ECO!W67))))</f>
        <v>682.83899999999994</v>
      </c>
      <c r="O225" s="74">
        <f>IF($C$3="National Currency",IF(B.Premiums_Bkdn_DATA!N215=0,0,B.Premiums_Bkdn_DATA!N215),IF($C$3="Current Exchange rate",IF(B.Premiums_Bkdn_DATA!N215=0,0,B.Premiums_Bkdn_DATA!N215/ECO!X32),IF($C$3="Constant Exchange rate",IF(B.Premiums_Bkdn_DATA!N215=0,0,B.Premiums_Bkdn_DATA!N215/ECO!X67))))</f>
        <v>575.81700000000001</v>
      </c>
      <c r="P225" s="220">
        <f>IF($C$3="National Currency",IF(B.Premiums_Bkdn_DATA!O215=0,0,B.Premiums_Bkdn_DATA!O215),IF($C$3="Current Exchange rate",IF(B.Premiums_Bkdn_DATA!O215=0,0,B.Premiums_Bkdn_DATA!O215/ECO!Y32),IF($C$3="Constant Exchange rate",IF(B.Premiums_Bkdn_DATA!O215=0,0,B.Premiums_Bkdn_DATA!O215/ECO!Y67))))</f>
        <v>575</v>
      </c>
      <c r="Q225" s="48">
        <f t="shared" si="31"/>
        <v>7.7149373048832667E-2</v>
      </c>
      <c r="R225" s="48">
        <f t="shared" si="32"/>
        <v>-0.15673094243298924</v>
      </c>
      <c r="S225" s="48">
        <f t="shared" si="33"/>
        <v>0.4876964360307221</v>
      </c>
    </row>
    <row r="226" spans="3:19" ht="15" x14ac:dyDescent="0.25">
      <c r="C226" s="256"/>
      <c r="D226" s="257"/>
      <c r="E226" s="45" t="s">
        <v>23</v>
      </c>
      <c r="F226" s="74">
        <f>IF($C$3="National Currency",IF(B.Premiums_Bkdn_DATA!E216=0,0,B.Premiums_Bkdn_DATA!E216),IF($C$3="Current Exchange rate",IF(B.Premiums_Bkdn_DATA!E216=0,0,B.Premiums_Bkdn_DATA!E216/ECO!O33),IF($C$3="Constant Exchange rate",IF(B.Premiums_Bkdn_DATA!E216=0,0,B.Premiums_Bkdn_DATA!E216/ECO!O68))))</f>
        <v>0</v>
      </c>
      <c r="G226" s="74">
        <f>IF($C$3="National Currency",IF(B.Premiums_Bkdn_DATA!F216=0,0,B.Premiums_Bkdn_DATA!F216),IF($C$3="Current Exchange rate",IF(B.Premiums_Bkdn_DATA!F216=0,0,B.Premiums_Bkdn_DATA!F216/ECO!P33),IF($C$3="Constant Exchange rate",IF(B.Premiums_Bkdn_DATA!F216=0,0,B.Premiums_Bkdn_DATA!F216/ECO!P68))))</f>
        <v>0</v>
      </c>
      <c r="H226" s="74">
        <f>IF($C$3="National Currency",IF(B.Premiums_Bkdn_DATA!G216=0,0,B.Premiums_Bkdn_DATA!G216),IF($C$3="Current Exchange rate",IF(B.Premiums_Bkdn_DATA!G216=0,0,B.Premiums_Bkdn_DATA!G216/ECO!Q33),IF($C$3="Constant Exchange rate",IF(B.Premiums_Bkdn_DATA!G216=0,0,B.Premiums_Bkdn_DATA!G216/ECO!Q68))))</f>
        <v>0</v>
      </c>
      <c r="I226" s="74">
        <f>IF($C$3="National Currency",IF(B.Premiums_Bkdn_DATA!H216=0,0,B.Premiums_Bkdn_DATA!H216),IF($C$3="Current Exchange rate",IF(B.Premiums_Bkdn_DATA!H216=0,0,B.Premiums_Bkdn_DATA!H216/ECO!R33),IF($C$3="Constant Exchange rate",IF(B.Premiums_Bkdn_DATA!H216=0,0,B.Premiums_Bkdn_DATA!H216/ECO!R68))))</f>
        <v>0</v>
      </c>
      <c r="J226" s="74">
        <f>IF($C$3="National Currency",IF(B.Premiums_Bkdn_DATA!I216=0,0,B.Premiums_Bkdn_DATA!I216),IF($C$3="Current Exchange rate",IF(B.Premiums_Bkdn_DATA!I216=0,0,B.Premiums_Bkdn_DATA!I216/ECO!S33),IF($C$3="Constant Exchange rate",IF(B.Premiums_Bkdn_DATA!I216=0,0,B.Premiums_Bkdn_DATA!I216/ECO!S68))))</f>
        <v>0</v>
      </c>
      <c r="K226" s="74">
        <f>IF($C$3="National Currency",IF(B.Premiums_Bkdn_DATA!J216=0,0,B.Premiums_Bkdn_DATA!J216),IF($C$3="Current Exchange rate",IF(B.Premiums_Bkdn_DATA!J216=0,0,B.Premiums_Bkdn_DATA!J216/ECO!T33),IF($C$3="Constant Exchange rate",IF(B.Premiums_Bkdn_DATA!J216=0,0,B.Premiums_Bkdn_DATA!J216/ECO!T68))))</f>
        <v>0</v>
      </c>
      <c r="L226" s="74">
        <f>IF($C$3="National Currency",IF(B.Premiums_Bkdn_DATA!K216=0,0,B.Premiums_Bkdn_DATA!K216),IF($C$3="Current Exchange rate",IF(B.Premiums_Bkdn_DATA!K216=0,0,B.Premiums_Bkdn_DATA!K216/ECO!U33),IF($C$3="Constant Exchange rate",IF(B.Premiums_Bkdn_DATA!K216=0,0,B.Premiums_Bkdn_DATA!K216/ECO!U68))))</f>
        <v>0</v>
      </c>
      <c r="M226" s="74">
        <f>IF($C$3="National Currency",IF(B.Premiums_Bkdn_DATA!L216=0,0,B.Premiums_Bkdn_DATA!L216),IF($C$3="Current Exchange rate",IF(B.Premiums_Bkdn_DATA!L216=0,0,B.Premiums_Bkdn_DATA!L216/ECO!V33),IF($C$3="Constant Exchange rate",IF(B.Premiums_Bkdn_DATA!L216=0,0,B.Premiums_Bkdn_DATA!L216/ECO!V68))))</f>
        <v>0</v>
      </c>
      <c r="N226" s="74">
        <f>IF($C$3="National Currency",IF(B.Premiums_Bkdn_DATA!M216=0,0,B.Premiums_Bkdn_DATA!M216),IF($C$3="Current Exchange rate",IF(B.Premiums_Bkdn_DATA!M216=0,0,B.Premiums_Bkdn_DATA!M216/ECO!W33),IF($C$3="Constant Exchange rate",IF(B.Premiums_Bkdn_DATA!M216=0,0,B.Premiums_Bkdn_DATA!M216/ECO!W68))))</f>
        <v>0</v>
      </c>
      <c r="O226" s="74">
        <f>IF($C$3="National Currency",IF(B.Premiums_Bkdn_DATA!N216=0,0,B.Premiums_Bkdn_DATA!N216),IF($C$3="Current Exchange rate",IF(B.Premiums_Bkdn_DATA!N216=0,0,B.Premiums_Bkdn_DATA!N216/ECO!X33),IF($C$3="Constant Exchange rate",IF(B.Premiums_Bkdn_DATA!N216=0,0,B.Premiums_Bkdn_DATA!N216/ECO!X68))))</f>
        <v>0</v>
      </c>
      <c r="P226" s="220">
        <f>IF($C$3="National Currency",IF(B.Premiums_Bkdn_DATA!O216=0,0,B.Premiums_Bkdn_DATA!O216),IF($C$3="Current Exchange rate",IF(B.Premiums_Bkdn_DATA!O216=0,0,B.Premiums_Bkdn_DATA!O216/ECO!Y33),IF($C$3="Constant Exchange rate",IF(B.Premiums_Bkdn_DATA!O216=0,0,B.Premiums_Bkdn_DATA!O216/ECO!Y68))))</f>
        <v>0</v>
      </c>
      <c r="Q226" s="48">
        <f t="shared" si="31"/>
        <v>0</v>
      </c>
      <c r="R226" s="48" t="str">
        <f t="shared" si="32"/>
        <v>-</v>
      </c>
      <c r="S226" s="48" t="str">
        <f t="shared" si="33"/>
        <v>-</v>
      </c>
    </row>
    <row r="227" spans="3:19" ht="15" x14ac:dyDescent="0.25">
      <c r="C227" s="256"/>
      <c r="D227" s="257"/>
      <c r="E227" s="45" t="s">
        <v>24</v>
      </c>
      <c r="F227" s="74">
        <f>IF($C$3="National Currency",IF(B.Premiums_Bkdn_DATA!E217=0,0,B.Premiums_Bkdn_DATA!E217),IF($C$3="Current Exchange rate",IF(B.Premiums_Bkdn_DATA!E217=0,0,B.Premiums_Bkdn_DATA!E217/ECO!O34),IF($C$3="Constant Exchange rate",IF(B.Premiums_Bkdn_DATA!E217=0,0,B.Premiums_Bkdn_DATA!E217/ECO!O69))))</f>
        <v>157.02518019282974</v>
      </c>
      <c r="G227" s="74">
        <f>IF($C$3="National Currency",IF(B.Premiums_Bkdn_DATA!F217=0,0,B.Premiums_Bkdn_DATA!F217),IF($C$3="Current Exchange rate",IF(B.Premiums_Bkdn_DATA!F217=0,0,B.Premiums_Bkdn_DATA!F217/ECO!P34),IF($C$3="Constant Exchange rate",IF(B.Premiums_Bkdn_DATA!F217=0,0,B.Premiums_Bkdn_DATA!F217/ECO!P69))))</f>
        <v>165.2157633623514</v>
      </c>
      <c r="H227" s="74">
        <f>IF($C$3="National Currency",IF(B.Premiums_Bkdn_DATA!G217=0,0,B.Premiums_Bkdn_DATA!G217),IF($C$3="Current Exchange rate",IF(B.Premiums_Bkdn_DATA!G217=0,0,B.Premiums_Bkdn_DATA!G217/ECO!Q34),IF($C$3="Constant Exchange rate",IF(B.Premiums_Bkdn_DATA!G217=0,0,B.Premiums_Bkdn_DATA!G217/ECO!Q69))))</f>
        <v>209.91294580174107</v>
      </c>
      <c r="I227" s="74">
        <f>IF($C$3="National Currency",IF(B.Premiums_Bkdn_DATA!H217=0,0,B.Premiums_Bkdn_DATA!H217),IF($C$3="Current Exchange rate",IF(B.Premiums_Bkdn_DATA!H217=0,0,B.Premiums_Bkdn_DATA!H217/ECO!R34),IF($C$3="Constant Exchange rate",IF(B.Premiums_Bkdn_DATA!H217=0,0,B.Premiums_Bkdn_DATA!H217/ECO!R69))))</f>
        <v>288.54254422914909</v>
      </c>
      <c r="J227" s="74">
        <f>IF($C$3="National Currency",IF(B.Premiums_Bkdn_DATA!I217=0,0,B.Premiums_Bkdn_DATA!I217),IF($C$3="Current Exchange rate",IF(B.Premiums_Bkdn_DATA!I217=0,0,B.Premiums_Bkdn_DATA!I217/ECO!S34),IF($C$3="Constant Exchange rate",IF(B.Premiums_Bkdn_DATA!I217=0,0,B.Premiums_Bkdn_DATA!I217/ECO!S69))))</f>
        <v>312.17822708976877</v>
      </c>
      <c r="K227" s="74">
        <f>IF($C$3="National Currency",IF(B.Premiums_Bkdn_DATA!J217=0,0,B.Premiums_Bkdn_DATA!J217),IF($C$3="Current Exchange rate",IF(B.Premiums_Bkdn_DATA!J217=0,0,B.Premiums_Bkdn_DATA!J217/ECO!T34),IF($C$3="Constant Exchange rate",IF(B.Premiums_Bkdn_DATA!J217=0,0,B.Premiums_Bkdn_DATA!J217/ECO!T69))))</f>
        <v>398.9984086866985</v>
      </c>
      <c r="L227" s="74">
        <f>IF($C$3="National Currency",IF(B.Premiums_Bkdn_DATA!K217=0,0,B.Premiums_Bkdn_DATA!K217),IF($C$3="Current Exchange rate",IF(B.Premiums_Bkdn_DATA!K217=0,0,B.Premiums_Bkdn_DATA!K217/ECO!U34),IF($C$3="Constant Exchange rate",IF(B.Premiums_Bkdn_DATA!K217=0,0,B.Premiums_Bkdn_DATA!K217/ECO!U69))))</f>
        <v>423.33614153327716</v>
      </c>
      <c r="M227" s="74">
        <f>IF($C$3="National Currency",IF(B.Premiums_Bkdn_DATA!L217=0,0,B.Premiums_Bkdn_DATA!L217),IF($C$3="Current Exchange rate",IF(B.Premiums_Bkdn_DATA!L217=0,0,B.Premiums_Bkdn_DATA!L217/ECO!V34),IF($C$3="Constant Exchange rate",IF(B.Premiums_Bkdn_DATA!L217=0,0,B.Premiums_Bkdn_DATA!L217/ECO!V69))))</f>
        <v>39.782832537676683</v>
      </c>
      <c r="N227" s="74">
        <f>IF($C$3="National Currency",IF(B.Premiums_Bkdn_DATA!M217=0,0,B.Premiums_Bkdn_DATA!M217),IF($C$3="Current Exchange rate",IF(B.Premiums_Bkdn_DATA!M217=0,0,B.Premiums_Bkdn_DATA!M217/ECO!W34),IF($C$3="Constant Exchange rate",IF(B.Premiums_Bkdn_DATA!M217=0,0,B.Premiums_Bkdn_DATA!M217/ECO!W69))))</f>
        <v>23.167649536647009</v>
      </c>
      <c r="O227" s="74">
        <f>IF($C$3="National Currency",IF(B.Premiums_Bkdn_DATA!N217=0,0,B.Premiums_Bkdn_DATA!N217),IF($C$3="Current Exchange rate",IF(B.Premiums_Bkdn_DATA!N217=0,0,B.Premiums_Bkdn_DATA!N217/ECO!X34),IF($C$3="Constant Exchange rate",IF(B.Premiums_Bkdn_DATA!N217=0,0,B.Premiums_Bkdn_DATA!N217/ECO!X69))))</f>
        <v>23.167649536647009</v>
      </c>
      <c r="P227" s="220">
        <f>IF($C$3="National Currency",IF(B.Premiums_Bkdn_DATA!O217=0,0,B.Premiums_Bkdn_DATA!O217),IF($C$3="Current Exchange rate",IF(B.Premiums_Bkdn_DATA!O217=0,0,B.Premiums_Bkdn_DATA!O217/ECO!Y34),IF($C$3="Constant Exchange rate",IF(B.Premiums_Bkdn_DATA!O217=0,0,B.Premiums_Bkdn_DATA!O217/ECO!Y69))))</f>
        <v>23.401666198633343</v>
      </c>
      <c r="Q227" s="48">
        <f t="shared" si="31"/>
        <v>3.1040584712979913E-3</v>
      </c>
      <c r="R227" s="48">
        <f t="shared" si="32"/>
        <v>0</v>
      </c>
      <c r="S227" s="48">
        <f t="shared" si="33"/>
        <v>-0.85245901639344268</v>
      </c>
    </row>
    <row r="228" spans="3:19" ht="15" x14ac:dyDescent="0.25">
      <c r="C228" s="256"/>
      <c r="D228" s="257"/>
      <c r="E228" s="45" t="s">
        <v>25</v>
      </c>
      <c r="F228" s="74">
        <f>IF($C$3="National Currency",IF(B.Premiums_Bkdn_DATA!E218=0,0,B.Premiums_Bkdn_DATA!E218),IF($C$3="Current Exchange rate",IF(B.Premiums_Bkdn_DATA!E218=0,0,B.Premiums_Bkdn_DATA!E218/ECO!O35),IF($C$3="Constant Exchange rate",IF(B.Premiums_Bkdn_DATA!E218=0,0,B.Premiums_Bkdn_DATA!E218/ECO!O70))))</f>
        <v>10.194451470000001</v>
      </c>
      <c r="G228" s="74">
        <f>IF($C$3="National Currency",IF(B.Premiums_Bkdn_DATA!F218=0,0,B.Premiums_Bkdn_DATA!F218),IF($C$3="Current Exchange rate",IF(B.Premiums_Bkdn_DATA!F218=0,0,B.Premiums_Bkdn_DATA!F218/ECO!P35),IF($C$3="Constant Exchange rate",IF(B.Premiums_Bkdn_DATA!F218=0,0,B.Premiums_Bkdn_DATA!F218/ECO!P70))))</f>
        <v>11.838090110000001</v>
      </c>
      <c r="H228" s="74">
        <f>IF($C$3="National Currency",IF(B.Premiums_Bkdn_DATA!G218=0,0,B.Premiums_Bkdn_DATA!G218),IF($C$3="Current Exchange rate",IF(B.Premiums_Bkdn_DATA!G218=0,0,B.Premiums_Bkdn_DATA!G218/ECO!Q35),IF($C$3="Constant Exchange rate",IF(B.Premiums_Bkdn_DATA!G218=0,0,B.Premiums_Bkdn_DATA!G218/ECO!Q70))))</f>
        <v>10.483132060000001</v>
      </c>
      <c r="I228" s="74">
        <f>IF($C$3="National Currency",IF(B.Premiums_Bkdn_DATA!H218=0,0,B.Premiums_Bkdn_DATA!H218),IF($C$3="Current Exchange rate",IF(B.Premiums_Bkdn_DATA!H218=0,0,B.Premiums_Bkdn_DATA!H218/ECO!R35),IF($C$3="Constant Exchange rate",IF(B.Premiums_Bkdn_DATA!H218=0,0,B.Premiums_Bkdn_DATA!H218/ECO!R70))))</f>
        <v>13.21580702</v>
      </c>
      <c r="J228" s="74">
        <f>IF($C$3="National Currency",IF(B.Premiums_Bkdn_DATA!I218=0,0,B.Premiums_Bkdn_DATA!I218),IF($C$3="Current Exchange rate",IF(B.Premiums_Bkdn_DATA!I218=0,0,B.Premiums_Bkdn_DATA!I218/ECO!S35),IF($C$3="Constant Exchange rate",IF(B.Premiums_Bkdn_DATA!I218=0,0,B.Premiums_Bkdn_DATA!I218/ECO!S70))))</f>
        <v>11.150774070000001</v>
      </c>
      <c r="K228" s="74">
        <f>IF($C$3="National Currency",IF(B.Premiums_Bkdn_DATA!J218=0,0,B.Premiums_Bkdn_DATA!J218),IF($C$3="Current Exchange rate",IF(B.Premiums_Bkdn_DATA!J218=0,0,B.Premiums_Bkdn_DATA!J218/ECO!T35),IF($C$3="Constant Exchange rate",IF(B.Premiums_Bkdn_DATA!J218=0,0,B.Premiums_Bkdn_DATA!J218/ECO!T70))))</f>
        <v>8.4006669599999988</v>
      </c>
      <c r="L228" s="74">
        <f>IF($C$3="National Currency",IF(B.Premiums_Bkdn_DATA!K218=0,0,B.Premiums_Bkdn_DATA!K218),IF($C$3="Current Exchange rate",IF(B.Premiums_Bkdn_DATA!K218=0,0,B.Premiums_Bkdn_DATA!K218/ECO!U35),IF($C$3="Constant Exchange rate",IF(B.Premiums_Bkdn_DATA!K218=0,0,B.Premiums_Bkdn_DATA!K218/ECO!U70))))</f>
        <v>13.336141868450001</v>
      </c>
      <c r="M228" s="74">
        <f>IF($C$3="National Currency",IF(B.Premiums_Bkdn_DATA!L218=0,0,B.Premiums_Bkdn_DATA!L218),IF($C$3="Current Exchange rate",IF(B.Premiums_Bkdn_DATA!L218=0,0,B.Premiums_Bkdn_DATA!L218/ECO!V35),IF($C$3="Constant Exchange rate",IF(B.Premiums_Bkdn_DATA!L218=0,0,B.Premiums_Bkdn_DATA!L218/ECO!V70))))</f>
        <v>14.857372338280001</v>
      </c>
      <c r="N228" s="74">
        <f>IF($C$3="National Currency",IF(B.Premiums_Bkdn_DATA!M218=0,0,B.Premiums_Bkdn_DATA!M218),IF($C$3="Current Exchange rate",IF(B.Premiums_Bkdn_DATA!M218=0,0,B.Premiums_Bkdn_DATA!M218/ECO!W35),IF($C$3="Constant Exchange rate",IF(B.Premiums_Bkdn_DATA!M218=0,0,B.Premiums_Bkdn_DATA!M218/ECO!W70))))</f>
        <v>14.945382698399998</v>
      </c>
      <c r="O228" s="74">
        <f>IF($C$3="National Currency",IF(B.Premiums_Bkdn_DATA!N218=0,0,B.Premiums_Bkdn_DATA!N218),IF($C$3="Current Exchange rate",IF(B.Premiums_Bkdn_DATA!N218=0,0,B.Premiums_Bkdn_DATA!N218/ECO!X35),IF($C$3="Constant Exchange rate",IF(B.Premiums_Bkdn_DATA!N218=0,0,B.Premiums_Bkdn_DATA!N218/ECO!X70))))</f>
        <v>16.11958126</v>
      </c>
      <c r="P228" s="220">
        <f>IF($C$3="National Currency",IF(B.Premiums_Bkdn_DATA!O218=0,0,B.Premiums_Bkdn_DATA!O218),IF($C$3="Current Exchange rate",IF(B.Premiums_Bkdn_DATA!O218=0,0,B.Premiums_Bkdn_DATA!O218/ECO!Y35),IF($C$3="Constant Exchange rate",IF(B.Premiums_Bkdn_DATA!O218=0,0,B.Premiums_Bkdn_DATA!O218/ECO!Y70))))</f>
        <v>17.037493459999997</v>
      </c>
      <c r="Q228" s="48">
        <f t="shared" si="31"/>
        <v>2.1597410080263558E-3</v>
      </c>
      <c r="R228" s="48">
        <f t="shared" si="32"/>
        <v>7.8565974876354749E-2</v>
      </c>
      <c r="S228" s="48">
        <f t="shared" si="33"/>
        <v>0.58121124098107058</v>
      </c>
    </row>
    <row r="229" spans="3:19" ht="15" x14ac:dyDescent="0.25">
      <c r="C229" s="256"/>
      <c r="D229" s="257"/>
      <c r="E229" s="45" t="s">
        <v>26</v>
      </c>
      <c r="F229" s="74">
        <f>IF($C$3="National Currency",IF(B.Premiums_Bkdn_DATA!E219=0,0,B.Premiums_Bkdn_DATA!E219),IF($C$3="Current Exchange rate",IF(B.Premiums_Bkdn_DATA!E219=0,0,B.Premiums_Bkdn_DATA!E219/ECO!O36),IF($C$3="Constant Exchange rate",IF(B.Premiums_Bkdn_DATA!E219=0,0,B.Premiums_Bkdn_DATA!E219/ECO!O71))))</f>
        <v>0</v>
      </c>
      <c r="G229" s="74">
        <f>IF($C$3="National Currency",IF(B.Premiums_Bkdn_DATA!F219=0,0,B.Premiums_Bkdn_DATA!F219),IF($C$3="Current Exchange rate",IF(B.Premiums_Bkdn_DATA!F219=0,0,B.Premiums_Bkdn_DATA!F219/ECO!P36),IF($C$3="Constant Exchange rate",IF(B.Premiums_Bkdn_DATA!F219=0,0,B.Premiums_Bkdn_DATA!F219/ECO!P71))))</f>
        <v>0</v>
      </c>
      <c r="H229" s="74">
        <f>IF($C$3="National Currency",IF(B.Premiums_Bkdn_DATA!G219=0,0,B.Premiums_Bkdn_DATA!G219),IF($C$3="Current Exchange rate",IF(B.Premiums_Bkdn_DATA!G219=0,0,B.Premiums_Bkdn_DATA!G219/ECO!Q36),IF($C$3="Constant Exchange rate",IF(B.Premiums_Bkdn_DATA!G219=0,0,B.Premiums_Bkdn_DATA!G219/ECO!Q71))))</f>
        <v>0</v>
      </c>
      <c r="I229" s="74">
        <f>IF($C$3="National Currency",IF(B.Premiums_Bkdn_DATA!H219=0,0,B.Premiums_Bkdn_DATA!H219),IF($C$3="Current Exchange rate",IF(B.Premiums_Bkdn_DATA!H219=0,0,B.Premiums_Bkdn_DATA!H219/ECO!R36),IF($C$3="Constant Exchange rate",IF(B.Premiums_Bkdn_DATA!H219=0,0,B.Premiums_Bkdn_DATA!H219/ECO!R71))))</f>
        <v>0</v>
      </c>
      <c r="J229" s="74">
        <f>IF($C$3="National Currency",IF(B.Premiums_Bkdn_DATA!I219=0,0,B.Premiums_Bkdn_DATA!I219),IF($C$3="Current Exchange rate",IF(B.Premiums_Bkdn_DATA!I219=0,0,B.Premiums_Bkdn_DATA!I219/ECO!S36),IF($C$3="Constant Exchange rate",IF(B.Premiums_Bkdn_DATA!I219=0,0,B.Premiums_Bkdn_DATA!I219/ECO!S71))))</f>
        <v>0</v>
      </c>
      <c r="K229" s="74">
        <f>IF($C$3="National Currency",IF(B.Premiums_Bkdn_DATA!J219=0,0,B.Premiums_Bkdn_DATA!J219),IF($C$3="Current Exchange rate",IF(B.Premiums_Bkdn_DATA!J219=0,0,B.Premiums_Bkdn_DATA!J219/ECO!T36),IF($C$3="Constant Exchange rate",IF(B.Premiums_Bkdn_DATA!J219=0,0,B.Premiums_Bkdn_DATA!J219/ECO!T71))))</f>
        <v>0</v>
      </c>
      <c r="L229" s="74">
        <f>IF($C$3="National Currency",IF(B.Premiums_Bkdn_DATA!K219=0,0,B.Premiums_Bkdn_DATA!K219),IF($C$3="Current Exchange rate",IF(B.Premiums_Bkdn_DATA!K219=0,0,B.Premiums_Bkdn_DATA!K219/ECO!U36),IF($C$3="Constant Exchange rate",IF(B.Premiums_Bkdn_DATA!K219=0,0,B.Premiums_Bkdn_DATA!K219/ECO!U71))))</f>
        <v>0</v>
      </c>
      <c r="M229" s="74">
        <f>IF($C$3="National Currency",IF(B.Premiums_Bkdn_DATA!L219=0,0,B.Premiums_Bkdn_DATA!L219),IF($C$3="Current Exchange rate",IF(B.Premiums_Bkdn_DATA!L219=0,0,B.Premiums_Bkdn_DATA!L219/ECO!V36),IF($C$3="Constant Exchange rate",IF(B.Premiums_Bkdn_DATA!L219=0,0,B.Premiums_Bkdn_DATA!L219/ECO!V71))))</f>
        <v>0</v>
      </c>
      <c r="N229" s="74">
        <f>IF($C$3="National Currency",IF(B.Premiums_Bkdn_DATA!M219=0,0,B.Premiums_Bkdn_DATA!M219),IF($C$3="Current Exchange rate",IF(B.Premiums_Bkdn_DATA!M219=0,0,B.Premiums_Bkdn_DATA!M219/ECO!W36),IF($C$3="Constant Exchange rate",IF(B.Premiums_Bkdn_DATA!M219=0,0,B.Premiums_Bkdn_DATA!M219/ECO!W71))))</f>
        <v>0</v>
      </c>
      <c r="O229" s="74">
        <f>IF($C$3="National Currency",IF(B.Premiums_Bkdn_DATA!N219=0,0,B.Premiums_Bkdn_DATA!N219),IF($C$3="Current Exchange rate",IF(B.Premiums_Bkdn_DATA!N219=0,0,B.Premiums_Bkdn_DATA!N219/ECO!X36),IF($C$3="Constant Exchange rate",IF(B.Premiums_Bkdn_DATA!N219=0,0,B.Premiums_Bkdn_DATA!N219/ECO!X71))))</f>
        <v>0</v>
      </c>
      <c r="P229" s="220">
        <f>IF($C$3="National Currency",IF(B.Premiums_Bkdn_DATA!O219=0,0,B.Premiums_Bkdn_DATA!O219),IF($C$3="Current Exchange rate",IF(B.Premiums_Bkdn_DATA!O219=0,0,B.Premiums_Bkdn_DATA!O219/ECO!Y36),IF($C$3="Constant Exchange rate",IF(B.Premiums_Bkdn_DATA!O219=0,0,B.Premiums_Bkdn_DATA!O219/ECO!Y71))))</f>
        <v>0</v>
      </c>
      <c r="Q229" s="48">
        <f t="shared" si="31"/>
        <v>0</v>
      </c>
      <c r="R229" s="48" t="str">
        <f t="shared" si="32"/>
        <v>-</v>
      </c>
      <c r="S229" s="48" t="str">
        <f t="shared" si="33"/>
        <v>-</v>
      </c>
    </row>
    <row r="230" spans="3:19" ht="15" x14ac:dyDescent="0.25">
      <c r="C230" s="256"/>
      <c r="D230" s="257"/>
      <c r="E230" s="45" t="s">
        <v>27</v>
      </c>
      <c r="F230" s="74">
        <f>IF($C$3="National Currency",IF(B.Premiums_Bkdn_DATA!E220=0,0,B.Premiums_Bkdn_DATA!E220),IF($C$3="Current Exchange rate",IF(B.Premiums_Bkdn_DATA!E220=0,0,B.Premiums_Bkdn_DATA!E220/ECO!O37),IF($C$3="Constant Exchange rate",IF(B.Premiums_Bkdn_DATA!E220=0,0,B.Premiums_Bkdn_DATA!E220/ECO!O72))))</f>
        <v>0</v>
      </c>
      <c r="G230" s="74">
        <f>IF($C$3="National Currency",IF(B.Premiums_Bkdn_DATA!F220=0,0,B.Premiums_Bkdn_DATA!F220),IF($C$3="Current Exchange rate",IF(B.Premiums_Bkdn_DATA!F220=0,0,B.Premiums_Bkdn_DATA!F220/ECO!P37),IF($C$3="Constant Exchange rate",IF(B.Premiums_Bkdn_DATA!F220=0,0,B.Premiums_Bkdn_DATA!F220/ECO!P72))))</f>
        <v>0</v>
      </c>
      <c r="H230" s="74">
        <f>IF($C$3="National Currency",IF(B.Premiums_Bkdn_DATA!G220=0,0,B.Premiums_Bkdn_DATA!G220),IF($C$3="Current Exchange rate",IF(B.Premiums_Bkdn_DATA!G220=0,0,B.Premiums_Bkdn_DATA!G220/ECO!Q37),IF($C$3="Constant Exchange rate",IF(B.Premiums_Bkdn_DATA!G220=0,0,B.Premiums_Bkdn_DATA!G220/ECO!Q72))))</f>
        <v>0</v>
      </c>
      <c r="I230" s="74">
        <f>IF($C$3="National Currency",IF(B.Premiums_Bkdn_DATA!H220=0,0,B.Premiums_Bkdn_DATA!H220),IF($C$3="Current Exchange rate",IF(B.Premiums_Bkdn_DATA!H220=0,0,B.Premiums_Bkdn_DATA!H220/ECO!R37),IF($C$3="Constant Exchange rate",IF(B.Premiums_Bkdn_DATA!H220=0,0,B.Premiums_Bkdn_DATA!H220/ECO!R72))))</f>
        <v>0</v>
      </c>
      <c r="J230" s="74">
        <f>IF($C$3="National Currency",IF(B.Premiums_Bkdn_DATA!I220=0,0,B.Premiums_Bkdn_DATA!I220),IF($C$3="Current Exchange rate",IF(B.Premiums_Bkdn_DATA!I220=0,0,B.Premiums_Bkdn_DATA!I220/ECO!S37),IF($C$3="Constant Exchange rate",IF(B.Premiums_Bkdn_DATA!I220=0,0,B.Premiums_Bkdn_DATA!I220/ECO!S72))))</f>
        <v>0</v>
      </c>
      <c r="K230" s="74">
        <f>IF($C$3="National Currency",IF(B.Premiums_Bkdn_DATA!J220=0,0,B.Premiums_Bkdn_DATA!J220),IF($C$3="Current Exchange rate",IF(B.Premiums_Bkdn_DATA!J220=0,0,B.Premiums_Bkdn_DATA!J220/ECO!T37),IF($C$3="Constant Exchange rate",IF(B.Premiums_Bkdn_DATA!J220=0,0,B.Premiums_Bkdn_DATA!J220/ECO!T72))))</f>
        <v>0</v>
      </c>
      <c r="L230" s="74">
        <f>IF($C$3="National Currency",IF(B.Premiums_Bkdn_DATA!K220=0,0,B.Premiums_Bkdn_DATA!K220),IF($C$3="Current Exchange rate",IF(B.Premiums_Bkdn_DATA!K220=0,0,B.Premiums_Bkdn_DATA!K220/ECO!U37),IF($C$3="Constant Exchange rate",IF(B.Premiums_Bkdn_DATA!K220=0,0,B.Premiums_Bkdn_DATA!K220/ECO!U72))))</f>
        <v>0</v>
      </c>
      <c r="M230" s="74">
        <f>IF($C$3="National Currency",IF(B.Premiums_Bkdn_DATA!L220=0,0,B.Premiums_Bkdn_DATA!L220),IF($C$3="Current Exchange rate",IF(B.Premiums_Bkdn_DATA!L220=0,0,B.Premiums_Bkdn_DATA!L220/ECO!V37),IF($C$3="Constant Exchange rate",IF(B.Premiums_Bkdn_DATA!L220=0,0,B.Premiums_Bkdn_DATA!L220/ECO!V72))))</f>
        <v>0</v>
      </c>
      <c r="N230" s="74">
        <f>IF($C$3="National Currency",IF(B.Premiums_Bkdn_DATA!M220=0,0,B.Premiums_Bkdn_DATA!M220),IF($C$3="Current Exchange rate",IF(B.Premiums_Bkdn_DATA!M220=0,0,B.Premiums_Bkdn_DATA!M220/ECO!W37),IF($C$3="Constant Exchange rate",IF(B.Premiums_Bkdn_DATA!M220=0,0,B.Premiums_Bkdn_DATA!M220/ECO!W72))))</f>
        <v>0</v>
      </c>
      <c r="O230" s="74">
        <f>IF($C$3="National Currency",IF(B.Premiums_Bkdn_DATA!N220=0,0,B.Premiums_Bkdn_DATA!N220),IF($C$3="Current Exchange rate",IF(B.Premiums_Bkdn_DATA!N220=0,0,B.Premiums_Bkdn_DATA!N220/ECO!X37),IF($C$3="Constant Exchange rate",IF(B.Premiums_Bkdn_DATA!N220=0,0,B.Premiums_Bkdn_DATA!N220/ECO!X72))))</f>
        <v>0</v>
      </c>
      <c r="P230" s="220">
        <f>IF($C$3="National Currency",IF(B.Premiums_Bkdn_DATA!O220=0,0,B.Premiums_Bkdn_DATA!O220),IF($C$3="Current Exchange rate",IF(B.Premiums_Bkdn_DATA!O220=0,0,B.Premiums_Bkdn_DATA!O220/ECO!Y37),IF($C$3="Constant Exchange rate",IF(B.Premiums_Bkdn_DATA!O220=0,0,B.Premiums_Bkdn_DATA!O220/ECO!Y72))))</f>
        <v>0</v>
      </c>
      <c r="Q230" s="48">
        <f t="shared" si="31"/>
        <v>0</v>
      </c>
      <c r="R230" s="48" t="str">
        <f t="shared" si="32"/>
        <v>-</v>
      </c>
      <c r="S230" s="48" t="str">
        <f t="shared" si="33"/>
        <v>-</v>
      </c>
    </row>
    <row r="231" spans="3:19" ht="15" x14ac:dyDescent="0.25">
      <c r="C231" s="256"/>
      <c r="D231" s="257"/>
      <c r="E231" s="45" t="s">
        <v>28</v>
      </c>
      <c r="F231" s="74">
        <f>IF($C$3="National Currency",IF(B.Premiums_Bkdn_DATA!E221=0,0,B.Premiums_Bkdn_DATA!E221),IF($C$3="Current Exchange rate",IF(B.Premiums_Bkdn_DATA!E221=0,0,B.Premiums_Bkdn_DATA!E221/ECO!O38),IF($C$3="Constant Exchange rate",IF(B.Premiums_Bkdn_DATA!E221=0,0,B.Premiums_Bkdn_DATA!E221/ECO!O73))))</f>
        <v>2.1592506714782017E-3</v>
      </c>
      <c r="G231" s="74">
        <f>IF($C$3="National Currency",IF(B.Premiums_Bkdn_DATA!F221=0,0,B.Premiums_Bkdn_DATA!F221),IF($C$3="Current Exchange rate",IF(B.Premiums_Bkdn_DATA!F221=0,0,B.Premiums_Bkdn_DATA!F221/ECO!P38),IF($C$3="Constant Exchange rate",IF(B.Premiums_Bkdn_DATA!F221=0,0,B.Premiums_Bkdn_DATA!F221/ECO!P73))))</f>
        <v>5.0324471294935511E-3</v>
      </c>
      <c r="H231" s="74">
        <f>IF($C$3="National Currency",IF(B.Premiums_Bkdn_DATA!G221=0,0,B.Premiums_Bkdn_DATA!G221),IF($C$3="Current Exchange rate",IF(B.Premiums_Bkdn_DATA!G221=0,0,B.Premiums_Bkdn_DATA!G221/ECO!Q38),IF($C$3="Constant Exchange rate",IF(B.Premiums_Bkdn_DATA!G221=0,0,B.Premiums_Bkdn_DATA!G221/ECO!Q73))))</f>
        <v>8.1668432655102961E-3</v>
      </c>
      <c r="I231" s="74">
        <f>IF($C$3="National Currency",IF(B.Premiums_Bkdn_DATA!H221=0,0,B.Premiums_Bkdn_DATA!H221),IF($C$3="Current Exchange rate",IF(B.Premiums_Bkdn_DATA!H221=0,0,B.Premiums_Bkdn_DATA!H221/ECO!R38),IF($C$3="Constant Exchange rate",IF(B.Premiums_Bkdn_DATA!H221=0,0,B.Premiums_Bkdn_DATA!H221/ECO!R73))))</f>
        <v>3</v>
      </c>
      <c r="J231" s="74">
        <f>IF($C$3="National Currency",IF(B.Premiums_Bkdn_DATA!I221=0,0,B.Premiums_Bkdn_DATA!I221),IF($C$3="Current Exchange rate",IF(B.Premiums_Bkdn_DATA!I221=0,0,B.Premiums_Bkdn_DATA!I221/ECO!S38),IF($C$3="Constant Exchange rate",IF(B.Premiums_Bkdn_DATA!I221=0,0,B.Premiums_Bkdn_DATA!I221/ECO!S73))))</f>
        <v>3</v>
      </c>
      <c r="K231" s="74">
        <f>IF($C$3="National Currency",IF(B.Premiums_Bkdn_DATA!J221=0,0,B.Premiums_Bkdn_DATA!J221),IF($C$3="Current Exchange rate",IF(B.Premiums_Bkdn_DATA!J221=0,0,B.Premiums_Bkdn_DATA!J221/ECO!T38),IF($C$3="Constant Exchange rate",IF(B.Premiums_Bkdn_DATA!J221=0,0,B.Premiums_Bkdn_DATA!J221/ECO!T73))))</f>
        <v>4</v>
      </c>
      <c r="L231" s="74">
        <f>IF($C$3="National Currency",IF(B.Premiums_Bkdn_DATA!K221=0,0,B.Premiums_Bkdn_DATA!K221),IF($C$3="Current Exchange rate",IF(B.Premiums_Bkdn_DATA!K221=0,0,B.Premiums_Bkdn_DATA!K221/ECO!U38),IF($C$3="Constant Exchange rate",IF(B.Premiums_Bkdn_DATA!K221=0,0,B.Premiums_Bkdn_DATA!K221/ECO!U73))))</f>
        <v>4</v>
      </c>
      <c r="M231" s="74">
        <f>IF($C$3="National Currency",IF(B.Premiums_Bkdn_DATA!L221=0,0,B.Premiums_Bkdn_DATA!L221),IF($C$3="Current Exchange rate",IF(B.Premiums_Bkdn_DATA!L221=0,0,B.Premiums_Bkdn_DATA!L221/ECO!V38),IF($C$3="Constant Exchange rate",IF(B.Premiums_Bkdn_DATA!L221=0,0,B.Premiums_Bkdn_DATA!L221/ECO!V73))))</f>
        <v>4</v>
      </c>
      <c r="N231" s="74">
        <f>IF($C$3="National Currency",IF(B.Premiums_Bkdn_DATA!M221=0,0,B.Premiums_Bkdn_DATA!M221),IF($C$3="Current Exchange rate",IF(B.Premiums_Bkdn_DATA!M221=0,0,B.Premiums_Bkdn_DATA!M221/ECO!W38),IF($C$3="Constant Exchange rate",IF(B.Premiums_Bkdn_DATA!M221=0,0,B.Premiums_Bkdn_DATA!M221/ECO!W73))))</f>
        <v>2</v>
      </c>
      <c r="O231" s="74">
        <f>IF($C$3="National Currency",IF(B.Premiums_Bkdn_DATA!N221=0,0,B.Premiums_Bkdn_DATA!N221),IF($C$3="Current Exchange rate",IF(B.Premiums_Bkdn_DATA!N221=0,0,B.Premiums_Bkdn_DATA!N221/ECO!X38),IF($C$3="Constant Exchange rate",IF(B.Premiums_Bkdn_DATA!N221=0,0,B.Premiums_Bkdn_DATA!N221/ECO!X73))))</f>
        <v>1.8</v>
      </c>
      <c r="P231" s="220">
        <f>IF($C$3="National Currency",IF(B.Premiums_Bkdn_DATA!O221=0,0,B.Premiums_Bkdn_DATA!O221),IF($C$3="Current Exchange rate",IF(B.Premiums_Bkdn_DATA!O221=0,0,B.Premiums_Bkdn_DATA!O221/ECO!Y38),IF($C$3="Constant Exchange rate",IF(B.Premiums_Bkdn_DATA!O221=0,0,B.Premiums_Bkdn_DATA!O221/ECO!Y73))))</f>
        <v>0</v>
      </c>
      <c r="Q231" s="48">
        <f t="shared" si="31"/>
        <v>2.4116841199182867E-4</v>
      </c>
      <c r="R231" s="48">
        <f t="shared" si="32"/>
        <v>-9.9999999999999978E-2</v>
      </c>
      <c r="S231" s="48">
        <f>IF(OR(O231=0, F231=0),"-",O231/F231-1)</f>
        <v>832.62252645161288</v>
      </c>
    </row>
    <row r="232" spans="3:19" ht="15" x14ac:dyDescent="0.25">
      <c r="C232" s="256"/>
      <c r="D232" s="257"/>
      <c r="E232" s="45" t="s">
        <v>29</v>
      </c>
      <c r="F232" s="74">
        <f>IF($C$3="National Currency",IF(B.Premiums_Bkdn_DATA!E222=0,0,B.Premiums_Bkdn_DATA!E222),IF($C$3="Current Exchange rate",IF(B.Premiums_Bkdn_DATA!E222=0,0,B.Premiums_Bkdn_DATA!E222/ECO!O39),IF($C$3="Constant Exchange rate",IF(B.Premiums_Bkdn_DATA!E222=0,0,B.Premiums_Bkdn_DATA!E222/ECO!O74))))</f>
        <v>2.0248290513177984</v>
      </c>
      <c r="G232" s="74">
        <f>IF($C$3="National Currency",IF(B.Premiums_Bkdn_DATA!F222=0,0,B.Premiums_Bkdn_DATA!F222),IF($C$3="Current Exchange rate",IF(B.Premiums_Bkdn_DATA!F222=0,0,B.Premiums_Bkdn_DATA!F222/ECO!P39),IF($C$3="Constant Exchange rate",IF(B.Premiums_Bkdn_DATA!F222=0,0,B.Premiums_Bkdn_DATA!F222/ECO!P74))))</f>
        <v>2.0580229701918609</v>
      </c>
      <c r="H232" s="74">
        <f>IF($C$3="National Currency",IF(B.Premiums_Bkdn_DATA!G222=0,0,B.Premiums_Bkdn_DATA!G222),IF($C$3="Current Exchange rate",IF(B.Premiums_Bkdn_DATA!G222=0,0,B.Premiums_Bkdn_DATA!G222/ECO!Q39),IF($C$3="Constant Exchange rate",IF(B.Premiums_Bkdn_DATA!G222=0,0,B.Premiums_Bkdn_DATA!G222/ECO!Q74))))</f>
        <v>2.2571864834362345</v>
      </c>
      <c r="I232" s="74">
        <f>IF($C$3="National Currency",IF(B.Premiums_Bkdn_DATA!H222=0,0,B.Premiums_Bkdn_DATA!H222),IF($C$3="Current Exchange rate",IF(B.Premiums_Bkdn_DATA!H222=0,0,B.Premiums_Bkdn_DATA!H222/ECO!R39),IF($C$3="Constant Exchange rate",IF(B.Premiums_Bkdn_DATA!H222=0,0,B.Premiums_Bkdn_DATA!H222/ECO!R74))))</f>
        <v>2.3235743211843589</v>
      </c>
      <c r="J232" s="74">
        <f>IF($C$3="National Currency",IF(B.Premiums_Bkdn_DATA!I222=0,0,B.Premiums_Bkdn_DATA!I222),IF($C$3="Current Exchange rate",IF(B.Premiums_Bkdn_DATA!I222=0,0,B.Premiums_Bkdn_DATA!I222/ECO!S39),IF($C$3="Constant Exchange rate",IF(B.Premiums_Bkdn_DATA!I222=0,0,B.Premiums_Bkdn_DATA!I222/ECO!S74))))</f>
        <v>2.6223195910509194</v>
      </c>
      <c r="K232" s="74">
        <f>IF($C$3="National Currency",IF(B.Premiums_Bkdn_DATA!J222=0,0,B.Premiums_Bkdn_DATA!J222),IF($C$3="Current Exchange rate",IF(B.Premiums_Bkdn_DATA!J222=0,0,B.Premiums_Bkdn_DATA!J222/ECO!T39),IF($C$3="Constant Exchange rate",IF(B.Premiums_Bkdn_DATA!J222=0,0,B.Premiums_Bkdn_DATA!J222/ECO!T74))))</f>
        <v>3</v>
      </c>
      <c r="L232" s="74">
        <f>IF($C$3="National Currency",IF(B.Premiums_Bkdn_DATA!K222=0,0,B.Premiums_Bkdn_DATA!K222),IF($C$3="Current Exchange rate",IF(B.Premiums_Bkdn_DATA!K222=0,0,B.Premiums_Bkdn_DATA!K222/ECO!U39),IF($C$3="Constant Exchange rate",IF(B.Premiums_Bkdn_DATA!K222=0,0,B.Premiums_Bkdn_DATA!K222/ECO!U74))))</f>
        <v>0</v>
      </c>
      <c r="M232" s="74">
        <f>IF($C$3="National Currency",IF(B.Premiums_Bkdn_DATA!L222=0,0,B.Premiums_Bkdn_DATA!L222),IF($C$3="Current Exchange rate",IF(B.Premiums_Bkdn_DATA!L222=0,0,B.Premiums_Bkdn_DATA!L222/ECO!V39),IF($C$3="Constant Exchange rate",IF(B.Premiums_Bkdn_DATA!L222=0,0,B.Premiums_Bkdn_DATA!L222/ECO!V74))))</f>
        <v>0</v>
      </c>
      <c r="N232" s="74">
        <f>IF($C$3="National Currency",IF(B.Premiums_Bkdn_DATA!M222=0,0,B.Premiums_Bkdn_DATA!M222),IF($C$3="Current Exchange rate",IF(B.Premiums_Bkdn_DATA!M222=0,0,B.Premiums_Bkdn_DATA!M222/ECO!W39),IF($C$3="Constant Exchange rate",IF(B.Premiums_Bkdn_DATA!M222=0,0,B.Premiums_Bkdn_DATA!M222/ECO!W74))))</f>
        <v>0</v>
      </c>
      <c r="O232" s="74">
        <f>IF($C$3="National Currency",IF(B.Premiums_Bkdn_DATA!N222=0,0,B.Premiums_Bkdn_DATA!N222),IF($C$3="Current Exchange rate",IF(B.Premiums_Bkdn_DATA!N222=0,0,B.Premiums_Bkdn_DATA!N222/ECO!X39),IF($C$3="Constant Exchange rate",IF(B.Premiums_Bkdn_DATA!N222=0,0,B.Premiums_Bkdn_DATA!N222/ECO!X74))))</f>
        <v>0</v>
      </c>
      <c r="P232" s="220">
        <f>IF($C$3="National Currency",IF(B.Premiums_Bkdn_DATA!O222=0,0,B.Premiums_Bkdn_DATA!O222),IF($C$3="Current Exchange rate",IF(B.Premiums_Bkdn_DATA!O222=0,0,B.Premiums_Bkdn_DATA!O222/ECO!Y39),IF($C$3="Constant Exchange rate",IF(B.Premiums_Bkdn_DATA!O222=0,0,B.Premiums_Bkdn_DATA!O222/ECO!Y74))))</f>
        <v>0</v>
      </c>
      <c r="Q232" s="48">
        <f t="shared" si="31"/>
        <v>0</v>
      </c>
      <c r="R232" s="48" t="str">
        <f t="shared" si="32"/>
        <v>-</v>
      </c>
      <c r="S232" s="48" t="str">
        <f t="shared" si="33"/>
        <v>-</v>
      </c>
    </row>
    <row r="233" spans="3:19" ht="15" x14ac:dyDescent="0.25">
      <c r="C233" s="256"/>
      <c r="D233" s="257"/>
      <c r="E233" s="45" t="s">
        <v>30</v>
      </c>
      <c r="F233" s="74">
        <f>IF($C$3="National Currency",IF(B.Premiums_Bkdn_DATA!E223=0,0,B.Premiums_Bkdn_DATA!E223),IF($C$3="Current Exchange rate",IF(B.Premiums_Bkdn_DATA!E223=0,0,B.Premiums_Bkdn_DATA!E223/ECO!O40),IF($C$3="Constant Exchange rate",IF(B.Premiums_Bkdn_DATA!E223=0,0,B.Premiums_Bkdn_DATA!E223/ECO!O75))))</f>
        <v>6.6857344632768365</v>
      </c>
      <c r="G233" s="74">
        <f>IF($C$3="National Currency",IF(B.Premiums_Bkdn_DATA!F223=0,0,B.Premiums_Bkdn_DATA!F223),IF($C$3="Current Exchange rate",IF(B.Premiums_Bkdn_DATA!F223=0,0,B.Premiums_Bkdn_DATA!F223/ECO!P40),IF($C$3="Constant Exchange rate",IF(B.Premiums_Bkdn_DATA!F223=0,0,B.Premiums_Bkdn_DATA!F223/ECO!P75))))</f>
        <v>7.768361581920904</v>
      </c>
      <c r="H233" s="74">
        <f>IF($C$3="National Currency",IF(B.Premiums_Bkdn_DATA!G223=0,0,B.Premiums_Bkdn_DATA!G223),IF($C$3="Current Exchange rate",IF(B.Premiums_Bkdn_DATA!G223=0,0,B.Premiums_Bkdn_DATA!G223/ECO!Q40),IF($C$3="Constant Exchange rate",IF(B.Premiums_Bkdn_DATA!G223=0,0,B.Premiums_Bkdn_DATA!G223/ECO!Q75))))</f>
        <v>9.5338983050847457</v>
      </c>
      <c r="I233" s="74">
        <f>IF($C$3="National Currency",IF(B.Premiums_Bkdn_DATA!H223=0,0,B.Premiums_Bkdn_DATA!H223),IF($C$3="Current Exchange rate",IF(B.Premiums_Bkdn_DATA!H223=0,0,B.Premiums_Bkdn_DATA!H223/ECO!R40),IF($C$3="Constant Exchange rate",IF(B.Premiums_Bkdn_DATA!H223=0,0,B.Premiums_Bkdn_DATA!H223/ECO!R75))))</f>
        <v>14.124293785310735</v>
      </c>
      <c r="J233" s="74">
        <f>IF($C$3="National Currency",IF(B.Premiums_Bkdn_DATA!I223=0,0,B.Premiums_Bkdn_DATA!I223),IF($C$3="Current Exchange rate",IF(B.Premiums_Bkdn_DATA!I223=0,0,B.Premiums_Bkdn_DATA!I223/ECO!S40),IF($C$3="Constant Exchange rate",IF(B.Premiums_Bkdn_DATA!I223=0,0,B.Premiums_Bkdn_DATA!I223/ECO!S75))))</f>
        <v>11.299435028248588</v>
      </c>
      <c r="K233" s="74">
        <f>IF($C$3="National Currency",IF(B.Premiums_Bkdn_DATA!J223=0,0,B.Premiums_Bkdn_DATA!J223),IF($C$3="Current Exchange rate",IF(B.Premiums_Bkdn_DATA!J223=0,0,B.Premiums_Bkdn_DATA!J223/ECO!T40),IF($C$3="Constant Exchange rate",IF(B.Premiums_Bkdn_DATA!J223=0,0,B.Premiums_Bkdn_DATA!J223/ECO!T75))))</f>
        <v>13.064971751412431</v>
      </c>
      <c r="L233" s="74">
        <f>IF($C$3="National Currency",IF(B.Premiums_Bkdn_DATA!K223=0,0,B.Premiums_Bkdn_DATA!K223),IF($C$3="Current Exchange rate",IF(B.Premiums_Bkdn_DATA!K223=0,0,B.Premiums_Bkdn_DATA!K223/ECO!U40),IF($C$3="Constant Exchange rate",IF(B.Premiums_Bkdn_DATA!K223=0,0,B.Premiums_Bkdn_DATA!K223/ECO!U75))))</f>
        <v>15.18361581920904</v>
      </c>
      <c r="M233" s="74">
        <f>IF($C$3="National Currency",IF(B.Premiums_Bkdn_DATA!L223=0,0,B.Premiums_Bkdn_DATA!L223),IF($C$3="Current Exchange rate",IF(B.Premiums_Bkdn_DATA!L223=0,0,B.Premiums_Bkdn_DATA!L223/ECO!V40),IF($C$3="Constant Exchange rate",IF(B.Premiums_Bkdn_DATA!L223=0,0,B.Premiums_Bkdn_DATA!L223/ECO!V75))))</f>
        <v>18.361581920903955</v>
      </c>
      <c r="N233" s="74">
        <f>IF($C$3="National Currency",IF(B.Premiums_Bkdn_DATA!M223=0,0,B.Premiums_Bkdn_DATA!M223),IF($C$3="Current Exchange rate",IF(B.Premiums_Bkdn_DATA!M223=0,0,B.Premiums_Bkdn_DATA!M223/ECO!W40),IF($C$3="Constant Exchange rate",IF(B.Premiums_Bkdn_DATA!M223=0,0,B.Premiums_Bkdn_DATA!M223/ECO!W75))))</f>
        <v>20.480225988700568</v>
      </c>
      <c r="O233" s="74">
        <f>IF($C$3="National Currency",IF(B.Premiums_Bkdn_DATA!N223=0,0,B.Premiums_Bkdn_DATA!N223),IF($C$3="Current Exchange rate",IF(B.Premiums_Bkdn_DATA!N223=0,0,B.Premiums_Bkdn_DATA!N223/ECO!X40),IF($C$3="Constant Exchange rate",IF(B.Premiums_Bkdn_DATA!N223=0,0,B.Premiums_Bkdn_DATA!N223/ECO!X75))))</f>
        <v>23.658192090395481</v>
      </c>
      <c r="P233" s="220">
        <f>IF($C$3="National Currency",IF(B.Premiums_Bkdn_DATA!O223=0,0,B.Premiums_Bkdn_DATA!O223),IF($C$3="Current Exchange rate",IF(B.Premiums_Bkdn_DATA!O223=0,0,B.Premiums_Bkdn_DATA!O223/ECO!Y40),IF($C$3="Constant Exchange rate",IF(B.Premiums_Bkdn_DATA!O223=0,0,B.Premiums_Bkdn_DATA!O223/ECO!Y75))))</f>
        <v>0</v>
      </c>
      <c r="Q233" s="48">
        <f t="shared" si="31"/>
        <v>3.1697825650212888E-3</v>
      </c>
      <c r="R233" s="48">
        <f t="shared" si="32"/>
        <v>0.15517241379310343</v>
      </c>
      <c r="S233" s="48">
        <f t="shared" si="33"/>
        <v>2.5386077955001585</v>
      </c>
    </row>
    <row r="234" spans="3:19" ht="15" x14ac:dyDescent="0.25">
      <c r="C234" s="256"/>
      <c r="D234" s="257"/>
      <c r="E234" s="45" t="s">
        <v>41</v>
      </c>
      <c r="F234" s="75">
        <f>IF($C$3="National Currency",IF(B.Premiums_Bkdn_DATA!E224=0,0,B.Premiums_Bkdn_DATA!E224),IF($C$3="Current Exchange rate",IF(B.Premiums_Bkdn_DATA!E224=0,0,B.Premiums_Bkdn_DATA!E224/ECO!O41),IF($C$3="Constant Exchange rate",IF(B.Premiums_Bkdn_DATA!E224=0,0,B.Premiums_Bkdn_DATA!E224/ECO!O76))))</f>
        <v>486.58364359994863</v>
      </c>
      <c r="G234" s="75">
        <f>IF($C$3="National Currency",IF(B.Premiums_Bkdn_DATA!F224=0,0,B.Premiums_Bkdn_DATA!F224),IF($C$3="Current Exchange rate",IF(B.Premiums_Bkdn_DATA!F224=0,0,B.Premiums_Bkdn_DATA!F224/ECO!P41),IF($C$3="Constant Exchange rate",IF(B.Premiums_Bkdn_DATA!F224=0,0,B.Premiums_Bkdn_DATA!F224/ECO!P76))))</f>
        <v>544.3574271408396</v>
      </c>
      <c r="H234" s="75">
        <f>IF($C$3="National Currency",IF(B.Premiums_Bkdn_DATA!G224=0,0,B.Premiums_Bkdn_DATA!G224),IF($C$3="Current Exchange rate",IF(B.Premiums_Bkdn_DATA!G224=0,0,B.Premiums_Bkdn_DATA!G224/ECO!Q41),IF($C$3="Constant Exchange rate",IF(B.Premiums_Bkdn_DATA!G224=0,0,B.Premiums_Bkdn_DATA!G224/ECO!Q76))))</f>
        <v>620.10527667223005</v>
      </c>
      <c r="I234" s="75">
        <f>IF($C$3="National Currency",IF(B.Premiums_Bkdn_DATA!H224=0,0,B.Premiums_Bkdn_DATA!H224),IF($C$3="Current Exchange rate",IF(B.Premiums_Bkdn_DATA!H224=0,0,B.Premiums_Bkdn_DATA!H224/ECO!R41),IF($C$3="Constant Exchange rate",IF(B.Premiums_Bkdn_DATA!H224=0,0,B.Premiums_Bkdn_DATA!H224/ECO!R76))))</f>
        <v>682.61137501604833</v>
      </c>
      <c r="J234" s="75">
        <f>IF($C$3="National Currency",IF(B.Premiums_Bkdn_DATA!I224=0,0,B.Premiums_Bkdn_DATA!I224),IF($C$3="Current Exchange rate",IF(B.Premiums_Bkdn_DATA!I224=0,0,B.Premiums_Bkdn_DATA!I224/ECO!S41),IF($C$3="Constant Exchange rate",IF(B.Premiums_Bkdn_DATA!I224=0,0,B.Premiums_Bkdn_DATA!I224/ECO!S76))))</f>
        <v>697.08563358582614</v>
      </c>
      <c r="K234" s="75">
        <f>IF($C$3="National Currency",IF(B.Premiums_Bkdn_DATA!J224=0,0,B.Premiums_Bkdn_DATA!J224),IF($C$3="Current Exchange rate",IF(B.Premiums_Bkdn_DATA!J224=0,0,B.Premiums_Bkdn_DATA!J224/ECO!T41),IF($C$3="Constant Exchange rate",IF(B.Premiums_Bkdn_DATA!J224=0,0,B.Premiums_Bkdn_DATA!J224/ECO!T76))))</f>
        <v>748.4914623186545</v>
      </c>
      <c r="L234" s="75">
        <f>IF($C$3="National Currency",IF(B.Premiums_Bkdn_DATA!K224=0,0,B.Premiums_Bkdn_DATA!K224),IF($C$3="Current Exchange rate",IF(B.Premiums_Bkdn_DATA!K224=0,0,B.Premiums_Bkdn_DATA!K224/ECO!U41),IF($C$3="Constant Exchange rate",IF(B.Premiums_Bkdn_DATA!K224=0,0,B.Premiums_Bkdn_DATA!K224/ECO!U76))))</f>
        <v>659.90499422262167</v>
      </c>
      <c r="M234" s="75">
        <f>IF($C$3="National Currency",IF(B.Premiums_Bkdn_DATA!L224=0,0,B.Premiums_Bkdn_DATA!L224),IF($C$3="Current Exchange rate",IF(B.Premiums_Bkdn_DATA!L224=0,0,B.Premiums_Bkdn_DATA!L224/ECO!V41),IF($C$3="Constant Exchange rate",IF(B.Premiums_Bkdn_DATA!L224=0,0,B.Premiums_Bkdn_DATA!L224/ECO!V76))))</f>
        <v>558.86506611888558</v>
      </c>
      <c r="N234" s="75">
        <f>IF($C$3="National Currency",IF(B.Premiums_Bkdn_DATA!M224=0,0,B.Premiums_Bkdn_DATA!M224),IF($C$3="Current Exchange rate",IF(B.Premiums_Bkdn_DATA!M224=0,0,B.Premiums_Bkdn_DATA!M224/ECO!W41),IF($C$3="Constant Exchange rate",IF(B.Premiums_Bkdn_DATA!M224=0,0,B.Premiums_Bkdn_DATA!M224/ECO!W76))))</f>
        <v>620.10527667223005</v>
      </c>
      <c r="O234" s="75">
        <f>IF($C$3="National Currency",IF(B.Premiums_Bkdn_DATA!N224=0,0,B.Premiums_Bkdn_DATA!N224),IF($C$3="Current Exchange rate",IF(B.Premiums_Bkdn_DATA!N224=0,0,B.Premiums_Bkdn_DATA!N224/ECO!X41),IF($C$3="Constant Exchange rate",IF(B.Premiums_Bkdn_DATA!N224=0,0,B.Premiums_Bkdn_DATA!N224/ECO!X76))))</f>
        <v>558.47990756194633</v>
      </c>
      <c r="P234" s="221">
        <f>IF($C$3="National Currency",IF(B.Premiums_Bkdn_DATA!O224=0,0,B.Premiums_Bkdn_DATA!O224),IF($C$3="Current Exchange rate",IF(B.Premiums_Bkdn_DATA!O224=0,0,B.Premiums_Bkdn_DATA!O224/ECO!Y41),IF($C$3="Constant Exchange rate",IF(B.Premiums_Bkdn_DATA!O224=0,0,B.Premiums_Bkdn_DATA!O224/ECO!Y76))))</f>
        <v>0</v>
      </c>
      <c r="Q234" s="48">
        <f t="shared" si="31"/>
        <v>7.4826506908921037E-2</v>
      </c>
      <c r="R234" s="48">
        <f t="shared" si="32"/>
        <v>-9.9378881987577605E-2</v>
      </c>
      <c r="S234" s="48">
        <f t="shared" si="33"/>
        <v>0.14775725593667555</v>
      </c>
    </row>
    <row r="235" spans="3:19" ht="15.75" thickBot="1" x14ac:dyDescent="0.3">
      <c r="C235" s="258"/>
      <c r="D235" s="259"/>
      <c r="E235" s="55" t="s">
        <v>85</v>
      </c>
      <c r="F235" s="64">
        <f t="shared" ref="F235:O235" si="34">SUM(F203:F234)</f>
        <v>5727.2501540881576</v>
      </c>
      <c r="G235" s="64">
        <f t="shared" si="34"/>
        <v>6067.8160354027859</v>
      </c>
      <c r="H235" s="64">
        <f t="shared" si="34"/>
        <v>6485.2803028101716</v>
      </c>
      <c r="I235" s="64">
        <f t="shared" si="34"/>
        <v>6965.9746539379566</v>
      </c>
      <c r="J235" s="64">
        <f t="shared" si="34"/>
        <v>7196.709306003183</v>
      </c>
      <c r="K235" s="64">
        <f t="shared" si="34"/>
        <v>7531.1747201045437</v>
      </c>
      <c r="L235" s="64">
        <f t="shared" si="34"/>
        <v>7686.3566631485019</v>
      </c>
      <c r="M235" s="64">
        <f t="shared" si="34"/>
        <v>7440.0654268160815</v>
      </c>
      <c r="N235" s="64">
        <f t="shared" si="34"/>
        <v>7479.7497514774786</v>
      </c>
      <c r="O235" s="64">
        <f t="shared" si="34"/>
        <v>7463.6640227203061</v>
      </c>
      <c r="P235" s="64" t="s">
        <v>355</v>
      </c>
      <c r="Q235" s="48">
        <f t="shared" si="31"/>
        <v>1</v>
      </c>
      <c r="R235" s="107"/>
      <c r="S235" s="107"/>
    </row>
    <row r="236" spans="3:19" ht="16.5" thickTop="1" thickBot="1" x14ac:dyDescent="0.3">
      <c r="C236" s="260"/>
      <c r="D236" s="261"/>
      <c r="E236" s="57" t="s">
        <v>86</v>
      </c>
      <c r="F236" s="64">
        <v>5724.66748046875</v>
      </c>
      <c r="G236" s="64">
        <v>6064.81201171875</v>
      </c>
      <c r="H236" s="64">
        <v>6483.02294921875</v>
      </c>
      <c r="I236" s="64">
        <v>6963.64013671875</v>
      </c>
      <c r="J236" s="64">
        <v>7194.05126953125</v>
      </c>
      <c r="K236" s="64">
        <v>7528.009765625</v>
      </c>
      <c r="L236" s="64">
        <v>7685.73779296875</v>
      </c>
      <c r="M236" s="64">
        <v>7439.1533203125</v>
      </c>
      <c r="N236" s="64">
        <v>7478.43017578125</v>
      </c>
      <c r="O236" s="64">
        <v>7462.03662109375</v>
      </c>
      <c r="P236" s="64" t="s">
        <v>355</v>
      </c>
      <c r="Q236" s="48">
        <f>O236/$O$235</f>
        <v>0.99978195674113923</v>
      </c>
      <c r="R236" s="48">
        <f>IF(OR(O236=0, N236=0),"-",O236/N236-1)</f>
        <v>-2.1921117536927159E-3</v>
      </c>
      <c r="S236" s="48">
        <f>IF(OR(O236=0, F236=0),"-",O236/F236-1)</f>
        <v>0.30348821945597781</v>
      </c>
    </row>
    <row r="237" spans="3:19" ht="15.75" thickTop="1" x14ac:dyDescent="0.25">
      <c r="E237" s="57" t="s">
        <v>87</v>
      </c>
      <c r="F237" s="85"/>
      <c r="G237" s="85">
        <f t="shared" ref="G237:O237" si="35">G236/F236-1</f>
        <v>5.9417343000356837E-2</v>
      </c>
      <c r="H237" s="85">
        <f t="shared" si="35"/>
        <v>6.8956949810136114E-2</v>
      </c>
      <c r="I237" s="85">
        <f>I236/H236-1</f>
        <v>7.4134734870546337E-2</v>
      </c>
      <c r="J237" s="85">
        <f t="shared" si="35"/>
        <v>3.3087742658837183E-2</v>
      </c>
      <c r="K237" s="85">
        <f t="shared" si="35"/>
        <v>4.6421478466264876E-2</v>
      </c>
      <c r="L237" s="85">
        <f t="shared" si="35"/>
        <v>2.0952154985768079E-2</v>
      </c>
      <c r="M237" s="85">
        <f>M236/L236-1</f>
        <v>-3.2083383443270219E-2</v>
      </c>
      <c r="N237" s="85">
        <f t="shared" si="35"/>
        <v>5.2797480812103448E-3</v>
      </c>
      <c r="O237" s="85">
        <f t="shared" si="35"/>
        <v>-2.1921117536927159E-3</v>
      </c>
      <c r="P237" s="86"/>
    </row>
    <row r="239" spans="3:19" x14ac:dyDescent="0.15">
      <c r="F239" s="16"/>
      <c r="G239" s="16"/>
    </row>
    <row r="240" spans="3:19" ht="18.75" x14ac:dyDescent="0.15">
      <c r="C240" s="264" t="s">
        <v>226</v>
      </c>
      <c r="D240" s="265"/>
      <c r="E240" s="272" t="s">
        <v>136</v>
      </c>
      <c r="F240" s="273"/>
      <c r="G240" s="273"/>
      <c r="H240" s="273"/>
      <c r="I240" s="273"/>
      <c r="J240" s="273"/>
      <c r="K240" s="273"/>
      <c r="L240" s="273"/>
      <c r="M240" s="273"/>
      <c r="N240" s="273"/>
      <c r="O240" s="273"/>
      <c r="P240" s="273"/>
      <c r="Q240" s="114"/>
      <c r="R240" s="115"/>
      <c r="S240" s="115"/>
    </row>
    <row r="241" spans="3:19" ht="15" x14ac:dyDescent="0.15">
      <c r="C241" s="262" t="s">
        <v>93</v>
      </c>
      <c r="D241" s="263"/>
      <c r="E241" s="110">
        <v>6</v>
      </c>
      <c r="F241" s="111">
        <v>2004</v>
      </c>
      <c r="G241" s="111">
        <f t="shared" ref="G241:O241" si="36">F241+1</f>
        <v>2005</v>
      </c>
      <c r="H241" s="111">
        <f t="shared" si="36"/>
        <v>2006</v>
      </c>
      <c r="I241" s="111">
        <f t="shared" si="36"/>
        <v>2007</v>
      </c>
      <c r="J241" s="111">
        <f t="shared" si="36"/>
        <v>2008</v>
      </c>
      <c r="K241" s="111">
        <f t="shared" si="36"/>
        <v>2009</v>
      </c>
      <c r="L241" s="111">
        <f t="shared" si="36"/>
        <v>2010</v>
      </c>
      <c r="M241" s="111">
        <f t="shared" si="36"/>
        <v>2011</v>
      </c>
      <c r="N241" s="111">
        <f t="shared" si="36"/>
        <v>2012</v>
      </c>
      <c r="O241" s="120">
        <f t="shared" si="36"/>
        <v>2013</v>
      </c>
      <c r="P241" s="120">
        <v>2014</v>
      </c>
      <c r="Q241" s="112" t="s">
        <v>82</v>
      </c>
      <c r="R241" s="113" t="s">
        <v>88</v>
      </c>
      <c r="S241" s="112" t="s">
        <v>89</v>
      </c>
    </row>
    <row r="242" spans="3:19" ht="15" x14ac:dyDescent="0.25">
      <c r="C242" s="256"/>
      <c r="D242" s="257"/>
      <c r="E242" s="45" t="s">
        <v>0</v>
      </c>
      <c r="F242" s="73">
        <f>IF($C$3="National Currency",IF(B.Premiums_Bkdn_DATA!E231=0,0,B.Premiums_Bkdn_DATA!E231),IF($C$3="Current Exchange rate",IF(B.Premiums_Bkdn_DATA!E231=0,0,B.Premiums_Bkdn_DATA!E231/ECO!O10),IF($C$3="Constant Exchange rate",IF(B.Premiums_Bkdn_DATA!E231=0,0,B.Premiums_Bkdn_DATA!E231/ECO!O45))))</f>
        <v>132</v>
      </c>
      <c r="G242" s="73">
        <f>IF($C$3="National Currency",IF(B.Premiums_Bkdn_DATA!F231=0,0,B.Premiums_Bkdn_DATA!F231),IF($C$3="Current Exchange rate",IF(B.Premiums_Bkdn_DATA!F231=0,0,B.Premiums_Bkdn_DATA!F231/ECO!P10),IF($C$3="Constant Exchange rate",IF(B.Premiums_Bkdn_DATA!F231=0,0,B.Premiums_Bkdn_DATA!F231/ECO!P45))))</f>
        <v>134</v>
      </c>
      <c r="H242" s="73">
        <f>IF($C$3="National Currency",IF(B.Premiums_Bkdn_DATA!G231=0,0,B.Premiums_Bkdn_DATA!G231),IF($C$3="Current Exchange rate",IF(B.Premiums_Bkdn_DATA!G231=0,0,B.Premiums_Bkdn_DATA!G231/ECO!Q10),IF($C$3="Constant Exchange rate",IF(B.Premiums_Bkdn_DATA!G231=0,0,B.Premiums_Bkdn_DATA!G231/ECO!Q45))))</f>
        <v>131</v>
      </c>
      <c r="I242" s="73">
        <f>IF($C$3="National Currency",IF(B.Premiums_Bkdn_DATA!H231=0,0,B.Premiums_Bkdn_DATA!H231),IF($C$3="Current Exchange rate",IF(B.Premiums_Bkdn_DATA!H231=0,0,B.Premiums_Bkdn_DATA!H231/ECO!R10),IF($C$3="Constant Exchange rate",IF(B.Premiums_Bkdn_DATA!H231=0,0,B.Premiums_Bkdn_DATA!H231/ECO!R45))))</f>
        <v>131</v>
      </c>
      <c r="J242" s="73">
        <f>IF($C$3="National Currency",IF(B.Premiums_Bkdn_DATA!I231=0,0,B.Premiums_Bkdn_DATA!I231),IF($C$3="Current Exchange rate",IF(B.Premiums_Bkdn_DATA!I231=0,0,B.Premiums_Bkdn_DATA!I231/ECO!S10),IF($C$3="Constant Exchange rate",IF(B.Premiums_Bkdn_DATA!I231=0,0,B.Premiums_Bkdn_DATA!I231/ECO!S45))))</f>
        <v>129</v>
      </c>
      <c r="K242" s="73">
        <f>IF($C$3="National Currency",IF(B.Premiums_Bkdn_DATA!J231=0,0,B.Premiums_Bkdn_DATA!J231),IF($C$3="Current Exchange rate",IF(B.Premiums_Bkdn_DATA!J231=0,0,B.Premiums_Bkdn_DATA!J231/ECO!T10),IF($C$3="Constant Exchange rate",IF(B.Premiums_Bkdn_DATA!J231=0,0,B.Premiums_Bkdn_DATA!J231/ECO!T45))))</f>
        <v>123</v>
      </c>
      <c r="L242" s="73">
        <f>IF($C$3="National Currency",IF(B.Premiums_Bkdn_DATA!K231=0,0,B.Premiums_Bkdn_DATA!K231),IF($C$3="Current Exchange rate",IF(B.Premiums_Bkdn_DATA!K231=0,0,B.Premiums_Bkdn_DATA!K231/ECO!U10),IF($C$3="Constant Exchange rate",IF(B.Premiums_Bkdn_DATA!K231=0,0,B.Premiums_Bkdn_DATA!K231/ECO!U45))))</f>
        <v>125</v>
      </c>
      <c r="M242" s="73">
        <f>IF($C$3="National Currency",IF(B.Premiums_Bkdn_DATA!L231=0,0,B.Premiums_Bkdn_DATA!L231),IF($C$3="Current Exchange rate",IF(B.Premiums_Bkdn_DATA!L231=0,0,B.Premiums_Bkdn_DATA!L231/ECO!V10),IF($C$3="Constant Exchange rate",IF(B.Premiums_Bkdn_DATA!L231=0,0,B.Premiums_Bkdn_DATA!L231/ECO!V45))))</f>
        <v>138</v>
      </c>
      <c r="N242" s="73">
        <f>IF($C$3="National Currency",IF(B.Premiums_Bkdn_DATA!M231=0,0,B.Premiums_Bkdn_DATA!M231),IF($C$3="Current Exchange rate",IF(B.Premiums_Bkdn_DATA!M231=0,0,B.Premiums_Bkdn_DATA!M231/ECO!W10),IF($C$3="Constant Exchange rate",IF(B.Premiums_Bkdn_DATA!M231=0,0,B.Premiums_Bkdn_DATA!M231/ECO!W45))))</f>
        <v>151</v>
      </c>
      <c r="O242" s="73">
        <f>IF($C$3="National Currency",IF(B.Premiums_Bkdn_DATA!N231=0,0,B.Premiums_Bkdn_DATA!N231),IF($C$3="Current Exchange rate",IF(B.Premiums_Bkdn_DATA!N231=0,0,B.Premiums_Bkdn_DATA!N231/ECO!X10),IF($C$3="Constant Exchange rate",IF(B.Premiums_Bkdn_DATA!N231=0,0,B.Premiums_Bkdn_DATA!N231/ECO!X45))))</f>
        <v>161</v>
      </c>
      <c r="P242" s="219">
        <f>IF($C$3="National Currency",IF(B.Premiums_Bkdn_DATA!O231=0,0,B.Premiums_Bkdn_DATA!O231),IF($C$3="Current Exchange rate",IF(B.Premiums_Bkdn_DATA!O231=0,0,B.Premiums_Bkdn_DATA!O231/ECO!Y10),IF($C$3="Constant Exchange rate",IF(B.Premiums_Bkdn_DATA!O231=0,0,B.Premiums_Bkdn_DATA!O231/ECO!Y45))))</f>
        <v>165</v>
      </c>
      <c r="Q242" s="48">
        <f>O242/$O$274</f>
        <v>9.7891129523714933E-3</v>
      </c>
      <c r="R242" s="94">
        <f>IF(OR(O242=0, N242=0),"-",O242/N242-1)</f>
        <v>6.6225165562913801E-2</v>
      </c>
      <c r="S242" s="94">
        <f>IF(OR(O242=0, F242=0),"-",O242/F242-1)</f>
        <v>0.21969696969696972</v>
      </c>
    </row>
    <row r="243" spans="3:19" ht="15" x14ac:dyDescent="0.25">
      <c r="C243" s="256"/>
      <c r="D243" s="257"/>
      <c r="E243" s="45" t="s">
        <v>1</v>
      </c>
      <c r="F243" s="74">
        <f>IF($C$3="National Currency",IF(B.Premiums_Bkdn_DATA!E232=0,0,B.Premiums_Bkdn_DATA!E232),IF($C$3="Current Exchange rate",IF(B.Premiums_Bkdn_DATA!E232=0,0,B.Premiums_Bkdn_DATA!E232/ECO!O11),IF($C$3="Constant Exchange rate",IF(B.Premiums_Bkdn_DATA!E232=0,0,B.Premiums_Bkdn_DATA!E232/ECO!O46))))</f>
        <v>122.56222409</v>
      </c>
      <c r="G243" s="74">
        <f>IF($C$3="National Currency",IF(B.Premiums_Bkdn_DATA!F232=0,0,B.Premiums_Bkdn_DATA!F232),IF($C$3="Current Exchange rate",IF(B.Premiums_Bkdn_DATA!F232=0,0,B.Premiums_Bkdn_DATA!F232/ECO!P11),IF($C$3="Constant Exchange rate",IF(B.Premiums_Bkdn_DATA!F232=0,0,B.Premiums_Bkdn_DATA!F232/ECO!P46))))</f>
        <v>112.78862045</v>
      </c>
      <c r="H243" s="74">
        <f>IF($C$3="National Currency",IF(B.Premiums_Bkdn_DATA!G232=0,0,B.Premiums_Bkdn_DATA!G232),IF($C$3="Current Exchange rate",IF(B.Premiums_Bkdn_DATA!G232=0,0,B.Premiums_Bkdn_DATA!G232/ECO!Q11),IF($C$3="Constant Exchange rate",IF(B.Premiums_Bkdn_DATA!G232=0,0,B.Premiums_Bkdn_DATA!G232/ECO!Q46))))</f>
        <v>112.98609999999999</v>
      </c>
      <c r="I243" s="74">
        <f>IF($C$3="National Currency",IF(B.Premiums_Bkdn_DATA!H232=0,0,B.Premiums_Bkdn_DATA!H232),IF($C$3="Current Exchange rate",IF(B.Premiums_Bkdn_DATA!H232=0,0,B.Premiums_Bkdn_DATA!H232/ECO!R11),IF($C$3="Constant Exchange rate",IF(B.Premiums_Bkdn_DATA!H232=0,0,B.Premiums_Bkdn_DATA!H232/ECO!R46))))</f>
        <v>102.75299279000001</v>
      </c>
      <c r="J243" s="74">
        <f>IF($C$3="National Currency",IF(B.Premiums_Bkdn_DATA!I232=0,0,B.Premiums_Bkdn_DATA!I232),IF($C$3="Current Exchange rate",IF(B.Premiums_Bkdn_DATA!I232=0,0,B.Premiums_Bkdn_DATA!I232/ECO!S11),IF($C$3="Constant Exchange rate",IF(B.Premiums_Bkdn_DATA!I232=0,0,B.Premiums_Bkdn_DATA!I232/ECO!S46))))</f>
        <v>117.32023523999999</v>
      </c>
      <c r="K243" s="74">
        <f>IF($C$3="National Currency",IF(B.Premiums_Bkdn_DATA!J232=0,0,B.Premiums_Bkdn_DATA!J232),IF($C$3="Current Exchange rate",IF(B.Premiums_Bkdn_DATA!J232=0,0,B.Premiums_Bkdn_DATA!J232/ECO!T11),IF($C$3="Constant Exchange rate",IF(B.Premiums_Bkdn_DATA!J232=0,0,B.Premiums_Bkdn_DATA!J232/ECO!T46))))</f>
        <v>120.1390602</v>
      </c>
      <c r="L243" s="74">
        <f>IF($C$3="National Currency",IF(B.Premiums_Bkdn_DATA!K232=0,0,B.Premiums_Bkdn_DATA!K232),IF($C$3="Current Exchange rate",IF(B.Premiums_Bkdn_DATA!K232=0,0,B.Premiums_Bkdn_DATA!K232/ECO!U11),IF($C$3="Constant Exchange rate",IF(B.Premiums_Bkdn_DATA!K232=0,0,B.Premiums_Bkdn_DATA!K232/ECO!U46))))</f>
        <v>111.23606959999999</v>
      </c>
      <c r="M243" s="74">
        <f>IF($C$3="National Currency",IF(B.Premiums_Bkdn_DATA!L232=0,0,B.Premiums_Bkdn_DATA!L232),IF($C$3="Current Exchange rate",IF(B.Premiums_Bkdn_DATA!L232=0,0,B.Premiums_Bkdn_DATA!L232/ECO!V11),IF($C$3="Constant Exchange rate",IF(B.Premiums_Bkdn_DATA!L232=0,0,B.Premiums_Bkdn_DATA!L232/ECO!V46))))</f>
        <v>146.13941076</v>
      </c>
      <c r="N243" s="74">
        <f>IF($C$3="National Currency",IF(B.Premiums_Bkdn_DATA!M232=0,0,B.Premiums_Bkdn_DATA!M232),IF($C$3="Current Exchange rate",IF(B.Premiums_Bkdn_DATA!M232=0,0,B.Premiums_Bkdn_DATA!M232/ECO!W11),IF($C$3="Constant Exchange rate",IF(B.Premiums_Bkdn_DATA!M232=0,0,B.Premiums_Bkdn_DATA!M232/ECO!W46))))</f>
        <v>163.25923115999998</v>
      </c>
      <c r="O243" s="74">
        <f>IF($C$3="National Currency",IF(B.Premiums_Bkdn_DATA!N232=0,0,B.Premiums_Bkdn_DATA!N232),IF($C$3="Current Exchange rate",IF(B.Premiums_Bkdn_DATA!N232=0,0,B.Premiums_Bkdn_DATA!N232/ECO!X11),IF($C$3="Constant Exchange rate",IF(B.Premiums_Bkdn_DATA!N232=0,0,B.Premiums_Bkdn_DATA!N232/ECO!X46))))</f>
        <v>141.97436626999999</v>
      </c>
      <c r="P243" s="220">
        <f>IF($C$3="National Currency",IF(B.Premiums_Bkdn_DATA!O232=0,0,B.Premiums_Bkdn_DATA!O232),IF($C$3="Current Exchange rate",IF(B.Premiums_Bkdn_DATA!O232=0,0,B.Premiums_Bkdn_DATA!O232/ECO!Y11),IF($C$3="Constant Exchange rate",IF(B.Premiums_Bkdn_DATA!O232=0,0,B.Premiums_Bkdn_DATA!O232/ECO!Y46))))</f>
        <v>138.92964868999999</v>
      </c>
      <c r="Q243" s="48">
        <f t="shared" ref="Q243:Q275" si="37">O243/$O$274</f>
        <v>8.6323174394931142E-3</v>
      </c>
      <c r="R243" s="94">
        <f t="shared" ref="R243:R273" si="38">IF(OR(O243=0, N243=0),"-",O243/N243-1)</f>
        <v>-0.13037464858045333</v>
      </c>
      <c r="S243" s="94">
        <f t="shared" ref="S243:S273" si="39">IF(OR(O243=0, F243=0),"-",O243/F243-1)</f>
        <v>0.15838601432155186</v>
      </c>
    </row>
    <row r="244" spans="3:19" ht="15" x14ac:dyDescent="0.25">
      <c r="C244" s="256"/>
      <c r="D244" s="257"/>
      <c r="E244" s="45" t="s">
        <v>2</v>
      </c>
      <c r="F244" s="74">
        <f>IF($C$3="National Currency",IF(B.Premiums_Bkdn_DATA!E233=0,0,B.Premiums_Bkdn_DATA!E233),IF($C$3="Current Exchange rate",IF(B.Premiums_Bkdn_DATA!E233=0,0,B.Premiums_Bkdn_DATA!E233/ECO!O12),IF($C$3="Constant Exchange rate",IF(B.Premiums_Bkdn_DATA!E233=0,0,B.Premiums_Bkdn_DATA!E233/ECO!O47))))</f>
        <v>17.343286634625219</v>
      </c>
      <c r="G244" s="74">
        <f>IF($C$3="National Currency",IF(B.Premiums_Bkdn_DATA!F233=0,0,B.Premiums_Bkdn_DATA!F233),IF($C$3="Current Exchange rate",IF(B.Premiums_Bkdn_DATA!F233=0,0,B.Premiums_Bkdn_DATA!F233/ECO!P12),IF($C$3="Constant Exchange rate",IF(B.Premiums_Bkdn_DATA!F233=0,0,B.Premiums_Bkdn_DATA!F233/ECO!P47))))</f>
        <v>18.417016054811331</v>
      </c>
      <c r="H244" s="74">
        <f>IF($C$3="National Currency",IF(B.Premiums_Bkdn_DATA!G233=0,0,B.Premiums_Bkdn_DATA!G233),IF($C$3="Current Exchange rate",IF(B.Premiums_Bkdn_DATA!G233=0,0,B.Premiums_Bkdn_DATA!G233/ECO!Q12),IF($C$3="Constant Exchange rate",IF(B.Premiums_Bkdn_DATA!G233=0,0,B.Premiums_Bkdn_DATA!G233/ECO!Q47))))</f>
        <v>33.694651804888025</v>
      </c>
      <c r="I244" s="74">
        <f>IF($C$3="National Currency",IF(B.Premiums_Bkdn_DATA!H233=0,0,B.Premiums_Bkdn_DATA!H233),IF($C$3="Current Exchange rate",IF(B.Premiums_Bkdn_DATA!H233=0,0,B.Premiums_Bkdn_DATA!H233/ECO!R12),IF($C$3="Constant Exchange rate",IF(B.Premiums_Bkdn_DATA!H233=0,0,B.Premiums_Bkdn_DATA!H233/ECO!R47))))</f>
        <v>30.181000102259944</v>
      </c>
      <c r="J244" s="74">
        <f>IF($C$3="National Currency",IF(B.Premiums_Bkdn_DATA!I233=0,0,B.Premiums_Bkdn_DATA!I233),IF($C$3="Current Exchange rate",IF(B.Premiums_Bkdn_DATA!I233=0,0,B.Premiums_Bkdn_DATA!I233/ECO!S12),IF($C$3="Constant Exchange rate",IF(B.Premiums_Bkdn_DATA!I233=0,0,B.Premiums_Bkdn_DATA!I233/ECO!S47))))</f>
        <v>30.747549379243011</v>
      </c>
      <c r="K244" s="74">
        <f>IF($C$3="National Currency",IF(B.Premiums_Bkdn_DATA!J233=0,0,B.Premiums_Bkdn_DATA!J233),IF($C$3="Current Exchange rate",IF(B.Premiums_Bkdn_DATA!J233=0,0,B.Premiums_Bkdn_DATA!J233/ECO!T12),IF($C$3="Constant Exchange rate",IF(B.Premiums_Bkdn_DATA!J233=0,0,B.Premiums_Bkdn_DATA!J233/ECO!T47))))</f>
        <v>22.159978906605943</v>
      </c>
      <c r="L244" s="74">
        <f>IF($C$3="National Currency",IF(B.Premiums_Bkdn_DATA!K233=0,0,B.Premiums_Bkdn_DATA!K233),IF($C$3="Current Exchange rate",IF(B.Premiums_Bkdn_DATA!K233=0,0,B.Premiums_Bkdn_DATA!K233/ECO!U12),IF($C$3="Constant Exchange rate",IF(B.Premiums_Bkdn_DATA!K233=0,0,B.Premiums_Bkdn_DATA!K233/ECO!U47))))</f>
        <v>23.121505953888185</v>
      </c>
      <c r="M244" s="74">
        <f>IF($C$3="National Currency",IF(B.Premiums_Bkdn_DATA!L233=0,0,B.Premiums_Bkdn_DATA!L233),IF($C$3="Current Exchange rate",IF(B.Premiums_Bkdn_DATA!L233=0,0,B.Premiums_Bkdn_DATA!L233/ECO!V12),IF($C$3="Constant Exchange rate",IF(B.Premiums_Bkdn_DATA!L233=0,0,B.Premiums_Bkdn_DATA!L233/ECO!V47))))</f>
        <v>21.985888127620413</v>
      </c>
      <c r="N244" s="74">
        <f>IF($C$3="National Currency",IF(B.Premiums_Bkdn_DATA!M233=0,0,B.Premiums_Bkdn_DATA!M233),IF($C$3="Current Exchange rate",IF(B.Premiums_Bkdn_DATA!M233=0,0,B.Premiums_Bkdn_DATA!M233/ECO!W12),IF($C$3="Constant Exchange rate",IF(B.Premiums_Bkdn_DATA!M233=0,0,B.Premiums_Bkdn_DATA!M233/ECO!W47))))</f>
        <v>22.497187851518561</v>
      </c>
      <c r="O244" s="223">
        <f>IF($C$3="National Currency",IF(B.Premiums_Bkdn_DATA!N233=0,0,B.Premiums_Bkdn_DATA!N233),IF($C$3="Current Exchange rate",IF(B.Premiums_Bkdn_DATA!N233=0,0,B.Premiums_Bkdn_DATA!N233/ECO!X12),IF($C$3="Constant Exchange rate",IF(B.Premiums_Bkdn_DATA!N233=0,0,B.Premiums_Bkdn_DATA!N233/ECO!X47))))</f>
        <v>22.497187851518561</v>
      </c>
      <c r="P244" s="220">
        <f>IF($C$3="National Currency",IF(B.Premiums_Bkdn_DATA!O233=0,0,B.Premiums_Bkdn_DATA!O233),IF($C$3="Current Exchange rate",IF(B.Premiums_Bkdn_DATA!O233=0,0,B.Premiums_Bkdn_DATA!O233/ECO!Y12),IF($C$3="Constant Exchange rate",IF(B.Premiums_Bkdn_DATA!O233=0,0,B.Premiums_Bkdn_DATA!O233/ECO!Y47))))</f>
        <v>0</v>
      </c>
      <c r="Q244" s="48">
        <f t="shared" si="37"/>
        <v>1.3678727514859314E-3</v>
      </c>
      <c r="R244" s="94">
        <f t="shared" si="38"/>
        <v>0</v>
      </c>
      <c r="S244" s="94">
        <f t="shared" si="39"/>
        <v>0.2971698113207546</v>
      </c>
    </row>
    <row r="245" spans="3:19" ht="15" x14ac:dyDescent="0.25">
      <c r="C245" s="256"/>
      <c r="D245" s="257"/>
      <c r="E245" s="45" t="s">
        <v>3</v>
      </c>
      <c r="F245" s="74">
        <f>IF($C$3="National Currency",IF(B.Premiums_Bkdn_DATA!E234=0,0,B.Premiums_Bkdn_DATA!E234),IF($C$3="Current Exchange rate",IF(B.Premiums_Bkdn_DATA!E234=0,0,B.Premiums_Bkdn_DATA!E234/ECO!O13),IF($C$3="Constant Exchange rate",IF(B.Premiums_Bkdn_DATA!E234=0,0,B.Premiums_Bkdn_DATA!E234/ECO!O48))))</f>
        <v>410.25532268795746</v>
      </c>
      <c r="G245" s="74">
        <f>IF($C$3="National Currency",IF(B.Premiums_Bkdn_DATA!F234=0,0,B.Premiums_Bkdn_DATA!F234),IF($C$3="Current Exchange rate",IF(B.Premiums_Bkdn_DATA!F234=0,0,B.Premiums_Bkdn_DATA!F234/ECO!P13),IF($C$3="Constant Exchange rate",IF(B.Premiums_Bkdn_DATA!F234=0,0,B.Premiums_Bkdn_DATA!F234/ECO!P48))))</f>
        <v>371.39554224883568</v>
      </c>
      <c r="H245" s="74">
        <f>IF($C$3="National Currency",IF(B.Premiums_Bkdn_DATA!G234=0,0,B.Premiums_Bkdn_DATA!G234),IF($C$3="Current Exchange rate",IF(B.Premiums_Bkdn_DATA!G234=0,0,B.Premiums_Bkdn_DATA!G234/ECO!Q13),IF($C$3="Constant Exchange rate",IF(B.Premiums_Bkdn_DATA!G234=0,0,B.Premiums_Bkdn_DATA!G234/ECO!Q48))))</f>
        <v>381.04457751164341</v>
      </c>
      <c r="I245" s="74">
        <f>IF($C$3="National Currency",IF(B.Premiums_Bkdn_DATA!H234=0,0,B.Premiums_Bkdn_DATA!H234),IF($C$3="Current Exchange rate",IF(B.Premiums_Bkdn_DATA!H234=0,0,B.Premiums_Bkdn_DATA!H234/ECO!R13),IF($C$3="Constant Exchange rate",IF(B.Premiums_Bkdn_DATA!H234=0,0,B.Premiums_Bkdn_DATA!H234/ECO!R48))))</f>
        <v>388.20775116433805</v>
      </c>
      <c r="J245" s="74">
        <f>IF($C$3="National Currency",IF(B.Premiums_Bkdn_DATA!I234=0,0,B.Premiums_Bkdn_DATA!I234),IF($C$3="Current Exchange rate",IF(B.Premiums_Bkdn_DATA!I234=0,0,B.Premiums_Bkdn_DATA!I234/ECO!S13),IF($C$3="Constant Exchange rate",IF(B.Premiums_Bkdn_DATA!I234=0,0,B.Premiums_Bkdn_DATA!I234/ECO!S48))))</f>
        <v>389.46702761144383</v>
      </c>
      <c r="K245" s="74">
        <f>IF($C$3="National Currency",IF(B.Premiums_Bkdn_DATA!J234=0,0,B.Premiums_Bkdn_DATA!J234),IF($C$3="Current Exchange rate",IF(B.Premiums_Bkdn_DATA!J234=0,0,B.Premiums_Bkdn_DATA!J234/ECO!T13),IF($C$3="Constant Exchange rate",IF(B.Premiums_Bkdn_DATA!J234=0,0,B.Premiums_Bkdn_DATA!J234/ECO!T48))))</f>
        <v>379.82486610113108</v>
      </c>
      <c r="L245" s="74">
        <f>IF($C$3="National Currency",IF(B.Premiums_Bkdn_DATA!K234=0,0,B.Premiums_Bkdn_DATA!K234),IF($C$3="Current Exchange rate",IF(B.Premiums_Bkdn_DATA!K234=0,0,B.Premiums_Bkdn_DATA!K234/ECO!U13),IF($C$3="Constant Exchange rate",IF(B.Premiums_Bkdn_DATA!K234=0,0,B.Premiums_Bkdn_DATA!K234/ECO!U48))))</f>
        <v>394.62939371257488</v>
      </c>
      <c r="M245" s="74">
        <f>IF($C$3="National Currency",IF(B.Premiums_Bkdn_DATA!L234=0,0,B.Premiums_Bkdn_DATA!L234),IF($C$3="Current Exchange rate",IF(B.Premiums_Bkdn_DATA!L234=0,0,B.Premiums_Bkdn_DATA!L234/ECO!V13),IF($C$3="Constant Exchange rate",IF(B.Premiums_Bkdn_DATA!L234=0,0,B.Premiums_Bkdn_DATA!L234/ECO!V48))))</f>
        <v>355.48367930805063</v>
      </c>
      <c r="N245" s="74">
        <f>IF($C$3="National Currency",IF(B.Premiums_Bkdn_DATA!M234=0,0,B.Premiums_Bkdn_DATA!M234),IF($C$3="Current Exchange rate",IF(B.Premiums_Bkdn_DATA!M234=0,0,B.Premiums_Bkdn_DATA!M234/ECO!W13),IF($C$3="Constant Exchange rate",IF(B.Premiums_Bkdn_DATA!M234=0,0,B.Premiums_Bkdn_DATA!M234/ECO!W48))))</f>
        <v>371.44875249501001</v>
      </c>
      <c r="O245" s="74">
        <f>IF($C$3="National Currency",IF(B.Premiums_Bkdn_DATA!N234=0,0,B.Premiums_Bkdn_DATA!N234),IF($C$3="Current Exchange rate",IF(B.Premiums_Bkdn_DATA!N234=0,0,B.Premiums_Bkdn_DATA!N234/ECO!X13),IF($C$3="Constant Exchange rate",IF(B.Premiums_Bkdn_DATA!N234=0,0,B.Premiums_Bkdn_DATA!N234/ECO!X48))))</f>
        <v>359.66845392548242</v>
      </c>
      <c r="P245" s="220">
        <f>IF($C$3="National Currency",IF(B.Premiums_Bkdn_DATA!O234=0,0,B.Premiums_Bkdn_DATA!O234),IF($C$3="Current Exchange rate",IF(B.Premiums_Bkdn_DATA!O234=0,0,B.Premiums_Bkdn_DATA!O234/ECO!Y13),IF($C$3="Constant Exchange rate",IF(B.Premiums_Bkdn_DATA!O234=0,0,B.Premiums_Bkdn_DATA!O234/ECO!Y48))))</f>
        <v>343.63439787092483</v>
      </c>
      <c r="Q245" s="48">
        <f t="shared" si="37"/>
        <v>2.1868541123486768E-2</v>
      </c>
      <c r="R245" s="94">
        <f t="shared" si="38"/>
        <v>-3.1714465294067296E-2</v>
      </c>
      <c r="S245" s="94">
        <f t="shared" si="39"/>
        <v>-0.12330581948586128</v>
      </c>
    </row>
    <row r="246" spans="3:19" ht="15" x14ac:dyDescent="0.25">
      <c r="C246" s="256"/>
      <c r="D246" s="257"/>
      <c r="E246" s="45" t="s">
        <v>4</v>
      </c>
      <c r="F246" s="74">
        <f>IF($C$3="National Currency",IF(B.Premiums_Bkdn_DATA!E235=0,0,B.Premiums_Bkdn_DATA!E235),IF($C$3="Current Exchange rate",IF(B.Premiums_Bkdn_DATA!E235=0,0,B.Premiums_Bkdn_DATA!E235/ECO!O14),IF($C$3="Constant Exchange rate",IF(B.Premiums_Bkdn_DATA!E235=0,0,B.Premiums_Bkdn_DATA!E235/ECO!O49))))</f>
        <v>12.110649785569054</v>
      </c>
      <c r="G246" s="74">
        <f>IF($C$3="National Currency",IF(B.Premiums_Bkdn_DATA!F235=0,0,B.Premiums_Bkdn_DATA!F235),IF($C$3="Current Exchange rate",IF(B.Premiums_Bkdn_DATA!F235=0,0,B.Premiums_Bkdn_DATA!F235/ECO!P14),IF($C$3="Constant Exchange rate",IF(B.Premiums_Bkdn_DATA!F235=0,0,B.Premiums_Bkdn_DATA!F235/ECO!P49))))</f>
        <v>12.102106719975398</v>
      </c>
      <c r="H246" s="74">
        <f>IF($C$3="National Currency",IF(B.Premiums_Bkdn_DATA!G235=0,0,B.Premiums_Bkdn_DATA!G235),IF($C$3="Current Exchange rate",IF(B.Premiums_Bkdn_DATA!G235=0,0,B.Premiums_Bkdn_DATA!G235/ECO!Q14),IF($C$3="Constant Exchange rate",IF(B.Premiums_Bkdn_DATA!G235=0,0,B.Premiums_Bkdn_DATA!G235/ECO!Q49))))</f>
        <v>12.428451825653118</v>
      </c>
      <c r="I246" s="74">
        <f>IF($C$3="National Currency",IF(B.Premiums_Bkdn_DATA!H235=0,0,B.Premiums_Bkdn_DATA!H235),IF($C$3="Current Exchange rate",IF(B.Premiums_Bkdn_DATA!H235=0,0,B.Premiums_Bkdn_DATA!H235/ECO!R14),IF($C$3="Constant Exchange rate",IF(B.Premiums_Bkdn_DATA!H235=0,0,B.Premiums_Bkdn_DATA!H235/ECO!R49))))</f>
        <v>13.316930647393511</v>
      </c>
      <c r="J246" s="74">
        <f>IF($C$3="National Currency",IF(B.Premiums_Bkdn_DATA!I235=0,0,B.Premiums_Bkdn_DATA!I235),IF($C$3="Current Exchange rate",IF(B.Premiums_Bkdn_DATA!I235=0,0,B.Premiums_Bkdn_DATA!I235/ECO!S14),IF($C$3="Constant Exchange rate",IF(B.Premiums_Bkdn_DATA!I235=0,0,B.Premiums_Bkdn_DATA!I235/ECO!S49))))</f>
        <v>8.1340000000000003</v>
      </c>
      <c r="K246" s="74">
        <f>IF($C$3="National Currency",IF(B.Premiums_Bkdn_DATA!J235=0,0,B.Premiums_Bkdn_DATA!J235),IF($C$3="Current Exchange rate",IF(B.Premiums_Bkdn_DATA!J235=0,0,B.Premiums_Bkdn_DATA!J235/ECO!T14),IF($C$3="Constant Exchange rate",IF(B.Premiums_Bkdn_DATA!J235=0,0,B.Premiums_Bkdn_DATA!J235/ECO!T49))))</f>
        <v>6.66</v>
      </c>
      <c r="L246" s="74">
        <f>IF($C$3="National Currency",IF(B.Premiums_Bkdn_DATA!K235=0,0,B.Premiums_Bkdn_DATA!K235),IF($C$3="Current Exchange rate",IF(B.Premiums_Bkdn_DATA!K235=0,0,B.Premiums_Bkdn_DATA!K235/ECO!U14),IF($C$3="Constant Exchange rate",IF(B.Premiums_Bkdn_DATA!K235=0,0,B.Premiums_Bkdn_DATA!K235/ECO!U49))))</f>
        <v>6.0279999999999996</v>
      </c>
      <c r="M246" s="74">
        <f>IF($C$3="National Currency",IF(B.Premiums_Bkdn_DATA!L235=0,0,B.Premiums_Bkdn_DATA!L235),IF($C$3="Current Exchange rate",IF(B.Premiums_Bkdn_DATA!L235=0,0,B.Premiums_Bkdn_DATA!L235/ECO!V14),IF($C$3="Constant Exchange rate",IF(B.Premiums_Bkdn_DATA!L235=0,0,B.Premiums_Bkdn_DATA!L235/ECO!V49))))</f>
        <v>6</v>
      </c>
      <c r="N246" s="74">
        <f>IF($C$3="National Currency",IF(B.Premiums_Bkdn_DATA!M235=0,0,B.Premiums_Bkdn_DATA!M235),IF($C$3="Current Exchange rate",IF(B.Premiums_Bkdn_DATA!M235=0,0,B.Premiums_Bkdn_DATA!M235/ECO!W14),IF($C$3="Constant Exchange rate",IF(B.Premiums_Bkdn_DATA!M235=0,0,B.Premiums_Bkdn_DATA!M235/ECO!W49))))</f>
        <v>6.4426502371578014</v>
      </c>
      <c r="O246" s="74">
        <f>IF($C$3="National Currency",IF(B.Premiums_Bkdn_DATA!N235=0,0,B.Premiums_Bkdn_DATA!N235),IF($C$3="Current Exchange rate",IF(B.Premiums_Bkdn_DATA!N235=0,0,B.Premiums_Bkdn_DATA!N235/ECO!X14),IF($C$3="Constant Exchange rate",IF(B.Premiums_Bkdn_DATA!N235=0,0,B.Premiums_Bkdn_DATA!N235/ECO!X49))))</f>
        <v>6.8853004743156028</v>
      </c>
      <c r="P246" s="220">
        <f>IF($C$3="National Currency",IF(B.Premiums_Bkdn_DATA!O235=0,0,B.Premiums_Bkdn_DATA!O235),IF($C$3="Current Exchange rate",IF(B.Premiums_Bkdn_DATA!O235=0,0,B.Premiums_Bkdn_DATA!O235/ECO!Y14),IF($C$3="Constant Exchange rate",IF(B.Premiums_Bkdn_DATA!O235=0,0,B.Premiums_Bkdn_DATA!O235/ECO!Y49))))</f>
        <v>7.8853004743156001</v>
      </c>
      <c r="Q246" s="48">
        <f t="shared" si="37"/>
        <v>4.1863965250989101E-4</v>
      </c>
      <c r="R246" s="94">
        <f t="shared" si="38"/>
        <v>6.87062343699536E-2</v>
      </c>
      <c r="S246" s="94">
        <f t="shared" si="39"/>
        <v>-0.43146729562603092</v>
      </c>
    </row>
    <row r="247" spans="3:19" ht="15" x14ac:dyDescent="0.25">
      <c r="C247" s="256"/>
      <c r="D247" s="257"/>
      <c r="E247" s="45" t="s">
        <v>5</v>
      </c>
      <c r="F247" s="74">
        <f>IF($C$3="National Currency",IF(B.Premiums_Bkdn_DATA!E236=0,0,B.Premiums_Bkdn_DATA!E236),IF($C$3="Current Exchange rate",IF(B.Premiums_Bkdn_DATA!E236=0,0,B.Premiums_Bkdn_DATA!E236/ECO!O15),IF($C$3="Constant Exchange rate",IF(B.Premiums_Bkdn_DATA!E236=0,0,B.Premiums_Bkdn_DATA!E236/ECO!O50))))</f>
        <v>27.077699657472508</v>
      </c>
      <c r="G247" s="74">
        <f>IF($C$3="National Currency",IF(B.Premiums_Bkdn_DATA!F236=0,0,B.Premiums_Bkdn_DATA!F236),IF($C$3="Current Exchange rate",IF(B.Premiums_Bkdn_DATA!F236=0,0,B.Premiums_Bkdn_DATA!F236/ECO!P15),IF($C$3="Constant Exchange rate",IF(B.Premiums_Bkdn_DATA!F236=0,0,B.Premiums_Bkdn_DATA!F236/ECO!P50))))</f>
        <v>25.635478637101137</v>
      </c>
      <c r="H247" s="74">
        <f>IF($C$3="National Currency",IF(B.Premiums_Bkdn_DATA!G236=0,0,B.Premiums_Bkdn_DATA!G236),IF($C$3="Current Exchange rate",IF(B.Premiums_Bkdn_DATA!G236=0,0,B.Premiums_Bkdn_DATA!G236/ECO!Q15),IF($C$3="Constant Exchange rate",IF(B.Premiums_Bkdn_DATA!G236=0,0,B.Premiums_Bkdn_DATA!G236/ECO!Q50))))</f>
        <v>24.806201550387598</v>
      </c>
      <c r="I247" s="74">
        <f>IF($C$3="National Currency",IF(B.Premiums_Bkdn_DATA!H236=0,0,B.Premiums_Bkdn_DATA!H236),IF($C$3="Current Exchange rate",IF(B.Premiums_Bkdn_DATA!H236=0,0,B.Premiums_Bkdn_DATA!H236/ECO!R15),IF($C$3="Constant Exchange rate",IF(B.Premiums_Bkdn_DATA!H236=0,0,B.Premiums_Bkdn_DATA!H236/ECO!R50))))</f>
        <v>23.904813412655489</v>
      </c>
      <c r="J247" s="74">
        <f>IF($C$3="National Currency",IF(B.Premiums_Bkdn_DATA!I236=0,0,B.Premiums_Bkdn_DATA!I236),IF($C$3="Current Exchange rate",IF(B.Premiums_Bkdn_DATA!I236=0,0,B.Premiums_Bkdn_DATA!I236/ECO!S15),IF($C$3="Constant Exchange rate",IF(B.Premiums_Bkdn_DATA!I236=0,0,B.Premiums_Bkdn_DATA!I236/ECO!S50))))</f>
        <v>22.102037137191274</v>
      </c>
      <c r="K247" s="74">
        <f>IF($C$3="National Currency",IF(B.Premiums_Bkdn_DATA!J236=0,0,B.Premiums_Bkdn_DATA!J236),IF($C$3="Current Exchange rate",IF(B.Premiums_Bkdn_DATA!J236=0,0,B.Premiums_Bkdn_DATA!J236/ECO!T15),IF($C$3="Constant Exchange rate",IF(B.Premiums_Bkdn_DATA!J236=0,0,B.Premiums_Bkdn_DATA!J236/ECO!T50))))</f>
        <v>19.289706147467101</v>
      </c>
      <c r="L247" s="74">
        <f>IF($C$3="National Currency",IF(B.Premiums_Bkdn_DATA!K236=0,0,B.Premiums_Bkdn_DATA!K236),IF($C$3="Current Exchange rate",IF(B.Premiums_Bkdn_DATA!K236=0,0,B.Premiums_Bkdn_DATA!K236/ECO!U15),IF($C$3="Constant Exchange rate",IF(B.Premiums_Bkdn_DATA!K236=0,0,B.Premiums_Bkdn_DATA!K236/ECO!U50))))</f>
        <v>19.361817198485667</v>
      </c>
      <c r="M247" s="74">
        <f>IF($C$3="National Currency",IF(B.Premiums_Bkdn_DATA!L236=0,0,B.Premiums_Bkdn_DATA!L236),IF($C$3="Current Exchange rate",IF(B.Premiums_Bkdn_DATA!L236=0,0,B.Premiums_Bkdn_DATA!L236/ECO!V15),IF($C$3="Constant Exchange rate",IF(B.Premiums_Bkdn_DATA!L236=0,0,B.Premiums_Bkdn_DATA!L236/ECO!V50))))</f>
        <v>18.640706688299982</v>
      </c>
      <c r="N247" s="74">
        <f>IF($C$3="National Currency",IF(B.Premiums_Bkdn_DATA!M236=0,0,B.Premiums_Bkdn_DATA!M236),IF($C$3="Current Exchange rate",IF(B.Premiums_Bkdn_DATA!M236=0,0,B.Premiums_Bkdn_DATA!M236/ECO!W15),IF($C$3="Constant Exchange rate",IF(B.Premiums_Bkdn_DATA!M236=0,0,B.Premiums_Bkdn_DATA!M236/ECO!W50))))</f>
        <v>18.208040382188571</v>
      </c>
      <c r="O247" s="74">
        <f>IF($C$3="National Currency",IF(B.Premiums_Bkdn_DATA!N236=0,0,B.Premiums_Bkdn_DATA!N236),IF($C$3="Current Exchange rate",IF(B.Premiums_Bkdn_DATA!N236=0,0,B.Premiums_Bkdn_DATA!N236/ECO!X15),IF($C$3="Constant Exchange rate",IF(B.Premiums_Bkdn_DATA!N236=0,0,B.Premiums_Bkdn_DATA!N236/ECO!X50))))</f>
        <v>17.234541193437895</v>
      </c>
      <c r="P247" s="220">
        <f>IF($C$3="National Currency",IF(B.Premiums_Bkdn_DATA!O236=0,0,B.Premiums_Bkdn_DATA!O236),IF($C$3="Current Exchange rate",IF(B.Premiums_Bkdn_DATA!O236=0,0,B.Premiums_Bkdn_DATA!O236/ECO!Y15),IF($C$3="Constant Exchange rate",IF(B.Premiums_Bkdn_DATA!O236=0,0,B.Premiums_Bkdn_DATA!O236/ECO!Y50))))</f>
        <v>18.532540111772128</v>
      </c>
      <c r="Q247" s="48">
        <f t="shared" si="37"/>
        <v>1.0478936051233725E-3</v>
      </c>
      <c r="R247" s="94">
        <f t="shared" si="38"/>
        <v>-5.3465346534653402E-2</v>
      </c>
      <c r="S247" s="94">
        <f t="shared" si="39"/>
        <v>-0.36351531291611183</v>
      </c>
    </row>
    <row r="248" spans="3:19" ht="15" x14ac:dyDescent="0.25">
      <c r="C248" s="256"/>
      <c r="D248" s="257"/>
      <c r="E248" s="45" t="s">
        <v>6</v>
      </c>
      <c r="F248" s="74">
        <f>IF($C$3="National Currency",IF(B.Premiums_Bkdn_DATA!E237=0,0,B.Premiums_Bkdn_DATA!E237),IF($C$3="Current Exchange rate",IF(B.Premiums_Bkdn_DATA!E237=0,0,B.Premiums_Bkdn_DATA!E237/ECO!O16),IF($C$3="Constant Exchange rate",IF(B.Premiums_Bkdn_DATA!E237=0,0,B.Premiums_Bkdn_DATA!E237/ECO!O51))))</f>
        <v>1912</v>
      </c>
      <c r="G248" s="74">
        <f>IF($C$3="National Currency",IF(B.Premiums_Bkdn_DATA!F237=0,0,B.Premiums_Bkdn_DATA!F237),IF($C$3="Current Exchange rate",IF(B.Premiums_Bkdn_DATA!F237=0,0,B.Premiums_Bkdn_DATA!F237/ECO!P16),IF($C$3="Constant Exchange rate",IF(B.Premiums_Bkdn_DATA!F237=0,0,B.Premiums_Bkdn_DATA!F237/ECO!P51))))</f>
        <v>1845</v>
      </c>
      <c r="H248" s="74">
        <f>IF($C$3="National Currency",IF(B.Premiums_Bkdn_DATA!G237=0,0,B.Premiums_Bkdn_DATA!G237),IF($C$3="Current Exchange rate",IF(B.Premiums_Bkdn_DATA!G237=0,0,B.Premiums_Bkdn_DATA!G237/ECO!Q16),IF($C$3="Constant Exchange rate",IF(B.Premiums_Bkdn_DATA!G237=0,0,B.Premiums_Bkdn_DATA!G237/ECO!Q51))))</f>
        <v>1860</v>
      </c>
      <c r="I248" s="74">
        <f>IF($C$3="National Currency",IF(B.Premiums_Bkdn_DATA!H237=0,0,B.Premiums_Bkdn_DATA!H237),IF($C$3="Current Exchange rate",IF(B.Premiums_Bkdn_DATA!H237=0,0,B.Premiums_Bkdn_DATA!H237/ECO!R16),IF($C$3="Constant Exchange rate",IF(B.Premiums_Bkdn_DATA!H237=0,0,B.Premiums_Bkdn_DATA!H237/ECO!R51))))</f>
        <v>1858</v>
      </c>
      <c r="J248" s="74">
        <f>IF($C$3="National Currency",IF(B.Premiums_Bkdn_DATA!I237=0,0,B.Premiums_Bkdn_DATA!I237),IF($C$3="Current Exchange rate",IF(B.Premiums_Bkdn_DATA!I237=0,0,B.Premiums_Bkdn_DATA!I237/ECO!S16),IF($C$3="Constant Exchange rate",IF(B.Premiums_Bkdn_DATA!I237=0,0,B.Premiums_Bkdn_DATA!I237/ECO!S51))))</f>
        <v>1730</v>
      </c>
      <c r="K248" s="74">
        <f>IF($C$3="National Currency",IF(B.Premiums_Bkdn_DATA!J237=0,0,B.Premiums_Bkdn_DATA!J237),IF($C$3="Current Exchange rate",IF(B.Premiums_Bkdn_DATA!J237=0,0,B.Premiums_Bkdn_DATA!J237/ECO!T16),IF($C$3="Constant Exchange rate",IF(B.Premiums_Bkdn_DATA!J237=0,0,B.Premiums_Bkdn_DATA!J237/ECO!T51))))</f>
        <v>1689</v>
      </c>
      <c r="L248" s="74">
        <f>IF($C$3="National Currency",IF(B.Premiums_Bkdn_DATA!K237=0,0,B.Premiums_Bkdn_DATA!K237),IF($C$3="Current Exchange rate",IF(B.Premiums_Bkdn_DATA!K237=0,0,B.Premiums_Bkdn_DATA!K237/ECO!U16),IF($C$3="Constant Exchange rate",IF(B.Premiums_Bkdn_DATA!K237=0,0,B.Premiums_Bkdn_DATA!K237/ECO!U51))))</f>
        <v>1775</v>
      </c>
      <c r="M248" s="74">
        <f>IF($C$3="National Currency",IF(B.Premiums_Bkdn_DATA!L237=0,0,B.Premiums_Bkdn_DATA!L237),IF($C$3="Current Exchange rate",IF(B.Premiums_Bkdn_DATA!L237=0,0,B.Premiums_Bkdn_DATA!L237/ECO!V16),IF($C$3="Constant Exchange rate",IF(B.Premiums_Bkdn_DATA!L237=0,0,B.Premiums_Bkdn_DATA!L237/ECO!V51))))</f>
        <v>1818</v>
      </c>
      <c r="N248" s="74">
        <f>IF($C$3="National Currency",IF(B.Premiums_Bkdn_DATA!M237=0,0,B.Premiums_Bkdn_DATA!M237),IF($C$3="Current Exchange rate",IF(B.Premiums_Bkdn_DATA!M237=0,0,B.Premiums_Bkdn_DATA!M237/ECO!W16),IF($C$3="Constant Exchange rate",IF(B.Premiums_Bkdn_DATA!M237=0,0,B.Premiums_Bkdn_DATA!M237/ECO!W51))))</f>
        <v>1909</v>
      </c>
      <c r="O248" s="74">
        <f>IF($C$3="National Currency",IF(B.Premiums_Bkdn_DATA!N237=0,0,B.Premiums_Bkdn_DATA!N237),IF($C$3="Current Exchange rate",IF(B.Premiums_Bkdn_DATA!N237=0,0,B.Premiums_Bkdn_DATA!N237/ECO!X16),IF($C$3="Constant Exchange rate",IF(B.Premiums_Bkdn_DATA!N237=0,0,B.Premiums_Bkdn_DATA!N237/ECO!X51))))</f>
        <v>1764</v>
      </c>
      <c r="P248" s="220">
        <f>IF($C$3="National Currency",IF(B.Premiums_Bkdn_DATA!O237=0,0,B.Premiums_Bkdn_DATA!O237),IF($C$3="Current Exchange rate",IF(B.Premiums_Bkdn_DATA!O237=0,0,B.Premiums_Bkdn_DATA!O237/ECO!Y16),IF($C$3="Constant Exchange rate",IF(B.Premiums_Bkdn_DATA!O237=0,0,B.Premiums_Bkdn_DATA!O237/ECO!Y51))))</f>
        <v>1765</v>
      </c>
      <c r="Q248" s="48">
        <f t="shared" si="37"/>
        <v>0.10725462886946158</v>
      </c>
      <c r="R248" s="94">
        <f t="shared" si="38"/>
        <v>-7.595599790466212E-2</v>
      </c>
      <c r="S248" s="94">
        <f t="shared" si="39"/>
        <v>-7.7405857740585726E-2</v>
      </c>
    </row>
    <row r="249" spans="3:19" ht="15" x14ac:dyDescent="0.25">
      <c r="C249" s="256"/>
      <c r="D249" s="257"/>
      <c r="E249" s="45" t="s">
        <v>7</v>
      </c>
      <c r="F249" s="74">
        <f>IF($C$3="National Currency",IF(B.Premiums_Bkdn_DATA!E238=0,0,B.Premiums_Bkdn_DATA!E238),IF($C$3="Current Exchange rate",IF(B.Premiums_Bkdn_DATA!E238=0,0,B.Premiums_Bkdn_DATA!E238/ECO!O17),IF($C$3="Constant Exchange rate",IF(B.Premiums_Bkdn_DATA!E238=0,0,B.Premiums_Bkdn_DATA!E238/ECO!O52))))</f>
        <v>108.9277799417082</v>
      </c>
      <c r="G249" s="74">
        <f>IF($C$3="National Currency",IF(B.Premiums_Bkdn_DATA!F238=0,0,B.Premiums_Bkdn_DATA!F238),IF($C$3="Current Exchange rate",IF(B.Premiums_Bkdn_DATA!F238=0,0,B.Premiums_Bkdn_DATA!F238/ECO!P17),IF($C$3="Constant Exchange rate",IF(B.Premiums_Bkdn_DATA!F238=0,0,B.Premiums_Bkdn_DATA!F238/ECO!P52))))</f>
        <v>122.49338508857937</v>
      </c>
      <c r="H249" s="74">
        <f>IF($C$3="National Currency",IF(B.Premiums_Bkdn_DATA!G238=0,0,B.Premiums_Bkdn_DATA!G238),IF($C$3="Current Exchange rate",IF(B.Premiums_Bkdn_DATA!G238=0,0,B.Premiums_Bkdn_DATA!G238/ECO!Q17),IF($C$3="Constant Exchange rate",IF(B.Premiums_Bkdn_DATA!G238=0,0,B.Premiums_Bkdn_DATA!G238/ECO!Q52))))</f>
        <v>129.47765704538435</v>
      </c>
      <c r="I249" s="74">
        <f>IF($C$3="National Currency",IF(B.Premiums_Bkdn_DATA!H238=0,0,B.Premiums_Bkdn_DATA!H238),IF($C$3="Current Exchange rate",IF(B.Premiums_Bkdn_DATA!H238=0,0,B.Premiums_Bkdn_DATA!H238/ECO!R17),IF($C$3="Constant Exchange rate",IF(B.Premiums_Bkdn_DATA!H238=0,0,B.Premiums_Bkdn_DATA!H238/ECO!R52))))</f>
        <v>125.44826937799687</v>
      </c>
      <c r="J249" s="74">
        <f>IF($C$3="National Currency",IF(B.Premiums_Bkdn_DATA!I238=0,0,B.Premiums_Bkdn_DATA!I238),IF($C$3="Current Exchange rate",IF(B.Premiums_Bkdn_DATA!I238=0,0,B.Premiums_Bkdn_DATA!I238/ECO!S17),IF($C$3="Constant Exchange rate",IF(B.Premiums_Bkdn_DATA!I238=0,0,B.Premiums_Bkdn_DATA!I238/ECO!S52))))</f>
        <v>127.32865028944435</v>
      </c>
      <c r="K249" s="74">
        <f>IF($C$3="National Currency",IF(B.Premiums_Bkdn_DATA!J238=0,0,B.Premiums_Bkdn_DATA!J238),IF($C$3="Current Exchange rate",IF(B.Premiums_Bkdn_DATA!J238=0,0,B.Premiums_Bkdn_DATA!J238/ECO!T17),IF($C$3="Constant Exchange rate",IF(B.Premiums_Bkdn_DATA!J238=0,0,B.Premiums_Bkdn_DATA!J238/ECO!T52))))</f>
        <v>125.13760358884129</v>
      </c>
      <c r="L249" s="74">
        <f>IF($C$3="National Currency",IF(B.Premiums_Bkdn_DATA!K238=0,0,B.Premiums_Bkdn_DATA!K238),IF($C$3="Current Exchange rate",IF(B.Premiums_Bkdn_DATA!K238=0,0,B.Premiums_Bkdn_DATA!K238/ECO!U17),IF($C$3="Constant Exchange rate",IF(B.Premiums_Bkdn_DATA!K238=0,0,B.Premiums_Bkdn_DATA!K238/ECO!U52))))</f>
        <v>90.170443098330495</v>
      </c>
      <c r="M249" s="74">
        <f>IF($C$3="National Currency",IF(B.Premiums_Bkdn_DATA!L238=0,0,B.Premiums_Bkdn_DATA!L238),IF($C$3="Current Exchange rate",IF(B.Premiums_Bkdn_DATA!L238=0,0,B.Premiums_Bkdn_DATA!L238/ECO!V17),IF($C$3="Constant Exchange rate",IF(B.Premiums_Bkdn_DATA!L238=0,0,B.Premiums_Bkdn_DATA!L238/ECO!V52))))</f>
        <v>107.04739903026071</v>
      </c>
      <c r="N249" s="74">
        <f>IF($C$3="National Currency",IF(B.Premiums_Bkdn_DATA!M238=0,0,B.Premiums_Bkdn_DATA!M238),IF($C$3="Current Exchange rate",IF(B.Premiums_Bkdn_DATA!M238=0,0,B.Premiums_Bkdn_DATA!M238/ECO!W17),IF($C$3="Constant Exchange rate",IF(B.Premiums_Bkdn_DATA!M238=0,0,B.Premiums_Bkdn_DATA!M238/ECO!W52))))</f>
        <v>112.7736961573073</v>
      </c>
      <c r="O249" s="223">
        <f>IF($C$3="National Currency",IF(B.Premiums_Bkdn_DATA!N238=0,0,B.Premiums_Bkdn_DATA!N238),IF($C$3="Current Exchange rate",IF(B.Premiums_Bkdn_DATA!N238=0,0,B.Premiums_Bkdn_DATA!N238/ECO!X17),IF($C$3="Constant Exchange rate",IF(B.Premiums_Bkdn_DATA!N238=0,0,B.Premiums_Bkdn_DATA!N238/ECO!X52))))</f>
        <v>112.7736961573073</v>
      </c>
      <c r="P249" s="220">
        <f>IF($C$3="National Currency",IF(B.Premiums_Bkdn_DATA!O238=0,0,B.Premiums_Bkdn_DATA!O238),IF($C$3="Current Exchange rate",IF(B.Premiums_Bkdn_DATA!O238=0,0,B.Premiums_Bkdn_DATA!O238/ECO!Y17),IF($C$3="Constant Exchange rate",IF(B.Premiums_Bkdn_DATA!O238=0,0,B.Premiums_Bkdn_DATA!O238/ECO!Y52))))</f>
        <v>0</v>
      </c>
      <c r="Q249" s="48">
        <f t="shared" si="37"/>
        <v>6.8568599362751814E-3</v>
      </c>
      <c r="R249" s="94">
        <f t="shared" si="38"/>
        <v>0</v>
      </c>
      <c r="S249" s="94">
        <f t="shared" si="39"/>
        <v>3.5307028360049397E-2</v>
      </c>
    </row>
    <row r="250" spans="3:19" ht="15" x14ac:dyDescent="0.25">
      <c r="C250" s="256"/>
      <c r="D250" s="257"/>
      <c r="E250" s="45" t="s">
        <v>8</v>
      </c>
      <c r="F250" s="74">
        <f>IF($C$3="National Currency",IF(B.Premiums_Bkdn_DATA!E239=0,0,B.Premiums_Bkdn_DATA!E239),IF($C$3="Current Exchange rate",IF(B.Premiums_Bkdn_DATA!E239=0,0,B.Premiums_Bkdn_DATA!E239/ECO!O18),IF($C$3="Constant Exchange rate",IF(B.Premiums_Bkdn_DATA!E239=0,0,B.Premiums_Bkdn_DATA!E239/ECO!O53))))</f>
        <v>3.9753045390052795</v>
      </c>
      <c r="G250" s="74">
        <f>IF($C$3="National Currency",IF(B.Premiums_Bkdn_DATA!F239=0,0,B.Premiums_Bkdn_DATA!F239),IF($C$3="Current Exchange rate",IF(B.Premiums_Bkdn_DATA!F239=0,0,B.Premiums_Bkdn_DATA!F239/ECO!P18),IF($C$3="Constant Exchange rate",IF(B.Premiums_Bkdn_DATA!F239=0,0,B.Premiums_Bkdn_DATA!F239/ECO!P53))))</f>
        <v>3.8858282310533916</v>
      </c>
      <c r="H250" s="74">
        <f>IF($C$3="National Currency",IF(B.Premiums_Bkdn_DATA!G239=0,0,B.Premiums_Bkdn_DATA!G239),IF($C$3="Current Exchange rate",IF(B.Premiums_Bkdn_DATA!G239=0,0,B.Premiums_Bkdn_DATA!G239/ECO!Q18),IF($C$3="Constant Exchange rate",IF(B.Premiums_Bkdn_DATA!G239=0,0,B.Premiums_Bkdn_DATA!G239/ECO!Q53))))</f>
        <v>4.2629069574220599</v>
      </c>
      <c r="I250" s="74">
        <f>IF($C$3="National Currency",IF(B.Premiums_Bkdn_DATA!H239=0,0,B.Premiums_Bkdn_DATA!H239),IF($C$3="Current Exchange rate",IF(B.Premiums_Bkdn_DATA!H239=0,0,B.Premiums_Bkdn_DATA!H239/ECO!R18),IF($C$3="Constant Exchange rate",IF(B.Premiums_Bkdn_DATA!H239=0,0,B.Premiums_Bkdn_DATA!H239/ECO!R53))))</f>
        <v>4.6425421497322104</v>
      </c>
      <c r="J250" s="74">
        <f>IF($C$3="National Currency",IF(B.Premiums_Bkdn_DATA!I239=0,0,B.Premiums_Bkdn_DATA!I239),IF($C$3="Current Exchange rate",IF(B.Premiums_Bkdn_DATA!I239=0,0,B.Premiums_Bkdn_DATA!I239/ECO!S18),IF($C$3="Constant Exchange rate",IF(B.Premiums_Bkdn_DATA!I239=0,0,B.Premiums_Bkdn_DATA!I239/ECO!S53))))</f>
        <v>4.5410504518553561</v>
      </c>
      <c r="K250" s="74">
        <f>IF($C$3="National Currency",IF(B.Premiums_Bkdn_DATA!J239=0,0,B.Premiums_Bkdn_DATA!J239),IF($C$3="Current Exchange rate",IF(B.Premiums_Bkdn_DATA!J239=0,0,B.Premiums_Bkdn_DATA!J239/ECO!T18),IF($C$3="Constant Exchange rate",IF(B.Premiums_Bkdn_DATA!J239=0,0,B.Premiums_Bkdn_DATA!J239/ECO!T53))))</f>
        <v>4.2653356000664679</v>
      </c>
      <c r="L250" s="74">
        <f>IF($C$3="National Currency",IF(B.Premiums_Bkdn_DATA!K239=0,0,B.Premiums_Bkdn_DATA!K239),IF($C$3="Current Exchange rate",IF(B.Premiums_Bkdn_DATA!K239=0,0,B.Premiums_Bkdn_DATA!K239/ECO!U18),IF($C$3="Constant Exchange rate",IF(B.Premiums_Bkdn_DATA!K239=0,0,B.Premiums_Bkdn_DATA!K239/ECO!U53))))</f>
        <v>5.154344074751064</v>
      </c>
      <c r="M250" s="74">
        <f>IF($C$3="National Currency",IF(B.Premiums_Bkdn_DATA!L239=0,0,B.Premiums_Bkdn_DATA!L239),IF($C$3="Current Exchange rate",IF(B.Premiums_Bkdn_DATA!L239=0,0,B.Premiums_Bkdn_DATA!L239/ECO!V18),IF($C$3="Constant Exchange rate",IF(B.Premiums_Bkdn_DATA!L239=0,0,B.Premiums_Bkdn_DATA!L239/ECO!V53))))</f>
        <v>0.7</v>
      </c>
      <c r="N250" s="74">
        <f>IF($C$3="National Currency",IF(B.Premiums_Bkdn_DATA!M239=0,0,B.Premiums_Bkdn_DATA!M239),IF($C$3="Current Exchange rate",IF(B.Premiums_Bkdn_DATA!M239=0,0,B.Premiums_Bkdn_DATA!M239/ECO!W18),IF($C$3="Constant Exchange rate",IF(B.Premiums_Bkdn_DATA!M239=0,0,B.Premiums_Bkdn_DATA!M239/ECO!W53))))</f>
        <v>1.5</v>
      </c>
      <c r="O250" s="74">
        <f>IF($C$3="National Currency",IF(B.Premiums_Bkdn_DATA!N239=0,0,B.Premiums_Bkdn_DATA!N239),IF($C$3="Current Exchange rate",IF(B.Premiums_Bkdn_DATA!N239=0,0,B.Premiums_Bkdn_DATA!N239/ECO!X18),IF($C$3="Constant Exchange rate",IF(B.Premiums_Bkdn_DATA!N239=0,0,B.Premiums_Bkdn_DATA!N239/ECO!X53))))</f>
        <v>1.079</v>
      </c>
      <c r="P250" s="220">
        <f>IF($C$3="National Currency",IF(B.Premiums_Bkdn_DATA!O239=0,0,B.Premiums_Bkdn_DATA!O239),IF($C$3="Current Exchange rate",IF(B.Premiums_Bkdn_DATA!O239=0,0,B.Premiums_Bkdn_DATA!O239/ECO!Y18),IF($C$3="Constant Exchange rate",IF(B.Premiums_Bkdn_DATA!O239=0,0,B.Premiums_Bkdn_DATA!O239/ECO!Y53))))</f>
        <v>0</v>
      </c>
      <c r="Q250" s="48">
        <f t="shared" si="37"/>
        <v>6.5605297364030067E-5</v>
      </c>
      <c r="R250" s="94">
        <f t="shared" si="38"/>
        <v>-0.28066666666666673</v>
      </c>
      <c r="S250" s="94">
        <f t="shared" si="39"/>
        <v>-0.72857425401929266</v>
      </c>
    </row>
    <row r="251" spans="3:19" ht="15" x14ac:dyDescent="0.25">
      <c r="C251" s="256"/>
      <c r="D251" s="257"/>
      <c r="E251" s="45" t="s">
        <v>9</v>
      </c>
      <c r="F251" s="74">
        <f>IF($C$3="National Currency",IF(B.Premiums_Bkdn_DATA!E240=0,0,B.Premiums_Bkdn_DATA!E240),IF($C$3="Current Exchange rate",IF(B.Premiums_Bkdn_DATA!E240=0,0,B.Premiums_Bkdn_DATA!E240/ECO!O19),IF($C$3="Constant Exchange rate",IF(B.Premiums_Bkdn_DATA!E240=0,0,B.Premiums_Bkdn_DATA!E240/ECO!O54))))</f>
        <v>485.94158599999997</v>
      </c>
      <c r="G251" s="74">
        <f>IF($C$3="National Currency",IF(B.Premiums_Bkdn_DATA!F240=0,0,B.Premiums_Bkdn_DATA!F240),IF($C$3="Current Exchange rate",IF(B.Premiums_Bkdn_DATA!F240=0,0,B.Premiums_Bkdn_DATA!F240/ECO!P19),IF($C$3="Constant Exchange rate",IF(B.Premiums_Bkdn_DATA!F240=0,0,B.Premiums_Bkdn_DATA!F240/ECO!P54))))</f>
        <v>563.75100399999997</v>
      </c>
      <c r="H251" s="74">
        <f>IF($C$3="National Currency",IF(B.Premiums_Bkdn_DATA!G240=0,0,B.Premiums_Bkdn_DATA!G240),IF($C$3="Current Exchange rate",IF(B.Premiums_Bkdn_DATA!G240=0,0,B.Premiums_Bkdn_DATA!G240/ECO!Q19),IF($C$3="Constant Exchange rate",IF(B.Premiums_Bkdn_DATA!G240=0,0,B.Premiums_Bkdn_DATA!G240/ECO!Q54))))</f>
        <v>601.61216162999995</v>
      </c>
      <c r="I251" s="74">
        <f>IF($C$3="National Currency",IF(B.Premiums_Bkdn_DATA!H240=0,0,B.Premiums_Bkdn_DATA!H240),IF($C$3="Current Exchange rate",IF(B.Premiums_Bkdn_DATA!H240=0,0,B.Premiums_Bkdn_DATA!H240/ECO!R19),IF($C$3="Constant Exchange rate",IF(B.Premiums_Bkdn_DATA!H240=0,0,B.Premiums_Bkdn_DATA!H240/ECO!R54))))</f>
        <v>593.92409189</v>
      </c>
      <c r="J251" s="74">
        <f>IF($C$3="National Currency",IF(B.Premiums_Bkdn_DATA!I240=0,0,B.Premiums_Bkdn_DATA!I240),IF($C$3="Current Exchange rate",IF(B.Premiums_Bkdn_DATA!I240=0,0,B.Premiums_Bkdn_DATA!I240/ECO!S19),IF($C$3="Constant Exchange rate",IF(B.Premiums_Bkdn_DATA!I240=0,0,B.Premiums_Bkdn_DATA!I240/ECO!S54))))</f>
        <v>590.56719823000014</v>
      </c>
      <c r="K251" s="74">
        <f>IF($C$3="National Currency",IF(B.Premiums_Bkdn_DATA!J240=0,0,B.Premiums_Bkdn_DATA!J240),IF($C$3="Current Exchange rate",IF(B.Premiums_Bkdn_DATA!J240=0,0,B.Premiums_Bkdn_DATA!J240/ECO!T19),IF($C$3="Constant Exchange rate",IF(B.Premiums_Bkdn_DATA!J240=0,0,B.Premiums_Bkdn_DATA!J240/ECO!T54))))</f>
        <v>516.58415680219991</v>
      </c>
      <c r="L251" s="74">
        <f>IF($C$3="National Currency",IF(B.Premiums_Bkdn_DATA!K240=0,0,B.Premiums_Bkdn_DATA!K240),IF($C$3="Current Exchange rate",IF(B.Premiums_Bkdn_DATA!K240=0,0,B.Premiums_Bkdn_DATA!K240/ECO!U19),IF($C$3="Constant Exchange rate",IF(B.Premiums_Bkdn_DATA!K240=0,0,B.Premiums_Bkdn_DATA!K240/ECO!U54))))</f>
        <v>472.67588108060005</v>
      </c>
      <c r="M251" s="74">
        <f>IF($C$3="National Currency",IF(B.Premiums_Bkdn_DATA!L240=0,0,B.Premiums_Bkdn_DATA!L240),IF($C$3="Current Exchange rate",IF(B.Premiums_Bkdn_DATA!L240=0,0,B.Premiums_Bkdn_DATA!L240/ECO!V19),IF($C$3="Constant Exchange rate",IF(B.Premiums_Bkdn_DATA!L240=0,0,B.Premiums_Bkdn_DATA!L240/ECO!V54))))</f>
        <v>443.58430807349993</v>
      </c>
      <c r="N251" s="74">
        <f>IF($C$3="National Currency",IF(B.Premiums_Bkdn_DATA!M240=0,0,B.Premiums_Bkdn_DATA!M240),IF($C$3="Current Exchange rate",IF(B.Premiums_Bkdn_DATA!M240=0,0,B.Premiums_Bkdn_DATA!M240/ECO!W19),IF($C$3="Constant Exchange rate",IF(B.Premiums_Bkdn_DATA!M240=0,0,B.Premiums_Bkdn_DATA!M240/ECO!W54))))</f>
        <v>409.75629796469991</v>
      </c>
      <c r="O251" s="74">
        <f>IF($C$3="National Currency",IF(B.Premiums_Bkdn_DATA!N240=0,0,B.Premiums_Bkdn_DATA!N240),IF($C$3="Current Exchange rate",IF(B.Premiums_Bkdn_DATA!N240=0,0,B.Premiums_Bkdn_DATA!N240/ECO!X19),IF($C$3="Constant Exchange rate",IF(B.Premiums_Bkdn_DATA!N240=0,0,B.Premiums_Bkdn_DATA!N240/ECO!X54))))</f>
        <v>410.3069855379</v>
      </c>
      <c r="P251" s="220">
        <f>IF($C$3="National Currency",IF(B.Premiums_Bkdn_DATA!O240=0,0,B.Premiums_Bkdn_DATA!O240),IF($C$3="Current Exchange rate",IF(B.Premiums_Bkdn_DATA!O240=0,0,B.Premiums_Bkdn_DATA!O240/ECO!Y19),IF($C$3="Constant Exchange rate",IF(B.Premiums_Bkdn_DATA!O240=0,0,B.Premiums_Bkdn_DATA!O240/ECO!Y54))))</f>
        <v>370.95815477269991</v>
      </c>
      <c r="Q251" s="48">
        <f t="shared" si="37"/>
        <v>2.4947462276879256E-2</v>
      </c>
      <c r="R251" s="94">
        <f t="shared" si="38"/>
        <v>1.3439392534915218E-3</v>
      </c>
      <c r="S251" s="94">
        <f t="shared" si="39"/>
        <v>-0.15564545748117964</v>
      </c>
    </row>
    <row r="252" spans="3:19" ht="15" x14ac:dyDescent="0.25">
      <c r="C252" s="256"/>
      <c r="D252" s="257"/>
      <c r="E252" s="45" t="s">
        <v>10</v>
      </c>
      <c r="F252" s="74">
        <f>IF($C$3="National Currency",IF(B.Premiums_Bkdn_DATA!E241=0,0,B.Premiums_Bkdn_DATA!E241),IF($C$3="Current Exchange rate",IF(B.Premiums_Bkdn_DATA!E241=0,0,B.Premiums_Bkdn_DATA!E241/ECO!O20),IF($C$3="Constant Exchange rate",IF(B.Premiums_Bkdn_DATA!E241=0,0,B.Premiums_Bkdn_DATA!E241/ECO!O55))))</f>
        <v>102.71319021999999</v>
      </c>
      <c r="G252" s="74">
        <f>IF($C$3="National Currency",IF(B.Premiums_Bkdn_DATA!F241=0,0,B.Premiums_Bkdn_DATA!F241),IF($C$3="Current Exchange rate",IF(B.Premiums_Bkdn_DATA!F241=0,0,B.Premiums_Bkdn_DATA!F241/ECO!P20),IF($C$3="Constant Exchange rate",IF(B.Premiums_Bkdn_DATA!F241=0,0,B.Premiums_Bkdn_DATA!F241/ECO!P55))))</f>
        <v>104.37243438900001</v>
      </c>
      <c r="H252" s="74">
        <f>IF($C$3="National Currency",IF(B.Premiums_Bkdn_DATA!G241=0,0,B.Premiums_Bkdn_DATA!G241),IF($C$3="Current Exchange rate",IF(B.Premiums_Bkdn_DATA!G241=0,0,B.Premiums_Bkdn_DATA!G241/ECO!Q20),IF($C$3="Constant Exchange rate",IF(B.Premiums_Bkdn_DATA!G241=0,0,B.Premiums_Bkdn_DATA!G241/ECO!Q55))))</f>
        <v>113.28814493000002</v>
      </c>
      <c r="I252" s="74">
        <f>IF($C$3="National Currency",IF(B.Premiums_Bkdn_DATA!H241=0,0,B.Premiums_Bkdn_DATA!H241),IF($C$3="Current Exchange rate",IF(B.Premiums_Bkdn_DATA!H241=0,0,B.Premiums_Bkdn_DATA!H241/ECO!R20),IF($C$3="Constant Exchange rate",IF(B.Premiums_Bkdn_DATA!H241=0,0,B.Premiums_Bkdn_DATA!H241/ECO!R55))))</f>
        <v>110.60340580655229</v>
      </c>
      <c r="J252" s="74">
        <f>IF($C$3="National Currency",IF(B.Premiums_Bkdn_DATA!I241=0,0,B.Premiums_Bkdn_DATA!I241),IF($C$3="Current Exchange rate",IF(B.Premiums_Bkdn_DATA!I241=0,0,B.Premiums_Bkdn_DATA!I241/ECO!S20),IF($C$3="Constant Exchange rate",IF(B.Premiums_Bkdn_DATA!I241=0,0,B.Premiums_Bkdn_DATA!I241/ECO!S55))))</f>
        <v>106.26899539839401</v>
      </c>
      <c r="K252" s="74">
        <f>IF($C$3="National Currency",IF(B.Premiums_Bkdn_DATA!J241=0,0,B.Premiums_Bkdn_DATA!J241),IF($C$3="Current Exchange rate",IF(B.Premiums_Bkdn_DATA!J241=0,0,B.Premiums_Bkdn_DATA!J241/ECO!T20),IF($C$3="Constant Exchange rate",IF(B.Premiums_Bkdn_DATA!J241=0,0,B.Premiums_Bkdn_DATA!J241/ECO!T55))))</f>
        <v>103.26161706380543</v>
      </c>
      <c r="L252" s="74">
        <f>IF($C$3="National Currency",IF(B.Premiums_Bkdn_DATA!K241=0,0,B.Premiums_Bkdn_DATA!K241),IF($C$3="Current Exchange rate",IF(B.Premiums_Bkdn_DATA!K241=0,0,B.Premiums_Bkdn_DATA!K241/ECO!U20),IF($C$3="Constant Exchange rate",IF(B.Premiums_Bkdn_DATA!K241=0,0,B.Premiums_Bkdn_DATA!K241/ECO!U55))))</f>
        <v>110.87049528907201</v>
      </c>
      <c r="M252" s="74">
        <f>IF($C$3="National Currency",IF(B.Premiums_Bkdn_DATA!L241=0,0,B.Premiums_Bkdn_DATA!L241),IF($C$3="Current Exchange rate",IF(B.Premiums_Bkdn_DATA!L241=0,0,B.Premiums_Bkdn_DATA!L241/ECO!V20),IF($C$3="Constant Exchange rate",IF(B.Premiums_Bkdn_DATA!L241=0,0,B.Premiums_Bkdn_DATA!L241/ECO!V55))))</f>
        <v>116.83847328808268</v>
      </c>
      <c r="N252" s="74">
        <f>IF($C$3="National Currency",IF(B.Premiums_Bkdn_DATA!M241=0,0,B.Premiums_Bkdn_DATA!M241),IF($C$3="Current Exchange rate",IF(B.Premiums_Bkdn_DATA!M241=0,0,B.Premiums_Bkdn_DATA!M241/ECO!W20),IF($C$3="Constant Exchange rate",IF(B.Premiums_Bkdn_DATA!M241=0,0,B.Premiums_Bkdn_DATA!M241/ECO!W55))))</f>
        <v>123.51222235</v>
      </c>
      <c r="O252" s="74">
        <f>IF($C$3="National Currency",IF(B.Premiums_Bkdn_DATA!N241=0,0,B.Premiums_Bkdn_DATA!N241),IF($C$3="Current Exchange rate",IF(B.Premiums_Bkdn_DATA!N241=0,0,B.Premiums_Bkdn_DATA!N241/ECO!X20),IF($C$3="Constant Exchange rate",IF(B.Premiums_Bkdn_DATA!N241=0,0,B.Premiums_Bkdn_DATA!N241/ECO!X55))))</f>
        <v>127.68912555110605</v>
      </c>
      <c r="P252" s="220">
        <f>IF($C$3="National Currency",IF(B.Premiums_Bkdn_DATA!O241=0,0,B.Premiums_Bkdn_DATA!O241),IF($C$3="Current Exchange rate",IF(B.Premiums_Bkdn_DATA!O241=0,0,B.Premiums_Bkdn_DATA!O241/ECO!Y20),IF($C$3="Constant Exchange rate",IF(B.Premiums_Bkdn_DATA!O241=0,0,B.Premiums_Bkdn_DATA!O241/ECO!Y55))))</f>
        <v>128</v>
      </c>
      <c r="Q252" s="48">
        <f t="shared" si="37"/>
        <v>7.763747036082745E-3</v>
      </c>
      <c r="R252" s="94">
        <f t="shared" si="38"/>
        <v>3.3817731732409761E-2</v>
      </c>
      <c r="S252" s="94">
        <f t="shared" si="39"/>
        <v>0.24316190819903882</v>
      </c>
    </row>
    <row r="253" spans="3:19" ht="15" x14ac:dyDescent="0.25">
      <c r="C253" s="256"/>
      <c r="D253" s="257"/>
      <c r="E253" s="45" t="s">
        <v>11</v>
      </c>
      <c r="F253" s="74">
        <f>IF($C$3="National Currency",IF(B.Premiums_Bkdn_DATA!E242=0,0,B.Premiums_Bkdn_DATA!E242),IF($C$3="Current Exchange rate",IF(B.Premiums_Bkdn_DATA!E242=0,0,B.Premiums_Bkdn_DATA!E242/ECO!O21),IF($C$3="Constant Exchange rate",IF(B.Premiums_Bkdn_DATA!E242=0,0,B.Premiums_Bkdn_DATA!E242/ECO!O56))))</f>
        <v>1079</v>
      </c>
      <c r="G253" s="74">
        <f>IF($C$3="National Currency",IF(B.Premiums_Bkdn_DATA!F242=0,0,B.Premiums_Bkdn_DATA!F242),IF($C$3="Current Exchange rate",IF(B.Premiums_Bkdn_DATA!F242=0,0,B.Premiums_Bkdn_DATA!F242/ECO!P21),IF($C$3="Constant Exchange rate",IF(B.Premiums_Bkdn_DATA!F242=0,0,B.Premiums_Bkdn_DATA!F242/ECO!P56))))</f>
        <v>1104</v>
      </c>
      <c r="H253" s="74">
        <f>IF($C$3="National Currency",IF(B.Premiums_Bkdn_DATA!G242=0,0,B.Premiums_Bkdn_DATA!G242),IF($C$3="Current Exchange rate",IF(B.Premiums_Bkdn_DATA!G242=0,0,B.Premiums_Bkdn_DATA!G242/ECO!Q21),IF($C$3="Constant Exchange rate",IF(B.Premiums_Bkdn_DATA!G242=0,0,B.Premiums_Bkdn_DATA!G242/ECO!Q56))))</f>
        <v>1007</v>
      </c>
      <c r="I253" s="74">
        <f>IF($C$3="National Currency",IF(B.Premiums_Bkdn_DATA!H242=0,0,B.Premiums_Bkdn_DATA!H242),IF($C$3="Current Exchange rate",IF(B.Premiums_Bkdn_DATA!H242=0,0,B.Premiums_Bkdn_DATA!H242/ECO!R21),IF($C$3="Constant Exchange rate",IF(B.Premiums_Bkdn_DATA!H242=0,0,B.Premiums_Bkdn_DATA!H242/ECO!R56))))</f>
        <v>970</v>
      </c>
      <c r="J253" s="74">
        <f>IF($C$3="National Currency",IF(B.Premiums_Bkdn_DATA!I242=0,0,B.Premiums_Bkdn_DATA!I242),IF($C$3="Current Exchange rate",IF(B.Premiums_Bkdn_DATA!I242=0,0,B.Premiums_Bkdn_DATA!I242/ECO!S21),IF($C$3="Constant Exchange rate",IF(B.Premiums_Bkdn_DATA!I242=0,0,B.Premiums_Bkdn_DATA!I242/ECO!S56))))</f>
        <v>1018</v>
      </c>
      <c r="K253" s="74">
        <f>IF($C$3="National Currency",IF(B.Premiums_Bkdn_DATA!J242=0,0,B.Premiums_Bkdn_DATA!J242),IF($C$3="Current Exchange rate",IF(B.Premiums_Bkdn_DATA!J242=0,0,B.Premiums_Bkdn_DATA!J242/ECO!T21),IF($C$3="Constant Exchange rate",IF(B.Premiums_Bkdn_DATA!J242=0,0,B.Premiums_Bkdn_DATA!J242/ECO!T56))))</f>
        <v>965</v>
      </c>
      <c r="L253" s="74">
        <f>IF($C$3="National Currency",IF(B.Premiums_Bkdn_DATA!K242=0,0,B.Premiums_Bkdn_DATA!K242),IF($C$3="Current Exchange rate",IF(B.Premiums_Bkdn_DATA!K242=0,0,B.Premiums_Bkdn_DATA!K242/ECO!U21),IF($C$3="Constant Exchange rate",IF(B.Premiums_Bkdn_DATA!K242=0,0,B.Premiums_Bkdn_DATA!K242/ECO!U56))))</f>
        <v>937</v>
      </c>
      <c r="M253" s="74">
        <f>IF($C$3="National Currency",IF(B.Premiums_Bkdn_DATA!L242=0,0,B.Premiums_Bkdn_DATA!L242),IF($C$3="Current Exchange rate",IF(B.Premiums_Bkdn_DATA!L242=0,0,B.Premiums_Bkdn_DATA!L242/ECO!V21),IF($C$3="Constant Exchange rate",IF(B.Premiums_Bkdn_DATA!L242=0,0,B.Premiums_Bkdn_DATA!L242/ECO!V56))))</f>
        <v>953</v>
      </c>
      <c r="N253" s="74">
        <f>IF($C$3="National Currency",IF(B.Premiums_Bkdn_DATA!M242=0,0,B.Premiums_Bkdn_DATA!M242),IF($C$3="Current Exchange rate",IF(B.Premiums_Bkdn_DATA!M242=0,0,B.Premiums_Bkdn_DATA!M242/ECO!W21),IF($C$3="Constant Exchange rate",IF(B.Premiums_Bkdn_DATA!M242=0,0,B.Premiums_Bkdn_DATA!M242/ECO!W56))))</f>
        <v>903</v>
      </c>
      <c r="O253" s="74">
        <f>IF($C$3="National Currency",IF(B.Premiums_Bkdn_DATA!N242=0,0,B.Premiums_Bkdn_DATA!N242),IF($C$3="Current Exchange rate",IF(B.Premiums_Bkdn_DATA!N242=0,0,B.Premiums_Bkdn_DATA!N242/ECO!X21),IF($C$3="Constant Exchange rate",IF(B.Premiums_Bkdn_DATA!N242=0,0,B.Premiums_Bkdn_DATA!N242/ECO!X56))))</f>
        <v>747</v>
      </c>
      <c r="P253" s="220">
        <f>IF($C$3="National Currency",IF(B.Premiums_Bkdn_DATA!O242=0,0,B.Premiums_Bkdn_DATA!O242),IF($C$3="Current Exchange rate",IF(B.Premiums_Bkdn_DATA!O242=0,0,B.Premiums_Bkdn_DATA!O242/ECO!Y21),IF($C$3="Constant Exchange rate",IF(B.Premiums_Bkdn_DATA!O242=0,0,B.Premiums_Bkdn_DATA!O242/ECO!Y56))))</f>
        <v>0</v>
      </c>
      <c r="Q253" s="48">
        <f t="shared" si="37"/>
        <v>4.5419052021251585E-2</v>
      </c>
      <c r="R253" s="94">
        <f t="shared" si="38"/>
        <v>-0.1727574750830565</v>
      </c>
      <c r="S253" s="94">
        <f t="shared" si="39"/>
        <v>-0.30769230769230771</v>
      </c>
    </row>
    <row r="254" spans="3:19" ht="15" x14ac:dyDescent="0.25">
      <c r="C254" s="256"/>
      <c r="D254" s="257"/>
      <c r="E254" s="45" t="s">
        <v>12</v>
      </c>
      <c r="F254" s="74">
        <f>IF($C$3="National Currency",IF(B.Premiums_Bkdn_DATA!E243=0,0,B.Premiums_Bkdn_DATA!E243),IF($C$3="Current Exchange rate",IF(B.Premiums_Bkdn_DATA!E243=0,0,B.Premiums_Bkdn_DATA!E243/ECO!O22),IF($C$3="Constant Exchange rate",IF(B.Premiums_Bkdn_DATA!E243=0,0,B.Premiums_Bkdn_DATA!E243/ECO!O57))))</f>
        <v>69</v>
      </c>
      <c r="G254" s="74">
        <f>IF($C$3="National Currency",IF(B.Premiums_Bkdn_DATA!F243=0,0,B.Premiums_Bkdn_DATA!F243),IF($C$3="Current Exchange rate",IF(B.Premiums_Bkdn_DATA!F243=0,0,B.Premiums_Bkdn_DATA!F243/ECO!P22),IF($C$3="Constant Exchange rate",IF(B.Premiums_Bkdn_DATA!F243=0,0,B.Premiums_Bkdn_DATA!F243/ECO!P57))))</f>
        <v>66</v>
      </c>
      <c r="H254" s="74">
        <f>IF($C$3="National Currency",IF(B.Premiums_Bkdn_DATA!G243=0,0,B.Premiums_Bkdn_DATA!G243),IF($C$3="Current Exchange rate",IF(B.Premiums_Bkdn_DATA!G243=0,0,B.Premiums_Bkdn_DATA!G243/ECO!Q22),IF($C$3="Constant Exchange rate",IF(B.Premiums_Bkdn_DATA!G243=0,0,B.Premiums_Bkdn_DATA!G243/ECO!Q57))))</f>
        <v>70</v>
      </c>
      <c r="I254" s="74">
        <f>IF($C$3="National Currency",IF(B.Premiums_Bkdn_DATA!H243=0,0,B.Premiums_Bkdn_DATA!H243),IF($C$3="Current Exchange rate",IF(B.Premiums_Bkdn_DATA!H243=0,0,B.Premiums_Bkdn_DATA!H243/ECO!R22),IF($C$3="Constant Exchange rate",IF(B.Premiums_Bkdn_DATA!H243=0,0,B.Premiums_Bkdn_DATA!H243/ECO!R57))))</f>
        <v>79</v>
      </c>
      <c r="J254" s="74">
        <f>IF($C$3="National Currency",IF(B.Premiums_Bkdn_DATA!I243=0,0,B.Premiums_Bkdn_DATA!I243),IF($C$3="Current Exchange rate",IF(B.Premiums_Bkdn_DATA!I243=0,0,B.Premiums_Bkdn_DATA!I243/ECO!S22),IF($C$3="Constant Exchange rate",IF(B.Premiums_Bkdn_DATA!I243=0,0,B.Premiums_Bkdn_DATA!I243/ECO!S57))))</f>
        <v>81</v>
      </c>
      <c r="K254" s="74">
        <f>IF($C$3="National Currency",IF(B.Premiums_Bkdn_DATA!J243=0,0,B.Premiums_Bkdn_DATA!J243),IF($C$3="Current Exchange rate",IF(B.Premiums_Bkdn_DATA!J243=0,0,B.Premiums_Bkdn_DATA!J243/ECO!T22),IF($C$3="Constant Exchange rate",IF(B.Premiums_Bkdn_DATA!J243=0,0,B.Premiums_Bkdn_DATA!J243/ECO!T57))))</f>
        <v>72</v>
      </c>
      <c r="L254" s="74">
        <f>IF($C$3="National Currency",IF(B.Premiums_Bkdn_DATA!K243=0,0,B.Premiums_Bkdn_DATA!K243),IF($C$3="Current Exchange rate",IF(B.Premiums_Bkdn_DATA!K243=0,0,B.Premiums_Bkdn_DATA!K243/ECO!U22),IF($C$3="Constant Exchange rate",IF(B.Premiums_Bkdn_DATA!K243=0,0,B.Premiums_Bkdn_DATA!K243/ECO!U57))))</f>
        <v>60</v>
      </c>
      <c r="M254" s="74">
        <f>IF($C$3="National Currency",IF(B.Premiums_Bkdn_DATA!L243=0,0,B.Premiums_Bkdn_DATA!L243),IF($C$3="Current Exchange rate",IF(B.Premiums_Bkdn_DATA!L243=0,0,B.Premiums_Bkdn_DATA!L243/ECO!V22),IF($C$3="Constant Exchange rate",IF(B.Premiums_Bkdn_DATA!L243=0,0,B.Premiums_Bkdn_DATA!L243/ECO!V57))))</f>
        <v>51</v>
      </c>
      <c r="N254" s="74">
        <f>IF($C$3="National Currency",IF(B.Premiums_Bkdn_DATA!M243=0,0,B.Premiums_Bkdn_DATA!M243),IF($C$3="Current Exchange rate",IF(B.Premiums_Bkdn_DATA!M243=0,0,B.Premiums_Bkdn_DATA!M243/ECO!W22),IF($C$3="Constant Exchange rate",IF(B.Premiums_Bkdn_DATA!M243=0,0,B.Premiums_Bkdn_DATA!M243/ECO!W57))))</f>
        <v>43</v>
      </c>
      <c r="O254" s="74">
        <f>IF($C$3="National Currency",IF(B.Premiums_Bkdn_DATA!N243=0,0,B.Premiums_Bkdn_DATA!N243),IF($C$3="Current Exchange rate",IF(B.Premiums_Bkdn_DATA!N243=0,0,B.Premiums_Bkdn_DATA!N243/ECO!X22),IF($C$3="Constant Exchange rate",IF(B.Premiums_Bkdn_DATA!N243=0,0,B.Premiums_Bkdn_DATA!N243/ECO!X57))))</f>
        <v>37</v>
      </c>
      <c r="P254" s="220">
        <f>IF($C$3="National Currency",IF(B.Premiums_Bkdn_DATA!O243=0,0,B.Premiums_Bkdn_DATA!O243),IF($C$3="Current Exchange rate",IF(B.Premiums_Bkdn_DATA!O243=0,0,B.Premiums_Bkdn_DATA!O243/ECO!Y22),IF($C$3="Constant Exchange rate",IF(B.Premiums_Bkdn_DATA!O243=0,0,B.Premiums_Bkdn_DATA!O243/ECO!Y57))))</f>
        <v>0</v>
      </c>
      <c r="Q254" s="48">
        <f t="shared" si="37"/>
        <v>2.2496719207313371E-3</v>
      </c>
      <c r="R254" s="94">
        <f t="shared" si="38"/>
        <v>-0.13953488372093026</v>
      </c>
      <c r="S254" s="94">
        <f t="shared" si="39"/>
        <v>-0.46376811594202894</v>
      </c>
    </row>
    <row r="255" spans="3:19" ht="15" x14ac:dyDescent="0.25">
      <c r="C255" s="256"/>
      <c r="D255" s="257"/>
      <c r="E255" s="45" t="s">
        <v>13</v>
      </c>
      <c r="F255" s="74">
        <f>IF($C$3="National Currency",IF(B.Premiums_Bkdn_DATA!E244=0,0,B.Premiums_Bkdn_DATA!E244),IF($C$3="Current Exchange rate",IF(B.Premiums_Bkdn_DATA!E244=0,0,B.Premiums_Bkdn_DATA!E244/ECO!O23),IF($C$3="Constant Exchange rate",IF(B.Premiums_Bkdn_DATA!E244=0,0,B.Premiums_Bkdn_DATA!E244/ECO!O58))))</f>
        <v>28.336380255941499</v>
      </c>
      <c r="G255" s="74">
        <f>IF($C$3="National Currency",IF(B.Premiums_Bkdn_DATA!F244=0,0,B.Premiums_Bkdn_DATA!F244),IF($C$3="Current Exchange rate",IF(B.Premiums_Bkdn_DATA!F244=0,0,B.Premiums_Bkdn_DATA!F244/ECO!P23),IF($C$3="Constant Exchange rate",IF(B.Premiums_Bkdn_DATA!F244=0,0,B.Premiums_Bkdn_DATA!F244/ECO!P58))))</f>
        <v>33.951423348132671</v>
      </c>
      <c r="H255" s="74">
        <f>IF($C$3="National Currency",IF(B.Premiums_Bkdn_DATA!G244=0,0,B.Premiums_Bkdn_DATA!G244),IF($C$3="Current Exchange rate",IF(B.Premiums_Bkdn_DATA!G244=0,0,B.Premiums_Bkdn_DATA!G244/ECO!Q23),IF($C$3="Constant Exchange rate",IF(B.Premiums_Bkdn_DATA!G244=0,0,B.Premiums_Bkdn_DATA!G244/ECO!Q58))))</f>
        <v>40.349960825280753</v>
      </c>
      <c r="I255" s="74">
        <f>IF($C$3="National Currency",IF(B.Premiums_Bkdn_DATA!H244=0,0,B.Premiums_Bkdn_DATA!H244),IF($C$3="Current Exchange rate",IF(B.Premiums_Bkdn_DATA!H244=0,0,B.Premiums_Bkdn_DATA!H244/ECO!R23),IF($C$3="Constant Exchange rate",IF(B.Premiums_Bkdn_DATA!H244=0,0,B.Premiums_Bkdn_DATA!H244/ECO!R58))))</f>
        <v>40.21937842778793</v>
      </c>
      <c r="J255" s="74">
        <f>IF($C$3="National Currency",IF(B.Premiums_Bkdn_DATA!I244=0,0,B.Premiums_Bkdn_DATA!I244),IF($C$3="Current Exchange rate",IF(B.Premiums_Bkdn_DATA!I244=0,0,B.Premiums_Bkdn_DATA!I244/ECO!S23),IF($C$3="Constant Exchange rate",IF(B.Premiums_Bkdn_DATA!I244=0,0,B.Premiums_Bkdn_DATA!I244/ECO!S58))))</f>
        <v>46.487333507443196</v>
      </c>
      <c r="K255" s="74">
        <f>IF($C$3="National Currency",IF(B.Premiums_Bkdn_DATA!J244=0,0,B.Premiums_Bkdn_DATA!J244),IF($C$3="Current Exchange rate",IF(B.Premiums_Bkdn_DATA!J244=0,0,B.Premiums_Bkdn_DATA!J244/ECO!T23),IF($C$3="Constant Exchange rate",IF(B.Premiums_Bkdn_DATA!J244=0,0,B.Premiums_Bkdn_DATA!J244/ECO!T58))))</f>
        <v>43.222773570122747</v>
      </c>
      <c r="L255" s="74">
        <f>IF($C$3="National Currency",IF(B.Premiums_Bkdn_DATA!K244=0,0,B.Premiums_Bkdn_DATA!K244),IF($C$3="Current Exchange rate",IF(B.Premiums_Bkdn_DATA!K244=0,0,B.Premiums_Bkdn_DATA!K244/ECO!U23),IF($C$3="Constant Exchange rate",IF(B.Premiums_Bkdn_DATA!K244=0,0,B.Premiums_Bkdn_DATA!K244/ECO!U58))))</f>
        <v>44.920344737529376</v>
      </c>
      <c r="M255" s="74">
        <f>IF($C$3="National Currency",IF(B.Premiums_Bkdn_DATA!L244=0,0,B.Premiums_Bkdn_DATA!L244),IF($C$3="Current Exchange rate",IF(B.Premiums_Bkdn_DATA!L244=0,0,B.Premiums_Bkdn_DATA!L244/ECO!V23),IF($C$3="Constant Exchange rate",IF(B.Premiums_Bkdn_DATA!L244=0,0,B.Premiums_Bkdn_DATA!L244/ECO!V58))))</f>
        <v>40.349960825280753</v>
      </c>
      <c r="N255" s="74">
        <f>IF($C$3="National Currency",IF(B.Premiums_Bkdn_DATA!M244=0,0,B.Premiums_Bkdn_DATA!M244),IF($C$3="Current Exchange rate",IF(B.Premiums_Bkdn_DATA!M244=0,0,B.Premiums_Bkdn_DATA!M244/ECO!W23),IF($C$3="Constant Exchange rate",IF(B.Premiums_Bkdn_DATA!M244=0,0,B.Premiums_Bkdn_DATA!M244/ECO!W58))))</f>
        <v>35.6489945155393</v>
      </c>
      <c r="O255" s="74">
        <f>IF($C$3="National Currency",IF(B.Premiums_Bkdn_DATA!N244=0,0,B.Premiums_Bkdn_DATA!N244),IF($C$3="Current Exchange rate",IF(B.Premiums_Bkdn_DATA!N244=0,0,B.Premiums_Bkdn_DATA!N244/ECO!X23),IF($C$3="Constant Exchange rate",IF(B.Premiums_Bkdn_DATA!N244=0,0,B.Premiums_Bkdn_DATA!N244/ECO!X58))))</f>
        <v>36.040741708017755</v>
      </c>
      <c r="P255" s="220">
        <f>IF($C$3="National Currency",IF(B.Premiums_Bkdn_DATA!O244=0,0,B.Premiums_Bkdn_DATA!O244),IF($C$3="Current Exchange rate",IF(B.Premiums_Bkdn_DATA!O244=0,0,B.Premiums_Bkdn_DATA!O244/ECO!Y23),IF($C$3="Constant Exchange rate",IF(B.Premiums_Bkdn_DATA!O244=0,0,B.Premiums_Bkdn_DATA!O244/ECO!Y58))))</f>
        <v>0</v>
      </c>
      <c r="Q255" s="48">
        <f t="shared" si="37"/>
        <v>2.1913471519691436E-3</v>
      </c>
      <c r="R255" s="94">
        <f t="shared" si="38"/>
        <v>1.098901098901095E-2</v>
      </c>
      <c r="S255" s="94">
        <f t="shared" si="39"/>
        <v>0.27188940092165881</v>
      </c>
    </row>
    <row r="256" spans="3:19" ht="15" x14ac:dyDescent="0.25">
      <c r="C256" s="256"/>
      <c r="D256" s="257"/>
      <c r="E256" s="45" t="s">
        <v>14</v>
      </c>
      <c r="F256" s="74">
        <f>IF($C$3="National Currency",IF(B.Premiums_Bkdn_DATA!E245=0,0,B.Premiums_Bkdn_DATA!E245),IF($C$3="Current Exchange rate",IF(B.Premiums_Bkdn_DATA!E245=0,0,B.Premiums_Bkdn_DATA!E245/ECO!O24),IF($C$3="Constant Exchange rate",IF(B.Premiums_Bkdn_DATA!E245=0,0,B.Premiums_Bkdn_DATA!E245/ECO!O59))))</f>
        <v>10.813209101857133</v>
      </c>
      <c r="G256" s="74">
        <f>IF($C$3="National Currency",IF(B.Premiums_Bkdn_DATA!F245=0,0,B.Premiums_Bkdn_DATA!F245),IF($C$3="Current Exchange rate",IF(B.Premiums_Bkdn_DATA!F245=0,0,B.Premiums_Bkdn_DATA!F245/ECO!P24),IF($C$3="Constant Exchange rate",IF(B.Premiums_Bkdn_DATA!F245=0,0,B.Premiums_Bkdn_DATA!F245/ECO!P59))))</f>
        <v>9.5645559992393991</v>
      </c>
      <c r="H256" s="74">
        <f>IF($C$3="National Currency",IF(B.Premiums_Bkdn_DATA!G245=0,0,B.Premiums_Bkdn_DATA!G245),IF($C$3="Current Exchange rate",IF(B.Premiums_Bkdn_DATA!G245=0,0,B.Premiums_Bkdn_DATA!G245/ECO!Q24),IF($C$3="Constant Exchange rate",IF(B.Premiums_Bkdn_DATA!G245=0,0,B.Premiums_Bkdn_DATA!G245/ECO!Q59))))</f>
        <v>10.249096786461303</v>
      </c>
      <c r="I256" s="74">
        <f>IF($C$3="National Currency",IF(B.Premiums_Bkdn_DATA!H245=0,0,B.Premiums_Bkdn_DATA!H245),IF($C$3="Current Exchange rate",IF(B.Premiums_Bkdn_DATA!H245=0,0,B.Premiums_Bkdn_DATA!H245/ECO!R24),IF($C$3="Constant Exchange rate",IF(B.Premiums_Bkdn_DATA!H245=0,0,B.Premiums_Bkdn_DATA!H245/ECO!R59))))</f>
        <v>12.112568929454268</v>
      </c>
      <c r="J256" s="74">
        <f>IF($C$3="National Currency",IF(B.Premiums_Bkdn_DATA!I245=0,0,B.Premiums_Bkdn_DATA!I245),IF($C$3="Current Exchange rate",IF(B.Premiums_Bkdn_DATA!I245=0,0,B.Premiums_Bkdn_DATA!I245/ECO!S24),IF($C$3="Constant Exchange rate",IF(B.Premiums_Bkdn_DATA!I245=0,0,B.Premiums_Bkdn_DATA!I245/ECO!S59))))</f>
        <v>10.252265956772517</v>
      </c>
      <c r="K256" s="74">
        <f>IF($C$3="National Currency",IF(B.Premiums_Bkdn_DATA!J245=0,0,B.Premiums_Bkdn_DATA!J245),IF($C$3="Current Exchange rate",IF(B.Premiums_Bkdn_DATA!J245=0,0,B.Premiums_Bkdn_DATA!J245/ECO!T24),IF($C$3="Constant Exchange rate",IF(B.Premiums_Bkdn_DATA!J245=0,0,B.Premiums_Bkdn_DATA!J245/ECO!T59))))</f>
        <v>9.5899093617290987</v>
      </c>
      <c r="L256" s="74">
        <f>IF($C$3="National Currency",IF(B.Premiums_Bkdn_DATA!K245=0,0,B.Premiums_Bkdn_DATA!K245),IF($C$3="Current Exchange rate",IF(B.Premiums_Bkdn_DATA!K245=0,0,B.Premiums_Bkdn_DATA!K245/ECO!U24),IF($C$3="Constant Exchange rate",IF(B.Premiums_Bkdn_DATA!K245=0,0,B.Premiums_Bkdn_DATA!K245/ECO!U59))))</f>
        <v>10.157190847436141</v>
      </c>
      <c r="M256" s="74">
        <f>IF($C$3="National Currency",IF(B.Premiums_Bkdn_DATA!L245=0,0,B.Premiums_Bkdn_DATA!L245),IF($C$3="Current Exchange rate",IF(B.Premiums_Bkdn_DATA!L245=0,0,B.Premiums_Bkdn_DATA!L245/ECO!V24),IF($C$3="Constant Exchange rate",IF(B.Premiums_Bkdn_DATA!L245=0,0,B.Premiums_Bkdn_DATA!L245/ECO!V59))))</f>
        <v>9.7547062179121493</v>
      </c>
      <c r="N256" s="74">
        <f>IF($C$3="National Currency",IF(B.Premiums_Bkdn_DATA!M245=0,0,B.Premiums_Bkdn_DATA!M245),IF($C$3="Current Exchange rate",IF(B.Premiums_Bkdn_DATA!M245=0,0,B.Premiums_Bkdn_DATA!M245/ECO!W24),IF($C$3="Constant Exchange rate",IF(B.Premiums_Bkdn_DATA!M245=0,0,B.Premiums_Bkdn_DATA!M245/ECO!W59))))</f>
        <v>8.8102934651708171</v>
      </c>
      <c r="O256" s="74">
        <f>IF($C$3="National Currency",IF(B.Premiums_Bkdn_DATA!N245=0,0,B.Premiums_Bkdn_DATA!N245),IF($C$3="Current Exchange rate",IF(B.Premiums_Bkdn_DATA!N245=0,0,B.Premiums_Bkdn_DATA!N245/ECO!X24),IF($C$3="Constant Exchange rate",IF(B.Premiums_Bkdn_DATA!N245=0,0,B.Premiums_Bkdn_DATA!N245/ECO!X59))))</f>
        <v>9.7356911960448755</v>
      </c>
      <c r="P256" s="220">
        <f>IF($C$3="National Currency",IF(B.Premiums_Bkdn_DATA!O245=0,0,B.Premiums_Bkdn_DATA!O245),IF($C$3="Current Exchange rate",IF(B.Premiums_Bkdn_DATA!O245=0,0,B.Premiums_Bkdn_DATA!O245/ECO!Y24),IF($C$3="Constant Exchange rate",IF(B.Premiums_Bkdn_DATA!O245=0,0,B.Premiums_Bkdn_DATA!O245/ECO!Y59))))</f>
        <v>0</v>
      </c>
      <c r="Q256" s="48">
        <f t="shared" si="37"/>
        <v>5.919489489906336E-4</v>
      </c>
      <c r="R256" s="94">
        <f t="shared" si="38"/>
        <v>0.10503597122302177</v>
      </c>
      <c r="S256" s="94">
        <f t="shared" si="39"/>
        <v>-9.9648300117233246E-2</v>
      </c>
    </row>
    <row r="257" spans="3:19" ht="15" x14ac:dyDescent="0.25">
      <c r="C257" s="256"/>
      <c r="D257" s="257"/>
      <c r="E257" s="45" t="s">
        <v>15</v>
      </c>
      <c r="F257" s="74">
        <f>IF($C$3="National Currency",IF(B.Premiums_Bkdn_DATA!E246=0,0,B.Premiums_Bkdn_DATA!E246),IF($C$3="Current Exchange rate",IF(B.Premiums_Bkdn_DATA!E246=0,0,B.Premiums_Bkdn_DATA!E246/ECO!O25),IF($C$3="Constant Exchange rate",IF(B.Premiums_Bkdn_DATA!E246=0,0,B.Premiums_Bkdn_DATA!E246/ECO!O60))))</f>
        <v>0</v>
      </c>
      <c r="G257" s="74">
        <f>IF($C$3="National Currency",IF(B.Premiums_Bkdn_DATA!F246=0,0,B.Premiums_Bkdn_DATA!F246),IF($C$3="Current Exchange rate",IF(B.Premiums_Bkdn_DATA!F246=0,0,B.Premiums_Bkdn_DATA!F246/ECO!P25),IF($C$3="Constant Exchange rate",IF(B.Premiums_Bkdn_DATA!F246=0,0,B.Premiums_Bkdn_DATA!F246/ECO!P60))))</f>
        <v>0</v>
      </c>
      <c r="H257" s="74">
        <f>IF($C$3="National Currency",IF(B.Premiums_Bkdn_DATA!G246=0,0,B.Premiums_Bkdn_DATA!G246),IF($C$3="Current Exchange rate",IF(B.Premiums_Bkdn_DATA!G246=0,0,B.Premiums_Bkdn_DATA!G246/ECO!Q25),IF($C$3="Constant Exchange rate",IF(B.Premiums_Bkdn_DATA!G246=0,0,B.Premiums_Bkdn_DATA!G246/ECO!Q60))))</f>
        <v>0</v>
      </c>
      <c r="I257" s="74">
        <f>IF($C$3="National Currency",IF(B.Premiums_Bkdn_DATA!H246=0,0,B.Premiums_Bkdn_DATA!H246),IF($C$3="Current Exchange rate",IF(B.Premiums_Bkdn_DATA!H246=0,0,B.Premiums_Bkdn_DATA!H246/ECO!R25),IF($C$3="Constant Exchange rate",IF(B.Premiums_Bkdn_DATA!H246=0,0,B.Premiums_Bkdn_DATA!H246/ECO!R60))))</f>
        <v>0</v>
      </c>
      <c r="J257" s="74">
        <f>IF($C$3="National Currency",IF(B.Premiums_Bkdn_DATA!I246=0,0,B.Premiums_Bkdn_DATA!I246),IF($C$3="Current Exchange rate",IF(B.Premiums_Bkdn_DATA!I246=0,0,B.Premiums_Bkdn_DATA!I246/ECO!S25),IF($C$3="Constant Exchange rate",IF(B.Premiums_Bkdn_DATA!I246=0,0,B.Premiums_Bkdn_DATA!I246/ECO!S60))))</f>
        <v>0</v>
      </c>
      <c r="K257" s="74">
        <f>IF($C$3="National Currency",IF(B.Premiums_Bkdn_DATA!J246=0,0,B.Premiums_Bkdn_DATA!J246),IF($C$3="Current Exchange rate",IF(B.Premiums_Bkdn_DATA!J246=0,0,B.Premiums_Bkdn_DATA!J246/ECO!T25),IF($C$3="Constant Exchange rate",IF(B.Premiums_Bkdn_DATA!J246=0,0,B.Premiums_Bkdn_DATA!J246/ECO!T60))))</f>
        <v>0</v>
      </c>
      <c r="L257" s="74">
        <f>IF($C$3="National Currency",IF(B.Premiums_Bkdn_DATA!K246=0,0,B.Premiums_Bkdn_DATA!K246),IF($C$3="Current Exchange rate",IF(B.Premiums_Bkdn_DATA!K246=0,0,B.Premiums_Bkdn_DATA!K246/ECO!U25),IF($C$3="Constant Exchange rate",IF(B.Premiums_Bkdn_DATA!K246=0,0,B.Premiums_Bkdn_DATA!K246/ECO!U60))))</f>
        <v>0</v>
      </c>
      <c r="M257" s="74">
        <f>IF($C$3="National Currency",IF(B.Premiums_Bkdn_DATA!L246=0,0,B.Premiums_Bkdn_DATA!L246),IF($C$3="Current Exchange rate",IF(B.Premiums_Bkdn_DATA!L246=0,0,B.Premiums_Bkdn_DATA!L246/ECO!V25),IF($C$3="Constant Exchange rate",IF(B.Premiums_Bkdn_DATA!L246=0,0,B.Premiums_Bkdn_DATA!L246/ECO!V60))))</f>
        <v>0</v>
      </c>
      <c r="N257" s="74">
        <f>IF($C$3="National Currency",IF(B.Premiums_Bkdn_DATA!M246=0,0,B.Premiums_Bkdn_DATA!M246),IF($C$3="Current Exchange rate",IF(B.Premiums_Bkdn_DATA!M246=0,0,B.Premiums_Bkdn_DATA!M246/ECO!W25),IF($C$3="Constant Exchange rate",IF(B.Premiums_Bkdn_DATA!M246=0,0,B.Premiums_Bkdn_DATA!M246/ECO!W60))))</f>
        <v>0</v>
      </c>
      <c r="O257" s="74">
        <f>IF($C$3="National Currency",IF(B.Premiums_Bkdn_DATA!N246=0,0,B.Premiums_Bkdn_DATA!N246),IF($C$3="Current Exchange rate",IF(B.Premiums_Bkdn_DATA!N246=0,0,B.Premiums_Bkdn_DATA!N246/ECO!X25),IF($C$3="Constant Exchange rate",IF(B.Premiums_Bkdn_DATA!N246=0,0,B.Premiums_Bkdn_DATA!N246/ECO!X60))))</f>
        <v>0</v>
      </c>
      <c r="P257" s="220">
        <f>IF($C$3="National Currency",IF(B.Premiums_Bkdn_DATA!O246=0,0,B.Premiums_Bkdn_DATA!O246),IF($C$3="Current Exchange rate",IF(B.Premiums_Bkdn_DATA!O246=0,0,B.Premiums_Bkdn_DATA!O246/ECO!Y25),IF($C$3="Constant Exchange rate",IF(B.Premiums_Bkdn_DATA!O246=0,0,B.Premiums_Bkdn_DATA!O246/ECO!Y60))))</f>
        <v>0</v>
      </c>
      <c r="Q257" s="48">
        <f t="shared" si="37"/>
        <v>0</v>
      </c>
      <c r="R257" s="94" t="str">
        <f t="shared" si="38"/>
        <v>-</v>
      </c>
      <c r="S257" s="94" t="str">
        <f t="shared" si="39"/>
        <v>-</v>
      </c>
    </row>
    <row r="258" spans="3:19" ht="15" x14ac:dyDescent="0.25">
      <c r="C258" s="256"/>
      <c r="D258" s="257"/>
      <c r="E258" s="45" t="s">
        <v>16</v>
      </c>
      <c r="F258" s="74">
        <f>IF($C$3="National Currency",IF(B.Premiums_Bkdn_DATA!E247=0,0,B.Premiums_Bkdn_DATA!E247),IF($C$3="Current Exchange rate",IF(B.Premiums_Bkdn_DATA!E247=0,0,B.Premiums_Bkdn_DATA!E247/ECO!O26),IF($C$3="Constant Exchange rate",IF(B.Premiums_Bkdn_DATA!E247=0,0,B.Premiums_Bkdn_DATA!E247/ECO!O61))))</f>
        <v>11.584890965732086</v>
      </c>
      <c r="G258" s="74">
        <f>IF($C$3="National Currency",IF(B.Premiums_Bkdn_DATA!F247=0,0,B.Premiums_Bkdn_DATA!F247),IF($C$3="Current Exchange rate",IF(B.Premiums_Bkdn_DATA!F247=0,0,B.Premiums_Bkdn_DATA!F247/ECO!P26),IF($C$3="Constant Exchange rate",IF(B.Premiums_Bkdn_DATA!F247=0,0,B.Premiums_Bkdn_DATA!F247/ECO!P61))))</f>
        <v>11.552440290758048</v>
      </c>
      <c r="H258" s="74">
        <f>IF($C$3="National Currency",IF(B.Premiums_Bkdn_DATA!G247=0,0,B.Premiums_Bkdn_DATA!G247),IF($C$3="Current Exchange rate",IF(B.Premiums_Bkdn_DATA!G247=0,0,B.Premiums_Bkdn_DATA!G247/ECO!Q26),IF($C$3="Constant Exchange rate",IF(B.Premiums_Bkdn_DATA!G247=0,0,B.Premiums_Bkdn_DATA!G247/ECO!Q61))))</f>
        <v>11.292834890965731</v>
      </c>
      <c r="I258" s="74">
        <f>IF($C$3="National Currency",IF(B.Premiums_Bkdn_DATA!H247=0,0,B.Premiums_Bkdn_DATA!H247),IF($C$3="Current Exchange rate",IF(B.Premiums_Bkdn_DATA!H247=0,0,B.Premiums_Bkdn_DATA!H247/ECO!R26),IF($C$3="Constant Exchange rate",IF(B.Premiums_Bkdn_DATA!H247=0,0,B.Premiums_Bkdn_DATA!H247/ECO!R61))))</f>
        <v>12.149532710280372</v>
      </c>
      <c r="J258" s="74">
        <f>IF($C$3="National Currency",IF(B.Premiums_Bkdn_DATA!I247=0,0,B.Premiums_Bkdn_DATA!I247),IF($C$3="Current Exchange rate",IF(B.Premiums_Bkdn_DATA!I247=0,0,B.Premiums_Bkdn_DATA!I247/ECO!S26),IF($C$3="Constant Exchange rate",IF(B.Premiums_Bkdn_DATA!I247=0,0,B.Premiums_Bkdn_DATA!I247/ECO!S61))))</f>
        <v>13.723818795430942</v>
      </c>
      <c r="K258" s="74">
        <f>IF($C$3="National Currency",IF(B.Premiums_Bkdn_DATA!J247=0,0,B.Premiums_Bkdn_DATA!J247),IF($C$3="Current Exchange rate",IF(B.Premiums_Bkdn_DATA!J247=0,0,B.Premiums_Bkdn_DATA!J247/ECO!T26),IF($C$3="Constant Exchange rate",IF(B.Premiums_Bkdn_DATA!J247=0,0,B.Premiums_Bkdn_DATA!J247/ECO!T61))))</f>
        <v>15.835929387331255</v>
      </c>
      <c r="L258" s="74">
        <f>IF($C$3="National Currency",IF(B.Premiums_Bkdn_DATA!K247=0,0,B.Premiums_Bkdn_DATA!K247),IF($C$3="Current Exchange rate",IF(B.Premiums_Bkdn_DATA!K247=0,0,B.Premiums_Bkdn_DATA!K247/ECO!U26),IF($C$3="Constant Exchange rate",IF(B.Premiums_Bkdn_DATA!K247=0,0,B.Premiums_Bkdn_DATA!K247/ECO!U61))))</f>
        <v>17.906282450674972</v>
      </c>
      <c r="M258" s="74">
        <f>IF($C$3="National Currency",IF(B.Premiums_Bkdn_DATA!L247=0,0,B.Premiums_Bkdn_DATA!L247),IF($C$3="Current Exchange rate",IF(B.Premiums_Bkdn_DATA!L247=0,0,B.Premiums_Bkdn_DATA!L247/ECO!V26),IF($C$3="Constant Exchange rate",IF(B.Premiums_Bkdn_DATA!L247=0,0,B.Premiums_Bkdn_DATA!L247/ECO!V61))))</f>
        <v>14.180944963655243</v>
      </c>
      <c r="N258" s="74">
        <f>IF($C$3="National Currency",IF(B.Premiums_Bkdn_DATA!M247=0,0,B.Premiums_Bkdn_DATA!M247),IF($C$3="Current Exchange rate",IF(B.Premiums_Bkdn_DATA!M247=0,0,B.Premiums_Bkdn_DATA!M247/ECO!W26),IF($C$3="Constant Exchange rate",IF(B.Premiums_Bkdn_DATA!M247=0,0,B.Premiums_Bkdn_DATA!M247/ECO!W61))))</f>
        <v>14.816978193146417</v>
      </c>
      <c r="O258" s="74">
        <f>IF($C$3="National Currency",IF(B.Premiums_Bkdn_DATA!N247=0,0,B.Premiums_Bkdn_DATA!N247),IF($C$3="Current Exchange rate",IF(B.Premiums_Bkdn_DATA!N247=0,0,B.Premiums_Bkdn_DATA!N247/ECO!X26),IF($C$3="Constant Exchange rate",IF(B.Premiums_Bkdn_DATA!N247=0,0,B.Premiums_Bkdn_DATA!N247/ECO!X61))))</f>
        <v>16.997663551401867</v>
      </c>
      <c r="P258" s="220">
        <f>IF($C$3="National Currency",IF(B.Premiums_Bkdn_DATA!O247=0,0,B.Premiums_Bkdn_DATA!O247),IF($C$3="Current Exchange rate",IF(B.Premiums_Bkdn_DATA!O247=0,0,B.Premiums_Bkdn_DATA!O247/ECO!Y26),IF($C$3="Constant Exchange rate",IF(B.Premiums_Bkdn_DATA!O247=0,0,B.Premiums_Bkdn_DATA!O247/ECO!Y61))))</f>
        <v>0</v>
      </c>
      <c r="Q258" s="48">
        <f t="shared" si="37"/>
        <v>1.0334909840439804E-3</v>
      </c>
      <c r="R258" s="94">
        <f t="shared" si="38"/>
        <v>0.1471747700394217</v>
      </c>
      <c r="S258" s="94">
        <f t="shared" si="39"/>
        <v>0.46722689075630264</v>
      </c>
    </row>
    <row r="259" spans="3:19" ht="15" x14ac:dyDescent="0.25">
      <c r="C259" s="256"/>
      <c r="D259" s="257"/>
      <c r="E259" s="45" t="s">
        <v>17</v>
      </c>
      <c r="F259" s="74">
        <f>IF($C$3="National Currency",IF(B.Premiums_Bkdn_DATA!E248=0,0,B.Premiums_Bkdn_DATA!E248),IF($C$3="Current Exchange rate",IF(B.Premiums_Bkdn_DATA!E248=0,0,B.Premiums_Bkdn_DATA!E248/ECO!O27),IF($C$3="Constant Exchange rate",IF(B.Premiums_Bkdn_DATA!E248=0,0,B.Premiums_Bkdn_DATA!E248/ECO!O62))))</f>
        <v>740</v>
      </c>
      <c r="G259" s="74">
        <f>IF($C$3="National Currency",IF(B.Premiums_Bkdn_DATA!F248=0,0,B.Premiums_Bkdn_DATA!F248),IF($C$3="Current Exchange rate",IF(B.Premiums_Bkdn_DATA!F248=0,0,B.Premiums_Bkdn_DATA!F248/ECO!P27),IF($C$3="Constant Exchange rate",IF(B.Premiums_Bkdn_DATA!F248=0,0,B.Premiums_Bkdn_DATA!F248/ECO!P62))))</f>
        <v>781</v>
      </c>
      <c r="H259" s="74">
        <f>IF($C$3="National Currency",IF(B.Premiums_Bkdn_DATA!G248=0,0,B.Premiums_Bkdn_DATA!G248),IF($C$3="Current Exchange rate",IF(B.Premiums_Bkdn_DATA!G248=0,0,B.Premiums_Bkdn_DATA!G248/ECO!Q27),IF($C$3="Constant Exchange rate",IF(B.Premiums_Bkdn_DATA!G248=0,0,B.Premiums_Bkdn_DATA!G248/ECO!Q62))))</f>
        <v>715</v>
      </c>
      <c r="I259" s="74">
        <f>IF($C$3="National Currency",IF(B.Premiums_Bkdn_DATA!H248=0,0,B.Premiums_Bkdn_DATA!H248),IF($C$3="Current Exchange rate",IF(B.Premiums_Bkdn_DATA!H248=0,0,B.Premiums_Bkdn_DATA!H248/ECO!R27),IF($C$3="Constant Exchange rate",IF(B.Premiums_Bkdn_DATA!H248=0,0,B.Premiums_Bkdn_DATA!H248/ECO!R62))))</f>
        <v>670</v>
      </c>
      <c r="J259" s="74">
        <f>IF($C$3="National Currency",IF(B.Premiums_Bkdn_DATA!I248=0,0,B.Premiums_Bkdn_DATA!I248),IF($C$3="Current Exchange rate",IF(B.Premiums_Bkdn_DATA!I248=0,0,B.Premiums_Bkdn_DATA!I248/ECO!S27),IF($C$3="Constant Exchange rate",IF(B.Premiums_Bkdn_DATA!I248=0,0,B.Premiums_Bkdn_DATA!I248/ECO!S62))))</f>
        <v>687</v>
      </c>
      <c r="K259" s="74">
        <f>IF($C$3="National Currency",IF(B.Premiums_Bkdn_DATA!J248=0,0,B.Premiums_Bkdn_DATA!J248),IF($C$3="Current Exchange rate",IF(B.Premiums_Bkdn_DATA!J248=0,0,B.Premiums_Bkdn_DATA!J248/ECO!T27),IF($C$3="Constant Exchange rate",IF(B.Premiums_Bkdn_DATA!J248=0,0,B.Premiums_Bkdn_DATA!J248/ECO!T62))))</f>
        <v>644</v>
      </c>
      <c r="L259" s="74">
        <f>IF($C$3="National Currency",IF(B.Premiums_Bkdn_DATA!K248=0,0,B.Premiums_Bkdn_DATA!K248),IF($C$3="Current Exchange rate",IF(B.Premiums_Bkdn_DATA!K248=0,0,B.Premiums_Bkdn_DATA!K248/ECO!U27),IF($C$3="Constant Exchange rate",IF(B.Premiums_Bkdn_DATA!K248=0,0,B.Premiums_Bkdn_DATA!K248/ECO!U62))))</f>
        <v>612</v>
      </c>
      <c r="M259" s="74">
        <f>IF($C$3="National Currency",IF(B.Premiums_Bkdn_DATA!L248=0,0,B.Premiums_Bkdn_DATA!L248),IF($C$3="Current Exchange rate",IF(B.Premiums_Bkdn_DATA!L248=0,0,B.Premiums_Bkdn_DATA!L248/ECO!V27),IF($C$3="Constant Exchange rate",IF(B.Premiums_Bkdn_DATA!L248=0,0,B.Premiums_Bkdn_DATA!L248/ECO!V62))))</f>
        <v>606</v>
      </c>
      <c r="N259" s="74">
        <f>IF($C$3="National Currency",IF(B.Premiums_Bkdn_DATA!M248=0,0,B.Premiums_Bkdn_DATA!M248),IF($C$3="Current Exchange rate",IF(B.Premiums_Bkdn_DATA!M248=0,0,B.Premiums_Bkdn_DATA!M248/ECO!W27),IF($C$3="Constant Exchange rate",IF(B.Premiums_Bkdn_DATA!M248=0,0,B.Premiums_Bkdn_DATA!M248/ECO!W62))))</f>
        <v>537</v>
      </c>
      <c r="O259" s="74">
        <f>IF($C$3="National Currency",IF(B.Premiums_Bkdn_DATA!N248=0,0,B.Premiums_Bkdn_DATA!N248),IF($C$3="Current Exchange rate",IF(B.Premiums_Bkdn_DATA!N248=0,0,B.Premiums_Bkdn_DATA!N248/ECO!X27),IF($C$3="Constant Exchange rate",IF(B.Premiums_Bkdn_DATA!N248=0,0,B.Premiums_Bkdn_DATA!N248/ECO!X62))))</f>
        <v>471</v>
      </c>
      <c r="P259" s="220">
        <f>IF($C$3="National Currency",IF(B.Premiums_Bkdn_DATA!O248=0,0,B.Premiums_Bkdn_DATA!O248),IF($C$3="Current Exchange rate",IF(B.Premiums_Bkdn_DATA!O248=0,0,B.Premiums_Bkdn_DATA!O248/ECO!Y27),IF($C$3="Constant Exchange rate",IF(B.Premiums_Bkdn_DATA!O248=0,0,B.Premiums_Bkdn_DATA!O248/ECO!Y62))))</f>
        <v>446</v>
      </c>
      <c r="Q259" s="48">
        <f t="shared" si="37"/>
        <v>2.8637715531471885E-2</v>
      </c>
      <c r="R259" s="94">
        <f t="shared" si="38"/>
        <v>-0.12290502793296088</v>
      </c>
      <c r="S259" s="94">
        <f t="shared" si="39"/>
        <v>-0.36351351351351346</v>
      </c>
    </row>
    <row r="260" spans="3:19" ht="15" x14ac:dyDescent="0.25">
      <c r="C260" s="256"/>
      <c r="D260" s="257"/>
      <c r="E260" s="45" t="s">
        <v>18</v>
      </c>
      <c r="F260" s="74">
        <f>IF($C$3="National Currency",IF(B.Premiums_Bkdn_DATA!E249=0,0,B.Premiums_Bkdn_DATA!E249),IF($C$3="Current Exchange rate",IF(B.Premiums_Bkdn_DATA!E249=0,0,B.Premiums_Bkdn_DATA!E249/ECO!O28),IF($C$3="Constant Exchange rate",IF(B.Premiums_Bkdn_DATA!E249=0,0,B.Premiums_Bkdn_DATA!E249/ECO!O63))))</f>
        <v>0</v>
      </c>
      <c r="G260" s="74">
        <f>IF($C$3="National Currency",IF(B.Premiums_Bkdn_DATA!F249=0,0,B.Premiums_Bkdn_DATA!F249),IF($C$3="Current Exchange rate",IF(B.Premiums_Bkdn_DATA!F249=0,0,B.Premiums_Bkdn_DATA!F249/ECO!P28),IF($C$3="Constant Exchange rate",IF(B.Premiums_Bkdn_DATA!F249=0,0,B.Premiums_Bkdn_DATA!F249/ECO!P63))))</f>
        <v>0</v>
      </c>
      <c r="H260" s="74">
        <f>IF($C$3="National Currency",IF(B.Premiums_Bkdn_DATA!G249=0,0,B.Premiums_Bkdn_DATA!G249),IF($C$3="Current Exchange rate",IF(B.Premiums_Bkdn_DATA!G249=0,0,B.Premiums_Bkdn_DATA!G249/ECO!Q28),IF($C$3="Constant Exchange rate",IF(B.Premiums_Bkdn_DATA!G249=0,0,B.Premiums_Bkdn_DATA!G249/ECO!Q63))))</f>
        <v>0</v>
      </c>
      <c r="I260" s="74">
        <f>IF($C$3="National Currency",IF(B.Premiums_Bkdn_DATA!H249=0,0,B.Premiums_Bkdn_DATA!H249),IF($C$3="Current Exchange rate",IF(B.Premiums_Bkdn_DATA!H249=0,0,B.Premiums_Bkdn_DATA!H249/ECO!R28),IF($C$3="Constant Exchange rate",IF(B.Premiums_Bkdn_DATA!H249=0,0,B.Premiums_Bkdn_DATA!H249/ECO!R63))))</f>
        <v>0</v>
      </c>
      <c r="J260" s="74">
        <f>IF($C$3="National Currency",IF(B.Premiums_Bkdn_DATA!I249=0,0,B.Premiums_Bkdn_DATA!I249),IF($C$3="Current Exchange rate",IF(B.Premiums_Bkdn_DATA!I249=0,0,B.Premiums_Bkdn_DATA!I249/ECO!S28),IF($C$3="Constant Exchange rate",IF(B.Premiums_Bkdn_DATA!I249=0,0,B.Premiums_Bkdn_DATA!I249/ECO!S63))))</f>
        <v>0</v>
      </c>
      <c r="K260" s="74">
        <f>IF($C$3="National Currency",IF(B.Premiums_Bkdn_DATA!J249=0,0,B.Premiums_Bkdn_DATA!J249),IF($C$3="Current Exchange rate",IF(B.Premiums_Bkdn_DATA!J249=0,0,B.Premiums_Bkdn_DATA!J249/ECO!T28),IF($C$3="Constant Exchange rate",IF(B.Premiums_Bkdn_DATA!J249=0,0,B.Premiums_Bkdn_DATA!J249/ECO!T63))))</f>
        <v>0</v>
      </c>
      <c r="L260" s="74">
        <f>IF($C$3="National Currency",IF(B.Premiums_Bkdn_DATA!K249=0,0,B.Premiums_Bkdn_DATA!K249),IF($C$3="Current Exchange rate",IF(B.Premiums_Bkdn_DATA!K249=0,0,B.Premiums_Bkdn_DATA!K249/ECO!U28),IF($C$3="Constant Exchange rate",IF(B.Premiums_Bkdn_DATA!K249=0,0,B.Premiums_Bkdn_DATA!K249/ECO!U63))))</f>
        <v>0</v>
      </c>
      <c r="M260" s="74">
        <f>IF($C$3="National Currency",IF(B.Premiums_Bkdn_DATA!L249=0,0,B.Premiums_Bkdn_DATA!L249),IF($C$3="Current Exchange rate",IF(B.Premiums_Bkdn_DATA!L249=0,0,B.Premiums_Bkdn_DATA!L249/ECO!V28),IF($C$3="Constant Exchange rate",IF(B.Premiums_Bkdn_DATA!L249=0,0,B.Premiums_Bkdn_DATA!L249/ECO!V63))))</f>
        <v>0</v>
      </c>
      <c r="N260" s="74">
        <f>IF($C$3="National Currency",IF(B.Premiums_Bkdn_DATA!M249=0,0,B.Premiums_Bkdn_DATA!M249),IF($C$3="Current Exchange rate",IF(B.Premiums_Bkdn_DATA!M249=0,0,B.Premiums_Bkdn_DATA!M249/ECO!W28),IF($C$3="Constant Exchange rate",IF(B.Premiums_Bkdn_DATA!M249=0,0,B.Premiums_Bkdn_DATA!M249/ECO!W63))))</f>
        <v>0</v>
      </c>
      <c r="O260" s="74">
        <f>IF($C$3="National Currency",IF(B.Premiums_Bkdn_DATA!N249=0,0,B.Premiums_Bkdn_DATA!N249),IF($C$3="Current Exchange rate",IF(B.Premiums_Bkdn_DATA!N249=0,0,B.Premiums_Bkdn_DATA!N249/ECO!X28),IF($C$3="Constant Exchange rate",IF(B.Premiums_Bkdn_DATA!N249=0,0,B.Premiums_Bkdn_DATA!N249/ECO!X63))))</f>
        <v>0</v>
      </c>
      <c r="P260" s="220">
        <f>IF($C$3="National Currency",IF(B.Premiums_Bkdn_DATA!O249=0,0,B.Premiums_Bkdn_DATA!O249),IF($C$3="Current Exchange rate",IF(B.Premiums_Bkdn_DATA!O249=0,0,B.Premiums_Bkdn_DATA!O249/ECO!Y28),IF($C$3="Constant Exchange rate",IF(B.Premiums_Bkdn_DATA!O249=0,0,B.Premiums_Bkdn_DATA!O249/ECO!Y63))))</f>
        <v>0</v>
      </c>
      <c r="Q260" s="48">
        <f t="shared" si="37"/>
        <v>0</v>
      </c>
      <c r="R260" s="94" t="str">
        <f t="shared" si="38"/>
        <v>-</v>
      </c>
      <c r="S260" s="94" t="str">
        <f t="shared" si="39"/>
        <v>-</v>
      </c>
    </row>
    <row r="261" spans="3:19" ht="15" x14ac:dyDescent="0.25">
      <c r="C261" s="256"/>
      <c r="D261" s="257"/>
      <c r="E261" s="45" t="s">
        <v>19</v>
      </c>
      <c r="F261" s="74">
        <f>IF($C$3="National Currency",IF(B.Premiums_Bkdn_DATA!E250=0,0,B.Premiums_Bkdn_DATA!E250),IF($C$3="Current Exchange rate",IF(B.Premiums_Bkdn_DATA!E250=0,0,B.Premiums_Bkdn_DATA!E250/ECO!O29),IF($C$3="Constant Exchange rate",IF(B.Premiums_Bkdn_DATA!E250=0,0,B.Premiums_Bkdn_DATA!E250/ECO!O64))))</f>
        <v>0</v>
      </c>
      <c r="G261" s="74">
        <f>IF($C$3="National Currency",IF(B.Premiums_Bkdn_DATA!F250=0,0,B.Premiums_Bkdn_DATA!F250),IF($C$3="Current Exchange rate",IF(B.Premiums_Bkdn_DATA!F250=0,0,B.Premiums_Bkdn_DATA!F250/ECO!P29),IF($C$3="Constant Exchange rate",IF(B.Premiums_Bkdn_DATA!F250=0,0,B.Premiums_Bkdn_DATA!F250/ECO!P64))))</f>
        <v>0</v>
      </c>
      <c r="H261" s="74">
        <f>IF($C$3="National Currency",IF(B.Premiums_Bkdn_DATA!G250=0,0,B.Premiums_Bkdn_DATA!G250),IF($C$3="Current Exchange rate",IF(B.Premiums_Bkdn_DATA!G250=0,0,B.Premiums_Bkdn_DATA!G250/ECO!Q29),IF($C$3="Constant Exchange rate",IF(B.Premiums_Bkdn_DATA!G250=0,0,B.Premiums_Bkdn_DATA!G250/ECO!Q64))))</f>
        <v>0</v>
      </c>
      <c r="I261" s="74">
        <f>IF($C$3="National Currency",IF(B.Premiums_Bkdn_DATA!H250=0,0,B.Premiums_Bkdn_DATA!H250),IF($C$3="Current Exchange rate",IF(B.Premiums_Bkdn_DATA!H250=0,0,B.Premiums_Bkdn_DATA!H250/ECO!R29),IF($C$3="Constant Exchange rate",IF(B.Premiums_Bkdn_DATA!H250=0,0,B.Premiums_Bkdn_DATA!H250/ECO!R64))))</f>
        <v>0</v>
      </c>
      <c r="J261" s="74">
        <f>IF($C$3="National Currency",IF(B.Premiums_Bkdn_DATA!I250=0,0,B.Premiums_Bkdn_DATA!I250),IF($C$3="Current Exchange rate",IF(B.Premiums_Bkdn_DATA!I250=0,0,B.Premiums_Bkdn_DATA!I250/ECO!S29),IF($C$3="Constant Exchange rate",IF(B.Premiums_Bkdn_DATA!I250=0,0,B.Premiums_Bkdn_DATA!I250/ECO!S64))))</f>
        <v>0</v>
      </c>
      <c r="K261" s="74">
        <f>IF($C$3="National Currency",IF(B.Premiums_Bkdn_DATA!J250=0,0,B.Premiums_Bkdn_DATA!J250),IF($C$3="Current Exchange rate",IF(B.Premiums_Bkdn_DATA!J250=0,0,B.Premiums_Bkdn_DATA!J250/ECO!T29),IF($C$3="Constant Exchange rate",IF(B.Premiums_Bkdn_DATA!J250=0,0,B.Premiums_Bkdn_DATA!J250/ECO!T64))))</f>
        <v>0</v>
      </c>
      <c r="L261" s="74">
        <f>IF($C$3="National Currency",IF(B.Premiums_Bkdn_DATA!K250=0,0,B.Premiums_Bkdn_DATA!K250),IF($C$3="Current Exchange rate",IF(B.Premiums_Bkdn_DATA!K250=0,0,B.Premiums_Bkdn_DATA!K250/ECO!U29),IF($C$3="Constant Exchange rate",IF(B.Premiums_Bkdn_DATA!K250=0,0,B.Premiums_Bkdn_DATA!K250/ECO!U64))))</f>
        <v>26</v>
      </c>
      <c r="M261" s="74">
        <f>IF($C$3="National Currency",IF(B.Premiums_Bkdn_DATA!L250=0,0,B.Premiums_Bkdn_DATA!L250),IF($C$3="Current Exchange rate",IF(B.Premiums_Bkdn_DATA!L250=0,0,B.Premiums_Bkdn_DATA!L250/ECO!V29),IF($C$3="Constant Exchange rate",IF(B.Premiums_Bkdn_DATA!L250=0,0,B.Premiums_Bkdn_DATA!L250/ECO!V64))))</f>
        <v>0.6</v>
      </c>
      <c r="N261" s="74">
        <f>IF($C$3="National Currency",IF(B.Premiums_Bkdn_DATA!M250=0,0,B.Premiums_Bkdn_DATA!M250),IF($C$3="Current Exchange rate",IF(B.Premiums_Bkdn_DATA!M250=0,0,B.Premiums_Bkdn_DATA!M250/ECO!W29),IF($C$3="Constant Exchange rate",IF(B.Premiums_Bkdn_DATA!M250=0,0,B.Premiums_Bkdn_DATA!M250/ECO!W64))))</f>
        <v>1.9</v>
      </c>
      <c r="O261" s="223">
        <f>IF($C$3="National Currency",IF(B.Premiums_Bkdn_DATA!N250=0,0,B.Premiums_Bkdn_DATA!N250),IF($C$3="Current Exchange rate",IF(B.Premiums_Bkdn_DATA!N250=0,0,B.Premiums_Bkdn_DATA!N250/ECO!X29),IF($C$3="Constant Exchange rate",IF(B.Premiums_Bkdn_DATA!N250=0,0,B.Premiums_Bkdn_DATA!N250/ECO!X64))))</f>
        <v>1.9</v>
      </c>
      <c r="P261" s="220">
        <f>IF($C$3="National Currency",IF(B.Premiums_Bkdn_DATA!O250=0,0,B.Premiums_Bkdn_DATA!O250),IF($C$3="Current Exchange rate",IF(B.Premiums_Bkdn_DATA!O250=0,0,B.Premiums_Bkdn_DATA!O250/ECO!Y29),IF($C$3="Constant Exchange rate",IF(B.Premiums_Bkdn_DATA!O250=0,0,B.Premiums_Bkdn_DATA!O250/ECO!Y64))))</f>
        <v>0</v>
      </c>
      <c r="Q261" s="48">
        <f t="shared" si="37"/>
        <v>1.1552369322674433E-4</v>
      </c>
      <c r="R261" s="94">
        <f t="shared" si="38"/>
        <v>0</v>
      </c>
      <c r="S261" s="94" t="str">
        <f t="shared" si="39"/>
        <v>-</v>
      </c>
    </row>
    <row r="262" spans="3:19" ht="15" x14ac:dyDescent="0.25">
      <c r="C262" s="256"/>
      <c r="D262" s="257"/>
      <c r="E262" s="45" t="s">
        <v>20</v>
      </c>
      <c r="F262" s="74">
        <f>IF($C$3="National Currency",IF(B.Premiums_Bkdn_DATA!E251=0,0,B.Premiums_Bkdn_DATA!E251),IF($C$3="Current Exchange rate",IF(B.Premiums_Bkdn_DATA!E251=0,0,B.Premiums_Bkdn_DATA!E251/ECO!O30),IF($C$3="Constant Exchange rate",IF(B.Premiums_Bkdn_DATA!E251=0,0,B.Premiums_Bkdn_DATA!E251/ECO!O65))))</f>
        <v>7.7689243027888448</v>
      </c>
      <c r="G262" s="74">
        <f>IF($C$3="National Currency",IF(B.Premiums_Bkdn_DATA!F251=0,0,B.Premiums_Bkdn_DATA!F251),IF($C$3="Current Exchange rate",IF(B.Premiums_Bkdn_DATA!F251=0,0,B.Premiums_Bkdn_DATA!F251/ECO!P30),IF($C$3="Constant Exchange rate",IF(B.Premiums_Bkdn_DATA!F251=0,0,B.Premiums_Bkdn_DATA!F251/ECO!P65))))</f>
        <v>6.7871371656232213</v>
      </c>
      <c r="H262" s="74">
        <f>IF($C$3="National Currency",IF(B.Premiums_Bkdn_DATA!G251=0,0,B.Premiums_Bkdn_DATA!G251),IF($C$3="Current Exchange rate",IF(B.Premiums_Bkdn_DATA!G251=0,0,B.Premiums_Bkdn_DATA!G251/ECO!Q30),IF($C$3="Constant Exchange rate",IF(B.Premiums_Bkdn_DATA!G251=0,0,B.Premiums_Bkdn_DATA!G251/ECO!Q65))))</f>
        <v>5.5634604439385322</v>
      </c>
      <c r="I262" s="74">
        <f>IF($C$3="National Currency",IF(B.Premiums_Bkdn_DATA!H251=0,0,B.Premiums_Bkdn_DATA!H251),IF($C$3="Current Exchange rate",IF(B.Premiums_Bkdn_DATA!H251=0,0,B.Premiums_Bkdn_DATA!H251/ECO!R30),IF($C$3="Constant Exchange rate",IF(B.Premiums_Bkdn_DATA!H251=0,0,B.Premiums_Bkdn_DATA!H251/ECO!R65))))</f>
        <v>5.3215708594194657</v>
      </c>
      <c r="J262" s="74">
        <f>IF($C$3="National Currency",IF(B.Premiums_Bkdn_DATA!I251=0,0,B.Premiums_Bkdn_DATA!I251),IF($C$3="Current Exchange rate",IF(B.Premiums_Bkdn_DATA!I251=0,0,B.Premiums_Bkdn_DATA!I251/ECO!S30),IF($C$3="Constant Exchange rate",IF(B.Premiums_Bkdn_DATA!I251=0,0,B.Premiums_Bkdn_DATA!I251/ECO!S65))))</f>
        <v>5.6630620375640301</v>
      </c>
      <c r="K262" s="74">
        <f>IF($C$3="National Currency",IF(B.Premiums_Bkdn_DATA!J251=0,0,B.Premiums_Bkdn_DATA!J251),IF($C$3="Current Exchange rate",IF(B.Premiums_Bkdn_DATA!J251=0,0,B.Premiums_Bkdn_DATA!J251/ECO!T30),IF($C$3="Constant Exchange rate",IF(B.Premiums_Bkdn_DATA!J251=0,0,B.Premiums_Bkdn_DATA!J251/ECO!T65))))</f>
        <v>3.2014797951052931</v>
      </c>
      <c r="L262" s="74">
        <f>IF($C$3="National Currency",IF(B.Premiums_Bkdn_DATA!K251=0,0,B.Premiums_Bkdn_DATA!K251),IF($C$3="Current Exchange rate",IF(B.Premiums_Bkdn_DATA!K251=0,0,B.Premiums_Bkdn_DATA!K251/ECO!U30),IF($C$3="Constant Exchange rate",IF(B.Premiums_Bkdn_DATA!K251=0,0,B.Premiums_Bkdn_DATA!K251/ECO!U65))))</f>
        <v>3.0449630051223679</v>
      </c>
      <c r="M262" s="74">
        <f>IF($C$3="National Currency",IF(B.Premiums_Bkdn_DATA!L251=0,0,B.Premiums_Bkdn_DATA!L251),IF($C$3="Current Exchange rate",IF(B.Premiums_Bkdn_DATA!L251=0,0,B.Premiums_Bkdn_DATA!L251/ECO!V30),IF($C$3="Constant Exchange rate",IF(B.Premiums_Bkdn_DATA!L251=0,0,B.Premiums_Bkdn_DATA!L251/ECO!V65))))</f>
        <v>3.9556061468412063</v>
      </c>
      <c r="N262" s="74">
        <f>IF($C$3="National Currency",IF(B.Premiums_Bkdn_DATA!M251=0,0,B.Premiums_Bkdn_DATA!M251),IF($C$3="Current Exchange rate",IF(B.Premiums_Bkdn_DATA!M251=0,0,B.Premiums_Bkdn_DATA!M251/ECO!W30),IF($C$3="Constant Exchange rate",IF(B.Premiums_Bkdn_DATA!M251=0,0,B.Premiums_Bkdn_DATA!M251/ECO!W65))))</f>
        <v>4.0836653386454183</v>
      </c>
      <c r="O262" s="74">
        <f>IF($C$3="National Currency",IF(B.Premiums_Bkdn_DATA!N251=0,0,B.Premiums_Bkdn_DATA!N251),IF($C$3="Current Exchange rate",IF(B.Premiums_Bkdn_DATA!N251=0,0,B.Premiums_Bkdn_DATA!N251/ECO!X30),IF($C$3="Constant Exchange rate",IF(B.Premiums_Bkdn_DATA!N251=0,0,B.Premiums_Bkdn_DATA!N251/ECO!X65))))</f>
        <v>3.8417757541263522</v>
      </c>
      <c r="P262" s="220">
        <f>IF($C$3="National Currency",IF(B.Premiums_Bkdn_DATA!O251=0,0,B.Premiums_Bkdn_DATA!O251),IF($C$3="Current Exchange rate",IF(B.Premiums_Bkdn_DATA!O251=0,0,B.Premiums_Bkdn_DATA!O251/ECO!Y30),IF($C$3="Constant Exchange rate",IF(B.Premiums_Bkdn_DATA!O251=0,0,B.Premiums_Bkdn_DATA!O251/ECO!Y65))))</f>
        <v>0</v>
      </c>
      <c r="Q262" s="48">
        <f t="shared" si="37"/>
        <v>2.3358743350823004E-4</v>
      </c>
      <c r="R262" s="94">
        <f t="shared" si="38"/>
        <v>-5.9233449477351763E-2</v>
      </c>
      <c r="S262" s="94">
        <f t="shared" si="39"/>
        <v>-0.50549450549450547</v>
      </c>
    </row>
    <row r="263" spans="3:19" ht="15" x14ac:dyDescent="0.25">
      <c r="C263" s="256"/>
      <c r="D263" s="257"/>
      <c r="E263" s="45" t="s">
        <v>21</v>
      </c>
      <c r="F263" s="74">
        <f>IF($C$3="National Currency",IF(B.Premiums_Bkdn_DATA!E252=0,0,B.Premiums_Bkdn_DATA!E252),IF($C$3="Current Exchange rate",IF(B.Premiums_Bkdn_DATA!E252=0,0,B.Premiums_Bkdn_DATA!E252/ECO!O31),IF($C$3="Constant Exchange rate",IF(B.Premiums_Bkdn_DATA!E252=0,0,B.Premiums_Bkdn_DATA!E252/ECO!O66))))</f>
        <v>12.322385278360121</v>
      </c>
      <c r="G263" s="74">
        <f>IF($C$3="National Currency",IF(B.Premiums_Bkdn_DATA!F252=0,0,B.Premiums_Bkdn_DATA!F252),IF($C$3="Current Exchange rate",IF(B.Premiums_Bkdn_DATA!F252=0,0,B.Premiums_Bkdn_DATA!F252/ECO!P31),IF($C$3="Constant Exchange rate",IF(B.Premiums_Bkdn_DATA!F252=0,0,B.Premiums_Bkdn_DATA!F252/ECO!P66))))</f>
        <v>12.415560214302353</v>
      </c>
      <c r="H263" s="74">
        <f>IF($C$3="National Currency",IF(B.Premiums_Bkdn_DATA!G252=0,0,B.Premiums_Bkdn_DATA!G252),IF($C$3="Current Exchange rate",IF(B.Premiums_Bkdn_DATA!G252=0,0,B.Premiums_Bkdn_DATA!G252/ECO!Q31),IF($C$3="Constant Exchange rate",IF(B.Premiums_Bkdn_DATA!G252=0,0,B.Premiums_Bkdn_DATA!G252/ECO!Q66))))</f>
        <v>6.9881201956673653</v>
      </c>
      <c r="I263" s="74">
        <f>IF($C$3="National Currency",IF(B.Premiums_Bkdn_DATA!H252=0,0,B.Premiums_Bkdn_DATA!H252),IF($C$3="Current Exchange rate",IF(B.Premiums_Bkdn_DATA!H252=0,0,B.Premiums_Bkdn_DATA!H252/ECO!R31),IF($C$3="Constant Exchange rate",IF(B.Premiums_Bkdn_DATA!H252=0,0,B.Premiums_Bkdn_DATA!H252/ECO!R66))))</f>
        <v>6.9881201956673653</v>
      </c>
      <c r="J263" s="74">
        <f>IF($C$3="National Currency",IF(B.Premiums_Bkdn_DATA!I252=0,0,B.Premiums_Bkdn_DATA!I252),IF($C$3="Current Exchange rate",IF(B.Premiums_Bkdn_DATA!I252=0,0,B.Premiums_Bkdn_DATA!I252/ECO!S31),IF($C$3="Constant Exchange rate",IF(B.Premiums_Bkdn_DATA!I252=0,0,B.Premiums_Bkdn_DATA!I252/ECO!S66))))</f>
        <v>4</v>
      </c>
      <c r="K263" s="74">
        <f>IF($C$3="National Currency",IF(B.Premiums_Bkdn_DATA!J252=0,0,B.Premiums_Bkdn_DATA!J252),IF($C$3="Current Exchange rate",IF(B.Premiums_Bkdn_DATA!J252=0,0,B.Premiums_Bkdn_DATA!J252/ECO!T31),IF($C$3="Constant Exchange rate",IF(B.Premiums_Bkdn_DATA!J252=0,0,B.Premiums_Bkdn_DATA!J252/ECO!T66))))</f>
        <v>3.6</v>
      </c>
      <c r="L263" s="74">
        <f>IF($C$3="National Currency",IF(B.Premiums_Bkdn_DATA!K252=0,0,B.Premiums_Bkdn_DATA!K252),IF($C$3="Current Exchange rate",IF(B.Premiums_Bkdn_DATA!K252=0,0,B.Premiums_Bkdn_DATA!K252/ECO!U31),IF($C$3="Constant Exchange rate",IF(B.Premiums_Bkdn_DATA!K252=0,0,B.Premiums_Bkdn_DATA!K252/ECO!U66))))</f>
        <v>4.2</v>
      </c>
      <c r="M263" s="74">
        <f>IF($C$3="National Currency",IF(B.Premiums_Bkdn_DATA!L252=0,0,B.Premiums_Bkdn_DATA!L252),IF($C$3="Current Exchange rate",IF(B.Premiums_Bkdn_DATA!L252=0,0,B.Premiums_Bkdn_DATA!L252/ECO!V31),IF($C$3="Constant Exchange rate",IF(B.Premiums_Bkdn_DATA!L252=0,0,B.Premiums_Bkdn_DATA!L252/ECO!V66))))</f>
        <v>4.2</v>
      </c>
      <c r="N263" s="74">
        <f>IF($C$3="National Currency",IF(B.Premiums_Bkdn_DATA!M252=0,0,B.Premiums_Bkdn_DATA!M252),IF($C$3="Current Exchange rate",IF(B.Premiums_Bkdn_DATA!M252=0,0,B.Premiums_Bkdn_DATA!M252/ECO!W31),IF($C$3="Constant Exchange rate",IF(B.Premiums_Bkdn_DATA!M252=0,0,B.Premiums_Bkdn_DATA!M252/ECO!W66))))</f>
        <v>4.3</v>
      </c>
      <c r="O263" s="74">
        <f>IF($C$3="National Currency",IF(B.Premiums_Bkdn_DATA!N252=0,0,B.Premiums_Bkdn_DATA!N252),IF($C$3="Current Exchange rate",IF(B.Premiums_Bkdn_DATA!N252=0,0,B.Premiums_Bkdn_DATA!N252/ECO!X31),IF($C$3="Constant Exchange rate",IF(B.Premiums_Bkdn_DATA!N252=0,0,B.Premiums_Bkdn_DATA!N252/ECO!X66))))</f>
        <v>4.5</v>
      </c>
      <c r="P263" s="220">
        <f>IF($C$3="National Currency",IF(B.Premiums_Bkdn_DATA!O252=0,0,B.Premiums_Bkdn_DATA!O252),IF($C$3="Current Exchange rate",IF(B.Premiums_Bkdn_DATA!O252=0,0,B.Premiums_Bkdn_DATA!O252/ECO!Y31),IF($C$3="Constant Exchange rate",IF(B.Premiums_Bkdn_DATA!O252=0,0,B.Premiums_Bkdn_DATA!O252/ECO!Y66))))</f>
        <v>4.5999999999999996</v>
      </c>
      <c r="Q263" s="48">
        <f t="shared" si="37"/>
        <v>2.7360874711597342E-4</v>
      </c>
      <c r="R263" s="94">
        <f t="shared" si="38"/>
        <v>4.6511627906976827E-2</v>
      </c>
      <c r="S263" s="94">
        <f t="shared" si="39"/>
        <v>-0.63481096408317583</v>
      </c>
    </row>
    <row r="264" spans="3:19" ht="15" x14ac:dyDescent="0.25">
      <c r="C264" s="256"/>
      <c r="D264" s="257"/>
      <c r="E264" s="45" t="s">
        <v>22</v>
      </c>
      <c r="F264" s="74">
        <f>IF($C$3="National Currency",IF(B.Premiums_Bkdn_DATA!E253=0,0,B.Premiums_Bkdn_DATA!E253),IF($C$3="Current Exchange rate",IF(B.Premiums_Bkdn_DATA!E253=0,0,B.Premiums_Bkdn_DATA!E253/ECO!O32),IF($C$3="Constant Exchange rate",IF(B.Premiums_Bkdn_DATA!E253=0,0,B.Premiums_Bkdn_DATA!E253/ECO!O67))))</f>
        <v>657</v>
      </c>
      <c r="G264" s="74">
        <f>IF($C$3="National Currency",IF(B.Premiums_Bkdn_DATA!F253=0,0,B.Premiums_Bkdn_DATA!F253),IF($C$3="Current Exchange rate",IF(B.Premiums_Bkdn_DATA!F253=0,0,B.Premiums_Bkdn_DATA!F253/ECO!P32),IF($C$3="Constant Exchange rate",IF(B.Premiums_Bkdn_DATA!F253=0,0,B.Premiums_Bkdn_DATA!F253/ECO!P67))))</f>
        <v>681</v>
      </c>
      <c r="H264" s="74">
        <f>IF($C$3="National Currency",IF(B.Premiums_Bkdn_DATA!G253=0,0,B.Premiums_Bkdn_DATA!G253),IF($C$3="Current Exchange rate",IF(B.Premiums_Bkdn_DATA!G253=0,0,B.Premiums_Bkdn_DATA!G253/ECO!Q32),IF($C$3="Constant Exchange rate",IF(B.Premiums_Bkdn_DATA!G253=0,0,B.Premiums_Bkdn_DATA!G253/ECO!Q67))))</f>
        <v>721</v>
      </c>
      <c r="I264" s="74">
        <f>IF($C$3="National Currency",IF(B.Premiums_Bkdn_DATA!H253=0,0,B.Premiums_Bkdn_DATA!H253),IF($C$3="Current Exchange rate",IF(B.Premiums_Bkdn_DATA!H253=0,0,B.Premiums_Bkdn_DATA!H253/ECO!R32),IF($C$3="Constant Exchange rate",IF(B.Premiums_Bkdn_DATA!H253=0,0,B.Premiums_Bkdn_DATA!H253/ECO!R67))))</f>
        <v>742</v>
      </c>
      <c r="J264" s="74">
        <f>IF($C$3="National Currency",IF(B.Premiums_Bkdn_DATA!I253=0,0,B.Premiums_Bkdn_DATA!I253),IF($C$3="Current Exchange rate",IF(B.Premiums_Bkdn_DATA!I253=0,0,B.Premiums_Bkdn_DATA!I253/ECO!S32),IF($C$3="Constant Exchange rate",IF(B.Premiums_Bkdn_DATA!I253=0,0,B.Premiums_Bkdn_DATA!I253/ECO!S67))))</f>
        <v>890</v>
      </c>
      <c r="K264" s="74">
        <f>IF($C$3="National Currency",IF(B.Premiums_Bkdn_DATA!J253=0,0,B.Premiums_Bkdn_DATA!J253),IF($C$3="Current Exchange rate",IF(B.Premiums_Bkdn_DATA!J253=0,0,B.Premiums_Bkdn_DATA!J253/ECO!T32),IF($C$3="Constant Exchange rate",IF(B.Premiums_Bkdn_DATA!J253=0,0,B.Premiums_Bkdn_DATA!J253/ECO!T67))))</f>
        <v>859</v>
      </c>
      <c r="L264" s="74">
        <f>IF($C$3="National Currency",IF(B.Premiums_Bkdn_DATA!K253=0,0,B.Premiums_Bkdn_DATA!K253),IF($C$3="Current Exchange rate",IF(B.Premiums_Bkdn_DATA!K253=0,0,B.Premiums_Bkdn_DATA!K253/ECO!U32),IF($C$3="Constant Exchange rate",IF(B.Premiums_Bkdn_DATA!K253=0,0,B.Premiums_Bkdn_DATA!K253/ECO!U67))))</f>
        <v>819</v>
      </c>
      <c r="M264" s="74">
        <f>IF($C$3="National Currency",IF(B.Premiums_Bkdn_DATA!L253=0,0,B.Premiums_Bkdn_DATA!L253),IF($C$3="Current Exchange rate",IF(B.Premiums_Bkdn_DATA!L253=0,0,B.Premiums_Bkdn_DATA!L253/ECO!V32),IF($C$3="Constant Exchange rate",IF(B.Premiums_Bkdn_DATA!L253=0,0,B.Premiums_Bkdn_DATA!L253/ECO!V67))))</f>
        <v>854</v>
      </c>
      <c r="N264" s="74">
        <f>IF($C$3="National Currency",IF(B.Premiums_Bkdn_DATA!M253=0,0,B.Premiums_Bkdn_DATA!M253),IF($C$3="Current Exchange rate",IF(B.Premiums_Bkdn_DATA!M253=0,0,B.Premiums_Bkdn_DATA!M253/ECO!W32),IF($C$3="Constant Exchange rate",IF(B.Premiums_Bkdn_DATA!M253=0,0,B.Premiums_Bkdn_DATA!M253/ECO!W67))))</f>
        <v>858.71400000000006</v>
      </c>
      <c r="O264" s="74">
        <f>IF($C$3="National Currency",IF(B.Premiums_Bkdn_DATA!N253=0,0,B.Premiums_Bkdn_DATA!N253),IF($C$3="Current Exchange rate",IF(B.Premiums_Bkdn_DATA!N253=0,0,B.Premiums_Bkdn_DATA!N253/ECO!X32),IF($C$3="Constant Exchange rate",IF(B.Premiums_Bkdn_DATA!N253=0,0,B.Premiums_Bkdn_DATA!N253/ECO!X67))))</f>
        <v>745.02300000000002</v>
      </c>
      <c r="P264" s="220">
        <f>IF($C$3="National Currency",IF(B.Premiums_Bkdn_DATA!O253=0,0,B.Premiums_Bkdn_DATA!O253),IF($C$3="Current Exchange rate",IF(B.Premiums_Bkdn_DATA!O253=0,0,B.Premiums_Bkdn_DATA!O253/ECO!Y32),IF($C$3="Constant Exchange rate",IF(B.Premiums_Bkdn_DATA!O253=0,0,B.Premiums_Bkdn_DATA!O253/ECO!Y67))))</f>
        <v>633.77499999999998</v>
      </c>
      <c r="Q264" s="48">
        <f t="shared" si="37"/>
        <v>4.5298846578351967E-2</v>
      </c>
      <c r="R264" s="94">
        <f t="shared" si="38"/>
        <v>-0.13239681663510783</v>
      </c>
      <c r="S264" s="94">
        <f t="shared" si="39"/>
        <v>0.13397716894977174</v>
      </c>
    </row>
    <row r="265" spans="3:19" ht="15" x14ac:dyDescent="0.25">
      <c r="C265" s="256"/>
      <c r="D265" s="257"/>
      <c r="E265" s="45" t="s">
        <v>23</v>
      </c>
      <c r="F265" s="74">
        <f>IF($C$3="National Currency",IF(B.Premiums_Bkdn_DATA!E254=0,0,B.Premiums_Bkdn_DATA!E254),IF($C$3="Current Exchange rate",IF(B.Premiums_Bkdn_DATA!E254=0,0,B.Premiums_Bkdn_DATA!E254/ECO!O33),IF($C$3="Constant Exchange rate",IF(B.Premiums_Bkdn_DATA!E254=0,0,B.Premiums_Bkdn_DATA!E254/ECO!O68))))</f>
        <v>0</v>
      </c>
      <c r="G265" s="74">
        <f>IF($C$3="National Currency",IF(B.Premiums_Bkdn_DATA!F254=0,0,B.Premiums_Bkdn_DATA!F254),IF($C$3="Current Exchange rate",IF(B.Premiums_Bkdn_DATA!F254=0,0,B.Premiums_Bkdn_DATA!F254/ECO!P33),IF($C$3="Constant Exchange rate",IF(B.Premiums_Bkdn_DATA!F254=0,0,B.Premiums_Bkdn_DATA!F254/ECO!P68))))</f>
        <v>0</v>
      </c>
      <c r="H265" s="74">
        <f>IF($C$3="National Currency",IF(B.Premiums_Bkdn_DATA!G254=0,0,B.Premiums_Bkdn_DATA!G254),IF($C$3="Current Exchange rate",IF(B.Premiums_Bkdn_DATA!G254=0,0,B.Premiums_Bkdn_DATA!G254/ECO!Q33),IF($C$3="Constant Exchange rate",IF(B.Premiums_Bkdn_DATA!G254=0,0,B.Premiums_Bkdn_DATA!G254/ECO!Q68))))</f>
        <v>0</v>
      </c>
      <c r="I265" s="74">
        <f>IF($C$3="National Currency",IF(B.Premiums_Bkdn_DATA!H254=0,0,B.Premiums_Bkdn_DATA!H254),IF($C$3="Current Exchange rate",IF(B.Premiums_Bkdn_DATA!H254=0,0,B.Premiums_Bkdn_DATA!H254/ECO!R33),IF($C$3="Constant Exchange rate",IF(B.Premiums_Bkdn_DATA!H254=0,0,B.Premiums_Bkdn_DATA!H254/ECO!R68))))</f>
        <v>0</v>
      </c>
      <c r="J265" s="74">
        <f>IF($C$3="National Currency",IF(B.Premiums_Bkdn_DATA!I254=0,0,B.Premiums_Bkdn_DATA!I254),IF($C$3="Current Exchange rate",IF(B.Premiums_Bkdn_DATA!I254=0,0,B.Premiums_Bkdn_DATA!I254/ECO!S33),IF($C$3="Constant Exchange rate",IF(B.Premiums_Bkdn_DATA!I254=0,0,B.Premiums_Bkdn_DATA!I254/ECO!S68))))</f>
        <v>0</v>
      </c>
      <c r="K265" s="74">
        <f>IF($C$3="National Currency",IF(B.Premiums_Bkdn_DATA!J254=0,0,B.Premiums_Bkdn_DATA!J254),IF($C$3="Current Exchange rate",IF(B.Premiums_Bkdn_DATA!J254=0,0,B.Premiums_Bkdn_DATA!J254/ECO!T33),IF($C$3="Constant Exchange rate",IF(B.Premiums_Bkdn_DATA!J254=0,0,B.Premiums_Bkdn_DATA!J254/ECO!T68))))</f>
        <v>0</v>
      </c>
      <c r="L265" s="74">
        <f>IF($C$3="National Currency",IF(B.Premiums_Bkdn_DATA!K254=0,0,B.Premiums_Bkdn_DATA!K254),IF($C$3="Current Exchange rate",IF(B.Premiums_Bkdn_DATA!K254=0,0,B.Premiums_Bkdn_DATA!K254/ECO!U33),IF($C$3="Constant Exchange rate",IF(B.Premiums_Bkdn_DATA!K254=0,0,B.Premiums_Bkdn_DATA!K254/ECO!U68))))</f>
        <v>0</v>
      </c>
      <c r="M265" s="74">
        <f>IF($C$3="National Currency",IF(B.Premiums_Bkdn_DATA!L254=0,0,B.Premiums_Bkdn_DATA!L254),IF($C$3="Current Exchange rate",IF(B.Premiums_Bkdn_DATA!L254=0,0,B.Premiums_Bkdn_DATA!L254/ECO!V33),IF($C$3="Constant Exchange rate",IF(B.Premiums_Bkdn_DATA!L254=0,0,B.Premiums_Bkdn_DATA!L254/ECO!V68))))</f>
        <v>0</v>
      </c>
      <c r="N265" s="74">
        <f>IF($C$3="National Currency",IF(B.Premiums_Bkdn_DATA!M254=0,0,B.Premiums_Bkdn_DATA!M254),IF($C$3="Current Exchange rate",IF(B.Premiums_Bkdn_DATA!M254=0,0,B.Premiums_Bkdn_DATA!M254/ECO!W33),IF($C$3="Constant Exchange rate",IF(B.Premiums_Bkdn_DATA!M254=0,0,B.Premiums_Bkdn_DATA!M254/ECO!W68))))</f>
        <v>0</v>
      </c>
      <c r="O265" s="74">
        <f>IF($C$3="National Currency",IF(B.Premiums_Bkdn_DATA!N254=0,0,B.Premiums_Bkdn_DATA!N254),IF($C$3="Current Exchange rate",IF(B.Premiums_Bkdn_DATA!N254=0,0,B.Premiums_Bkdn_DATA!N254/ECO!X33),IF($C$3="Constant Exchange rate",IF(B.Premiums_Bkdn_DATA!N254=0,0,B.Premiums_Bkdn_DATA!N254/ECO!X68))))</f>
        <v>0</v>
      </c>
      <c r="P265" s="220">
        <f>IF($C$3="National Currency",IF(B.Premiums_Bkdn_DATA!O254=0,0,B.Premiums_Bkdn_DATA!O254),IF($C$3="Current Exchange rate",IF(B.Premiums_Bkdn_DATA!O254=0,0,B.Premiums_Bkdn_DATA!O254/ECO!Y33),IF($C$3="Constant Exchange rate",IF(B.Premiums_Bkdn_DATA!O254=0,0,B.Premiums_Bkdn_DATA!O254/ECO!Y68))))</f>
        <v>0</v>
      </c>
      <c r="Q265" s="48">
        <f t="shared" si="37"/>
        <v>0</v>
      </c>
      <c r="R265" s="94" t="str">
        <f t="shared" si="38"/>
        <v>-</v>
      </c>
      <c r="S265" s="94" t="str">
        <f t="shared" si="39"/>
        <v>-</v>
      </c>
    </row>
    <row r="266" spans="3:19" ht="15" x14ac:dyDescent="0.25">
      <c r="C266" s="256"/>
      <c r="D266" s="257"/>
      <c r="E266" s="45" t="s">
        <v>24</v>
      </c>
      <c r="F266" s="74">
        <f>IF($C$3="National Currency",IF(B.Premiums_Bkdn_DATA!E255=0,0,B.Premiums_Bkdn_DATA!E255),IF($C$3="Current Exchange rate",IF(B.Premiums_Bkdn_DATA!E255=0,0,B.Premiums_Bkdn_DATA!E255/ECO!O34),IF($C$3="Constant Exchange rate",IF(B.Premiums_Bkdn_DATA!E255=0,0,B.Premiums_Bkdn_DATA!E255/ECO!O69))))</f>
        <v>64.354582046241688</v>
      </c>
      <c r="G266" s="74">
        <f>IF($C$3="National Currency",IF(B.Premiums_Bkdn_DATA!F255=0,0,B.Premiums_Bkdn_DATA!F255),IF($C$3="Current Exchange rate",IF(B.Premiums_Bkdn_DATA!F255=0,0,B.Premiums_Bkdn_DATA!F255/ECO!P34),IF($C$3="Constant Exchange rate",IF(B.Premiums_Bkdn_DATA!F255=0,0,B.Premiums_Bkdn_DATA!F255/ECO!P69))))</f>
        <v>68.33286530000936</v>
      </c>
      <c r="H266" s="74">
        <f>IF($C$3="National Currency",IF(B.Premiums_Bkdn_DATA!G255=0,0,B.Premiums_Bkdn_DATA!G255),IF($C$3="Current Exchange rate",IF(B.Premiums_Bkdn_DATA!G255=0,0,B.Premiums_Bkdn_DATA!G255/ECO!Q34),IF($C$3="Constant Exchange rate",IF(B.Premiums_Bkdn_DATA!G255=0,0,B.Premiums_Bkdn_DATA!G255/ECO!Q69))))</f>
        <v>70.204998595900022</v>
      </c>
      <c r="I266" s="74">
        <f>IF($C$3="National Currency",IF(B.Premiums_Bkdn_DATA!H255=0,0,B.Premiums_Bkdn_DATA!H255),IF($C$3="Current Exchange rate",IF(B.Premiums_Bkdn_DATA!H255=0,0,B.Premiums_Bkdn_DATA!H255/ECO!R34),IF($C$3="Constant Exchange rate",IF(B.Premiums_Bkdn_DATA!H255=0,0,B.Premiums_Bkdn_DATA!H255/ECO!R69))))</f>
        <v>70.90704858185903</v>
      </c>
      <c r="J266" s="74">
        <f>IF($C$3="National Currency",IF(B.Premiums_Bkdn_DATA!I255=0,0,B.Premiums_Bkdn_DATA!I255),IF($C$3="Current Exchange rate",IF(B.Premiums_Bkdn_DATA!I255=0,0,B.Premiums_Bkdn_DATA!I255/ECO!S34),IF($C$3="Constant Exchange rate",IF(B.Premiums_Bkdn_DATA!I255=0,0,B.Premiums_Bkdn_DATA!I255/ECO!S69))))</f>
        <v>64.354582046241688</v>
      </c>
      <c r="K266" s="74">
        <f>IF($C$3="National Currency",IF(B.Premiums_Bkdn_DATA!J255=0,0,B.Premiums_Bkdn_DATA!J255),IF($C$3="Current Exchange rate",IF(B.Premiums_Bkdn_DATA!J255=0,0,B.Premiums_Bkdn_DATA!J255/ECO!T34),IF($C$3="Constant Exchange rate",IF(B.Premiums_Bkdn_DATA!J255=0,0,B.Premiums_Bkdn_DATA!J255/ECO!T69))))</f>
        <v>66.928765328091359</v>
      </c>
      <c r="L266" s="74">
        <f>IF($C$3="National Currency",IF(B.Premiums_Bkdn_DATA!K255=0,0,B.Premiums_Bkdn_DATA!K255),IF($C$3="Current Exchange rate",IF(B.Premiums_Bkdn_DATA!K255=0,0,B.Premiums_Bkdn_DATA!K255/ECO!U34),IF($C$3="Constant Exchange rate",IF(B.Premiums_Bkdn_DATA!K255=0,0,B.Premiums_Bkdn_DATA!K255/ECO!U69))))</f>
        <v>64.58859870822802</v>
      </c>
      <c r="M266" s="74">
        <f>IF($C$3="National Currency",IF(B.Premiums_Bkdn_DATA!L255=0,0,B.Premiums_Bkdn_DATA!L255),IF($C$3="Current Exchange rate",IF(B.Premiums_Bkdn_DATA!L255=0,0,B.Premiums_Bkdn_DATA!L255/ECO!V34),IF($C$3="Constant Exchange rate",IF(B.Premiums_Bkdn_DATA!L255=0,0,B.Premiums_Bkdn_DATA!L255/ECO!V69))))</f>
        <v>73.247215201722355</v>
      </c>
      <c r="N266" s="74">
        <f>IF($C$3="National Currency",IF(B.Premiums_Bkdn_DATA!M255=0,0,B.Premiums_Bkdn_DATA!M255),IF($C$3="Current Exchange rate",IF(B.Premiums_Bkdn_DATA!M255=0,0,B.Premiums_Bkdn_DATA!M255/ECO!W34),IF($C$3="Constant Exchange rate",IF(B.Premiums_Bkdn_DATA!M255=0,0,B.Premiums_Bkdn_DATA!M255/ECO!W69))))</f>
        <v>81.203781709257697</v>
      </c>
      <c r="O266" s="223">
        <f>IF($C$3="National Currency",IF(B.Premiums_Bkdn_DATA!N255=0,0,B.Premiums_Bkdn_DATA!N255),IF($C$3="Current Exchange rate",IF(B.Premiums_Bkdn_DATA!N255=0,0,B.Premiums_Bkdn_DATA!N255/ECO!X34),IF($C$3="Constant Exchange rate",IF(B.Premiums_Bkdn_DATA!N255=0,0,B.Premiums_Bkdn_DATA!N255/ECO!X69))))</f>
        <v>81.203781709257697</v>
      </c>
      <c r="P266" s="220">
        <f>IF($C$3="National Currency",IF(B.Premiums_Bkdn_DATA!O255=0,0,B.Premiums_Bkdn_DATA!O255),IF($C$3="Current Exchange rate",IF(B.Premiums_Bkdn_DATA!O255=0,0,B.Premiums_Bkdn_DATA!O255/ECO!Y34),IF($C$3="Constant Exchange rate",IF(B.Premiums_Bkdn_DATA!O255=0,0,B.Premiums_Bkdn_DATA!O255/ECO!Y69))))</f>
        <v>0</v>
      </c>
      <c r="Q266" s="48">
        <f t="shared" si="37"/>
        <v>4.9373477721219991E-3</v>
      </c>
      <c r="R266" s="94">
        <f t="shared" si="38"/>
        <v>0</v>
      </c>
      <c r="S266" s="94">
        <f t="shared" si="39"/>
        <v>0.26181818181818195</v>
      </c>
    </row>
    <row r="267" spans="3:19" ht="15" x14ac:dyDescent="0.25">
      <c r="C267" s="256"/>
      <c r="D267" s="257"/>
      <c r="E267" s="45" t="s">
        <v>25</v>
      </c>
      <c r="F267" s="74">
        <f>IF($C$3="National Currency",IF(B.Premiums_Bkdn_DATA!E256=0,0,B.Premiums_Bkdn_DATA!E256),IF($C$3="Current Exchange rate",IF(B.Premiums_Bkdn_DATA!E256=0,0,B.Premiums_Bkdn_DATA!E256/ECO!O35),IF($C$3="Constant Exchange rate",IF(B.Premiums_Bkdn_DATA!E256=0,0,B.Premiums_Bkdn_DATA!E256/ECO!O70))))</f>
        <v>81.03396459999999</v>
      </c>
      <c r="G267" s="74">
        <f>IF($C$3="National Currency",IF(B.Premiums_Bkdn_DATA!F256=0,0,B.Premiums_Bkdn_DATA!F256),IF($C$3="Current Exchange rate",IF(B.Premiums_Bkdn_DATA!F256=0,0,B.Premiums_Bkdn_DATA!F256/ECO!P35),IF($C$3="Constant Exchange rate",IF(B.Premiums_Bkdn_DATA!F256=0,0,B.Premiums_Bkdn_DATA!F256/ECO!P70))))</f>
        <v>78.670501459999997</v>
      </c>
      <c r="H267" s="74">
        <f>IF($C$3="National Currency",IF(B.Premiums_Bkdn_DATA!G256=0,0,B.Premiums_Bkdn_DATA!G256),IF($C$3="Current Exchange rate",IF(B.Premiums_Bkdn_DATA!G256=0,0,B.Premiums_Bkdn_DATA!G256/ECO!Q35),IF($C$3="Constant Exchange rate",IF(B.Premiums_Bkdn_DATA!G256=0,0,B.Premiums_Bkdn_DATA!G256/ECO!Q70))))</f>
        <v>77.165606459999992</v>
      </c>
      <c r="I267" s="74">
        <f>IF($C$3="National Currency",IF(B.Premiums_Bkdn_DATA!H256=0,0,B.Premiums_Bkdn_DATA!H256),IF($C$3="Current Exchange rate",IF(B.Premiums_Bkdn_DATA!H256=0,0,B.Premiums_Bkdn_DATA!H256/ECO!R35),IF($C$3="Constant Exchange rate",IF(B.Premiums_Bkdn_DATA!H256=0,0,B.Premiums_Bkdn_DATA!H256/ECO!R70))))</f>
        <v>75.940410569999997</v>
      </c>
      <c r="J267" s="74">
        <f>IF($C$3="National Currency",IF(B.Premiums_Bkdn_DATA!I256=0,0,B.Premiums_Bkdn_DATA!I256),IF($C$3="Current Exchange rate",IF(B.Premiums_Bkdn_DATA!I256=0,0,B.Premiums_Bkdn_DATA!I256/ECO!S35),IF($C$3="Constant Exchange rate",IF(B.Premiums_Bkdn_DATA!I256=0,0,B.Premiums_Bkdn_DATA!I256/ECO!S70))))</f>
        <v>74.43425289000001</v>
      </c>
      <c r="K267" s="74">
        <f>IF($C$3="National Currency",IF(B.Premiums_Bkdn_DATA!J256=0,0,B.Premiums_Bkdn_DATA!J256),IF($C$3="Current Exchange rate",IF(B.Premiums_Bkdn_DATA!J256=0,0,B.Premiums_Bkdn_DATA!J256/ECO!T35),IF($C$3="Constant Exchange rate",IF(B.Premiums_Bkdn_DATA!J256=0,0,B.Premiums_Bkdn_DATA!J256/ECO!T70))))</f>
        <v>67.671905340000009</v>
      </c>
      <c r="L267" s="74">
        <f>IF($C$3="National Currency",IF(B.Premiums_Bkdn_DATA!K256=0,0,B.Premiums_Bkdn_DATA!K256),IF($C$3="Current Exchange rate",IF(B.Premiums_Bkdn_DATA!K256=0,0,B.Premiums_Bkdn_DATA!K256/ECO!U35),IF($C$3="Constant Exchange rate",IF(B.Premiums_Bkdn_DATA!K256=0,0,B.Premiums_Bkdn_DATA!K256/ECO!U70))))</f>
        <v>64.296559459999997</v>
      </c>
      <c r="M267" s="74">
        <f>IF($C$3="National Currency",IF(B.Premiums_Bkdn_DATA!L256=0,0,B.Premiums_Bkdn_DATA!L256),IF($C$3="Current Exchange rate",IF(B.Premiums_Bkdn_DATA!L256=0,0,B.Premiums_Bkdn_DATA!L256/ECO!V35),IF($C$3="Constant Exchange rate",IF(B.Premiums_Bkdn_DATA!L256=0,0,B.Premiums_Bkdn_DATA!L256/ECO!V70))))</f>
        <v>62.468845739999999</v>
      </c>
      <c r="N267" s="74">
        <f>IF($C$3="National Currency",IF(B.Premiums_Bkdn_DATA!M256=0,0,B.Premiums_Bkdn_DATA!M256),IF($C$3="Current Exchange rate",IF(B.Premiums_Bkdn_DATA!M256=0,0,B.Premiums_Bkdn_DATA!M256/ECO!W35),IF($C$3="Constant Exchange rate",IF(B.Premiums_Bkdn_DATA!M256=0,0,B.Premiums_Bkdn_DATA!M256/ECO!W70))))</f>
        <v>60.969538839999998</v>
      </c>
      <c r="O267" s="74">
        <f>IF($C$3="National Currency",IF(B.Premiums_Bkdn_DATA!N256=0,0,B.Premiums_Bkdn_DATA!N256),IF($C$3="Current Exchange rate",IF(B.Premiums_Bkdn_DATA!N256=0,0,B.Premiums_Bkdn_DATA!N256/ECO!X35),IF($C$3="Constant Exchange rate",IF(B.Premiums_Bkdn_DATA!N256=0,0,B.Premiums_Bkdn_DATA!N256/ECO!X70))))</f>
        <v>58.783456719999997</v>
      </c>
      <c r="P267" s="220">
        <f>IF($C$3="National Currency",IF(B.Premiums_Bkdn_DATA!O256=0,0,B.Premiums_Bkdn_DATA!O256),IF($C$3="Current Exchange rate",IF(B.Premiums_Bkdn_DATA!O256=0,0,B.Premiums_Bkdn_DATA!O256/ECO!Y35),IF($C$3="Constant Exchange rate",IF(B.Premiums_Bkdn_DATA!O256=0,0,B.Premiums_Bkdn_DATA!O256/ECO!Y70))))</f>
        <v>53.526931119999993</v>
      </c>
      <c r="Q267" s="48">
        <f t="shared" si="37"/>
        <v>3.5741484320678325E-3</v>
      </c>
      <c r="R267" s="94">
        <f t="shared" si="38"/>
        <v>-3.5855316631750345E-2</v>
      </c>
      <c r="S267" s="94">
        <f t="shared" si="39"/>
        <v>-0.27458249130266543</v>
      </c>
    </row>
    <row r="268" spans="3:19" ht="15" x14ac:dyDescent="0.25">
      <c r="C268" s="256"/>
      <c r="D268" s="257"/>
      <c r="E268" s="45" t="s">
        <v>26</v>
      </c>
      <c r="F268" s="74">
        <f>IF($C$3="National Currency",IF(B.Premiums_Bkdn_DATA!E257=0,0,B.Premiums_Bkdn_DATA!E257),IF($C$3="Current Exchange rate",IF(B.Premiums_Bkdn_DATA!E257=0,0,B.Premiums_Bkdn_DATA!E257/ECO!O36),IF($C$3="Constant Exchange rate",IF(B.Premiums_Bkdn_DATA!E257=0,0,B.Premiums_Bkdn_DATA!E257/ECO!O71))))</f>
        <v>12.466668817971364</v>
      </c>
      <c r="G268" s="74">
        <f>IF($C$3="National Currency",IF(B.Premiums_Bkdn_DATA!F257=0,0,B.Premiums_Bkdn_DATA!F257),IF($C$3="Current Exchange rate",IF(B.Premiums_Bkdn_DATA!F257=0,0,B.Premiums_Bkdn_DATA!F257/ECO!P36),IF($C$3="Constant Exchange rate",IF(B.Premiums_Bkdn_DATA!F257=0,0,B.Premiums_Bkdn_DATA!F257/ECO!P71))))</f>
        <v>16.883905751306351</v>
      </c>
      <c r="H268" s="74">
        <f>IF($C$3="National Currency",IF(B.Premiums_Bkdn_DATA!G257=0,0,B.Premiums_Bkdn_DATA!G257),IF($C$3="Current Exchange rate",IF(B.Premiums_Bkdn_DATA!G257=0,0,B.Premiums_Bkdn_DATA!G257/ECO!Q36),IF($C$3="Constant Exchange rate",IF(B.Premiums_Bkdn_DATA!G257=0,0,B.Premiums_Bkdn_DATA!G257/ECO!Q71))))</f>
        <v>17.27895849349456</v>
      </c>
      <c r="I268" s="74">
        <f>IF($C$3="National Currency",IF(B.Premiums_Bkdn_DATA!H257=0,0,B.Premiums_Bkdn_DATA!H257),IF($C$3="Current Exchange rate",IF(B.Premiums_Bkdn_DATA!H257=0,0,B.Premiums_Bkdn_DATA!H257/ECO!R36),IF($C$3="Constant Exchange rate",IF(B.Premiums_Bkdn_DATA!H257=0,0,B.Premiums_Bkdn_DATA!H257/ECO!R71))))</f>
        <v>17.674011235682766</v>
      </c>
      <c r="J268" s="74">
        <f>IF($C$3="National Currency",IF(B.Premiums_Bkdn_DATA!I257=0,0,B.Premiums_Bkdn_DATA!I257),IF($C$3="Current Exchange rate",IF(B.Premiums_Bkdn_DATA!I257=0,0,B.Premiums_Bkdn_DATA!I257/ECO!S36),IF($C$3="Constant Exchange rate",IF(B.Premiums_Bkdn_DATA!I257=0,0,B.Premiums_Bkdn_DATA!I257/ECO!S71))))</f>
        <v>18.069063977870972</v>
      </c>
      <c r="K268" s="74">
        <f>IF($C$3="National Currency",IF(B.Premiums_Bkdn_DATA!J257=0,0,B.Premiums_Bkdn_DATA!J257),IF($C$3="Current Exchange rate",IF(B.Premiums_Bkdn_DATA!J257=0,0,B.Premiums_Bkdn_DATA!J257/ECO!T36),IF($C$3="Constant Exchange rate",IF(B.Premiums_Bkdn_DATA!J257=0,0,B.Premiums_Bkdn_DATA!J257/ECO!T71))))</f>
        <v>28.651735522441331</v>
      </c>
      <c r="L268" s="74">
        <f>IF($C$3="National Currency",IF(B.Premiums_Bkdn_DATA!K257=0,0,B.Premiums_Bkdn_DATA!K257),IF($C$3="Current Exchange rate",IF(B.Premiums_Bkdn_DATA!K257=0,0,B.Premiums_Bkdn_DATA!K257/ECO!U36),IF($C$3="Constant Exchange rate",IF(B.Premiums_Bkdn_DATA!K257=0,0,B.Premiums_Bkdn_DATA!K257/ECO!U71))))</f>
        <v>26.963058802534132</v>
      </c>
      <c r="M268" s="74">
        <f>IF($C$3="National Currency",IF(B.Premiums_Bkdn_DATA!L257=0,0,B.Premiums_Bkdn_DATA!L257),IF($C$3="Current Exchange rate",IF(B.Premiums_Bkdn_DATA!L257=0,0,B.Premiums_Bkdn_DATA!L257/ECO!V36),IF($C$3="Constant Exchange rate",IF(B.Premiums_Bkdn_DATA!L257=0,0,B.Premiums_Bkdn_DATA!L257/ECO!V71))))</f>
        <v>17.868296600339072</v>
      </c>
      <c r="N268" s="74">
        <f>IF($C$3="National Currency",IF(B.Premiums_Bkdn_DATA!M257=0,0,B.Premiums_Bkdn_DATA!M257),IF($C$3="Current Exchange rate",IF(B.Premiums_Bkdn_DATA!M257=0,0,B.Premiums_Bkdn_DATA!M257/ECO!W36),IF($C$3="Constant Exchange rate",IF(B.Premiums_Bkdn_DATA!M257=0,0,B.Premiums_Bkdn_DATA!M257/ECO!W71))))</f>
        <v>27.750513072187026</v>
      </c>
      <c r="O268" s="223">
        <f>IF($C$3="National Currency",IF(B.Premiums_Bkdn_DATA!N257=0,0,B.Premiums_Bkdn_DATA!N257),IF($C$3="Current Exchange rate",IF(B.Premiums_Bkdn_DATA!N257=0,0,B.Premiums_Bkdn_DATA!N257/ECO!X36),IF($C$3="Constant Exchange rate",IF(B.Premiums_Bkdn_DATA!N257=0,0,B.Premiums_Bkdn_DATA!N257/ECO!X71))))</f>
        <v>27.750513072187026</v>
      </c>
      <c r="P268" s="220">
        <f>IF($C$3="National Currency",IF(B.Premiums_Bkdn_DATA!O257=0,0,B.Premiums_Bkdn_DATA!O257),IF($C$3="Current Exchange rate",IF(B.Premiums_Bkdn_DATA!O257=0,0,B.Premiums_Bkdn_DATA!O257/ECO!Y36),IF($C$3="Constant Exchange rate",IF(B.Premiums_Bkdn_DATA!O257=0,0,B.Premiums_Bkdn_DATA!O257/ECO!Y71))))</f>
        <v>0</v>
      </c>
      <c r="Q268" s="48">
        <f t="shared" si="37"/>
        <v>1.6872851363347854E-3</v>
      </c>
      <c r="R268" s="94">
        <f t="shared" si="38"/>
        <v>0</v>
      </c>
      <c r="S268" s="94">
        <f t="shared" si="39"/>
        <v>1.2259766002753834</v>
      </c>
    </row>
    <row r="269" spans="3:19" ht="15" x14ac:dyDescent="0.25">
      <c r="C269" s="256"/>
      <c r="D269" s="257"/>
      <c r="E269" s="45" t="s">
        <v>27</v>
      </c>
      <c r="F269" s="74">
        <f>IF($C$3="National Currency",IF(B.Premiums_Bkdn_DATA!E258=0,0,B.Premiums_Bkdn_DATA!E258),IF($C$3="Current Exchange rate",IF(B.Premiums_Bkdn_DATA!E258=0,0,B.Premiums_Bkdn_DATA!E258/ECO!O37),IF($C$3="Constant Exchange rate",IF(B.Premiums_Bkdn_DATA!E258=0,0,B.Premiums_Bkdn_DATA!E258/ECO!O72))))</f>
        <v>120.94112637070158</v>
      </c>
      <c r="G269" s="74">
        <f>IF($C$3="National Currency",IF(B.Premiums_Bkdn_DATA!F258=0,0,B.Premiums_Bkdn_DATA!F258),IF($C$3="Current Exchange rate",IF(B.Premiums_Bkdn_DATA!F258=0,0,B.Premiums_Bkdn_DATA!F258/ECO!P37),IF($C$3="Constant Exchange rate",IF(B.Premiums_Bkdn_DATA!F258=0,0,B.Premiums_Bkdn_DATA!F258/ECO!P72))))</f>
        <v>106.88810816565527</v>
      </c>
      <c r="H269" s="74">
        <f>IF($C$3="National Currency",IF(B.Premiums_Bkdn_DATA!G258=0,0,B.Premiums_Bkdn_DATA!G258),IF($C$3="Current Exchange rate",IF(B.Premiums_Bkdn_DATA!G258=0,0,B.Premiums_Bkdn_DATA!G258/ECO!Q37),IF($C$3="Constant Exchange rate",IF(B.Premiums_Bkdn_DATA!G258=0,0,B.Premiums_Bkdn_DATA!G258/ECO!Q72))))</f>
        <v>118.49249441073138</v>
      </c>
      <c r="I269" s="74">
        <f>IF($C$3="National Currency",IF(B.Premiums_Bkdn_DATA!H258=0,0,B.Premiums_Bkdn_DATA!H258),IF($C$3="Current Exchange rate",IF(B.Premiums_Bkdn_DATA!H258=0,0,B.Premiums_Bkdn_DATA!H258/ECO!R37),IF($C$3="Constant Exchange rate",IF(B.Premiums_Bkdn_DATA!H258=0,0,B.Premiums_Bkdn_DATA!H258/ECO!R72))))</f>
        <v>121.47343766634727</v>
      </c>
      <c r="J269" s="74">
        <f>IF($C$3="National Currency",IF(B.Premiums_Bkdn_DATA!I258=0,0,B.Premiums_Bkdn_DATA!I258),IF($C$3="Current Exchange rate",IF(B.Premiums_Bkdn_DATA!I258=0,0,B.Premiums_Bkdn_DATA!I258/ECO!S37),IF($C$3="Constant Exchange rate",IF(B.Premiums_Bkdn_DATA!I258=0,0,B.Premiums_Bkdn_DATA!I258/ECO!S72))))</f>
        <v>113.27584371340359</v>
      </c>
      <c r="K269" s="74">
        <f>IF($C$3="National Currency",IF(B.Premiums_Bkdn_DATA!J258=0,0,B.Premiums_Bkdn_DATA!J258),IF($C$3="Current Exchange rate",IF(B.Premiums_Bkdn_DATA!J258=0,0,B.Premiums_Bkdn_DATA!J258/ECO!T37),IF($C$3="Constant Exchange rate",IF(B.Premiums_Bkdn_DATA!J258=0,0,B.Premiums_Bkdn_DATA!J258/ECO!T72))))</f>
        <v>117.42787181944</v>
      </c>
      <c r="L269" s="74">
        <f>IF($C$3="National Currency",IF(B.Premiums_Bkdn_DATA!K258=0,0,B.Premiums_Bkdn_DATA!K258),IF($C$3="Current Exchange rate",IF(B.Premiums_Bkdn_DATA!K258=0,0,B.Premiums_Bkdn_DATA!K258/ECO!U37),IF($C$3="Constant Exchange rate",IF(B.Premiums_Bkdn_DATA!K258=0,0,B.Premiums_Bkdn_DATA!K258/ECO!U72))))</f>
        <v>116.0438624507612</v>
      </c>
      <c r="M269" s="74">
        <f>IF($C$3="National Currency",IF(B.Premiums_Bkdn_DATA!L258=0,0,B.Premiums_Bkdn_DATA!L258),IF($C$3="Current Exchange rate",IF(B.Premiums_Bkdn_DATA!L258=0,0,B.Premiums_Bkdn_DATA!L258/ECO!V37),IF($C$3="Constant Exchange rate",IF(B.Premiums_Bkdn_DATA!L258=0,0,B.Premiums_Bkdn_DATA!L258/ECO!V72))))</f>
        <v>111.35952304907909</v>
      </c>
      <c r="N269" s="74">
        <f>IF($C$3="National Currency",IF(B.Premiums_Bkdn_DATA!M258=0,0,B.Premiums_Bkdn_DATA!M258),IF($C$3="Current Exchange rate",IF(B.Premiums_Bkdn_DATA!M258=0,0,B.Premiums_Bkdn_DATA!M258/ECO!W37),IF($C$3="Constant Exchange rate",IF(B.Premiums_Bkdn_DATA!M258=0,0,B.Premiums_Bkdn_DATA!M258/ECO!W72))))</f>
        <v>104.12008942829766</v>
      </c>
      <c r="O269" s="223">
        <f>IF($C$3="National Currency",IF(B.Premiums_Bkdn_DATA!N258=0,0,B.Premiums_Bkdn_DATA!N258),IF($C$3="Current Exchange rate",IF(B.Premiums_Bkdn_DATA!N258=0,0,B.Premiums_Bkdn_DATA!N258/ECO!X37),IF($C$3="Constant Exchange rate",IF(B.Premiums_Bkdn_DATA!N258=0,0,B.Premiums_Bkdn_DATA!N258/ECO!X72))))</f>
        <v>104.12008942829766</v>
      </c>
      <c r="P269" s="220">
        <f>IF($C$3="National Currency",IF(B.Premiums_Bkdn_DATA!O258=0,0,B.Premiums_Bkdn_DATA!O258),IF($C$3="Current Exchange rate",IF(B.Premiums_Bkdn_DATA!O258=0,0,B.Premiums_Bkdn_DATA!O258/ECO!Y37),IF($C$3="Constant Exchange rate",IF(B.Premiums_Bkdn_DATA!O258=0,0,B.Premiums_Bkdn_DATA!O258/ECO!Y72))))</f>
        <v>0</v>
      </c>
      <c r="Q269" s="48">
        <f t="shared" si="37"/>
        <v>6.3307038262399185E-3</v>
      </c>
      <c r="R269" s="94">
        <f t="shared" si="38"/>
        <v>0</v>
      </c>
      <c r="S269" s="94">
        <f t="shared" si="39"/>
        <v>-0.1390845070422535</v>
      </c>
    </row>
    <row r="270" spans="3:19" ht="15" x14ac:dyDescent="0.25">
      <c r="C270" s="256"/>
      <c r="D270" s="257"/>
      <c r="E270" s="45" t="s">
        <v>28</v>
      </c>
      <c r="F270" s="74">
        <f>IF($C$3="National Currency",IF(B.Premiums_Bkdn_DATA!E259=0,0,B.Premiums_Bkdn_DATA!E259),IF($C$3="Current Exchange rate",IF(B.Premiums_Bkdn_DATA!E259=0,0,B.Premiums_Bkdn_DATA!E259/ECO!O38),IF($C$3="Constant Exchange rate",IF(B.Premiums_Bkdn_DATA!E259=0,0,B.Premiums_Bkdn_DATA!E259/ECO!O73))))</f>
        <v>12.739943248205643</v>
      </c>
      <c r="G270" s="74">
        <f>IF($C$3="National Currency",IF(B.Premiums_Bkdn_DATA!F259=0,0,B.Premiums_Bkdn_DATA!F259),IF($C$3="Current Exchange rate",IF(B.Premiums_Bkdn_DATA!F259=0,0,B.Premiums_Bkdn_DATA!F259/ECO!P38),IF($C$3="Constant Exchange rate",IF(B.Premiums_Bkdn_DATA!F259=0,0,B.Premiums_Bkdn_DATA!F259/ECO!P73))))</f>
        <v>12.468703054581873</v>
      </c>
      <c r="H270" s="74">
        <f>IF($C$3="National Currency",IF(B.Premiums_Bkdn_DATA!G259=0,0,B.Premiums_Bkdn_DATA!G259),IF($C$3="Current Exchange rate",IF(B.Premiums_Bkdn_DATA!G259=0,0,B.Premiums_Bkdn_DATA!G259/ECO!Q38),IF($C$3="Constant Exchange rate",IF(B.Premiums_Bkdn_DATA!G259=0,0,B.Premiums_Bkdn_DATA!G259/ECO!Q73))))</f>
        <v>11.588215656818562</v>
      </c>
      <c r="I270" s="74">
        <f>IF($C$3="National Currency",IF(B.Premiums_Bkdn_DATA!H259=0,0,B.Premiums_Bkdn_DATA!H259),IF($C$3="Current Exchange rate",IF(B.Premiums_Bkdn_DATA!H259=0,0,B.Premiums_Bkdn_DATA!H259/ECO!R38),IF($C$3="Constant Exchange rate",IF(B.Premiums_Bkdn_DATA!H259=0,0,B.Premiums_Bkdn_DATA!H259/ECO!R73))))</f>
        <v>13</v>
      </c>
      <c r="J270" s="74">
        <f>IF($C$3="National Currency",IF(B.Premiums_Bkdn_DATA!I259=0,0,B.Premiums_Bkdn_DATA!I259),IF($C$3="Current Exchange rate",IF(B.Premiums_Bkdn_DATA!I259=0,0,B.Premiums_Bkdn_DATA!I259/ECO!S38),IF($C$3="Constant Exchange rate",IF(B.Premiums_Bkdn_DATA!I259=0,0,B.Premiums_Bkdn_DATA!I259/ECO!S73))))</f>
        <v>14</v>
      </c>
      <c r="K270" s="74">
        <f>IF($C$3="National Currency",IF(B.Premiums_Bkdn_DATA!J259=0,0,B.Premiums_Bkdn_DATA!J259),IF($C$3="Current Exchange rate",IF(B.Premiums_Bkdn_DATA!J259=0,0,B.Premiums_Bkdn_DATA!J259/ECO!T38),IF($C$3="Constant Exchange rate",IF(B.Premiums_Bkdn_DATA!J259=0,0,B.Premiums_Bkdn_DATA!J259/ECO!T73))))</f>
        <v>14</v>
      </c>
      <c r="L270" s="74">
        <f>IF($C$3="National Currency",IF(B.Premiums_Bkdn_DATA!K259=0,0,B.Premiums_Bkdn_DATA!K259),IF($C$3="Current Exchange rate",IF(B.Premiums_Bkdn_DATA!K259=0,0,B.Premiums_Bkdn_DATA!K259/ECO!U38),IF($C$3="Constant Exchange rate",IF(B.Premiums_Bkdn_DATA!K259=0,0,B.Premiums_Bkdn_DATA!K259/ECO!U73))))</f>
        <v>14</v>
      </c>
      <c r="M270" s="74">
        <f>IF($C$3="National Currency",IF(B.Premiums_Bkdn_DATA!L259=0,0,B.Premiums_Bkdn_DATA!L259),IF($C$3="Current Exchange rate",IF(B.Premiums_Bkdn_DATA!L259=0,0,B.Premiums_Bkdn_DATA!L259/ECO!V38),IF($C$3="Constant Exchange rate",IF(B.Premiums_Bkdn_DATA!L259=0,0,B.Premiums_Bkdn_DATA!L259/ECO!V73))))</f>
        <v>15</v>
      </c>
      <c r="N270" s="74">
        <f>IF($C$3="National Currency",IF(B.Premiums_Bkdn_DATA!M259=0,0,B.Premiums_Bkdn_DATA!M259),IF($C$3="Current Exchange rate",IF(B.Premiums_Bkdn_DATA!M259=0,0,B.Premiums_Bkdn_DATA!M259/ECO!W38),IF($C$3="Constant Exchange rate",IF(B.Premiums_Bkdn_DATA!M259=0,0,B.Premiums_Bkdn_DATA!M259/ECO!W73))))</f>
        <v>16</v>
      </c>
      <c r="O270" s="74">
        <f>IF($C$3="National Currency",IF(B.Premiums_Bkdn_DATA!N259=0,0,B.Premiums_Bkdn_DATA!N259),IF($C$3="Current Exchange rate",IF(B.Premiums_Bkdn_DATA!N259=0,0,B.Premiums_Bkdn_DATA!N259/ECO!X38),IF($C$3="Constant Exchange rate",IF(B.Premiums_Bkdn_DATA!N259=0,0,B.Premiums_Bkdn_DATA!N259/ECO!X73))))</f>
        <v>11.2</v>
      </c>
      <c r="P270" s="220">
        <f>IF($C$3="National Currency",IF(B.Premiums_Bkdn_DATA!O259=0,0,B.Premiums_Bkdn_DATA!O259),IF($C$3="Current Exchange rate",IF(B.Premiums_Bkdn_DATA!O259=0,0,B.Premiums_Bkdn_DATA!O259/ECO!Y38),IF($C$3="Constant Exchange rate",IF(B.Premiums_Bkdn_DATA!O259=0,0,B.Premiums_Bkdn_DATA!O259/ECO!Y73))))</f>
        <v>0</v>
      </c>
      <c r="Q270" s="48">
        <f t="shared" si="37"/>
        <v>6.8098177059975598E-4</v>
      </c>
      <c r="R270" s="94">
        <f t="shared" si="38"/>
        <v>-0.30000000000000004</v>
      </c>
      <c r="S270" s="94">
        <f t="shared" si="39"/>
        <v>-0.12087520471667224</v>
      </c>
    </row>
    <row r="271" spans="3:19" ht="15" x14ac:dyDescent="0.25">
      <c r="C271" s="256"/>
      <c r="D271" s="257"/>
      <c r="E271" s="45" t="s">
        <v>29</v>
      </c>
      <c r="F271" s="74">
        <f>IF($C$3="National Currency",IF(B.Premiums_Bkdn_DATA!E260=0,0,B.Premiums_Bkdn_DATA!E260),IF($C$3="Current Exchange rate",IF(B.Premiums_Bkdn_DATA!E260=0,0,B.Premiums_Bkdn_DATA!E260/ECO!O39),IF($C$3="Constant Exchange rate",IF(B.Premiums_Bkdn_DATA!E260=0,0,B.Premiums_Bkdn_DATA!E260/ECO!O74))))</f>
        <v>5.3442209387240256</v>
      </c>
      <c r="G271" s="74">
        <f>IF($C$3="National Currency",IF(B.Premiums_Bkdn_DATA!F260=0,0,B.Premiums_Bkdn_DATA!F260),IF($C$3="Current Exchange rate",IF(B.Premiums_Bkdn_DATA!F260=0,0,B.Premiums_Bkdn_DATA!F260/ECO!P39),IF($C$3="Constant Exchange rate",IF(B.Premiums_Bkdn_DATA!F260=0,0,B.Premiums_Bkdn_DATA!F260/ECO!P74))))</f>
        <v>5.5101905330943373</v>
      </c>
      <c r="H271" s="74">
        <f>IF($C$3="National Currency",IF(B.Premiums_Bkdn_DATA!G260=0,0,B.Premiums_Bkdn_DATA!G260),IF($C$3="Current Exchange rate",IF(B.Premiums_Bkdn_DATA!G260=0,0,B.Premiums_Bkdn_DATA!G260/ECO!Q39),IF($C$3="Constant Exchange rate",IF(B.Premiums_Bkdn_DATA!G260=0,0,B.Premiums_Bkdn_DATA!G260/ECO!Q74))))</f>
        <v>8.9291641771227503</v>
      </c>
      <c r="I271" s="74">
        <f>IF($C$3="National Currency",IF(B.Premiums_Bkdn_DATA!H260=0,0,B.Premiums_Bkdn_DATA!H260),IF($C$3="Current Exchange rate",IF(B.Premiums_Bkdn_DATA!H260=0,0,B.Premiums_Bkdn_DATA!H260/ECO!R39),IF($C$3="Constant Exchange rate",IF(B.Premiums_Bkdn_DATA!H260=0,0,B.Premiums_Bkdn_DATA!H260/ECO!R74))))</f>
        <v>8.9955520148708761</v>
      </c>
      <c r="J271" s="74">
        <f>IF($C$3="National Currency",IF(B.Premiums_Bkdn_DATA!I260=0,0,B.Premiums_Bkdn_DATA!I260),IF($C$3="Current Exchange rate",IF(B.Premiums_Bkdn_DATA!I260=0,0,B.Premiums_Bkdn_DATA!I260/ECO!S39),IF($C$3="Constant Exchange rate",IF(B.Premiums_Bkdn_DATA!I260=0,0,B.Premiums_Bkdn_DATA!I260/ECO!S74))))</f>
        <v>10.124145256588992</v>
      </c>
      <c r="K271" s="74">
        <f>IF($C$3="National Currency",IF(B.Premiums_Bkdn_DATA!J260=0,0,B.Premiums_Bkdn_DATA!J260),IF($C$3="Current Exchange rate",IF(B.Premiums_Bkdn_DATA!J260=0,0,B.Premiums_Bkdn_DATA!J260/ECO!T39),IF($C$3="Constant Exchange rate",IF(B.Premiums_Bkdn_DATA!J260=0,0,B.Premiums_Bkdn_DATA!J260/ECO!T74))))</f>
        <v>6</v>
      </c>
      <c r="L271" s="74">
        <f>IF($C$3="National Currency",IF(B.Premiums_Bkdn_DATA!K260=0,0,B.Premiums_Bkdn_DATA!K260),IF($C$3="Current Exchange rate",IF(B.Premiums_Bkdn_DATA!K260=0,0,B.Premiums_Bkdn_DATA!K260/ECO!U39),IF($C$3="Constant Exchange rate",IF(B.Premiums_Bkdn_DATA!K260=0,0,B.Premiums_Bkdn_DATA!K260/ECO!U74))))</f>
        <v>0</v>
      </c>
      <c r="M271" s="74">
        <f>IF($C$3="National Currency",IF(B.Premiums_Bkdn_DATA!L260=0,0,B.Premiums_Bkdn_DATA!L260),IF($C$3="Current Exchange rate",IF(B.Premiums_Bkdn_DATA!L260=0,0,B.Premiums_Bkdn_DATA!L260/ECO!V39),IF($C$3="Constant Exchange rate",IF(B.Premiums_Bkdn_DATA!L260=0,0,B.Premiums_Bkdn_DATA!L260/ECO!V74))))</f>
        <v>0</v>
      </c>
      <c r="N271" s="74">
        <f>IF($C$3="National Currency",IF(B.Premiums_Bkdn_DATA!M260=0,0,B.Premiums_Bkdn_DATA!M260),IF($C$3="Current Exchange rate",IF(B.Premiums_Bkdn_DATA!M260=0,0,B.Premiums_Bkdn_DATA!M260/ECO!W39),IF($C$3="Constant Exchange rate",IF(B.Premiums_Bkdn_DATA!M260=0,0,B.Premiums_Bkdn_DATA!M260/ECO!W74))))</f>
        <v>0</v>
      </c>
      <c r="O271" s="74">
        <f>IF($C$3="National Currency",IF(B.Premiums_Bkdn_DATA!N260=0,0,B.Premiums_Bkdn_DATA!N260),IF($C$3="Current Exchange rate",IF(B.Premiums_Bkdn_DATA!N260=0,0,B.Premiums_Bkdn_DATA!N260/ECO!X39),IF($C$3="Constant Exchange rate",IF(B.Premiums_Bkdn_DATA!N260=0,0,B.Premiums_Bkdn_DATA!N260/ECO!X74))))</f>
        <v>0</v>
      </c>
      <c r="P271" s="220">
        <f>IF($C$3="National Currency",IF(B.Premiums_Bkdn_DATA!O260=0,0,B.Premiums_Bkdn_DATA!O260),IF($C$3="Current Exchange rate",IF(B.Premiums_Bkdn_DATA!O260=0,0,B.Premiums_Bkdn_DATA!O260/ECO!Y39),IF($C$3="Constant Exchange rate",IF(B.Premiums_Bkdn_DATA!O260=0,0,B.Premiums_Bkdn_DATA!O260/ECO!Y74))))</f>
        <v>0</v>
      </c>
      <c r="Q271" s="48">
        <f t="shared" si="37"/>
        <v>0</v>
      </c>
      <c r="R271" s="94" t="str">
        <f t="shared" si="38"/>
        <v>-</v>
      </c>
      <c r="S271" s="94" t="str">
        <f t="shared" si="39"/>
        <v>-</v>
      </c>
    </row>
    <row r="272" spans="3:19" ht="15" x14ac:dyDescent="0.25">
      <c r="C272" s="256"/>
      <c r="D272" s="257"/>
      <c r="E272" s="45" t="s">
        <v>30</v>
      </c>
      <c r="F272" s="74">
        <f>IF($C$3="National Currency",IF(B.Premiums_Bkdn_DATA!E261=0,0,B.Premiums_Bkdn_DATA!E261),IF($C$3="Current Exchange rate",IF(B.Premiums_Bkdn_DATA!E261=0,0,B.Premiums_Bkdn_DATA!E261/ECO!O40),IF($C$3="Constant Exchange rate",IF(B.Premiums_Bkdn_DATA!E261=0,0,B.Premiums_Bkdn_DATA!E261/ECO!O75))))</f>
        <v>101.71292372881356</v>
      </c>
      <c r="G272" s="74">
        <f>IF($C$3="National Currency",IF(B.Premiums_Bkdn_DATA!F261=0,0,B.Premiums_Bkdn_DATA!F261),IF($C$3="Current Exchange rate",IF(B.Premiums_Bkdn_DATA!F261=0,0,B.Premiums_Bkdn_DATA!F261/ECO!P40),IF($C$3="Constant Exchange rate",IF(B.Premiums_Bkdn_DATA!F261=0,0,B.Premiums_Bkdn_DATA!F261/ECO!P75))))</f>
        <v>118.99717514124295</v>
      </c>
      <c r="H272" s="74">
        <f>IF($C$3="National Currency",IF(B.Premiums_Bkdn_DATA!G261=0,0,B.Premiums_Bkdn_DATA!G261),IF($C$3="Current Exchange rate",IF(B.Premiums_Bkdn_DATA!G261=0,0,B.Premiums_Bkdn_DATA!G261/ECO!Q40),IF($C$3="Constant Exchange rate",IF(B.Premiums_Bkdn_DATA!G261=0,0,B.Premiums_Bkdn_DATA!G261/ECO!Q75))))</f>
        <v>22.951977401129945</v>
      </c>
      <c r="I272" s="74">
        <f>IF($C$3="National Currency",IF(B.Premiums_Bkdn_DATA!H261=0,0,B.Premiums_Bkdn_DATA!H261),IF($C$3="Current Exchange rate",IF(B.Premiums_Bkdn_DATA!H261=0,0,B.Premiums_Bkdn_DATA!H261/ECO!R40),IF($C$3="Constant Exchange rate",IF(B.Premiums_Bkdn_DATA!H261=0,0,B.Premiums_Bkdn_DATA!H261/ECO!R75))))</f>
        <v>128.88418079096047</v>
      </c>
      <c r="J272" s="74">
        <f>IF($C$3="National Currency",IF(B.Premiums_Bkdn_DATA!I261=0,0,B.Premiums_Bkdn_DATA!I261),IF($C$3="Current Exchange rate",IF(B.Premiums_Bkdn_DATA!I261=0,0,B.Premiums_Bkdn_DATA!I261/ECO!S40),IF($C$3="Constant Exchange rate",IF(B.Premiums_Bkdn_DATA!I261=0,0,B.Premiums_Bkdn_DATA!I261/ECO!S75))))</f>
        <v>168.43220338983051</v>
      </c>
      <c r="K272" s="74">
        <f>IF($C$3="National Currency",IF(B.Premiums_Bkdn_DATA!J261=0,0,B.Premiums_Bkdn_DATA!J261),IF($C$3="Current Exchange rate",IF(B.Premiums_Bkdn_DATA!J261=0,0,B.Premiums_Bkdn_DATA!J261/ECO!T40),IF($C$3="Constant Exchange rate",IF(B.Premiums_Bkdn_DATA!J261=0,0,B.Premiums_Bkdn_DATA!J261/ECO!T75))))</f>
        <v>168.07909604519776</v>
      </c>
      <c r="L272" s="74">
        <f>IF($C$3="National Currency",IF(B.Premiums_Bkdn_DATA!K261=0,0,B.Premiums_Bkdn_DATA!K261),IF($C$3="Current Exchange rate",IF(B.Premiums_Bkdn_DATA!K261=0,0,B.Premiums_Bkdn_DATA!K261/ECO!U40),IF($C$3="Constant Exchange rate",IF(B.Premiums_Bkdn_DATA!K261=0,0,B.Premiums_Bkdn_DATA!K261/ECO!U75))))</f>
        <v>160.31073446327684</v>
      </c>
      <c r="M272" s="74">
        <f>IF($C$3="National Currency",IF(B.Premiums_Bkdn_DATA!L261=0,0,B.Premiums_Bkdn_DATA!L261),IF($C$3="Current Exchange rate",IF(B.Premiums_Bkdn_DATA!L261=0,0,B.Premiums_Bkdn_DATA!L261/ECO!V40),IF($C$3="Constant Exchange rate",IF(B.Premiums_Bkdn_DATA!L261=0,0,B.Premiums_Bkdn_DATA!L261/ECO!V75))))</f>
        <v>194.56214689265539</v>
      </c>
      <c r="N272" s="74">
        <f>IF($C$3="National Currency",IF(B.Premiums_Bkdn_DATA!M261=0,0,B.Premiums_Bkdn_DATA!M261),IF($C$3="Current Exchange rate",IF(B.Premiums_Bkdn_DATA!M261=0,0,B.Premiums_Bkdn_DATA!M261/ECO!W40),IF($C$3="Constant Exchange rate",IF(B.Premiums_Bkdn_DATA!M261=0,0,B.Premiums_Bkdn_DATA!M261/ECO!W75))))</f>
        <v>198.44632768361583</v>
      </c>
      <c r="O272" s="223">
        <f>IF($C$3="National Currency",IF(B.Premiums_Bkdn_DATA!N261=0,0,B.Premiums_Bkdn_DATA!N261),IF($C$3="Current Exchange rate",IF(B.Premiums_Bkdn_DATA!N261=0,0,B.Premiums_Bkdn_DATA!N261/ECO!X40),IF($C$3="Constant Exchange rate",IF(B.Premiums_Bkdn_DATA!N261=0,0,B.Premiums_Bkdn_DATA!N261/ECO!X75))))</f>
        <v>198.44632768361583</v>
      </c>
      <c r="P272" s="220">
        <f>IF($C$3="National Currency",IF(B.Premiums_Bkdn_DATA!O261=0,0,B.Premiums_Bkdn_DATA!O261),IF($C$3="Current Exchange rate",IF(B.Premiums_Bkdn_DATA!O261=0,0,B.Premiums_Bkdn_DATA!O261/ECO!Y40),IF($C$3="Constant Exchange rate",IF(B.Premiums_Bkdn_DATA!O261=0,0,B.Premiums_Bkdn_DATA!O261/ECO!Y75))))</f>
        <v>0</v>
      </c>
      <c r="Q272" s="48">
        <f t="shared" si="37"/>
        <v>1.2065922463840008E-2</v>
      </c>
      <c r="R272" s="94">
        <f t="shared" si="38"/>
        <v>0</v>
      </c>
      <c r="S272" s="94">
        <f t="shared" si="39"/>
        <v>0.95104339162162255</v>
      </c>
    </row>
    <row r="273" spans="3:19" ht="15" x14ac:dyDescent="0.25">
      <c r="C273" s="256"/>
      <c r="D273" s="257"/>
      <c r="E273" s="45" t="s">
        <v>41</v>
      </c>
      <c r="F273" s="75">
        <f>IF($C$3="National Currency",IF(B.Premiums_Bkdn_DATA!E262=0,0,B.Premiums_Bkdn_DATA!E262),IF($C$3="Current Exchange rate",IF(B.Premiums_Bkdn_DATA!E262=0,0,B.Premiums_Bkdn_DATA!E262/ECO!O41),IF($C$3="Constant Exchange rate",IF(B.Premiums_Bkdn_DATA!E262=0,0,B.Premiums_Bkdn_DATA!E262/ECO!O76))))</f>
        <v>6708.2413304746906</v>
      </c>
      <c r="G273" s="75">
        <f>IF($C$3="National Currency",IF(B.Premiums_Bkdn_DATA!F262=0,0,B.Premiums_Bkdn_DATA!F262),IF($C$3="Current Exchange rate",IF(B.Premiums_Bkdn_DATA!F262=0,0,B.Premiums_Bkdn_DATA!F262/ECO!P41),IF($C$3="Constant Exchange rate",IF(B.Premiums_Bkdn_DATA!F262=0,0,B.Premiums_Bkdn_DATA!F262/ECO!P76))))</f>
        <v>7791.9998327676294</v>
      </c>
      <c r="H273" s="75">
        <f>IF($C$3="National Currency",IF(B.Premiums_Bkdn_DATA!G262=0,0,B.Premiums_Bkdn_DATA!G262),IF($C$3="Current Exchange rate",IF(B.Premiums_Bkdn_DATA!G262=0,0,B.Premiums_Bkdn_DATA!G262/ECO!Q41),IF($C$3="Constant Exchange rate",IF(B.Premiums_Bkdn_DATA!G262=0,0,B.Premiums_Bkdn_DATA!G262/ECO!Q76))))</f>
        <v>8308.1586480692149</v>
      </c>
      <c r="I273" s="75">
        <f>IF($C$3="National Currency",IF(B.Premiums_Bkdn_DATA!H262=0,0,B.Premiums_Bkdn_DATA!H262),IF($C$3="Current Exchange rate",IF(B.Premiums_Bkdn_DATA!H262=0,0,B.Premiums_Bkdn_DATA!H262/ECO!R41),IF($C$3="Constant Exchange rate",IF(B.Premiums_Bkdn_DATA!H262=0,0,B.Premiums_Bkdn_DATA!H262/ECO!R76))))</f>
        <v>8529.1739236344583</v>
      </c>
      <c r="J273" s="75">
        <f>IF($C$3="National Currency",IF(B.Premiums_Bkdn_DATA!I262=0,0,B.Premiums_Bkdn_DATA!I262),IF($C$3="Current Exchange rate",IF(B.Premiums_Bkdn_DATA!I262=0,0,B.Premiums_Bkdn_DATA!I262/ECO!S41),IF($C$3="Constant Exchange rate",IF(B.Premiums_Bkdn_DATA!I262=0,0,B.Premiums_Bkdn_DATA!I262/ECO!S76))))</f>
        <v>8888.9984513781528</v>
      </c>
      <c r="K273" s="75">
        <f>IF($C$3="National Currency",IF(B.Premiums_Bkdn_DATA!J262=0,0,B.Premiums_Bkdn_DATA!J262),IF($C$3="Current Exchange rate",IF(B.Premiums_Bkdn_DATA!J262=0,0,B.Premiums_Bkdn_DATA!J262/ECO!T41),IF($C$3="Constant Exchange rate",IF(B.Premiums_Bkdn_DATA!J262=0,0,B.Premiums_Bkdn_DATA!J262/ECO!T76))))</f>
        <v>10774.618818576817</v>
      </c>
      <c r="L273" s="75">
        <f>IF($C$3="National Currency",IF(B.Premiums_Bkdn_DATA!K262=0,0,B.Premiums_Bkdn_DATA!K262),IF($C$3="Current Exchange rate",IF(B.Premiums_Bkdn_DATA!K262=0,0,B.Premiums_Bkdn_DATA!K262/ECO!U41),IF($C$3="Constant Exchange rate",IF(B.Premiums_Bkdn_DATA!K262=0,0,B.Premiums_Bkdn_DATA!K262/ECO!U76))))</f>
        <v>11840.690250534453</v>
      </c>
      <c r="M273" s="75">
        <f>IF($C$3="National Currency",IF(B.Premiums_Bkdn_DATA!L262=0,0,B.Premiums_Bkdn_DATA!L262),IF($C$3="Current Exchange rate",IF(B.Premiums_Bkdn_DATA!L262=0,0,B.Premiums_Bkdn_DATA!L262/ECO!V41),IF($C$3="Constant Exchange rate",IF(B.Premiums_Bkdn_DATA!L262=0,0,B.Premiums_Bkdn_DATA!L262/ECO!V76))))</f>
        <v>11852.50012231141</v>
      </c>
      <c r="N273" s="75">
        <f>IF($C$3="National Currency",IF(B.Premiums_Bkdn_DATA!M262=0,0,B.Premiums_Bkdn_DATA!M262),IF($C$3="Current Exchange rate",IF(B.Premiums_Bkdn_DATA!M262=0,0,B.Premiums_Bkdn_DATA!M262/ECO!W41),IF($C$3="Constant Exchange rate",IF(B.Premiums_Bkdn_DATA!M262=0,0,B.Premiums_Bkdn_DATA!M262/ECO!W76))))</f>
        <v>11404.467540338967</v>
      </c>
      <c r="O273" s="75">
        <f>IF($C$3="National Currency",IF(B.Premiums_Bkdn_DATA!N262=0,0,B.Premiums_Bkdn_DATA!N262),IF($C$3="Current Exchange rate",IF(B.Premiums_Bkdn_DATA!N262=0,0,B.Premiums_Bkdn_DATA!N262/ECO!X41),IF($C$3="Constant Exchange rate",IF(B.Premiums_Bkdn_DATA!N262=0,0,B.Premiums_Bkdn_DATA!N262/ECO!X76))))</f>
        <v>10767.190910258056</v>
      </c>
      <c r="P273" s="221">
        <f>IF($C$3="National Currency",IF(B.Premiums_Bkdn_DATA!O262=0,0,B.Premiums_Bkdn_DATA!O262),IF($C$3="Current Exchange rate",IF(B.Premiums_Bkdn_DATA!O262=0,0,B.Premiums_Bkdn_DATA!O262/ECO!Y41),IF($C$3="Constant Exchange rate",IF(B.Premiums_Bkdn_DATA!O262=0,0,B.Premiums_Bkdn_DATA!O262/ECO!Y76))))</f>
        <v>0</v>
      </c>
      <c r="Q273" s="48">
        <f t="shared" si="37"/>
        <v>0.65466613664760087</v>
      </c>
      <c r="R273" s="94">
        <f t="shared" si="38"/>
        <v>-5.5879560165942643E-2</v>
      </c>
      <c r="S273" s="94">
        <f t="shared" si="39"/>
        <v>0.60506910527265489</v>
      </c>
    </row>
    <row r="274" spans="3:19" ht="15.75" thickBot="1" x14ac:dyDescent="0.3">
      <c r="C274" s="258"/>
      <c r="D274" s="259"/>
      <c r="E274" s="55" t="s">
        <v>85</v>
      </c>
      <c r="F274" s="64">
        <f t="shared" ref="F274:O274" si="40">SUM(F242:F273)</f>
        <v>13057.567593686366</v>
      </c>
      <c r="G274" s="64">
        <f t="shared" si="40"/>
        <v>14219.863815010929</v>
      </c>
      <c r="H274" s="64">
        <f t="shared" si="40"/>
        <v>14626.814389662104</v>
      </c>
      <c r="I274" s="64">
        <f t="shared" si="40"/>
        <v>14885.821532957718</v>
      </c>
      <c r="J274" s="64">
        <f t="shared" si="40"/>
        <v>15363.291766686871</v>
      </c>
      <c r="K274" s="64">
        <f t="shared" si="40"/>
        <v>16968.150609156393</v>
      </c>
      <c r="L274" s="64">
        <f t="shared" si="40"/>
        <v>17954.369795467719</v>
      </c>
      <c r="M274" s="64">
        <f t="shared" si="40"/>
        <v>18036.46723322471</v>
      </c>
      <c r="N274" s="64">
        <f t="shared" si="40"/>
        <v>17593.629801182709</v>
      </c>
      <c r="O274" s="64">
        <f t="shared" si="40"/>
        <v>16446.842608042072</v>
      </c>
      <c r="P274" s="64" t="s">
        <v>355</v>
      </c>
      <c r="Q274" s="48">
        <f t="shared" si="37"/>
        <v>1</v>
      </c>
      <c r="R274" s="95"/>
      <c r="S274" s="95"/>
    </row>
    <row r="275" spans="3:19" ht="16.5" thickTop="1" thickBot="1" x14ac:dyDescent="0.3">
      <c r="C275" s="260"/>
      <c r="D275" s="261"/>
      <c r="E275" s="57" t="s">
        <v>86</v>
      </c>
      <c r="F275" s="64">
        <v>13052.22265625</v>
      </c>
      <c r="G275" s="64">
        <v>14214.353515625</v>
      </c>
      <c r="H275" s="64">
        <v>14617.884765625</v>
      </c>
      <c r="I275" s="64">
        <v>14876.826171875</v>
      </c>
      <c r="J275" s="64">
        <v>15353.166015625</v>
      </c>
      <c r="K275" s="64">
        <v>16962.15234375</v>
      </c>
      <c r="L275" s="64">
        <v>17928.369140625</v>
      </c>
      <c r="M275" s="64">
        <v>18035.8671875</v>
      </c>
      <c r="N275" s="64">
        <v>17591.73046875</v>
      </c>
      <c r="O275" s="64">
        <v>16444.94140625</v>
      </c>
      <c r="P275" s="64" t="s">
        <v>355</v>
      </c>
      <c r="Q275" s="48">
        <f t="shared" si="37"/>
        <v>0.99988440323547922</v>
      </c>
      <c r="R275" s="94">
        <f>IF(OR(O275=0, N275=0),"-",O275/N275-1)</f>
        <v>-6.5189099192780375E-2</v>
      </c>
      <c r="S275" s="94">
        <f>IF(OR(O275=0, F275=0),"-",O275/F275-1)</f>
        <v>0.25993417668027696</v>
      </c>
    </row>
    <row r="276" spans="3:19" ht="15.75" thickTop="1" x14ac:dyDescent="0.25">
      <c r="E276" s="57" t="s">
        <v>87</v>
      </c>
      <c r="F276" s="85"/>
      <c r="G276" s="85">
        <f t="shared" ref="G276:O276" si="41">G275/F275-1</f>
        <v>8.9037008483648483E-2</v>
      </c>
      <c r="H276" s="85">
        <f t="shared" si="41"/>
        <v>2.8388997751914724E-2</v>
      </c>
      <c r="I276" s="85">
        <f t="shared" si="41"/>
        <v>1.7714013374829696E-2</v>
      </c>
      <c r="J276" s="85">
        <f t="shared" si="41"/>
        <v>3.2018915744981502E-2</v>
      </c>
      <c r="K276" s="85">
        <f t="shared" si="41"/>
        <v>0.10479834103842345</v>
      </c>
      <c r="L276" s="85">
        <f t="shared" si="41"/>
        <v>5.6963100984706028E-2</v>
      </c>
      <c r="M276" s="85">
        <f t="shared" si="41"/>
        <v>5.9959746495521493E-3</v>
      </c>
      <c r="N276" s="85">
        <f t="shared" si="41"/>
        <v>-2.4625193462159412E-2</v>
      </c>
      <c r="O276" s="85">
        <f t="shared" si="41"/>
        <v>-6.5189099192780375E-2</v>
      </c>
      <c r="P276" s="86"/>
    </row>
    <row r="279" spans="3:19" ht="18.75" x14ac:dyDescent="0.15">
      <c r="C279" s="264" t="s">
        <v>227</v>
      </c>
      <c r="D279" s="265"/>
      <c r="E279" s="272" t="s">
        <v>137</v>
      </c>
      <c r="F279" s="273"/>
      <c r="G279" s="273"/>
      <c r="H279" s="273"/>
      <c r="I279" s="273"/>
      <c r="J279" s="273"/>
      <c r="K279" s="273"/>
      <c r="L279" s="273"/>
      <c r="M279" s="273"/>
      <c r="N279" s="273"/>
      <c r="O279" s="273"/>
      <c r="P279" s="274"/>
      <c r="Q279" s="116"/>
      <c r="R279" s="116"/>
      <c r="S279" s="116"/>
    </row>
    <row r="280" spans="3:19" ht="15" x14ac:dyDescent="0.15">
      <c r="C280" s="262" t="s">
        <v>93</v>
      </c>
      <c r="D280" s="263"/>
      <c r="E280" s="110">
        <v>7</v>
      </c>
      <c r="F280" s="111">
        <v>2004</v>
      </c>
      <c r="G280" s="111">
        <f t="shared" ref="G280:P280" si="42">F280+1</f>
        <v>2005</v>
      </c>
      <c r="H280" s="111">
        <f t="shared" si="42"/>
        <v>2006</v>
      </c>
      <c r="I280" s="111">
        <f t="shared" si="42"/>
        <v>2007</v>
      </c>
      <c r="J280" s="111">
        <f t="shared" si="42"/>
        <v>2008</v>
      </c>
      <c r="K280" s="111">
        <f t="shared" si="42"/>
        <v>2009</v>
      </c>
      <c r="L280" s="111">
        <f t="shared" si="42"/>
        <v>2010</v>
      </c>
      <c r="M280" s="111">
        <f t="shared" si="42"/>
        <v>2011</v>
      </c>
      <c r="N280" s="111">
        <f t="shared" si="42"/>
        <v>2012</v>
      </c>
      <c r="O280" s="120">
        <f t="shared" si="42"/>
        <v>2013</v>
      </c>
      <c r="P280" s="120">
        <f t="shared" si="42"/>
        <v>2014</v>
      </c>
      <c r="Q280" s="112" t="s">
        <v>82</v>
      </c>
      <c r="R280" s="113" t="s">
        <v>83</v>
      </c>
      <c r="S280" s="112" t="s">
        <v>89</v>
      </c>
    </row>
    <row r="281" spans="3:19" ht="15" x14ac:dyDescent="0.25">
      <c r="C281" s="256"/>
      <c r="D281" s="257"/>
      <c r="E281" s="45" t="s">
        <v>0</v>
      </c>
      <c r="F281" s="73">
        <f>IF($C$3="National Currency",IF(B.Premiums_Bkdn_DATA!E269=0,0,B.Premiums_Bkdn_DATA!E269),IF($C$3="Current Exchange rate",IF(B.Premiums_Bkdn_DATA!E269=0,0,B.Premiums_Bkdn_DATA!E269/ECO!O10),IF($C$3="Constant Exchange rate",IF(B.Premiums_Bkdn_DATA!E269=0,0,B.Premiums_Bkdn_DATA!E269/ECO!O45))))</f>
        <v>171</v>
      </c>
      <c r="G281" s="73">
        <f>IF($C$3="National Currency",IF(B.Premiums_Bkdn_DATA!F269=0,0,B.Premiums_Bkdn_DATA!F269),IF($C$3="Current Exchange rate",IF(B.Premiums_Bkdn_DATA!F269=0,0,B.Premiums_Bkdn_DATA!F269/ECO!P10),IF($C$3="Constant Exchange rate",IF(B.Premiums_Bkdn_DATA!F269=0,0,B.Premiums_Bkdn_DATA!F269/ECO!P45))))</f>
        <v>185</v>
      </c>
      <c r="H281" s="73">
        <f>IF($C$3="National Currency",IF(B.Premiums_Bkdn_DATA!G269=0,0,B.Premiums_Bkdn_DATA!G269),IF($C$3="Current Exchange rate",IF(B.Premiums_Bkdn_DATA!G269=0,0,B.Premiums_Bkdn_DATA!G269/ECO!Q10),IF($C$3="Constant Exchange rate",IF(B.Premiums_Bkdn_DATA!G269=0,0,B.Premiums_Bkdn_DATA!G269/ECO!Q45))))</f>
        <v>186</v>
      </c>
      <c r="I281" s="73">
        <f>IF($C$3="National Currency",IF(B.Premiums_Bkdn_DATA!H269=0,0,B.Premiums_Bkdn_DATA!H269),IF($C$3="Current Exchange rate",IF(B.Premiums_Bkdn_DATA!H269=0,0,B.Premiums_Bkdn_DATA!H269/ECO!R10),IF($C$3="Constant Exchange rate",IF(B.Premiums_Bkdn_DATA!H269=0,0,B.Premiums_Bkdn_DATA!H269/ECO!R45))))</f>
        <v>203</v>
      </c>
      <c r="J281" s="73">
        <f>IF($C$3="National Currency",IF(B.Premiums_Bkdn_DATA!I269=0,0,B.Premiums_Bkdn_DATA!I269),IF($C$3="Current Exchange rate",IF(B.Premiums_Bkdn_DATA!I269=0,0,B.Premiums_Bkdn_DATA!I269/ECO!S10),IF($C$3="Constant Exchange rate",IF(B.Premiums_Bkdn_DATA!I269=0,0,B.Premiums_Bkdn_DATA!I269/ECO!S45))))</f>
        <v>224</v>
      </c>
      <c r="K281" s="73">
        <f>IF($C$3="National Currency",IF(B.Premiums_Bkdn_DATA!J269=0,0,B.Premiums_Bkdn_DATA!J269),IF($C$3="Current Exchange rate",IF(B.Premiums_Bkdn_DATA!J269=0,0,B.Premiums_Bkdn_DATA!J269/ECO!T10),IF($C$3="Constant Exchange rate",IF(B.Premiums_Bkdn_DATA!J269=0,0,B.Premiums_Bkdn_DATA!J269/ECO!T45))))</f>
        <v>245</v>
      </c>
      <c r="L281" s="73">
        <f>IF($C$3="National Currency",IF(B.Premiums_Bkdn_DATA!K269=0,0,B.Premiums_Bkdn_DATA!K269),IF($C$3="Current Exchange rate",IF(B.Premiums_Bkdn_DATA!K269=0,0,B.Premiums_Bkdn_DATA!K269/ECO!U10),IF($C$3="Constant Exchange rate",IF(B.Premiums_Bkdn_DATA!K269=0,0,B.Premiums_Bkdn_DATA!K269/ECO!U45))))</f>
        <v>293</v>
      </c>
      <c r="M281" s="73">
        <f>IF($C$3="National Currency",IF(B.Premiums_Bkdn_DATA!L269=0,0,B.Premiums_Bkdn_DATA!L269),IF($C$3="Current Exchange rate",IF(B.Premiums_Bkdn_DATA!L269=0,0,B.Premiums_Bkdn_DATA!L269/ECO!V10),IF($C$3="Constant Exchange rate",IF(B.Premiums_Bkdn_DATA!L269=0,0,B.Premiums_Bkdn_DATA!L269/ECO!V45))))</f>
        <v>297</v>
      </c>
      <c r="N281" s="73">
        <f>IF($C$3="National Currency",IF(B.Premiums_Bkdn_DATA!M269=0,0,B.Premiums_Bkdn_DATA!M269),IF($C$3="Current Exchange rate",IF(B.Premiums_Bkdn_DATA!M269=0,0,B.Premiums_Bkdn_DATA!M269/ECO!W10),IF($C$3="Constant Exchange rate",IF(B.Premiums_Bkdn_DATA!M269=0,0,B.Premiums_Bkdn_DATA!M269/ECO!W45))))</f>
        <v>316</v>
      </c>
      <c r="O281" s="73">
        <f>IF($C$3="National Currency",IF(B.Premiums_Bkdn_DATA!N269=0,0,B.Premiums_Bkdn_DATA!N269),IF($C$3="Current Exchange rate",IF(B.Premiums_Bkdn_DATA!N269=0,0,B.Premiums_Bkdn_DATA!N269/ECO!X10),IF($C$3="Constant Exchange rate",IF(B.Premiums_Bkdn_DATA!N269=0,0,B.Premiums_Bkdn_DATA!N269/ECO!X45))))</f>
        <v>330</v>
      </c>
      <c r="P281" s="219">
        <f>IF($C$3="National Currency",IF(B.Premiums_Bkdn_DATA!O269=0,0,B.Premiums_Bkdn_DATA!O269),IF($C$3="Current Exchange rate",IF(B.Premiums_Bkdn_DATA!O269=0,0,B.Premiums_Bkdn_DATA!O269/ECO!Y10),IF($C$3="Constant Exchange rate",IF(B.Premiums_Bkdn_DATA!O269=0,0,B.Premiums_Bkdn_DATA!O269/ECO!Y45))))</f>
        <v>345</v>
      </c>
      <c r="Q281" s="48">
        <f>O281/$O$313</f>
        <v>1.3937993792934233E-2</v>
      </c>
      <c r="R281" s="48">
        <f>IF(OR(O281=0,N281=0),"-",O281/N281-1)</f>
        <v>4.4303797468354444E-2</v>
      </c>
      <c r="S281" s="48">
        <f>IF(OR(O281=0, F281=0),"-",O281/F281-1)</f>
        <v>0.92982456140350878</v>
      </c>
    </row>
    <row r="282" spans="3:19" ht="15" x14ac:dyDescent="0.25">
      <c r="C282" s="256"/>
      <c r="D282" s="257"/>
      <c r="E282" s="45" t="s">
        <v>1</v>
      </c>
      <c r="F282" s="74">
        <f>IF($C$3="National Currency",IF(B.Premiums_Bkdn_DATA!E270=0,0,B.Premiums_Bkdn_DATA!E270),IF($C$3="Current Exchange rate",IF(B.Premiums_Bkdn_DATA!E270=0,0,B.Premiums_Bkdn_DATA!E270/ECO!O11),IF($C$3="Constant Exchange rate",IF(B.Premiums_Bkdn_DATA!E270=0,0,B.Premiums_Bkdn_DATA!E270/ECO!O46))))</f>
        <v>374.99775861000001</v>
      </c>
      <c r="G282" s="74">
        <f>IF($C$3="National Currency",IF(B.Premiums_Bkdn_DATA!F270=0,0,B.Premiums_Bkdn_DATA!F270),IF($C$3="Current Exchange rate",IF(B.Premiums_Bkdn_DATA!F270=0,0,B.Premiums_Bkdn_DATA!F270/ECO!P11),IF($C$3="Constant Exchange rate",IF(B.Premiums_Bkdn_DATA!F270=0,0,B.Premiums_Bkdn_DATA!F270/ECO!P46))))</f>
        <v>328.63828297000003</v>
      </c>
      <c r="H282" s="74">
        <f>IF($C$3="National Currency",IF(B.Premiums_Bkdn_DATA!G270=0,0,B.Premiums_Bkdn_DATA!G270),IF($C$3="Current Exchange rate",IF(B.Premiums_Bkdn_DATA!G270=0,0,B.Premiums_Bkdn_DATA!G270/ECO!Q11),IF($C$3="Constant Exchange rate",IF(B.Premiums_Bkdn_DATA!G270=0,0,B.Premiums_Bkdn_DATA!G270/ECO!Q46))))</f>
        <v>341.60030405000003</v>
      </c>
      <c r="I282" s="74">
        <f>IF($C$3="National Currency",IF(B.Premiums_Bkdn_DATA!H270=0,0,B.Premiums_Bkdn_DATA!H270),IF($C$3="Current Exchange rate",IF(B.Premiums_Bkdn_DATA!H270=0,0,B.Premiums_Bkdn_DATA!H270/ECO!R11),IF($C$3="Constant Exchange rate",IF(B.Premiums_Bkdn_DATA!H270=0,0,B.Premiums_Bkdn_DATA!H270/ECO!R46))))</f>
        <v>354.42379484000003</v>
      </c>
      <c r="J282" s="74">
        <f>IF($C$3="National Currency",IF(B.Premiums_Bkdn_DATA!I270=0,0,B.Premiums_Bkdn_DATA!I270),IF($C$3="Current Exchange rate",IF(B.Premiums_Bkdn_DATA!I270=0,0,B.Premiums_Bkdn_DATA!I270/ECO!S11),IF($C$3="Constant Exchange rate",IF(B.Premiums_Bkdn_DATA!I270=0,0,B.Premiums_Bkdn_DATA!I270/ECO!S46))))</f>
        <v>359.32289857000001</v>
      </c>
      <c r="K282" s="74">
        <f>IF($C$3="National Currency",IF(B.Premiums_Bkdn_DATA!J270=0,0,B.Premiums_Bkdn_DATA!J270),IF($C$3="Current Exchange rate",IF(B.Premiums_Bkdn_DATA!J270=0,0,B.Premiums_Bkdn_DATA!J270/ECO!T11),IF($C$3="Constant Exchange rate",IF(B.Premiums_Bkdn_DATA!J270=0,0,B.Premiums_Bkdn_DATA!J270/ECO!T46))))</f>
        <v>329.79975730000001</v>
      </c>
      <c r="L282" s="74">
        <f>IF($C$3="National Currency",IF(B.Premiums_Bkdn_DATA!K270=0,0,B.Premiums_Bkdn_DATA!K270),IF($C$3="Current Exchange rate",IF(B.Premiums_Bkdn_DATA!K270=0,0,B.Premiums_Bkdn_DATA!K270/ECO!U11),IF($C$3="Constant Exchange rate",IF(B.Premiums_Bkdn_DATA!K270=0,0,B.Premiums_Bkdn_DATA!K270/ECO!U46))))</f>
        <v>356.65201529999996</v>
      </c>
      <c r="M282" s="74">
        <f>IF($C$3="National Currency",IF(B.Premiums_Bkdn_DATA!L270=0,0,B.Premiums_Bkdn_DATA!L270),IF($C$3="Current Exchange rate",IF(B.Premiums_Bkdn_DATA!L270=0,0,B.Premiums_Bkdn_DATA!L270/ECO!V11),IF($C$3="Constant Exchange rate",IF(B.Premiums_Bkdn_DATA!L270=0,0,B.Premiums_Bkdn_DATA!L270/ECO!V46))))</f>
        <v>376.01867227000002</v>
      </c>
      <c r="N282" s="74">
        <f>IF($C$3="National Currency",IF(B.Premiums_Bkdn_DATA!M270=0,0,B.Premiums_Bkdn_DATA!M270),IF($C$3="Current Exchange rate",IF(B.Premiums_Bkdn_DATA!M270=0,0,B.Premiums_Bkdn_DATA!M270/ECO!W11),IF($C$3="Constant Exchange rate",IF(B.Premiums_Bkdn_DATA!M270=0,0,B.Premiums_Bkdn_DATA!M270/ECO!W46))))</f>
        <v>389.94449367999999</v>
      </c>
      <c r="O282" s="74">
        <f>IF($C$3="National Currency",IF(B.Premiums_Bkdn_DATA!N270=0,0,B.Premiums_Bkdn_DATA!N270),IF($C$3="Current Exchange rate",IF(B.Premiums_Bkdn_DATA!N270=0,0,B.Premiums_Bkdn_DATA!N270/ECO!X11),IF($C$3="Constant Exchange rate",IF(B.Premiums_Bkdn_DATA!N270=0,0,B.Premiums_Bkdn_DATA!N270/ECO!X46))))</f>
        <v>412.27329767999998</v>
      </c>
      <c r="P282" s="220">
        <f>IF($C$3="National Currency",IF(B.Premiums_Bkdn_DATA!O270=0,0,B.Premiums_Bkdn_DATA!O270),IF($C$3="Current Exchange rate",IF(B.Premiums_Bkdn_DATA!O270=0,0,B.Premiums_Bkdn_DATA!O270/ECO!Y11),IF($C$3="Constant Exchange rate",IF(B.Premiums_Bkdn_DATA!O270=0,0,B.Premiums_Bkdn_DATA!O270/ECO!Y46))))</f>
        <v>415.44186661999998</v>
      </c>
      <c r="Q282" s="48">
        <f t="shared" ref="Q282:Q313" si="43">O282/$O$313</f>
        <v>1.7412917163807173E-2</v>
      </c>
      <c r="R282" s="48">
        <f t="shared" ref="R282:R314" si="44">IF(OR(O282=0,N282=0),"-",O282/N282-1)</f>
        <v>5.7261493268638608E-2</v>
      </c>
      <c r="S282" s="48">
        <f t="shared" ref="S282:S314" si="45">IF(OR(O282=0, F282=0),"-",O282/F282-1)</f>
        <v>9.940203164991912E-2</v>
      </c>
    </row>
    <row r="283" spans="3:19" ht="15" x14ac:dyDescent="0.25">
      <c r="C283" s="256"/>
      <c r="D283" s="257"/>
      <c r="E283" s="45" t="s">
        <v>2</v>
      </c>
      <c r="F283" s="74">
        <f>IF($C$3="National Currency",IF(B.Premiums_Bkdn_DATA!E271=0,0,B.Premiums_Bkdn_DATA!E271),IF($C$3="Current Exchange rate",IF(B.Premiums_Bkdn_DATA!E271=0,0,B.Premiums_Bkdn_DATA!E271/ECO!O12),IF($C$3="Constant Exchange rate",IF(B.Premiums_Bkdn_DATA!E271=0,0,B.Premiums_Bkdn_DATA!E271/ECO!O47))))</f>
        <v>14.347070252582062</v>
      </c>
      <c r="G283" s="74">
        <f>IF($C$3="National Currency",IF(B.Premiums_Bkdn_DATA!F271=0,0,B.Premiums_Bkdn_DATA!F271),IF($C$3="Current Exchange rate",IF(B.Premiums_Bkdn_DATA!F271=0,0,B.Premiums_Bkdn_DATA!F271/ECO!P12),IF($C$3="Constant Exchange rate",IF(B.Premiums_Bkdn_DATA!F271=0,0,B.Premiums_Bkdn_DATA!F271/ECO!P47))))</f>
        <v>36.476122302893955</v>
      </c>
      <c r="H283" s="74">
        <f>IF($C$3="National Currency",IF(B.Premiums_Bkdn_DATA!G271=0,0,B.Premiums_Bkdn_DATA!G271),IF($C$3="Current Exchange rate",IF(B.Premiums_Bkdn_DATA!G271=0,0,B.Premiums_Bkdn_DATA!G271/ECO!Q12),IF($C$3="Constant Exchange rate",IF(B.Premiums_Bkdn_DATA!G271=0,0,B.Premiums_Bkdn_DATA!G271/ECO!Q47))))</f>
        <v>25.764393087227734</v>
      </c>
      <c r="I283" s="74">
        <f>IF($C$3="National Currency",IF(B.Premiums_Bkdn_DATA!H271=0,0,B.Premiums_Bkdn_DATA!H271),IF($C$3="Current Exchange rate",IF(B.Premiums_Bkdn_DATA!H271=0,0,B.Premiums_Bkdn_DATA!H271/ECO!R12),IF($C$3="Constant Exchange rate",IF(B.Premiums_Bkdn_DATA!H271=0,0,B.Premiums_Bkdn_DATA!H271/ECO!R47))))</f>
        <v>23.237038551999184</v>
      </c>
      <c r="J283" s="74">
        <f>IF($C$3="National Currency",IF(B.Premiums_Bkdn_DATA!I271=0,0,B.Premiums_Bkdn_DATA!I271),IF($C$3="Current Exchange rate",IF(B.Premiums_Bkdn_DATA!I271=0,0,B.Premiums_Bkdn_DATA!I271/ECO!S12),IF($C$3="Constant Exchange rate",IF(B.Premiums_Bkdn_DATA!I271=0,0,B.Premiums_Bkdn_DATA!I271/ECO!S47))))</f>
        <v>38.321403006442374</v>
      </c>
      <c r="K283" s="74">
        <f>IF($C$3="National Currency",IF(B.Premiums_Bkdn_DATA!J271=0,0,B.Premiums_Bkdn_DATA!J271),IF($C$3="Current Exchange rate",IF(B.Premiums_Bkdn_DATA!J271=0,0,B.Premiums_Bkdn_DATA!J271/ECO!T12),IF($C$3="Constant Exchange rate",IF(B.Premiums_Bkdn_DATA!J271=0,0,B.Premiums_Bkdn_DATA!J271/ECO!T47))))</f>
        <v>18.233970753655793</v>
      </c>
      <c r="L283" s="74">
        <f>IF($C$3="National Currency",IF(B.Premiums_Bkdn_DATA!K271=0,0,B.Premiums_Bkdn_DATA!K271),IF($C$3="Current Exchange rate",IF(B.Premiums_Bkdn_DATA!K271=0,0,B.Premiums_Bkdn_DATA!K271/ECO!U12),IF($C$3="Constant Exchange rate",IF(B.Premiums_Bkdn_DATA!K271=0,0,B.Premiums_Bkdn_DATA!K271/ECO!U47))))</f>
        <v>16.331519997535512</v>
      </c>
      <c r="M283" s="74">
        <f>IF($C$3="National Currency",IF(B.Premiums_Bkdn_DATA!L271=0,0,B.Premiums_Bkdn_DATA!L271),IF($C$3="Current Exchange rate",IF(B.Premiums_Bkdn_DATA!L271=0,0,B.Premiums_Bkdn_DATA!L271/ECO!V12),IF($C$3="Constant Exchange rate",IF(B.Premiums_Bkdn_DATA!L271=0,0,B.Premiums_Bkdn_DATA!L271/ECO!V47))))</f>
        <v>17.384190612537068</v>
      </c>
      <c r="N283" s="74">
        <f>IF($C$3="National Currency",IF(B.Premiums_Bkdn_DATA!M271=0,0,B.Premiums_Bkdn_DATA!M271),IF($C$3="Current Exchange rate",IF(B.Premiums_Bkdn_DATA!M271=0,0,B.Premiums_Bkdn_DATA!M271/ECO!W12),IF($C$3="Constant Exchange rate",IF(B.Premiums_Bkdn_DATA!M271=0,0,B.Premiums_Bkdn_DATA!M271/ECO!W47))))</f>
        <v>16.872890888638921</v>
      </c>
      <c r="O283" s="74">
        <f>IF($C$3="National Currency",IF(B.Premiums_Bkdn_DATA!N271=0,0,B.Premiums_Bkdn_DATA!N271),IF($C$3="Current Exchange rate",IF(B.Premiums_Bkdn_DATA!N271=0,0,B.Premiums_Bkdn_DATA!N271/ECO!X12),IF($C$3="Constant Exchange rate",IF(B.Premiums_Bkdn_DATA!N271=0,0,B.Premiums_Bkdn_DATA!N271/ECO!X47))))</f>
        <v>16.872890888638921</v>
      </c>
      <c r="P283" s="220">
        <f>IF($C$3="National Currency",IF(B.Premiums_Bkdn_DATA!O271=0,0,B.Premiums_Bkdn_DATA!O271),IF($C$3="Current Exchange rate",IF(B.Premiums_Bkdn_DATA!O271=0,0,B.Premiums_Bkdn_DATA!O271/ECO!Y12),IF($C$3="Constant Exchange rate",IF(B.Premiums_Bkdn_DATA!O271=0,0,B.Premiums_Bkdn_DATA!O271/ECO!Y47))))</f>
        <v>0</v>
      </c>
      <c r="Q283" s="48">
        <f t="shared" si="43"/>
        <v>7.1264923780213897E-4</v>
      </c>
      <c r="R283" s="48">
        <f t="shared" si="44"/>
        <v>0</v>
      </c>
      <c r="S283" s="48">
        <f t="shared" si="45"/>
        <v>0.17605131860299372</v>
      </c>
    </row>
    <row r="284" spans="3:19" ht="15" x14ac:dyDescent="0.25">
      <c r="C284" s="256"/>
      <c r="D284" s="257"/>
      <c r="E284" s="45" t="s">
        <v>3</v>
      </c>
      <c r="F284" s="74">
        <f>IF($C$3="National Currency",IF(B.Premiums_Bkdn_DATA!E272=0,0,B.Premiums_Bkdn_DATA!E272),IF($C$3="Current Exchange rate",IF(B.Premiums_Bkdn_DATA!E272=0,0,B.Premiums_Bkdn_DATA!E272/ECO!O13),IF($C$3="Constant Exchange rate",IF(B.Premiums_Bkdn_DATA!E272=0,0,B.Premiums_Bkdn_DATA!E272/ECO!O48))))</f>
        <v>435.79008649367938</v>
      </c>
      <c r="G284" s="74">
        <f>IF($C$3="National Currency",IF(B.Premiums_Bkdn_DATA!F272=0,0,B.Premiums_Bkdn_DATA!F272),IF($C$3="Current Exchange rate",IF(B.Premiums_Bkdn_DATA!F272=0,0,B.Premiums_Bkdn_DATA!F272/ECO!P13),IF($C$3="Constant Exchange rate",IF(B.Premiums_Bkdn_DATA!F272=0,0,B.Premiums_Bkdn_DATA!F272/ECO!P48))))</f>
        <v>462.43013972055888</v>
      </c>
      <c r="H284" s="74">
        <f>IF($C$3="National Currency",IF(B.Premiums_Bkdn_DATA!G272=0,0,B.Premiums_Bkdn_DATA!G272),IF($C$3="Current Exchange rate",IF(B.Premiums_Bkdn_DATA!G272=0,0,B.Premiums_Bkdn_DATA!G272/ECO!Q13),IF($C$3="Constant Exchange rate",IF(B.Premiums_Bkdn_DATA!G272=0,0,B.Premiums_Bkdn_DATA!G272/ECO!Q48))))</f>
        <v>478.24268130405858</v>
      </c>
      <c r="I284" s="74">
        <f>IF($C$3="National Currency",IF(B.Premiums_Bkdn_DATA!H272=0,0,B.Premiums_Bkdn_DATA!H272),IF($C$3="Current Exchange rate",IF(B.Premiums_Bkdn_DATA!H272=0,0,B.Premiums_Bkdn_DATA!H272/ECO!R13),IF($C$3="Constant Exchange rate",IF(B.Premiums_Bkdn_DATA!H272=0,0,B.Premiums_Bkdn_DATA!H272/ECO!R48))))</f>
        <v>527.70708582834334</v>
      </c>
      <c r="J284" s="74">
        <f>IF($C$3="National Currency",IF(B.Premiums_Bkdn_DATA!I272=0,0,B.Premiums_Bkdn_DATA!I272),IF($C$3="Current Exchange rate",IF(B.Premiums_Bkdn_DATA!I272=0,0,B.Premiums_Bkdn_DATA!I272/ECO!S13),IF($C$3="Constant Exchange rate",IF(B.Premiums_Bkdn_DATA!I272=0,0,B.Premiums_Bkdn_DATA!I272/ECO!S48))))</f>
        <v>629.13889554224897</v>
      </c>
      <c r="K284" s="74">
        <f>IF($C$3="National Currency",IF(B.Premiums_Bkdn_DATA!J272=0,0,B.Premiums_Bkdn_DATA!J272),IF($C$3="Current Exchange rate",IF(B.Premiums_Bkdn_DATA!J272=0,0,B.Premiums_Bkdn_DATA!J272/ECO!T13),IF($C$3="Constant Exchange rate",IF(B.Premiums_Bkdn_DATA!J272=0,0,B.Premiums_Bkdn_DATA!J272/ECO!T48))))</f>
        <v>610.18835246174319</v>
      </c>
      <c r="L284" s="74">
        <f>IF($C$3="National Currency",IF(B.Premiums_Bkdn_DATA!K272=0,0,B.Premiums_Bkdn_DATA!K272),IF($C$3="Current Exchange rate",IF(B.Premiums_Bkdn_DATA!K272=0,0,B.Premiums_Bkdn_DATA!K272/ECO!U13),IF($C$3="Constant Exchange rate",IF(B.Premiums_Bkdn_DATA!K272=0,0,B.Premiums_Bkdn_DATA!K272/ECO!U48))))</f>
        <v>639.2802894211577</v>
      </c>
      <c r="M284" s="74">
        <f>IF($C$3="National Currency",IF(B.Premiums_Bkdn_DATA!L272=0,0,B.Premiums_Bkdn_DATA!L272),IF($C$3="Current Exchange rate",IF(B.Premiums_Bkdn_DATA!L272=0,0,B.Premiums_Bkdn_DATA!L272/ECO!V13),IF($C$3="Constant Exchange rate",IF(B.Premiums_Bkdn_DATA!L272=0,0,B.Premiums_Bkdn_DATA!L272/ECO!V48))))</f>
        <v>672.10068779108451</v>
      </c>
      <c r="N284" s="74">
        <f>IF($C$3="National Currency",IF(B.Premiums_Bkdn_DATA!M272=0,0,B.Premiums_Bkdn_DATA!M272),IF($C$3="Current Exchange rate",IF(B.Premiums_Bkdn_DATA!M272=0,0,B.Premiums_Bkdn_DATA!M272/ECO!W13),IF($C$3="Constant Exchange rate",IF(B.Premiums_Bkdn_DATA!M272=0,0,B.Premiums_Bkdn_DATA!M272/ECO!W48))))</f>
        <v>690.34184713905529</v>
      </c>
      <c r="O284" s="74">
        <f>IF($C$3="National Currency",IF(B.Premiums_Bkdn_DATA!N272=0,0,B.Premiums_Bkdn_DATA!N272),IF($C$3="Current Exchange rate",IF(B.Premiums_Bkdn_DATA!N272=0,0,B.Premiums_Bkdn_DATA!N272/ECO!X13),IF($C$3="Constant Exchange rate",IF(B.Premiums_Bkdn_DATA!N272=0,0,B.Premiums_Bkdn_DATA!N272/ECO!X48))))</f>
        <v>709.33318695941455</v>
      </c>
      <c r="P284" s="220">
        <f>IF($C$3="National Currency",IF(B.Premiums_Bkdn_DATA!O272=0,0,B.Premiums_Bkdn_DATA!O272),IF($C$3="Current Exchange rate",IF(B.Premiums_Bkdn_DATA!O272=0,0,B.Premiums_Bkdn_DATA!O272/ECO!Y13),IF($C$3="Constant Exchange rate",IF(B.Premiums_Bkdn_DATA!O272=0,0,B.Premiums_Bkdn_DATA!O272/ECO!Y48))))</f>
        <v>753.83399866932803</v>
      </c>
      <c r="Q284" s="48">
        <f t="shared" si="43"/>
        <v>2.9959641081704784E-2</v>
      </c>
      <c r="R284" s="48">
        <f t="shared" si="44"/>
        <v>2.7510051576713712E-2</v>
      </c>
      <c r="S284" s="48">
        <f t="shared" si="45"/>
        <v>0.62769463772485934</v>
      </c>
    </row>
    <row r="285" spans="3:19" ht="15" x14ac:dyDescent="0.25">
      <c r="C285" s="256"/>
      <c r="D285" s="257"/>
      <c r="E285" s="45" t="s">
        <v>4</v>
      </c>
      <c r="F285" s="74">
        <f>IF($C$3="National Currency",IF(B.Premiums_Bkdn_DATA!E273=0,0,B.Premiums_Bkdn_DATA!E273),IF($C$3="Current Exchange rate",IF(B.Premiums_Bkdn_DATA!E273=0,0,B.Premiums_Bkdn_DATA!E273/ECO!O14),IF($C$3="Constant Exchange rate",IF(B.Premiums_Bkdn_DATA!E273=0,0,B.Premiums_Bkdn_DATA!E273/ECO!O49))))</f>
        <v>9.940711124780016</v>
      </c>
      <c r="G285" s="74">
        <f>IF($C$3="National Currency",IF(B.Premiums_Bkdn_DATA!F273=0,0,B.Premiums_Bkdn_DATA!F273),IF($C$3="Current Exchange rate",IF(B.Premiums_Bkdn_DATA!F273=0,0,B.Premiums_Bkdn_DATA!F273/ECO!P14),IF($C$3="Constant Exchange rate",IF(B.Premiums_Bkdn_DATA!F273=0,0,B.Premiums_Bkdn_DATA!F273/ECO!P49))))</f>
        <v>11.850940591521862</v>
      </c>
      <c r="H285" s="74">
        <f>IF($C$3="National Currency",IF(B.Premiums_Bkdn_DATA!G273=0,0,B.Premiums_Bkdn_DATA!G273),IF($C$3="Current Exchange rate",IF(B.Premiums_Bkdn_DATA!G273=0,0,B.Premiums_Bkdn_DATA!G273/ECO!Q14),IF($C$3="Constant Exchange rate",IF(B.Premiums_Bkdn_DATA!G273=0,0,B.Premiums_Bkdn_DATA!G273/ECO!Q49))))</f>
        <v>12.657405983563143</v>
      </c>
      <c r="I285" s="74">
        <f>IF($C$3="National Currency",IF(B.Premiums_Bkdn_DATA!H273=0,0,B.Premiums_Bkdn_DATA!H273),IF($C$3="Current Exchange rate",IF(B.Premiums_Bkdn_DATA!H273=0,0,B.Premiums_Bkdn_DATA!H273/ECO!R14),IF($C$3="Constant Exchange rate",IF(B.Premiums_Bkdn_DATA!H273=0,0,B.Premiums_Bkdn_DATA!H273/ECO!R49))))</f>
        <v>12.365233140260052</v>
      </c>
      <c r="J285" s="74">
        <f>IF($C$3="National Currency",IF(B.Premiums_Bkdn_DATA!I273=0,0,B.Premiums_Bkdn_DATA!I273),IF($C$3="Current Exchange rate",IF(B.Premiums_Bkdn_DATA!I273=0,0,B.Premiums_Bkdn_DATA!I273/ECO!S14),IF($C$3="Constant Exchange rate",IF(B.Premiums_Bkdn_DATA!I273=0,0,B.Premiums_Bkdn_DATA!I273/ECO!S49))))</f>
        <v>8.8559999999999999</v>
      </c>
      <c r="K285" s="74">
        <f>IF($C$3="National Currency",IF(B.Premiums_Bkdn_DATA!J273=0,0,B.Premiums_Bkdn_DATA!J273),IF($C$3="Current Exchange rate",IF(B.Premiums_Bkdn_DATA!J273=0,0,B.Premiums_Bkdn_DATA!J273/ECO!T14),IF($C$3="Constant Exchange rate",IF(B.Premiums_Bkdn_DATA!J273=0,0,B.Premiums_Bkdn_DATA!J273/ECO!T49))))</f>
        <v>9.8559999999999999</v>
      </c>
      <c r="L285" s="74">
        <f>IF($C$3="National Currency",IF(B.Premiums_Bkdn_DATA!K273=0,0,B.Premiums_Bkdn_DATA!K273),IF($C$3="Current Exchange rate",IF(B.Premiums_Bkdn_DATA!K273=0,0,B.Premiums_Bkdn_DATA!K273/ECO!U14),IF($C$3="Constant Exchange rate",IF(B.Premiums_Bkdn_DATA!K273=0,0,B.Premiums_Bkdn_DATA!K273/ECO!U49))))</f>
        <v>11.928000000000001</v>
      </c>
      <c r="M285" s="74">
        <f>IF($C$3="National Currency",IF(B.Premiums_Bkdn_DATA!L273=0,0,B.Premiums_Bkdn_DATA!L273),IF($C$3="Current Exchange rate",IF(B.Premiums_Bkdn_DATA!L273=0,0,B.Premiums_Bkdn_DATA!L273/ECO!V14),IF($C$3="Constant Exchange rate",IF(B.Premiums_Bkdn_DATA!L273=0,0,B.Premiums_Bkdn_DATA!L273/ECO!V49))))</f>
        <v>14</v>
      </c>
      <c r="N285" s="74">
        <f>IF($C$3="National Currency",IF(B.Premiums_Bkdn_DATA!M273=0,0,B.Premiums_Bkdn_DATA!M273),IF($C$3="Current Exchange rate",IF(B.Premiums_Bkdn_DATA!M273=0,0,B.Premiums_Bkdn_DATA!M273/ECO!W14),IF($C$3="Constant Exchange rate",IF(B.Premiums_Bkdn_DATA!M273=0,0,B.Premiums_Bkdn_DATA!M273/ECO!W49))))</f>
        <v>0</v>
      </c>
      <c r="O285" s="74">
        <f>IF($C$3="National Currency",IF(B.Premiums_Bkdn_DATA!N273=0,0,B.Premiums_Bkdn_DATA!N273),IF($C$3="Current Exchange rate",IF(B.Premiums_Bkdn_DATA!N273=0,0,B.Premiums_Bkdn_DATA!N273/ECO!X14),IF($C$3="Constant Exchange rate",IF(B.Premiums_Bkdn_DATA!N273=0,0,B.Premiums_Bkdn_DATA!N273/ECO!X49))))</f>
        <v>0</v>
      </c>
      <c r="P285" s="220">
        <f>IF($C$3="National Currency",IF(B.Premiums_Bkdn_DATA!O273=0,0,B.Premiums_Bkdn_DATA!O273),IF($C$3="Current Exchange rate",IF(B.Premiums_Bkdn_DATA!O273=0,0,B.Premiums_Bkdn_DATA!O273/ECO!Y14),IF($C$3="Constant Exchange rate",IF(B.Premiums_Bkdn_DATA!O273=0,0,B.Premiums_Bkdn_DATA!O273/ECO!Y49))))</f>
        <v>0</v>
      </c>
      <c r="Q285" s="48">
        <f t="shared" si="43"/>
        <v>0</v>
      </c>
      <c r="R285" s="48" t="str">
        <f t="shared" si="44"/>
        <v>-</v>
      </c>
      <c r="S285" s="48" t="str">
        <f t="shared" si="45"/>
        <v>-</v>
      </c>
    </row>
    <row r="286" spans="3:19" ht="15" x14ac:dyDescent="0.25">
      <c r="C286" s="256"/>
      <c r="D286" s="257"/>
      <c r="E286" s="45" t="s">
        <v>5</v>
      </c>
      <c r="F286" s="74">
        <f>IF($C$3="National Currency",IF(B.Premiums_Bkdn_DATA!E274=0,0,B.Premiums_Bkdn_DATA!E274),IF($C$3="Current Exchange rate",IF(B.Premiums_Bkdn_DATA!E274=0,0,B.Premiums_Bkdn_DATA!E274/ECO!O15),IF($C$3="Constant Exchange rate",IF(B.Premiums_Bkdn_DATA!E274=0,0,B.Premiums_Bkdn_DATA!E274/ECO!O50))))</f>
        <v>141.84243735352442</v>
      </c>
      <c r="G286" s="74">
        <f>IF($C$3="National Currency",IF(B.Premiums_Bkdn_DATA!F274=0,0,B.Premiums_Bkdn_DATA!F274),IF($C$3="Current Exchange rate",IF(B.Premiums_Bkdn_DATA!F274=0,0,B.Premiums_Bkdn_DATA!F274/ECO!P15),IF($C$3="Constant Exchange rate",IF(B.Premiums_Bkdn_DATA!F274=0,0,B.Premiums_Bkdn_DATA!F274/ECO!P50))))</f>
        <v>151.57742924103118</v>
      </c>
      <c r="H286" s="74">
        <f>IF($C$3="National Currency",IF(B.Premiums_Bkdn_DATA!G274=0,0,B.Premiums_Bkdn_DATA!G274),IF($C$3="Current Exchange rate",IF(B.Premiums_Bkdn_DATA!G274=0,0,B.Premiums_Bkdn_DATA!G274/ECO!Q15),IF($C$3="Constant Exchange rate",IF(B.Premiums_Bkdn_DATA!G274=0,0,B.Premiums_Bkdn_DATA!G274/ECO!Q50))))</f>
        <v>241.86046511627907</v>
      </c>
      <c r="I286" s="74">
        <f>IF($C$3="National Currency",IF(B.Premiums_Bkdn_DATA!H274=0,0,B.Premiums_Bkdn_DATA!H274),IF($C$3="Current Exchange rate",IF(B.Premiums_Bkdn_DATA!H274=0,0,B.Premiums_Bkdn_DATA!H274/ECO!R15),IF($C$3="Constant Exchange rate",IF(B.Premiums_Bkdn_DATA!H274=0,0,B.Premiums_Bkdn_DATA!H274/ECO!R50))))</f>
        <v>222.9673697494141</v>
      </c>
      <c r="J286" s="74">
        <f>IF($C$3="National Currency",IF(B.Premiums_Bkdn_DATA!I274=0,0,B.Premiums_Bkdn_DATA!I274),IF($C$3="Current Exchange rate",IF(B.Premiums_Bkdn_DATA!I274=0,0,B.Premiums_Bkdn_DATA!I274/ECO!S15),IF($C$3="Constant Exchange rate",IF(B.Premiums_Bkdn_DATA!I274=0,0,B.Premiums_Bkdn_DATA!I274/ECO!S50))))</f>
        <v>237.24535785109069</v>
      </c>
      <c r="K286" s="74">
        <f>IF($C$3="National Currency",IF(B.Premiums_Bkdn_DATA!J274=0,0,B.Premiums_Bkdn_DATA!J274),IF($C$3="Current Exchange rate",IF(B.Premiums_Bkdn_DATA!J274=0,0,B.Premiums_Bkdn_DATA!J274/ECO!T15),IF($C$3="Constant Exchange rate",IF(B.Premiums_Bkdn_DATA!J274=0,0,B.Premiums_Bkdn_DATA!J274/ECO!T50))))</f>
        <v>237.10113574905355</v>
      </c>
      <c r="L286" s="74">
        <f>IF($C$3="National Currency",IF(B.Premiums_Bkdn_DATA!K274=0,0,B.Premiums_Bkdn_DATA!K274),IF($C$3="Current Exchange rate",IF(B.Premiums_Bkdn_DATA!K274=0,0,B.Premiums_Bkdn_DATA!K274/ECO!U15),IF($C$3="Constant Exchange rate",IF(B.Premiums_Bkdn_DATA!K274=0,0,B.Premiums_Bkdn_DATA!K274/ECO!U50))))</f>
        <v>181.43140436271858</v>
      </c>
      <c r="M286" s="74">
        <f>IF($C$3="National Currency",IF(B.Premiums_Bkdn_DATA!L274=0,0,B.Premiums_Bkdn_DATA!L274),IF($C$3="Current Exchange rate",IF(B.Premiums_Bkdn_DATA!L274=0,0,B.Premiums_Bkdn_DATA!L274/ECO!V15),IF($C$3="Constant Exchange rate",IF(B.Premiums_Bkdn_DATA!L274=0,0,B.Premiums_Bkdn_DATA!L274/ECO!V50))))</f>
        <v>183.66684694429421</v>
      </c>
      <c r="N286" s="74">
        <f>IF($C$3="National Currency",IF(B.Premiums_Bkdn_DATA!M274=0,0,B.Premiums_Bkdn_DATA!M274),IF($C$3="Current Exchange rate",IF(B.Premiums_Bkdn_DATA!M274=0,0,B.Premiums_Bkdn_DATA!M274/ECO!W15),IF($C$3="Constant Exchange rate",IF(B.Premiums_Bkdn_DATA!M274=0,0,B.Premiums_Bkdn_DATA!M274/ECO!W50))))</f>
        <v>238.75968992248062</v>
      </c>
      <c r="O286" s="74">
        <f>IF($C$3="National Currency",IF(B.Premiums_Bkdn_DATA!N274=0,0,B.Premiums_Bkdn_DATA!N274),IF($C$3="Current Exchange rate",IF(B.Premiums_Bkdn_DATA!N274=0,0,B.Premiums_Bkdn_DATA!N274/ECO!X15),IF($C$3="Constant Exchange rate",IF(B.Premiums_Bkdn_DATA!N274=0,0,B.Premiums_Bkdn_DATA!N274/ECO!X50))))</f>
        <v>308.34685415539934</v>
      </c>
      <c r="P286" s="220">
        <f>IF($C$3="National Currency",IF(B.Premiums_Bkdn_DATA!O274=0,0,B.Premiums_Bkdn_DATA!O274),IF($C$3="Current Exchange rate",IF(B.Premiums_Bkdn_DATA!O274=0,0,B.Premiums_Bkdn_DATA!O274/ECO!Y15),IF($C$3="Constant Exchange rate",IF(B.Premiums_Bkdn_DATA!O274=0,0,B.Premiums_Bkdn_DATA!O274/ECO!Y50))))</f>
        <v>352.76726158283759</v>
      </c>
      <c r="Q286" s="48">
        <f t="shared" si="43"/>
        <v>1.3023444058450769E-2</v>
      </c>
      <c r="R286" s="48">
        <f t="shared" si="44"/>
        <v>0.29145273331319865</v>
      </c>
      <c r="S286" s="48">
        <f t="shared" si="45"/>
        <v>1.1738688357905445</v>
      </c>
    </row>
    <row r="287" spans="3:19" ht="15" x14ac:dyDescent="0.25">
      <c r="C287" s="256"/>
      <c r="D287" s="257"/>
      <c r="E287" s="45" t="s">
        <v>6</v>
      </c>
      <c r="F287" s="74">
        <f>IF($C$3="National Currency",IF(B.Premiums_Bkdn_DATA!E275=0,0,B.Premiums_Bkdn_DATA!E275),IF($C$3="Current Exchange rate",IF(B.Premiums_Bkdn_DATA!E275=0,0,B.Premiums_Bkdn_DATA!E275/ECO!O16),IF($C$3="Constant Exchange rate",IF(B.Premiums_Bkdn_DATA!E275=0,0,B.Premiums_Bkdn_DATA!E275/ECO!O51))))</f>
        <v>1456</v>
      </c>
      <c r="G287" s="74">
        <f>IF($C$3="National Currency",IF(B.Premiums_Bkdn_DATA!F275=0,0,B.Premiums_Bkdn_DATA!F275),IF($C$3="Current Exchange rate",IF(B.Premiums_Bkdn_DATA!F275=0,0,B.Premiums_Bkdn_DATA!F275/ECO!P16),IF($C$3="Constant Exchange rate",IF(B.Premiums_Bkdn_DATA!F275=0,0,B.Premiums_Bkdn_DATA!F275/ECO!P51))))</f>
        <v>1515</v>
      </c>
      <c r="H287" s="74">
        <f>IF($C$3="National Currency",IF(B.Premiums_Bkdn_DATA!G275=0,0,B.Premiums_Bkdn_DATA!G275),IF($C$3="Current Exchange rate",IF(B.Premiums_Bkdn_DATA!G275=0,0,B.Premiums_Bkdn_DATA!G275/ECO!Q16),IF($C$3="Constant Exchange rate",IF(B.Premiums_Bkdn_DATA!G275=0,0,B.Premiums_Bkdn_DATA!G275/ECO!Q51))))</f>
        <v>1515</v>
      </c>
      <c r="I287" s="74">
        <f>IF($C$3="National Currency",IF(B.Premiums_Bkdn_DATA!H275=0,0,B.Premiums_Bkdn_DATA!H275),IF($C$3="Current Exchange rate",IF(B.Premiums_Bkdn_DATA!H275=0,0,B.Premiums_Bkdn_DATA!H275/ECO!R16),IF($C$3="Constant Exchange rate",IF(B.Premiums_Bkdn_DATA!H275=0,0,B.Premiums_Bkdn_DATA!H275/ECO!R51))))</f>
        <v>1529</v>
      </c>
      <c r="J287" s="74">
        <f>IF($C$3="National Currency",IF(B.Premiums_Bkdn_DATA!I275=0,0,B.Premiums_Bkdn_DATA!I275),IF($C$3="Current Exchange rate",IF(B.Premiums_Bkdn_DATA!I275=0,0,B.Premiums_Bkdn_DATA!I275/ECO!S16),IF($C$3="Constant Exchange rate",IF(B.Premiums_Bkdn_DATA!I275=0,0,B.Premiums_Bkdn_DATA!I275/ECO!S51))))</f>
        <v>1543</v>
      </c>
      <c r="K287" s="74">
        <f>IF($C$3="National Currency",IF(B.Premiums_Bkdn_DATA!J275=0,0,B.Premiums_Bkdn_DATA!J275),IF($C$3="Current Exchange rate",IF(B.Premiums_Bkdn_DATA!J275=0,0,B.Premiums_Bkdn_DATA!J275/ECO!T16),IF($C$3="Constant Exchange rate",IF(B.Premiums_Bkdn_DATA!J275=0,0,B.Premiums_Bkdn_DATA!J275/ECO!T51))))</f>
        <v>1562</v>
      </c>
      <c r="L287" s="74">
        <f>IF($C$3="National Currency",IF(B.Premiums_Bkdn_DATA!K275=0,0,B.Premiums_Bkdn_DATA!K275),IF($C$3="Current Exchange rate",IF(B.Premiums_Bkdn_DATA!K275=0,0,B.Premiums_Bkdn_DATA!K275/ECO!U16),IF($C$3="Constant Exchange rate",IF(B.Premiums_Bkdn_DATA!K275=0,0,B.Premiums_Bkdn_DATA!K275/ECO!U51))))</f>
        <v>1706</v>
      </c>
      <c r="M287" s="74">
        <f>IF($C$3="National Currency",IF(B.Premiums_Bkdn_DATA!L275=0,0,B.Premiums_Bkdn_DATA!L275),IF($C$3="Current Exchange rate",IF(B.Premiums_Bkdn_DATA!L275=0,0,B.Premiums_Bkdn_DATA!L275/ECO!V16),IF($C$3="Constant Exchange rate",IF(B.Premiums_Bkdn_DATA!L275=0,0,B.Premiums_Bkdn_DATA!L275/ECO!V51))))</f>
        <v>1711</v>
      </c>
      <c r="N287" s="74">
        <f>IF($C$3="National Currency",IF(B.Premiums_Bkdn_DATA!M275=0,0,B.Premiums_Bkdn_DATA!M275),IF($C$3="Current Exchange rate",IF(B.Premiums_Bkdn_DATA!M275=0,0,B.Premiums_Bkdn_DATA!M275/ECO!W16),IF($C$3="Constant Exchange rate",IF(B.Premiums_Bkdn_DATA!M275=0,0,B.Premiums_Bkdn_DATA!M275/ECO!W51))))</f>
        <v>1745</v>
      </c>
      <c r="O287" s="74">
        <f>IF($C$3="National Currency",IF(B.Premiums_Bkdn_DATA!N275=0,0,B.Premiums_Bkdn_DATA!N275),IF($C$3="Current Exchange rate",IF(B.Premiums_Bkdn_DATA!N275=0,0,B.Premiums_Bkdn_DATA!N275/ECO!X16),IF($C$3="Constant Exchange rate",IF(B.Premiums_Bkdn_DATA!N275=0,0,B.Premiums_Bkdn_DATA!N275/ECO!X51))))</f>
        <v>1754</v>
      </c>
      <c r="P287" s="220">
        <f>IF($C$3="National Currency",IF(B.Premiums_Bkdn_DATA!O275=0,0,B.Premiums_Bkdn_DATA!O275),IF($C$3="Current Exchange rate",IF(B.Premiums_Bkdn_DATA!O275=0,0,B.Premiums_Bkdn_DATA!O275/ECO!Y16),IF($C$3="Constant Exchange rate",IF(B.Premiums_Bkdn_DATA!O275=0,0,B.Premiums_Bkdn_DATA!O275/ECO!Y51))))</f>
        <v>1747</v>
      </c>
      <c r="Q287" s="48">
        <f t="shared" si="43"/>
        <v>7.40825488266868E-2</v>
      </c>
      <c r="R287" s="48">
        <f t="shared" si="44"/>
        <v>5.1575931232090699E-3</v>
      </c>
      <c r="S287" s="48">
        <f t="shared" si="45"/>
        <v>0.20467032967032961</v>
      </c>
    </row>
    <row r="288" spans="3:19" ht="15" x14ac:dyDescent="0.25">
      <c r="C288" s="256"/>
      <c r="D288" s="257"/>
      <c r="E288" s="45" t="s">
        <v>7</v>
      </c>
      <c r="F288" s="74">
        <f>IF($C$3="National Currency",IF(B.Premiums_Bkdn_DATA!E276=0,0,B.Premiums_Bkdn_DATA!E276),IF($C$3="Current Exchange rate",IF(B.Premiums_Bkdn_DATA!E276=0,0,B.Premiums_Bkdn_DATA!E276/ECO!O17),IF($C$3="Constant Exchange rate",IF(B.Premiums_Bkdn_DATA!E276=0,0,B.Premiums_Bkdn_DATA!E276/ECO!O52))))</f>
        <v>728.24466441916377</v>
      </c>
      <c r="G288" s="74">
        <f>IF($C$3="National Currency",IF(B.Premiums_Bkdn_DATA!F276=0,0,B.Premiums_Bkdn_DATA!F276),IF($C$3="Current Exchange rate",IF(B.Premiums_Bkdn_DATA!F276=0,0,B.Premiums_Bkdn_DATA!F276/ECO!P17),IF($C$3="Constant Exchange rate",IF(B.Premiums_Bkdn_DATA!F276=0,0,B.Premiums_Bkdn_DATA!F276/ECO!P52))))</f>
        <v>517.23906357030614</v>
      </c>
      <c r="H288" s="74">
        <f>IF($C$3="National Currency",IF(B.Premiums_Bkdn_DATA!G276=0,0,B.Premiums_Bkdn_DATA!G276),IF($C$3="Current Exchange rate",IF(B.Premiums_Bkdn_DATA!G276=0,0,B.Premiums_Bkdn_DATA!G276/ECO!Q17),IF($C$3="Constant Exchange rate",IF(B.Premiums_Bkdn_DATA!G276=0,0,B.Premiums_Bkdn_DATA!G276/ECO!Q52))))</f>
        <v>896.40444307146799</v>
      </c>
      <c r="I288" s="74">
        <f>IF($C$3="National Currency",IF(B.Premiums_Bkdn_DATA!H276=0,0,B.Premiums_Bkdn_DATA!H276),IF($C$3="Current Exchange rate",IF(B.Premiums_Bkdn_DATA!H276=0,0,B.Premiums_Bkdn_DATA!H276/ECO!R17),IF($C$3="Constant Exchange rate",IF(B.Premiums_Bkdn_DATA!H276=0,0,B.Premiums_Bkdn_DATA!H276/ECO!R52))))</f>
        <v>648.73141444938426</v>
      </c>
      <c r="J288" s="74">
        <f>IF($C$3="National Currency",IF(B.Premiums_Bkdn_DATA!I276=0,0,B.Premiums_Bkdn_DATA!I276),IF($C$3="Current Exchange rate",IF(B.Premiums_Bkdn_DATA!I276=0,0,B.Premiums_Bkdn_DATA!I276/ECO!S17),IF($C$3="Constant Exchange rate",IF(B.Premiums_Bkdn_DATA!I276=0,0,B.Premiums_Bkdn_DATA!I276/ECO!S52))))</f>
        <v>876.25750473453058</v>
      </c>
      <c r="K288" s="74">
        <f>IF($C$3="National Currency",IF(B.Premiums_Bkdn_DATA!J276=0,0,B.Premiums_Bkdn_DATA!J276),IF($C$3="Current Exchange rate",IF(B.Premiums_Bkdn_DATA!J276=0,0,B.Premiums_Bkdn_DATA!J276/ECO!T17),IF($C$3="Constant Exchange rate",IF(B.Premiums_Bkdn_DATA!J276=0,0,B.Premiums_Bkdn_DATA!J276/ECO!T52))))</f>
        <v>751.74942581225741</v>
      </c>
      <c r="L288" s="74">
        <f>IF($C$3="National Currency",IF(B.Premiums_Bkdn_DATA!K276=0,0,B.Premiums_Bkdn_DATA!K276),IF($C$3="Current Exchange rate",IF(B.Premiums_Bkdn_DATA!K276=0,0,B.Premiums_Bkdn_DATA!K276/ECO!U17),IF($C$3="Constant Exchange rate",IF(B.Premiums_Bkdn_DATA!K276=0,0,B.Premiums_Bkdn_DATA!K276/ECO!U52))))</f>
        <v>669.28129155306033</v>
      </c>
      <c r="M288" s="74">
        <f>IF($C$3="National Currency",IF(B.Premiums_Bkdn_DATA!L276=0,0,B.Premiums_Bkdn_DATA!L276),IF($C$3="Current Exchange rate",IF(B.Premiums_Bkdn_DATA!L276=0,0,B.Premiums_Bkdn_DATA!L276/ECO!V17),IF($C$3="Constant Exchange rate",IF(B.Premiums_Bkdn_DATA!L276=0,0,B.Premiums_Bkdn_DATA!L276/ECO!V52))))</f>
        <v>699.23307321397397</v>
      </c>
      <c r="N288" s="74">
        <f>IF($C$3="National Currency",IF(B.Premiums_Bkdn_DATA!M276=0,0,B.Premiums_Bkdn_DATA!M276),IF($C$3="Current Exchange rate",IF(B.Premiums_Bkdn_DATA!M276=0,0,B.Premiums_Bkdn_DATA!M276/ECO!W17),IF($C$3="Constant Exchange rate",IF(B.Premiums_Bkdn_DATA!M276=0,0,B.Premiums_Bkdn_DATA!M276/ECO!W52))))</f>
        <v>1153.0764374840503</v>
      </c>
      <c r="O288" s="74">
        <f>IF($C$3="National Currency",IF(B.Premiums_Bkdn_DATA!N276=0,0,B.Premiums_Bkdn_DATA!N276),IF($C$3="Current Exchange rate",IF(B.Premiums_Bkdn_DATA!N276=0,0,B.Premiums_Bkdn_DATA!N276/ECO!X17),IF($C$3="Constant Exchange rate",IF(B.Premiums_Bkdn_DATA!N276=0,0,B.Premiums_Bkdn_DATA!N276/ECO!X52))))</f>
        <v>1153.0764374840503</v>
      </c>
      <c r="P288" s="220">
        <f>IF($C$3="National Currency",IF(B.Premiums_Bkdn_DATA!O276=0,0,B.Premiums_Bkdn_DATA!O276),IF($C$3="Current Exchange rate",IF(B.Premiums_Bkdn_DATA!O276=0,0,B.Premiums_Bkdn_DATA!O276/ECO!Y17),IF($C$3="Constant Exchange rate",IF(B.Premiums_Bkdn_DATA!O276=0,0,B.Premiums_Bkdn_DATA!O276/ECO!Y52))))</f>
        <v>0</v>
      </c>
      <c r="Q288" s="48">
        <f t="shared" si="43"/>
        <v>4.8701734025549732E-2</v>
      </c>
      <c r="R288" s="48">
        <f t="shared" si="44"/>
        <v>0</v>
      </c>
      <c r="S288" s="48">
        <f t="shared" si="45"/>
        <v>0.58336407229804488</v>
      </c>
    </row>
    <row r="289" spans="3:19" ht="15" x14ac:dyDescent="0.25">
      <c r="C289" s="256"/>
      <c r="D289" s="257"/>
      <c r="E289" s="45" t="s">
        <v>8</v>
      </c>
      <c r="F289" s="74">
        <f>IF($C$3="National Currency",IF(B.Premiums_Bkdn_DATA!E277=0,0,B.Premiums_Bkdn_DATA!E277),IF($C$3="Current Exchange rate",IF(B.Premiums_Bkdn_DATA!E277=0,0,B.Premiums_Bkdn_DATA!E277/ECO!O18),IF($C$3="Constant Exchange rate",IF(B.Premiums_Bkdn_DATA!E277=0,0,B.Premiums_Bkdn_DATA!E277/ECO!O53))))</f>
        <v>2.0835197423082334</v>
      </c>
      <c r="G289" s="74">
        <f>IF($C$3="National Currency",IF(B.Premiums_Bkdn_DATA!F277=0,0,B.Premiums_Bkdn_DATA!F277),IF($C$3="Current Exchange rate",IF(B.Premiums_Bkdn_DATA!F277=0,0,B.Premiums_Bkdn_DATA!F277/ECO!P18),IF($C$3="Constant Exchange rate",IF(B.Premiums_Bkdn_DATA!F277=0,0,B.Premiums_Bkdn_DATA!F277/ECO!P53))))</f>
        <v>2.0643462477471144</v>
      </c>
      <c r="H289" s="74">
        <f>IF($C$3="National Currency",IF(B.Premiums_Bkdn_DATA!G277=0,0,B.Premiums_Bkdn_DATA!G277),IF($C$3="Current Exchange rate",IF(B.Premiums_Bkdn_DATA!G277=0,0,B.Premiums_Bkdn_DATA!G277/ECO!Q18),IF($C$3="Constant Exchange rate",IF(B.Premiums_Bkdn_DATA!G277=0,0,B.Premiums_Bkdn_DATA!G277/ECO!Q53))))</f>
        <v>1.9812611046489335</v>
      </c>
      <c r="I289" s="74">
        <f>IF($C$3="National Currency",IF(B.Premiums_Bkdn_DATA!H277=0,0,B.Premiums_Bkdn_DATA!H277),IF($C$3="Current Exchange rate",IF(B.Premiums_Bkdn_DATA!H277=0,0,B.Premiums_Bkdn_DATA!H277/ECO!R18),IF($C$3="Constant Exchange rate",IF(B.Premiums_Bkdn_DATA!H277=0,0,B.Premiums_Bkdn_DATA!H277/ECO!R53))))</f>
        <v>4.0296294402617825</v>
      </c>
      <c r="J289" s="74">
        <f>IF($C$3="National Currency",IF(B.Premiums_Bkdn_DATA!I277=0,0,B.Premiums_Bkdn_DATA!I277),IF($C$3="Current Exchange rate",IF(B.Premiums_Bkdn_DATA!I277=0,0,B.Premiums_Bkdn_DATA!I277/ECO!S18),IF($C$3="Constant Exchange rate",IF(B.Premiums_Bkdn_DATA!I277=0,0,B.Premiums_Bkdn_DATA!I277/ECO!S53))))</f>
        <v>3.1000984239387472</v>
      </c>
      <c r="K289" s="74">
        <f>IF($C$3="National Currency",IF(B.Premiums_Bkdn_DATA!J277=0,0,B.Premiums_Bkdn_DATA!J277),IF($C$3="Current Exchange rate",IF(B.Premiums_Bkdn_DATA!J277=0,0,B.Premiums_Bkdn_DATA!J277/ECO!T18),IF($C$3="Constant Exchange rate",IF(B.Premiums_Bkdn_DATA!J277=0,0,B.Premiums_Bkdn_DATA!J277/ECO!T53))))</f>
        <v>3.4659926118134292</v>
      </c>
      <c r="L289" s="74">
        <f>IF($C$3="National Currency",IF(B.Premiums_Bkdn_DATA!K277=0,0,B.Premiums_Bkdn_DATA!K277),IF($C$3="Current Exchange rate",IF(B.Premiums_Bkdn_DATA!K277=0,0,B.Premiums_Bkdn_DATA!K277/ECO!U18),IF($C$3="Constant Exchange rate",IF(B.Premiums_Bkdn_DATA!K277=0,0,B.Premiums_Bkdn_DATA!K277/ECO!U53))))</f>
        <v>1.9247312515179018</v>
      </c>
      <c r="M289" s="74">
        <f>IF($C$3="National Currency",IF(B.Premiums_Bkdn_DATA!L277=0,0,B.Premiums_Bkdn_DATA!L277),IF($C$3="Current Exchange rate",IF(B.Premiums_Bkdn_DATA!L277=0,0,B.Premiums_Bkdn_DATA!L277/ECO!V18),IF($C$3="Constant Exchange rate",IF(B.Premiums_Bkdn_DATA!L277=0,0,B.Premiums_Bkdn_DATA!L277/ECO!V53))))</f>
        <v>6</v>
      </c>
      <c r="N289" s="74">
        <f>IF($C$3="National Currency",IF(B.Premiums_Bkdn_DATA!M277=0,0,B.Premiums_Bkdn_DATA!M277),IF($C$3="Current Exchange rate",IF(B.Premiums_Bkdn_DATA!M277=0,0,B.Premiums_Bkdn_DATA!M277/ECO!W18),IF($C$3="Constant Exchange rate",IF(B.Premiums_Bkdn_DATA!M277=0,0,B.Premiums_Bkdn_DATA!M277/ECO!W53))))</f>
        <v>8</v>
      </c>
      <c r="O289" s="74">
        <f>IF($C$3="National Currency",IF(B.Premiums_Bkdn_DATA!N277=0,0,B.Premiums_Bkdn_DATA!N277),IF($C$3="Current Exchange rate",IF(B.Premiums_Bkdn_DATA!N277=0,0,B.Premiums_Bkdn_DATA!N277/ECO!X18),IF($C$3="Constant Exchange rate",IF(B.Premiums_Bkdn_DATA!N277=0,0,B.Premiums_Bkdn_DATA!N277/ECO!X53))))</f>
        <v>6.4449999999999932</v>
      </c>
      <c r="P289" s="220">
        <f>IF($C$3="National Currency",IF(B.Premiums_Bkdn_DATA!O277=0,0,B.Premiums_Bkdn_DATA!O277),IF($C$3="Current Exchange rate",IF(B.Premiums_Bkdn_DATA!O277=0,0,B.Premiums_Bkdn_DATA!O277/ECO!Y18),IF($C$3="Constant Exchange rate",IF(B.Premiums_Bkdn_DATA!O277=0,0,B.Premiums_Bkdn_DATA!O277/ECO!Y53))))</f>
        <v>0</v>
      </c>
      <c r="Q289" s="48">
        <f t="shared" si="43"/>
        <v>2.7221324241048799E-4</v>
      </c>
      <c r="R289" s="48">
        <f t="shared" si="44"/>
        <v>-0.19437500000000085</v>
      </c>
      <c r="S289" s="48">
        <f t="shared" si="45"/>
        <v>2.0933232208588919</v>
      </c>
    </row>
    <row r="290" spans="3:19" ht="15" x14ac:dyDescent="0.25">
      <c r="C290" s="256"/>
      <c r="D290" s="257"/>
      <c r="E290" s="45" t="s">
        <v>9</v>
      </c>
      <c r="F290" s="74">
        <f>IF($C$3="National Currency",IF(B.Premiums_Bkdn_DATA!E278=0,0,B.Premiums_Bkdn_DATA!E278),IF($C$3="Current Exchange rate",IF(B.Premiums_Bkdn_DATA!E278=0,0,B.Premiums_Bkdn_DATA!E278/ECO!O19),IF($C$3="Constant Exchange rate",IF(B.Premiums_Bkdn_DATA!E278=0,0,B.Premiums_Bkdn_DATA!E278/ECO!O54))))</f>
        <v>8976.1412672199986</v>
      </c>
      <c r="G290" s="74">
        <f>IF($C$3="National Currency",IF(B.Premiums_Bkdn_DATA!F278=0,0,B.Premiums_Bkdn_DATA!F278),IF($C$3="Current Exchange rate",IF(B.Premiums_Bkdn_DATA!F278=0,0,B.Premiums_Bkdn_DATA!F278/ECO!P19),IF($C$3="Constant Exchange rate",IF(B.Premiums_Bkdn_DATA!F278=0,0,B.Premiums_Bkdn_DATA!F278/ECO!P54))))</f>
        <v>2299.474681069998</v>
      </c>
      <c r="H290" s="74">
        <f>IF($C$3="National Currency",IF(B.Premiums_Bkdn_DATA!G278=0,0,B.Premiums_Bkdn_DATA!G278),IF($C$3="Current Exchange rate",IF(B.Premiums_Bkdn_DATA!G278=0,0,B.Premiums_Bkdn_DATA!G278/ECO!Q19),IF($C$3="Constant Exchange rate",IF(B.Premiums_Bkdn_DATA!G278=0,0,B.Premiums_Bkdn_DATA!G278/ECO!Q54))))</f>
        <v>2523.7543390400024</v>
      </c>
      <c r="I290" s="74">
        <f>IF($C$3="National Currency",IF(B.Premiums_Bkdn_DATA!H278=0,0,B.Premiums_Bkdn_DATA!H278),IF($C$3="Current Exchange rate",IF(B.Premiums_Bkdn_DATA!H278=0,0,B.Premiums_Bkdn_DATA!H278/ECO!R19),IF($C$3="Constant Exchange rate",IF(B.Premiums_Bkdn_DATA!H278=0,0,B.Premiums_Bkdn_DATA!H278/ECO!R54))))</f>
        <v>2727.3527152300048</v>
      </c>
      <c r="J290" s="74">
        <f>IF($C$3="National Currency",IF(B.Premiums_Bkdn_DATA!I278=0,0,B.Premiums_Bkdn_DATA!I278),IF($C$3="Current Exchange rate",IF(B.Premiums_Bkdn_DATA!I278=0,0,B.Premiums_Bkdn_DATA!I278/ECO!S19),IF($C$3="Constant Exchange rate",IF(B.Premiums_Bkdn_DATA!I278=0,0,B.Premiums_Bkdn_DATA!I278/ECO!S54))))</f>
        <v>2943.4109386599957</v>
      </c>
      <c r="K290" s="74">
        <f>IF($C$3="National Currency",IF(B.Premiums_Bkdn_DATA!J278=0,0,B.Premiums_Bkdn_DATA!J278),IF($C$3="Current Exchange rate",IF(B.Premiums_Bkdn_DATA!J278=0,0,B.Premiums_Bkdn_DATA!J278/ECO!T19),IF($C$3="Constant Exchange rate",IF(B.Premiums_Bkdn_DATA!J278=0,0,B.Premiums_Bkdn_DATA!J278/ECO!T54))))</f>
        <v>3134.7381146418302</v>
      </c>
      <c r="L290" s="74">
        <f>IF($C$3="National Currency",IF(B.Premiums_Bkdn_DATA!K278=0,0,B.Premiums_Bkdn_DATA!K278),IF($C$3="Current Exchange rate",IF(B.Premiums_Bkdn_DATA!K278=0,0,B.Premiums_Bkdn_DATA!K278/ECO!U19),IF($C$3="Constant Exchange rate",IF(B.Premiums_Bkdn_DATA!K278=0,0,B.Premiums_Bkdn_DATA!K278/ECO!U54))))</f>
        <v>3114.9967167779942</v>
      </c>
      <c r="M290" s="74">
        <f>IF($C$3="National Currency",IF(B.Premiums_Bkdn_DATA!L278=0,0,B.Premiums_Bkdn_DATA!L278),IF($C$3="Current Exchange rate",IF(B.Premiums_Bkdn_DATA!L278=0,0,B.Premiums_Bkdn_DATA!L278/ECO!V19),IF($C$3="Constant Exchange rate",IF(B.Premiums_Bkdn_DATA!L278=0,0,B.Premiums_Bkdn_DATA!L278/ECO!V54))))</f>
        <v>3165.2043591738002</v>
      </c>
      <c r="N290" s="74">
        <f>IF($C$3="National Currency",IF(B.Premiums_Bkdn_DATA!M278=0,0,B.Premiums_Bkdn_DATA!M278),IF($C$3="Current Exchange rate",IF(B.Premiums_Bkdn_DATA!M278=0,0,B.Premiums_Bkdn_DATA!M278/ECO!W19),IF($C$3="Constant Exchange rate",IF(B.Premiums_Bkdn_DATA!M278=0,0,B.Premiums_Bkdn_DATA!M278/ECO!W54))))</f>
        <v>3319.8999392646365</v>
      </c>
      <c r="O290" s="74">
        <f>IF($C$3="National Currency",IF(B.Premiums_Bkdn_DATA!N278=0,0,B.Premiums_Bkdn_DATA!N278),IF($C$3="Current Exchange rate",IF(B.Premiums_Bkdn_DATA!N278=0,0,B.Premiums_Bkdn_DATA!N278/ECO!X19),IF($C$3="Constant Exchange rate",IF(B.Premiums_Bkdn_DATA!N278=0,0,B.Premiums_Bkdn_DATA!N278/ECO!X54))))</f>
        <v>3340.0119325249143</v>
      </c>
      <c r="P290" s="220">
        <f>IF($C$3="National Currency",IF(B.Premiums_Bkdn_DATA!O278=0,0,B.Premiums_Bkdn_DATA!O278),IF($C$3="Current Exchange rate",IF(B.Premiums_Bkdn_DATA!O278=0,0,B.Premiums_Bkdn_DATA!O278/ECO!Y19),IF($C$3="Constant Exchange rate",IF(B.Premiums_Bkdn_DATA!O278=0,0,B.Premiums_Bkdn_DATA!O278/ECO!Y54))))</f>
        <v>3783.5366046443305</v>
      </c>
      <c r="Q290" s="48">
        <f t="shared" si="43"/>
        <v>0.14106989570866221</v>
      </c>
      <c r="R290" s="48">
        <f t="shared" si="44"/>
        <v>6.0580118763255975E-3</v>
      </c>
      <c r="S290" s="48">
        <f t="shared" si="45"/>
        <v>-0.62790114002301678</v>
      </c>
    </row>
    <row r="291" spans="3:19" ht="15" x14ac:dyDescent="0.25">
      <c r="C291" s="256"/>
      <c r="D291" s="257"/>
      <c r="E291" s="45" t="s">
        <v>10</v>
      </c>
      <c r="F291" s="74">
        <f>IF($C$3="National Currency",IF(B.Premiums_Bkdn_DATA!E279=0,0,B.Premiums_Bkdn_DATA!E279),IF($C$3="Current Exchange rate",IF(B.Premiums_Bkdn_DATA!E279=0,0,B.Premiums_Bkdn_DATA!E279/ECO!O20),IF($C$3="Constant Exchange rate",IF(B.Premiums_Bkdn_DATA!E279=0,0,B.Premiums_Bkdn_DATA!E279/ECO!O55))))</f>
        <v>114.58680082000001</v>
      </c>
      <c r="G291" s="74">
        <f>IF($C$3="National Currency",IF(B.Premiums_Bkdn_DATA!F279=0,0,B.Premiums_Bkdn_DATA!F279),IF($C$3="Current Exchange rate",IF(B.Premiums_Bkdn_DATA!F279=0,0,B.Premiums_Bkdn_DATA!F279/ECO!P20),IF($C$3="Constant Exchange rate",IF(B.Premiums_Bkdn_DATA!F279=0,0,B.Premiums_Bkdn_DATA!F279/ECO!P55))))</f>
        <v>79.94611775002457</v>
      </c>
      <c r="H291" s="74">
        <f>IF($C$3="National Currency",IF(B.Premiums_Bkdn_DATA!G279=0,0,B.Premiums_Bkdn_DATA!G279),IF($C$3="Current Exchange rate",IF(B.Premiums_Bkdn_DATA!G279=0,0,B.Premiums_Bkdn_DATA!G279/ECO!Q20),IF($C$3="Constant Exchange rate",IF(B.Premiums_Bkdn_DATA!G279=0,0,B.Premiums_Bkdn_DATA!G279/ECO!Q55))))</f>
        <v>79.418715860000006</v>
      </c>
      <c r="I291" s="74">
        <f>IF($C$3="National Currency",IF(B.Premiums_Bkdn_DATA!H279=0,0,B.Premiums_Bkdn_DATA!H279),IF($C$3="Current Exchange rate",IF(B.Premiums_Bkdn_DATA!H279=0,0,B.Premiums_Bkdn_DATA!H279/ECO!R20),IF($C$3="Constant Exchange rate",IF(B.Premiums_Bkdn_DATA!H279=0,0,B.Premiums_Bkdn_DATA!H279/ECO!R55))))</f>
        <v>89.942640284790969</v>
      </c>
      <c r="J291" s="74">
        <f>IF($C$3="National Currency",IF(B.Premiums_Bkdn_DATA!I279=0,0,B.Premiums_Bkdn_DATA!I279),IF($C$3="Current Exchange rate",IF(B.Premiums_Bkdn_DATA!I279=0,0,B.Premiums_Bkdn_DATA!I279/ECO!S20),IF($C$3="Constant Exchange rate",IF(B.Premiums_Bkdn_DATA!I279=0,0,B.Premiums_Bkdn_DATA!I279/ECO!S55))))</f>
        <v>88.510056700172328</v>
      </c>
      <c r="K291" s="74">
        <f>IF($C$3="National Currency",IF(B.Premiums_Bkdn_DATA!J279=0,0,B.Premiums_Bkdn_DATA!J279),IF($C$3="Current Exchange rate",IF(B.Premiums_Bkdn_DATA!J279=0,0,B.Premiums_Bkdn_DATA!J279/ECO!T20),IF($C$3="Constant Exchange rate",IF(B.Premiums_Bkdn_DATA!J279=0,0,B.Premiums_Bkdn_DATA!J279/ECO!T55))))</f>
        <v>91.715675266680705</v>
      </c>
      <c r="L291" s="74">
        <f>IF($C$3="National Currency",IF(B.Premiums_Bkdn_DATA!K279=0,0,B.Premiums_Bkdn_DATA!K279),IF($C$3="Current Exchange rate",IF(B.Premiums_Bkdn_DATA!K279=0,0,B.Premiums_Bkdn_DATA!K279/ECO!U20),IF($C$3="Constant Exchange rate",IF(B.Premiums_Bkdn_DATA!K279=0,0,B.Premiums_Bkdn_DATA!K279/ECO!U55))))</f>
        <v>96.125706261715521</v>
      </c>
      <c r="M291" s="74">
        <f>IF($C$3="National Currency",IF(B.Premiums_Bkdn_DATA!L279=0,0,B.Premiums_Bkdn_DATA!L279),IF($C$3="Current Exchange rate",IF(B.Premiums_Bkdn_DATA!L279=0,0,B.Premiums_Bkdn_DATA!L279/ECO!V20),IF($C$3="Constant Exchange rate",IF(B.Premiums_Bkdn_DATA!L279=0,0,B.Premiums_Bkdn_DATA!L279/ECO!V55))))</f>
        <v>97.242698609419506</v>
      </c>
      <c r="N291" s="74">
        <f>IF($C$3="National Currency",IF(B.Premiums_Bkdn_DATA!M279=0,0,B.Premiums_Bkdn_DATA!M279),IF($C$3="Current Exchange rate",IF(B.Premiums_Bkdn_DATA!M279=0,0,B.Premiums_Bkdn_DATA!M279/ECO!W20),IF($C$3="Constant Exchange rate",IF(B.Premiums_Bkdn_DATA!M279=0,0,B.Premiums_Bkdn_DATA!M279/ECO!W55))))</f>
        <v>90.970180130000003</v>
      </c>
      <c r="O291" s="74">
        <f>IF($C$3="National Currency",IF(B.Premiums_Bkdn_DATA!N279=0,0,B.Premiums_Bkdn_DATA!N279),IF($C$3="Current Exchange rate",IF(B.Premiums_Bkdn_DATA!N279=0,0,B.Premiums_Bkdn_DATA!N279/ECO!X20),IF($C$3="Constant Exchange rate",IF(B.Premiums_Bkdn_DATA!N279=0,0,B.Premiums_Bkdn_DATA!N279/ECO!X55))))</f>
        <v>93.859521175129004</v>
      </c>
      <c r="P291" s="220">
        <f>IF($C$3="National Currency",IF(B.Premiums_Bkdn_DATA!O279=0,0,B.Premiums_Bkdn_DATA!O279),IF($C$3="Current Exchange rate",IF(B.Premiums_Bkdn_DATA!O279=0,0,B.Premiums_Bkdn_DATA!O279/ECO!Y20),IF($C$3="Constant Exchange rate",IF(B.Premiums_Bkdn_DATA!O279=0,0,B.Premiums_Bkdn_DATA!O279/ECO!Y55))))</f>
        <v>77</v>
      </c>
      <c r="Q291" s="48">
        <f t="shared" si="43"/>
        <v>3.9642831016567497E-3</v>
      </c>
      <c r="R291" s="48">
        <f t="shared" si="44"/>
        <v>3.1761408419770376E-2</v>
      </c>
      <c r="S291" s="48">
        <f t="shared" si="45"/>
        <v>-0.18088714840229014</v>
      </c>
    </row>
    <row r="292" spans="3:19" ht="15" x14ac:dyDescent="0.25">
      <c r="C292" s="256"/>
      <c r="D292" s="257"/>
      <c r="E292" s="45" t="s">
        <v>11</v>
      </c>
      <c r="F292" s="74">
        <f>IF($C$3="National Currency",IF(B.Premiums_Bkdn_DATA!E280=0,0,B.Premiums_Bkdn_DATA!E280),IF($C$3="Current Exchange rate",IF(B.Premiums_Bkdn_DATA!E280=0,0,B.Premiums_Bkdn_DATA!E280/ECO!O21),IF($C$3="Constant Exchange rate",IF(B.Premiums_Bkdn_DATA!E280=0,0,B.Premiums_Bkdn_DATA!E280/ECO!O56))))</f>
        <v>3319</v>
      </c>
      <c r="G292" s="74">
        <f>IF($C$3="National Currency",IF(B.Premiums_Bkdn_DATA!F280=0,0,B.Premiums_Bkdn_DATA!F280),IF($C$3="Current Exchange rate",IF(B.Premiums_Bkdn_DATA!F280=0,0,B.Premiums_Bkdn_DATA!F280/ECO!P21),IF($C$3="Constant Exchange rate",IF(B.Premiums_Bkdn_DATA!F280=0,0,B.Premiums_Bkdn_DATA!F280/ECO!P56))))</f>
        <v>3574</v>
      </c>
      <c r="H292" s="74">
        <f>IF($C$3="National Currency",IF(B.Premiums_Bkdn_DATA!G280=0,0,B.Premiums_Bkdn_DATA!G280),IF($C$3="Current Exchange rate",IF(B.Premiums_Bkdn_DATA!G280=0,0,B.Premiums_Bkdn_DATA!G280/ECO!Q21),IF($C$3="Constant Exchange rate",IF(B.Premiums_Bkdn_DATA!G280=0,0,B.Premiums_Bkdn_DATA!G280/ECO!Q56))))</f>
        <v>3866</v>
      </c>
      <c r="I292" s="74">
        <f>IF($C$3="National Currency",IF(B.Premiums_Bkdn_DATA!H280=0,0,B.Premiums_Bkdn_DATA!H280),IF($C$3="Current Exchange rate",IF(B.Premiums_Bkdn_DATA!H280=0,0,B.Premiums_Bkdn_DATA!H280/ECO!R21),IF($C$3="Constant Exchange rate",IF(B.Premiums_Bkdn_DATA!H280=0,0,B.Premiums_Bkdn_DATA!H280/ECO!R56))))</f>
        <v>4128</v>
      </c>
      <c r="J292" s="74">
        <f>IF($C$3="National Currency",IF(B.Premiums_Bkdn_DATA!I280=0,0,B.Premiums_Bkdn_DATA!I280),IF($C$3="Current Exchange rate",IF(B.Premiums_Bkdn_DATA!I280=0,0,B.Premiums_Bkdn_DATA!I280/ECO!S21),IF($C$3="Constant Exchange rate",IF(B.Premiums_Bkdn_DATA!I280=0,0,B.Premiums_Bkdn_DATA!I280/ECO!S56))))</f>
        <v>4167</v>
      </c>
      <c r="K292" s="74">
        <f>IF($C$3="National Currency",IF(B.Premiums_Bkdn_DATA!J280=0,0,B.Premiums_Bkdn_DATA!J280),IF($C$3="Current Exchange rate",IF(B.Premiums_Bkdn_DATA!J280=0,0,B.Premiums_Bkdn_DATA!J280/ECO!T21),IF($C$3="Constant Exchange rate",IF(B.Premiums_Bkdn_DATA!J280=0,0,B.Premiums_Bkdn_DATA!J280/ECO!T56))))</f>
        <v>4058</v>
      </c>
      <c r="L292" s="74">
        <f>IF($C$3="National Currency",IF(B.Premiums_Bkdn_DATA!K280=0,0,B.Premiums_Bkdn_DATA!K280),IF($C$3="Current Exchange rate",IF(B.Premiums_Bkdn_DATA!K280=0,0,B.Premiums_Bkdn_DATA!K280/ECO!U21),IF($C$3="Constant Exchange rate",IF(B.Premiums_Bkdn_DATA!K280=0,0,B.Premiums_Bkdn_DATA!K280/ECO!U56))))</f>
        <v>4401</v>
      </c>
      <c r="M292" s="74">
        <f>IF($C$3="National Currency",IF(B.Premiums_Bkdn_DATA!L280=0,0,B.Premiums_Bkdn_DATA!L280),IF($C$3="Current Exchange rate",IF(B.Premiums_Bkdn_DATA!L280=0,0,B.Premiums_Bkdn_DATA!L280/ECO!V21),IF($C$3="Constant Exchange rate",IF(B.Premiums_Bkdn_DATA!L280=0,0,B.Premiums_Bkdn_DATA!L280/ECO!V56))))</f>
        <v>4622</v>
      </c>
      <c r="N292" s="74">
        <f>IF($C$3="National Currency",IF(B.Premiums_Bkdn_DATA!M280=0,0,B.Premiums_Bkdn_DATA!M280),IF($C$3="Current Exchange rate",IF(B.Premiums_Bkdn_DATA!M280=0,0,B.Premiums_Bkdn_DATA!M280/ECO!W21),IF($C$3="Constant Exchange rate",IF(B.Premiums_Bkdn_DATA!M280=0,0,B.Premiums_Bkdn_DATA!M280/ECO!W56))))</f>
        <v>4379</v>
      </c>
      <c r="O292" s="74">
        <f>IF($C$3="National Currency",IF(B.Premiums_Bkdn_DATA!N280=0,0,B.Premiums_Bkdn_DATA!N280),IF($C$3="Current Exchange rate",IF(B.Premiums_Bkdn_DATA!N280=0,0,B.Premiums_Bkdn_DATA!N280/ECO!X21),IF($C$3="Constant Exchange rate",IF(B.Premiums_Bkdn_DATA!N280=0,0,B.Premiums_Bkdn_DATA!N280/ECO!X56))))</f>
        <v>4570</v>
      </c>
      <c r="P292" s="220">
        <f>IF($C$3="National Currency",IF(B.Premiums_Bkdn_DATA!O280=0,0,B.Premiums_Bkdn_DATA!O280),IF($C$3="Current Exchange rate",IF(B.Premiums_Bkdn_DATA!O280=0,0,B.Premiums_Bkdn_DATA!O280/ECO!Y21),IF($C$3="Constant Exchange rate",IF(B.Premiums_Bkdn_DATA!O280=0,0,B.Premiums_Bkdn_DATA!O280/ECO!Y56))))</f>
        <v>0</v>
      </c>
      <c r="Q292" s="48">
        <f t="shared" si="43"/>
        <v>0.1930200958597256</v>
      </c>
      <c r="R292" s="48">
        <f t="shared" si="44"/>
        <v>4.3617264215574325E-2</v>
      </c>
      <c r="S292" s="48">
        <f t="shared" si="45"/>
        <v>0.3769207592648387</v>
      </c>
    </row>
    <row r="293" spans="3:19" ht="15" x14ac:dyDescent="0.25">
      <c r="C293" s="256"/>
      <c r="D293" s="257"/>
      <c r="E293" s="45" t="s">
        <v>12</v>
      </c>
      <c r="F293" s="74">
        <f>IF($C$3="National Currency",IF(B.Premiums_Bkdn_DATA!E281=0,0,B.Premiums_Bkdn_DATA!E281),IF($C$3="Current Exchange rate",IF(B.Premiums_Bkdn_DATA!E281=0,0,B.Premiums_Bkdn_DATA!E281/ECO!O22),IF($C$3="Constant Exchange rate",IF(B.Premiums_Bkdn_DATA!E281=0,0,B.Premiums_Bkdn_DATA!E281/ECO!O57))))</f>
        <v>92</v>
      </c>
      <c r="G293" s="74">
        <f>IF($C$3="National Currency",IF(B.Premiums_Bkdn_DATA!F281=0,0,B.Premiums_Bkdn_DATA!F281),IF($C$3="Current Exchange rate",IF(B.Premiums_Bkdn_DATA!F281=0,0,B.Premiums_Bkdn_DATA!F281/ECO!P22),IF($C$3="Constant Exchange rate",IF(B.Premiums_Bkdn_DATA!F281=0,0,B.Premiums_Bkdn_DATA!F281/ECO!P57))))</f>
        <v>95</v>
      </c>
      <c r="H293" s="74">
        <f>IF($C$3="National Currency",IF(B.Premiums_Bkdn_DATA!G281=0,0,B.Premiums_Bkdn_DATA!G281),IF($C$3="Current Exchange rate",IF(B.Premiums_Bkdn_DATA!G281=0,0,B.Premiums_Bkdn_DATA!G281/ECO!Q22),IF($C$3="Constant Exchange rate",IF(B.Premiums_Bkdn_DATA!G281=0,0,B.Premiums_Bkdn_DATA!G281/ECO!Q57))))</f>
        <v>102</v>
      </c>
      <c r="I293" s="74">
        <f>IF($C$3="National Currency",IF(B.Premiums_Bkdn_DATA!H281=0,0,B.Premiums_Bkdn_DATA!H281),IF($C$3="Current Exchange rate",IF(B.Premiums_Bkdn_DATA!H281=0,0,B.Premiums_Bkdn_DATA!H281/ECO!R22),IF($C$3="Constant Exchange rate",IF(B.Premiums_Bkdn_DATA!H281=0,0,B.Premiums_Bkdn_DATA!H281/ECO!R57))))</f>
        <v>92</v>
      </c>
      <c r="J293" s="74">
        <f>IF($C$3="National Currency",IF(B.Premiums_Bkdn_DATA!I281=0,0,B.Premiums_Bkdn_DATA!I281),IF($C$3="Current Exchange rate",IF(B.Premiums_Bkdn_DATA!I281=0,0,B.Premiums_Bkdn_DATA!I281/ECO!S22),IF($C$3="Constant Exchange rate",IF(B.Premiums_Bkdn_DATA!I281=0,0,B.Premiums_Bkdn_DATA!I281/ECO!S57))))</f>
        <v>104</v>
      </c>
      <c r="K293" s="74">
        <f>IF($C$3="National Currency",IF(B.Premiums_Bkdn_DATA!J281=0,0,B.Premiums_Bkdn_DATA!J281),IF($C$3="Current Exchange rate",IF(B.Premiums_Bkdn_DATA!J281=0,0,B.Premiums_Bkdn_DATA!J281/ECO!T22),IF($C$3="Constant Exchange rate",IF(B.Premiums_Bkdn_DATA!J281=0,0,B.Premiums_Bkdn_DATA!J281/ECO!T57))))</f>
        <v>120</v>
      </c>
      <c r="L293" s="74">
        <f>IF($C$3="National Currency",IF(B.Premiums_Bkdn_DATA!K281=0,0,B.Premiums_Bkdn_DATA!K281),IF($C$3="Current Exchange rate",IF(B.Premiums_Bkdn_DATA!K281=0,0,B.Premiums_Bkdn_DATA!K281/ECO!U22),IF($C$3="Constant Exchange rate",IF(B.Premiums_Bkdn_DATA!K281=0,0,B.Premiums_Bkdn_DATA!K281/ECO!U57))))</f>
        <v>114</v>
      </c>
      <c r="M293" s="74">
        <f>IF($C$3="National Currency",IF(B.Premiums_Bkdn_DATA!L281=0,0,B.Premiums_Bkdn_DATA!L281),IF($C$3="Current Exchange rate",IF(B.Premiums_Bkdn_DATA!L281=0,0,B.Premiums_Bkdn_DATA!L281/ECO!V22),IF($C$3="Constant Exchange rate",IF(B.Premiums_Bkdn_DATA!L281=0,0,B.Premiums_Bkdn_DATA!L281/ECO!V57))))</f>
        <v>111</v>
      </c>
      <c r="N293" s="74">
        <f>IF($C$3="National Currency",IF(B.Premiums_Bkdn_DATA!M281=0,0,B.Premiums_Bkdn_DATA!M281),IF($C$3="Current Exchange rate",IF(B.Premiums_Bkdn_DATA!M281=0,0,B.Premiums_Bkdn_DATA!M281/ECO!W22),IF($C$3="Constant Exchange rate",IF(B.Premiums_Bkdn_DATA!M281=0,0,B.Premiums_Bkdn_DATA!M281/ECO!W57))))</f>
        <v>102</v>
      </c>
      <c r="O293" s="74">
        <f>IF($C$3="National Currency",IF(B.Premiums_Bkdn_DATA!N281=0,0,B.Premiums_Bkdn_DATA!N281),IF($C$3="Current Exchange rate",IF(B.Premiums_Bkdn_DATA!N281=0,0,B.Premiums_Bkdn_DATA!N281/ECO!X22),IF($C$3="Constant Exchange rate",IF(B.Premiums_Bkdn_DATA!N281=0,0,B.Premiums_Bkdn_DATA!N281/ECO!X57))))</f>
        <v>76</v>
      </c>
      <c r="P293" s="220">
        <f>IF($C$3="National Currency",IF(B.Premiums_Bkdn_DATA!O281=0,0,B.Premiums_Bkdn_DATA!O281),IF($C$3="Current Exchange rate",IF(B.Premiums_Bkdn_DATA!O281=0,0,B.Premiums_Bkdn_DATA!O281/ECO!Y22),IF($C$3="Constant Exchange rate",IF(B.Premiums_Bkdn_DATA!O281=0,0,B.Premiums_Bkdn_DATA!O281/ECO!Y57))))</f>
        <v>0</v>
      </c>
      <c r="Q293" s="48">
        <f t="shared" si="43"/>
        <v>3.2099622068575812E-3</v>
      </c>
      <c r="R293" s="48">
        <f t="shared" si="44"/>
        <v>-0.25490196078431371</v>
      </c>
      <c r="S293" s="48">
        <f t="shared" si="45"/>
        <v>-0.17391304347826086</v>
      </c>
    </row>
    <row r="294" spans="3:19" ht="15" x14ac:dyDescent="0.25">
      <c r="C294" s="256"/>
      <c r="D294" s="257"/>
      <c r="E294" s="45" t="s">
        <v>13</v>
      </c>
      <c r="F294" s="74">
        <f>IF($C$3="National Currency",IF(B.Premiums_Bkdn_DATA!E282=0,0,B.Premiums_Bkdn_DATA!E282),IF($C$3="Current Exchange rate",IF(B.Premiums_Bkdn_DATA!E282=0,0,B.Premiums_Bkdn_DATA!E282/ECO!O23),IF($C$3="Constant Exchange rate",IF(B.Premiums_Bkdn_DATA!E282=0,0,B.Premiums_Bkdn_DATA!E282/ECO!O58))))</f>
        <v>19.717942021415514</v>
      </c>
      <c r="G294" s="74">
        <f>IF($C$3="National Currency",IF(B.Premiums_Bkdn_DATA!F282=0,0,B.Premiums_Bkdn_DATA!F282),IF($C$3="Current Exchange rate",IF(B.Premiums_Bkdn_DATA!F282=0,0,B.Premiums_Bkdn_DATA!F282/ECO!P23),IF($C$3="Constant Exchange rate",IF(B.Premiums_Bkdn_DATA!F282=0,0,B.Premiums_Bkdn_DATA!F282/ECO!P58))))</f>
        <v>24.549490728649776</v>
      </c>
      <c r="H294" s="74">
        <f>IF($C$3="National Currency",IF(B.Premiums_Bkdn_DATA!G282=0,0,B.Premiums_Bkdn_DATA!G282),IF($C$3="Current Exchange rate",IF(B.Premiums_Bkdn_DATA!G282=0,0,B.Premiums_Bkdn_DATA!G282/ECO!Q23),IF($C$3="Constant Exchange rate",IF(B.Premiums_Bkdn_DATA!G282=0,0,B.Premiums_Bkdn_DATA!G282/ECO!Q58))))</f>
        <v>25.724732306085137</v>
      </c>
      <c r="I294" s="74">
        <f>IF($C$3="National Currency",IF(B.Premiums_Bkdn_DATA!H282=0,0,B.Premiums_Bkdn_DATA!H282),IF($C$3="Current Exchange rate",IF(B.Premiums_Bkdn_DATA!H282=0,0,B.Premiums_Bkdn_DATA!H282/ECO!R23),IF($C$3="Constant Exchange rate",IF(B.Premiums_Bkdn_DATA!H282=0,0,B.Premiums_Bkdn_DATA!H282/ECO!R58))))</f>
        <v>29.381039435884041</v>
      </c>
      <c r="J294" s="74">
        <f>IF($C$3="National Currency",IF(B.Premiums_Bkdn_DATA!I282=0,0,B.Premiums_Bkdn_DATA!I282),IF($C$3="Current Exchange rate",IF(B.Premiums_Bkdn_DATA!I282=0,0,B.Premiums_Bkdn_DATA!I282/ECO!S23),IF($C$3="Constant Exchange rate",IF(B.Premiums_Bkdn_DATA!I282=0,0,B.Premiums_Bkdn_DATA!I282/ECO!S58))))</f>
        <v>32.776181770697306</v>
      </c>
      <c r="K294" s="74">
        <f>IF($C$3="National Currency",IF(B.Premiums_Bkdn_DATA!J282=0,0,B.Premiums_Bkdn_DATA!J282),IF($C$3="Current Exchange rate",IF(B.Premiums_Bkdn_DATA!J282=0,0,B.Premiums_Bkdn_DATA!J282/ECO!T23),IF($C$3="Constant Exchange rate",IF(B.Premiums_Bkdn_DATA!J282=0,0,B.Premiums_Bkdn_DATA!J282/ECO!T58))))</f>
        <v>28.20579785844868</v>
      </c>
      <c r="L294" s="74">
        <f>IF($C$3="National Currency",IF(B.Premiums_Bkdn_DATA!K282=0,0,B.Premiums_Bkdn_DATA!K282),IF($C$3="Current Exchange rate",IF(B.Premiums_Bkdn_DATA!K282=0,0,B.Premiums_Bkdn_DATA!K282/ECO!U23),IF($C$3="Constant Exchange rate",IF(B.Premiums_Bkdn_DATA!K282=0,0,B.Premiums_Bkdn_DATA!K282/ECO!U58))))</f>
        <v>35.387829720553668</v>
      </c>
      <c r="M294" s="74">
        <f>IF($C$3="National Currency",IF(B.Premiums_Bkdn_DATA!L282=0,0,B.Premiums_Bkdn_DATA!L282),IF($C$3="Current Exchange rate",IF(B.Premiums_Bkdn_DATA!L282=0,0,B.Premiums_Bkdn_DATA!L282/ECO!V23),IF($C$3="Constant Exchange rate",IF(B.Premiums_Bkdn_DATA!L282=0,0,B.Premiums_Bkdn_DATA!L282/ECO!V58))))</f>
        <v>37.346565682945936</v>
      </c>
      <c r="N294" s="74">
        <f>IF($C$3="National Currency",IF(B.Premiums_Bkdn_DATA!M282=0,0,B.Premiums_Bkdn_DATA!M282),IF($C$3="Current Exchange rate",IF(B.Premiums_Bkdn_DATA!M282=0,0,B.Premiums_Bkdn_DATA!M282/ECO!W23),IF($C$3="Constant Exchange rate",IF(B.Premiums_Bkdn_DATA!M282=0,0,B.Premiums_Bkdn_DATA!M282/ECO!W58))))</f>
        <v>41.394620005223295</v>
      </c>
      <c r="O294" s="74">
        <f>IF($C$3="National Currency",IF(B.Premiums_Bkdn_DATA!N282=0,0,B.Premiums_Bkdn_DATA!N282),IF($C$3="Current Exchange rate",IF(B.Premiums_Bkdn_DATA!N282=0,0,B.Premiums_Bkdn_DATA!N282/ECO!X23),IF($C$3="Constant Exchange rate",IF(B.Premiums_Bkdn_DATA!N282=0,0,B.Premiums_Bkdn_DATA!N282/ECO!X58))))</f>
        <v>41.00287281274484</v>
      </c>
      <c r="P294" s="220">
        <f>IF($C$3="National Currency",IF(B.Premiums_Bkdn_DATA!O282=0,0,B.Premiums_Bkdn_DATA!O282),IF($C$3="Current Exchange rate",IF(B.Premiums_Bkdn_DATA!O282=0,0,B.Premiums_Bkdn_DATA!O282/ECO!Y23),IF($C$3="Constant Exchange rate",IF(B.Premiums_Bkdn_DATA!O282=0,0,B.Premiums_Bkdn_DATA!O282/ECO!Y58))))</f>
        <v>0</v>
      </c>
      <c r="Q294" s="48">
        <f t="shared" si="43"/>
        <v>1.7318114750197256E-3</v>
      </c>
      <c r="R294" s="48">
        <f t="shared" si="44"/>
        <v>-9.4637223974763929E-3</v>
      </c>
      <c r="S294" s="48">
        <f t="shared" si="45"/>
        <v>1.0794701986754967</v>
      </c>
    </row>
    <row r="295" spans="3:19" ht="15" x14ac:dyDescent="0.25">
      <c r="C295" s="256"/>
      <c r="D295" s="257"/>
      <c r="E295" s="45" t="s">
        <v>14</v>
      </c>
      <c r="F295" s="74">
        <f>IF($C$3="National Currency",IF(B.Premiums_Bkdn_DATA!E283=0,0,B.Premiums_Bkdn_DATA!E283),IF($C$3="Current Exchange rate",IF(B.Premiums_Bkdn_DATA!E283=0,0,B.Premiums_Bkdn_DATA!E283/ECO!O24),IF($C$3="Constant Exchange rate",IF(B.Premiums_Bkdn_DATA!E283=0,0,B.Premiums_Bkdn_DATA!E283/ECO!O59))))</f>
        <v>50.14578183431577</v>
      </c>
      <c r="G295" s="74">
        <f>IF($C$3="National Currency",IF(B.Premiums_Bkdn_DATA!F283=0,0,B.Premiums_Bkdn_DATA!F283),IF($C$3="Current Exchange rate",IF(B.Premiums_Bkdn_DATA!F283=0,0,B.Premiums_Bkdn_DATA!F283/ECO!P24),IF($C$3="Constant Exchange rate",IF(B.Premiums_Bkdn_DATA!F283=0,0,B.Premiums_Bkdn_DATA!F283/ECO!P59))))</f>
        <v>60.990682639285033</v>
      </c>
      <c r="H295" s="74">
        <f>IF($C$3="National Currency",IF(B.Premiums_Bkdn_DATA!G283=0,0,B.Premiums_Bkdn_DATA!G283),IF($C$3="Current Exchange rate",IF(B.Premiums_Bkdn_DATA!G283=0,0,B.Premiums_Bkdn_DATA!G283/ECO!Q24),IF($C$3="Constant Exchange rate",IF(B.Premiums_Bkdn_DATA!G283=0,0,B.Premiums_Bkdn_DATA!G283/ECO!Q59))))</f>
        <v>75.540343538061734</v>
      </c>
      <c r="I295" s="74">
        <f>IF($C$3="National Currency",IF(B.Premiums_Bkdn_DATA!H283=0,0,B.Premiums_Bkdn_DATA!H283),IF($C$3="Current Exchange rate",IF(B.Premiums_Bkdn_DATA!H283=0,0,B.Premiums_Bkdn_DATA!H283/ECO!R24),IF($C$3="Constant Exchange rate",IF(B.Premiums_Bkdn_DATA!H283=0,0,B.Premiums_Bkdn_DATA!H283/ECO!R59))))</f>
        <v>71.093997591430565</v>
      </c>
      <c r="J295" s="74">
        <f>IF($C$3="National Currency",IF(B.Premiums_Bkdn_DATA!I283=0,0,B.Premiums_Bkdn_DATA!I283),IF($C$3="Current Exchange rate",IF(B.Premiums_Bkdn_DATA!I283=0,0,B.Premiums_Bkdn_DATA!I283/ECO!S24),IF($C$3="Constant Exchange rate",IF(B.Premiums_Bkdn_DATA!I283=0,0,B.Premiums_Bkdn_DATA!I283/ECO!S59))))</f>
        <v>51.242314761995303</v>
      </c>
      <c r="K295" s="74">
        <f>IF($C$3="National Currency",IF(B.Premiums_Bkdn_DATA!J283=0,0,B.Premiums_Bkdn_DATA!J283),IF($C$3="Current Exchange rate",IF(B.Premiums_Bkdn_DATA!J283=0,0,B.Premiums_Bkdn_DATA!J283/ECO!T24),IF($C$3="Constant Exchange rate",IF(B.Premiums_Bkdn_DATA!J283=0,0,B.Premiums_Bkdn_DATA!J283/ECO!T59))))</f>
        <v>87.459593078532038</v>
      </c>
      <c r="L295" s="74">
        <f>IF($C$3="National Currency",IF(B.Premiums_Bkdn_DATA!K283=0,0,B.Premiums_Bkdn_DATA!K283),IF($C$3="Current Exchange rate",IF(B.Premiums_Bkdn_DATA!K283=0,0,B.Premiums_Bkdn_DATA!K283/ECO!U24),IF($C$3="Constant Exchange rate",IF(B.Premiums_Bkdn_DATA!K283=0,0,B.Premiums_Bkdn_DATA!K283/ECO!U59))))</f>
        <v>35.640489319896048</v>
      </c>
      <c r="M295" s="74">
        <f>IF($C$3="National Currency",IF(B.Premiums_Bkdn_DATA!L283=0,0,B.Premiums_Bkdn_DATA!L283),IF($C$3="Current Exchange rate",IF(B.Premiums_Bkdn_DATA!L283=0,0,B.Premiums_Bkdn_DATA!L283/ECO!V24),IF($C$3="Constant Exchange rate",IF(B.Premiums_Bkdn_DATA!L283=0,0,B.Premiums_Bkdn_DATA!L283/ECO!V59))))</f>
        <v>55.425619572795839</v>
      </c>
      <c r="N295" s="74">
        <f>IF($C$3="National Currency",IF(B.Premiums_Bkdn_DATA!M283=0,0,B.Premiums_Bkdn_DATA!M283),IF($C$3="Current Exchange rate",IF(B.Premiums_Bkdn_DATA!M283=0,0,B.Premiums_Bkdn_DATA!M283/ECO!W24),IF($C$3="Constant Exchange rate",IF(B.Premiums_Bkdn_DATA!M283=0,0,B.Premiums_Bkdn_DATA!M283/ECO!W59))))</f>
        <v>60.429739494200412</v>
      </c>
      <c r="O295" s="74">
        <f>IF($C$3="National Currency",IF(B.Premiums_Bkdn_DATA!N283=0,0,B.Premiums_Bkdn_DATA!N283),IF($C$3="Current Exchange rate",IF(B.Premiums_Bkdn_DATA!N283=0,0,B.Premiums_Bkdn_DATA!N283/ECO!X24),IF($C$3="Constant Exchange rate",IF(B.Premiums_Bkdn_DATA!N283=0,0,B.Premiums_Bkdn_DATA!N283/ECO!X59))))</f>
        <v>59.656461938264556</v>
      </c>
      <c r="P295" s="220">
        <f>IF($C$3="National Currency",IF(B.Premiums_Bkdn_DATA!O283=0,0,B.Premiums_Bkdn_DATA!O283),IF($C$3="Current Exchange rate",IF(B.Premiums_Bkdn_DATA!O283=0,0,B.Premiums_Bkdn_DATA!O283/ECO!Y24),IF($C$3="Constant Exchange rate",IF(B.Premiums_Bkdn_DATA!O283=0,0,B.Premiums_Bkdn_DATA!O283/ECO!Y59))))</f>
        <v>0</v>
      </c>
      <c r="Q295" s="48">
        <f t="shared" si="43"/>
        <v>2.5196708975877237E-3</v>
      </c>
      <c r="R295" s="48">
        <f t="shared" si="44"/>
        <v>-1.2796307950493024E-2</v>
      </c>
      <c r="S295" s="48">
        <f t="shared" si="45"/>
        <v>0.18966062061555955</v>
      </c>
    </row>
    <row r="296" spans="3:19" ht="15" x14ac:dyDescent="0.25">
      <c r="C296" s="256"/>
      <c r="D296" s="257"/>
      <c r="E296" s="45" t="s">
        <v>15</v>
      </c>
      <c r="F296" s="74">
        <f>IF($C$3="National Currency",IF(B.Premiums_Bkdn_DATA!E284=0,0,B.Premiums_Bkdn_DATA!E284),IF($C$3="Current Exchange rate",IF(B.Premiums_Bkdn_DATA!E284=0,0,B.Premiums_Bkdn_DATA!E284/ECO!O25),IF($C$3="Constant Exchange rate",IF(B.Premiums_Bkdn_DATA!E284=0,0,B.Premiums_Bkdn_DATA!E284/ECO!O60))))</f>
        <v>315</v>
      </c>
      <c r="G296" s="74">
        <f>IF($C$3="National Currency",IF(B.Premiums_Bkdn_DATA!F284=0,0,B.Premiums_Bkdn_DATA!F284),IF($C$3="Current Exchange rate",IF(B.Premiums_Bkdn_DATA!F284=0,0,B.Premiums_Bkdn_DATA!F284/ECO!P25),IF($C$3="Constant Exchange rate",IF(B.Premiums_Bkdn_DATA!F284=0,0,B.Premiums_Bkdn_DATA!F284/ECO!P60))))</f>
        <v>281</v>
      </c>
      <c r="H296" s="74">
        <f>IF($C$3="National Currency",IF(B.Premiums_Bkdn_DATA!G284=0,0,B.Premiums_Bkdn_DATA!G284),IF($C$3="Current Exchange rate",IF(B.Premiums_Bkdn_DATA!G284=0,0,B.Premiums_Bkdn_DATA!G284/ECO!Q25),IF($C$3="Constant Exchange rate",IF(B.Premiums_Bkdn_DATA!G284=0,0,B.Premiums_Bkdn_DATA!G284/ECO!Q60))))</f>
        <v>272</v>
      </c>
      <c r="I296" s="74">
        <f>IF($C$3="National Currency",IF(B.Premiums_Bkdn_DATA!H284=0,0,B.Premiums_Bkdn_DATA!H284),IF($C$3="Current Exchange rate",IF(B.Premiums_Bkdn_DATA!H284=0,0,B.Premiums_Bkdn_DATA!H284/ECO!R25),IF($C$3="Constant Exchange rate",IF(B.Premiums_Bkdn_DATA!H284=0,0,B.Premiums_Bkdn_DATA!H284/ECO!R60))))</f>
        <v>280</v>
      </c>
      <c r="J296" s="74">
        <f>IF($C$3="National Currency",IF(B.Premiums_Bkdn_DATA!I284=0,0,B.Premiums_Bkdn_DATA!I284),IF($C$3="Current Exchange rate",IF(B.Premiums_Bkdn_DATA!I284=0,0,B.Premiums_Bkdn_DATA!I284/ECO!S25),IF($C$3="Constant Exchange rate",IF(B.Premiums_Bkdn_DATA!I284=0,0,B.Premiums_Bkdn_DATA!I284/ECO!S60))))</f>
        <v>265</v>
      </c>
      <c r="K296" s="74">
        <f>IF($C$3="National Currency",IF(B.Premiums_Bkdn_DATA!J284=0,0,B.Premiums_Bkdn_DATA!J284),IF($C$3="Current Exchange rate",IF(B.Premiums_Bkdn_DATA!J284=0,0,B.Premiums_Bkdn_DATA!J284/ECO!T25),IF($C$3="Constant Exchange rate",IF(B.Premiums_Bkdn_DATA!J284=0,0,B.Premiums_Bkdn_DATA!J284/ECO!T60))))</f>
        <v>249</v>
      </c>
      <c r="L296" s="74">
        <f>IF($C$3="National Currency",IF(B.Premiums_Bkdn_DATA!K284=0,0,B.Premiums_Bkdn_DATA!K284),IF($C$3="Current Exchange rate",IF(B.Premiums_Bkdn_DATA!K284=0,0,B.Premiums_Bkdn_DATA!K284/ECO!U25),IF($C$3="Constant Exchange rate",IF(B.Premiums_Bkdn_DATA!K284=0,0,B.Premiums_Bkdn_DATA!K284/ECO!U60))))</f>
        <v>243</v>
      </c>
      <c r="M296" s="74">
        <f>IF($C$3="National Currency",IF(B.Premiums_Bkdn_DATA!L284=0,0,B.Premiums_Bkdn_DATA!L284),IF($C$3="Current Exchange rate",IF(B.Premiums_Bkdn_DATA!L284=0,0,B.Premiums_Bkdn_DATA!L284/ECO!V25),IF($C$3="Constant Exchange rate",IF(B.Premiums_Bkdn_DATA!L284=0,0,B.Premiums_Bkdn_DATA!L284/ECO!V60))))</f>
        <v>198</v>
      </c>
      <c r="N296" s="74">
        <f>IF($C$3="National Currency",IF(B.Premiums_Bkdn_DATA!M284=0,0,B.Premiums_Bkdn_DATA!M284),IF($C$3="Current Exchange rate",IF(B.Premiums_Bkdn_DATA!M284=0,0,B.Premiums_Bkdn_DATA!M284/ECO!W25),IF($C$3="Constant Exchange rate",IF(B.Premiums_Bkdn_DATA!M284=0,0,B.Premiums_Bkdn_DATA!M284/ECO!W60))))</f>
        <v>167</v>
      </c>
      <c r="O296" s="74">
        <f>IF($C$3="National Currency",IF(B.Premiums_Bkdn_DATA!N284=0,0,B.Premiums_Bkdn_DATA!N284),IF($C$3="Current Exchange rate",IF(B.Premiums_Bkdn_DATA!N284=0,0,B.Premiums_Bkdn_DATA!N284/ECO!X25),IF($C$3="Constant Exchange rate",IF(B.Premiums_Bkdn_DATA!N284=0,0,B.Premiums_Bkdn_DATA!N284/ECO!X60))))</f>
        <v>167</v>
      </c>
      <c r="P296" s="220">
        <f>IF($C$3="National Currency",IF(B.Premiums_Bkdn_DATA!O284=0,0,B.Premiums_Bkdn_DATA!O284),IF($C$3="Current Exchange rate",IF(B.Premiums_Bkdn_DATA!O284=0,0,B.Premiums_Bkdn_DATA!O284/ECO!Y25),IF($C$3="Constant Exchange rate",IF(B.Premiums_Bkdn_DATA!O284=0,0,B.Premiums_Bkdn_DATA!O284/ECO!Y60))))</f>
        <v>0</v>
      </c>
      <c r="Q296" s="48">
        <f t="shared" si="43"/>
        <v>7.0534695861212641E-3</v>
      </c>
      <c r="R296" s="48">
        <f t="shared" si="44"/>
        <v>0</v>
      </c>
      <c r="S296" s="48">
        <f t="shared" si="45"/>
        <v>-0.46984126984126984</v>
      </c>
    </row>
    <row r="297" spans="3:19" ht="15" x14ac:dyDescent="0.25">
      <c r="C297" s="256"/>
      <c r="D297" s="257"/>
      <c r="E297" s="45" t="s">
        <v>16</v>
      </c>
      <c r="F297" s="74">
        <f>IF($C$3="National Currency",IF(B.Premiums_Bkdn_DATA!E285=0,0,B.Premiums_Bkdn_DATA!E285),IF($C$3="Current Exchange rate",IF(B.Premiums_Bkdn_DATA!E285=0,0,B.Premiums_Bkdn_DATA!E285/ECO!O26),IF($C$3="Constant Exchange rate",IF(B.Premiums_Bkdn_DATA!E285=0,0,B.Premiums_Bkdn_DATA!E285/ECO!O61))))</f>
        <v>0</v>
      </c>
      <c r="G297" s="74">
        <f>IF($C$3="National Currency",IF(B.Premiums_Bkdn_DATA!F285=0,0,B.Premiums_Bkdn_DATA!F285),IF($C$3="Current Exchange rate",IF(B.Premiums_Bkdn_DATA!F285=0,0,B.Premiums_Bkdn_DATA!F285/ECO!P26),IF($C$3="Constant Exchange rate",IF(B.Premiums_Bkdn_DATA!F285=0,0,B.Premiums_Bkdn_DATA!F285/ECO!P61))))</f>
        <v>0</v>
      </c>
      <c r="H297" s="74">
        <f>IF($C$3="National Currency",IF(B.Premiums_Bkdn_DATA!G285=0,0,B.Premiums_Bkdn_DATA!G285),IF($C$3="Current Exchange rate",IF(B.Premiums_Bkdn_DATA!G285=0,0,B.Premiums_Bkdn_DATA!G285/ECO!Q26),IF($C$3="Constant Exchange rate",IF(B.Premiums_Bkdn_DATA!G285=0,0,B.Premiums_Bkdn_DATA!G285/ECO!Q61))))</f>
        <v>0</v>
      </c>
      <c r="I297" s="74">
        <f>IF($C$3="National Currency",IF(B.Premiums_Bkdn_DATA!H285=0,0,B.Premiums_Bkdn_DATA!H285),IF($C$3="Current Exchange rate",IF(B.Premiums_Bkdn_DATA!H285=0,0,B.Premiums_Bkdn_DATA!H285/ECO!R26),IF($C$3="Constant Exchange rate",IF(B.Premiums_Bkdn_DATA!H285=0,0,B.Premiums_Bkdn_DATA!H285/ECO!R61))))</f>
        <v>0</v>
      </c>
      <c r="J297" s="74">
        <f>IF($C$3="National Currency",IF(B.Premiums_Bkdn_DATA!I285=0,0,B.Premiums_Bkdn_DATA!I285),IF($C$3="Current Exchange rate",IF(B.Premiums_Bkdn_DATA!I285=0,0,B.Premiums_Bkdn_DATA!I285/ECO!S26),IF($C$3="Constant Exchange rate",IF(B.Premiums_Bkdn_DATA!I285=0,0,B.Premiums_Bkdn_DATA!I285/ECO!S61))))</f>
        <v>10.189511941848389</v>
      </c>
      <c r="K297" s="74">
        <f>IF($C$3="National Currency",IF(B.Premiums_Bkdn_DATA!J285=0,0,B.Premiums_Bkdn_DATA!J285),IF($C$3="Current Exchange rate",IF(B.Premiums_Bkdn_DATA!J285=0,0,B.Premiums_Bkdn_DATA!J285/ECO!T26),IF($C$3="Constant Exchange rate",IF(B.Premiums_Bkdn_DATA!J285=0,0,B.Premiums_Bkdn_DATA!J285/ECO!T61))))</f>
        <v>3.0438733125649011</v>
      </c>
      <c r="L297" s="74">
        <f>IF($C$3="National Currency",IF(B.Premiums_Bkdn_DATA!K285=0,0,B.Premiums_Bkdn_DATA!K285),IF($C$3="Current Exchange rate",IF(B.Premiums_Bkdn_DATA!K285=0,0,B.Premiums_Bkdn_DATA!K285/ECO!U26),IF($C$3="Constant Exchange rate",IF(B.Premiums_Bkdn_DATA!K285=0,0,B.Premiums_Bkdn_DATA!K285/ECO!U61))))</f>
        <v>2.1612149532710281</v>
      </c>
      <c r="M297" s="74">
        <f>IF($C$3="National Currency",IF(B.Premiums_Bkdn_DATA!L285=0,0,B.Premiums_Bkdn_DATA!L285),IF($C$3="Current Exchange rate",IF(B.Premiums_Bkdn_DATA!L285=0,0,B.Premiums_Bkdn_DATA!L285/ECO!V26),IF($C$3="Constant Exchange rate",IF(B.Premiums_Bkdn_DATA!L285=0,0,B.Premiums_Bkdn_DATA!L285/ECO!V61))))</f>
        <v>6.2889408099688469</v>
      </c>
      <c r="N297" s="74">
        <f>IF($C$3="National Currency",IF(B.Premiums_Bkdn_DATA!M285=0,0,B.Premiums_Bkdn_DATA!M285),IF($C$3="Current Exchange rate",IF(B.Premiums_Bkdn_DATA!M285=0,0,B.Premiums_Bkdn_DATA!M285/ECO!W26),IF($C$3="Constant Exchange rate",IF(B.Premiums_Bkdn_DATA!M285=0,0,B.Premiums_Bkdn_DATA!M285/ECO!W61))))</f>
        <v>6.8081516095534784</v>
      </c>
      <c r="O297" s="74">
        <f>IF($C$3="National Currency",IF(B.Premiums_Bkdn_DATA!N285=0,0,B.Premiums_Bkdn_DATA!N285),IF($C$3="Current Exchange rate",IF(B.Premiums_Bkdn_DATA!N285=0,0,B.Premiums_Bkdn_DATA!N285/ECO!X26),IF($C$3="Constant Exchange rate",IF(B.Premiums_Bkdn_DATA!N285=0,0,B.Premiums_Bkdn_DATA!N285/ECO!X61))))</f>
        <v>6.7302699896157838</v>
      </c>
      <c r="P297" s="220">
        <f>IF($C$3="National Currency",IF(B.Premiums_Bkdn_DATA!O285=0,0,B.Premiums_Bkdn_DATA!O285),IF($C$3="Current Exchange rate",IF(B.Premiums_Bkdn_DATA!O285=0,0,B.Premiums_Bkdn_DATA!O285/ECO!Y26),IF($C$3="Constant Exchange rate",IF(B.Premiums_Bkdn_DATA!O285=0,0,B.Premiums_Bkdn_DATA!O285/ECO!Y61))))</f>
        <v>0</v>
      </c>
      <c r="Q297" s="48">
        <f t="shared" si="43"/>
        <v>2.842620040607162E-4</v>
      </c>
      <c r="R297" s="48">
        <f t="shared" si="44"/>
        <v>-1.1439466158245981E-2</v>
      </c>
      <c r="S297" s="48" t="str">
        <f t="shared" si="45"/>
        <v>-</v>
      </c>
    </row>
    <row r="298" spans="3:19" ht="15" x14ac:dyDescent="0.25">
      <c r="C298" s="256"/>
      <c r="D298" s="257"/>
      <c r="E298" s="45" t="s">
        <v>17</v>
      </c>
      <c r="F298" s="74">
        <f>IF($C$3="National Currency",IF(B.Premiums_Bkdn_DATA!E286=0,0,B.Premiums_Bkdn_DATA!E286),IF($C$3="Current Exchange rate",IF(B.Premiums_Bkdn_DATA!E286=0,0,B.Premiums_Bkdn_DATA!E286/ECO!O27),IF($C$3="Constant Exchange rate",IF(B.Premiums_Bkdn_DATA!E286=0,0,B.Premiums_Bkdn_DATA!E286/ECO!O62))))</f>
        <v>1350.5680000000002</v>
      </c>
      <c r="G298" s="74">
        <f>IF($C$3="National Currency",IF(B.Premiums_Bkdn_DATA!F286=0,0,B.Premiums_Bkdn_DATA!F286),IF($C$3="Current Exchange rate",IF(B.Premiums_Bkdn_DATA!F286=0,0,B.Premiums_Bkdn_DATA!F286/ECO!P27),IF($C$3="Constant Exchange rate",IF(B.Premiums_Bkdn_DATA!F286=0,0,B.Premiums_Bkdn_DATA!F286/ECO!P62))))</f>
        <v>1503.8209999999981</v>
      </c>
      <c r="H298" s="74">
        <f>IF($C$3="National Currency",IF(B.Premiums_Bkdn_DATA!G286=0,0,B.Premiums_Bkdn_DATA!G286),IF($C$3="Current Exchange rate",IF(B.Premiums_Bkdn_DATA!G286=0,0,B.Premiums_Bkdn_DATA!G286/ECO!Q27),IF($C$3="Constant Exchange rate",IF(B.Premiums_Bkdn_DATA!G286=0,0,B.Premiums_Bkdn_DATA!G286/ECO!Q62))))</f>
        <v>1619.1910000000003</v>
      </c>
      <c r="I298" s="74">
        <f>IF($C$3="National Currency",IF(B.Premiums_Bkdn_DATA!H286=0,0,B.Premiums_Bkdn_DATA!H286),IF($C$3="Current Exchange rate",IF(B.Premiums_Bkdn_DATA!H286=0,0,B.Premiums_Bkdn_DATA!H286/ECO!R27),IF($C$3="Constant Exchange rate",IF(B.Premiums_Bkdn_DATA!H286=0,0,B.Premiums_Bkdn_DATA!H286/ECO!R62))))</f>
        <v>1801.3239999999992</v>
      </c>
      <c r="J298" s="74">
        <f>IF($C$3="National Currency",IF(B.Premiums_Bkdn_DATA!I286=0,0,B.Premiums_Bkdn_DATA!I286),IF($C$3="Current Exchange rate",IF(B.Premiums_Bkdn_DATA!I286=0,0,B.Premiums_Bkdn_DATA!I286/ECO!S27),IF($C$3="Constant Exchange rate",IF(B.Premiums_Bkdn_DATA!I286=0,0,B.Premiums_Bkdn_DATA!I286/ECO!S62))))</f>
        <v>1911.3559999999998</v>
      </c>
      <c r="K298" s="74">
        <f>IF($C$3="National Currency",IF(B.Premiums_Bkdn_DATA!J286=0,0,B.Premiums_Bkdn_DATA!J286),IF($C$3="Current Exchange rate",IF(B.Premiums_Bkdn_DATA!J286=0,0,B.Premiums_Bkdn_DATA!J286/ECO!T27),IF($C$3="Constant Exchange rate",IF(B.Premiums_Bkdn_DATA!J286=0,0,B.Premiums_Bkdn_DATA!J286/ECO!T62))))</f>
        <v>1858.4889999999982</v>
      </c>
      <c r="L298" s="74">
        <f>IF($C$3="National Currency",IF(B.Premiums_Bkdn_DATA!K286=0,0,B.Premiums_Bkdn_DATA!K286),IF($C$3="Current Exchange rate",IF(B.Premiums_Bkdn_DATA!K286=0,0,B.Premiums_Bkdn_DATA!K286/ECO!U27),IF($C$3="Constant Exchange rate",IF(B.Premiums_Bkdn_DATA!K286=0,0,B.Premiums_Bkdn_DATA!K286/ECO!U62))))</f>
        <v>1731.8619999999987</v>
      </c>
      <c r="M298" s="74">
        <f>IF($C$3="National Currency",IF(B.Premiums_Bkdn_DATA!L286=0,0,B.Premiums_Bkdn_DATA!L286),IF($C$3="Current Exchange rate",IF(B.Premiums_Bkdn_DATA!L286=0,0,B.Premiums_Bkdn_DATA!L286/ECO!V27),IF($C$3="Constant Exchange rate",IF(B.Premiums_Bkdn_DATA!L286=0,0,B.Premiums_Bkdn_DATA!L286/ECO!V62))))</f>
        <v>1669.1990000000014</v>
      </c>
      <c r="N298" s="74">
        <f>IF($C$3="National Currency",IF(B.Premiums_Bkdn_DATA!M286=0,0,B.Premiums_Bkdn_DATA!M286),IF($C$3="Current Exchange rate",IF(B.Premiums_Bkdn_DATA!M286=0,0,B.Premiums_Bkdn_DATA!M286/ECO!W27),IF($C$3="Constant Exchange rate",IF(B.Premiums_Bkdn_DATA!M286=0,0,B.Premiums_Bkdn_DATA!M286/ECO!W62))))</f>
        <v>1439.1979999999996</v>
      </c>
      <c r="O298" s="74">
        <f>IF($C$3="National Currency",IF(B.Premiums_Bkdn_DATA!N286=0,0,B.Premiums_Bkdn_DATA!N286),IF($C$3="Current Exchange rate",IF(B.Premiums_Bkdn_DATA!N286=0,0,B.Premiums_Bkdn_DATA!N286/ECO!X27),IF($C$3="Constant Exchange rate",IF(B.Premiums_Bkdn_DATA!N286=0,0,B.Premiums_Bkdn_DATA!N286/ECO!X62))))</f>
        <v>1458.03</v>
      </c>
      <c r="P298" s="220">
        <f>IF($C$3="National Currency",IF(B.Premiums_Bkdn_DATA!O286=0,0,B.Premiums_Bkdn_DATA!O286),IF($C$3="Current Exchange rate",IF(B.Premiums_Bkdn_DATA!O286=0,0,B.Premiums_Bkdn_DATA!O286/ECO!Y27),IF($C$3="Constant Exchange rate",IF(B.Premiums_Bkdn_DATA!O286=0,0,B.Premiums_Bkdn_DATA!O286/ECO!Y62))))</f>
        <v>1548</v>
      </c>
      <c r="Q298" s="48">
        <f t="shared" si="43"/>
        <v>6.1581857848217882E-2</v>
      </c>
      <c r="R298" s="48">
        <f t="shared" si="44"/>
        <v>1.3085065432275611E-2</v>
      </c>
      <c r="S298" s="48">
        <f t="shared" si="45"/>
        <v>7.9568003980547308E-2</v>
      </c>
    </row>
    <row r="299" spans="3:19" ht="15" x14ac:dyDescent="0.25">
      <c r="C299" s="256"/>
      <c r="D299" s="257"/>
      <c r="E299" s="45" t="s">
        <v>18</v>
      </c>
      <c r="F299" s="74">
        <f>IF($C$3="National Currency",IF(B.Premiums_Bkdn_DATA!E287=0,0,B.Premiums_Bkdn_DATA!E287),IF($C$3="Current Exchange rate",IF(B.Premiums_Bkdn_DATA!E287=0,0,B.Premiums_Bkdn_DATA!E287/ECO!O28),IF($C$3="Constant Exchange rate",IF(B.Premiums_Bkdn_DATA!E287=0,0,B.Premiums_Bkdn_DATA!E287/ECO!O63))))</f>
        <v>0</v>
      </c>
      <c r="G299" s="74">
        <f>IF($C$3="National Currency",IF(B.Premiums_Bkdn_DATA!F287=0,0,B.Premiums_Bkdn_DATA!F287),IF($C$3="Current Exchange rate",IF(B.Premiums_Bkdn_DATA!F287=0,0,B.Premiums_Bkdn_DATA!F287/ECO!P28),IF($C$3="Constant Exchange rate",IF(B.Premiums_Bkdn_DATA!F287=0,0,B.Premiums_Bkdn_DATA!F287/ECO!P63))))</f>
        <v>149.70059880239523</v>
      </c>
      <c r="H299" s="74">
        <f>IF($C$3="National Currency",IF(B.Premiums_Bkdn_DATA!G287=0,0,B.Premiums_Bkdn_DATA!G287),IF($C$3="Current Exchange rate",IF(B.Premiums_Bkdn_DATA!G287=0,0,B.Premiums_Bkdn_DATA!G287/ECO!Q28),IF($C$3="Constant Exchange rate",IF(B.Premiums_Bkdn_DATA!G287=0,0,B.Premiums_Bkdn_DATA!G287/ECO!Q63))))</f>
        <v>182.96739853626082</v>
      </c>
      <c r="I299" s="74">
        <f>IF($C$3="National Currency",IF(B.Premiums_Bkdn_DATA!H287=0,0,B.Premiums_Bkdn_DATA!H287),IF($C$3="Current Exchange rate",IF(B.Premiums_Bkdn_DATA!H287=0,0,B.Premiums_Bkdn_DATA!H287/ECO!R28),IF($C$3="Constant Exchange rate",IF(B.Premiums_Bkdn_DATA!H287=0,0,B.Premiums_Bkdn_DATA!H287/ECO!R63))))</f>
        <v>236.36061210911512</v>
      </c>
      <c r="J299" s="74">
        <f>IF($C$3="National Currency",IF(B.Premiums_Bkdn_DATA!I287=0,0,B.Premiums_Bkdn_DATA!I287),IF($C$3="Current Exchange rate",IF(B.Premiums_Bkdn_DATA!I287=0,0,B.Premiums_Bkdn_DATA!I287/ECO!S28),IF($C$3="Constant Exchange rate",IF(B.Premiums_Bkdn_DATA!I287=0,0,B.Premiums_Bkdn_DATA!I287/ECO!S63))))</f>
        <v>309.96340652029278</v>
      </c>
      <c r="K299" s="74">
        <f>IF($C$3="National Currency",IF(B.Premiums_Bkdn_DATA!J287=0,0,B.Premiums_Bkdn_DATA!J287),IF($C$3="Current Exchange rate",IF(B.Premiums_Bkdn_DATA!J287=0,0,B.Premiums_Bkdn_DATA!J287/ECO!T28),IF($C$3="Constant Exchange rate",IF(B.Premiums_Bkdn_DATA!J287=0,0,B.Premiums_Bkdn_DATA!J287/ECO!T63))))</f>
        <v>441.61676646706587</v>
      </c>
      <c r="L299" s="74">
        <f>IF($C$3="National Currency",IF(B.Premiums_Bkdn_DATA!K287=0,0,B.Premiums_Bkdn_DATA!K287),IF($C$3="Current Exchange rate",IF(B.Premiums_Bkdn_DATA!K287=0,0,B.Premiums_Bkdn_DATA!K287/ECO!U28),IF($C$3="Constant Exchange rate",IF(B.Premiums_Bkdn_DATA!K287=0,0,B.Premiums_Bkdn_DATA!K287/ECO!U63))))</f>
        <v>467.39853626081174</v>
      </c>
      <c r="M299" s="74">
        <f>IF($C$3="National Currency",IF(B.Premiums_Bkdn_DATA!L287=0,0,B.Premiums_Bkdn_DATA!L287),IF($C$3="Current Exchange rate",IF(B.Premiums_Bkdn_DATA!L287=0,0,B.Premiums_Bkdn_DATA!L287/ECO!V28),IF($C$3="Constant Exchange rate",IF(B.Premiums_Bkdn_DATA!L287=0,0,B.Premiums_Bkdn_DATA!L287/ECO!V63))))</f>
        <v>405.35595475715235</v>
      </c>
      <c r="N299" s="74">
        <f>IF($C$3="National Currency",IF(B.Premiums_Bkdn_DATA!M287=0,0,B.Premiums_Bkdn_DATA!M287),IF($C$3="Current Exchange rate",IF(B.Premiums_Bkdn_DATA!M287=0,0,B.Premiums_Bkdn_DATA!M287/ECO!W28),IF($C$3="Constant Exchange rate",IF(B.Premiums_Bkdn_DATA!M287=0,0,B.Premiums_Bkdn_DATA!M287/ECO!W63))))</f>
        <v>0</v>
      </c>
      <c r="O299" s="74">
        <f>IF($C$3="National Currency",IF(B.Premiums_Bkdn_DATA!N287=0,0,B.Premiums_Bkdn_DATA!N287),IF($C$3="Current Exchange rate",IF(B.Premiums_Bkdn_DATA!N287=0,0,B.Premiums_Bkdn_DATA!N287/ECO!X28),IF($C$3="Constant Exchange rate",IF(B.Premiums_Bkdn_DATA!N287=0,0,B.Premiums_Bkdn_DATA!N287/ECO!X63))))</f>
        <v>0</v>
      </c>
      <c r="P299" s="220">
        <f>IF($C$3="National Currency",IF(B.Premiums_Bkdn_DATA!O287=0,0,B.Premiums_Bkdn_DATA!O287),IF($C$3="Current Exchange rate",IF(B.Premiums_Bkdn_DATA!O287=0,0,B.Premiums_Bkdn_DATA!O287/ECO!Y28),IF($C$3="Constant Exchange rate",IF(B.Premiums_Bkdn_DATA!O287=0,0,B.Premiums_Bkdn_DATA!O287/ECO!Y63))))</f>
        <v>0</v>
      </c>
      <c r="Q299" s="48">
        <f t="shared" si="43"/>
        <v>0</v>
      </c>
      <c r="R299" s="48" t="str">
        <f t="shared" si="44"/>
        <v>-</v>
      </c>
      <c r="S299" s="48" t="str">
        <f t="shared" si="45"/>
        <v>-</v>
      </c>
    </row>
    <row r="300" spans="3:19" ht="15" x14ac:dyDescent="0.25">
      <c r="C300" s="256"/>
      <c r="D300" s="257"/>
      <c r="E300" s="45" t="s">
        <v>19</v>
      </c>
      <c r="F300" s="74">
        <f>IF($C$3="National Currency",IF(B.Premiums_Bkdn_DATA!E288=0,0,B.Premiums_Bkdn_DATA!E288),IF($C$3="Current Exchange rate",IF(B.Premiums_Bkdn_DATA!E288=0,0,B.Premiums_Bkdn_DATA!E288/ECO!O29),IF($C$3="Constant Exchange rate",IF(B.Premiums_Bkdn_DATA!E288=0,0,B.Premiums_Bkdn_DATA!E288/ECO!O64))))</f>
        <v>0</v>
      </c>
      <c r="G300" s="74">
        <f>IF($C$3="National Currency",IF(B.Premiums_Bkdn_DATA!F288=0,0,B.Premiums_Bkdn_DATA!F288),IF($C$3="Current Exchange rate",IF(B.Premiums_Bkdn_DATA!F288=0,0,B.Premiums_Bkdn_DATA!F288/ECO!P29),IF($C$3="Constant Exchange rate",IF(B.Premiums_Bkdn_DATA!F288=0,0,B.Premiums_Bkdn_DATA!F288/ECO!P64))))</f>
        <v>0</v>
      </c>
      <c r="H300" s="74">
        <f>IF($C$3="National Currency",IF(B.Premiums_Bkdn_DATA!G288=0,0,B.Premiums_Bkdn_DATA!G288),IF($C$3="Current Exchange rate",IF(B.Premiums_Bkdn_DATA!G288=0,0,B.Premiums_Bkdn_DATA!G288/ECO!Q29),IF($C$3="Constant Exchange rate",IF(B.Premiums_Bkdn_DATA!G288=0,0,B.Premiums_Bkdn_DATA!G288/ECO!Q64))))</f>
        <v>0</v>
      </c>
      <c r="I300" s="74">
        <f>IF($C$3="National Currency",IF(B.Premiums_Bkdn_DATA!H288=0,0,B.Premiums_Bkdn_DATA!H288),IF($C$3="Current Exchange rate",IF(B.Premiums_Bkdn_DATA!H288=0,0,B.Premiums_Bkdn_DATA!H288/ECO!R29),IF($C$3="Constant Exchange rate",IF(B.Premiums_Bkdn_DATA!H288=0,0,B.Premiums_Bkdn_DATA!H288/ECO!R64))))</f>
        <v>0</v>
      </c>
      <c r="J300" s="74">
        <f>IF($C$3="National Currency",IF(B.Premiums_Bkdn_DATA!I288=0,0,B.Premiums_Bkdn_DATA!I288),IF($C$3="Current Exchange rate",IF(B.Premiums_Bkdn_DATA!I288=0,0,B.Premiums_Bkdn_DATA!I288/ECO!S29),IF($C$3="Constant Exchange rate",IF(B.Premiums_Bkdn_DATA!I288=0,0,B.Premiums_Bkdn_DATA!I288/ECO!S64))))</f>
        <v>0</v>
      </c>
      <c r="K300" s="74">
        <f>IF($C$3="National Currency",IF(B.Premiums_Bkdn_DATA!J288=0,0,B.Premiums_Bkdn_DATA!J288),IF($C$3="Current Exchange rate",IF(B.Premiums_Bkdn_DATA!J288=0,0,B.Premiums_Bkdn_DATA!J288/ECO!T29),IF($C$3="Constant Exchange rate",IF(B.Premiums_Bkdn_DATA!J288=0,0,B.Premiums_Bkdn_DATA!J288/ECO!T64))))</f>
        <v>0</v>
      </c>
      <c r="L300" s="74">
        <f>IF($C$3="National Currency",IF(B.Premiums_Bkdn_DATA!K288=0,0,B.Premiums_Bkdn_DATA!K288),IF($C$3="Current Exchange rate",IF(B.Premiums_Bkdn_DATA!K288=0,0,B.Premiums_Bkdn_DATA!K288/ECO!U29),IF($C$3="Constant Exchange rate",IF(B.Premiums_Bkdn_DATA!K288=0,0,B.Premiums_Bkdn_DATA!K288/ECO!U64))))</f>
        <v>150</v>
      </c>
      <c r="M300" s="74">
        <f>IF($C$3="National Currency",IF(B.Premiums_Bkdn_DATA!L288=0,0,B.Premiums_Bkdn_DATA!L288),IF($C$3="Current Exchange rate",IF(B.Premiums_Bkdn_DATA!L288=0,0,B.Premiums_Bkdn_DATA!L288/ECO!V29),IF($C$3="Constant Exchange rate",IF(B.Premiums_Bkdn_DATA!L288=0,0,B.Premiums_Bkdn_DATA!L288/ECO!V64))))</f>
        <v>134</v>
      </c>
      <c r="N300" s="74">
        <f>IF($C$3="National Currency",IF(B.Premiums_Bkdn_DATA!M288=0,0,B.Premiums_Bkdn_DATA!M288),IF($C$3="Current Exchange rate",IF(B.Premiums_Bkdn_DATA!M288=0,0,B.Premiums_Bkdn_DATA!M288/ECO!W29),IF($C$3="Constant Exchange rate",IF(B.Premiums_Bkdn_DATA!M288=0,0,B.Premiums_Bkdn_DATA!M288/ECO!W64))))</f>
        <v>136</v>
      </c>
      <c r="O300" s="74">
        <f>IF($C$3="National Currency",IF(B.Premiums_Bkdn_DATA!N288=0,0,B.Premiums_Bkdn_DATA!N288),IF($C$3="Current Exchange rate",IF(B.Premiums_Bkdn_DATA!N288=0,0,B.Premiums_Bkdn_DATA!N288/ECO!X29),IF($C$3="Constant Exchange rate",IF(B.Premiums_Bkdn_DATA!N288=0,0,B.Premiums_Bkdn_DATA!N288/ECO!X64))))</f>
        <v>136</v>
      </c>
      <c r="P300" s="220">
        <f>IF($C$3="National Currency",IF(B.Premiums_Bkdn_DATA!O288=0,0,B.Premiums_Bkdn_DATA!O288),IF($C$3="Current Exchange rate",IF(B.Premiums_Bkdn_DATA!O288=0,0,B.Premiums_Bkdn_DATA!O288/ECO!Y29),IF($C$3="Constant Exchange rate",IF(B.Premiums_Bkdn_DATA!O288=0,0,B.Premiums_Bkdn_DATA!O288/ECO!Y64))))</f>
        <v>0</v>
      </c>
      <c r="Q300" s="48">
        <f t="shared" si="43"/>
        <v>5.7441428964819874E-3</v>
      </c>
      <c r="R300" s="48">
        <f t="shared" si="44"/>
        <v>0</v>
      </c>
      <c r="S300" s="48" t="str">
        <f t="shared" si="45"/>
        <v>-</v>
      </c>
    </row>
    <row r="301" spans="3:19" ht="15" x14ac:dyDescent="0.25">
      <c r="C301" s="256"/>
      <c r="D301" s="257"/>
      <c r="E301" s="45" t="s">
        <v>20</v>
      </c>
      <c r="F301" s="74">
        <f>IF($C$3="National Currency",IF(B.Premiums_Bkdn_DATA!E289=0,0,B.Premiums_Bkdn_DATA!E289),IF($C$3="Current Exchange rate",IF(B.Premiums_Bkdn_DATA!E289=0,0,B.Premiums_Bkdn_DATA!E289/ECO!O30),IF($C$3="Constant Exchange rate",IF(B.Premiums_Bkdn_DATA!E289=0,0,B.Premiums_Bkdn_DATA!E289/ECO!O65))))</f>
        <v>13.104723961297669</v>
      </c>
      <c r="G301" s="74">
        <f>IF($C$3="National Currency",IF(B.Premiums_Bkdn_DATA!F289=0,0,B.Premiums_Bkdn_DATA!F289),IF($C$3="Current Exchange rate",IF(B.Premiums_Bkdn_DATA!F289=0,0,B.Premiums_Bkdn_DATA!F289/ECO!P30),IF($C$3="Constant Exchange rate",IF(B.Premiums_Bkdn_DATA!F289=0,0,B.Premiums_Bkdn_DATA!F289/ECO!P65))))</f>
        <v>12.36482640865111</v>
      </c>
      <c r="H301" s="74">
        <f>IF($C$3="National Currency",IF(B.Premiums_Bkdn_DATA!G289=0,0,B.Premiums_Bkdn_DATA!G289),IF($C$3="Current Exchange rate",IF(B.Premiums_Bkdn_DATA!G289=0,0,B.Premiums_Bkdn_DATA!G289/ECO!Q30),IF($C$3="Constant Exchange rate",IF(B.Premiums_Bkdn_DATA!G289=0,0,B.Premiums_Bkdn_DATA!G289/ECO!Q65))))</f>
        <v>13.503130335799659</v>
      </c>
      <c r="I301" s="74">
        <f>IF($C$3="National Currency",IF(B.Premiums_Bkdn_DATA!H289=0,0,B.Premiums_Bkdn_DATA!H289),IF($C$3="Current Exchange rate",IF(B.Premiums_Bkdn_DATA!H289=0,0,B.Premiums_Bkdn_DATA!H289/ECO!R30),IF($C$3="Constant Exchange rate",IF(B.Premiums_Bkdn_DATA!H289=0,0,B.Premiums_Bkdn_DATA!H289/ECO!R65))))</f>
        <v>14.641434262948206</v>
      </c>
      <c r="J301" s="74">
        <f>IF($C$3="National Currency",IF(B.Premiums_Bkdn_DATA!I289=0,0,B.Premiums_Bkdn_DATA!I289),IF($C$3="Current Exchange rate",IF(B.Premiums_Bkdn_DATA!I289=0,0,B.Premiums_Bkdn_DATA!I289/ECO!S30),IF($C$3="Constant Exchange rate",IF(B.Premiums_Bkdn_DATA!I289=0,0,B.Premiums_Bkdn_DATA!I289/ECO!S65))))</f>
        <v>20.034149117814458</v>
      </c>
      <c r="K301" s="74">
        <f>IF($C$3="National Currency",IF(B.Premiums_Bkdn_DATA!J289=0,0,B.Premiums_Bkdn_DATA!J289),IF($C$3="Current Exchange rate",IF(B.Premiums_Bkdn_DATA!J289=0,0,B.Premiums_Bkdn_DATA!J289/ECO!T30),IF($C$3="Constant Exchange rate",IF(B.Premiums_Bkdn_DATA!J289=0,0,B.Premiums_Bkdn_DATA!J289/ECO!T65))))</f>
        <v>13.360842344906091</v>
      </c>
      <c r="L301" s="74">
        <f>IF($C$3="National Currency",IF(B.Premiums_Bkdn_DATA!K289=0,0,B.Premiums_Bkdn_DATA!K289),IF($C$3="Current Exchange rate",IF(B.Premiums_Bkdn_DATA!K289=0,0,B.Premiums_Bkdn_DATA!K289/ECO!U30),IF($C$3="Constant Exchange rate",IF(B.Premiums_Bkdn_DATA!K289=0,0,B.Premiums_Bkdn_DATA!K289/ECO!U65))))</f>
        <v>13.773477518497439</v>
      </c>
      <c r="M301" s="74">
        <f>IF($C$3="National Currency",IF(B.Premiums_Bkdn_DATA!L289=0,0,B.Premiums_Bkdn_DATA!L289),IF($C$3="Current Exchange rate",IF(B.Premiums_Bkdn_DATA!L289=0,0,B.Premiums_Bkdn_DATA!L289/ECO!V30),IF($C$3="Constant Exchange rate",IF(B.Premiums_Bkdn_DATA!L289=0,0,B.Premiums_Bkdn_DATA!L289/ECO!V65))))</f>
        <v>25.099601593625501</v>
      </c>
      <c r="N301" s="74">
        <f>IF($C$3="National Currency",IF(B.Premiums_Bkdn_DATA!M289=0,0,B.Premiums_Bkdn_DATA!M289),IF($C$3="Current Exchange rate",IF(B.Premiums_Bkdn_DATA!M289=0,0,B.Premiums_Bkdn_DATA!M289/ECO!W30),IF($C$3="Constant Exchange rate",IF(B.Premiums_Bkdn_DATA!M289=0,0,B.Premiums_Bkdn_DATA!M289/ECO!W65))))</f>
        <v>25.31303357996585</v>
      </c>
      <c r="O301" s="74">
        <f>IF($C$3="National Currency",IF(B.Premiums_Bkdn_DATA!N289=0,0,B.Premiums_Bkdn_DATA!N289),IF($C$3="Current Exchange rate",IF(B.Premiums_Bkdn_DATA!N289=0,0,B.Premiums_Bkdn_DATA!N289/ECO!X30),IF($C$3="Constant Exchange rate",IF(B.Premiums_Bkdn_DATA!N289=0,0,B.Premiums_Bkdn_DATA!N289/ECO!X65))))</f>
        <v>17.529880478087652</v>
      </c>
      <c r="P301" s="220">
        <f>IF($C$3="National Currency",IF(B.Premiums_Bkdn_DATA!O289=0,0,B.Premiums_Bkdn_DATA!O289),IF($C$3="Current Exchange rate",IF(B.Premiums_Bkdn_DATA!O289=0,0,B.Premiums_Bkdn_DATA!O289/ECO!Y30),IF($C$3="Constant Exchange rate",IF(B.Premiums_Bkdn_DATA!O289=0,0,B.Premiums_Bkdn_DATA!O289/ECO!Y65))))</f>
        <v>0</v>
      </c>
      <c r="Q301" s="48">
        <f t="shared" si="43"/>
        <v>7.40398076649893E-4</v>
      </c>
      <c r="R301" s="48">
        <f t="shared" si="44"/>
        <v>-0.30747611017425514</v>
      </c>
      <c r="S301" s="48">
        <f t="shared" si="45"/>
        <v>0.33767643865363728</v>
      </c>
    </row>
    <row r="302" spans="3:19" ht="15" x14ac:dyDescent="0.25">
      <c r="C302" s="256"/>
      <c r="D302" s="257"/>
      <c r="E302" s="45" t="s">
        <v>21</v>
      </c>
      <c r="F302" s="74">
        <f>IF($C$3="National Currency",IF(B.Premiums_Bkdn_DATA!E290=0,0,B.Premiums_Bkdn_DATA!E290),IF($C$3="Current Exchange rate",IF(B.Premiums_Bkdn_DATA!E290=0,0,B.Premiums_Bkdn_DATA!E290/ECO!O31),IF($C$3="Constant Exchange rate",IF(B.Premiums_Bkdn_DATA!E290=0,0,B.Premiums_Bkdn_DATA!E290/ECO!O66))))</f>
        <v>0</v>
      </c>
      <c r="G302" s="74">
        <f>IF($C$3="National Currency",IF(B.Premiums_Bkdn_DATA!F290=0,0,B.Premiums_Bkdn_DATA!F290),IF($C$3="Current Exchange rate",IF(B.Premiums_Bkdn_DATA!F290=0,0,B.Premiums_Bkdn_DATA!F290/ECO!P31),IF($C$3="Constant Exchange rate",IF(B.Premiums_Bkdn_DATA!F290=0,0,B.Premiums_Bkdn_DATA!F290/ECO!P66))))</f>
        <v>0</v>
      </c>
      <c r="H302" s="74">
        <f>IF($C$3="National Currency",IF(B.Premiums_Bkdn_DATA!G290=0,0,B.Premiums_Bkdn_DATA!G290),IF($C$3="Current Exchange rate",IF(B.Premiums_Bkdn_DATA!G290=0,0,B.Premiums_Bkdn_DATA!G290/ECO!Q31),IF($C$3="Constant Exchange rate",IF(B.Premiums_Bkdn_DATA!G290=0,0,B.Premiums_Bkdn_DATA!G290/ECO!Q66))))</f>
        <v>0</v>
      </c>
      <c r="I302" s="74">
        <f>IF($C$3="National Currency",IF(B.Premiums_Bkdn_DATA!H290=0,0,B.Premiums_Bkdn_DATA!H290),IF($C$3="Current Exchange rate",IF(B.Premiums_Bkdn_DATA!H290=0,0,B.Premiums_Bkdn_DATA!H290/ECO!R31),IF($C$3="Constant Exchange rate",IF(B.Premiums_Bkdn_DATA!H290=0,0,B.Premiums_Bkdn_DATA!H290/ECO!R66))))</f>
        <v>0</v>
      </c>
      <c r="J302" s="74">
        <f>IF($C$3="National Currency",IF(B.Premiums_Bkdn_DATA!I290=0,0,B.Premiums_Bkdn_DATA!I290),IF($C$3="Current Exchange rate",IF(B.Premiums_Bkdn_DATA!I290=0,0,B.Premiums_Bkdn_DATA!I290/ECO!S31),IF($C$3="Constant Exchange rate",IF(B.Premiums_Bkdn_DATA!I290=0,0,B.Premiums_Bkdn_DATA!I290/ECO!S66))))</f>
        <v>0</v>
      </c>
      <c r="K302" s="74">
        <f>IF($C$3="National Currency",IF(B.Premiums_Bkdn_DATA!J290=0,0,B.Premiums_Bkdn_DATA!J290),IF($C$3="Current Exchange rate",IF(B.Premiums_Bkdn_DATA!J290=0,0,B.Premiums_Bkdn_DATA!J290/ECO!T31),IF($C$3="Constant Exchange rate",IF(B.Premiums_Bkdn_DATA!J290=0,0,B.Premiums_Bkdn_DATA!J290/ECO!T66))))</f>
        <v>0</v>
      </c>
      <c r="L302" s="74">
        <f>IF($C$3="National Currency",IF(B.Premiums_Bkdn_DATA!K290=0,0,B.Premiums_Bkdn_DATA!K290),IF($C$3="Current Exchange rate",IF(B.Premiums_Bkdn_DATA!K290=0,0,B.Premiums_Bkdn_DATA!K290/ECO!U31),IF($C$3="Constant Exchange rate",IF(B.Premiums_Bkdn_DATA!K290=0,0,B.Premiums_Bkdn_DATA!K290/ECO!U66))))</f>
        <v>0</v>
      </c>
      <c r="M302" s="74">
        <f>IF($C$3="National Currency",IF(B.Premiums_Bkdn_DATA!L290=0,0,B.Premiums_Bkdn_DATA!L290),IF($C$3="Current Exchange rate",IF(B.Premiums_Bkdn_DATA!L290=0,0,B.Premiums_Bkdn_DATA!L290/ECO!V31),IF($C$3="Constant Exchange rate",IF(B.Premiums_Bkdn_DATA!L290=0,0,B.Premiums_Bkdn_DATA!L290/ECO!V66))))</f>
        <v>0</v>
      </c>
      <c r="N302" s="74">
        <f>IF($C$3="National Currency",IF(B.Premiums_Bkdn_DATA!M290=0,0,B.Premiums_Bkdn_DATA!M290),IF($C$3="Current Exchange rate",IF(B.Premiums_Bkdn_DATA!M290=0,0,B.Premiums_Bkdn_DATA!M290/ECO!W31),IF($C$3="Constant Exchange rate",IF(B.Premiums_Bkdn_DATA!M290=0,0,B.Premiums_Bkdn_DATA!M290/ECO!W66))))</f>
        <v>0</v>
      </c>
      <c r="O302" s="74">
        <f>IF($C$3="National Currency",IF(B.Premiums_Bkdn_DATA!N290=0,0,B.Premiums_Bkdn_DATA!N290),IF($C$3="Current Exchange rate",IF(B.Premiums_Bkdn_DATA!N290=0,0,B.Premiums_Bkdn_DATA!N290/ECO!X31),IF($C$3="Constant Exchange rate",IF(B.Premiums_Bkdn_DATA!N290=0,0,B.Premiums_Bkdn_DATA!N290/ECO!X66))))</f>
        <v>0</v>
      </c>
      <c r="P302" s="220">
        <f>IF($C$3="National Currency",IF(B.Premiums_Bkdn_DATA!O290=0,0,B.Premiums_Bkdn_DATA!O290),IF($C$3="Current Exchange rate",IF(B.Premiums_Bkdn_DATA!O290=0,0,B.Premiums_Bkdn_DATA!O290/ECO!Y31),IF($C$3="Constant Exchange rate",IF(B.Premiums_Bkdn_DATA!O290=0,0,B.Premiums_Bkdn_DATA!O290/ECO!Y66))))</f>
        <v>0</v>
      </c>
      <c r="Q302" s="48">
        <f t="shared" si="43"/>
        <v>0</v>
      </c>
      <c r="R302" s="48" t="str">
        <f t="shared" si="44"/>
        <v>-</v>
      </c>
      <c r="S302" s="48" t="str">
        <f t="shared" si="45"/>
        <v>-</v>
      </c>
    </row>
    <row r="303" spans="3:19" ht="15" x14ac:dyDescent="0.25">
      <c r="C303" s="256"/>
      <c r="D303" s="257"/>
      <c r="E303" s="45" t="s">
        <v>22</v>
      </c>
      <c r="F303" s="74">
        <f>IF($C$3="National Currency",IF(B.Premiums_Bkdn_DATA!E291=0,0,B.Premiums_Bkdn_DATA!E291),IF($C$3="Current Exchange rate",IF(B.Premiums_Bkdn_DATA!E291=0,0,B.Premiums_Bkdn_DATA!E291/ECO!O32),IF($C$3="Constant Exchange rate",IF(B.Premiums_Bkdn_DATA!E291=0,0,B.Premiums_Bkdn_DATA!E291/ECO!O67))))</f>
        <v>3163</v>
      </c>
      <c r="G303" s="74">
        <f>IF($C$3="National Currency",IF(B.Premiums_Bkdn_DATA!F291=0,0,B.Premiums_Bkdn_DATA!F291),IF($C$3="Current Exchange rate",IF(B.Premiums_Bkdn_DATA!F291=0,0,B.Premiums_Bkdn_DATA!F291/ECO!P32),IF($C$3="Constant Exchange rate",IF(B.Premiums_Bkdn_DATA!F291=0,0,B.Premiums_Bkdn_DATA!F291/ECO!P67))))</f>
        <v>3452</v>
      </c>
      <c r="H303" s="74">
        <f>IF($C$3="National Currency",IF(B.Premiums_Bkdn_DATA!G291=0,0,B.Premiums_Bkdn_DATA!G291),IF($C$3="Current Exchange rate",IF(B.Premiums_Bkdn_DATA!G291=0,0,B.Premiums_Bkdn_DATA!G291/ECO!Q32),IF($C$3="Constant Exchange rate",IF(B.Premiums_Bkdn_DATA!G291=0,0,B.Premiums_Bkdn_DATA!G291/ECO!Q67))))</f>
        <v>3712</v>
      </c>
      <c r="I303" s="74">
        <f>IF($C$3="National Currency",IF(B.Premiums_Bkdn_DATA!H291=0,0,B.Premiums_Bkdn_DATA!H291),IF($C$3="Current Exchange rate",IF(B.Premiums_Bkdn_DATA!H291=0,0,B.Premiums_Bkdn_DATA!H291/ECO!R32),IF($C$3="Constant Exchange rate",IF(B.Premiums_Bkdn_DATA!H291=0,0,B.Premiums_Bkdn_DATA!H291/ECO!R67))))</f>
        <v>1823.2479999999998</v>
      </c>
      <c r="J303" s="74">
        <f>IF($C$3="National Currency",IF(B.Premiums_Bkdn_DATA!I291=0,0,B.Premiums_Bkdn_DATA!I291),IF($C$3="Current Exchange rate",IF(B.Premiums_Bkdn_DATA!I291=0,0,B.Premiums_Bkdn_DATA!I291/ECO!S32),IF($C$3="Constant Exchange rate",IF(B.Premiums_Bkdn_DATA!I291=0,0,B.Premiums_Bkdn_DATA!I291/ECO!S67))))</f>
        <v>1971.577</v>
      </c>
      <c r="K303" s="74">
        <f>IF($C$3="National Currency",IF(B.Premiums_Bkdn_DATA!J291=0,0,B.Premiums_Bkdn_DATA!J291),IF($C$3="Current Exchange rate",IF(B.Premiums_Bkdn_DATA!J291=0,0,B.Premiums_Bkdn_DATA!J291/ECO!T32),IF($C$3="Constant Exchange rate",IF(B.Premiums_Bkdn_DATA!J291=0,0,B.Premiums_Bkdn_DATA!J291/ECO!T67))))</f>
        <v>1828.212</v>
      </c>
      <c r="L303" s="74">
        <f>IF($C$3="National Currency",IF(B.Premiums_Bkdn_DATA!K291=0,0,B.Premiums_Bkdn_DATA!K291),IF($C$3="Current Exchange rate",IF(B.Premiums_Bkdn_DATA!K291=0,0,B.Premiums_Bkdn_DATA!K291/ECO!U32),IF($C$3="Constant Exchange rate",IF(B.Premiums_Bkdn_DATA!K291=0,0,B.Premiums_Bkdn_DATA!K291/ECO!U67))))</f>
        <v>1839.6069999999997</v>
      </c>
      <c r="M303" s="74">
        <f>IF($C$3="National Currency",IF(B.Premiums_Bkdn_DATA!L291=0,0,B.Premiums_Bkdn_DATA!L291),IF($C$3="Current Exchange rate",IF(B.Premiums_Bkdn_DATA!L291=0,0,B.Premiums_Bkdn_DATA!L291/ECO!V32),IF($C$3="Constant Exchange rate",IF(B.Premiums_Bkdn_DATA!L291=0,0,B.Premiums_Bkdn_DATA!L291/ECO!V67))))</f>
        <v>1535.8530000000001</v>
      </c>
      <c r="N303" s="74">
        <f>IF($C$3="National Currency",IF(B.Premiums_Bkdn_DATA!M291=0,0,B.Premiums_Bkdn_DATA!M291),IF($C$3="Current Exchange rate",IF(B.Premiums_Bkdn_DATA!M291=0,0,B.Premiums_Bkdn_DATA!M291/ECO!W32),IF($C$3="Constant Exchange rate",IF(B.Premiums_Bkdn_DATA!M291=0,0,B.Premiums_Bkdn_DATA!M291/ECO!W67))))</f>
        <v>1502.4469999999999</v>
      </c>
      <c r="O303" s="74">
        <f>IF($C$3="National Currency",IF(B.Premiums_Bkdn_DATA!N291=0,0,B.Premiums_Bkdn_DATA!N291),IF($C$3="Current Exchange rate",IF(B.Premiums_Bkdn_DATA!N291=0,0,B.Premiums_Bkdn_DATA!N291/ECO!X32),IF($C$3="Constant Exchange rate",IF(B.Premiums_Bkdn_DATA!N291=0,0,B.Premiums_Bkdn_DATA!N291/ECO!X67))))</f>
        <v>1381.107</v>
      </c>
      <c r="P303" s="220">
        <f>IF($C$3="National Currency",IF(B.Premiums_Bkdn_DATA!O291=0,0,B.Premiums_Bkdn_DATA!O291),IF($C$3="Current Exchange rate",IF(B.Premiums_Bkdn_DATA!O291=0,0,B.Premiums_Bkdn_DATA!O291/ECO!Y32),IF($C$3="Constant Exchange rate",IF(B.Premiums_Bkdn_DATA!O291=0,0,B.Premiums_Bkdn_DATA!O291/ECO!Y67))))</f>
        <v>1402.1319999999978</v>
      </c>
      <c r="Q303" s="48">
        <f t="shared" si="43"/>
        <v>5.8332911495084912E-2</v>
      </c>
      <c r="R303" s="48">
        <f t="shared" si="44"/>
        <v>-8.0761584268862707E-2</v>
      </c>
      <c r="S303" s="48">
        <f t="shared" si="45"/>
        <v>-0.56335535883654764</v>
      </c>
    </row>
    <row r="304" spans="3:19" ht="15" x14ac:dyDescent="0.25">
      <c r="C304" s="256"/>
      <c r="D304" s="257"/>
      <c r="E304" s="45" t="s">
        <v>23</v>
      </c>
      <c r="F304" s="74">
        <f>IF($C$3="National Currency",IF(B.Premiums_Bkdn_DATA!E292=0,0,B.Premiums_Bkdn_DATA!E292),IF($C$3="Current Exchange rate",IF(B.Premiums_Bkdn_DATA!E292=0,0,B.Premiums_Bkdn_DATA!E292/ECO!O33),IF($C$3="Constant Exchange rate",IF(B.Premiums_Bkdn_DATA!E292=0,0,B.Premiums_Bkdn_DATA!E292/ECO!O68))))</f>
        <v>293.51913293519135</v>
      </c>
      <c r="G304" s="74">
        <f>IF($C$3="National Currency",IF(B.Premiums_Bkdn_DATA!F292=0,0,B.Premiums_Bkdn_DATA!F292),IF($C$3="Current Exchange rate",IF(B.Premiums_Bkdn_DATA!F292=0,0,B.Premiums_Bkdn_DATA!F292/ECO!P33),IF($C$3="Constant Exchange rate",IF(B.Premiums_Bkdn_DATA!F292=0,0,B.Premiums_Bkdn_DATA!F292/ECO!P68))))</f>
        <v>299.60185799601857</v>
      </c>
      <c r="H304" s="74">
        <f>IF($C$3="National Currency",IF(B.Premiums_Bkdn_DATA!G292=0,0,B.Premiums_Bkdn_DATA!G292),IF($C$3="Current Exchange rate",IF(B.Premiums_Bkdn_DATA!G292=0,0,B.Premiums_Bkdn_DATA!G292/ECO!Q33),IF($C$3="Constant Exchange rate",IF(B.Premiums_Bkdn_DATA!G292=0,0,B.Premiums_Bkdn_DATA!G292/ECO!Q68))))</f>
        <v>330.01548330015481</v>
      </c>
      <c r="I304" s="74">
        <f>IF($C$3="National Currency",IF(B.Premiums_Bkdn_DATA!H292=0,0,B.Premiums_Bkdn_DATA!H292),IF($C$3="Current Exchange rate",IF(B.Premiums_Bkdn_DATA!H292=0,0,B.Premiums_Bkdn_DATA!H292/ECO!R33),IF($C$3="Constant Exchange rate",IF(B.Premiums_Bkdn_DATA!H292=0,0,B.Premiums_Bkdn_DATA!H292/ECO!R68))))</f>
        <v>346.93651846936518</v>
      </c>
      <c r="J304" s="74">
        <f>IF($C$3="National Currency",IF(B.Premiums_Bkdn_DATA!I292=0,0,B.Premiums_Bkdn_DATA!I292),IF($C$3="Current Exchange rate",IF(B.Premiums_Bkdn_DATA!I292=0,0,B.Premiums_Bkdn_DATA!I292/ECO!S33),IF($C$3="Constant Exchange rate",IF(B.Premiums_Bkdn_DATA!I292=0,0,B.Premiums_Bkdn_DATA!I292/ECO!S68))))</f>
        <v>367.61778367617785</v>
      </c>
      <c r="K304" s="74">
        <f>IF($C$3="National Currency",IF(B.Premiums_Bkdn_DATA!J292=0,0,B.Premiums_Bkdn_DATA!J292),IF($C$3="Current Exchange rate",IF(B.Premiums_Bkdn_DATA!J292=0,0,B.Premiums_Bkdn_DATA!J292/ECO!T33),IF($C$3="Constant Exchange rate",IF(B.Premiums_Bkdn_DATA!J292=0,0,B.Premiums_Bkdn_DATA!J292/ECO!T68))))</f>
        <v>394.93474894934752</v>
      </c>
      <c r="L304" s="74">
        <f>IF($C$3="National Currency",IF(B.Premiums_Bkdn_DATA!K292=0,0,B.Premiums_Bkdn_DATA!K292),IF($C$3="Current Exchange rate",IF(B.Premiums_Bkdn_DATA!K292=0,0,B.Premiums_Bkdn_DATA!K292/ECO!U33),IF($C$3="Constant Exchange rate",IF(B.Premiums_Bkdn_DATA!K292=0,0,B.Premiums_Bkdn_DATA!K292/ECO!U68))))</f>
        <v>407.21079407210794</v>
      </c>
      <c r="M304" s="74">
        <f>IF($C$3="National Currency",IF(B.Premiums_Bkdn_DATA!L292=0,0,B.Premiums_Bkdn_DATA!L292),IF($C$3="Current Exchange rate",IF(B.Premiums_Bkdn_DATA!L292=0,0,B.Premiums_Bkdn_DATA!L292/ECO!V33),IF($C$3="Constant Exchange rate",IF(B.Premiums_Bkdn_DATA!L292=0,0,B.Premiums_Bkdn_DATA!L292/ECO!V68))))</f>
        <v>477.99159477991594</v>
      </c>
      <c r="N304" s="74">
        <f>IF($C$3="National Currency",IF(B.Premiums_Bkdn_DATA!M292=0,0,B.Premiums_Bkdn_DATA!M292),IF($C$3="Current Exchange rate",IF(B.Premiums_Bkdn_DATA!M292=0,0,B.Premiums_Bkdn_DATA!M292/ECO!W33),IF($C$3="Constant Exchange rate",IF(B.Premiums_Bkdn_DATA!M292=0,0,B.Premiums_Bkdn_DATA!M292/ECO!W68))))</f>
        <v>514.1561601415616</v>
      </c>
      <c r="O304" s="74">
        <f>IF($C$3="National Currency",IF(B.Premiums_Bkdn_DATA!N292=0,0,B.Premiums_Bkdn_DATA!N292),IF($C$3="Current Exchange rate",IF(B.Premiums_Bkdn_DATA!N292=0,0,B.Premiums_Bkdn_DATA!N292/ECO!X33),IF($C$3="Constant Exchange rate",IF(B.Premiums_Bkdn_DATA!N292=0,0,B.Premiums_Bkdn_DATA!N292/ECO!X68))))</f>
        <v>679.71687679716877</v>
      </c>
      <c r="P304" s="220">
        <f>IF($C$3="National Currency",IF(B.Premiums_Bkdn_DATA!O292=0,0,B.Premiums_Bkdn_DATA!O292),IF($C$3="Current Exchange rate",IF(B.Premiums_Bkdn_DATA!O292=0,0,B.Premiums_Bkdn_DATA!O292/ECO!Y33),IF($C$3="Constant Exchange rate",IF(B.Premiums_Bkdn_DATA!O292=0,0,B.Premiums_Bkdn_DATA!O292/ECO!Y68))))</f>
        <v>743.34715770847174</v>
      </c>
      <c r="Q304" s="48">
        <f t="shared" si="43"/>
        <v>2.870875639318661E-2</v>
      </c>
      <c r="R304" s="48">
        <f t="shared" si="44"/>
        <v>0.32200473220047332</v>
      </c>
      <c r="S304" s="48">
        <f t="shared" si="45"/>
        <v>1.3157498116051243</v>
      </c>
    </row>
    <row r="305" spans="3:19" ht="15" x14ac:dyDescent="0.25">
      <c r="C305" s="256"/>
      <c r="D305" s="257"/>
      <c r="E305" s="45" t="s">
        <v>24</v>
      </c>
      <c r="F305" s="74">
        <f>IF($C$3="National Currency",IF(B.Premiums_Bkdn_DATA!E293=0,0,B.Premiums_Bkdn_DATA!E293),IF($C$3="Current Exchange rate",IF(B.Premiums_Bkdn_DATA!E293=0,0,B.Premiums_Bkdn_DATA!E293/ECO!O34),IF($C$3="Constant Exchange rate",IF(B.Premiums_Bkdn_DATA!E293=0,0,B.Premiums_Bkdn_DATA!E293/ECO!O69))))</f>
        <v>105.07348123186371</v>
      </c>
      <c r="G305" s="74">
        <f>IF($C$3="National Currency",IF(B.Premiums_Bkdn_DATA!F293=0,0,B.Premiums_Bkdn_DATA!F293),IF($C$3="Current Exchange rate",IF(B.Premiums_Bkdn_DATA!F293=0,0,B.Premiums_Bkdn_DATA!F293/ECO!P34),IF($C$3="Constant Exchange rate",IF(B.Premiums_Bkdn_DATA!F293=0,0,B.Premiums_Bkdn_DATA!F293/ECO!P69))))</f>
        <v>111.39193110549471</v>
      </c>
      <c r="H305" s="74">
        <f>IF($C$3="National Currency",IF(B.Premiums_Bkdn_DATA!G293=0,0,B.Premiums_Bkdn_DATA!G293),IF($C$3="Current Exchange rate",IF(B.Premiums_Bkdn_DATA!G293=0,0,B.Premiums_Bkdn_DATA!G293/ECO!Q34),IF($C$3="Constant Exchange rate",IF(B.Premiums_Bkdn_DATA!G293=0,0,B.Premiums_Bkdn_DATA!G293/ECO!Q69))))</f>
        <v>123.09276420481137</v>
      </c>
      <c r="I305" s="74">
        <f>IF($C$3="National Currency",IF(B.Premiums_Bkdn_DATA!H293=0,0,B.Premiums_Bkdn_DATA!H293),IF($C$3="Current Exchange rate",IF(B.Premiums_Bkdn_DATA!H293=0,0,B.Premiums_Bkdn_DATA!H293/ECO!R34),IF($C$3="Constant Exchange rate",IF(B.Premiums_Bkdn_DATA!H293=0,0,B.Premiums_Bkdn_DATA!H293/ECO!R69))))</f>
        <v>163.34363006646072</v>
      </c>
      <c r="J305" s="74">
        <f>IF($C$3="National Currency",IF(B.Premiums_Bkdn_DATA!I293=0,0,B.Premiums_Bkdn_DATA!I293),IF($C$3="Current Exchange rate",IF(B.Premiums_Bkdn_DATA!I293=0,0,B.Premiums_Bkdn_DATA!I293/ECO!S34),IF($C$3="Constant Exchange rate",IF(B.Premiums_Bkdn_DATA!I293=0,0,B.Premiums_Bkdn_DATA!I293/ECO!S69))))</f>
        <v>164.04568005241973</v>
      </c>
      <c r="K305" s="74">
        <f>IF($C$3="National Currency",IF(B.Premiums_Bkdn_DATA!J293=0,0,B.Premiums_Bkdn_DATA!J293),IF($C$3="Current Exchange rate",IF(B.Premiums_Bkdn_DATA!J293=0,0,B.Premiums_Bkdn_DATA!J293/ECO!T34),IF($C$3="Constant Exchange rate",IF(B.Premiums_Bkdn_DATA!J293=0,0,B.Premiums_Bkdn_DATA!J293/ECO!T69))))</f>
        <v>172.00224655995507</v>
      </c>
      <c r="L305" s="74">
        <f>IF($C$3="National Currency",IF(B.Premiums_Bkdn_DATA!K293=0,0,B.Premiums_Bkdn_DATA!K293),IF($C$3="Current Exchange rate",IF(B.Premiums_Bkdn_DATA!K293=0,0,B.Premiums_Bkdn_DATA!K293/ECO!U34),IF($C$3="Constant Exchange rate",IF(B.Premiums_Bkdn_DATA!K293=0,0,B.Premiums_Bkdn_DATA!K293/ECO!U69))))</f>
        <v>198.91416268838341</v>
      </c>
      <c r="M305" s="74">
        <f>IF($C$3="National Currency",IF(B.Premiums_Bkdn_DATA!L293=0,0,B.Premiums_Bkdn_DATA!L293),IF($C$3="Current Exchange rate",IF(B.Premiums_Bkdn_DATA!L293=0,0,B.Premiums_Bkdn_DATA!L293/ECO!V34),IF($C$3="Constant Exchange rate",IF(B.Premiums_Bkdn_DATA!L293=0,0,B.Premiums_Bkdn_DATA!L293/ECO!V69))))</f>
        <v>473.88374052232518</v>
      </c>
      <c r="N305" s="74">
        <f>IF($C$3="National Currency",IF(B.Premiums_Bkdn_DATA!M293=0,0,B.Premiums_Bkdn_DATA!M293),IF($C$3="Current Exchange rate",IF(B.Premiums_Bkdn_DATA!M293=0,0,B.Premiums_Bkdn_DATA!M293/ECO!W34),IF($C$3="Constant Exchange rate",IF(B.Premiums_Bkdn_DATA!M293=0,0,B.Premiums_Bkdn_DATA!M293/ECO!W69))))</f>
        <v>457.03454085930917</v>
      </c>
      <c r="O305" s="74">
        <f>IF($C$3="National Currency",IF(B.Premiums_Bkdn_DATA!N293=0,0,B.Premiums_Bkdn_DATA!N293),IF($C$3="Current Exchange rate",IF(B.Premiums_Bkdn_DATA!N293=0,0,B.Premiums_Bkdn_DATA!N293/ECO!X34),IF($C$3="Constant Exchange rate",IF(B.Premiums_Bkdn_DATA!N293=0,0,B.Premiums_Bkdn_DATA!N293/ECO!X69))))</f>
        <v>457.03454085930917</v>
      </c>
      <c r="P305" s="220">
        <f>IF($C$3="National Currency",IF(B.Premiums_Bkdn_DATA!O293=0,0,B.Premiums_Bkdn_DATA!O293),IF($C$3="Current Exchange rate",IF(B.Premiums_Bkdn_DATA!O293=0,0,B.Premiums_Bkdn_DATA!O293/ECO!Y34),IF($C$3="Constant Exchange rate",IF(B.Premiums_Bkdn_DATA!O293=0,0,B.Premiums_Bkdn_DATA!O293/ECO!Y69))))</f>
        <v>0</v>
      </c>
      <c r="Q305" s="48">
        <f t="shared" si="43"/>
        <v>1.9303468465616966E-2</v>
      </c>
      <c r="R305" s="48">
        <f t="shared" si="44"/>
        <v>0</v>
      </c>
      <c r="S305" s="48">
        <f t="shared" si="45"/>
        <v>3.3496659242761693</v>
      </c>
    </row>
    <row r="306" spans="3:19" ht="15" x14ac:dyDescent="0.25">
      <c r="C306" s="256"/>
      <c r="D306" s="257"/>
      <c r="E306" s="45" t="s">
        <v>25</v>
      </c>
      <c r="F306" s="74">
        <f>IF($C$3="National Currency",IF(B.Premiums_Bkdn_DATA!E294=0,0,B.Premiums_Bkdn_DATA!E294),IF($C$3="Current Exchange rate",IF(B.Premiums_Bkdn_DATA!E294=0,0,B.Premiums_Bkdn_DATA!E294/ECO!O35),IF($C$3="Constant Exchange rate",IF(B.Premiums_Bkdn_DATA!E294=0,0,B.Premiums_Bkdn_DATA!E294/ECO!O70))))</f>
        <v>120.72986609934718</v>
      </c>
      <c r="G306" s="74">
        <f>IF($C$3="National Currency",IF(B.Premiums_Bkdn_DATA!F294=0,0,B.Premiums_Bkdn_DATA!F294),IF($C$3="Current Exchange rate",IF(B.Premiums_Bkdn_DATA!F294=0,0,B.Premiums_Bkdn_DATA!F294/ECO!P35),IF($C$3="Constant Exchange rate",IF(B.Premiums_Bkdn_DATA!F294=0,0,B.Premiums_Bkdn_DATA!F294/ECO!P70))))</f>
        <v>129.44795349</v>
      </c>
      <c r="H306" s="74">
        <f>IF($C$3="National Currency",IF(B.Premiums_Bkdn_DATA!G294=0,0,B.Premiums_Bkdn_DATA!G294),IF($C$3="Current Exchange rate",IF(B.Premiums_Bkdn_DATA!G294=0,0,B.Premiums_Bkdn_DATA!G294/ECO!Q35),IF($C$3="Constant Exchange rate",IF(B.Premiums_Bkdn_DATA!G294=0,0,B.Premiums_Bkdn_DATA!G294/ECO!Q70))))</f>
        <v>133.05519636</v>
      </c>
      <c r="I306" s="74">
        <f>IF($C$3="National Currency",IF(B.Premiums_Bkdn_DATA!H294=0,0,B.Premiums_Bkdn_DATA!H294),IF($C$3="Current Exchange rate",IF(B.Premiums_Bkdn_DATA!H294=0,0,B.Premiums_Bkdn_DATA!H294/ECO!R35),IF($C$3="Constant Exchange rate",IF(B.Premiums_Bkdn_DATA!H294=0,0,B.Premiums_Bkdn_DATA!H294/ECO!R70))))</f>
        <v>90.838959130000276</v>
      </c>
      <c r="J306" s="74">
        <f>IF($C$3="National Currency",IF(B.Premiums_Bkdn_DATA!I294=0,0,B.Premiums_Bkdn_DATA!I294),IF($C$3="Current Exchange rate",IF(B.Premiums_Bkdn_DATA!I294=0,0,B.Premiums_Bkdn_DATA!I294/ECO!S35),IF($C$3="Constant Exchange rate",IF(B.Premiums_Bkdn_DATA!I294=0,0,B.Premiums_Bkdn_DATA!I294/ECO!S70))))</f>
        <v>111.05745026000037</v>
      </c>
      <c r="K306" s="74">
        <f>IF($C$3="National Currency",IF(B.Premiums_Bkdn_DATA!J294=0,0,B.Premiums_Bkdn_DATA!J294),IF($C$3="Current Exchange rate",IF(B.Premiums_Bkdn_DATA!J294=0,0,B.Premiums_Bkdn_DATA!J294/ECO!T35),IF($C$3="Constant Exchange rate",IF(B.Premiums_Bkdn_DATA!J294=0,0,B.Premiums_Bkdn_DATA!J294/ECO!T70))))</f>
        <v>110.68660211999968</v>
      </c>
      <c r="L306" s="74">
        <f>IF($C$3="National Currency",IF(B.Premiums_Bkdn_DATA!K294=0,0,B.Premiums_Bkdn_DATA!K294),IF($C$3="Current Exchange rate",IF(B.Premiums_Bkdn_DATA!K294=0,0,B.Premiums_Bkdn_DATA!K294/ECO!U35),IF($C$3="Constant Exchange rate",IF(B.Premiums_Bkdn_DATA!K294=0,0,B.Premiums_Bkdn_DATA!K294/ECO!U70))))</f>
        <v>120.75662352739948</v>
      </c>
      <c r="M306" s="74">
        <f>IF($C$3="National Currency",IF(B.Premiums_Bkdn_DATA!L294=0,0,B.Premiums_Bkdn_DATA!L294),IF($C$3="Current Exchange rate",IF(B.Premiums_Bkdn_DATA!L294=0,0,B.Premiums_Bkdn_DATA!L294/ECO!V35),IF($C$3="Constant Exchange rate",IF(B.Premiums_Bkdn_DATA!L294=0,0,B.Premiums_Bkdn_DATA!L294/ECO!V70))))</f>
        <v>128.09473709908923</v>
      </c>
      <c r="N306" s="74">
        <f>IF($C$3="National Currency",IF(B.Premiums_Bkdn_DATA!M294=0,0,B.Premiums_Bkdn_DATA!M294),IF($C$3="Current Exchange rate",IF(B.Premiums_Bkdn_DATA!M294=0,0,B.Premiums_Bkdn_DATA!M294/ECO!W35),IF($C$3="Constant Exchange rate",IF(B.Premiums_Bkdn_DATA!M294=0,0,B.Premiums_Bkdn_DATA!M294/ECO!W70))))</f>
        <v>130.71039925075951</v>
      </c>
      <c r="O306" s="74">
        <f>IF($C$3="National Currency",IF(B.Premiums_Bkdn_DATA!N294=0,0,B.Premiums_Bkdn_DATA!N294),IF($C$3="Current Exchange rate",IF(B.Premiums_Bkdn_DATA!N294=0,0,B.Premiums_Bkdn_DATA!N294/ECO!X35),IF($C$3="Constant Exchange rate",IF(B.Premiums_Bkdn_DATA!N294=0,0,B.Premiums_Bkdn_DATA!N294/ECO!X70))))</f>
        <v>131.89956349000019</v>
      </c>
      <c r="P306" s="220">
        <f>IF($C$3="National Currency",IF(B.Premiums_Bkdn_DATA!O294=0,0,B.Premiums_Bkdn_DATA!O294),IF($C$3="Current Exchange rate",IF(B.Premiums_Bkdn_DATA!O294=0,0,B.Premiums_Bkdn_DATA!O294/ECO!Y35),IF($C$3="Constant Exchange rate",IF(B.Premiums_Bkdn_DATA!O294=0,0,B.Premiums_Bkdn_DATA!O294/ECO!Y70))))</f>
        <v>132.94480555999959</v>
      </c>
      <c r="Q306" s="48">
        <f t="shared" si="43"/>
        <v>5.5709554461041135E-3</v>
      </c>
      <c r="R306" s="48">
        <f t="shared" si="44"/>
        <v>9.0977018359446049E-3</v>
      </c>
      <c r="S306" s="48">
        <f t="shared" si="45"/>
        <v>9.2518096404261785E-2</v>
      </c>
    </row>
    <row r="307" spans="3:19" ht="15" x14ac:dyDescent="0.25">
      <c r="C307" s="256"/>
      <c r="D307" s="257"/>
      <c r="E307" s="45" t="s">
        <v>26</v>
      </c>
      <c r="F307" s="74">
        <f>IF($C$3="National Currency",IF(B.Premiums_Bkdn_DATA!E295=0,0,B.Premiums_Bkdn_DATA!E295),IF($C$3="Current Exchange rate",IF(B.Premiums_Bkdn_DATA!E295=0,0,B.Premiums_Bkdn_DATA!E295/ECO!O36),IF($C$3="Constant Exchange rate",IF(B.Premiums_Bkdn_DATA!E295=0,0,B.Premiums_Bkdn_DATA!E295/ECO!O71))))</f>
        <v>30.208012646133916</v>
      </c>
      <c r="G307" s="74">
        <f>IF($C$3="National Currency",IF(B.Premiums_Bkdn_DATA!F295=0,0,B.Premiums_Bkdn_DATA!F295),IF($C$3="Current Exchange rate",IF(B.Premiums_Bkdn_DATA!F295=0,0,B.Premiums_Bkdn_DATA!F295/ECO!P36),IF($C$3="Constant Exchange rate",IF(B.Premiums_Bkdn_DATA!F295=0,0,B.Premiums_Bkdn_DATA!F295/ECO!P71))))</f>
        <v>46.756700231328118</v>
      </c>
      <c r="H307" s="74">
        <f>IF($C$3="National Currency",IF(B.Premiums_Bkdn_DATA!G295=0,0,B.Premiums_Bkdn_DATA!G295),IF($C$3="Current Exchange rate",IF(B.Premiums_Bkdn_DATA!G295=0,0,B.Premiums_Bkdn_DATA!G295/ECO!Q36),IF($C$3="Constant Exchange rate",IF(B.Premiums_Bkdn_DATA!G295=0,0,B.Premiums_Bkdn_DATA!G295/ECO!Q71))))</f>
        <v>160.65628624966538</v>
      </c>
      <c r="I307" s="74">
        <f>IF($C$3="National Currency",IF(B.Premiums_Bkdn_DATA!H295=0,0,B.Premiums_Bkdn_DATA!H295),IF($C$3="Current Exchange rate",IF(B.Premiums_Bkdn_DATA!H295=0,0,B.Premiums_Bkdn_DATA!H295/ECO!R36),IF($C$3="Constant Exchange rate",IF(B.Premiums_Bkdn_DATA!H295=0,0,B.Premiums_Bkdn_DATA!H295/ECO!R71))))</f>
        <v>109.77402516284465</v>
      </c>
      <c r="J307" s="74">
        <f>IF($C$3="National Currency",IF(B.Premiums_Bkdn_DATA!I295=0,0,B.Premiums_Bkdn_DATA!I295),IF($C$3="Current Exchange rate",IF(B.Premiums_Bkdn_DATA!I295=0,0,B.Premiums_Bkdn_DATA!I295/ECO!S36),IF($C$3="Constant Exchange rate",IF(B.Premiums_Bkdn_DATA!I295=0,0,B.Premiums_Bkdn_DATA!I295/ECO!S71))))</f>
        <v>58.891764076023911</v>
      </c>
      <c r="K307" s="74">
        <f>IF($C$3="National Currency",IF(B.Premiums_Bkdn_DATA!J295=0,0,B.Premiums_Bkdn_DATA!J295),IF($C$3="Current Exchange rate",IF(B.Premiums_Bkdn_DATA!J295=0,0,B.Premiums_Bkdn_DATA!J295/ECO!T36),IF($C$3="Constant Exchange rate",IF(B.Premiums_Bkdn_DATA!J295=0,0,B.Premiums_Bkdn_DATA!J295/ECO!T71))))</f>
        <v>32.702775051307221</v>
      </c>
      <c r="L307" s="74">
        <f>IF($C$3="National Currency",IF(B.Premiums_Bkdn_DATA!K295=0,0,B.Premiums_Bkdn_DATA!K295),IF($C$3="Current Exchange rate",IF(B.Premiums_Bkdn_DATA!K295=0,0,B.Premiums_Bkdn_DATA!K295/ECO!U36),IF($C$3="Constant Exchange rate",IF(B.Premiums_Bkdn_DATA!K295=0,0,B.Premiums_Bkdn_DATA!K295/ECO!U71))))</f>
        <v>55.864638172570714</v>
      </c>
      <c r="M307" s="74">
        <f>IF($C$3="National Currency",IF(B.Premiums_Bkdn_DATA!L295=0,0,B.Premiums_Bkdn_DATA!L295),IF($C$3="Current Exchange rate",IF(B.Premiums_Bkdn_DATA!L295=0,0,B.Premiums_Bkdn_DATA!L295/ECO!V36),IF($C$3="Constant Exchange rate",IF(B.Premiums_Bkdn_DATA!L295=0,0,B.Premiums_Bkdn_DATA!L295/ECO!V71))))</f>
        <v>97.751405371642718</v>
      </c>
      <c r="N307" s="74">
        <f>IF($C$3="National Currency",IF(B.Premiums_Bkdn_DATA!M295=0,0,B.Premiums_Bkdn_DATA!M295),IF($C$3="Current Exchange rate",IF(B.Premiums_Bkdn_DATA!M295=0,0,B.Premiums_Bkdn_DATA!M295/ECO!W36),IF($C$3="Constant Exchange rate",IF(B.Premiums_Bkdn_DATA!M295=0,0,B.Premiums_Bkdn_DATA!M295/ECO!W71))))</f>
        <v>0</v>
      </c>
      <c r="O307" s="74">
        <f>IF($C$3="National Currency",IF(B.Premiums_Bkdn_DATA!N295=0,0,B.Premiums_Bkdn_DATA!N295),IF($C$3="Current Exchange rate",IF(B.Premiums_Bkdn_DATA!N295=0,0,B.Premiums_Bkdn_DATA!N295/ECO!X36),IF($C$3="Constant Exchange rate",IF(B.Premiums_Bkdn_DATA!N295=0,0,B.Premiums_Bkdn_DATA!N295/ECO!X71))))</f>
        <v>0</v>
      </c>
      <c r="P307" s="220">
        <f>IF($C$3="National Currency",IF(B.Premiums_Bkdn_DATA!O295=0,0,B.Premiums_Bkdn_DATA!O295),IF($C$3="Current Exchange rate",IF(B.Premiums_Bkdn_DATA!O295=0,0,B.Premiums_Bkdn_DATA!O295/ECO!Y36),IF($C$3="Constant Exchange rate",IF(B.Premiums_Bkdn_DATA!O295=0,0,B.Premiums_Bkdn_DATA!O295/ECO!Y71))))</f>
        <v>0</v>
      </c>
      <c r="Q307" s="48">
        <f t="shared" si="43"/>
        <v>0</v>
      </c>
      <c r="R307" s="48" t="str">
        <f t="shared" si="44"/>
        <v>-</v>
      </c>
      <c r="S307" s="48" t="str">
        <f t="shared" si="45"/>
        <v>-</v>
      </c>
    </row>
    <row r="308" spans="3:19" ht="15" x14ac:dyDescent="0.25">
      <c r="C308" s="256"/>
      <c r="D308" s="257"/>
      <c r="E308" s="45" t="s">
        <v>27</v>
      </c>
      <c r="F308" s="74">
        <f>IF($C$3="National Currency",IF(B.Premiums_Bkdn_DATA!E296=0,0,B.Premiums_Bkdn_DATA!E296),IF($C$3="Current Exchange rate",IF(B.Premiums_Bkdn_DATA!E296=0,0,B.Premiums_Bkdn_DATA!E296/ECO!O37),IF($C$3="Constant Exchange rate",IF(B.Premiums_Bkdn_DATA!E296=0,0,B.Premiums_Bkdn_DATA!E296/ECO!O72))))</f>
        <v>71.010326839135516</v>
      </c>
      <c r="G308" s="74">
        <f>IF($C$3="National Currency",IF(B.Premiums_Bkdn_DATA!F296=0,0,B.Premiums_Bkdn_DATA!F296),IF($C$3="Current Exchange rate",IF(B.Premiums_Bkdn_DATA!F296=0,0,B.Premiums_Bkdn_DATA!F296/ECO!P37),IF($C$3="Constant Exchange rate",IF(B.Premiums_Bkdn_DATA!F296=0,0,B.Premiums_Bkdn_DATA!F296/ECO!P72))))</f>
        <v>139.9978707548174</v>
      </c>
      <c r="H308" s="74">
        <f>IF($C$3="National Currency",IF(B.Premiums_Bkdn_DATA!G296=0,0,B.Premiums_Bkdn_DATA!G296),IF($C$3="Current Exchange rate",IF(B.Premiums_Bkdn_DATA!G296=0,0,B.Premiums_Bkdn_DATA!G296/ECO!Q37),IF($C$3="Constant Exchange rate",IF(B.Premiums_Bkdn_DATA!G296=0,0,B.Premiums_Bkdn_DATA!G296/ECO!Q72))))</f>
        <v>170.7654636431385</v>
      </c>
      <c r="I308" s="74">
        <f>IF($C$3="National Currency",IF(B.Premiums_Bkdn_DATA!H296=0,0,B.Premiums_Bkdn_DATA!H296),IF($C$3="Current Exchange rate",IF(B.Premiums_Bkdn_DATA!H296=0,0,B.Premiums_Bkdn_DATA!H296/ECO!R37),IF($C$3="Constant Exchange rate",IF(B.Premiums_Bkdn_DATA!H296=0,0,B.Premiums_Bkdn_DATA!H296/ECO!R72))))</f>
        <v>169.59437879271798</v>
      </c>
      <c r="J308" s="74">
        <f>IF($C$3="National Currency",IF(B.Premiums_Bkdn_DATA!I296=0,0,B.Premiums_Bkdn_DATA!I296),IF($C$3="Current Exchange rate",IF(B.Premiums_Bkdn_DATA!I296=0,0,B.Premiums_Bkdn_DATA!I296/ECO!S37),IF($C$3="Constant Exchange rate",IF(B.Premiums_Bkdn_DATA!I296=0,0,B.Premiums_Bkdn_DATA!I296/ECO!S72))))</f>
        <v>371.8726711380815</v>
      </c>
      <c r="K308" s="74">
        <f>IF($C$3="National Currency",IF(B.Premiums_Bkdn_DATA!J296=0,0,B.Premiums_Bkdn_DATA!J296),IF($C$3="Current Exchange rate",IF(B.Premiums_Bkdn_DATA!J296=0,0,B.Premiums_Bkdn_DATA!J296/ECO!T37),IF($C$3="Constant Exchange rate",IF(B.Premiums_Bkdn_DATA!J296=0,0,B.Premiums_Bkdn_DATA!J296/ECO!T72))))</f>
        <v>123.49622058980091</v>
      </c>
      <c r="L308" s="74">
        <f>IF($C$3="National Currency",IF(B.Premiums_Bkdn_DATA!K296=0,0,B.Premiums_Bkdn_DATA!K296),IF($C$3="Current Exchange rate",IF(B.Premiums_Bkdn_DATA!K296=0,0,B.Premiums_Bkdn_DATA!K296/ECO!U37),IF($C$3="Constant Exchange rate",IF(B.Premiums_Bkdn_DATA!K296=0,0,B.Premiums_Bkdn_DATA!K296/ECO!U72))))</f>
        <v>354.94517193654849</v>
      </c>
      <c r="M308" s="74">
        <f>IF($C$3="National Currency",IF(B.Premiums_Bkdn_DATA!L296=0,0,B.Premiums_Bkdn_DATA!L296),IF($C$3="Current Exchange rate",IF(B.Premiums_Bkdn_DATA!L296=0,0,B.Premiums_Bkdn_DATA!L296/ECO!V37),IF($C$3="Constant Exchange rate",IF(B.Premiums_Bkdn_DATA!L296=0,0,B.Premiums_Bkdn_DATA!L296/ECO!V72))))</f>
        <v>417.11913126796549</v>
      </c>
      <c r="N308" s="74">
        <f>IF($C$3="National Currency",IF(B.Premiums_Bkdn_DATA!M296=0,0,B.Premiums_Bkdn_DATA!M296),IF($C$3="Current Exchange rate",IF(B.Premiums_Bkdn_DATA!M296=0,0,B.Premiums_Bkdn_DATA!M296/ECO!W37),IF($C$3="Constant Exchange rate",IF(B.Premiums_Bkdn_DATA!M296=0,0,B.Premiums_Bkdn_DATA!M296/ECO!W72))))</f>
        <v>440.43436601724687</v>
      </c>
      <c r="O308" s="74">
        <f>IF($C$3="National Currency",IF(B.Premiums_Bkdn_DATA!N296=0,0,B.Premiums_Bkdn_DATA!N296),IF($C$3="Current Exchange rate",IF(B.Premiums_Bkdn_DATA!N296=0,0,B.Premiums_Bkdn_DATA!N296/ECO!X37),IF($C$3="Constant Exchange rate",IF(B.Premiums_Bkdn_DATA!N296=0,0,B.Premiums_Bkdn_DATA!N296/ECO!X72))))</f>
        <v>405.9405940594059</v>
      </c>
      <c r="P308" s="220">
        <f>IF($C$3="National Currency",IF(B.Premiums_Bkdn_DATA!O296=0,0,B.Premiums_Bkdn_DATA!O296),IF($C$3="Current Exchange rate",IF(B.Premiums_Bkdn_DATA!O296=0,0,B.Premiums_Bkdn_DATA!O296/ECO!Y37),IF($C$3="Constant Exchange rate",IF(B.Premiums_Bkdn_DATA!O296=0,0,B.Premiums_Bkdn_DATA!O296/ECO!Y72))))</f>
        <v>0</v>
      </c>
      <c r="Q308" s="48">
        <f t="shared" si="43"/>
        <v>1.7145446910000105E-2</v>
      </c>
      <c r="R308" s="48">
        <f t="shared" si="44"/>
        <v>-7.8317621464829679E-2</v>
      </c>
      <c r="S308" s="48">
        <f t="shared" si="45"/>
        <v>4.7166416791604204</v>
      </c>
    </row>
    <row r="309" spans="3:19" ht="15" x14ac:dyDescent="0.25">
      <c r="C309" s="256"/>
      <c r="D309" s="257"/>
      <c r="E309" s="45" t="s">
        <v>28</v>
      </c>
      <c r="F309" s="74">
        <f>IF($C$3="National Currency",IF(B.Premiums_Bkdn_DATA!E297=0,0,B.Premiums_Bkdn_DATA!E297),IF($C$3="Current Exchange rate",IF(B.Premiums_Bkdn_DATA!E297=0,0,B.Premiums_Bkdn_DATA!E297/ECO!O38),IF($C$3="Constant Exchange rate",IF(B.Premiums_Bkdn_DATA!E297=0,0,B.Premiums_Bkdn_DATA!E297/ECO!O73))))</f>
        <v>42.480387247537976</v>
      </c>
      <c r="G309" s="74">
        <f>IF($C$3="National Currency",IF(B.Premiums_Bkdn_DATA!F297=0,0,B.Premiums_Bkdn_DATA!F297),IF($C$3="Current Exchange rate",IF(B.Premiums_Bkdn_DATA!F297=0,0,B.Premiums_Bkdn_DATA!F297/ECO!P38),IF($C$3="Constant Exchange rate",IF(B.Premiums_Bkdn_DATA!F297=0,0,B.Premiums_Bkdn_DATA!F297/ECO!P73))))</f>
        <v>46.515606743448508</v>
      </c>
      <c r="H309" s="74">
        <f>IF($C$3="National Currency",IF(B.Premiums_Bkdn_DATA!G297=0,0,B.Premiums_Bkdn_DATA!G297),IF($C$3="Current Exchange rate",IF(B.Premiums_Bkdn_DATA!G297=0,0,B.Premiums_Bkdn_DATA!G297/ECO!Q38),IF($C$3="Constant Exchange rate",IF(B.Premiums_Bkdn_DATA!G297=0,0,B.Premiums_Bkdn_DATA!G297/ECO!Q73))))</f>
        <v>49.140377232515441</v>
      </c>
      <c r="I309" s="74">
        <f>IF($C$3="National Currency",IF(B.Premiums_Bkdn_DATA!H297=0,0,B.Premiums_Bkdn_DATA!H297),IF($C$3="Current Exchange rate",IF(B.Premiums_Bkdn_DATA!H297=0,0,B.Premiums_Bkdn_DATA!H297/ECO!R38),IF($C$3="Constant Exchange rate",IF(B.Premiums_Bkdn_DATA!H297=0,0,B.Premiums_Bkdn_DATA!H297/ECO!R73))))</f>
        <v>52</v>
      </c>
      <c r="J309" s="74">
        <f>IF($C$3="National Currency",IF(B.Premiums_Bkdn_DATA!I297=0,0,B.Premiums_Bkdn_DATA!I297),IF($C$3="Current Exchange rate",IF(B.Premiums_Bkdn_DATA!I297=0,0,B.Premiums_Bkdn_DATA!I297/ECO!S38),IF($C$3="Constant Exchange rate",IF(B.Premiums_Bkdn_DATA!I297=0,0,B.Premiums_Bkdn_DATA!I297/ECO!S73))))</f>
        <v>57</v>
      </c>
      <c r="K309" s="74">
        <f>IF($C$3="National Currency",IF(B.Premiums_Bkdn_DATA!J297=0,0,B.Premiums_Bkdn_DATA!J297),IF($C$3="Current Exchange rate",IF(B.Premiums_Bkdn_DATA!J297=0,0,B.Premiums_Bkdn_DATA!J297/ECO!T38),IF($C$3="Constant Exchange rate",IF(B.Premiums_Bkdn_DATA!J297=0,0,B.Premiums_Bkdn_DATA!J297/ECO!T73))))</f>
        <v>55</v>
      </c>
      <c r="L309" s="74">
        <f>IF($C$3="National Currency",IF(B.Premiums_Bkdn_DATA!K297=0,0,B.Premiums_Bkdn_DATA!K297),IF($C$3="Current Exchange rate",IF(B.Premiums_Bkdn_DATA!K297=0,0,B.Premiums_Bkdn_DATA!K297/ECO!U38),IF($C$3="Constant Exchange rate",IF(B.Premiums_Bkdn_DATA!K297=0,0,B.Premiums_Bkdn_DATA!K297/ECO!U73))))</f>
        <v>64</v>
      </c>
      <c r="M309" s="74">
        <f>IF($C$3="National Currency",IF(B.Premiums_Bkdn_DATA!L297=0,0,B.Premiums_Bkdn_DATA!L297),IF($C$3="Current Exchange rate",IF(B.Premiums_Bkdn_DATA!L297=0,0,B.Premiums_Bkdn_DATA!L297/ECO!V38),IF($C$3="Constant Exchange rate",IF(B.Premiums_Bkdn_DATA!L297=0,0,B.Premiums_Bkdn_DATA!L297/ECO!V73))))</f>
        <v>69</v>
      </c>
      <c r="N309" s="74">
        <f>IF($C$3="National Currency",IF(B.Premiums_Bkdn_DATA!M297=0,0,B.Premiums_Bkdn_DATA!M297),IF($C$3="Current Exchange rate",IF(B.Premiums_Bkdn_DATA!M297=0,0,B.Premiums_Bkdn_DATA!M297/ECO!W38),IF($C$3="Constant Exchange rate",IF(B.Premiums_Bkdn_DATA!M297=0,0,B.Premiums_Bkdn_DATA!M297/ECO!W73))))</f>
        <v>69</v>
      </c>
      <c r="O309" s="74">
        <f>IF($C$3="National Currency",IF(B.Premiums_Bkdn_DATA!N297=0,0,B.Premiums_Bkdn_DATA!N297),IF($C$3="Current Exchange rate",IF(B.Premiums_Bkdn_DATA!N297=0,0,B.Premiums_Bkdn_DATA!N297/ECO!X38),IF($C$3="Constant Exchange rate",IF(B.Premiums_Bkdn_DATA!N297=0,0,B.Premiums_Bkdn_DATA!N297/ECO!X73))))</f>
        <v>79.3</v>
      </c>
      <c r="P309" s="220">
        <f>IF($C$3="National Currency",IF(B.Premiums_Bkdn_DATA!O297=0,0,B.Premiums_Bkdn_DATA!O297),IF($C$3="Current Exchange rate",IF(B.Premiums_Bkdn_DATA!O297=0,0,B.Premiums_Bkdn_DATA!O297/ECO!Y38),IF($C$3="Constant Exchange rate",IF(B.Premiums_Bkdn_DATA!O297=0,0,B.Premiums_Bkdn_DATA!O297/ECO!Y73))))</f>
        <v>0</v>
      </c>
      <c r="Q309" s="48">
        <f t="shared" si="43"/>
        <v>3.3493421447869233E-3</v>
      </c>
      <c r="R309" s="48">
        <f t="shared" si="44"/>
        <v>0.14927536231884053</v>
      </c>
      <c r="S309" s="48">
        <f t="shared" si="45"/>
        <v>0.86674381139489176</v>
      </c>
    </row>
    <row r="310" spans="3:19" ht="15" x14ac:dyDescent="0.25">
      <c r="C310" s="256"/>
      <c r="D310" s="257"/>
      <c r="E310" s="45" t="s">
        <v>29</v>
      </c>
      <c r="F310" s="74">
        <f>IF($C$3="National Currency",IF(B.Premiums_Bkdn_DATA!E298=0,0,B.Premiums_Bkdn_DATA!E298),IF($C$3="Current Exchange rate",IF(B.Premiums_Bkdn_DATA!E298=0,0,B.Premiums_Bkdn_DATA!E298/ECO!O39),IF($C$3="Constant Exchange rate",IF(B.Premiums_Bkdn_DATA!E298=0,0,B.Premiums_Bkdn_DATA!E298/ECO!O74))))</f>
        <v>35.285135763128196</v>
      </c>
      <c r="G310" s="74">
        <f>IF($C$3="National Currency",IF(B.Premiums_Bkdn_DATA!F298=0,0,B.Premiums_Bkdn_DATA!F298),IF($C$3="Current Exchange rate",IF(B.Premiums_Bkdn_DATA!F298=0,0,B.Premiums_Bkdn_DATA!F298/ECO!P39),IF($C$3="Constant Exchange rate",IF(B.Premiums_Bkdn_DATA!F298=0,0,B.Premiums_Bkdn_DATA!F298/ECO!P74))))</f>
        <v>35.35152360087632</v>
      </c>
      <c r="H310" s="74">
        <f>IF($C$3="National Currency",IF(B.Premiums_Bkdn_DATA!G298=0,0,B.Premiums_Bkdn_DATA!G298),IF($C$3="Current Exchange rate",IF(B.Premiums_Bkdn_DATA!G298=0,0,B.Premiums_Bkdn_DATA!G298/ECO!Q39),IF($C$3="Constant Exchange rate",IF(B.Premiums_Bkdn_DATA!G298=0,0,B.Premiums_Bkdn_DATA!G298/ECO!Q74))))</f>
        <v>40.961295890592844</v>
      </c>
      <c r="I310" s="74">
        <f>IF($C$3="National Currency",IF(B.Premiums_Bkdn_DATA!H298=0,0,B.Premiums_Bkdn_DATA!H298),IF($C$3="Current Exchange rate",IF(B.Premiums_Bkdn_DATA!H298=0,0,B.Premiums_Bkdn_DATA!H298/ECO!R39),IF($C$3="Constant Exchange rate",IF(B.Premiums_Bkdn_DATA!H298=0,0,B.Premiums_Bkdn_DATA!H298/ECO!R74))))</f>
        <v>44.944566155480317</v>
      </c>
      <c r="J310" s="74">
        <f>IF($C$3="National Currency",IF(B.Premiums_Bkdn_DATA!I298=0,0,B.Premiums_Bkdn_DATA!I298),IF($C$3="Current Exchange rate",IF(B.Premiums_Bkdn_DATA!I298=0,0,B.Premiums_Bkdn_DATA!I298/ECO!S39),IF($C$3="Constant Exchange rate",IF(B.Premiums_Bkdn_DATA!I298=0,0,B.Premiums_Bkdn_DATA!I298/ECO!S74))))</f>
        <v>51.284604660426211</v>
      </c>
      <c r="K310" s="74">
        <f>IF($C$3="National Currency",IF(B.Premiums_Bkdn_DATA!J298=0,0,B.Premiums_Bkdn_DATA!J298),IF($C$3="Current Exchange rate",IF(B.Premiums_Bkdn_DATA!J298=0,0,B.Premiums_Bkdn_DATA!J298/ECO!T39),IF($C$3="Constant Exchange rate",IF(B.Premiums_Bkdn_DATA!J298=0,0,B.Premiums_Bkdn_DATA!J298/ECO!T74))))</f>
        <v>68</v>
      </c>
      <c r="L310" s="74">
        <f>IF($C$3="National Currency",IF(B.Premiums_Bkdn_DATA!K298=0,0,B.Premiums_Bkdn_DATA!K298),IF($C$3="Current Exchange rate",IF(B.Premiums_Bkdn_DATA!K298=0,0,B.Premiums_Bkdn_DATA!K298/ECO!U39),IF($C$3="Constant Exchange rate",IF(B.Premiums_Bkdn_DATA!K298=0,0,B.Premiums_Bkdn_DATA!K298/ECO!U74))))</f>
        <v>0</v>
      </c>
      <c r="M310" s="74">
        <f>IF($C$3="National Currency",IF(B.Premiums_Bkdn_DATA!L298=0,0,B.Premiums_Bkdn_DATA!L298),IF($C$3="Current Exchange rate",IF(B.Premiums_Bkdn_DATA!L298=0,0,B.Premiums_Bkdn_DATA!L298/ECO!V39),IF($C$3="Constant Exchange rate",IF(B.Premiums_Bkdn_DATA!L298=0,0,B.Premiums_Bkdn_DATA!L298/ECO!V74))))</f>
        <v>0</v>
      </c>
      <c r="N310" s="74">
        <f>IF($C$3="National Currency",IF(B.Premiums_Bkdn_DATA!M298=0,0,B.Premiums_Bkdn_DATA!M298),IF($C$3="Current Exchange rate",IF(B.Premiums_Bkdn_DATA!M298=0,0,B.Premiums_Bkdn_DATA!M298/ECO!W39),IF($C$3="Constant Exchange rate",IF(B.Premiums_Bkdn_DATA!M298=0,0,B.Premiums_Bkdn_DATA!M298/ECO!W74))))</f>
        <v>0</v>
      </c>
      <c r="O310" s="74">
        <f>IF($C$3="National Currency",IF(B.Premiums_Bkdn_DATA!N298=0,0,B.Premiums_Bkdn_DATA!N298),IF($C$3="Current Exchange rate",IF(B.Premiums_Bkdn_DATA!N298=0,0,B.Premiums_Bkdn_DATA!N298/ECO!X39),IF($C$3="Constant Exchange rate",IF(B.Premiums_Bkdn_DATA!N298=0,0,B.Premiums_Bkdn_DATA!N298/ECO!X74))))</f>
        <v>0</v>
      </c>
      <c r="P310" s="220">
        <f>IF($C$3="National Currency",IF(B.Premiums_Bkdn_DATA!O298=0,0,B.Premiums_Bkdn_DATA!O298),IF($C$3="Current Exchange rate",IF(B.Premiums_Bkdn_DATA!O298=0,0,B.Premiums_Bkdn_DATA!O298/ECO!Y39),IF($C$3="Constant Exchange rate",IF(B.Premiums_Bkdn_DATA!O298=0,0,B.Premiums_Bkdn_DATA!O298/ECO!Y74))))</f>
        <v>0</v>
      </c>
      <c r="Q310" s="48">
        <f t="shared" si="43"/>
        <v>0</v>
      </c>
      <c r="R310" s="48" t="str">
        <f t="shared" si="44"/>
        <v>-</v>
      </c>
      <c r="S310" s="48" t="str">
        <f t="shared" si="45"/>
        <v>-</v>
      </c>
    </row>
    <row r="311" spans="3:19" ht="15" x14ac:dyDescent="0.25">
      <c r="C311" s="256"/>
      <c r="D311" s="257"/>
      <c r="E311" s="45" t="s">
        <v>30</v>
      </c>
      <c r="F311" s="74">
        <f>IF($C$3="National Currency",IF(B.Premiums_Bkdn_DATA!E299=0,0,B.Premiums_Bkdn_DATA!E299),IF($C$3="Current Exchange rate",IF(B.Premiums_Bkdn_DATA!E299=0,0,B.Premiums_Bkdn_DATA!E299/ECO!O40),IF($C$3="Constant Exchange rate",IF(B.Premiums_Bkdn_DATA!E299=0,0,B.Premiums_Bkdn_DATA!E299/ECO!O75))))</f>
        <v>79.436440677966104</v>
      </c>
      <c r="G311" s="74">
        <f>IF($C$3="National Currency",IF(B.Premiums_Bkdn_DATA!F299=0,0,B.Premiums_Bkdn_DATA!F299),IF($C$3="Current Exchange rate",IF(B.Premiums_Bkdn_DATA!F299=0,0,B.Premiums_Bkdn_DATA!F299/ECO!P40),IF($C$3="Constant Exchange rate",IF(B.Premiums_Bkdn_DATA!F299=0,0,B.Premiums_Bkdn_DATA!F299/ECO!P75))))</f>
        <v>184.32203389830511</v>
      </c>
      <c r="H311" s="74">
        <f>IF($C$3="National Currency",IF(B.Premiums_Bkdn_DATA!G299=0,0,B.Premiums_Bkdn_DATA!G299),IF($C$3="Current Exchange rate",IF(B.Premiums_Bkdn_DATA!G299=0,0,B.Premiums_Bkdn_DATA!G299/ECO!Q40),IF($C$3="Constant Exchange rate",IF(B.Premiums_Bkdn_DATA!G299=0,0,B.Premiums_Bkdn_DATA!G299/ECO!Q75))))</f>
        <v>207.98022598870057</v>
      </c>
      <c r="I311" s="74">
        <f>IF($C$3="National Currency",IF(B.Premiums_Bkdn_DATA!H299=0,0,B.Premiums_Bkdn_DATA!H299),IF($C$3="Current Exchange rate",IF(B.Premiums_Bkdn_DATA!H299=0,0,B.Premiums_Bkdn_DATA!H299/ECO!R40),IF($C$3="Constant Exchange rate",IF(B.Premiums_Bkdn_DATA!H299=0,0,B.Premiums_Bkdn_DATA!H299/ECO!R75))))</f>
        <v>178.31920903954804</v>
      </c>
      <c r="J311" s="74">
        <f>IF($C$3="National Currency",IF(B.Premiums_Bkdn_DATA!I299=0,0,B.Premiums_Bkdn_DATA!I299),IF($C$3="Current Exchange rate",IF(B.Premiums_Bkdn_DATA!I299=0,0,B.Premiums_Bkdn_DATA!I299/ECO!S40),IF($C$3="Constant Exchange rate",IF(B.Premiums_Bkdn_DATA!I299=0,0,B.Premiums_Bkdn_DATA!I299/ECO!S75))))</f>
        <v>196.32768361581921</v>
      </c>
      <c r="K311" s="74">
        <f>IF($C$3="National Currency",IF(B.Premiums_Bkdn_DATA!J299=0,0,B.Premiums_Bkdn_DATA!J299),IF($C$3="Current Exchange rate",IF(B.Premiums_Bkdn_DATA!J299=0,0,B.Premiums_Bkdn_DATA!J299/ECO!T40),IF($C$3="Constant Exchange rate",IF(B.Premiums_Bkdn_DATA!J299=0,0,B.Premiums_Bkdn_DATA!J299/ECO!T75))))</f>
        <v>205.5084745762712</v>
      </c>
      <c r="L311" s="74">
        <f>IF($C$3="National Currency",IF(B.Premiums_Bkdn_DATA!K299=0,0,B.Premiums_Bkdn_DATA!K299),IF($C$3="Current Exchange rate",IF(B.Premiums_Bkdn_DATA!K299=0,0,B.Premiums_Bkdn_DATA!K299/ECO!U40),IF($C$3="Constant Exchange rate",IF(B.Premiums_Bkdn_DATA!K299=0,0,B.Premiums_Bkdn_DATA!K299/ECO!U75))))</f>
        <v>224.22316384180792</v>
      </c>
      <c r="M311" s="74">
        <f>IF($C$3="National Currency",IF(B.Premiums_Bkdn_DATA!L299=0,0,B.Premiums_Bkdn_DATA!L299),IF($C$3="Current Exchange rate",IF(B.Premiums_Bkdn_DATA!L299=0,0,B.Premiums_Bkdn_DATA!L299/ECO!V40),IF($C$3="Constant Exchange rate",IF(B.Premiums_Bkdn_DATA!L299=0,0,B.Premiums_Bkdn_DATA!L299/ECO!V75))))</f>
        <v>291.31355932203394</v>
      </c>
      <c r="N311" s="74">
        <f>IF($C$3="National Currency",IF(B.Premiums_Bkdn_DATA!M299=0,0,B.Premiums_Bkdn_DATA!M299),IF($C$3="Current Exchange rate",IF(B.Premiums_Bkdn_DATA!M299=0,0,B.Premiums_Bkdn_DATA!M299/ECO!W40),IF($C$3="Constant Exchange rate",IF(B.Premiums_Bkdn_DATA!M299=0,0,B.Premiums_Bkdn_DATA!M299/ECO!W75))))</f>
        <v>301.90677966101697</v>
      </c>
      <c r="O311" s="74">
        <f>IF($C$3="National Currency",IF(B.Premiums_Bkdn_DATA!N299=0,0,B.Premiums_Bkdn_DATA!N299),IF($C$3="Current Exchange rate",IF(B.Premiums_Bkdn_DATA!N299=0,0,B.Premiums_Bkdn_DATA!N299/ECO!X40),IF($C$3="Constant Exchange rate",IF(B.Premiums_Bkdn_DATA!N299=0,0,B.Premiums_Bkdn_DATA!N299/ECO!X75))))</f>
        <v>341.10169491525426</v>
      </c>
      <c r="P311" s="220">
        <f>IF($C$3="National Currency",IF(B.Premiums_Bkdn_DATA!O299=0,0,B.Premiums_Bkdn_DATA!O299),IF($C$3="Current Exchange rate",IF(B.Premiums_Bkdn_DATA!O299=0,0,B.Premiums_Bkdn_DATA!O299/ECO!Y40),IF($C$3="Constant Exchange rate",IF(B.Premiums_Bkdn_DATA!O299=0,0,B.Premiums_Bkdn_DATA!O299/ECO!Y75))))</f>
        <v>0</v>
      </c>
      <c r="Q311" s="48">
        <f t="shared" si="43"/>
        <v>1.440688880753988E-2</v>
      </c>
      <c r="R311" s="48">
        <f t="shared" si="44"/>
        <v>0.12982456140350873</v>
      </c>
      <c r="S311" s="48">
        <f t="shared" si="45"/>
        <v>3.294020376593588</v>
      </c>
    </row>
    <row r="312" spans="3:19" ht="15" x14ac:dyDescent="0.25">
      <c r="C312" s="256"/>
      <c r="D312" s="257"/>
      <c r="E312" s="45" t="s">
        <v>41</v>
      </c>
      <c r="F312" s="75">
        <f>IF($C$3="National Currency",IF(B.Premiums_Bkdn_DATA!E300=0,0,B.Premiums_Bkdn_DATA!E300),IF($C$3="Current Exchange rate",IF(B.Premiums_Bkdn_DATA!E300=0,0,B.Premiums_Bkdn_DATA!E300/ECO!O41),IF($C$3="Constant Exchange rate",IF(B.Premiums_Bkdn_DATA!E300=0,0,B.Premiums_Bkdn_DATA!E300/ECO!O76))))</f>
        <v>5828.6847627318457</v>
      </c>
      <c r="G312" s="75">
        <f>IF($C$3="National Currency",IF(B.Premiums_Bkdn_DATA!F300=0,0,B.Premiums_Bkdn_DATA!F300),IF($C$3="Current Exchange rate",IF(B.Premiums_Bkdn_DATA!F300=0,0,B.Premiums_Bkdn_DATA!F300/ECO!P41),IF($C$3="Constant Exchange rate",IF(B.Premiums_Bkdn_DATA!F300=0,0,B.Premiums_Bkdn_DATA!F300/ECO!P76))))</f>
        <v>6768.4358830091478</v>
      </c>
      <c r="H312" s="75">
        <f>IF($C$3="National Currency",IF(B.Premiums_Bkdn_DATA!G300=0,0,B.Premiums_Bkdn_DATA!G300),IF($C$3="Current Exchange rate",IF(B.Premiums_Bkdn_DATA!G300=0,0,B.Premiums_Bkdn_DATA!G300/ECO!Q41),IF($C$3="Constant Exchange rate",IF(B.Premiums_Bkdn_DATA!G300=0,0,B.Premiums_Bkdn_DATA!G300/ECO!Q76))))</f>
        <v>6265.1892847917607</v>
      </c>
      <c r="I312" s="75">
        <f>IF($C$3="National Currency",IF(B.Premiums_Bkdn_DATA!H300=0,0,B.Premiums_Bkdn_DATA!H300),IF($C$3="Current Exchange rate",IF(B.Premiums_Bkdn_DATA!H300=0,0,B.Premiums_Bkdn_DATA!H300/ECO!R41),IF($C$3="Constant Exchange rate",IF(B.Premiums_Bkdn_DATA!H300=0,0,B.Premiums_Bkdn_DATA!H300/ECO!R76))))</f>
        <v>6456.4206679567142</v>
      </c>
      <c r="J312" s="75">
        <f>IF($C$3="National Currency",IF(B.Premiums_Bkdn_DATA!I300=0,0,B.Premiums_Bkdn_DATA!I300),IF($C$3="Current Exchange rate",IF(B.Premiums_Bkdn_DATA!I300=0,0,B.Premiums_Bkdn_DATA!I300/ECO!S41),IF($C$3="Constant Exchange rate",IF(B.Premiums_Bkdn_DATA!I300=0,0,B.Premiums_Bkdn_DATA!I300/ECO!S76))))</f>
        <v>5356.6032411347633</v>
      </c>
      <c r="K312" s="75">
        <f>IF($C$3="National Currency",IF(B.Premiums_Bkdn_DATA!J300=0,0,B.Premiums_Bkdn_DATA!J300),IF($C$3="Current Exchange rate",IF(B.Premiums_Bkdn_DATA!J300=0,0,B.Premiums_Bkdn_DATA!J300/ECO!T41),IF($C$3="Constant Exchange rate",IF(B.Premiums_Bkdn_DATA!J300=0,0,B.Premiums_Bkdn_DATA!J300/ECO!T76))))</f>
        <v>4282.0187078251583</v>
      </c>
      <c r="L312" s="75">
        <f>IF($C$3="National Currency",IF(B.Premiums_Bkdn_DATA!K300=0,0,B.Premiums_Bkdn_DATA!K300),IF($C$3="Current Exchange rate",IF(B.Premiums_Bkdn_DATA!K300=0,0,B.Premiums_Bkdn_DATA!K300/ECO!U41),IF($C$3="Constant Exchange rate",IF(B.Premiums_Bkdn_DATA!K300=0,0,B.Premiums_Bkdn_DATA!K300/ECO!U76))))</f>
        <v>4936.309550944924</v>
      </c>
      <c r="M312" s="75">
        <f>IF($C$3="National Currency",IF(B.Premiums_Bkdn_DATA!L300=0,0,B.Premiums_Bkdn_DATA!L300),IF($C$3="Current Exchange rate",IF(B.Premiums_Bkdn_DATA!L300=0,0,B.Premiums_Bkdn_DATA!L300/ECO!V41),IF($C$3="Constant Exchange rate",IF(B.Premiums_Bkdn_DATA!L300=0,0,B.Premiums_Bkdn_DATA!L300/ECO!V76))))</f>
        <v>4231.086074191885</v>
      </c>
      <c r="N312" s="75">
        <f>IF($C$3="National Currency",IF(B.Premiums_Bkdn_DATA!M300=0,0,B.Premiums_Bkdn_DATA!M300),IF($C$3="Current Exchange rate",IF(B.Premiums_Bkdn_DATA!M300=0,0,B.Premiums_Bkdn_DATA!M300/ECO!W41),IF($C$3="Constant Exchange rate",IF(B.Premiums_Bkdn_DATA!M300=0,0,B.Premiums_Bkdn_DATA!M300/ECO!W76))))</f>
        <v>4716.7496835614857</v>
      </c>
      <c r="O312" s="75">
        <f>IF($C$3="National Currency",IF(B.Premiums_Bkdn_DATA!N300=0,0,B.Premiums_Bkdn_DATA!N300),IF($C$3="Current Exchange rate",IF(B.Premiums_Bkdn_DATA!N300=0,0,B.Premiums_Bkdn_DATA!N300/ECO!X41),IF($C$3="Constant Exchange rate",IF(B.Premiums_Bkdn_DATA!N300=0,0,B.Premiums_Bkdn_DATA!N300/ECO!X76))))</f>
        <v>5544.0223391963018</v>
      </c>
      <c r="P312" s="221">
        <f>IF($C$3="National Currency",IF(B.Premiums_Bkdn_DATA!O300=0,0,B.Premiums_Bkdn_DATA!O300),IF($C$3="Current Exchange rate",IF(B.Premiums_Bkdn_DATA!O300=0,0,B.Premiums_Bkdn_DATA!O300/ECO!Y41),IF($C$3="Constant Exchange rate",IF(B.Premiums_Bkdn_DATA!O300=0,0,B.Premiums_Bkdn_DATA!O300/ECO!Y76))))</f>
        <v>0</v>
      </c>
      <c r="Q312" s="48">
        <f t="shared" si="43"/>
        <v>0.23415923924729329</v>
      </c>
      <c r="R312" s="48">
        <f t="shared" si="44"/>
        <v>0.17539040889067614</v>
      </c>
      <c r="S312" s="48">
        <f t="shared" si="45"/>
        <v>-4.8838191654428265E-2</v>
      </c>
    </row>
    <row r="313" spans="3:19" ht="15.75" thickBot="1" x14ac:dyDescent="0.3">
      <c r="C313" s="258"/>
      <c r="D313" s="259"/>
      <c r="E313" s="55" t="s">
        <v>85</v>
      </c>
      <c r="F313" s="64">
        <f t="shared" ref="F313:M313" si="46">SUM(F281:F312)</f>
        <v>27353.938310025216</v>
      </c>
      <c r="G313" s="64">
        <f t="shared" si="46"/>
        <v>22504.945082872498</v>
      </c>
      <c r="H313" s="64">
        <f t="shared" si="46"/>
        <v>23652.466990994799</v>
      </c>
      <c r="I313" s="64">
        <f t="shared" si="46"/>
        <v>22430.977959686963</v>
      </c>
      <c r="J313" s="64">
        <f t="shared" si="46"/>
        <v>22529.002596214774</v>
      </c>
      <c r="K313" s="64">
        <f t="shared" si="46"/>
        <v>21125.586073330393</v>
      </c>
      <c r="L313" s="64">
        <f t="shared" si="46"/>
        <v>22483.006327882471</v>
      </c>
      <c r="M313" s="64">
        <f t="shared" si="46"/>
        <v>22224.659453586457</v>
      </c>
      <c r="N313" s="64">
        <f>SUM(N281:N312)</f>
        <v>22458.447952689181</v>
      </c>
      <c r="O313" s="64">
        <f>SUM(O281:O312)</f>
        <v>23676.291215403693</v>
      </c>
      <c r="P313" s="64" t="s">
        <v>355</v>
      </c>
      <c r="Q313" s="48">
        <f t="shared" si="43"/>
        <v>1</v>
      </c>
      <c r="R313" s="107"/>
      <c r="S313" s="107"/>
    </row>
    <row r="314" spans="3:19" ht="16.5" thickTop="1" thickBot="1" x14ac:dyDescent="0.3">
      <c r="C314" s="260"/>
      <c r="D314" s="261"/>
      <c r="E314" s="57" t="s">
        <v>86</v>
      </c>
      <c r="F314" s="64">
        <v>27278.50390625</v>
      </c>
      <c r="G314" s="64">
        <v>22261.287109375</v>
      </c>
      <c r="H314" s="64">
        <v>23255.224609375</v>
      </c>
      <c r="I314" s="64">
        <v>22027.53515625</v>
      </c>
      <c r="J314" s="64">
        <v>22089.818359375</v>
      </c>
      <c r="K314" s="64">
        <v>20570.3671875</v>
      </c>
      <c r="L314" s="64">
        <v>21795.65234375</v>
      </c>
      <c r="M314" s="64">
        <v>21567.265625</v>
      </c>
      <c r="N314" s="64">
        <v>22315.640625</v>
      </c>
      <c r="O314" s="64">
        <v>23533.56640625</v>
      </c>
      <c r="P314" s="64" t="s">
        <v>355</v>
      </c>
      <c r="Q314" s="48">
        <f>O314/$O$313</f>
        <v>0.99397182574520637</v>
      </c>
      <c r="R314" s="48">
        <f t="shared" si="44"/>
        <v>5.4577226874928719E-2</v>
      </c>
      <c r="S314" s="48">
        <f t="shared" si="45"/>
        <v>-0.13728529661562439</v>
      </c>
    </row>
    <row r="315" spans="3:19" ht="16.5" hidden="1" thickTop="1" thickBot="1" x14ac:dyDescent="0.3">
      <c r="E315" s="57" t="s">
        <v>39</v>
      </c>
      <c r="F315" s="59"/>
      <c r="G315" s="59"/>
      <c r="H315" s="59"/>
      <c r="I315" s="59"/>
      <c r="J315" s="59"/>
      <c r="K315" s="59"/>
      <c r="L315" s="59"/>
      <c r="M315" s="59"/>
      <c r="N315" s="59"/>
      <c r="O315" s="59"/>
      <c r="P315" s="59"/>
      <c r="Q315" s="58" t="e">
        <f t="shared" ref="Q315:Q345" si="47">P315/$P$313</f>
        <v>#VALUE!</v>
      </c>
      <c r="R315" s="59"/>
      <c r="S315" s="59"/>
    </row>
    <row r="316" spans="3:19" ht="20.25" hidden="1" thickTop="1" thickBot="1" x14ac:dyDescent="0.2">
      <c r="E316" s="79"/>
      <c r="F316" s="77" t="e">
        <f>#REF!+1</f>
        <v>#REF!</v>
      </c>
      <c r="G316" s="77" t="e">
        <f t="shared" ref="G316:O316" si="48">F316+1</f>
        <v>#REF!</v>
      </c>
      <c r="H316" s="77" t="e">
        <f t="shared" si="48"/>
        <v>#REF!</v>
      </c>
      <c r="I316" s="77" t="e">
        <f t="shared" si="48"/>
        <v>#REF!</v>
      </c>
      <c r="J316" s="77" t="e">
        <f t="shared" si="48"/>
        <v>#REF!</v>
      </c>
      <c r="K316" s="77" t="e">
        <f t="shared" si="48"/>
        <v>#REF!</v>
      </c>
      <c r="L316" s="77" t="e">
        <f t="shared" si="48"/>
        <v>#REF!</v>
      </c>
      <c r="M316" s="77" t="e">
        <f t="shared" si="48"/>
        <v>#REF!</v>
      </c>
      <c r="N316" s="77" t="e">
        <f t="shared" si="48"/>
        <v>#REF!</v>
      </c>
      <c r="O316" s="77" t="e">
        <f t="shared" si="48"/>
        <v>#REF!</v>
      </c>
      <c r="P316" s="77"/>
      <c r="Q316" t="e">
        <f t="shared" si="47"/>
        <v>#VALUE!</v>
      </c>
    </row>
    <row r="317" spans="3:19" ht="16.5" hidden="1" thickTop="1" thickBot="1" x14ac:dyDescent="0.2">
      <c r="E317" s="43" t="s">
        <v>0</v>
      </c>
      <c r="F317" s="44"/>
      <c r="G317" s="44"/>
      <c r="H317" s="44"/>
      <c r="I317" s="44"/>
      <c r="J317" s="44"/>
      <c r="K317" s="44"/>
      <c r="L317" s="44"/>
      <c r="M317" s="44"/>
      <c r="N317" s="44"/>
      <c r="O317" s="46"/>
      <c r="P317" s="46"/>
      <c r="Q317" s="47" t="e">
        <f t="shared" si="47"/>
        <v>#VALUE!</v>
      </c>
      <c r="R317" s="47"/>
      <c r="S317" s="46"/>
    </row>
    <row r="318" spans="3:19" ht="16.5" hidden="1" thickTop="1" thickBot="1" x14ac:dyDescent="0.3">
      <c r="E318" s="45" t="s">
        <v>1</v>
      </c>
      <c r="F318" s="73"/>
      <c r="G318" s="73"/>
      <c r="H318" s="73"/>
      <c r="I318" s="73"/>
      <c r="J318" s="73"/>
      <c r="K318" s="73"/>
      <c r="L318" s="73"/>
      <c r="M318" s="73"/>
      <c r="N318" s="73"/>
      <c r="O318" s="73"/>
      <c r="P318" s="73"/>
      <c r="Q318" s="48" t="e">
        <f t="shared" si="47"/>
        <v>#VALUE!</v>
      </c>
      <c r="R318" s="48"/>
      <c r="S318" s="48"/>
    </row>
    <row r="319" spans="3:19" ht="16.5" hidden="1" thickTop="1" thickBot="1" x14ac:dyDescent="0.3">
      <c r="E319" s="45" t="s">
        <v>2</v>
      </c>
      <c r="F319" s="74"/>
      <c r="G319" s="74"/>
      <c r="H319" s="74"/>
      <c r="I319" s="74"/>
      <c r="J319" s="74"/>
      <c r="K319" s="74"/>
      <c r="L319" s="74"/>
      <c r="M319" s="74"/>
      <c r="N319" s="74"/>
      <c r="O319" s="74"/>
      <c r="P319" s="74"/>
      <c r="Q319" s="48" t="e">
        <f t="shared" si="47"/>
        <v>#VALUE!</v>
      </c>
      <c r="R319" s="48"/>
      <c r="S319" s="48"/>
    </row>
    <row r="320" spans="3:19" ht="16.5" hidden="1" thickTop="1" thickBot="1" x14ac:dyDescent="0.3">
      <c r="E320" s="45" t="s">
        <v>3</v>
      </c>
      <c r="F320" s="74"/>
      <c r="G320" s="74"/>
      <c r="H320" s="74"/>
      <c r="I320" s="74"/>
      <c r="J320" s="74"/>
      <c r="K320" s="74"/>
      <c r="L320" s="74"/>
      <c r="M320" s="74"/>
      <c r="N320" s="74"/>
      <c r="O320" s="74"/>
      <c r="P320" s="74"/>
      <c r="Q320" s="48" t="e">
        <f t="shared" si="47"/>
        <v>#VALUE!</v>
      </c>
      <c r="R320" s="48"/>
      <c r="S320" s="48"/>
    </row>
    <row r="321" spans="5:19" ht="16.5" hidden="1" thickTop="1" thickBot="1" x14ac:dyDescent="0.3">
      <c r="E321" s="45" t="s">
        <v>4</v>
      </c>
      <c r="F321" s="74"/>
      <c r="G321" s="74"/>
      <c r="H321" s="74"/>
      <c r="I321" s="74"/>
      <c r="J321" s="74"/>
      <c r="K321" s="74"/>
      <c r="L321" s="74"/>
      <c r="M321" s="74"/>
      <c r="N321" s="74"/>
      <c r="O321" s="74"/>
      <c r="P321" s="74"/>
      <c r="Q321" s="48" t="e">
        <f t="shared" si="47"/>
        <v>#VALUE!</v>
      </c>
      <c r="R321" s="48"/>
      <c r="S321" s="48"/>
    </row>
    <row r="322" spans="5:19" ht="16.5" hidden="1" thickTop="1" thickBot="1" x14ac:dyDescent="0.3">
      <c r="E322" s="45" t="s">
        <v>5</v>
      </c>
      <c r="F322" s="74"/>
      <c r="G322" s="74"/>
      <c r="H322" s="74"/>
      <c r="I322" s="74"/>
      <c r="J322" s="74"/>
      <c r="K322" s="74"/>
      <c r="L322" s="74"/>
      <c r="M322" s="74"/>
      <c r="N322" s="74"/>
      <c r="O322" s="74"/>
      <c r="P322" s="74"/>
      <c r="Q322" s="48" t="e">
        <f t="shared" si="47"/>
        <v>#VALUE!</v>
      </c>
      <c r="R322" s="48"/>
      <c r="S322" s="48"/>
    </row>
    <row r="323" spans="5:19" ht="16.5" hidden="1" thickTop="1" thickBot="1" x14ac:dyDescent="0.3">
      <c r="E323" s="45" t="s">
        <v>6</v>
      </c>
      <c r="F323" s="74"/>
      <c r="G323" s="74"/>
      <c r="H323" s="74"/>
      <c r="I323" s="74"/>
      <c r="J323" s="74"/>
      <c r="K323" s="74"/>
      <c r="L323" s="74"/>
      <c r="M323" s="74"/>
      <c r="N323" s="74"/>
      <c r="O323" s="74"/>
      <c r="P323" s="74"/>
      <c r="Q323" s="48" t="e">
        <f t="shared" si="47"/>
        <v>#VALUE!</v>
      </c>
      <c r="R323" s="48"/>
      <c r="S323" s="48"/>
    </row>
    <row r="324" spans="5:19" ht="16.5" hidden="1" thickTop="1" thickBot="1" x14ac:dyDescent="0.3">
      <c r="E324" s="45" t="s">
        <v>7</v>
      </c>
      <c r="F324" s="74"/>
      <c r="G324" s="74"/>
      <c r="H324" s="74"/>
      <c r="I324" s="74"/>
      <c r="J324" s="74"/>
      <c r="K324" s="74"/>
      <c r="L324" s="74"/>
      <c r="M324" s="74"/>
      <c r="N324" s="74"/>
      <c r="O324" s="74"/>
      <c r="P324" s="74"/>
      <c r="Q324" s="48" t="e">
        <f t="shared" si="47"/>
        <v>#VALUE!</v>
      </c>
      <c r="R324" s="48"/>
      <c r="S324" s="48"/>
    </row>
    <row r="325" spans="5:19" ht="16.5" hidden="1" thickTop="1" thickBot="1" x14ac:dyDescent="0.3">
      <c r="E325" s="45" t="s">
        <v>8</v>
      </c>
      <c r="F325" s="74"/>
      <c r="G325" s="74"/>
      <c r="H325" s="74"/>
      <c r="I325" s="74"/>
      <c r="J325" s="74"/>
      <c r="K325" s="74"/>
      <c r="L325" s="74"/>
      <c r="M325" s="74"/>
      <c r="N325" s="74"/>
      <c r="O325" s="74"/>
      <c r="P325" s="74"/>
      <c r="Q325" s="48" t="e">
        <f t="shared" si="47"/>
        <v>#VALUE!</v>
      </c>
      <c r="R325" s="48"/>
      <c r="S325" s="48"/>
    </row>
    <row r="326" spans="5:19" ht="16.5" hidden="1" thickTop="1" thickBot="1" x14ac:dyDescent="0.3">
      <c r="E326" s="45" t="s">
        <v>9</v>
      </c>
      <c r="F326" s="74"/>
      <c r="G326" s="74"/>
      <c r="H326" s="74"/>
      <c r="I326" s="74"/>
      <c r="J326" s="74"/>
      <c r="K326" s="74"/>
      <c r="L326" s="74"/>
      <c r="M326" s="74"/>
      <c r="N326" s="74"/>
      <c r="O326" s="74"/>
      <c r="P326" s="74"/>
      <c r="Q326" s="48" t="e">
        <f t="shared" si="47"/>
        <v>#VALUE!</v>
      </c>
      <c r="R326" s="48"/>
      <c r="S326" s="48"/>
    </row>
    <row r="327" spans="5:19" ht="16.5" hidden="1" thickTop="1" thickBot="1" x14ac:dyDescent="0.3">
      <c r="E327" s="45" t="s">
        <v>10</v>
      </c>
      <c r="F327" s="74"/>
      <c r="G327" s="74"/>
      <c r="H327" s="74"/>
      <c r="I327" s="74"/>
      <c r="J327" s="74"/>
      <c r="K327" s="74"/>
      <c r="L327" s="74"/>
      <c r="M327" s="74"/>
      <c r="N327" s="74"/>
      <c r="O327" s="74"/>
      <c r="P327" s="74"/>
      <c r="Q327" s="48" t="e">
        <f t="shared" si="47"/>
        <v>#VALUE!</v>
      </c>
      <c r="R327" s="48"/>
      <c r="S327" s="48"/>
    </row>
    <row r="328" spans="5:19" ht="16.5" hidden="1" thickTop="1" thickBot="1" x14ac:dyDescent="0.3">
      <c r="E328" s="45" t="s">
        <v>11</v>
      </c>
      <c r="F328" s="74"/>
      <c r="G328" s="74"/>
      <c r="H328" s="74"/>
      <c r="I328" s="74"/>
      <c r="J328" s="74"/>
      <c r="K328" s="74"/>
      <c r="L328" s="74"/>
      <c r="M328" s="74"/>
      <c r="N328" s="74"/>
      <c r="O328" s="74"/>
      <c r="P328" s="74"/>
      <c r="Q328" s="48" t="e">
        <f t="shared" si="47"/>
        <v>#VALUE!</v>
      </c>
      <c r="R328" s="48"/>
      <c r="S328" s="48"/>
    </row>
    <row r="329" spans="5:19" ht="16.5" hidden="1" thickTop="1" thickBot="1" x14ac:dyDescent="0.3">
      <c r="E329" s="45" t="s">
        <v>12</v>
      </c>
      <c r="F329" s="74"/>
      <c r="G329" s="74"/>
      <c r="H329" s="74"/>
      <c r="I329" s="74"/>
      <c r="J329" s="74"/>
      <c r="K329" s="74"/>
      <c r="L329" s="74"/>
      <c r="M329" s="74"/>
      <c r="N329" s="74"/>
      <c r="O329" s="74"/>
      <c r="P329" s="74"/>
      <c r="Q329" s="48" t="e">
        <f t="shared" si="47"/>
        <v>#VALUE!</v>
      </c>
      <c r="R329" s="48"/>
      <c r="S329" s="48"/>
    </row>
    <row r="330" spans="5:19" ht="16.5" hidden="1" thickTop="1" thickBot="1" x14ac:dyDescent="0.3">
      <c r="E330" s="45" t="s">
        <v>13</v>
      </c>
      <c r="F330" s="74"/>
      <c r="G330" s="74"/>
      <c r="H330" s="74"/>
      <c r="I330" s="74"/>
      <c r="J330" s="74"/>
      <c r="K330" s="74"/>
      <c r="L330" s="74"/>
      <c r="M330" s="74"/>
      <c r="N330" s="74"/>
      <c r="O330" s="74"/>
      <c r="P330" s="74"/>
      <c r="Q330" s="48" t="e">
        <f t="shared" si="47"/>
        <v>#VALUE!</v>
      </c>
      <c r="R330" s="48"/>
      <c r="S330" s="48"/>
    </row>
    <row r="331" spans="5:19" ht="16.5" hidden="1" thickTop="1" thickBot="1" x14ac:dyDescent="0.3">
      <c r="E331" s="45" t="s">
        <v>14</v>
      </c>
      <c r="F331" s="74"/>
      <c r="G331" s="74"/>
      <c r="H331" s="74"/>
      <c r="I331" s="74"/>
      <c r="J331" s="74"/>
      <c r="K331" s="74"/>
      <c r="L331" s="74"/>
      <c r="M331" s="74"/>
      <c r="N331" s="74"/>
      <c r="O331" s="74"/>
      <c r="P331" s="74"/>
      <c r="Q331" s="48" t="e">
        <f t="shared" si="47"/>
        <v>#VALUE!</v>
      </c>
      <c r="R331" s="48"/>
      <c r="S331" s="48"/>
    </row>
    <row r="332" spans="5:19" ht="16.5" hidden="1" thickTop="1" thickBot="1" x14ac:dyDescent="0.3">
      <c r="E332" s="45" t="s">
        <v>15</v>
      </c>
      <c r="F332" s="74"/>
      <c r="G332" s="74"/>
      <c r="H332" s="74"/>
      <c r="I332" s="74"/>
      <c r="J332" s="74"/>
      <c r="K332" s="74"/>
      <c r="L332" s="74"/>
      <c r="M332" s="74"/>
      <c r="N332" s="74"/>
      <c r="O332" s="74"/>
      <c r="P332" s="74"/>
      <c r="Q332" s="48" t="e">
        <f t="shared" si="47"/>
        <v>#VALUE!</v>
      </c>
      <c r="R332" s="48"/>
      <c r="S332" s="48"/>
    </row>
    <row r="333" spans="5:19" ht="16.5" hidden="1" thickTop="1" thickBot="1" x14ac:dyDescent="0.3">
      <c r="E333" s="45" t="s">
        <v>16</v>
      </c>
      <c r="F333" s="74"/>
      <c r="G333" s="74"/>
      <c r="H333" s="74"/>
      <c r="I333" s="74"/>
      <c r="J333" s="74"/>
      <c r="K333" s="74"/>
      <c r="L333" s="74"/>
      <c r="M333" s="74"/>
      <c r="N333" s="74"/>
      <c r="O333" s="74"/>
      <c r="P333" s="74"/>
      <c r="Q333" s="48" t="e">
        <f t="shared" si="47"/>
        <v>#VALUE!</v>
      </c>
      <c r="R333" s="48"/>
      <c r="S333" s="48"/>
    </row>
    <row r="334" spans="5:19" ht="16.5" hidden="1" thickTop="1" thickBot="1" x14ac:dyDescent="0.3">
      <c r="E334" s="45" t="s">
        <v>17</v>
      </c>
      <c r="F334" s="74"/>
      <c r="G334" s="74"/>
      <c r="H334" s="74"/>
      <c r="I334" s="74"/>
      <c r="J334" s="74"/>
      <c r="K334" s="74"/>
      <c r="L334" s="74"/>
      <c r="M334" s="74"/>
      <c r="N334" s="74"/>
      <c r="O334" s="74"/>
      <c r="P334" s="74"/>
      <c r="Q334" s="48" t="e">
        <f t="shared" si="47"/>
        <v>#VALUE!</v>
      </c>
      <c r="R334" s="48"/>
      <c r="S334" s="48"/>
    </row>
    <row r="335" spans="5:19" ht="16.5" hidden="1" thickTop="1" thickBot="1" x14ac:dyDescent="0.3">
      <c r="E335" s="45" t="s">
        <v>18</v>
      </c>
      <c r="F335" s="74"/>
      <c r="G335" s="74"/>
      <c r="H335" s="74"/>
      <c r="I335" s="74"/>
      <c r="J335" s="74"/>
      <c r="K335" s="74"/>
      <c r="L335" s="74"/>
      <c r="M335" s="74"/>
      <c r="N335" s="74"/>
      <c r="O335" s="74"/>
      <c r="P335" s="74"/>
      <c r="Q335" s="48" t="e">
        <f t="shared" si="47"/>
        <v>#VALUE!</v>
      </c>
      <c r="R335" s="48"/>
      <c r="S335" s="48"/>
    </row>
    <row r="336" spans="5:19" ht="16.5" hidden="1" thickTop="1" thickBot="1" x14ac:dyDescent="0.3">
      <c r="E336" s="45" t="s">
        <v>19</v>
      </c>
      <c r="F336" s="74"/>
      <c r="G336" s="74"/>
      <c r="H336" s="74"/>
      <c r="I336" s="74"/>
      <c r="J336" s="74"/>
      <c r="K336" s="74"/>
      <c r="L336" s="74"/>
      <c r="M336" s="74"/>
      <c r="N336" s="74"/>
      <c r="O336" s="74"/>
      <c r="P336" s="74"/>
      <c r="Q336" s="48" t="e">
        <f t="shared" si="47"/>
        <v>#VALUE!</v>
      </c>
      <c r="R336" s="48"/>
      <c r="S336" s="48"/>
    </row>
    <row r="337" spans="5:19" ht="16.5" hidden="1" thickTop="1" thickBot="1" x14ac:dyDescent="0.3">
      <c r="E337" s="45" t="s">
        <v>20</v>
      </c>
      <c r="F337" s="74"/>
      <c r="G337" s="74"/>
      <c r="H337" s="74"/>
      <c r="I337" s="74"/>
      <c r="J337" s="74"/>
      <c r="K337" s="74"/>
      <c r="L337" s="74"/>
      <c r="M337" s="74"/>
      <c r="N337" s="74"/>
      <c r="O337" s="74"/>
      <c r="P337" s="74"/>
      <c r="Q337" s="48" t="e">
        <f t="shared" si="47"/>
        <v>#VALUE!</v>
      </c>
      <c r="R337" s="48"/>
      <c r="S337" s="48"/>
    </row>
    <row r="338" spans="5:19" ht="16.5" hidden="1" thickTop="1" thickBot="1" x14ac:dyDescent="0.3">
      <c r="E338" s="45" t="s">
        <v>21</v>
      </c>
      <c r="F338" s="74"/>
      <c r="G338" s="74"/>
      <c r="H338" s="74"/>
      <c r="I338" s="74"/>
      <c r="J338" s="74"/>
      <c r="K338" s="74"/>
      <c r="L338" s="74"/>
      <c r="M338" s="74"/>
      <c r="N338" s="74"/>
      <c r="O338" s="74"/>
      <c r="P338" s="74"/>
      <c r="Q338" s="48" t="e">
        <f t="shared" si="47"/>
        <v>#VALUE!</v>
      </c>
      <c r="R338" s="48"/>
      <c r="S338" s="48"/>
    </row>
    <row r="339" spans="5:19" ht="16.5" hidden="1" thickTop="1" thickBot="1" x14ac:dyDescent="0.3">
      <c r="E339" s="45" t="s">
        <v>22</v>
      </c>
      <c r="F339" s="74"/>
      <c r="G339" s="74"/>
      <c r="H339" s="74"/>
      <c r="I339" s="74"/>
      <c r="J339" s="74"/>
      <c r="K339" s="74"/>
      <c r="L339" s="74"/>
      <c r="M339" s="74"/>
      <c r="N339" s="74"/>
      <c r="O339" s="74"/>
      <c r="P339" s="74"/>
      <c r="Q339" s="48" t="e">
        <f t="shared" si="47"/>
        <v>#VALUE!</v>
      </c>
      <c r="R339" s="48"/>
      <c r="S339" s="48"/>
    </row>
    <row r="340" spans="5:19" ht="16.5" hidden="1" thickTop="1" thickBot="1" x14ac:dyDescent="0.3">
      <c r="E340" s="45" t="s">
        <v>23</v>
      </c>
      <c r="F340" s="74"/>
      <c r="G340" s="74"/>
      <c r="H340" s="74"/>
      <c r="I340" s="74"/>
      <c r="J340" s="74"/>
      <c r="K340" s="74"/>
      <c r="L340" s="74"/>
      <c r="M340" s="74"/>
      <c r="N340" s="74"/>
      <c r="O340" s="74"/>
      <c r="P340" s="74"/>
      <c r="Q340" s="48" t="e">
        <f t="shared" si="47"/>
        <v>#VALUE!</v>
      </c>
      <c r="R340" s="48"/>
      <c r="S340" s="48"/>
    </row>
    <row r="341" spans="5:19" ht="16.5" hidden="1" thickTop="1" thickBot="1" x14ac:dyDescent="0.3">
      <c r="E341" s="45" t="s">
        <v>24</v>
      </c>
      <c r="F341" s="74"/>
      <c r="G341" s="74"/>
      <c r="H341" s="74"/>
      <c r="I341" s="74"/>
      <c r="J341" s="74"/>
      <c r="K341" s="74"/>
      <c r="L341" s="74"/>
      <c r="M341" s="74"/>
      <c r="N341" s="74"/>
      <c r="O341" s="74"/>
      <c r="P341" s="74"/>
      <c r="Q341" s="48" t="e">
        <f t="shared" si="47"/>
        <v>#VALUE!</v>
      </c>
      <c r="R341" s="48"/>
      <c r="S341" s="48"/>
    </row>
    <row r="342" spans="5:19" ht="16.5" hidden="1" thickTop="1" thickBot="1" x14ac:dyDescent="0.3">
      <c r="E342" s="45" t="s">
        <v>25</v>
      </c>
      <c r="F342" s="74"/>
      <c r="G342" s="74"/>
      <c r="H342" s="74"/>
      <c r="I342" s="74"/>
      <c r="J342" s="74"/>
      <c r="K342" s="74"/>
      <c r="L342" s="74"/>
      <c r="M342" s="74"/>
      <c r="N342" s="74"/>
      <c r="O342" s="74"/>
      <c r="P342" s="74"/>
      <c r="Q342" s="48" t="e">
        <f t="shared" si="47"/>
        <v>#VALUE!</v>
      </c>
      <c r="R342" s="48"/>
      <c r="S342" s="48"/>
    </row>
    <row r="343" spans="5:19" ht="16.5" hidden="1" thickTop="1" thickBot="1" x14ac:dyDescent="0.3">
      <c r="E343" s="45" t="s">
        <v>26</v>
      </c>
      <c r="F343" s="74"/>
      <c r="G343" s="74"/>
      <c r="H343" s="74"/>
      <c r="I343" s="74"/>
      <c r="J343" s="74"/>
      <c r="K343" s="74"/>
      <c r="L343" s="74"/>
      <c r="M343" s="74"/>
      <c r="N343" s="74"/>
      <c r="O343" s="74"/>
      <c r="P343" s="74"/>
      <c r="Q343" s="48" t="e">
        <f t="shared" si="47"/>
        <v>#VALUE!</v>
      </c>
      <c r="R343" s="48"/>
      <c r="S343" s="48"/>
    </row>
    <row r="344" spans="5:19" ht="16.5" hidden="1" thickTop="1" thickBot="1" x14ac:dyDescent="0.3">
      <c r="E344" s="45" t="s">
        <v>27</v>
      </c>
      <c r="F344" s="74"/>
      <c r="G344" s="74"/>
      <c r="H344" s="74"/>
      <c r="I344" s="74"/>
      <c r="J344" s="74"/>
      <c r="K344" s="74"/>
      <c r="L344" s="74"/>
      <c r="M344" s="74"/>
      <c r="N344" s="74"/>
      <c r="O344" s="74"/>
      <c r="P344" s="74"/>
      <c r="Q344" s="48" t="e">
        <f t="shared" si="47"/>
        <v>#VALUE!</v>
      </c>
      <c r="R344" s="48"/>
      <c r="S344" s="48"/>
    </row>
    <row r="345" spans="5:19" ht="16.5" hidden="1" thickTop="1" thickBot="1" x14ac:dyDescent="0.3">
      <c r="E345" s="45" t="s">
        <v>28</v>
      </c>
      <c r="F345" s="74"/>
      <c r="G345" s="74"/>
      <c r="H345" s="74"/>
      <c r="I345" s="74"/>
      <c r="J345" s="74"/>
      <c r="K345" s="74"/>
      <c r="L345" s="74"/>
      <c r="M345" s="74"/>
      <c r="N345" s="74"/>
      <c r="O345" s="74"/>
      <c r="P345" s="74"/>
      <c r="Q345" s="48" t="e">
        <f t="shared" si="47"/>
        <v>#VALUE!</v>
      </c>
      <c r="R345" s="48"/>
      <c r="S345" s="48"/>
    </row>
    <row r="346" spans="5:19" ht="16.5" hidden="1" thickTop="1" thickBot="1" x14ac:dyDescent="0.3">
      <c r="E346" s="45" t="s">
        <v>29</v>
      </c>
      <c r="F346" s="74"/>
      <c r="G346" s="74"/>
      <c r="H346" s="74"/>
      <c r="I346" s="74"/>
      <c r="J346" s="74"/>
      <c r="K346" s="74"/>
      <c r="L346" s="74"/>
      <c r="M346" s="74"/>
      <c r="N346" s="74"/>
      <c r="O346" s="74"/>
      <c r="P346" s="74"/>
      <c r="Q346" s="48" t="e">
        <f>P346/$P$313</f>
        <v>#VALUE!</v>
      </c>
      <c r="R346" s="48"/>
      <c r="S346" s="48"/>
    </row>
    <row r="347" spans="5:19" ht="16.5" hidden="1" thickTop="1" thickBot="1" x14ac:dyDescent="0.3">
      <c r="E347" s="45" t="s">
        <v>30</v>
      </c>
      <c r="F347" s="74"/>
      <c r="G347" s="74"/>
      <c r="H347" s="74"/>
      <c r="I347" s="74"/>
      <c r="J347" s="74"/>
      <c r="K347" s="74"/>
      <c r="L347" s="74"/>
      <c r="M347" s="74"/>
      <c r="N347" s="74"/>
      <c r="O347" s="74"/>
      <c r="P347" s="74"/>
      <c r="Q347" s="48" t="e">
        <f>P347/$P$313</f>
        <v>#VALUE!</v>
      </c>
      <c r="R347" s="48"/>
      <c r="S347" s="48"/>
    </row>
    <row r="348" spans="5:19" ht="16.5" hidden="1" thickTop="1" thickBot="1" x14ac:dyDescent="0.3">
      <c r="E348" s="45" t="s">
        <v>41</v>
      </c>
      <c r="F348" s="74"/>
      <c r="G348" s="74"/>
      <c r="H348" s="74"/>
      <c r="I348" s="74"/>
      <c r="J348" s="74"/>
      <c r="K348" s="74"/>
      <c r="L348" s="74"/>
      <c r="M348" s="74"/>
      <c r="N348" s="74"/>
      <c r="O348" s="74"/>
      <c r="P348" s="74"/>
      <c r="Q348" s="48" t="e">
        <f>P348/$P$313</f>
        <v>#VALUE!</v>
      </c>
      <c r="R348" s="48"/>
      <c r="S348" s="48"/>
    </row>
    <row r="349" spans="5:19" ht="15.75" thickTop="1" x14ac:dyDescent="0.25">
      <c r="E349" s="57" t="s">
        <v>87</v>
      </c>
      <c r="F349" s="85"/>
      <c r="G349" s="85">
        <f t="shared" ref="G349:O349" si="49">G314/F314-1</f>
        <v>-0.18392565861082522</v>
      </c>
      <c r="H349" s="85">
        <f t="shared" si="49"/>
        <v>4.4648698663134256E-2</v>
      </c>
      <c r="I349" s="85">
        <f t="shared" si="49"/>
        <v>-5.2791984328118491E-2</v>
      </c>
      <c r="J349" s="85">
        <f t="shared" si="49"/>
        <v>2.8275157743797852E-3</v>
      </c>
      <c r="K349" s="85">
        <f t="shared" si="49"/>
        <v>-6.878513653463969E-2</v>
      </c>
      <c r="L349" s="85">
        <f t="shared" si="49"/>
        <v>5.9565546160720517E-2</v>
      </c>
      <c r="M349" s="85">
        <f t="shared" si="49"/>
        <v>-1.0478544764249365E-2</v>
      </c>
      <c r="N349" s="85">
        <f t="shared" si="49"/>
        <v>3.4699577267343074E-2</v>
      </c>
      <c r="O349" s="85">
        <f t="shared" si="49"/>
        <v>5.4577226874928719E-2</v>
      </c>
      <c r="P349" s="86"/>
    </row>
  </sheetData>
  <mergeCells count="298">
    <mergeCell ref="C20:D20"/>
    <mergeCell ref="C21:D21"/>
    <mergeCell ref="C22:D22"/>
    <mergeCell ref="C23:D23"/>
    <mergeCell ref="C24:D24"/>
    <mergeCell ref="E84:P84"/>
    <mergeCell ref="E6:P6"/>
    <mergeCell ref="C7:D7"/>
    <mergeCell ref="C8:D8"/>
    <mergeCell ref="C9:D9"/>
    <mergeCell ref="C10:D10"/>
    <mergeCell ref="C11:D11"/>
    <mergeCell ref="C12:D12"/>
    <mergeCell ref="C13:D13"/>
    <mergeCell ref="C14:D14"/>
    <mergeCell ref="C15:D15"/>
    <mergeCell ref="C16:D16"/>
    <mergeCell ref="C17:D17"/>
    <mergeCell ref="C18:D18"/>
    <mergeCell ref="C19:D19"/>
    <mergeCell ref="C30:D30"/>
    <mergeCell ref="C31:D31"/>
    <mergeCell ref="C32:D32"/>
    <mergeCell ref="C54:D54"/>
    <mergeCell ref="C33:D33"/>
    <mergeCell ref="C34:D34"/>
    <mergeCell ref="C25:D25"/>
    <mergeCell ref="C26:D26"/>
    <mergeCell ref="C27:D27"/>
    <mergeCell ref="C28:D28"/>
    <mergeCell ref="C29:D29"/>
    <mergeCell ref="C40:D40"/>
    <mergeCell ref="C41:D41"/>
    <mergeCell ref="C49:D49"/>
    <mergeCell ref="C50:D50"/>
    <mergeCell ref="C51:D51"/>
    <mergeCell ref="C52:D52"/>
    <mergeCell ref="C53:D53"/>
    <mergeCell ref="C46:D46"/>
    <mergeCell ref="C47:D47"/>
    <mergeCell ref="C48:D48"/>
    <mergeCell ref="C35:D35"/>
    <mergeCell ref="C36:D36"/>
    <mergeCell ref="C37:D37"/>
    <mergeCell ref="C38:D38"/>
    <mergeCell ref="C39:D39"/>
    <mergeCell ref="C59:D59"/>
    <mergeCell ref="C60:D60"/>
    <mergeCell ref="C61:D61"/>
    <mergeCell ref="C62:D62"/>
    <mergeCell ref="C63:D63"/>
    <mergeCell ref="C55:D55"/>
    <mergeCell ref="C56:D56"/>
    <mergeCell ref="C57:D57"/>
    <mergeCell ref="C58:D58"/>
    <mergeCell ref="C69:D69"/>
    <mergeCell ref="C70:D70"/>
    <mergeCell ref="C71:D71"/>
    <mergeCell ref="C72:D72"/>
    <mergeCell ref="C73:D73"/>
    <mergeCell ref="C64:D64"/>
    <mergeCell ref="C65:D65"/>
    <mergeCell ref="C66:D66"/>
    <mergeCell ref="C67:D67"/>
    <mergeCell ref="C68:D68"/>
    <mergeCell ref="C79:D79"/>
    <mergeCell ref="C80:D80"/>
    <mergeCell ref="C84:D84"/>
    <mergeCell ref="C85:D85"/>
    <mergeCell ref="C86:D86"/>
    <mergeCell ref="C74:D74"/>
    <mergeCell ref="C75:D75"/>
    <mergeCell ref="C76:D76"/>
    <mergeCell ref="C77:D77"/>
    <mergeCell ref="C78:D78"/>
    <mergeCell ref="C92:D92"/>
    <mergeCell ref="C93:D93"/>
    <mergeCell ref="C94:D94"/>
    <mergeCell ref="C95:D95"/>
    <mergeCell ref="C96:D96"/>
    <mergeCell ref="C87:D87"/>
    <mergeCell ref="C88:D88"/>
    <mergeCell ref="C89:D89"/>
    <mergeCell ref="C90:D90"/>
    <mergeCell ref="C91:D91"/>
    <mergeCell ref="C102:D102"/>
    <mergeCell ref="C103:D103"/>
    <mergeCell ref="C104:D104"/>
    <mergeCell ref="C105:D105"/>
    <mergeCell ref="C106:D106"/>
    <mergeCell ref="C97:D97"/>
    <mergeCell ref="C98:D98"/>
    <mergeCell ref="C99:D99"/>
    <mergeCell ref="C100:D100"/>
    <mergeCell ref="C101:D101"/>
    <mergeCell ref="C112:D112"/>
    <mergeCell ref="C113:D113"/>
    <mergeCell ref="C114:D114"/>
    <mergeCell ref="C115:D115"/>
    <mergeCell ref="C116:D116"/>
    <mergeCell ref="C107:D107"/>
    <mergeCell ref="C108:D108"/>
    <mergeCell ref="C109:D109"/>
    <mergeCell ref="C110:D110"/>
    <mergeCell ref="C111:D111"/>
    <mergeCell ref="C125:D125"/>
    <mergeCell ref="C126:D126"/>
    <mergeCell ref="C127:D127"/>
    <mergeCell ref="C128:D128"/>
    <mergeCell ref="C129:D129"/>
    <mergeCell ref="C117:D117"/>
    <mergeCell ref="C118:D118"/>
    <mergeCell ref="C123:D123"/>
    <mergeCell ref="C124:D124"/>
    <mergeCell ref="C135:D135"/>
    <mergeCell ref="C136:D136"/>
    <mergeCell ref="C137:D137"/>
    <mergeCell ref="C138:D138"/>
    <mergeCell ref="C139:D139"/>
    <mergeCell ref="C130:D130"/>
    <mergeCell ref="C131:D131"/>
    <mergeCell ref="C132:D132"/>
    <mergeCell ref="C133:D133"/>
    <mergeCell ref="C134:D134"/>
    <mergeCell ref="C145:D145"/>
    <mergeCell ref="C146:D146"/>
    <mergeCell ref="C147:D147"/>
    <mergeCell ref="C148:D148"/>
    <mergeCell ref="C149:D149"/>
    <mergeCell ref="C140:D140"/>
    <mergeCell ref="C141:D141"/>
    <mergeCell ref="C142:D142"/>
    <mergeCell ref="C143:D143"/>
    <mergeCell ref="C144:D144"/>
    <mergeCell ref="C155:D155"/>
    <mergeCell ref="C156:D156"/>
    <mergeCell ref="C162:D162"/>
    <mergeCell ref="C163:D163"/>
    <mergeCell ref="C150:D150"/>
    <mergeCell ref="C151:D151"/>
    <mergeCell ref="C152:D152"/>
    <mergeCell ref="C153:D153"/>
    <mergeCell ref="C154:D154"/>
    <mergeCell ref="C169:D169"/>
    <mergeCell ref="C170:D170"/>
    <mergeCell ref="C171:D171"/>
    <mergeCell ref="C172:D172"/>
    <mergeCell ref="C173:D173"/>
    <mergeCell ref="C164:D164"/>
    <mergeCell ref="C165:D165"/>
    <mergeCell ref="C166:D166"/>
    <mergeCell ref="C167:D167"/>
    <mergeCell ref="C168:D168"/>
    <mergeCell ref="C179:D179"/>
    <mergeCell ref="C180:D180"/>
    <mergeCell ref="C181:D181"/>
    <mergeCell ref="C182:D182"/>
    <mergeCell ref="C183:D183"/>
    <mergeCell ref="C174:D174"/>
    <mergeCell ref="C175:D175"/>
    <mergeCell ref="C176:D176"/>
    <mergeCell ref="C177:D177"/>
    <mergeCell ref="C178:D178"/>
    <mergeCell ref="C189:D189"/>
    <mergeCell ref="C190:D190"/>
    <mergeCell ref="C191:D191"/>
    <mergeCell ref="C192:D192"/>
    <mergeCell ref="C193:D193"/>
    <mergeCell ref="C184:D184"/>
    <mergeCell ref="C185:D185"/>
    <mergeCell ref="C186:D186"/>
    <mergeCell ref="C187:D187"/>
    <mergeCell ref="C188:D188"/>
    <mergeCell ref="C213:D213"/>
    <mergeCell ref="C214:D214"/>
    <mergeCell ref="C205:D205"/>
    <mergeCell ref="C206:D206"/>
    <mergeCell ref="C207:D207"/>
    <mergeCell ref="C208:D208"/>
    <mergeCell ref="C209:D209"/>
    <mergeCell ref="C194:D194"/>
    <mergeCell ref="C195:D195"/>
    <mergeCell ref="C202:D202"/>
    <mergeCell ref="C203:D203"/>
    <mergeCell ref="C204:D204"/>
    <mergeCell ref="C241:D241"/>
    <mergeCell ref="C242:D242"/>
    <mergeCell ref="C243:D243"/>
    <mergeCell ref="C230:D230"/>
    <mergeCell ref="C231:D231"/>
    <mergeCell ref="C232:D232"/>
    <mergeCell ref="C233:D233"/>
    <mergeCell ref="C234:D234"/>
    <mergeCell ref="C225:D225"/>
    <mergeCell ref="C226:D226"/>
    <mergeCell ref="C227:D227"/>
    <mergeCell ref="C228:D228"/>
    <mergeCell ref="C229:D229"/>
    <mergeCell ref="C249:D249"/>
    <mergeCell ref="C250:D250"/>
    <mergeCell ref="C251:D251"/>
    <mergeCell ref="C252:D252"/>
    <mergeCell ref="C253:D253"/>
    <mergeCell ref="C244:D244"/>
    <mergeCell ref="C245:D245"/>
    <mergeCell ref="C246:D246"/>
    <mergeCell ref="C247:D247"/>
    <mergeCell ref="C248:D248"/>
    <mergeCell ref="C259:D259"/>
    <mergeCell ref="C260:D260"/>
    <mergeCell ref="C261:D261"/>
    <mergeCell ref="C262:D262"/>
    <mergeCell ref="C263:D263"/>
    <mergeCell ref="C254:D254"/>
    <mergeCell ref="C255:D255"/>
    <mergeCell ref="C256:D256"/>
    <mergeCell ref="C257:D257"/>
    <mergeCell ref="C258:D258"/>
    <mergeCell ref="C269:D269"/>
    <mergeCell ref="C270:D270"/>
    <mergeCell ref="C271:D271"/>
    <mergeCell ref="C272:D272"/>
    <mergeCell ref="C273:D273"/>
    <mergeCell ref="C264:D264"/>
    <mergeCell ref="C265:D265"/>
    <mergeCell ref="C266:D266"/>
    <mergeCell ref="C267:D267"/>
    <mergeCell ref="C268:D268"/>
    <mergeCell ref="C283:D283"/>
    <mergeCell ref="C284:D284"/>
    <mergeCell ref="C285:D285"/>
    <mergeCell ref="C286:D286"/>
    <mergeCell ref="C287:D287"/>
    <mergeCell ref="C274:D274"/>
    <mergeCell ref="C275:D275"/>
    <mergeCell ref="C280:D280"/>
    <mergeCell ref="C281:D281"/>
    <mergeCell ref="C282:D282"/>
    <mergeCell ref="C279:D279"/>
    <mergeCell ref="C314:D314"/>
    <mergeCell ref="C308:D308"/>
    <mergeCell ref="C309:D309"/>
    <mergeCell ref="C310:D310"/>
    <mergeCell ref="C311:D311"/>
    <mergeCell ref="C312:D312"/>
    <mergeCell ref="C303:D303"/>
    <mergeCell ref="C304:D304"/>
    <mergeCell ref="C305:D305"/>
    <mergeCell ref="C306:D306"/>
    <mergeCell ref="C307:D307"/>
    <mergeCell ref="F3:P3"/>
    <mergeCell ref="C3:E3"/>
    <mergeCell ref="E45:P45"/>
    <mergeCell ref="E240:P240"/>
    <mergeCell ref="E279:P279"/>
    <mergeCell ref="E123:P123"/>
    <mergeCell ref="E201:P201"/>
    <mergeCell ref="E162:P162"/>
    <mergeCell ref="C313:D313"/>
    <mergeCell ref="C298:D298"/>
    <mergeCell ref="C299:D299"/>
    <mergeCell ref="C300:D300"/>
    <mergeCell ref="C301:D301"/>
    <mergeCell ref="C302:D302"/>
    <mergeCell ref="C293:D293"/>
    <mergeCell ref="C294:D294"/>
    <mergeCell ref="C295:D295"/>
    <mergeCell ref="C296:D296"/>
    <mergeCell ref="C297:D297"/>
    <mergeCell ref="C288:D288"/>
    <mergeCell ref="C289:D289"/>
    <mergeCell ref="C290:D290"/>
    <mergeCell ref="C291:D291"/>
    <mergeCell ref="C292:D292"/>
    <mergeCell ref="C6:D6"/>
    <mergeCell ref="C45:D45"/>
    <mergeCell ref="C119:D119"/>
    <mergeCell ref="C157:D157"/>
    <mergeCell ref="C158:D158"/>
    <mergeCell ref="C196:D196"/>
    <mergeCell ref="C197:D197"/>
    <mergeCell ref="C201:D201"/>
    <mergeCell ref="C240:D240"/>
    <mergeCell ref="C235:D235"/>
    <mergeCell ref="C236:D236"/>
    <mergeCell ref="C220:D220"/>
    <mergeCell ref="C221:D221"/>
    <mergeCell ref="C222:D222"/>
    <mergeCell ref="C223:D223"/>
    <mergeCell ref="C224:D224"/>
    <mergeCell ref="C215:D215"/>
    <mergeCell ref="C216:D216"/>
    <mergeCell ref="C217:D217"/>
    <mergeCell ref="C218:D218"/>
    <mergeCell ref="C219:D219"/>
    <mergeCell ref="C210:D210"/>
    <mergeCell ref="C211:D211"/>
    <mergeCell ref="C212:D212"/>
  </mergeCells>
  <conditionalFormatting sqref="F8:J39 E7:N7 F47:J67 F69:J78 F68:P68 E46:N46 E124:N124 F86:J117 E85:N85 F125:J156 F164:J195 E163:N163 F203:J234 E202:N202 F242:J273 E241:N241 F281:J312 F318:J348 E280:N280 E317:N317 F315:O315 F237:O237 F276:O276 F349:O349">
    <cfRule type="cellIs" dxfId="1296" priority="307" operator="equal">
      <formula>0</formula>
    </cfRule>
  </conditionalFormatting>
  <conditionalFormatting sqref="P7">
    <cfRule type="cellIs" dxfId="1295" priority="299" operator="equal">
      <formula>0</formula>
    </cfRule>
  </conditionalFormatting>
  <conditionalFormatting sqref="S8:S41">
    <cfRule type="cellIs" dxfId="1294" priority="297" operator="equal">
      <formula>0</formula>
    </cfRule>
  </conditionalFormatting>
  <conditionalFormatting sqref="R8:R39 R41">
    <cfRule type="cellIs" dxfId="1293" priority="295" operator="equal">
      <formula>0</formula>
    </cfRule>
  </conditionalFormatting>
  <conditionalFormatting sqref="Q7:R7">
    <cfRule type="cellIs" dxfId="1292" priority="288" operator="equal">
      <formula>0</formula>
    </cfRule>
  </conditionalFormatting>
  <conditionalFormatting sqref="S7">
    <cfRule type="cellIs" dxfId="1291" priority="287" operator="equal">
      <formula>0</formula>
    </cfRule>
  </conditionalFormatting>
  <conditionalFormatting sqref="P8:P39">
    <cfRule type="cellIs" dxfId="1290" priority="302" operator="equal">
      <formula>0</formula>
    </cfRule>
  </conditionalFormatting>
  <conditionalFormatting sqref="K8:O39">
    <cfRule type="cellIs" dxfId="1289" priority="306" operator="equal">
      <formula>0</formula>
    </cfRule>
  </conditionalFormatting>
  <conditionalFormatting sqref="E40:E41">
    <cfRule type="cellIs" dxfId="1288" priority="309" operator="equal">
      <formula>0</formula>
    </cfRule>
  </conditionalFormatting>
  <conditionalFormatting sqref="E8:E39">
    <cfRule type="cellIs" dxfId="1287" priority="308" operator="equal">
      <formula>0</formula>
    </cfRule>
  </conditionalFormatting>
  <conditionalFormatting sqref="O7">
    <cfRule type="cellIs" dxfId="1286" priority="303" operator="equal">
      <formula>0</formula>
    </cfRule>
  </conditionalFormatting>
  <conditionalFormatting sqref="P46">
    <cfRule type="cellIs" dxfId="1285" priority="275" operator="equal">
      <formula>0</formula>
    </cfRule>
  </conditionalFormatting>
  <conditionalFormatting sqref="S47:S78 S80">
    <cfRule type="cellIs" dxfId="1284" priority="273" operator="equal">
      <formula>0</formula>
    </cfRule>
  </conditionalFormatting>
  <conditionalFormatting sqref="Q41">
    <cfRule type="cellIs" dxfId="1283" priority="289" operator="equal">
      <formula>0</formula>
    </cfRule>
  </conditionalFormatting>
  <conditionalFormatting sqref="Q8:Q40">
    <cfRule type="cellIs" dxfId="1282" priority="291" operator="equal">
      <formula>0</formula>
    </cfRule>
  </conditionalFormatting>
  <conditionalFormatting sqref="Q8:Q40">
    <cfRule type="dataBar" priority="292">
      <dataBar>
        <cfvo type="min"/>
        <cfvo type="max"/>
        <color rgb="FF008AEF"/>
      </dataBar>
      <extLst>
        <ext xmlns:x14="http://schemas.microsoft.com/office/spreadsheetml/2009/9/main" uri="{B025F937-C7B1-47D3-B67F-A62EFF666E3E}">
          <x14:id>{4E1490CC-D109-4E45-97F8-D75373D821B4}</x14:id>
        </ext>
      </extLst>
    </cfRule>
  </conditionalFormatting>
  <conditionalFormatting sqref="Q46:R46">
    <cfRule type="cellIs" dxfId="1281" priority="264" operator="equal">
      <formula>0</formula>
    </cfRule>
  </conditionalFormatting>
  <conditionalFormatting sqref="Q85:R85">
    <cfRule type="cellIs" dxfId="1280" priority="240" operator="equal">
      <formula>0</formula>
    </cfRule>
  </conditionalFormatting>
  <conditionalFormatting sqref="S46">
    <cfRule type="cellIs" dxfId="1279" priority="263" operator="equal">
      <formula>0</formula>
    </cfRule>
  </conditionalFormatting>
  <conditionalFormatting sqref="R47:R78 R80">
    <cfRule type="cellIs" dxfId="1278" priority="271" operator="equal">
      <formula>0</formula>
    </cfRule>
  </conditionalFormatting>
  <conditionalFormatting sqref="P47:P67 P69:P78">
    <cfRule type="cellIs" dxfId="1277" priority="278" operator="equal">
      <formula>0</formula>
    </cfRule>
  </conditionalFormatting>
  <conditionalFormatting sqref="K125:O156">
    <cfRule type="cellIs" dxfId="1276" priority="234" operator="equal">
      <formula>0</formula>
    </cfRule>
  </conditionalFormatting>
  <conditionalFormatting sqref="K47:O67 K69:O78">
    <cfRule type="cellIs" dxfId="1275" priority="282" operator="equal">
      <formula>0</formula>
    </cfRule>
  </conditionalFormatting>
  <conditionalFormatting sqref="E79:E80">
    <cfRule type="cellIs" dxfId="1274" priority="285" operator="equal">
      <formula>0</formula>
    </cfRule>
  </conditionalFormatting>
  <conditionalFormatting sqref="E47:E78">
    <cfRule type="cellIs" dxfId="1273" priority="284" operator="equal">
      <formula>0</formula>
    </cfRule>
  </conditionalFormatting>
  <conditionalFormatting sqref="O46">
    <cfRule type="cellIs" dxfId="1272" priority="279" operator="equal">
      <formula>0</formula>
    </cfRule>
  </conditionalFormatting>
  <conditionalFormatting sqref="Q79:Q80">
    <cfRule type="cellIs" dxfId="1271" priority="265" operator="equal">
      <formula>0</formula>
    </cfRule>
  </conditionalFormatting>
  <conditionalFormatting sqref="Q47:Q78">
    <cfRule type="cellIs" dxfId="1270" priority="267" operator="equal">
      <formula>0</formula>
    </cfRule>
  </conditionalFormatting>
  <conditionalFormatting sqref="Q47:Q78">
    <cfRule type="dataBar" priority="268">
      <dataBar>
        <cfvo type="min"/>
        <cfvo type="max"/>
        <color rgb="FF008AEF"/>
      </dataBar>
      <extLst>
        <ext xmlns:x14="http://schemas.microsoft.com/office/spreadsheetml/2009/9/main" uri="{B025F937-C7B1-47D3-B67F-A62EFF666E3E}">
          <x14:id>{0897E00E-4275-435E-AA98-B7EED33078EA}</x14:id>
        </ext>
      </extLst>
    </cfRule>
  </conditionalFormatting>
  <conditionalFormatting sqref="S85">
    <cfRule type="cellIs" dxfId="1269" priority="239" operator="equal">
      <formula>0</formula>
    </cfRule>
  </conditionalFormatting>
  <conditionalFormatting sqref="R86:R117 R119">
    <cfRule type="cellIs" dxfId="1268" priority="247" operator="equal">
      <formula>0</formula>
    </cfRule>
  </conditionalFormatting>
  <conditionalFormatting sqref="P86:P117">
    <cfRule type="cellIs" dxfId="1267" priority="254" operator="equal">
      <formula>0</formula>
    </cfRule>
  </conditionalFormatting>
  <conditionalFormatting sqref="Q124:R124">
    <cfRule type="cellIs" dxfId="1266" priority="216" operator="equal">
      <formula>0</formula>
    </cfRule>
  </conditionalFormatting>
  <conditionalFormatting sqref="K86:O117">
    <cfRule type="cellIs" dxfId="1265" priority="258" operator="equal">
      <formula>0</formula>
    </cfRule>
  </conditionalFormatting>
  <conditionalFormatting sqref="E118:E119">
    <cfRule type="cellIs" dxfId="1264" priority="261" operator="equal">
      <formula>0</formula>
    </cfRule>
  </conditionalFormatting>
  <conditionalFormatting sqref="E86:E117">
    <cfRule type="cellIs" dxfId="1263" priority="260" operator="equal">
      <formula>0</formula>
    </cfRule>
  </conditionalFormatting>
  <conditionalFormatting sqref="O85">
    <cfRule type="cellIs" dxfId="1262" priority="255" operator="equal">
      <formula>0</formula>
    </cfRule>
  </conditionalFormatting>
  <conditionalFormatting sqref="P85">
    <cfRule type="cellIs" dxfId="1261" priority="251" operator="equal">
      <formula>0</formula>
    </cfRule>
  </conditionalFormatting>
  <conditionalFormatting sqref="S86:S117 S119">
    <cfRule type="cellIs" dxfId="1260" priority="249" operator="equal">
      <formula>0</formula>
    </cfRule>
  </conditionalFormatting>
  <conditionalFormatting sqref="Q118:Q119">
    <cfRule type="cellIs" dxfId="1259" priority="241" operator="equal">
      <formula>0</formula>
    </cfRule>
  </conditionalFormatting>
  <conditionalFormatting sqref="Q86:Q117">
    <cfRule type="cellIs" dxfId="1258" priority="243" operator="equal">
      <formula>0</formula>
    </cfRule>
  </conditionalFormatting>
  <conditionalFormatting sqref="Q86:Q117">
    <cfRule type="dataBar" priority="244">
      <dataBar>
        <cfvo type="min"/>
        <cfvo type="max"/>
        <color rgb="FF008AEF"/>
      </dataBar>
      <extLst>
        <ext xmlns:x14="http://schemas.microsoft.com/office/spreadsheetml/2009/9/main" uri="{B025F937-C7B1-47D3-B67F-A62EFF666E3E}">
          <x14:id>{29A44B6A-A33D-4DB7-B550-AA5BA85BED79}</x14:id>
        </ext>
      </extLst>
    </cfRule>
  </conditionalFormatting>
  <conditionalFormatting sqref="S124">
    <cfRule type="cellIs" dxfId="1257" priority="215" operator="equal">
      <formula>0</formula>
    </cfRule>
  </conditionalFormatting>
  <conditionalFormatting sqref="R125:R156 R158">
    <cfRule type="cellIs" dxfId="1256" priority="223" operator="equal">
      <formula>0</formula>
    </cfRule>
  </conditionalFormatting>
  <conditionalFormatting sqref="P125:P156">
    <cfRule type="cellIs" dxfId="1255" priority="230" operator="equal">
      <formula>0</formula>
    </cfRule>
  </conditionalFormatting>
  <conditionalFormatting sqref="E157:E158">
    <cfRule type="cellIs" dxfId="1254" priority="237" operator="equal">
      <formula>0</formula>
    </cfRule>
  </conditionalFormatting>
  <conditionalFormatting sqref="E125:E156">
    <cfRule type="cellIs" dxfId="1253" priority="236" operator="equal">
      <formula>0</formula>
    </cfRule>
  </conditionalFormatting>
  <conditionalFormatting sqref="O124">
    <cfRule type="cellIs" dxfId="1252" priority="231" operator="equal">
      <formula>0</formula>
    </cfRule>
  </conditionalFormatting>
  <conditionalFormatting sqref="P124">
    <cfRule type="cellIs" dxfId="1251" priority="227" operator="equal">
      <formula>0</formula>
    </cfRule>
  </conditionalFormatting>
  <conditionalFormatting sqref="Q203:Q236">
    <cfRule type="cellIs" dxfId="1250" priority="173" operator="equal">
      <formula>0</formula>
    </cfRule>
  </conditionalFormatting>
  <conditionalFormatting sqref="S125:S156 S158">
    <cfRule type="cellIs" dxfId="1249" priority="225" operator="equal">
      <formula>0</formula>
    </cfRule>
  </conditionalFormatting>
  <conditionalFormatting sqref="Q157:Q158">
    <cfRule type="cellIs" dxfId="1248" priority="217" operator="equal">
      <formula>0</formula>
    </cfRule>
  </conditionalFormatting>
  <conditionalFormatting sqref="Q125:Q156">
    <cfRule type="cellIs" dxfId="1247" priority="219" operator="equal">
      <formula>0</formula>
    </cfRule>
  </conditionalFormatting>
  <conditionalFormatting sqref="Q125:Q156">
    <cfRule type="dataBar" priority="220">
      <dataBar>
        <cfvo type="min"/>
        <cfvo type="max"/>
        <color rgb="FF008AEF"/>
      </dataBar>
      <extLst>
        <ext xmlns:x14="http://schemas.microsoft.com/office/spreadsheetml/2009/9/main" uri="{B025F937-C7B1-47D3-B67F-A62EFF666E3E}">
          <x14:id>{2394B1FE-AB05-4AB6-B2C2-D48D6FA4D8C1}</x14:id>
        </ext>
      </extLst>
    </cfRule>
  </conditionalFormatting>
  <conditionalFormatting sqref="Q163:R163">
    <cfRule type="cellIs" dxfId="1246" priority="192" operator="equal">
      <formula>0</formula>
    </cfRule>
  </conditionalFormatting>
  <conditionalFormatting sqref="S163">
    <cfRule type="cellIs" dxfId="1245" priority="191" operator="equal">
      <formula>0</formula>
    </cfRule>
  </conditionalFormatting>
  <conditionalFormatting sqref="R164:R195 R197">
    <cfRule type="cellIs" dxfId="1244" priority="199" operator="equal">
      <formula>0</formula>
    </cfRule>
  </conditionalFormatting>
  <conditionalFormatting sqref="P164:P195">
    <cfRule type="cellIs" dxfId="1243" priority="206" operator="equal">
      <formula>0</formula>
    </cfRule>
  </conditionalFormatting>
  <conditionalFormatting sqref="K164:O195">
    <cfRule type="cellIs" dxfId="1242" priority="210" operator="equal">
      <formula>0</formula>
    </cfRule>
  </conditionalFormatting>
  <conditionalFormatting sqref="E196:E197">
    <cfRule type="cellIs" dxfId="1241" priority="213" operator="equal">
      <formula>0</formula>
    </cfRule>
  </conditionalFormatting>
  <conditionalFormatting sqref="E164:E195">
    <cfRule type="cellIs" dxfId="1240" priority="212" operator="equal">
      <formula>0</formula>
    </cfRule>
  </conditionalFormatting>
  <conditionalFormatting sqref="O163">
    <cfRule type="cellIs" dxfId="1239" priority="207" operator="equal">
      <formula>0</formula>
    </cfRule>
  </conditionalFormatting>
  <conditionalFormatting sqref="P163">
    <cfRule type="cellIs" dxfId="1238" priority="203" operator="equal">
      <formula>0</formula>
    </cfRule>
  </conditionalFormatting>
  <conditionalFormatting sqref="S164:S195 S197">
    <cfRule type="cellIs" dxfId="1237" priority="201" operator="equal">
      <formula>0</formula>
    </cfRule>
  </conditionalFormatting>
  <conditionalFormatting sqref="Q164:Q197">
    <cfRule type="cellIs" dxfId="1236" priority="195" operator="equal">
      <formula>0</formula>
    </cfRule>
  </conditionalFormatting>
  <conditionalFormatting sqref="Q202:R202">
    <cfRule type="cellIs" dxfId="1235" priority="172" operator="equal">
      <formula>0</formula>
    </cfRule>
  </conditionalFormatting>
  <conditionalFormatting sqref="S202">
    <cfRule type="cellIs" dxfId="1234" priority="171" operator="equal">
      <formula>0</formula>
    </cfRule>
  </conditionalFormatting>
  <conditionalFormatting sqref="R203:R234 R236">
    <cfRule type="cellIs" dxfId="1233" priority="175" operator="equal">
      <formula>0</formula>
    </cfRule>
  </conditionalFormatting>
  <conditionalFormatting sqref="K203:P234">
    <cfRule type="cellIs" dxfId="1232" priority="186" operator="equal">
      <formula>0</formula>
    </cfRule>
  </conditionalFormatting>
  <conditionalFormatting sqref="E235:E236">
    <cfRule type="cellIs" dxfId="1231" priority="189" operator="equal">
      <formula>0</formula>
    </cfRule>
  </conditionalFormatting>
  <conditionalFormatting sqref="E203:E234">
    <cfRule type="cellIs" dxfId="1230" priority="188" operator="equal">
      <formula>0</formula>
    </cfRule>
  </conditionalFormatting>
  <conditionalFormatting sqref="K242:P273">
    <cfRule type="cellIs" dxfId="1229" priority="166" operator="equal">
      <formula>0</formula>
    </cfRule>
  </conditionalFormatting>
  <conditionalFormatting sqref="O202:P202">
    <cfRule type="cellIs" dxfId="1228" priority="183" operator="equal">
      <formula>0</formula>
    </cfRule>
  </conditionalFormatting>
  <conditionalFormatting sqref="S203:S234 S236">
    <cfRule type="cellIs" dxfId="1227" priority="177" operator="equal">
      <formula>0</formula>
    </cfRule>
  </conditionalFormatting>
  <conditionalFormatting sqref="S203:S234 S236">
    <cfRule type="dataBar" priority="178">
      <dataBar>
        <cfvo type="min"/>
        <cfvo type="max"/>
        <color rgb="FF008AEF"/>
      </dataBar>
      <extLst>
        <ext xmlns:x14="http://schemas.microsoft.com/office/spreadsheetml/2009/9/main" uri="{B025F937-C7B1-47D3-B67F-A62EFF666E3E}">
          <x14:id>{244BFDC3-4586-4371-8288-ABF26AA928BD}</x14:id>
        </ext>
      </extLst>
    </cfRule>
  </conditionalFormatting>
  <conditionalFormatting sqref="R203:R234 R236">
    <cfRule type="dataBar" priority="176">
      <dataBar>
        <cfvo type="min"/>
        <cfvo type="max"/>
        <color rgb="FF008AEF"/>
      </dataBar>
      <extLst>
        <ext xmlns:x14="http://schemas.microsoft.com/office/spreadsheetml/2009/9/main" uri="{B025F937-C7B1-47D3-B67F-A62EFF666E3E}">
          <x14:id>{6BC244EA-CD5A-4FF0-AC4C-C97512B76051}</x14:id>
        </ext>
      </extLst>
    </cfRule>
  </conditionalFormatting>
  <conditionalFormatting sqref="Q203:Q236">
    <cfRule type="dataBar" priority="174">
      <dataBar>
        <cfvo type="min"/>
        <cfvo type="max"/>
        <color rgb="FF008AEF"/>
      </dataBar>
      <extLst>
        <ext xmlns:x14="http://schemas.microsoft.com/office/spreadsheetml/2009/9/main" uri="{B025F937-C7B1-47D3-B67F-A62EFF666E3E}">
          <x14:id>{42ABE5E0-C264-415F-9B1F-E515F41B77A2}</x14:id>
        </ext>
      </extLst>
    </cfRule>
  </conditionalFormatting>
  <conditionalFormatting sqref="Q241:R241">
    <cfRule type="cellIs" dxfId="1226" priority="152" operator="equal">
      <formula>0</formula>
    </cfRule>
  </conditionalFormatting>
  <conditionalFormatting sqref="S241">
    <cfRule type="cellIs" dxfId="1225" priority="151" operator="equal">
      <formula>0</formula>
    </cfRule>
  </conditionalFormatting>
  <conditionalFormatting sqref="R242:R273 R275">
    <cfRule type="cellIs" dxfId="1224" priority="155" operator="equal">
      <formula>0</formula>
    </cfRule>
  </conditionalFormatting>
  <conditionalFormatting sqref="E281:E312 E318:E348">
    <cfRule type="cellIs" dxfId="1223" priority="148" operator="equal">
      <formula>0</formula>
    </cfRule>
  </conditionalFormatting>
  <conditionalFormatting sqref="E274:E275">
    <cfRule type="cellIs" dxfId="1222" priority="169" operator="equal">
      <formula>0</formula>
    </cfRule>
  </conditionalFormatting>
  <conditionalFormatting sqref="E242:E273">
    <cfRule type="cellIs" dxfId="1221" priority="168" operator="equal">
      <formula>0</formula>
    </cfRule>
  </conditionalFormatting>
  <conditionalFormatting sqref="O241">
    <cfRule type="cellIs" dxfId="1220" priority="163" operator="equal">
      <formula>0</formula>
    </cfRule>
  </conditionalFormatting>
  <conditionalFormatting sqref="P241">
    <cfRule type="cellIs" dxfId="1219" priority="159" operator="equal">
      <formula>0</formula>
    </cfRule>
  </conditionalFormatting>
  <conditionalFormatting sqref="S242:S273 S275">
    <cfRule type="cellIs" dxfId="1218" priority="157" operator="equal">
      <formula>0</formula>
    </cfRule>
  </conditionalFormatting>
  <conditionalFormatting sqref="S242:S273 S275">
    <cfRule type="dataBar" priority="158">
      <dataBar>
        <cfvo type="min"/>
        <cfvo type="max"/>
        <color rgb="FF008AEF"/>
      </dataBar>
      <extLst>
        <ext xmlns:x14="http://schemas.microsoft.com/office/spreadsheetml/2009/9/main" uri="{B025F937-C7B1-47D3-B67F-A62EFF666E3E}">
          <x14:id>{A252D2FE-13ED-4072-990A-B39469B7D005}</x14:id>
        </ext>
      </extLst>
    </cfRule>
  </conditionalFormatting>
  <conditionalFormatting sqref="R242:R273 R275">
    <cfRule type="dataBar" priority="156">
      <dataBar>
        <cfvo type="min"/>
        <cfvo type="max"/>
        <color rgb="FF008AEF"/>
      </dataBar>
      <extLst>
        <ext xmlns:x14="http://schemas.microsoft.com/office/spreadsheetml/2009/9/main" uri="{B025F937-C7B1-47D3-B67F-A62EFF666E3E}">
          <x14:id>{18F87F28-5E0C-40A3-8E33-F49B7D789AD0}</x14:id>
        </ext>
      </extLst>
    </cfRule>
  </conditionalFormatting>
  <conditionalFormatting sqref="Q242:Q275">
    <cfRule type="cellIs" dxfId="1217" priority="153" operator="equal">
      <formula>0</formula>
    </cfRule>
  </conditionalFormatting>
  <conditionalFormatting sqref="Q242:Q275">
    <cfRule type="dataBar" priority="154">
      <dataBar>
        <cfvo type="min"/>
        <cfvo type="max"/>
        <color rgb="FF008AEF"/>
      </dataBar>
      <extLst>
        <ext xmlns:x14="http://schemas.microsoft.com/office/spreadsheetml/2009/9/main" uri="{B025F937-C7B1-47D3-B67F-A62EFF666E3E}">
          <x14:id>{FE5A726E-B0AE-4C1F-9866-9A9E09B9FDC0}</x14:id>
        </ext>
      </extLst>
    </cfRule>
  </conditionalFormatting>
  <conditionalFormatting sqref="Q280:R280 Q317:R317">
    <cfRule type="cellIs" dxfId="1216" priority="132" operator="equal">
      <formula>0</formula>
    </cfRule>
  </conditionalFormatting>
  <conditionalFormatting sqref="S280 S317">
    <cfRule type="cellIs" dxfId="1215" priority="131" operator="equal">
      <formula>0</formula>
    </cfRule>
  </conditionalFormatting>
  <conditionalFormatting sqref="R318:R348 R281:R312 R314">
    <cfRule type="cellIs" dxfId="1214" priority="135" operator="equal">
      <formula>0</formula>
    </cfRule>
  </conditionalFormatting>
  <conditionalFormatting sqref="P281:P312 P318:P348">
    <cfRule type="cellIs" dxfId="1213" priority="142" operator="equal">
      <formula>0</formula>
    </cfRule>
  </conditionalFormatting>
  <conditionalFormatting sqref="P315">
    <cfRule type="cellIs" dxfId="1212" priority="140" operator="equal">
      <formula>0</formula>
    </cfRule>
  </conditionalFormatting>
  <conditionalFormatting sqref="K318:O348 K281:O312">
    <cfRule type="cellIs" dxfId="1211" priority="146" operator="equal">
      <formula>0</formula>
    </cfRule>
  </conditionalFormatting>
  <conditionalFormatting sqref="E313:E315">
    <cfRule type="cellIs" dxfId="1210" priority="149" operator="equal">
      <formula>0</formula>
    </cfRule>
  </conditionalFormatting>
  <conditionalFormatting sqref="Q315:S315">
    <cfRule type="cellIs" dxfId="1209" priority="144" operator="equal">
      <formula>0</formula>
    </cfRule>
  </conditionalFormatting>
  <conditionalFormatting sqref="Q315:S315 F315:O315">
    <cfRule type="dataBar" priority="145">
      <dataBar>
        <cfvo type="min"/>
        <cfvo type="max"/>
        <color rgb="FF008AEF"/>
      </dataBar>
      <extLst>
        <ext xmlns:x14="http://schemas.microsoft.com/office/spreadsheetml/2009/9/main" uri="{B025F937-C7B1-47D3-B67F-A62EFF666E3E}">
          <x14:id>{38C96A33-581E-44BC-B3BB-6C3F85C81158}</x14:id>
        </ext>
      </extLst>
    </cfRule>
  </conditionalFormatting>
  <conditionalFormatting sqref="O280 O317">
    <cfRule type="cellIs" dxfId="1208" priority="143" operator="equal">
      <formula>0</formula>
    </cfRule>
  </conditionalFormatting>
  <conditionalFormatting sqref="P315">
    <cfRule type="dataBar" priority="141">
      <dataBar>
        <cfvo type="min"/>
        <cfvo type="max"/>
        <color rgb="FF008AEF"/>
      </dataBar>
      <extLst>
        <ext xmlns:x14="http://schemas.microsoft.com/office/spreadsheetml/2009/9/main" uri="{B025F937-C7B1-47D3-B67F-A62EFF666E3E}">
          <x14:id>{A2D7B2EF-4889-4A24-AA0F-B84A03B50467}</x14:id>
        </ext>
      </extLst>
    </cfRule>
  </conditionalFormatting>
  <conditionalFormatting sqref="P280 P317">
    <cfRule type="cellIs" dxfId="1207" priority="139" operator="equal">
      <formula>0</formula>
    </cfRule>
  </conditionalFormatting>
  <conditionalFormatting sqref="S318:S348 S281:S312 S314">
    <cfRule type="cellIs" dxfId="1206" priority="137" operator="equal">
      <formula>0</formula>
    </cfRule>
  </conditionalFormatting>
  <conditionalFormatting sqref="Q318:Q348 Q281:Q314">
    <cfRule type="cellIs" dxfId="1205" priority="133" operator="equal">
      <formula>0</formula>
    </cfRule>
  </conditionalFormatting>
  <conditionalFormatting sqref="R42">
    <cfRule type="cellIs" dxfId="1204" priority="125" operator="equal">
      <formula>0</formula>
    </cfRule>
  </conditionalFormatting>
  <conditionalFormatting sqref="R42">
    <cfRule type="dataBar" priority="126">
      <dataBar>
        <cfvo type="min"/>
        <cfvo type="max"/>
        <color rgb="FF008AEF"/>
      </dataBar>
      <extLst>
        <ext xmlns:x14="http://schemas.microsoft.com/office/spreadsheetml/2009/9/main" uri="{B025F937-C7B1-47D3-B67F-A62EFF666E3E}">
          <x14:id>{35F89F89-C57E-469B-81B8-5D1205639E5F}</x14:id>
        </ext>
      </extLst>
    </cfRule>
  </conditionalFormatting>
  <conditionalFormatting sqref="E237">
    <cfRule type="cellIs" dxfId="1203" priority="98" operator="equal">
      <formula>0</formula>
    </cfRule>
  </conditionalFormatting>
  <conditionalFormatting sqref="P237">
    <cfRule type="cellIs" dxfId="1202" priority="93" operator="equal">
      <formula>0</formula>
    </cfRule>
  </conditionalFormatting>
  <conditionalFormatting sqref="P237">
    <cfRule type="dataBar" priority="94">
      <dataBar>
        <cfvo type="min"/>
        <cfvo type="max"/>
        <color rgb="FF008AEF"/>
      </dataBar>
      <extLst>
        <ext xmlns:x14="http://schemas.microsoft.com/office/spreadsheetml/2009/9/main" uri="{B025F937-C7B1-47D3-B67F-A62EFF666E3E}">
          <x14:id>{7471B483-8BB9-4F0E-9C9E-F108BA49B5D8}</x14:id>
        </ext>
      </extLst>
    </cfRule>
  </conditionalFormatting>
  <conditionalFormatting sqref="E276">
    <cfRule type="cellIs" dxfId="1201" priority="92" operator="equal">
      <formula>0</formula>
    </cfRule>
  </conditionalFormatting>
  <conditionalFormatting sqref="P276">
    <cfRule type="cellIs" dxfId="1200" priority="87" operator="equal">
      <formula>0</formula>
    </cfRule>
  </conditionalFormatting>
  <conditionalFormatting sqref="P276">
    <cfRule type="dataBar" priority="88">
      <dataBar>
        <cfvo type="min"/>
        <cfvo type="max"/>
        <color rgb="FF008AEF"/>
      </dataBar>
      <extLst>
        <ext xmlns:x14="http://schemas.microsoft.com/office/spreadsheetml/2009/9/main" uri="{B025F937-C7B1-47D3-B67F-A62EFF666E3E}">
          <x14:id>{C447D62A-E2C9-45D7-A5F6-A0C7FCF70E60}</x14:id>
        </ext>
      </extLst>
    </cfRule>
  </conditionalFormatting>
  <conditionalFormatting sqref="E349">
    <cfRule type="cellIs" dxfId="1199" priority="86" operator="equal">
      <formula>0</formula>
    </cfRule>
  </conditionalFormatting>
  <conditionalFormatting sqref="P349">
    <cfRule type="cellIs" dxfId="1198" priority="81" operator="equal">
      <formula>0</formula>
    </cfRule>
  </conditionalFormatting>
  <conditionalFormatting sqref="P349">
    <cfRule type="dataBar" priority="82">
      <dataBar>
        <cfvo type="min"/>
        <cfvo type="max"/>
        <color rgb="FF008AEF"/>
      </dataBar>
      <extLst>
        <ext xmlns:x14="http://schemas.microsoft.com/office/spreadsheetml/2009/9/main" uri="{B025F937-C7B1-47D3-B67F-A62EFF666E3E}">
          <x14:id>{DBDCC68D-6614-4FF5-BA72-C5722154E03A}</x14:id>
        </ext>
      </extLst>
    </cfRule>
  </conditionalFormatting>
  <conditionalFormatting sqref="C202">
    <cfRule type="cellIs" dxfId="1197" priority="57" operator="equal">
      <formula>0</formula>
    </cfRule>
  </conditionalFormatting>
  <conditionalFormatting sqref="C203">
    <cfRule type="cellIs" dxfId="1196" priority="60" operator="equal">
      <formula>0</formula>
    </cfRule>
  </conditionalFormatting>
  <conditionalFormatting sqref="C204:C234">
    <cfRule type="cellIs" dxfId="1195" priority="59" operator="equal">
      <formula>0</formula>
    </cfRule>
  </conditionalFormatting>
  <conditionalFormatting sqref="C235:C236">
    <cfRule type="cellIs" dxfId="1194" priority="58" operator="equal">
      <formula>0</formula>
    </cfRule>
  </conditionalFormatting>
  <conditionalFormatting sqref="C241">
    <cfRule type="cellIs" dxfId="1193" priority="53" operator="equal">
      <formula>0</formula>
    </cfRule>
  </conditionalFormatting>
  <conditionalFormatting sqref="C242">
    <cfRule type="cellIs" dxfId="1192" priority="56" operator="equal">
      <formula>0</formula>
    </cfRule>
  </conditionalFormatting>
  <conditionalFormatting sqref="C243:C273">
    <cfRule type="cellIs" dxfId="1191" priority="55" operator="equal">
      <formula>0</formula>
    </cfRule>
  </conditionalFormatting>
  <conditionalFormatting sqref="C274:C275">
    <cfRule type="cellIs" dxfId="1190" priority="54" operator="equal">
      <formula>0</formula>
    </cfRule>
  </conditionalFormatting>
  <conditionalFormatting sqref="C280">
    <cfRule type="cellIs" dxfId="1189" priority="49" operator="equal">
      <formula>0</formula>
    </cfRule>
  </conditionalFormatting>
  <conditionalFormatting sqref="C281">
    <cfRule type="cellIs" dxfId="1188" priority="52" operator="equal">
      <formula>0</formula>
    </cfRule>
  </conditionalFormatting>
  <conditionalFormatting sqref="C282:C312">
    <cfRule type="cellIs" dxfId="1187" priority="51" operator="equal">
      <formula>0</formula>
    </cfRule>
  </conditionalFormatting>
  <conditionalFormatting sqref="C313:C314">
    <cfRule type="cellIs" dxfId="1186" priority="50" operator="equal">
      <formula>0</formula>
    </cfRule>
  </conditionalFormatting>
  <conditionalFormatting sqref="F198:O198">
    <cfRule type="cellIs" dxfId="1185" priority="47" operator="equal">
      <formula>0</formula>
    </cfRule>
  </conditionalFormatting>
  <conditionalFormatting sqref="E198">
    <cfRule type="cellIs" dxfId="1184" priority="46" operator="equal">
      <formula>0</formula>
    </cfRule>
  </conditionalFormatting>
  <conditionalFormatting sqref="E159">
    <cfRule type="cellIs" dxfId="1183" priority="41" operator="equal">
      <formula>0</formula>
    </cfRule>
  </conditionalFormatting>
  <conditionalFormatting sqref="P198">
    <cfRule type="cellIs" dxfId="1182" priority="44" operator="equal">
      <formula>0</formula>
    </cfRule>
  </conditionalFormatting>
  <conditionalFormatting sqref="F159:O159">
    <cfRule type="cellIs" dxfId="1181" priority="42" operator="equal">
      <formula>0</formula>
    </cfRule>
  </conditionalFormatting>
  <conditionalFormatting sqref="F237:O237">
    <cfRule type="dataBar" priority="1091">
      <dataBar>
        <cfvo type="min"/>
        <cfvo type="max"/>
        <color rgb="FF008AEF"/>
      </dataBar>
      <extLst>
        <ext xmlns:x14="http://schemas.microsoft.com/office/spreadsheetml/2009/9/main" uri="{B025F937-C7B1-47D3-B67F-A62EFF666E3E}">
          <x14:id>{D254446C-5E32-45A5-81E7-5C7D7694F85C}</x14:id>
        </ext>
      </extLst>
    </cfRule>
  </conditionalFormatting>
  <conditionalFormatting sqref="F276:O276">
    <cfRule type="dataBar" priority="1093">
      <dataBar>
        <cfvo type="min"/>
        <cfvo type="max"/>
        <color rgb="FF008AEF"/>
      </dataBar>
      <extLst>
        <ext xmlns:x14="http://schemas.microsoft.com/office/spreadsheetml/2009/9/main" uri="{B025F937-C7B1-47D3-B67F-A62EFF666E3E}">
          <x14:id>{0E845AF8-072E-4266-BDF9-72A23E665683}</x14:id>
        </ext>
      </extLst>
    </cfRule>
  </conditionalFormatting>
  <conditionalFormatting sqref="F349:O349">
    <cfRule type="dataBar" priority="1095">
      <dataBar>
        <cfvo type="min"/>
        <cfvo type="max"/>
        <color rgb="FF008AEF"/>
      </dataBar>
      <extLst>
        <ext xmlns:x14="http://schemas.microsoft.com/office/spreadsheetml/2009/9/main" uri="{B025F937-C7B1-47D3-B67F-A62EFF666E3E}">
          <x14:id>{4A406DA0-9F9C-4E47-B58D-E060DEA4406A}</x14:id>
        </ext>
      </extLst>
    </cfRule>
  </conditionalFormatting>
  <conditionalFormatting sqref="S8:S41">
    <cfRule type="dataBar" priority="1096">
      <dataBar>
        <cfvo type="min"/>
        <cfvo type="max"/>
        <color rgb="FF008AEF"/>
      </dataBar>
      <extLst>
        <ext xmlns:x14="http://schemas.microsoft.com/office/spreadsheetml/2009/9/main" uri="{B025F937-C7B1-47D3-B67F-A62EFF666E3E}">
          <x14:id>{5C560BC5-47DA-4A90-BB72-686EDCB59042}</x14:id>
        </ext>
      </extLst>
    </cfRule>
  </conditionalFormatting>
  <conditionalFormatting sqref="R8:R39 R41">
    <cfRule type="dataBar" priority="1097">
      <dataBar>
        <cfvo type="min"/>
        <cfvo type="max"/>
        <color rgb="FF008AEF"/>
      </dataBar>
      <extLst>
        <ext xmlns:x14="http://schemas.microsoft.com/office/spreadsheetml/2009/9/main" uri="{B025F937-C7B1-47D3-B67F-A62EFF666E3E}">
          <x14:id>{AA1CC4D4-89FC-4FC2-8481-D60BDA894F1C}</x14:id>
        </ext>
      </extLst>
    </cfRule>
  </conditionalFormatting>
  <conditionalFormatting sqref="Q41">
    <cfRule type="dataBar" priority="1098">
      <dataBar>
        <cfvo type="min"/>
        <cfvo type="max"/>
        <color rgb="FF008AEF"/>
      </dataBar>
      <extLst>
        <ext xmlns:x14="http://schemas.microsoft.com/office/spreadsheetml/2009/9/main" uri="{B025F937-C7B1-47D3-B67F-A62EFF666E3E}">
          <x14:id>{2AC2BEDC-4809-4223-BFC3-1FFBAC13CDDF}</x14:id>
        </ext>
      </extLst>
    </cfRule>
  </conditionalFormatting>
  <conditionalFormatting sqref="S47:S78 S80">
    <cfRule type="dataBar" priority="1099">
      <dataBar>
        <cfvo type="min"/>
        <cfvo type="max"/>
        <color rgb="FF008AEF"/>
      </dataBar>
      <extLst>
        <ext xmlns:x14="http://schemas.microsoft.com/office/spreadsheetml/2009/9/main" uri="{B025F937-C7B1-47D3-B67F-A62EFF666E3E}">
          <x14:id>{636AF3E3-7385-470B-ADB7-8F8BC3F4CC83}</x14:id>
        </ext>
      </extLst>
    </cfRule>
  </conditionalFormatting>
  <conditionalFormatting sqref="R47:R78 R80">
    <cfRule type="dataBar" priority="1100">
      <dataBar>
        <cfvo type="min"/>
        <cfvo type="max"/>
        <color rgb="FF008AEF"/>
      </dataBar>
      <extLst>
        <ext xmlns:x14="http://schemas.microsoft.com/office/spreadsheetml/2009/9/main" uri="{B025F937-C7B1-47D3-B67F-A62EFF666E3E}">
          <x14:id>{895266BD-913D-429A-B00E-091C7D78FEA9}</x14:id>
        </ext>
      </extLst>
    </cfRule>
  </conditionalFormatting>
  <conditionalFormatting sqref="Q79:Q80">
    <cfRule type="dataBar" priority="1101">
      <dataBar>
        <cfvo type="min"/>
        <cfvo type="max"/>
        <color rgb="FF008AEF"/>
      </dataBar>
      <extLst>
        <ext xmlns:x14="http://schemas.microsoft.com/office/spreadsheetml/2009/9/main" uri="{B025F937-C7B1-47D3-B67F-A62EFF666E3E}">
          <x14:id>{02167CEB-4FB5-4D78-AF71-A3033BE1C927}</x14:id>
        </ext>
      </extLst>
    </cfRule>
  </conditionalFormatting>
  <conditionalFormatting sqref="S318:S348 S281:S312 S314">
    <cfRule type="dataBar" priority="1102">
      <dataBar>
        <cfvo type="min"/>
        <cfvo type="max"/>
        <color rgb="FF008AEF"/>
      </dataBar>
      <extLst>
        <ext xmlns:x14="http://schemas.microsoft.com/office/spreadsheetml/2009/9/main" uri="{B025F937-C7B1-47D3-B67F-A62EFF666E3E}">
          <x14:id>{BD44FB0E-13CE-4783-9E99-A874F1E0C3D1}</x14:id>
        </ext>
      </extLst>
    </cfRule>
  </conditionalFormatting>
  <conditionalFormatting sqref="R318:R348 R281:R312 R314">
    <cfRule type="dataBar" priority="1105">
      <dataBar>
        <cfvo type="min"/>
        <cfvo type="max"/>
        <color rgb="FF008AEF"/>
      </dataBar>
      <extLst>
        <ext xmlns:x14="http://schemas.microsoft.com/office/spreadsheetml/2009/9/main" uri="{B025F937-C7B1-47D3-B67F-A62EFF666E3E}">
          <x14:id>{D35CC792-7101-4493-B5A5-52A54F89A5D6}</x14:id>
        </ext>
      </extLst>
    </cfRule>
  </conditionalFormatting>
  <conditionalFormatting sqref="Q318:Q348 Q281:Q314">
    <cfRule type="dataBar" priority="1108">
      <dataBar>
        <cfvo type="min"/>
        <cfvo type="max"/>
        <color rgb="FF008AEF"/>
      </dataBar>
      <extLst>
        <ext xmlns:x14="http://schemas.microsoft.com/office/spreadsheetml/2009/9/main" uri="{B025F937-C7B1-47D3-B67F-A62EFF666E3E}">
          <x14:id>{8B459742-88C6-4E19-AFA3-3F87F8C09025}</x14:id>
        </ext>
      </extLst>
    </cfRule>
  </conditionalFormatting>
  <conditionalFormatting sqref="S164:S195 S197">
    <cfRule type="dataBar" priority="1109">
      <dataBar>
        <cfvo type="min"/>
        <cfvo type="max"/>
        <color rgb="FF008AEF"/>
      </dataBar>
      <extLst>
        <ext xmlns:x14="http://schemas.microsoft.com/office/spreadsheetml/2009/9/main" uri="{B025F937-C7B1-47D3-B67F-A62EFF666E3E}">
          <x14:id>{7321413D-6659-47F8-89F9-E29704D0F66B}</x14:id>
        </ext>
      </extLst>
    </cfRule>
  </conditionalFormatting>
  <conditionalFormatting sqref="R164:R195 R197">
    <cfRule type="dataBar" priority="1110">
      <dataBar>
        <cfvo type="min"/>
        <cfvo type="max"/>
        <color rgb="FF008AEF"/>
      </dataBar>
      <extLst>
        <ext xmlns:x14="http://schemas.microsoft.com/office/spreadsheetml/2009/9/main" uri="{B025F937-C7B1-47D3-B67F-A62EFF666E3E}">
          <x14:id>{EB5F1953-544A-4C2C-BE9E-D1B955026160}</x14:id>
        </ext>
      </extLst>
    </cfRule>
  </conditionalFormatting>
  <conditionalFormatting sqref="Q164:Q197">
    <cfRule type="dataBar" priority="1111">
      <dataBar>
        <cfvo type="min"/>
        <cfvo type="max"/>
        <color rgb="FF008AEF"/>
      </dataBar>
      <extLst>
        <ext xmlns:x14="http://schemas.microsoft.com/office/spreadsheetml/2009/9/main" uri="{B025F937-C7B1-47D3-B67F-A62EFF666E3E}">
          <x14:id>{7D220B93-7054-42D5-8854-DD1700473426}</x14:id>
        </ext>
      </extLst>
    </cfRule>
  </conditionalFormatting>
  <conditionalFormatting sqref="S125:S156 S158">
    <cfRule type="dataBar" priority="1112">
      <dataBar>
        <cfvo type="min"/>
        <cfvo type="max"/>
        <color rgb="FF008AEF"/>
      </dataBar>
      <extLst>
        <ext xmlns:x14="http://schemas.microsoft.com/office/spreadsheetml/2009/9/main" uri="{B025F937-C7B1-47D3-B67F-A62EFF666E3E}">
          <x14:id>{C9C66447-2F72-43B1-AE97-D18F795C327C}</x14:id>
        </ext>
      </extLst>
    </cfRule>
  </conditionalFormatting>
  <conditionalFormatting sqref="R125:R156 R158">
    <cfRule type="dataBar" priority="1114">
      <dataBar>
        <cfvo type="min"/>
        <cfvo type="max"/>
        <color rgb="FF008AEF"/>
      </dataBar>
      <extLst>
        <ext xmlns:x14="http://schemas.microsoft.com/office/spreadsheetml/2009/9/main" uri="{B025F937-C7B1-47D3-B67F-A62EFF666E3E}">
          <x14:id>{8DF592D8-5312-4990-AC4E-FC9FEB8F41EF}</x14:id>
        </ext>
      </extLst>
    </cfRule>
  </conditionalFormatting>
  <conditionalFormatting sqref="Q157:Q158">
    <cfRule type="dataBar" priority="1116">
      <dataBar>
        <cfvo type="min"/>
        <cfvo type="max"/>
        <color rgb="FF008AEF"/>
      </dataBar>
      <extLst>
        <ext xmlns:x14="http://schemas.microsoft.com/office/spreadsheetml/2009/9/main" uri="{B025F937-C7B1-47D3-B67F-A62EFF666E3E}">
          <x14:id>{AE31B87D-5B0D-4C4F-9511-5B031409F505}</x14:id>
        </ext>
      </extLst>
    </cfRule>
  </conditionalFormatting>
  <conditionalFormatting sqref="P198">
    <cfRule type="dataBar" priority="45">
      <dataBar>
        <cfvo type="min"/>
        <cfvo type="max"/>
        <color rgb="FF008AEF"/>
      </dataBar>
      <extLst>
        <ext xmlns:x14="http://schemas.microsoft.com/office/spreadsheetml/2009/9/main" uri="{B025F937-C7B1-47D3-B67F-A62EFF666E3E}">
          <x14:id>{B82FECE7-1FB6-4FE7-831F-D290886D49D6}</x14:id>
        </ext>
      </extLst>
    </cfRule>
  </conditionalFormatting>
  <conditionalFormatting sqref="F198:O198">
    <cfRule type="dataBar" priority="48">
      <dataBar>
        <cfvo type="min"/>
        <cfvo type="max"/>
        <color rgb="FF008AEF"/>
      </dataBar>
      <extLst>
        <ext xmlns:x14="http://schemas.microsoft.com/office/spreadsheetml/2009/9/main" uri="{B025F937-C7B1-47D3-B67F-A62EFF666E3E}">
          <x14:id>{5E3F5569-0D64-4C0C-8855-70FEF94002A5}</x14:id>
        </ext>
      </extLst>
    </cfRule>
  </conditionalFormatting>
  <conditionalFormatting sqref="P159">
    <cfRule type="cellIs" dxfId="1180" priority="39" operator="equal">
      <formula>0</formula>
    </cfRule>
  </conditionalFormatting>
  <conditionalFormatting sqref="P159">
    <cfRule type="dataBar" priority="40">
      <dataBar>
        <cfvo type="min"/>
        <cfvo type="max"/>
        <color rgb="FF008AEF"/>
      </dataBar>
      <extLst>
        <ext xmlns:x14="http://schemas.microsoft.com/office/spreadsheetml/2009/9/main" uri="{B025F937-C7B1-47D3-B67F-A62EFF666E3E}">
          <x14:id>{8F0D6A5E-F004-4FBF-92B8-0A0B67AE4B2C}</x14:id>
        </ext>
      </extLst>
    </cfRule>
  </conditionalFormatting>
  <conditionalFormatting sqref="F159:O159">
    <cfRule type="dataBar" priority="43">
      <dataBar>
        <cfvo type="min"/>
        <cfvo type="max"/>
        <color rgb="FF008AEF"/>
      </dataBar>
      <extLst>
        <ext xmlns:x14="http://schemas.microsoft.com/office/spreadsheetml/2009/9/main" uri="{B025F937-C7B1-47D3-B67F-A62EFF666E3E}">
          <x14:id>{82934B47-A6D3-4462-857B-99D8376E484A}</x14:id>
        </ext>
      </extLst>
    </cfRule>
  </conditionalFormatting>
  <conditionalFormatting sqref="S86:S117 S119">
    <cfRule type="dataBar" priority="1117">
      <dataBar>
        <cfvo type="min"/>
        <cfvo type="max"/>
        <color rgb="FF008AEF"/>
      </dataBar>
      <extLst>
        <ext xmlns:x14="http://schemas.microsoft.com/office/spreadsheetml/2009/9/main" uri="{B025F937-C7B1-47D3-B67F-A62EFF666E3E}">
          <x14:id>{5297C581-C0B8-4CDA-8F48-1DC32AA4A370}</x14:id>
        </ext>
      </extLst>
    </cfRule>
  </conditionalFormatting>
  <conditionalFormatting sqref="R86:R117 R119">
    <cfRule type="dataBar" priority="1118">
      <dataBar>
        <cfvo type="min"/>
        <cfvo type="max"/>
        <color rgb="FF008AEF"/>
      </dataBar>
      <extLst>
        <ext xmlns:x14="http://schemas.microsoft.com/office/spreadsheetml/2009/9/main" uri="{B025F937-C7B1-47D3-B67F-A62EFF666E3E}">
          <x14:id>{E80184B3-D273-4047-AAC1-49F277394FD3}</x14:id>
        </ext>
      </extLst>
    </cfRule>
  </conditionalFormatting>
  <conditionalFormatting sqref="Q118:Q119">
    <cfRule type="dataBar" priority="1119">
      <dataBar>
        <cfvo type="min"/>
        <cfvo type="max"/>
        <color rgb="FF008AEF"/>
      </dataBar>
      <extLst>
        <ext xmlns:x14="http://schemas.microsoft.com/office/spreadsheetml/2009/9/main" uri="{B025F937-C7B1-47D3-B67F-A62EFF666E3E}">
          <x14:id>{E2F9274C-A0D5-49E7-B12F-C48B87583684}</x14:id>
        </ext>
      </extLst>
    </cfRule>
  </conditionalFormatting>
  <conditionalFormatting sqref="F120:O120">
    <cfRule type="cellIs" dxfId="1179" priority="37" operator="equal">
      <formula>0</formula>
    </cfRule>
  </conditionalFormatting>
  <conditionalFormatting sqref="E120">
    <cfRule type="cellIs" dxfId="1178" priority="36" operator="equal">
      <formula>0</formula>
    </cfRule>
  </conditionalFormatting>
  <conditionalFormatting sqref="P120">
    <cfRule type="cellIs" dxfId="1177" priority="34" operator="equal">
      <formula>0</formula>
    </cfRule>
  </conditionalFormatting>
  <conditionalFormatting sqref="P120">
    <cfRule type="dataBar" priority="35">
      <dataBar>
        <cfvo type="min"/>
        <cfvo type="max"/>
        <color rgb="FF008AEF"/>
      </dataBar>
      <extLst>
        <ext xmlns:x14="http://schemas.microsoft.com/office/spreadsheetml/2009/9/main" uri="{B025F937-C7B1-47D3-B67F-A62EFF666E3E}">
          <x14:id>{D8A3BA52-1B11-4183-89E8-D7C2E35FF60D}</x14:id>
        </ext>
      </extLst>
    </cfRule>
  </conditionalFormatting>
  <conditionalFormatting sqref="F120:O120">
    <cfRule type="dataBar" priority="38">
      <dataBar>
        <cfvo type="min"/>
        <cfvo type="max"/>
        <color rgb="FF008AEF"/>
      </dataBar>
      <extLst>
        <ext xmlns:x14="http://schemas.microsoft.com/office/spreadsheetml/2009/9/main" uri="{B025F937-C7B1-47D3-B67F-A62EFF666E3E}">
          <x14:id>{70402096-7FBA-45C0-926B-D225AB244B19}</x14:id>
        </ext>
      </extLst>
    </cfRule>
  </conditionalFormatting>
  <conditionalFormatting sqref="F81:O81">
    <cfRule type="cellIs" dxfId="1176" priority="32" operator="equal">
      <formula>0</formula>
    </cfRule>
  </conditionalFormatting>
  <conditionalFormatting sqref="E81">
    <cfRule type="cellIs" dxfId="1175" priority="31" operator="equal">
      <formula>0</formula>
    </cfRule>
  </conditionalFormatting>
  <conditionalFormatting sqref="P81">
    <cfRule type="cellIs" dxfId="1174" priority="29" operator="equal">
      <formula>0</formula>
    </cfRule>
  </conditionalFormatting>
  <conditionalFormatting sqref="P81">
    <cfRule type="dataBar" priority="30">
      <dataBar>
        <cfvo type="min"/>
        <cfvo type="max"/>
        <color rgb="FF008AEF"/>
      </dataBar>
      <extLst>
        <ext xmlns:x14="http://schemas.microsoft.com/office/spreadsheetml/2009/9/main" uri="{B025F937-C7B1-47D3-B67F-A62EFF666E3E}">
          <x14:id>{13363323-0A15-445D-8244-7DECDA5FEBAB}</x14:id>
        </ext>
      </extLst>
    </cfRule>
  </conditionalFormatting>
  <conditionalFormatting sqref="F81:O81">
    <cfRule type="dataBar" priority="33">
      <dataBar>
        <cfvo type="min"/>
        <cfvo type="max"/>
        <color rgb="FF008AEF"/>
      </dataBar>
      <extLst>
        <ext xmlns:x14="http://schemas.microsoft.com/office/spreadsheetml/2009/9/main" uri="{B025F937-C7B1-47D3-B67F-A62EFF666E3E}">
          <x14:id>{06825844-AD8E-452E-8B5A-E476DDFE835A}</x14:id>
        </ext>
      </extLst>
    </cfRule>
  </conditionalFormatting>
  <conditionalFormatting sqref="F42:O42">
    <cfRule type="cellIs" dxfId="1173" priority="27" operator="equal">
      <formula>0</formula>
    </cfRule>
  </conditionalFormatting>
  <conditionalFormatting sqref="E42">
    <cfRule type="cellIs" dxfId="1172" priority="26" operator="equal">
      <formula>0</formula>
    </cfRule>
  </conditionalFormatting>
  <conditionalFormatting sqref="P42">
    <cfRule type="cellIs" dxfId="1171" priority="24" operator="equal">
      <formula>0</formula>
    </cfRule>
  </conditionalFormatting>
  <conditionalFormatting sqref="P42">
    <cfRule type="dataBar" priority="25">
      <dataBar>
        <cfvo type="min"/>
        <cfvo type="max"/>
        <color rgb="FF008AEF"/>
      </dataBar>
      <extLst>
        <ext xmlns:x14="http://schemas.microsoft.com/office/spreadsheetml/2009/9/main" uri="{B025F937-C7B1-47D3-B67F-A62EFF666E3E}">
          <x14:id>{6BAC2456-24CF-4FEC-AE51-92C1DF8D065E}</x14:id>
        </ext>
      </extLst>
    </cfRule>
  </conditionalFormatting>
  <conditionalFormatting sqref="F42:O42">
    <cfRule type="dataBar" priority="28">
      <dataBar>
        <cfvo type="min"/>
        <cfvo type="max"/>
        <color rgb="FF008AEF"/>
      </dataBar>
      <extLst>
        <ext xmlns:x14="http://schemas.microsoft.com/office/spreadsheetml/2009/9/main" uri="{B025F937-C7B1-47D3-B67F-A62EFF666E3E}">
          <x14:id>{33101607-ADE2-4CAD-8419-F6650A7F0E6E}</x14:id>
        </ext>
      </extLst>
    </cfRule>
  </conditionalFormatting>
  <conditionalFormatting sqref="C196:C197">
    <cfRule type="cellIs" dxfId="1170" priority="18" operator="equal">
      <formula>0</formula>
    </cfRule>
  </conditionalFormatting>
  <conditionalFormatting sqref="C125:C156">
    <cfRule type="cellIs" dxfId="1169" priority="22" operator="equal">
      <formula>0</formula>
    </cfRule>
  </conditionalFormatting>
  <conditionalFormatting sqref="C124">
    <cfRule type="cellIs" dxfId="1168" priority="23" operator="equal">
      <formula>0</formula>
    </cfRule>
  </conditionalFormatting>
  <conditionalFormatting sqref="C157:C158">
    <cfRule type="cellIs" dxfId="1167" priority="21" operator="equal">
      <formula>0</formula>
    </cfRule>
  </conditionalFormatting>
  <conditionalFormatting sqref="C163">
    <cfRule type="cellIs" dxfId="1166" priority="20" operator="equal">
      <formula>0</formula>
    </cfRule>
  </conditionalFormatting>
  <conditionalFormatting sqref="C164:C195">
    <cfRule type="cellIs" dxfId="1165" priority="19" operator="equal">
      <formula>0</formula>
    </cfRule>
  </conditionalFormatting>
  <conditionalFormatting sqref="C7">
    <cfRule type="cellIs" dxfId="1164" priority="17" operator="equal">
      <formula>0</formula>
    </cfRule>
  </conditionalFormatting>
  <conditionalFormatting sqref="C8:C39">
    <cfRule type="cellIs" dxfId="1163" priority="16" operator="equal">
      <formula>0</formula>
    </cfRule>
  </conditionalFormatting>
  <conditionalFormatting sqref="C40:C41">
    <cfRule type="cellIs" dxfId="1162" priority="15" operator="equal">
      <formula>0</formula>
    </cfRule>
  </conditionalFormatting>
  <conditionalFormatting sqref="C85">
    <cfRule type="cellIs" dxfId="1161" priority="14" operator="equal">
      <formula>0</formula>
    </cfRule>
  </conditionalFormatting>
  <conditionalFormatting sqref="C6">
    <cfRule type="cellIs" dxfId="1160" priority="13" operator="equal">
      <formula>0</formula>
    </cfRule>
  </conditionalFormatting>
  <conditionalFormatting sqref="C84">
    <cfRule type="cellIs" dxfId="1159" priority="12" operator="equal">
      <formula>0</formula>
    </cfRule>
  </conditionalFormatting>
  <conditionalFormatting sqref="C46">
    <cfRule type="cellIs" dxfId="1158" priority="11" operator="equal">
      <formula>0</formula>
    </cfRule>
  </conditionalFormatting>
  <conditionalFormatting sqref="C45">
    <cfRule type="cellIs" dxfId="1157" priority="10" operator="equal">
      <formula>0</formula>
    </cfRule>
  </conditionalFormatting>
  <conditionalFormatting sqref="C47:C78">
    <cfRule type="cellIs" dxfId="1156" priority="9" operator="equal">
      <formula>0</formula>
    </cfRule>
  </conditionalFormatting>
  <conditionalFormatting sqref="C79:C80">
    <cfRule type="cellIs" dxfId="1155" priority="8" operator="equal">
      <formula>0</formula>
    </cfRule>
  </conditionalFormatting>
  <conditionalFormatting sqref="C86:C117">
    <cfRule type="cellIs" dxfId="1154" priority="7" operator="equal">
      <formula>0</formula>
    </cfRule>
  </conditionalFormatting>
  <conditionalFormatting sqref="C118:C119">
    <cfRule type="cellIs" dxfId="1153" priority="6" operator="equal">
      <formula>0</formula>
    </cfRule>
  </conditionalFormatting>
  <conditionalFormatting sqref="C123">
    <cfRule type="cellIs" dxfId="1152" priority="5" operator="equal">
      <formula>0</formula>
    </cfRule>
  </conditionalFormatting>
  <conditionalFormatting sqref="C162">
    <cfRule type="cellIs" dxfId="1151" priority="4" operator="equal">
      <formula>0</formula>
    </cfRule>
  </conditionalFormatting>
  <conditionalFormatting sqref="C201">
    <cfRule type="cellIs" dxfId="1150" priority="3" operator="equal">
      <formula>0</formula>
    </cfRule>
  </conditionalFormatting>
  <conditionalFormatting sqref="C240">
    <cfRule type="cellIs" dxfId="1149" priority="2" operator="equal">
      <formula>0</formula>
    </cfRule>
  </conditionalFormatting>
  <conditionalFormatting sqref="C279">
    <cfRule type="cellIs" dxfId="1148" priority="1" operator="equal">
      <formula>0</formula>
    </cfRule>
  </conditionalFormatting>
  <dataValidations count="1">
    <dataValidation type="list" allowBlank="1" showInputMessage="1" showErrorMessage="1" sqref="C3">
      <formula1>$AH$8:$AH$11</formula1>
    </dataValidation>
  </dataValidations>
  <pageMargins left="0.70866141732283472" right="0.70866141732283472" top="0.55118110236220474" bottom="0.35433070866141736" header="0.31496062992125984" footer="0.31496062992125984"/>
  <pageSetup paperSize="9" scale="28" fitToHeight="4" orientation="landscape" r:id="rId1"/>
  <headerFooter>
    <oddHeader>&amp;L&amp;F&amp;R&amp;A</oddHeader>
    <oddFooter>&amp;R&amp;P</oddFooter>
  </headerFooter>
  <extLst>
    <ext xmlns:x14="http://schemas.microsoft.com/office/spreadsheetml/2009/9/main" uri="{78C0D931-6437-407d-A8EE-F0AAD7539E65}">
      <x14:conditionalFormattings>
        <x14:conditionalFormatting xmlns:xm="http://schemas.microsoft.com/office/excel/2006/main">
          <x14:cfRule type="dataBar" id="{4E1490CC-D109-4E45-97F8-D75373D821B4}">
            <x14:dataBar minLength="0" maxLength="100" border="1" negativeBarBorderColorSameAsPositive="0">
              <x14:cfvo type="autoMin"/>
              <x14:cfvo type="autoMax"/>
              <x14:borderColor rgb="FF008AEF"/>
              <x14:negativeFillColor rgb="FFFF0000"/>
              <x14:negativeBorderColor rgb="FFFF0000"/>
              <x14:axisColor rgb="FF000000"/>
            </x14:dataBar>
          </x14:cfRule>
          <xm:sqref>Q8:Q40</xm:sqref>
        </x14:conditionalFormatting>
        <x14:conditionalFormatting xmlns:xm="http://schemas.microsoft.com/office/excel/2006/main">
          <x14:cfRule type="dataBar" id="{0897E00E-4275-435E-AA98-B7EED33078EA}">
            <x14:dataBar minLength="0" maxLength="100" border="1" negativeBarBorderColorSameAsPositive="0">
              <x14:cfvo type="autoMin"/>
              <x14:cfvo type="autoMax"/>
              <x14:borderColor rgb="FF008AEF"/>
              <x14:negativeFillColor rgb="FFFF0000"/>
              <x14:negativeBorderColor rgb="FFFF0000"/>
              <x14:axisColor rgb="FF000000"/>
            </x14:dataBar>
          </x14:cfRule>
          <xm:sqref>Q47:Q78</xm:sqref>
        </x14:conditionalFormatting>
        <x14:conditionalFormatting xmlns:xm="http://schemas.microsoft.com/office/excel/2006/main">
          <x14:cfRule type="dataBar" id="{29A44B6A-A33D-4DB7-B550-AA5BA85BED79}">
            <x14:dataBar minLength="0" maxLength="100" border="1" negativeBarBorderColorSameAsPositive="0">
              <x14:cfvo type="autoMin"/>
              <x14:cfvo type="autoMax"/>
              <x14:borderColor rgb="FF008AEF"/>
              <x14:negativeFillColor rgb="FFFF0000"/>
              <x14:negativeBorderColor rgb="FFFF0000"/>
              <x14:axisColor rgb="FF000000"/>
            </x14:dataBar>
          </x14:cfRule>
          <xm:sqref>Q86:Q117</xm:sqref>
        </x14:conditionalFormatting>
        <x14:conditionalFormatting xmlns:xm="http://schemas.microsoft.com/office/excel/2006/main">
          <x14:cfRule type="dataBar" id="{2394B1FE-AB05-4AB6-B2C2-D48D6FA4D8C1}">
            <x14:dataBar minLength="0" maxLength="100" border="1" negativeBarBorderColorSameAsPositive="0">
              <x14:cfvo type="autoMin"/>
              <x14:cfvo type="autoMax"/>
              <x14:borderColor rgb="FF008AEF"/>
              <x14:negativeFillColor rgb="FFFF0000"/>
              <x14:negativeBorderColor rgb="FFFF0000"/>
              <x14:axisColor rgb="FF000000"/>
            </x14:dataBar>
          </x14:cfRule>
          <xm:sqref>Q125:Q156</xm:sqref>
        </x14:conditionalFormatting>
        <x14:conditionalFormatting xmlns:xm="http://schemas.microsoft.com/office/excel/2006/main">
          <x14:cfRule type="dataBar" id="{244BFDC3-4586-4371-8288-ABF26AA928BD}">
            <x14:dataBar minLength="0" maxLength="100" border="1" negativeBarBorderColorSameAsPositive="0">
              <x14:cfvo type="autoMin"/>
              <x14:cfvo type="autoMax"/>
              <x14:borderColor rgb="FF008AEF"/>
              <x14:negativeFillColor rgb="FFFF0000"/>
              <x14:negativeBorderColor rgb="FFFF0000"/>
              <x14:axisColor rgb="FF000000"/>
            </x14:dataBar>
          </x14:cfRule>
          <xm:sqref>S203:S234 S236</xm:sqref>
        </x14:conditionalFormatting>
        <x14:conditionalFormatting xmlns:xm="http://schemas.microsoft.com/office/excel/2006/main">
          <x14:cfRule type="dataBar" id="{6BC244EA-CD5A-4FF0-AC4C-C97512B76051}">
            <x14:dataBar minLength="0" maxLength="100" border="1" negativeBarBorderColorSameAsPositive="0">
              <x14:cfvo type="autoMin"/>
              <x14:cfvo type="autoMax"/>
              <x14:borderColor rgb="FF008AEF"/>
              <x14:negativeFillColor rgb="FFFF0000"/>
              <x14:negativeBorderColor rgb="FFFF0000"/>
              <x14:axisColor rgb="FF000000"/>
            </x14:dataBar>
          </x14:cfRule>
          <xm:sqref>R203:R234 R236</xm:sqref>
        </x14:conditionalFormatting>
        <x14:conditionalFormatting xmlns:xm="http://schemas.microsoft.com/office/excel/2006/main">
          <x14:cfRule type="dataBar" id="{42ABE5E0-C264-415F-9B1F-E515F41B77A2}">
            <x14:dataBar minLength="0" maxLength="100" border="1" negativeBarBorderColorSameAsPositive="0">
              <x14:cfvo type="autoMin"/>
              <x14:cfvo type="autoMax"/>
              <x14:borderColor rgb="FF008AEF"/>
              <x14:negativeFillColor rgb="FFFF0000"/>
              <x14:negativeBorderColor rgb="FFFF0000"/>
              <x14:axisColor rgb="FF000000"/>
            </x14:dataBar>
          </x14:cfRule>
          <xm:sqref>Q203:Q236</xm:sqref>
        </x14:conditionalFormatting>
        <x14:conditionalFormatting xmlns:xm="http://schemas.microsoft.com/office/excel/2006/main">
          <x14:cfRule type="dataBar" id="{A252D2FE-13ED-4072-990A-B39469B7D005}">
            <x14:dataBar minLength="0" maxLength="100" border="1" negativeBarBorderColorSameAsPositive="0">
              <x14:cfvo type="autoMin"/>
              <x14:cfvo type="autoMax"/>
              <x14:borderColor rgb="FF008AEF"/>
              <x14:negativeFillColor rgb="FFFF0000"/>
              <x14:negativeBorderColor rgb="FFFF0000"/>
              <x14:axisColor rgb="FF000000"/>
            </x14:dataBar>
          </x14:cfRule>
          <xm:sqref>S242:S273 S275</xm:sqref>
        </x14:conditionalFormatting>
        <x14:conditionalFormatting xmlns:xm="http://schemas.microsoft.com/office/excel/2006/main">
          <x14:cfRule type="dataBar" id="{18F87F28-5E0C-40A3-8E33-F49B7D789AD0}">
            <x14:dataBar minLength="0" maxLength="100" border="1" negativeBarBorderColorSameAsPositive="0">
              <x14:cfvo type="autoMin"/>
              <x14:cfvo type="autoMax"/>
              <x14:borderColor rgb="FF008AEF"/>
              <x14:negativeFillColor rgb="FFFF0000"/>
              <x14:negativeBorderColor rgb="FFFF0000"/>
              <x14:axisColor rgb="FF000000"/>
            </x14:dataBar>
          </x14:cfRule>
          <xm:sqref>R242:R273 R275</xm:sqref>
        </x14:conditionalFormatting>
        <x14:conditionalFormatting xmlns:xm="http://schemas.microsoft.com/office/excel/2006/main">
          <x14:cfRule type="dataBar" id="{FE5A726E-B0AE-4C1F-9866-9A9E09B9FDC0}">
            <x14:dataBar minLength="0" maxLength="100" border="1" negativeBarBorderColorSameAsPositive="0">
              <x14:cfvo type="autoMin"/>
              <x14:cfvo type="autoMax"/>
              <x14:borderColor rgb="FF008AEF"/>
              <x14:negativeFillColor rgb="FFFF0000"/>
              <x14:negativeBorderColor rgb="FFFF0000"/>
              <x14:axisColor rgb="FF000000"/>
            </x14:dataBar>
          </x14:cfRule>
          <xm:sqref>Q242:Q275</xm:sqref>
        </x14:conditionalFormatting>
        <x14:conditionalFormatting xmlns:xm="http://schemas.microsoft.com/office/excel/2006/main">
          <x14:cfRule type="dataBar" id="{38C96A33-581E-44BC-B3BB-6C3F85C81158}">
            <x14:dataBar minLength="0" maxLength="100" border="1" negativeBarBorderColorSameAsPositive="0">
              <x14:cfvo type="autoMin"/>
              <x14:cfvo type="autoMax"/>
              <x14:borderColor rgb="FF008AEF"/>
              <x14:negativeFillColor rgb="FFFF0000"/>
              <x14:negativeBorderColor rgb="FFFF0000"/>
              <x14:axisColor rgb="FF000000"/>
            </x14:dataBar>
          </x14:cfRule>
          <xm:sqref>Q315:S315 F315:O315</xm:sqref>
        </x14:conditionalFormatting>
        <x14:conditionalFormatting xmlns:xm="http://schemas.microsoft.com/office/excel/2006/main">
          <x14:cfRule type="dataBar" id="{A2D7B2EF-4889-4A24-AA0F-B84A03B50467}">
            <x14:dataBar minLength="0" maxLength="100" border="1" negativeBarBorderColorSameAsPositive="0">
              <x14:cfvo type="autoMin"/>
              <x14:cfvo type="autoMax"/>
              <x14:borderColor rgb="FF008AEF"/>
              <x14:negativeFillColor rgb="FFFF0000"/>
              <x14:negativeBorderColor rgb="FFFF0000"/>
              <x14:axisColor rgb="FF000000"/>
            </x14:dataBar>
          </x14:cfRule>
          <xm:sqref>P315</xm:sqref>
        </x14:conditionalFormatting>
        <x14:conditionalFormatting xmlns:xm="http://schemas.microsoft.com/office/excel/2006/main">
          <x14:cfRule type="dataBar" id="{35F89F89-C57E-469B-81B8-5D1205639E5F}">
            <x14:dataBar minLength="0" maxLength="100" border="1" negativeBarBorderColorSameAsPositive="0">
              <x14:cfvo type="autoMin"/>
              <x14:cfvo type="autoMax"/>
              <x14:borderColor rgb="FF008AEF"/>
              <x14:negativeFillColor rgb="FFFF0000"/>
              <x14:negativeBorderColor rgb="FFFF0000"/>
              <x14:axisColor rgb="FF000000"/>
            </x14:dataBar>
          </x14:cfRule>
          <xm:sqref>R42</xm:sqref>
        </x14:conditionalFormatting>
        <x14:conditionalFormatting xmlns:xm="http://schemas.microsoft.com/office/excel/2006/main">
          <x14:cfRule type="dataBar" id="{7471B483-8BB9-4F0E-9C9E-F108BA49B5D8}">
            <x14:dataBar minLength="0" maxLength="100" border="1" negativeBarBorderColorSameAsPositive="0">
              <x14:cfvo type="autoMin"/>
              <x14:cfvo type="autoMax"/>
              <x14:borderColor rgb="FF008AEF"/>
              <x14:negativeFillColor rgb="FFFF0000"/>
              <x14:negativeBorderColor rgb="FFFF0000"/>
              <x14:axisColor rgb="FF000000"/>
            </x14:dataBar>
          </x14:cfRule>
          <xm:sqref>P237</xm:sqref>
        </x14:conditionalFormatting>
        <x14:conditionalFormatting xmlns:xm="http://schemas.microsoft.com/office/excel/2006/main">
          <x14:cfRule type="dataBar" id="{C447D62A-E2C9-45D7-A5F6-A0C7FCF70E60}">
            <x14:dataBar minLength="0" maxLength="100" border="1" negativeBarBorderColorSameAsPositive="0">
              <x14:cfvo type="autoMin"/>
              <x14:cfvo type="autoMax"/>
              <x14:borderColor rgb="FF008AEF"/>
              <x14:negativeFillColor rgb="FFFF0000"/>
              <x14:negativeBorderColor rgb="FFFF0000"/>
              <x14:axisColor rgb="FF000000"/>
            </x14:dataBar>
          </x14:cfRule>
          <xm:sqref>P276</xm:sqref>
        </x14:conditionalFormatting>
        <x14:conditionalFormatting xmlns:xm="http://schemas.microsoft.com/office/excel/2006/main">
          <x14:cfRule type="dataBar" id="{DBDCC68D-6614-4FF5-BA72-C5722154E03A}">
            <x14:dataBar minLength="0" maxLength="100" border="1" negativeBarBorderColorSameAsPositive="0">
              <x14:cfvo type="autoMin"/>
              <x14:cfvo type="autoMax"/>
              <x14:borderColor rgb="FF008AEF"/>
              <x14:negativeFillColor rgb="FFFF0000"/>
              <x14:negativeBorderColor rgb="FFFF0000"/>
              <x14:axisColor rgb="FF000000"/>
            </x14:dataBar>
          </x14:cfRule>
          <xm:sqref>P349</xm:sqref>
        </x14:conditionalFormatting>
        <x14:conditionalFormatting xmlns:xm="http://schemas.microsoft.com/office/excel/2006/main">
          <x14:cfRule type="dataBar" id="{D254446C-5E32-45A5-81E7-5C7D7694F85C}">
            <x14:dataBar minLength="0" maxLength="100" border="1" negativeBarBorderColorSameAsPositive="0">
              <x14:cfvo type="autoMin"/>
              <x14:cfvo type="autoMax"/>
              <x14:borderColor rgb="FF008AEF"/>
              <x14:negativeFillColor rgb="FFFF0000"/>
              <x14:negativeBorderColor rgb="FFFF0000"/>
              <x14:axisColor rgb="FF000000"/>
            </x14:dataBar>
          </x14:cfRule>
          <xm:sqref>F237:O237</xm:sqref>
        </x14:conditionalFormatting>
        <x14:conditionalFormatting xmlns:xm="http://schemas.microsoft.com/office/excel/2006/main">
          <x14:cfRule type="dataBar" id="{0E845AF8-072E-4266-BDF9-72A23E665683}">
            <x14:dataBar minLength="0" maxLength="100" border="1" negativeBarBorderColorSameAsPositive="0">
              <x14:cfvo type="autoMin"/>
              <x14:cfvo type="autoMax"/>
              <x14:borderColor rgb="FF008AEF"/>
              <x14:negativeFillColor rgb="FFFF0000"/>
              <x14:negativeBorderColor rgb="FFFF0000"/>
              <x14:axisColor rgb="FF000000"/>
            </x14:dataBar>
          </x14:cfRule>
          <xm:sqref>F276:O276</xm:sqref>
        </x14:conditionalFormatting>
        <x14:conditionalFormatting xmlns:xm="http://schemas.microsoft.com/office/excel/2006/main">
          <x14:cfRule type="dataBar" id="{4A406DA0-9F9C-4E47-B58D-E060DEA4406A}">
            <x14:dataBar minLength="0" maxLength="100" border="1" negativeBarBorderColorSameAsPositive="0">
              <x14:cfvo type="autoMin"/>
              <x14:cfvo type="autoMax"/>
              <x14:borderColor rgb="FF008AEF"/>
              <x14:negativeFillColor rgb="FFFF0000"/>
              <x14:negativeBorderColor rgb="FFFF0000"/>
              <x14:axisColor rgb="FF000000"/>
            </x14:dataBar>
          </x14:cfRule>
          <xm:sqref>F349:O349</xm:sqref>
        </x14:conditionalFormatting>
        <x14:conditionalFormatting xmlns:xm="http://schemas.microsoft.com/office/excel/2006/main">
          <x14:cfRule type="dataBar" id="{5C560BC5-47DA-4A90-BB72-686EDCB59042}">
            <x14:dataBar minLength="0" maxLength="100" border="1" negativeBarBorderColorSameAsPositive="0">
              <x14:cfvo type="autoMin"/>
              <x14:cfvo type="autoMax"/>
              <x14:borderColor rgb="FF008AEF"/>
              <x14:negativeFillColor rgb="FFFF0000"/>
              <x14:negativeBorderColor rgb="FFFF0000"/>
              <x14:axisColor rgb="FF000000"/>
            </x14:dataBar>
          </x14:cfRule>
          <xm:sqref>S8:S41</xm:sqref>
        </x14:conditionalFormatting>
        <x14:conditionalFormatting xmlns:xm="http://schemas.microsoft.com/office/excel/2006/main">
          <x14:cfRule type="dataBar" id="{AA1CC4D4-89FC-4FC2-8481-D60BDA894F1C}">
            <x14:dataBar minLength="0" maxLength="100" border="1" negativeBarBorderColorSameAsPositive="0">
              <x14:cfvo type="autoMin"/>
              <x14:cfvo type="autoMax"/>
              <x14:borderColor rgb="FF008AEF"/>
              <x14:negativeFillColor rgb="FFFF0000"/>
              <x14:negativeBorderColor rgb="FFFF0000"/>
              <x14:axisColor rgb="FF000000"/>
            </x14:dataBar>
          </x14:cfRule>
          <xm:sqref>R8:R39 R41</xm:sqref>
        </x14:conditionalFormatting>
        <x14:conditionalFormatting xmlns:xm="http://schemas.microsoft.com/office/excel/2006/main">
          <x14:cfRule type="dataBar" id="{2AC2BEDC-4809-4223-BFC3-1FFBAC13CDDF}">
            <x14:dataBar minLength="0" maxLength="100" border="1" negativeBarBorderColorSameAsPositive="0">
              <x14:cfvo type="autoMin"/>
              <x14:cfvo type="autoMax"/>
              <x14:borderColor rgb="FF008AEF"/>
              <x14:negativeFillColor rgb="FFFF0000"/>
              <x14:negativeBorderColor rgb="FFFF0000"/>
              <x14:axisColor rgb="FF000000"/>
            </x14:dataBar>
          </x14:cfRule>
          <xm:sqref>Q41</xm:sqref>
        </x14:conditionalFormatting>
        <x14:conditionalFormatting xmlns:xm="http://schemas.microsoft.com/office/excel/2006/main">
          <x14:cfRule type="dataBar" id="{636AF3E3-7385-470B-ADB7-8F8BC3F4CC83}">
            <x14:dataBar minLength="0" maxLength="100" border="1" negativeBarBorderColorSameAsPositive="0">
              <x14:cfvo type="autoMin"/>
              <x14:cfvo type="autoMax"/>
              <x14:borderColor rgb="FF008AEF"/>
              <x14:negativeFillColor rgb="FFFF0000"/>
              <x14:negativeBorderColor rgb="FFFF0000"/>
              <x14:axisColor rgb="FF000000"/>
            </x14:dataBar>
          </x14:cfRule>
          <xm:sqref>S47:S78 S80</xm:sqref>
        </x14:conditionalFormatting>
        <x14:conditionalFormatting xmlns:xm="http://schemas.microsoft.com/office/excel/2006/main">
          <x14:cfRule type="dataBar" id="{895266BD-913D-429A-B00E-091C7D78FEA9}">
            <x14:dataBar minLength="0" maxLength="100" border="1" negativeBarBorderColorSameAsPositive="0">
              <x14:cfvo type="autoMin"/>
              <x14:cfvo type="autoMax"/>
              <x14:borderColor rgb="FF008AEF"/>
              <x14:negativeFillColor rgb="FFFF0000"/>
              <x14:negativeBorderColor rgb="FFFF0000"/>
              <x14:axisColor rgb="FF000000"/>
            </x14:dataBar>
          </x14:cfRule>
          <xm:sqref>R47:R78 R80</xm:sqref>
        </x14:conditionalFormatting>
        <x14:conditionalFormatting xmlns:xm="http://schemas.microsoft.com/office/excel/2006/main">
          <x14:cfRule type="dataBar" id="{02167CEB-4FB5-4D78-AF71-A3033BE1C927}">
            <x14:dataBar minLength="0" maxLength="100" border="1" negativeBarBorderColorSameAsPositive="0">
              <x14:cfvo type="autoMin"/>
              <x14:cfvo type="autoMax"/>
              <x14:borderColor rgb="FF008AEF"/>
              <x14:negativeFillColor rgb="FFFF0000"/>
              <x14:negativeBorderColor rgb="FFFF0000"/>
              <x14:axisColor rgb="FF000000"/>
            </x14:dataBar>
          </x14:cfRule>
          <xm:sqref>Q79:Q80</xm:sqref>
        </x14:conditionalFormatting>
        <x14:conditionalFormatting xmlns:xm="http://schemas.microsoft.com/office/excel/2006/main">
          <x14:cfRule type="dataBar" id="{BD44FB0E-13CE-4783-9E99-A874F1E0C3D1}">
            <x14:dataBar minLength="0" maxLength="100" border="1" negativeBarBorderColorSameAsPositive="0">
              <x14:cfvo type="autoMin"/>
              <x14:cfvo type="autoMax"/>
              <x14:borderColor rgb="FF008AEF"/>
              <x14:negativeFillColor rgb="FFFF0000"/>
              <x14:negativeBorderColor rgb="FFFF0000"/>
              <x14:axisColor rgb="FF000000"/>
            </x14:dataBar>
          </x14:cfRule>
          <xm:sqref>S318:S348 S281:S312 S314</xm:sqref>
        </x14:conditionalFormatting>
        <x14:conditionalFormatting xmlns:xm="http://schemas.microsoft.com/office/excel/2006/main">
          <x14:cfRule type="dataBar" id="{D35CC792-7101-4493-B5A5-52A54F89A5D6}">
            <x14:dataBar minLength="0" maxLength="100" border="1" negativeBarBorderColorSameAsPositive="0">
              <x14:cfvo type="autoMin"/>
              <x14:cfvo type="autoMax"/>
              <x14:borderColor rgb="FF008AEF"/>
              <x14:negativeFillColor rgb="FFFF0000"/>
              <x14:negativeBorderColor rgb="FFFF0000"/>
              <x14:axisColor rgb="FF000000"/>
            </x14:dataBar>
          </x14:cfRule>
          <xm:sqref>R318:R348 R281:R312 R314</xm:sqref>
        </x14:conditionalFormatting>
        <x14:conditionalFormatting xmlns:xm="http://schemas.microsoft.com/office/excel/2006/main">
          <x14:cfRule type="dataBar" id="{8B459742-88C6-4E19-AFA3-3F87F8C09025}">
            <x14:dataBar minLength="0" maxLength="100" border="1" negativeBarBorderColorSameAsPositive="0">
              <x14:cfvo type="autoMin"/>
              <x14:cfvo type="autoMax"/>
              <x14:borderColor rgb="FF008AEF"/>
              <x14:negativeFillColor rgb="FFFF0000"/>
              <x14:negativeBorderColor rgb="FFFF0000"/>
              <x14:axisColor rgb="FF000000"/>
            </x14:dataBar>
          </x14:cfRule>
          <xm:sqref>Q318:Q348 Q281:Q314</xm:sqref>
        </x14:conditionalFormatting>
        <x14:conditionalFormatting xmlns:xm="http://schemas.microsoft.com/office/excel/2006/main">
          <x14:cfRule type="dataBar" id="{7321413D-6659-47F8-89F9-E29704D0F66B}">
            <x14:dataBar minLength="0" maxLength="100" border="1" negativeBarBorderColorSameAsPositive="0">
              <x14:cfvo type="autoMin"/>
              <x14:cfvo type="autoMax"/>
              <x14:borderColor rgb="FF008AEF"/>
              <x14:negativeFillColor rgb="FFFF0000"/>
              <x14:negativeBorderColor rgb="FFFF0000"/>
              <x14:axisColor rgb="FF000000"/>
            </x14:dataBar>
          </x14:cfRule>
          <xm:sqref>S164:S195 S197</xm:sqref>
        </x14:conditionalFormatting>
        <x14:conditionalFormatting xmlns:xm="http://schemas.microsoft.com/office/excel/2006/main">
          <x14:cfRule type="dataBar" id="{EB5F1953-544A-4C2C-BE9E-D1B955026160}">
            <x14:dataBar minLength="0" maxLength="100" border="1" negativeBarBorderColorSameAsPositive="0">
              <x14:cfvo type="autoMin"/>
              <x14:cfvo type="autoMax"/>
              <x14:borderColor rgb="FF008AEF"/>
              <x14:negativeFillColor rgb="FFFF0000"/>
              <x14:negativeBorderColor rgb="FFFF0000"/>
              <x14:axisColor rgb="FF000000"/>
            </x14:dataBar>
          </x14:cfRule>
          <xm:sqref>R164:R195 R197</xm:sqref>
        </x14:conditionalFormatting>
        <x14:conditionalFormatting xmlns:xm="http://schemas.microsoft.com/office/excel/2006/main">
          <x14:cfRule type="dataBar" id="{7D220B93-7054-42D5-8854-DD1700473426}">
            <x14:dataBar minLength="0" maxLength="100" border="1" negativeBarBorderColorSameAsPositive="0">
              <x14:cfvo type="autoMin"/>
              <x14:cfvo type="autoMax"/>
              <x14:borderColor rgb="FF008AEF"/>
              <x14:negativeFillColor rgb="FFFF0000"/>
              <x14:negativeBorderColor rgb="FFFF0000"/>
              <x14:axisColor rgb="FF000000"/>
            </x14:dataBar>
          </x14:cfRule>
          <xm:sqref>Q164:Q197</xm:sqref>
        </x14:conditionalFormatting>
        <x14:conditionalFormatting xmlns:xm="http://schemas.microsoft.com/office/excel/2006/main">
          <x14:cfRule type="dataBar" id="{C9C66447-2F72-43B1-AE97-D18F795C327C}">
            <x14:dataBar minLength="0" maxLength="100" border="1" negativeBarBorderColorSameAsPositive="0">
              <x14:cfvo type="autoMin"/>
              <x14:cfvo type="autoMax"/>
              <x14:borderColor rgb="FF008AEF"/>
              <x14:negativeFillColor rgb="FFFF0000"/>
              <x14:negativeBorderColor rgb="FFFF0000"/>
              <x14:axisColor rgb="FF000000"/>
            </x14:dataBar>
          </x14:cfRule>
          <xm:sqref>S125:S156 S158</xm:sqref>
        </x14:conditionalFormatting>
        <x14:conditionalFormatting xmlns:xm="http://schemas.microsoft.com/office/excel/2006/main">
          <x14:cfRule type="dataBar" id="{8DF592D8-5312-4990-AC4E-FC9FEB8F41EF}">
            <x14:dataBar minLength="0" maxLength="100" border="1" negativeBarBorderColorSameAsPositive="0">
              <x14:cfvo type="autoMin"/>
              <x14:cfvo type="autoMax"/>
              <x14:borderColor rgb="FF008AEF"/>
              <x14:negativeFillColor rgb="FFFF0000"/>
              <x14:negativeBorderColor rgb="FFFF0000"/>
              <x14:axisColor rgb="FF000000"/>
            </x14:dataBar>
          </x14:cfRule>
          <xm:sqref>R125:R156 R158</xm:sqref>
        </x14:conditionalFormatting>
        <x14:conditionalFormatting xmlns:xm="http://schemas.microsoft.com/office/excel/2006/main">
          <x14:cfRule type="dataBar" id="{AE31B87D-5B0D-4C4F-9511-5B031409F505}">
            <x14:dataBar minLength="0" maxLength="100" border="1" negativeBarBorderColorSameAsPositive="0">
              <x14:cfvo type="autoMin"/>
              <x14:cfvo type="autoMax"/>
              <x14:borderColor rgb="FF008AEF"/>
              <x14:negativeFillColor rgb="FFFF0000"/>
              <x14:negativeBorderColor rgb="FFFF0000"/>
              <x14:axisColor rgb="FF000000"/>
            </x14:dataBar>
          </x14:cfRule>
          <xm:sqref>Q157:Q158</xm:sqref>
        </x14:conditionalFormatting>
        <x14:conditionalFormatting xmlns:xm="http://schemas.microsoft.com/office/excel/2006/main">
          <x14:cfRule type="dataBar" id="{B82FECE7-1FB6-4FE7-831F-D290886D49D6}">
            <x14:dataBar minLength="0" maxLength="100" border="1" negativeBarBorderColorSameAsPositive="0">
              <x14:cfvo type="autoMin"/>
              <x14:cfvo type="autoMax"/>
              <x14:borderColor rgb="FF008AEF"/>
              <x14:negativeFillColor rgb="FFFF0000"/>
              <x14:negativeBorderColor rgb="FFFF0000"/>
              <x14:axisColor rgb="FF000000"/>
            </x14:dataBar>
          </x14:cfRule>
          <xm:sqref>P198</xm:sqref>
        </x14:conditionalFormatting>
        <x14:conditionalFormatting xmlns:xm="http://schemas.microsoft.com/office/excel/2006/main">
          <x14:cfRule type="dataBar" id="{5E3F5569-0D64-4C0C-8855-70FEF94002A5}">
            <x14:dataBar minLength="0" maxLength="100" border="1" negativeBarBorderColorSameAsPositive="0">
              <x14:cfvo type="autoMin"/>
              <x14:cfvo type="autoMax"/>
              <x14:borderColor rgb="FF008AEF"/>
              <x14:negativeFillColor rgb="FFFF0000"/>
              <x14:negativeBorderColor rgb="FFFF0000"/>
              <x14:axisColor rgb="FF000000"/>
            </x14:dataBar>
          </x14:cfRule>
          <xm:sqref>F198:O198</xm:sqref>
        </x14:conditionalFormatting>
        <x14:conditionalFormatting xmlns:xm="http://schemas.microsoft.com/office/excel/2006/main">
          <x14:cfRule type="dataBar" id="{8F0D6A5E-F004-4FBF-92B8-0A0B67AE4B2C}">
            <x14:dataBar minLength="0" maxLength="100" border="1" negativeBarBorderColorSameAsPositive="0">
              <x14:cfvo type="autoMin"/>
              <x14:cfvo type="autoMax"/>
              <x14:borderColor rgb="FF008AEF"/>
              <x14:negativeFillColor rgb="FFFF0000"/>
              <x14:negativeBorderColor rgb="FFFF0000"/>
              <x14:axisColor rgb="FF000000"/>
            </x14:dataBar>
          </x14:cfRule>
          <xm:sqref>P159</xm:sqref>
        </x14:conditionalFormatting>
        <x14:conditionalFormatting xmlns:xm="http://schemas.microsoft.com/office/excel/2006/main">
          <x14:cfRule type="dataBar" id="{82934B47-A6D3-4462-857B-99D8376E484A}">
            <x14:dataBar minLength="0" maxLength="100" border="1" negativeBarBorderColorSameAsPositive="0">
              <x14:cfvo type="autoMin"/>
              <x14:cfvo type="autoMax"/>
              <x14:borderColor rgb="FF008AEF"/>
              <x14:negativeFillColor rgb="FFFF0000"/>
              <x14:negativeBorderColor rgb="FFFF0000"/>
              <x14:axisColor rgb="FF000000"/>
            </x14:dataBar>
          </x14:cfRule>
          <xm:sqref>F159:O159</xm:sqref>
        </x14:conditionalFormatting>
        <x14:conditionalFormatting xmlns:xm="http://schemas.microsoft.com/office/excel/2006/main">
          <x14:cfRule type="dataBar" id="{5297C581-C0B8-4CDA-8F48-1DC32AA4A370}">
            <x14:dataBar minLength="0" maxLength="100" border="1" negativeBarBorderColorSameAsPositive="0">
              <x14:cfvo type="autoMin"/>
              <x14:cfvo type="autoMax"/>
              <x14:borderColor rgb="FF008AEF"/>
              <x14:negativeFillColor rgb="FFFF0000"/>
              <x14:negativeBorderColor rgb="FFFF0000"/>
              <x14:axisColor rgb="FF000000"/>
            </x14:dataBar>
          </x14:cfRule>
          <xm:sqref>S86:S117 S119</xm:sqref>
        </x14:conditionalFormatting>
        <x14:conditionalFormatting xmlns:xm="http://schemas.microsoft.com/office/excel/2006/main">
          <x14:cfRule type="dataBar" id="{E80184B3-D273-4047-AAC1-49F277394FD3}">
            <x14:dataBar minLength="0" maxLength="100" border="1" negativeBarBorderColorSameAsPositive="0">
              <x14:cfvo type="autoMin"/>
              <x14:cfvo type="autoMax"/>
              <x14:borderColor rgb="FF008AEF"/>
              <x14:negativeFillColor rgb="FFFF0000"/>
              <x14:negativeBorderColor rgb="FFFF0000"/>
              <x14:axisColor rgb="FF000000"/>
            </x14:dataBar>
          </x14:cfRule>
          <xm:sqref>R86:R117 R119</xm:sqref>
        </x14:conditionalFormatting>
        <x14:conditionalFormatting xmlns:xm="http://schemas.microsoft.com/office/excel/2006/main">
          <x14:cfRule type="dataBar" id="{E2F9274C-A0D5-49E7-B12F-C48B87583684}">
            <x14:dataBar minLength="0" maxLength="100" border="1" negativeBarBorderColorSameAsPositive="0">
              <x14:cfvo type="autoMin"/>
              <x14:cfvo type="autoMax"/>
              <x14:borderColor rgb="FF008AEF"/>
              <x14:negativeFillColor rgb="FFFF0000"/>
              <x14:negativeBorderColor rgb="FFFF0000"/>
              <x14:axisColor rgb="FF000000"/>
            </x14:dataBar>
          </x14:cfRule>
          <xm:sqref>Q118:Q119</xm:sqref>
        </x14:conditionalFormatting>
        <x14:conditionalFormatting xmlns:xm="http://schemas.microsoft.com/office/excel/2006/main">
          <x14:cfRule type="dataBar" id="{D8A3BA52-1B11-4183-89E8-D7C2E35FF60D}">
            <x14:dataBar minLength="0" maxLength="100" border="1" negativeBarBorderColorSameAsPositive="0">
              <x14:cfvo type="autoMin"/>
              <x14:cfvo type="autoMax"/>
              <x14:borderColor rgb="FF008AEF"/>
              <x14:negativeFillColor rgb="FFFF0000"/>
              <x14:negativeBorderColor rgb="FFFF0000"/>
              <x14:axisColor rgb="FF000000"/>
            </x14:dataBar>
          </x14:cfRule>
          <xm:sqref>P120</xm:sqref>
        </x14:conditionalFormatting>
        <x14:conditionalFormatting xmlns:xm="http://schemas.microsoft.com/office/excel/2006/main">
          <x14:cfRule type="dataBar" id="{70402096-7FBA-45C0-926B-D225AB244B19}">
            <x14:dataBar minLength="0" maxLength="100" border="1" negativeBarBorderColorSameAsPositive="0">
              <x14:cfvo type="autoMin"/>
              <x14:cfvo type="autoMax"/>
              <x14:borderColor rgb="FF008AEF"/>
              <x14:negativeFillColor rgb="FFFF0000"/>
              <x14:negativeBorderColor rgb="FFFF0000"/>
              <x14:axisColor rgb="FF000000"/>
            </x14:dataBar>
          </x14:cfRule>
          <xm:sqref>F120:O120</xm:sqref>
        </x14:conditionalFormatting>
        <x14:conditionalFormatting xmlns:xm="http://schemas.microsoft.com/office/excel/2006/main">
          <x14:cfRule type="dataBar" id="{13363323-0A15-445D-8244-7DECDA5FEBAB}">
            <x14:dataBar minLength="0" maxLength="100" border="1" negativeBarBorderColorSameAsPositive="0">
              <x14:cfvo type="autoMin"/>
              <x14:cfvo type="autoMax"/>
              <x14:borderColor rgb="FF008AEF"/>
              <x14:negativeFillColor rgb="FFFF0000"/>
              <x14:negativeBorderColor rgb="FFFF0000"/>
              <x14:axisColor rgb="FF000000"/>
            </x14:dataBar>
          </x14:cfRule>
          <xm:sqref>P81</xm:sqref>
        </x14:conditionalFormatting>
        <x14:conditionalFormatting xmlns:xm="http://schemas.microsoft.com/office/excel/2006/main">
          <x14:cfRule type="dataBar" id="{06825844-AD8E-452E-8B5A-E476DDFE835A}">
            <x14:dataBar minLength="0" maxLength="100" border="1" negativeBarBorderColorSameAsPositive="0">
              <x14:cfvo type="autoMin"/>
              <x14:cfvo type="autoMax"/>
              <x14:borderColor rgb="FF008AEF"/>
              <x14:negativeFillColor rgb="FFFF0000"/>
              <x14:negativeBorderColor rgb="FFFF0000"/>
              <x14:axisColor rgb="FF000000"/>
            </x14:dataBar>
          </x14:cfRule>
          <xm:sqref>F81:O81</xm:sqref>
        </x14:conditionalFormatting>
        <x14:conditionalFormatting xmlns:xm="http://schemas.microsoft.com/office/excel/2006/main">
          <x14:cfRule type="dataBar" id="{6BAC2456-24CF-4FEC-AE51-92C1DF8D065E}">
            <x14:dataBar minLength="0" maxLength="100" border="1" negativeBarBorderColorSameAsPositive="0">
              <x14:cfvo type="autoMin"/>
              <x14:cfvo type="autoMax"/>
              <x14:borderColor rgb="FF008AEF"/>
              <x14:negativeFillColor rgb="FFFF0000"/>
              <x14:negativeBorderColor rgb="FFFF0000"/>
              <x14:axisColor rgb="FF000000"/>
            </x14:dataBar>
          </x14:cfRule>
          <xm:sqref>P42</xm:sqref>
        </x14:conditionalFormatting>
        <x14:conditionalFormatting xmlns:xm="http://schemas.microsoft.com/office/excel/2006/main">
          <x14:cfRule type="dataBar" id="{33101607-ADE2-4CAD-8419-F6650A7F0E6E}">
            <x14:dataBar minLength="0" maxLength="100" border="1" negativeBarBorderColorSameAsPositive="0">
              <x14:cfvo type="autoMin"/>
              <x14:cfvo type="autoMax"/>
              <x14:borderColor rgb="FF008AEF"/>
              <x14:negativeFillColor rgb="FFFF0000"/>
              <x14:negativeBorderColor rgb="FFFF0000"/>
              <x14:axisColor rgb="FF000000"/>
            </x14:dataBar>
          </x14:cfRule>
          <xm:sqref>F42:O42</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Premiums_Breakdown!F281:O281</xm:f>
              <xm:sqref>C281</xm:sqref>
            </x14:sparkline>
            <x14:sparkline>
              <xm:f>Premiums_Breakdown!F282:O282</xm:f>
              <xm:sqref>C282</xm:sqref>
            </x14:sparkline>
            <x14:sparkline>
              <xm:f>Premiums_Breakdown!F283:O283</xm:f>
              <xm:sqref>C283</xm:sqref>
            </x14:sparkline>
            <x14:sparkline>
              <xm:f>Premiums_Breakdown!F284:O284</xm:f>
              <xm:sqref>C284</xm:sqref>
            </x14:sparkline>
            <x14:sparkline>
              <xm:f>Premiums_Breakdown!F285:O285</xm:f>
              <xm:sqref>C285</xm:sqref>
            </x14:sparkline>
            <x14:sparkline>
              <xm:f>Premiums_Breakdown!F286:O286</xm:f>
              <xm:sqref>C286</xm:sqref>
            </x14:sparkline>
            <x14:sparkline>
              <xm:f>Premiums_Breakdown!F287:O287</xm:f>
              <xm:sqref>C287</xm:sqref>
            </x14:sparkline>
            <x14:sparkline>
              <xm:f>Premiums_Breakdown!F288:O288</xm:f>
              <xm:sqref>C288</xm:sqref>
            </x14:sparkline>
            <x14:sparkline>
              <xm:f>Premiums_Breakdown!F289:O289</xm:f>
              <xm:sqref>C289</xm:sqref>
            </x14:sparkline>
            <x14:sparkline>
              <xm:f>Premiums_Breakdown!F290:O290</xm:f>
              <xm:sqref>C290</xm:sqref>
            </x14:sparkline>
            <x14:sparkline>
              <xm:f>Premiums_Breakdown!F291:O291</xm:f>
              <xm:sqref>C291</xm:sqref>
            </x14:sparkline>
            <x14:sparkline>
              <xm:f>Premiums_Breakdown!F292:O292</xm:f>
              <xm:sqref>C292</xm:sqref>
            </x14:sparkline>
            <x14:sparkline>
              <xm:f>Premiums_Breakdown!F293:O293</xm:f>
              <xm:sqref>C293</xm:sqref>
            </x14:sparkline>
            <x14:sparkline>
              <xm:f>Premiums_Breakdown!F294:O294</xm:f>
              <xm:sqref>C294</xm:sqref>
            </x14:sparkline>
            <x14:sparkline>
              <xm:f>Premiums_Breakdown!F295:O295</xm:f>
              <xm:sqref>C295</xm:sqref>
            </x14:sparkline>
            <x14:sparkline>
              <xm:f>Premiums_Breakdown!F296:O296</xm:f>
              <xm:sqref>C296</xm:sqref>
            </x14:sparkline>
            <x14:sparkline>
              <xm:f>Premiums_Breakdown!F297:O297</xm:f>
              <xm:sqref>C297</xm:sqref>
            </x14:sparkline>
            <x14:sparkline>
              <xm:f>Premiums_Breakdown!F298:O298</xm:f>
              <xm:sqref>C298</xm:sqref>
            </x14:sparkline>
            <x14:sparkline>
              <xm:f>Premiums_Breakdown!F299:O299</xm:f>
              <xm:sqref>C299</xm:sqref>
            </x14:sparkline>
            <x14:sparkline>
              <xm:f>Premiums_Breakdown!F300:O300</xm:f>
              <xm:sqref>C300</xm:sqref>
            </x14:sparkline>
            <x14:sparkline>
              <xm:f>Premiums_Breakdown!F301:O301</xm:f>
              <xm:sqref>C301</xm:sqref>
            </x14:sparkline>
            <x14:sparkline>
              <xm:f>Premiums_Breakdown!F302:O302</xm:f>
              <xm:sqref>C302</xm:sqref>
            </x14:sparkline>
            <x14:sparkline>
              <xm:f>Premiums_Breakdown!F303:O303</xm:f>
              <xm:sqref>C303</xm:sqref>
            </x14:sparkline>
            <x14:sparkline>
              <xm:f>Premiums_Breakdown!F304:O304</xm:f>
              <xm:sqref>C304</xm:sqref>
            </x14:sparkline>
            <x14:sparkline>
              <xm:f>Premiums_Breakdown!F305:O305</xm:f>
              <xm:sqref>C305</xm:sqref>
            </x14:sparkline>
            <x14:sparkline>
              <xm:f>Premiums_Breakdown!F306:O306</xm:f>
              <xm:sqref>C306</xm:sqref>
            </x14:sparkline>
            <x14:sparkline>
              <xm:f>Premiums_Breakdown!F307:O307</xm:f>
              <xm:sqref>C307</xm:sqref>
            </x14:sparkline>
            <x14:sparkline>
              <xm:f>Premiums_Breakdown!F308:O308</xm:f>
              <xm:sqref>C308</xm:sqref>
            </x14:sparkline>
            <x14:sparkline>
              <xm:f>Premiums_Breakdown!F309:O309</xm:f>
              <xm:sqref>C309</xm:sqref>
            </x14:sparkline>
            <x14:sparkline>
              <xm:f>Premiums_Breakdown!F310:O310</xm:f>
              <xm:sqref>C310</xm:sqref>
            </x14:sparkline>
            <x14:sparkline>
              <xm:f>Premiums_Breakdown!F311:O311</xm:f>
              <xm:sqref>C311</xm:sqref>
            </x14:sparkline>
            <x14:sparkline>
              <xm:f>Premiums_Breakdown!F312:O312</xm:f>
              <xm:sqref>C312</xm:sqref>
            </x14:sparkline>
            <x14:sparkline>
              <xm:f>Premiums_Breakdown!F313:O313</xm:f>
              <xm:sqref>C313</xm:sqref>
            </x14:sparkline>
            <x14:sparkline>
              <xm:f>Premiums_Breakdown!F314:O314</xm:f>
              <xm:sqref>C314</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Premiums_Breakdown!F242:O242</xm:f>
              <xm:sqref>C242</xm:sqref>
            </x14:sparkline>
            <x14:sparkline>
              <xm:f>Premiums_Breakdown!F243:O243</xm:f>
              <xm:sqref>C243</xm:sqref>
            </x14:sparkline>
            <x14:sparkline>
              <xm:f>Premiums_Breakdown!F244:O244</xm:f>
              <xm:sqref>C244</xm:sqref>
            </x14:sparkline>
            <x14:sparkline>
              <xm:f>Premiums_Breakdown!F245:O245</xm:f>
              <xm:sqref>C245</xm:sqref>
            </x14:sparkline>
            <x14:sparkline>
              <xm:f>Premiums_Breakdown!F246:O246</xm:f>
              <xm:sqref>C246</xm:sqref>
            </x14:sparkline>
            <x14:sparkline>
              <xm:f>Premiums_Breakdown!F247:O247</xm:f>
              <xm:sqref>C247</xm:sqref>
            </x14:sparkline>
            <x14:sparkline>
              <xm:f>Premiums_Breakdown!F248:O248</xm:f>
              <xm:sqref>C248</xm:sqref>
            </x14:sparkline>
            <x14:sparkline>
              <xm:f>Premiums_Breakdown!F249:O249</xm:f>
              <xm:sqref>C249</xm:sqref>
            </x14:sparkline>
            <x14:sparkline>
              <xm:f>Premiums_Breakdown!F250:O250</xm:f>
              <xm:sqref>C250</xm:sqref>
            </x14:sparkline>
            <x14:sparkline>
              <xm:f>Premiums_Breakdown!F251:O251</xm:f>
              <xm:sqref>C251</xm:sqref>
            </x14:sparkline>
            <x14:sparkline>
              <xm:f>Premiums_Breakdown!F252:O252</xm:f>
              <xm:sqref>C252</xm:sqref>
            </x14:sparkline>
            <x14:sparkline>
              <xm:f>Premiums_Breakdown!F253:O253</xm:f>
              <xm:sqref>C253</xm:sqref>
            </x14:sparkline>
            <x14:sparkline>
              <xm:f>Premiums_Breakdown!F254:O254</xm:f>
              <xm:sqref>C254</xm:sqref>
            </x14:sparkline>
            <x14:sparkline>
              <xm:f>Premiums_Breakdown!F255:O255</xm:f>
              <xm:sqref>C255</xm:sqref>
            </x14:sparkline>
            <x14:sparkline>
              <xm:f>Premiums_Breakdown!F256:O256</xm:f>
              <xm:sqref>C256</xm:sqref>
            </x14:sparkline>
            <x14:sparkline>
              <xm:f>Premiums_Breakdown!F257:O257</xm:f>
              <xm:sqref>C257</xm:sqref>
            </x14:sparkline>
            <x14:sparkline>
              <xm:f>Premiums_Breakdown!F258:O258</xm:f>
              <xm:sqref>C258</xm:sqref>
            </x14:sparkline>
            <x14:sparkline>
              <xm:f>Premiums_Breakdown!F259:O259</xm:f>
              <xm:sqref>C259</xm:sqref>
            </x14:sparkline>
            <x14:sparkline>
              <xm:f>Premiums_Breakdown!F260:O260</xm:f>
              <xm:sqref>C260</xm:sqref>
            </x14:sparkline>
            <x14:sparkline>
              <xm:f>Premiums_Breakdown!F261:O261</xm:f>
              <xm:sqref>C261</xm:sqref>
            </x14:sparkline>
            <x14:sparkline>
              <xm:f>Premiums_Breakdown!F262:O262</xm:f>
              <xm:sqref>C262</xm:sqref>
            </x14:sparkline>
            <x14:sparkline>
              <xm:f>Premiums_Breakdown!F263:O263</xm:f>
              <xm:sqref>C263</xm:sqref>
            </x14:sparkline>
            <x14:sparkline>
              <xm:f>Premiums_Breakdown!F264:O264</xm:f>
              <xm:sqref>C264</xm:sqref>
            </x14:sparkline>
            <x14:sparkline>
              <xm:f>Premiums_Breakdown!F265:O265</xm:f>
              <xm:sqref>C265</xm:sqref>
            </x14:sparkline>
            <x14:sparkline>
              <xm:f>Premiums_Breakdown!F266:O266</xm:f>
              <xm:sqref>C266</xm:sqref>
            </x14:sparkline>
            <x14:sparkline>
              <xm:f>Premiums_Breakdown!F267:O267</xm:f>
              <xm:sqref>C267</xm:sqref>
            </x14:sparkline>
            <x14:sparkline>
              <xm:f>Premiums_Breakdown!F268:O268</xm:f>
              <xm:sqref>C268</xm:sqref>
            </x14:sparkline>
            <x14:sparkline>
              <xm:f>Premiums_Breakdown!F269:O269</xm:f>
              <xm:sqref>C269</xm:sqref>
            </x14:sparkline>
            <x14:sparkline>
              <xm:f>Premiums_Breakdown!F270:O270</xm:f>
              <xm:sqref>C270</xm:sqref>
            </x14:sparkline>
            <x14:sparkline>
              <xm:f>Premiums_Breakdown!F271:O271</xm:f>
              <xm:sqref>C271</xm:sqref>
            </x14:sparkline>
            <x14:sparkline>
              <xm:f>Premiums_Breakdown!F272:O272</xm:f>
              <xm:sqref>C272</xm:sqref>
            </x14:sparkline>
            <x14:sparkline>
              <xm:f>Premiums_Breakdown!F273:O273</xm:f>
              <xm:sqref>C273</xm:sqref>
            </x14:sparkline>
            <x14:sparkline>
              <xm:f>Premiums_Breakdown!F274:O274</xm:f>
              <xm:sqref>C274</xm:sqref>
            </x14:sparkline>
            <x14:sparkline>
              <xm:f>Premiums_Breakdown!F275:O275</xm:f>
              <xm:sqref>C275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Premiums_Breakdown!F203:O203</xm:f>
              <xm:sqref>C203</xm:sqref>
            </x14:sparkline>
            <x14:sparkline>
              <xm:f>Premiums_Breakdown!F204:O204</xm:f>
              <xm:sqref>C204</xm:sqref>
            </x14:sparkline>
            <x14:sparkline>
              <xm:f>Premiums_Breakdown!F205:O205</xm:f>
              <xm:sqref>C205</xm:sqref>
            </x14:sparkline>
            <x14:sparkline>
              <xm:f>Premiums_Breakdown!F206:O206</xm:f>
              <xm:sqref>C206</xm:sqref>
            </x14:sparkline>
            <x14:sparkline>
              <xm:f>Premiums_Breakdown!F207:O207</xm:f>
              <xm:sqref>C207</xm:sqref>
            </x14:sparkline>
            <x14:sparkline>
              <xm:f>Premiums_Breakdown!F208:O208</xm:f>
              <xm:sqref>C208</xm:sqref>
            </x14:sparkline>
            <x14:sparkline>
              <xm:f>Premiums_Breakdown!F209:O209</xm:f>
              <xm:sqref>C209</xm:sqref>
            </x14:sparkline>
            <x14:sparkline>
              <xm:f>Premiums_Breakdown!F210:O210</xm:f>
              <xm:sqref>C210</xm:sqref>
            </x14:sparkline>
            <x14:sparkline>
              <xm:f>Premiums_Breakdown!F211:O211</xm:f>
              <xm:sqref>C211</xm:sqref>
            </x14:sparkline>
            <x14:sparkline>
              <xm:f>Premiums_Breakdown!F212:O212</xm:f>
              <xm:sqref>C212</xm:sqref>
            </x14:sparkline>
            <x14:sparkline>
              <xm:f>Premiums_Breakdown!F213:O213</xm:f>
              <xm:sqref>C213</xm:sqref>
            </x14:sparkline>
            <x14:sparkline>
              <xm:f>Premiums_Breakdown!F214:O214</xm:f>
              <xm:sqref>C214</xm:sqref>
            </x14:sparkline>
            <x14:sparkline>
              <xm:f>Premiums_Breakdown!F215:O215</xm:f>
              <xm:sqref>C215</xm:sqref>
            </x14:sparkline>
            <x14:sparkline>
              <xm:f>Premiums_Breakdown!F216:O216</xm:f>
              <xm:sqref>C216</xm:sqref>
            </x14:sparkline>
            <x14:sparkline>
              <xm:f>Premiums_Breakdown!F217:O217</xm:f>
              <xm:sqref>C217</xm:sqref>
            </x14:sparkline>
            <x14:sparkline>
              <xm:f>Premiums_Breakdown!F218:O218</xm:f>
              <xm:sqref>C218</xm:sqref>
            </x14:sparkline>
            <x14:sparkline>
              <xm:f>Premiums_Breakdown!F219:O219</xm:f>
              <xm:sqref>C219</xm:sqref>
            </x14:sparkline>
            <x14:sparkline>
              <xm:f>Premiums_Breakdown!F220:O220</xm:f>
              <xm:sqref>C220</xm:sqref>
            </x14:sparkline>
            <x14:sparkline>
              <xm:f>Premiums_Breakdown!F221:O221</xm:f>
              <xm:sqref>C221</xm:sqref>
            </x14:sparkline>
            <x14:sparkline>
              <xm:f>Premiums_Breakdown!F222:O222</xm:f>
              <xm:sqref>C222</xm:sqref>
            </x14:sparkline>
            <x14:sparkline>
              <xm:f>Premiums_Breakdown!F223:O223</xm:f>
              <xm:sqref>C223</xm:sqref>
            </x14:sparkline>
            <x14:sparkline>
              <xm:f>Premiums_Breakdown!F224:O224</xm:f>
              <xm:sqref>C224</xm:sqref>
            </x14:sparkline>
            <x14:sparkline>
              <xm:f>Premiums_Breakdown!F225:O225</xm:f>
              <xm:sqref>C225</xm:sqref>
            </x14:sparkline>
            <x14:sparkline>
              <xm:f>Premiums_Breakdown!F226:O226</xm:f>
              <xm:sqref>C226</xm:sqref>
            </x14:sparkline>
            <x14:sparkline>
              <xm:f>Premiums_Breakdown!F227:O227</xm:f>
              <xm:sqref>C227</xm:sqref>
            </x14:sparkline>
            <x14:sparkline>
              <xm:f>Premiums_Breakdown!F228:O228</xm:f>
              <xm:sqref>C228</xm:sqref>
            </x14:sparkline>
            <x14:sparkline>
              <xm:f>Premiums_Breakdown!F229:O229</xm:f>
              <xm:sqref>C229</xm:sqref>
            </x14:sparkline>
            <x14:sparkline>
              <xm:f>Premiums_Breakdown!F230:O230</xm:f>
              <xm:sqref>C230</xm:sqref>
            </x14:sparkline>
            <x14:sparkline>
              <xm:f>Premiums_Breakdown!F231:O231</xm:f>
              <xm:sqref>C231</xm:sqref>
            </x14:sparkline>
            <x14:sparkline>
              <xm:f>Premiums_Breakdown!F232:O232</xm:f>
              <xm:sqref>C232</xm:sqref>
            </x14:sparkline>
            <x14:sparkline>
              <xm:f>Premiums_Breakdown!F233:O233</xm:f>
              <xm:sqref>C233</xm:sqref>
            </x14:sparkline>
            <x14:sparkline>
              <xm:f>Premiums_Breakdown!F234:O234</xm:f>
              <xm:sqref>C234</xm:sqref>
            </x14:sparkline>
            <x14:sparkline>
              <xm:f>Premiums_Breakdown!F235:O235</xm:f>
              <xm:sqref>C235</xm:sqref>
            </x14:sparkline>
            <x14:sparkline>
              <xm:f>Premiums_Breakdown!F236:O236</xm:f>
              <xm:sqref>C236</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Premiums_Breakdown!F86:O86</xm:f>
              <xm:sqref>C86</xm:sqref>
            </x14:sparkline>
            <x14:sparkline>
              <xm:f>Premiums_Breakdown!F87:O87</xm:f>
              <xm:sqref>C87</xm:sqref>
            </x14:sparkline>
            <x14:sparkline>
              <xm:f>Premiums_Breakdown!F88:O88</xm:f>
              <xm:sqref>C88</xm:sqref>
            </x14:sparkline>
            <x14:sparkline>
              <xm:f>Premiums_Breakdown!F89:O89</xm:f>
              <xm:sqref>C89</xm:sqref>
            </x14:sparkline>
            <x14:sparkline>
              <xm:f>Premiums_Breakdown!F90:O90</xm:f>
              <xm:sqref>C90</xm:sqref>
            </x14:sparkline>
            <x14:sparkline>
              <xm:f>Premiums_Breakdown!F91:O91</xm:f>
              <xm:sqref>C91</xm:sqref>
            </x14:sparkline>
            <x14:sparkline>
              <xm:f>Premiums_Breakdown!F92:O92</xm:f>
              <xm:sqref>C92</xm:sqref>
            </x14:sparkline>
            <x14:sparkline>
              <xm:f>Premiums_Breakdown!F93:O93</xm:f>
              <xm:sqref>C93</xm:sqref>
            </x14:sparkline>
            <x14:sparkline>
              <xm:f>Premiums_Breakdown!F94:O94</xm:f>
              <xm:sqref>C94</xm:sqref>
            </x14:sparkline>
            <x14:sparkline>
              <xm:f>Premiums_Breakdown!F95:O95</xm:f>
              <xm:sqref>C95</xm:sqref>
            </x14:sparkline>
            <x14:sparkline>
              <xm:f>Premiums_Breakdown!F96:O96</xm:f>
              <xm:sqref>C96</xm:sqref>
            </x14:sparkline>
            <x14:sparkline>
              <xm:f>Premiums_Breakdown!F97:O97</xm:f>
              <xm:sqref>C97</xm:sqref>
            </x14:sparkline>
            <x14:sparkline>
              <xm:f>Premiums_Breakdown!F98:O98</xm:f>
              <xm:sqref>C98</xm:sqref>
            </x14:sparkline>
            <x14:sparkline>
              <xm:f>Premiums_Breakdown!F99:O99</xm:f>
              <xm:sqref>C99</xm:sqref>
            </x14:sparkline>
            <x14:sparkline>
              <xm:f>Premiums_Breakdown!F100:O100</xm:f>
              <xm:sqref>C100</xm:sqref>
            </x14:sparkline>
            <x14:sparkline>
              <xm:f>Premiums_Breakdown!F101:O101</xm:f>
              <xm:sqref>C101</xm:sqref>
            </x14:sparkline>
            <x14:sparkline>
              <xm:f>Premiums_Breakdown!F102:O102</xm:f>
              <xm:sqref>C102</xm:sqref>
            </x14:sparkline>
            <x14:sparkline>
              <xm:f>Premiums_Breakdown!F103:O103</xm:f>
              <xm:sqref>C103</xm:sqref>
            </x14:sparkline>
            <x14:sparkline>
              <xm:f>Premiums_Breakdown!F104:O104</xm:f>
              <xm:sqref>C104</xm:sqref>
            </x14:sparkline>
            <x14:sparkline>
              <xm:f>Premiums_Breakdown!F105:O105</xm:f>
              <xm:sqref>C105</xm:sqref>
            </x14:sparkline>
            <x14:sparkline>
              <xm:f>Premiums_Breakdown!F106:O106</xm:f>
              <xm:sqref>C106</xm:sqref>
            </x14:sparkline>
            <x14:sparkline>
              <xm:f>Premiums_Breakdown!F107:O107</xm:f>
              <xm:sqref>C107</xm:sqref>
            </x14:sparkline>
            <x14:sparkline>
              <xm:f>Premiums_Breakdown!F108:O108</xm:f>
              <xm:sqref>C108</xm:sqref>
            </x14:sparkline>
            <x14:sparkline>
              <xm:f>Premiums_Breakdown!F109:O109</xm:f>
              <xm:sqref>C109</xm:sqref>
            </x14:sparkline>
            <x14:sparkline>
              <xm:f>Premiums_Breakdown!F110:O110</xm:f>
              <xm:sqref>C110</xm:sqref>
            </x14:sparkline>
            <x14:sparkline>
              <xm:f>Premiums_Breakdown!F111:O111</xm:f>
              <xm:sqref>C111</xm:sqref>
            </x14:sparkline>
            <x14:sparkline>
              <xm:f>Premiums_Breakdown!F112:O112</xm:f>
              <xm:sqref>C112</xm:sqref>
            </x14:sparkline>
            <x14:sparkline>
              <xm:f>Premiums_Breakdown!F113:O113</xm:f>
              <xm:sqref>C113</xm:sqref>
            </x14:sparkline>
            <x14:sparkline>
              <xm:f>Premiums_Breakdown!F114:O114</xm:f>
              <xm:sqref>C114</xm:sqref>
            </x14:sparkline>
            <x14:sparkline>
              <xm:f>Premiums_Breakdown!F115:O115</xm:f>
              <xm:sqref>C115</xm:sqref>
            </x14:sparkline>
            <x14:sparkline>
              <xm:f>Premiums_Breakdown!F116:O116</xm:f>
              <xm:sqref>C116</xm:sqref>
            </x14:sparkline>
            <x14:sparkline>
              <xm:f>Premiums_Breakdown!F117:O117</xm:f>
              <xm:sqref>C117</xm:sqref>
            </x14:sparkline>
            <x14:sparkline>
              <xm:f>Premiums_Breakdown!F118:O118</xm:f>
              <xm:sqref>C118</xm:sqref>
            </x14:sparkline>
            <x14:sparkline>
              <xm:f>Premiums_Breakdown!F119:O119</xm:f>
              <xm:sqref>C119</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Premiums_Breakdown!F125:O125</xm:f>
              <xm:sqref>C125</xm:sqref>
            </x14:sparkline>
            <x14:sparkline>
              <xm:f>Premiums_Breakdown!F126:O126</xm:f>
              <xm:sqref>C126</xm:sqref>
            </x14:sparkline>
            <x14:sparkline>
              <xm:f>Premiums_Breakdown!F127:O127</xm:f>
              <xm:sqref>C127</xm:sqref>
            </x14:sparkline>
            <x14:sparkline>
              <xm:f>Premiums_Breakdown!F128:O128</xm:f>
              <xm:sqref>C128</xm:sqref>
            </x14:sparkline>
            <x14:sparkline>
              <xm:f>Premiums_Breakdown!F129:O129</xm:f>
              <xm:sqref>C129</xm:sqref>
            </x14:sparkline>
            <x14:sparkline>
              <xm:f>Premiums_Breakdown!F130:O130</xm:f>
              <xm:sqref>C130</xm:sqref>
            </x14:sparkline>
            <x14:sparkline>
              <xm:f>Premiums_Breakdown!F131:O131</xm:f>
              <xm:sqref>C131</xm:sqref>
            </x14:sparkline>
            <x14:sparkline>
              <xm:f>Premiums_Breakdown!F132:O132</xm:f>
              <xm:sqref>C132</xm:sqref>
            </x14:sparkline>
            <x14:sparkline>
              <xm:f>Premiums_Breakdown!F133:O133</xm:f>
              <xm:sqref>C133</xm:sqref>
            </x14:sparkline>
            <x14:sparkline>
              <xm:f>Premiums_Breakdown!F134:O134</xm:f>
              <xm:sqref>C134</xm:sqref>
            </x14:sparkline>
            <x14:sparkline>
              <xm:f>Premiums_Breakdown!F135:O135</xm:f>
              <xm:sqref>C135</xm:sqref>
            </x14:sparkline>
            <x14:sparkline>
              <xm:f>Premiums_Breakdown!F136:O136</xm:f>
              <xm:sqref>C136</xm:sqref>
            </x14:sparkline>
            <x14:sparkline>
              <xm:f>Premiums_Breakdown!F137:O137</xm:f>
              <xm:sqref>C137</xm:sqref>
            </x14:sparkline>
            <x14:sparkline>
              <xm:f>Premiums_Breakdown!F138:O138</xm:f>
              <xm:sqref>C138</xm:sqref>
            </x14:sparkline>
            <x14:sparkline>
              <xm:f>Premiums_Breakdown!F139:O139</xm:f>
              <xm:sqref>C139</xm:sqref>
            </x14:sparkline>
            <x14:sparkline>
              <xm:f>Premiums_Breakdown!F140:O140</xm:f>
              <xm:sqref>C140</xm:sqref>
            </x14:sparkline>
            <x14:sparkline>
              <xm:f>Premiums_Breakdown!F141:O141</xm:f>
              <xm:sqref>C141</xm:sqref>
            </x14:sparkline>
            <x14:sparkline>
              <xm:f>Premiums_Breakdown!F142:O142</xm:f>
              <xm:sqref>C142</xm:sqref>
            </x14:sparkline>
            <x14:sparkline>
              <xm:f>Premiums_Breakdown!F143:O143</xm:f>
              <xm:sqref>C143</xm:sqref>
            </x14:sparkline>
            <x14:sparkline>
              <xm:f>Premiums_Breakdown!F144:O144</xm:f>
              <xm:sqref>C144</xm:sqref>
            </x14:sparkline>
            <x14:sparkline>
              <xm:f>Premiums_Breakdown!F145:O145</xm:f>
              <xm:sqref>C145</xm:sqref>
            </x14:sparkline>
            <x14:sparkline>
              <xm:f>Premiums_Breakdown!F146:O146</xm:f>
              <xm:sqref>C146</xm:sqref>
            </x14:sparkline>
            <x14:sparkline>
              <xm:f>Premiums_Breakdown!F147:O147</xm:f>
              <xm:sqref>C147</xm:sqref>
            </x14:sparkline>
            <x14:sparkline>
              <xm:f>Premiums_Breakdown!F148:O148</xm:f>
              <xm:sqref>C148</xm:sqref>
            </x14:sparkline>
            <x14:sparkline>
              <xm:f>Premiums_Breakdown!F149:O149</xm:f>
              <xm:sqref>C149</xm:sqref>
            </x14:sparkline>
            <x14:sparkline>
              <xm:f>Premiums_Breakdown!F150:O150</xm:f>
              <xm:sqref>C150</xm:sqref>
            </x14:sparkline>
            <x14:sparkline>
              <xm:f>Premiums_Breakdown!F151:O151</xm:f>
              <xm:sqref>C151</xm:sqref>
            </x14:sparkline>
            <x14:sparkline>
              <xm:f>Premiums_Breakdown!F152:O152</xm:f>
              <xm:sqref>C152</xm:sqref>
            </x14:sparkline>
            <x14:sparkline>
              <xm:f>Premiums_Breakdown!F153:O153</xm:f>
              <xm:sqref>C153</xm:sqref>
            </x14:sparkline>
            <x14:sparkline>
              <xm:f>Premiums_Breakdown!F154:O154</xm:f>
              <xm:sqref>C154</xm:sqref>
            </x14:sparkline>
            <x14:sparkline>
              <xm:f>Premiums_Breakdown!F155:O155</xm:f>
              <xm:sqref>C155</xm:sqref>
            </x14:sparkline>
            <x14:sparkline>
              <xm:f>Premiums_Breakdown!F156:O156</xm:f>
              <xm:sqref>C156</xm:sqref>
            </x14:sparkline>
            <x14:sparkline>
              <xm:f>Premiums_Breakdown!F157:O157</xm:f>
              <xm:sqref>C157</xm:sqref>
            </x14:sparkline>
            <x14:sparkline>
              <xm:f>Premiums_Breakdown!F158:O158</xm:f>
              <xm:sqref>C158</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Premiums_Breakdown!F164:O164</xm:f>
              <xm:sqref>C164</xm:sqref>
            </x14:sparkline>
            <x14:sparkline>
              <xm:f>Premiums_Breakdown!F165:O165</xm:f>
              <xm:sqref>C165</xm:sqref>
            </x14:sparkline>
            <x14:sparkline>
              <xm:f>Premiums_Breakdown!F166:O166</xm:f>
              <xm:sqref>C166</xm:sqref>
            </x14:sparkline>
            <x14:sparkline>
              <xm:f>Premiums_Breakdown!F167:O167</xm:f>
              <xm:sqref>C167</xm:sqref>
            </x14:sparkline>
            <x14:sparkline>
              <xm:f>Premiums_Breakdown!F168:O168</xm:f>
              <xm:sqref>C168</xm:sqref>
            </x14:sparkline>
            <x14:sparkline>
              <xm:f>Premiums_Breakdown!F169:O169</xm:f>
              <xm:sqref>C169</xm:sqref>
            </x14:sparkline>
            <x14:sparkline>
              <xm:f>Premiums_Breakdown!F170:O170</xm:f>
              <xm:sqref>C170</xm:sqref>
            </x14:sparkline>
            <x14:sparkline>
              <xm:f>Premiums_Breakdown!F171:O171</xm:f>
              <xm:sqref>C171</xm:sqref>
            </x14:sparkline>
            <x14:sparkline>
              <xm:f>Premiums_Breakdown!F172:O172</xm:f>
              <xm:sqref>C172</xm:sqref>
            </x14:sparkline>
            <x14:sparkline>
              <xm:f>Premiums_Breakdown!F173:O173</xm:f>
              <xm:sqref>C173</xm:sqref>
            </x14:sparkline>
            <x14:sparkline>
              <xm:f>Premiums_Breakdown!F174:O174</xm:f>
              <xm:sqref>C174</xm:sqref>
            </x14:sparkline>
            <x14:sparkline>
              <xm:f>Premiums_Breakdown!F175:O175</xm:f>
              <xm:sqref>C175</xm:sqref>
            </x14:sparkline>
            <x14:sparkline>
              <xm:f>Premiums_Breakdown!F176:O176</xm:f>
              <xm:sqref>C176</xm:sqref>
            </x14:sparkline>
            <x14:sparkline>
              <xm:f>Premiums_Breakdown!F177:O177</xm:f>
              <xm:sqref>C177</xm:sqref>
            </x14:sparkline>
            <x14:sparkline>
              <xm:f>Premiums_Breakdown!F178:O178</xm:f>
              <xm:sqref>C178</xm:sqref>
            </x14:sparkline>
            <x14:sparkline>
              <xm:f>Premiums_Breakdown!F179:O179</xm:f>
              <xm:sqref>C179</xm:sqref>
            </x14:sparkline>
            <x14:sparkline>
              <xm:f>Premiums_Breakdown!F180:O180</xm:f>
              <xm:sqref>C180</xm:sqref>
            </x14:sparkline>
            <x14:sparkline>
              <xm:f>Premiums_Breakdown!F181:O181</xm:f>
              <xm:sqref>C181</xm:sqref>
            </x14:sparkline>
            <x14:sparkline>
              <xm:f>Premiums_Breakdown!F182:O182</xm:f>
              <xm:sqref>C182</xm:sqref>
            </x14:sparkline>
            <x14:sparkline>
              <xm:f>Premiums_Breakdown!F183:O183</xm:f>
              <xm:sqref>C183</xm:sqref>
            </x14:sparkline>
            <x14:sparkline>
              <xm:f>Premiums_Breakdown!F184:O184</xm:f>
              <xm:sqref>C184</xm:sqref>
            </x14:sparkline>
            <x14:sparkline>
              <xm:f>Premiums_Breakdown!F185:O185</xm:f>
              <xm:sqref>C185</xm:sqref>
            </x14:sparkline>
            <x14:sparkline>
              <xm:f>Premiums_Breakdown!F186:O186</xm:f>
              <xm:sqref>C186</xm:sqref>
            </x14:sparkline>
            <x14:sparkline>
              <xm:f>Premiums_Breakdown!F187:O187</xm:f>
              <xm:sqref>C187</xm:sqref>
            </x14:sparkline>
            <x14:sparkline>
              <xm:f>Premiums_Breakdown!F188:O188</xm:f>
              <xm:sqref>C188</xm:sqref>
            </x14:sparkline>
            <x14:sparkline>
              <xm:f>Premiums_Breakdown!F189:O189</xm:f>
              <xm:sqref>C189</xm:sqref>
            </x14:sparkline>
            <x14:sparkline>
              <xm:f>Premiums_Breakdown!F190:O190</xm:f>
              <xm:sqref>C190</xm:sqref>
            </x14:sparkline>
            <x14:sparkline>
              <xm:f>Premiums_Breakdown!F191:O191</xm:f>
              <xm:sqref>C191</xm:sqref>
            </x14:sparkline>
            <x14:sparkline>
              <xm:f>Premiums_Breakdown!F192:O192</xm:f>
              <xm:sqref>C192</xm:sqref>
            </x14:sparkline>
            <x14:sparkline>
              <xm:f>Premiums_Breakdown!F193:O193</xm:f>
              <xm:sqref>C193</xm:sqref>
            </x14:sparkline>
            <x14:sparkline>
              <xm:f>Premiums_Breakdown!F194:O194</xm:f>
              <xm:sqref>C194</xm:sqref>
            </x14:sparkline>
            <x14:sparkline>
              <xm:f>Premiums_Breakdown!F195:O195</xm:f>
              <xm:sqref>C195</xm:sqref>
            </x14:sparkline>
            <x14:sparkline>
              <xm:f>Premiums_Breakdown!F196:O196</xm:f>
              <xm:sqref>C196</xm:sqref>
            </x14:sparkline>
            <x14:sparkline>
              <xm:f>Premiums_Breakdown!F197:O197</xm:f>
              <xm:sqref>C197</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Premiums_Breakdown!F8:O8</xm:f>
              <xm:sqref>C8</xm:sqref>
            </x14:sparkline>
            <x14:sparkline>
              <xm:f>Premiums_Breakdown!F9:O9</xm:f>
              <xm:sqref>C9</xm:sqref>
            </x14:sparkline>
            <x14:sparkline>
              <xm:f>Premiums_Breakdown!F10:O10</xm:f>
              <xm:sqref>C10</xm:sqref>
            </x14:sparkline>
            <x14:sparkline>
              <xm:f>Premiums_Breakdown!F11:O11</xm:f>
              <xm:sqref>C11</xm:sqref>
            </x14:sparkline>
            <x14:sparkline>
              <xm:f>Premiums_Breakdown!F12:O12</xm:f>
              <xm:sqref>C12</xm:sqref>
            </x14:sparkline>
            <x14:sparkline>
              <xm:f>Premiums_Breakdown!F13:O13</xm:f>
              <xm:sqref>C13</xm:sqref>
            </x14:sparkline>
            <x14:sparkline>
              <xm:f>Premiums_Breakdown!F14:O14</xm:f>
              <xm:sqref>C14</xm:sqref>
            </x14:sparkline>
            <x14:sparkline>
              <xm:f>Premiums_Breakdown!F15:O15</xm:f>
              <xm:sqref>C15</xm:sqref>
            </x14:sparkline>
            <x14:sparkline>
              <xm:f>Premiums_Breakdown!F16:O16</xm:f>
              <xm:sqref>C16</xm:sqref>
            </x14:sparkline>
            <x14:sparkline>
              <xm:f>Premiums_Breakdown!F17:O17</xm:f>
              <xm:sqref>C17</xm:sqref>
            </x14:sparkline>
            <x14:sparkline>
              <xm:f>Premiums_Breakdown!F18:O18</xm:f>
              <xm:sqref>C18</xm:sqref>
            </x14:sparkline>
            <x14:sparkline>
              <xm:f>Premiums_Breakdown!F19:O19</xm:f>
              <xm:sqref>C19</xm:sqref>
            </x14:sparkline>
            <x14:sparkline>
              <xm:f>Premiums_Breakdown!F20:O20</xm:f>
              <xm:sqref>C20</xm:sqref>
            </x14:sparkline>
            <x14:sparkline>
              <xm:f>Premiums_Breakdown!F21:O21</xm:f>
              <xm:sqref>C21</xm:sqref>
            </x14:sparkline>
            <x14:sparkline>
              <xm:f>Premiums_Breakdown!F22:O22</xm:f>
              <xm:sqref>C22</xm:sqref>
            </x14:sparkline>
            <x14:sparkline>
              <xm:f>Premiums_Breakdown!F23:O23</xm:f>
              <xm:sqref>C23</xm:sqref>
            </x14:sparkline>
            <x14:sparkline>
              <xm:f>Premiums_Breakdown!F24:O24</xm:f>
              <xm:sqref>C24</xm:sqref>
            </x14:sparkline>
            <x14:sparkline>
              <xm:f>Premiums_Breakdown!F25:O25</xm:f>
              <xm:sqref>C25</xm:sqref>
            </x14:sparkline>
            <x14:sparkline>
              <xm:f>Premiums_Breakdown!F26:O26</xm:f>
              <xm:sqref>C26</xm:sqref>
            </x14:sparkline>
            <x14:sparkline>
              <xm:f>Premiums_Breakdown!F27:O27</xm:f>
              <xm:sqref>C27</xm:sqref>
            </x14:sparkline>
            <x14:sparkline>
              <xm:f>Premiums_Breakdown!F28:O28</xm:f>
              <xm:sqref>C28</xm:sqref>
            </x14:sparkline>
            <x14:sparkline>
              <xm:f>Premiums_Breakdown!F29:O29</xm:f>
              <xm:sqref>C29</xm:sqref>
            </x14:sparkline>
            <x14:sparkline>
              <xm:f>Premiums_Breakdown!F30:O30</xm:f>
              <xm:sqref>C30</xm:sqref>
            </x14:sparkline>
            <x14:sparkline>
              <xm:f>Premiums_Breakdown!F31:O31</xm:f>
              <xm:sqref>C31</xm:sqref>
            </x14:sparkline>
            <x14:sparkline>
              <xm:f>Premiums_Breakdown!F32:O32</xm:f>
              <xm:sqref>C32</xm:sqref>
            </x14:sparkline>
            <x14:sparkline>
              <xm:f>Premiums_Breakdown!F33:O33</xm:f>
              <xm:sqref>C33</xm:sqref>
            </x14:sparkline>
            <x14:sparkline>
              <xm:f>Premiums_Breakdown!F34:O34</xm:f>
              <xm:sqref>C34</xm:sqref>
            </x14:sparkline>
            <x14:sparkline>
              <xm:f>Premiums_Breakdown!F35:O35</xm:f>
              <xm:sqref>C35</xm:sqref>
            </x14:sparkline>
            <x14:sparkline>
              <xm:f>Premiums_Breakdown!F36:O36</xm:f>
              <xm:sqref>C36</xm:sqref>
            </x14:sparkline>
            <x14:sparkline>
              <xm:f>Premiums_Breakdown!F37:O37</xm:f>
              <xm:sqref>C37</xm:sqref>
            </x14:sparkline>
            <x14:sparkline>
              <xm:f>Premiums_Breakdown!F38:O38</xm:f>
              <xm:sqref>C38</xm:sqref>
            </x14:sparkline>
            <x14:sparkline>
              <xm:f>Premiums_Breakdown!F39:O39</xm:f>
              <xm:sqref>C39</xm:sqref>
            </x14:sparkline>
            <x14:sparkline>
              <xm:f>Premiums_Breakdown!F40:O40</xm:f>
              <xm:sqref>C40</xm:sqref>
            </x14:sparkline>
            <x14:sparkline>
              <xm:f>Premiums_Breakdown!F41:O41</xm:f>
              <xm:sqref>C41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Premiums_Breakdown!F47:O47</xm:f>
              <xm:sqref>C47</xm:sqref>
            </x14:sparkline>
            <x14:sparkline>
              <xm:f>Premiums_Breakdown!F48:O48</xm:f>
              <xm:sqref>C48</xm:sqref>
            </x14:sparkline>
            <x14:sparkline>
              <xm:f>Premiums_Breakdown!F49:O49</xm:f>
              <xm:sqref>C49</xm:sqref>
            </x14:sparkline>
            <x14:sparkline>
              <xm:f>Premiums_Breakdown!F50:O50</xm:f>
              <xm:sqref>C50</xm:sqref>
            </x14:sparkline>
            <x14:sparkline>
              <xm:f>Premiums_Breakdown!F51:O51</xm:f>
              <xm:sqref>C51</xm:sqref>
            </x14:sparkline>
            <x14:sparkline>
              <xm:f>Premiums_Breakdown!F52:O52</xm:f>
              <xm:sqref>C52</xm:sqref>
            </x14:sparkline>
            <x14:sparkline>
              <xm:f>Premiums_Breakdown!F53:O53</xm:f>
              <xm:sqref>C53</xm:sqref>
            </x14:sparkline>
            <x14:sparkline>
              <xm:f>Premiums_Breakdown!F54:O54</xm:f>
              <xm:sqref>C54</xm:sqref>
            </x14:sparkline>
            <x14:sparkline>
              <xm:f>Premiums_Breakdown!F55:O55</xm:f>
              <xm:sqref>C55</xm:sqref>
            </x14:sparkline>
            <x14:sparkline>
              <xm:f>Premiums_Breakdown!F56:O56</xm:f>
              <xm:sqref>C56</xm:sqref>
            </x14:sparkline>
            <x14:sparkline>
              <xm:f>Premiums_Breakdown!F57:O57</xm:f>
              <xm:sqref>C57</xm:sqref>
            </x14:sparkline>
            <x14:sparkline>
              <xm:f>Premiums_Breakdown!F58:O58</xm:f>
              <xm:sqref>C58</xm:sqref>
            </x14:sparkline>
            <x14:sparkline>
              <xm:f>Premiums_Breakdown!F59:O59</xm:f>
              <xm:sqref>C59</xm:sqref>
            </x14:sparkline>
            <x14:sparkline>
              <xm:f>Premiums_Breakdown!F60:O60</xm:f>
              <xm:sqref>C60</xm:sqref>
            </x14:sparkline>
            <x14:sparkline>
              <xm:f>Premiums_Breakdown!F61:O61</xm:f>
              <xm:sqref>C61</xm:sqref>
            </x14:sparkline>
            <x14:sparkline>
              <xm:f>Premiums_Breakdown!F62:O62</xm:f>
              <xm:sqref>C62</xm:sqref>
            </x14:sparkline>
            <x14:sparkline>
              <xm:f>Premiums_Breakdown!F63:O63</xm:f>
              <xm:sqref>C63</xm:sqref>
            </x14:sparkline>
            <x14:sparkline>
              <xm:f>Premiums_Breakdown!F64:O64</xm:f>
              <xm:sqref>C64</xm:sqref>
            </x14:sparkline>
            <x14:sparkline>
              <xm:f>Premiums_Breakdown!F65:O65</xm:f>
              <xm:sqref>C65</xm:sqref>
            </x14:sparkline>
            <x14:sparkline>
              <xm:f>Premiums_Breakdown!F66:O66</xm:f>
              <xm:sqref>C66</xm:sqref>
            </x14:sparkline>
            <x14:sparkline>
              <xm:f>Premiums_Breakdown!F67:O67</xm:f>
              <xm:sqref>C67</xm:sqref>
            </x14:sparkline>
            <x14:sparkline>
              <xm:f>Premiums_Breakdown!F68:O68</xm:f>
              <xm:sqref>C68</xm:sqref>
            </x14:sparkline>
            <x14:sparkline>
              <xm:f>Premiums_Breakdown!F69:O69</xm:f>
              <xm:sqref>C69</xm:sqref>
            </x14:sparkline>
            <x14:sparkline>
              <xm:f>Premiums_Breakdown!F70:O70</xm:f>
              <xm:sqref>C70</xm:sqref>
            </x14:sparkline>
            <x14:sparkline>
              <xm:f>Premiums_Breakdown!F71:O71</xm:f>
              <xm:sqref>C71</xm:sqref>
            </x14:sparkline>
            <x14:sparkline>
              <xm:f>Premiums_Breakdown!F72:O72</xm:f>
              <xm:sqref>C72</xm:sqref>
            </x14:sparkline>
            <x14:sparkline>
              <xm:f>Premiums_Breakdown!F73:O73</xm:f>
              <xm:sqref>C73</xm:sqref>
            </x14:sparkline>
            <x14:sparkline>
              <xm:f>Premiums_Breakdown!F74:O74</xm:f>
              <xm:sqref>C74</xm:sqref>
            </x14:sparkline>
            <x14:sparkline>
              <xm:f>Premiums_Breakdown!F75:O75</xm:f>
              <xm:sqref>C75</xm:sqref>
            </x14:sparkline>
            <x14:sparkline>
              <xm:f>Premiums_Breakdown!F76:O76</xm:f>
              <xm:sqref>C76</xm:sqref>
            </x14:sparkline>
            <x14:sparkline>
              <xm:f>Premiums_Breakdown!F77:O77</xm:f>
              <xm:sqref>C77</xm:sqref>
            </x14:sparkline>
            <x14:sparkline>
              <xm:f>Premiums_Breakdown!F78:O78</xm:f>
              <xm:sqref>C78</xm:sqref>
            </x14:sparkline>
            <x14:sparkline>
              <xm:f>Premiums_Breakdown!F79:O79</xm:f>
              <xm:sqref>C79</xm:sqref>
            </x14:sparkline>
            <x14:sparkline>
              <xm:f>Premiums_Breakdown!F80:O80</xm:f>
              <xm:sqref>C80</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D2:AB291"/>
  <sheetViews>
    <sheetView topLeftCell="A235" zoomScale="50" zoomScaleNormal="50" workbookViewId="0">
      <selection activeCell="P270" sqref="P270"/>
    </sheetView>
  </sheetViews>
  <sheetFormatPr defaultRowHeight="10.5" x14ac:dyDescent="0.15"/>
  <cols>
    <col min="4" max="4" width="12.5703125" customWidth="1"/>
    <col min="5" max="15" width="13.85546875" customWidth="1"/>
    <col min="17" max="26" width="11.5703125" customWidth="1"/>
  </cols>
  <sheetData>
    <row r="2" spans="4:28" ht="18" customHeight="1" x14ac:dyDescent="0.15">
      <c r="D2" s="1" t="s">
        <v>154</v>
      </c>
      <c r="G2" s="16"/>
      <c r="H2" s="16"/>
    </row>
    <row r="3" spans="4:28" ht="11.25" x14ac:dyDescent="0.15">
      <c r="D3" s="183" t="s">
        <v>32</v>
      </c>
      <c r="G3" s="16"/>
      <c r="H3" s="16"/>
    </row>
    <row r="5" spans="4:28" ht="18.75" x14ac:dyDescent="0.15">
      <c r="D5" s="287" t="s">
        <v>284</v>
      </c>
      <c r="E5" s="288"/>
      <c r="F5" s="288"/>
      <c r="G5" s="288"/>
      <c r="H5" s="288"/>
      <c r="I5" s="288"/>
      <c r="J5" s="288"/>
      <c r="K5" s="288"/>
      <c r="L5" s="288"/>
      <c r="M5" s="288"/>
      <c r="N5" s="182" t="s">
        <v>278</v>
      </c>
      <c r="O5" s="182" t="s">
        <v>279</v>
      </c>
      <c r="Q5" s="287" t="s">
        <v>302</v>
      </c>
      <c r="R5" s="288"/>
      <c r="S5" s="288"/>
      <c r="T5" s="288"/>
      <c r="U5" s="288"/>
      <c r="V5" s="288"/>
      <c r="W5" s="288"/>
      <c r="X5" s="288"/>
      <c r="Y5" s="288"/>
      <c r="Z5" s="288"/>
      <c r="AA5" s="182" t="s">
        <v>278</v>
      </c>
      <c r="AB5" s="182" t="s">
        <v>279</v>
      </c>
    </row>
    <row r="6" spans="4:28" ht="15" x14ac:dyDescent="0.15">
      <c r="D6" s="3">
        <v>117</v>
      </c>
      <c r="E6" s="4">
        <v>2004</v>
      </c>
      <c r="F6" s="4">
        <f t="shared" ref="F6:O6" si="0">E6+1</f>
        <v>2005</v>
      </c>
      <c r="G6" s="4">
        <f t="shared" si="0"/>
        <v>2006</v>
      </c>
      <c r="H6" s="4">
        <f t="shared" si="0"/>
        <v>2007</v>
      </c>
      <c r="I6" s="4">
        <f t="shared" si="0"/>
        <v>2008</v>
      </c>
      <c r="J6" s="4">
        <f t="shared" si="0"/>
        <v>2009</v>
      </c>
      <c r="K6" s="4">
        <f t="shared" si="0"/>
        <v>2010</v>
      </c>
      <c r="L6" s="4">
        <f t="shared" si="0"/>
        <v>2011</v>
      </c>
      <c r="M6" s="4">
        <f t="shared" si="0"/>
        <v>2012</v>
      </c>
      <c r="N6" s="173">
        <f t="shared" si="0"/>
        <v>2013</v>
      </c>
      <c r="O6" s="173">
        <f t="shared" si="0"/>
        <v>2014</v>
      </c>
      <c r="Q6" s="3">
        <v>117</v>
      </c>
      <c r="R6" s="4">
        <v>2004</v>
      </c>
      <c r="S6" s="4">
        <f t="shared" ref="S6" si="1">R6+1</f>
        <v>2005</v>
      </c>
      <c r="T6" s="4">
        <f t="shared" ref="T6" si="2">S6+1</f>
        <v>2006</v>
      </c>
      <c r="U6" s="4">
        <f t="shared" ref="U6" si="3">T6+1</f>
        <v>2007</v>
      </c>
      <c r="V6" s="4">
        <f t="shared" ref="V6" si="4">U6+1</f>
        <v>2008</v>
      </c>
      <c r="W6" s="4">
        <f t="shared" ref="W6" si="5">V6+1</f>
        <v>2009</v>
      </c>
      <c r="X6" s="4">
        <f t="shared" ref="X6" si="6">W6+1</f>
        <v>2010</v>
      </c>
      <c r="Y6" s="4">
        <f t="shared" ref="Y6" si="7">X6+1</f>
        <v>2011</v>
      </c>
      <c r="Z6" s="4">
        <f t="shared" ref="Z6" si="8">Y6+1</f>
        <v>2012</v>
      </c>
      <c r="AA6" s="173">
        <f t="shared" ref="AA6" si="9">Z6+1</f>
        <v>2013</v>
      </c>
      <c r="AB6" s="173">
        <f t="shared" ref="AB6" si="10">AA6+1</f>
        <v>2014</v>
      </c>
    </row>
    <row r="7" spans="4:28" ht="15" x14ac:dyDescent="0.15">
      <c r="D7" s="5" t="s">
        <v>0</v>
      </c>
      <c r="E7" s="180">
        <v>7809</v>
      </c>
      <c r="F7" s="179">
        <v>8171</v>
      </c>
      <c r="G7" s="179">
        <v>8406</v>
      </c>
      <c r="H7" s="179">
        <v>8668</v>
      </c>
      <c r="I7" s="179">
        <v>8852</v>
      </c>
      <c r="J7" s="179">
        <v>8999</v>
      </c>
      <c r="K7" s="179">
        <v>9191</v>
      </c>
      <c r="L7" s="179">
        <v>9464</v>
      </c>
      <c r="M7" s="184">
        <v>9775</v>
      </c>
      <c r="N7" s="174">
        <v>10099</v>
      </c>
      <c r="O7" s="174">
        <v>10389</v>
      </c>
      <c r="Q7" s="5" t="s">
        <v>0</v>
      </c>
      <c r="R7" s="180">
        <f>IF(OR(E7=0,B.Premiums_Bkdn_DATA!E45=0),0,E7-B.Premiums_Bkdn_DATA!E45)</f>
        <v>6465</v>
      </c>
      <c r="S7" s="180">
        <f>IF(OR(F7=0,B.Premiums_Bkdn_DATA!F45=0),0,F7-B.Premiums_Bkdn_DATA!F45)</f>
        <v>6773</v>
      </c>
      <c r="T7" s="180">
        <f>IF(OR(G7=0,B.Premiums_Bkdn_DATA!G45=0),0,G7-B.Premiums_Bkdn_DATA!G45)</f>
        <v>6969</v>
      </c>
      <c r="U7" s="180">
        <f>IF(OR(H7=0,B.Premiums_Bkdn_DATA!H45=0),0,H7-B.Premiums_Bkdn_DATA!H45)</f>
        <v>7185</v>
      </c>
      <c r="V7" s="180">
        <f>IF(OR(I7=0,B.Premiums_Bkdn_DATA!I45=0),0,I7-B.Premiums_Bkdn_DATA!I45)</f>
        <v>7317</v>
      </c>
      <c r="W7" s="180">
        <f>IF(OR(J7=0,B.Premiums_Bkdn_DATA!J45=0),0,J7-B.Premiums_Bkdn_DATA!J45)</f>
        <v>7408</v>
      </c>
      <c r="X7" s="180">
        <f>IF(OR(K7=0,B.Premiums_Bkdn_DATA!K45=0),0,K7-B.Premiums_Bkdn_DATA!K45)</f>
        <v>7553</v>
      </c>
      <c r="Y7" s="180">
        <f>IF(OR(L7=0,B.Premiums_Bkdn_DATA!L45=0),0,L7-B.Premiums_Bkdn_DATA!L45)</f>
        <v>7767</v>
      </c>
      <c r="Z7" s="180">
        <f>IF(OR(M7=0,B.Premiums_Bkdn_DATA!M45=0),0,M7-B.Premiums_Bkdn_DATA!M45)</f>
        <v>8021</v>
      </c>
      <c r="AA7" s="180">
        <f>IF(OR(N7=0,B.Premiums_Bkdn_DATA!N45=0),0,N7-B.Premiums_Bkdn_DATA!N45)</f>
        <v>8278</v>
      </c>
      <c r="AB7" s="190">
        <f>IF(OR(O7=0,B.Premiums_Bkdn_DATA!O45=0),0,O7-B.Premiums_Bkdn_DATA!O45)</f>
        <v>8509</v>
      </c>
    </row>
    <row r="8" spans="4:28" ht="15" x14ac:dyDescent="0.15">
      <c r="D8" s="5" t="s">
        <v>1</v>
      </c>
      <c r="E8" s="8">
        <v>8029.2558817700001</v>
      </c>
      <c r="F8" s="8">
        <v>8192.9070608999991</v>
      </c>
      <c r="G8" s="8">
        <v>8532.1638323299994</v>
      </c>
      <c r="H8" s="8">
        <v>8858.6056900300009</v>
      </c>
      <c r="I8" s="8">
        <v>9227.1337448899994</v>
      </c>
      <c r="J8" s="8">
        <v>9355.5858053100001</v>
      </c>
      <c r="K8" s="8">
        <v>9586.6988180099997</v>
      </c>
      <c r="L8" s="8">
        <v>10056.208413</v>
      </c>
      <c r="M8" s="9">
        <v>10386.620398120001</v>
      </c>
      <c r="N8" s="175">
        <v>10662.516468600001</v>
      </c>
      <c r="O8" s="175">
        <v>10848.338491979999</v>
      </c>
      <c r="Q8" s="5" t="s">
        <v>1</v>
      </c>
      <c r="R8" s="180">
        <f>IF(OR(E8=0,B.Premiums_Bkdn_DATA!E46=0),0,E8-B.Premiums_Bkdn_DATA!E46)</f>
        <v>7259.2901165700005</v>
      </c>
      <c r="S8" s="180">
        <f>IF(OR(F8=0,B.Premiums_Bkdn_DATA!F46=0),0,F8-B.Premiums_Bkdn_DATA!F46)</f>
        <v>7340.7725831299995</v>
      </c>
      <c r="T8" s="180">
        <f>IF(OR(G8=0,B.Premiums_Bkdn_DATA!G46=0),0,G8-B.Premiums_Bkdn_DATA!G46)</f>
        <v>7601.7580983599992</v>
      </c>
      <c r="U8" s="180">
        <f>IF(OR(H8=0,B.Premiums_Bkdn_DATA!H46=0),0,H8-B.Premiums_Bkdn_DATA!H46)</f>
        <v>7830.8302326400008</v>
      </c>
      <c r="V8" s="180">
        <f>IF(OR(I8=0,B.Premiums_Bkdn_DATA!I46=0),0,I8-B.Premiums_Bkdn_DATA!I46)</f>
        <v>8113.3436110399998</v>
      </c>
      <c r="W8" s="180">
        <f>IF(OR(J8=0,B.Premiums_Bkdn_DATA!J46=0),0,J8-B.Premiums_Bkdn_DATA!J46)</f>
        <v>8161.9381781800002</v>
      </c>
      <c r="X8" s="180">
        <f>IF(OR(K8=0,B.Premiums_Bkdn_DATA!K46=0),0,K8-B.Premiums_Bkdn_DATA!K46)</f>
        <v>8333.0165245200005</v>
      </c>
      <c r="Y8" s="180">
        <f>IF(OR(L8=0,B.Premiums_Bkdn_DATA!L46=0),0,L8-B.Premiums_Bkdn_DATA!L46)</f>
        <v>8744.6702934700006</v>
      </c>
      <c r="Z8" s="180">
        <f>IF(OR(M8=0,B.Premiums_Bkdn_DATA!M46=0),0,M8-B.Premiums_Bkdn_DATA!M46)</f>
        <v>9027.2537234400006</v>
      </c>
      <c r="AA8" s="180">
        <f>IF(OR(N8=0,B.Premiums_Bkdn_DATA!N46=0),0,N8-B.Premiums_Bkdn_DATA!N46)</f>
        <v>9262.0948389100013</v>
      </c>
      <c r="AB8" s="190">
        <f>IF(OR(O8=0,B.Premiums_Bkdn_DATA!O46=0),0,O8-B.Premiums_Bkdn_DATA!O46)</f>
        <v>9405.7873321999996</v>
      </c>
    </row>
    <row r="9" spans="4:28" ht="15" x14ac:dyDescent="0.15">
      <c r="D9" s="5" t="s">
        <v>2</v>
      </c>
      <c r="E9" s="177">
        <v>650.18999999999994</v>
      </c>
      <c r="F9" s="176">
        <v>784</v>
      </c>
      <c r="G9" s="176">
        <v>1071.8700999999999</v>
      </c>
      <c r="H9" s="176">
        <v>1280.37608469</v>
      </c>
      <c r="I9" s="176">
        <v>1539.7028436816713</v>
      </c>
      <c r="J9" s="176">
        <v>1460.2939479863562</v>
      </c>
      <c r="K9" s="176">
        <v>1380.0153721490503</v>
      </c>
      <c r="L9" s="176">
        <v>1357.1369999999999</v>
      </c>
      <c r="M9" s="9">
        <v>1335</v>
      </c>
      <c r="N9" s="175">
        <v>1424</v>
      </c>
      <c r="O9" s="175">
        <v>1434</v>
      </c>
      <c r="Q9" s="5" t="s">
        <v>2</v>
      </c>
      <c r="R9" s="180">
        <f>IF(OR(E9=0,B.Premiums_Bkdn_DATA!E47=0),0,E9-B.Premiums_Bkdn_DATA!E47)</f>
        <v>650.17999999999995</v>
      </c>
      <c r="S9" s="180">
        <f>IF(OR(F9=0,B.Premiums_Bkdn_DATA!F47=0),0,F9-B.Premiums_Bkdn_DATA!F47)</f>
        <v>781.58</v>
      </c>
      <c r="T9" s="180">
        <f>IF(OR(G9=0,B.Premiums_Bkdn_DATA!G47=0),0,G9-B.Premiums_Bkdn_DATA!G47)</f>
        <v>1071.8600999999999</v>
      </c>
      <c r="U9" s="180">
        <f>IF(OR(H9=0,B.Premiums_Bkdn_DATA!H47=0),0,H9-B.Premiums_Bkdn_DATA!H47)</f>
        <v>1280.358146</v>
      </c>
      <c r="V9" s="180">
        <f>IF(OR(I9=0,B.Premiums_Bkdn_DATA!I47=0),0,I9-B.Premiums_Bkdn_DATA!I47)</f>
        <v>1539.6700436816714</v>
      </c>
      <c r="W9" s="180">
        <f>IF(OR(J9=0,B.Premiums_Bkdn_DATA!J47=0),0,J9-B.Premiums_Bkdn_DATA!J47)</f>
        <v>1460.2524701363561</v>
      </c>
      <c r="X9" s="180">
        <f>IF(OR(K9=0,B.Premiums_Bkdn_DATA!K47=0),0,K9-B.Premiums_Bkdn_DATA!K47)</f>
        <v>1379.9825721490504</v>
      </c>
      <c r="Y9" s="180">
        <f>IF(OR(L9=0,B.Premiums_Bkdn_DATA!L47=0),0,L9-B.Premiums_Bkdn_DATA!L47)</f>
        <v>1357.0039999999999</v>
      </c>
      <c r="Z9" s="180">
        <f>IF(OR(M9=0,B.Premiums_Bkdn_DATA!M47=0),0,M9-B.Premiums_Bkdn_DATA!M47)</f>
        <v>1316.4335000000001</v>
      </c>
      <c r="AA9" s="180">
        <f>IF(OR(N9=0,B.Premiums_Bkdn_DATA!N47=0),0,N9-B.Premiums_Bkdn_DATA!N47)</f>
        <v>1387</v>
      </c>
      <c r="AB9" s="190">
        <f>IF(OR(O9=0,B.Premiums_Bkdn_DATA!O47=0),0,O9-B.Premiums_Bkdn_DATA!O47)</f>
        <v>1390</v>
      </c>
    </row>
    <row r="10" spans="4:28" ht="15" x14ac:dyDescent="0.15">
      <c r="D10" s="5" t="s">
        <v>3</v>
      </c>
      <c r="E10" s="7">
        <v>20390.696</v>
      </c>
      <c r="F10" s="8">
        <v>20732.752</v>
      </c>
      <c r="G10" s="8">
        <v>21202.422999999999</v>
      </c>
      <c r="H10" s="8">
        <v>21242.794999999998</v>
      </c>
      <c r="I10" s="8">
        <v>23745.587020999999</v>
      </c>
      <c r="J10" s="8">
        <v>24059.315299999998</v>
      </c>
      <c r="K10" s="8">
        <v>24804.661854999998</v>
      </c>
      <c r="L10" s="8">
        <v>25133.202877</v>
      </c>
      <c r="M10" s="9">
        <v>25594.110807000001</v>
      </c>
      <c r="N10" s="175">
        <v>26078.102132</v>
      </c>
      <c r="O10" s="175">
        <v>26083.120163</v>
      </c>
      <c r="Q10" s="5" t="s">
        <v>3</v>
      </c>
      <c r="R10" s="180">
        <f>IF(OR(E10=0,B.Premiums_Bkdn_DATA!E48=0),0,E10-B.Premiums_Bkdn_DATA!E48)</f>
        <v>14188.344000000001</v>
      </c>
      <c r="S10" s="180">
        <f>IF(OR(F10=0,B.Premiums_Bkdn_DATA!F48=0),0,F10-B.Premiums_Bkdn_DATA!F48)</f>
        <v>14514.612000000001</v>
      </c>
      <c r="T10" s="180">
        <f>IF(OR(G10=0,B.Premiums_Bkdn_DATA!G48=0),0,G10-B.Premiums_Bkdn_DATA!G48)</f>
        <v>14879.418999999998</v>
      </c>
      <c r="U10" s="180">
        <f>IF(OR(H10=0,B.Premiums_Bkdn_DATA!H48=0),0,H10-B.Premiums_Bkdn_DATA!H48)</f>
        <v>14925.337</v>
      </c>
      <c r="V10" s="180">
        <f>IF(OR(I10=0,B.Premiums_Bkdn_DATA!I48=0),0,I10-B.Premiums_Bkdn_DATA!I48)</f>
        <v>15156.332351999999</v>
      </c>
      <c r="W10" s="180">
        <f>IF(OR(J10=0,B.Premiums_Bkdn_DATA!J48=0),0,J10-B.Premiums_Bkdn_DATA!J48)</f>
        <v>15465.479700999998</v>
      </c>
      <c r="X10" s="180">
        <f>IF(OR(K10=0,B.Premiums_Bkdn_DATA!K48=0),0,K10-B.Premiums_Bkdn_DATA!K48)</f>
        <v>15935.647795999999</v>
      </c>
      <c r="Y10" s="180">
        <f>IF(OR(L10=0,B.Premiums_Bkdn_DATA!L48=0),0,L10-B.Premiums_Bkdn_DATA!L48)</f>
        <v>15887.168436</v>
      </c>
      <c r="Z10" s="180">
        <f>IF(OR(M10=0,B.Premiums_Bkdn_DATA!M48=0),0,M10-B.Premiums_Bkdn_DATA!M48)</f>
        <v>16126.859750000001</v>
      </c>
      <c r="AA10" s="180">
        <f>IF(OR(N10=0,B.Premiums_Bkdn_DATA!N48=0),0,N10-B.Premiums_Bkdn_DATA!N48)</f>
        <v>16423.349351999997</v>
      </c>
      <c r="AB10" s="190">
        <f>IF(OR(O10=0,B.Premiums_Bkdn_DATA!O48=0),0,O10-B.Premiums_Bkdn_DATA!O48)</f>
        <v>16467.334163</v>
      </c>
    </row>
    <row r="11" spans="4:28" ht="15" x14ac:dyDescent="0.15">
      <c r="D11" s="5" t="s">
        <v>4</v>
      </c>
      <c r="E11" s="177">
        <v>283.428</v>
      </c>
      <c r="F11" s="176">
        <v>320.22000000000003</v>
      </c>
      <c r="G11" s="176">
        <v>351.82600000000002</v>
      </c>
      <c r="H11" s="176">
        <v>392.351</v>
      </c>
      <c r="I11" s="176">
        <v>431.572</v>
      </c>
      <c r="J11" s="176">
        <v>461.60199999999998</v>
      </c>
      <c r="K11" s="176">
        <v>468.30799999999999</v>
      </c>
      <c r="L11" s="176">
        <v>474</v>
      </c>
      <c r="M11" s="185">
        <v>479</v>
      </c>
      <c r="N11" s="175">
        <v>448.3</v>
      </c>
      <c r="O11" s="175">
        <v>441</v>
      </c>
      <c r="Q11" s="5" t="s">
        <v>4</v>
      </c>
      <c r="R11" s="180">
        <f>IF(OR(E11=0,B.Premiums_Bkdn_DATA!E49=0),0,E11-B.Premiums_Bkdn_DATA!E49)</f>
        <v>252.53199999999998</v>
      </c>
      <c r="S11" s="180">
        <f>IF(OR(F11=0,B.Premiums_Bkdn_DATA!F49=0),0,F11-B.Premiums_Bkdn_DATA!F49)</f>
        <v>280.91600000000005</v>
      </c>
      <c r="T11" s="180">
        <f>IF(OR(G11=0,B.Premiums_Bkdn_DATA!G49=0),0,G11-B.Premiums_Bkdn_DATA!G49)</f>
        <v>308.27800000000002</v>
      </c>
      <c r="U11" s="180">
        <f>IF(OR(H11=0,B.Premiums_Bkdn_DATA!H49=0),0,H11-B.Premiums_Bkdn_DATA!H49)</f>
        <v>330.02100000000002</v>
      </c>
      <c r="V11" s="180">
        <f>IF(OR(I11=0,B.Premiums_Bkdn_DATA!I49=0),0,I11-B.Premiums_Bkdn_DATA!I49)</f>
        <v>358.21500000000003</v>
      </c>
      <c r="W11" s="180">
        <f>IF(OR(J11=0,B.Premiums_Bkdn_DATA!J49=0),0,J11-B.Premiums_Bkdn_DATA!J49)</f>
        <v>377.53199999999998</v>
      </c>
      <c r="X11" s="180">
        <f>IF(OR(K11=0,B.Premiums_Bkdn_DATA!K49=0),0,K11-B.Premiums_Bkdn_DATA!K49)</f>
        <v>380.04399999999998</v>
      </c>
      <c r="Y11" s="180">
        <f>IF(OR(L11=0,B.Premiums_Bkdn_DATA!L49=0),0,L11-B.Premiums_Bkdn_DATA!L49)</f>
        <v>377</v>
      </c>
      <c r="Z11" s="180">
        <f>IF(OR(M11=0,B.Premiums_Bkdn_DATA!M49=0),0,M11-B.Premiums_Bkdn_DATA!M49)</f>
        <v>376</v>
      </c>
      <c r="AA11" s="180">
        <f>IF(OR(N11=0,B.Premiums_Bkdn_DATA!N49=0),0,N11-B.Premiums_Bkdn_DATA!N49)</f>
        <v>350</v>
      </c>
      <c r="AB11" s="190">
        <f>IF(OR(O11=0,B.Premiums_Bkdn_DATA!O49=0),0,O11-B.Premiums_Bkdn_DATA!O49)</f>
        <v>340</v>
      </c>
    </row>
    <row r="12" spans="4:28" ht="15" x14ac:dyDescent="0.15">
      <c r="D12" s="5" t="s">
        <v>44</v>
      </c>
      <c r="E12" s="7">
        <v>67385</v>
      </c>
      <c r="F12" s="8">
        <v>71220</v>
      </c>
      <c r="G12" s="8">
        <v>74888</v>
      </c>
      <c r="H12" s="8">
        <v>76567</v>
      </c>
      <c r="I12" s="8">
        <v>80644</v>
      </c>
      <c r="J12" s="8">
        <v>81577</v>
      </c>
      <c r="K12" s="8">
        <v>81519</v>
      </c>
      <c r="L12" s="8">
        <v>80481</v>
      </c>
      <c r="M12" s="9">
        <v>76701</v>
      </c>
      <c r="N12" s="175">
        <v>78725</v>
      </c>
      <c r="O12" s="175">
        <v>81160</v>
      </c>
      <c r="Q12" s="5" t="s">
        <v>44</v>
      </c>
      <c r="R12" s="180">
        <f>IF(OR(E12=0,B.Premiums_Bkdn_DATA!E50=0),0,E12-B.Premiums_Bkdn_DATA!E50)</f>
        <v>66793</v>
      </c>
      <c r="S12" s="180">
        <f>IF(OR(F12=0,B.Premiums_Bkdn_DATA!F50=0),0,F12-B.Premiums_Bkdn_DATA!F50)</f>
        <v>70442</v>
      </c>
      <c r="T12" s="180">
        <f>IF(OR(G12=0,B.Premiums_Bkdn_DATA!G50=0),0,G12-B.Premiums_Bkdn_DATA!G50)</f>
        <v>73997</v>
      </c>
      <c r="U12" s="180">
        <f>IF(OR(H12=0,B.Premiums_Bkdn_DATA!H50=0),0,H12-B.Premiums_Bkdn_DATA!H50)</f>
        <v>75336</v>
      </c>
      <c r="V12" s="180">
        <f>IF(OR(I12=0,B.Premiums_Bkdn_DATA!I50=0),0,I12-B.Premiums_Bkdn_DATA!I50)</f>
        <v>79058</v>
      </c>
      <c r="W12" s="180">
        <f>IF(OR(J12=0,B.Premiums_Bkdn_DATA!J50=0),0,J12-B.Premiums_Bkdn_DATA!J50)</f>
        <v>79797</v>
      </c>
      <c r="X12" s="180">
        <f>IF(OR(K12=0,B.Premiums_Bkdn_DATA!K50=0),0,K12-B.Premiums_Bkdn_DATA!K50)</f>
        <v>78857</v>
      </c>
      <c r="Y12" s="180">
        <f>IF(OR(L12=0,B.Premiums_Bkdn_DATA!L50=0),0,L12-B.Premiums_Bkdn_DATA!L50)</f>
        <v>77444</v>
      </c>
      <c r="Z12" s="180">
        <f>IF(OR(M12=0,B.Premiums_Bkdn_DATA!M50=0),0,M12-B.Premiums_Bkdn_DATA!M50)</f>
        <v>74138</v>
      </c>
      <c r="AA12" s="180">
        <f>IF(OR(N12=0,B.Premiums_Bkdn_DATA!N50=0),0,N12-B.Premiums_Bkdn_DATA!N50)</f>
        <v>76279</v>
      </c>
      <c r="AB12" s="190">
        <f>IF(OR(O12=0,B.Premiums_Bkdn_DATA!O50=0),0,O12-B.Premiums_Bkdn_DATA!O50)</f>
        <v>78894</v>
      </c>
    </row>
    <row r="13" spans="4:28" ht="15" x14ac:dyDescent="0.15">
      <c r="D13" s="5" t="s">
        <v>6</v>
      </c>
      <c r="E13" s="7">
        <v>81823</v>
      </c>
      <c r="F13" s="8">
        <v>82740</v>
      </c>
      <c r="G13" s="8">
        <v>83490</v>
      </c>
      <c r="H13" s="8">
        <v>83956</v>
      </c>
      <c r="I13" s="8">
        <v>84947</v>
      </c>
      <c r="J13" s="8">
        <v>86169</v>
      </c>
      <c r="K13" s="8">
        <v>88489</v>
      </c>
      <c r="L13" s="8">
        <v>91282</v>
      </c>
      <c r="M13" s="9">
        <v>94247</v>
      </c>
      <c r="N13" s="175">
        <v>96607</v>
      </c>
      <c r="O13" s="175">
        <v>98904</v>
      </c>
      <c r="Q13" s="5" t="s">
        <v>6</v>
      </c>
      <c r="R13" s="180">
        <f>IF(OR(E13=0,B.Premiums_Bkdn_DATA!E51=0),0,E13-B.Premiums_Bkdn_DATA!E51)</f>
        <v>55410</v>
      </c>
      <c r="S13" s="180">
        <f>IF(OR(F13=0,B.Premiums_Bkdn_DATA!F51=0),0,F13-B.Premiums_Bkdn_DATA!F51)</f>
        <v>55392</v>
      </c>
      <c r="T13" s="180">
        <f>IF(OR(G13=0,B.Premiums_Bkdn_DATA!G51=0),0,G13-B.Premiums_Bkdn_DATA!G51)</f>
        <v>55007</v>
      </c>
      <c r="U13" s="180">
        <f>IF(OR(H13=0,B.Premiums_Bkdn_DATA!H51=0),0,H13-B.Premiums_Bkdn_DATA!H51)</f>
        <v>54495</v>
      </c>
      <c r="V13" s="180">
        <f>IF(OR(I13=0,B.Premiums_Bkdn_DATA!I51=0),0,I13-B.Premiums_Bkdn_DATA!I51)</f>
        <v>54616</v>
      </c>
      <c r="W13" s="180">
        <f>IF(OR(J13=0,B.Premiums_Bkdn_DATA!J51=0),0,J13-B.Premiums_Bkdn_DATA!J51)</f>
        <v>54701</v>
      </c>
      <c r="X13" s="180">
        <f>IF(OR(K13=0,B.Premiums_Bkdn_DATA!K51=0),0,K13-B.Premiums_Bkdn_DATA!K51)</f>
        <v>55219</v>
      </c>
      <c r="Y13" s="180">
        <f>IF(OR(L13=0,B.Premiums_Bkdn_DATA!L51=0),0,L13-B.Premiums_Bkdn_DATA!L51)</f>
        <v>56615</v>
      </c>
      <c r="Z13" s="180">
        <f>IF(OR(M13=0,B.Premiums_Bkdn_DATA!M51=0),0,M13-B.Premiums_Bkdn_DATA!M51)</f>
        <v>58619</v>
      </c>
      <c r="AA13" s="180">
        <f>IF(OR(N13=0,B.Premiums_Bkdn_DATA!N51=0),0,N13-B.Premiums_Bkdn_DATA!N51)</f>
        <v>60556</v>
      </c>
      <c r="AB13" s="190">
        <f>IF(OR(O13=0,B.Premiums_Bkdn_DATA!O51=0),0,O13-B.Premiums_Bkdn_DATA!O51)</f>
        <v>62581</v>
      </c>
    </row>
    <row r="14" spans="4:28" ht="15" x14ac:dyDescent="0.15">
      <c r="D14" s="5" t="s">
        <v>7</v>
      </c>
      <c r="E14" s="177">
        <v>39967</v>
      </c>
      <c r="F14" s="176">
        <v>45573</v>
      </c>
      <c r="G14" s="176">
        <v>47679.296999999999</v>
      </c>
      <c r="H14" s="176">
        <v>54158.667000000001</v>
      </c>
      <c r="I14" s="176">
        <v>53797.538</v>
      </c>
      <c r="J14" s="176">
        <v>54405.686999999998</v>
      </c>
      <c r="K14" s="176">
        <v>56636.279000000002</v>
      </c>
      <c r="L14" s="176">
        <v>58784.195</v>
      </c>
      <c r="M14" s="185">
        <v>59450.942000000003</v>
      </c>
      <c r="N14" s="175">
        <v>58927.968000000001</v>
      </c>
      <c r="O14" s="175">
        <v>67399.057000000001</v>
      </c>
      <c r="Q14" s="5" t="s">
        <v>7</v>
      </c>
      <c r="R14" s="180">
        <f>IF(OR(E14=0,B.Premiums_Bkdn_DATA!E52=0),0,E14-B.Premiums_Bkdn_DATA!E52)</f>
        <v>39773</v>
      </c>
      <c r="S14" s="180">
        <f>IF(OR(F14=0,B.Premiums_Bkdn_DATA!F52=0),0,F14-B.Premiums_Bkdn_DATA!F52)</f>
        <v>45246</v>
      </c>
      <c r="T14" s="180">
        <f>IF(OR(G14=0,B.Premiums_Bkdn_DATA!G52=0),0,G14-B.Premiums_Bkdn_DATA!G52)</f>
        <v>47306.296999999999</v>
      </c>
      <c r="U14" s="180">
        <f>IF(OR(H14=0,B.Premiums_Bkdn_DATA!H52=0),0,H14-B.Premiums_Bkdn_DATA!H52)</f>
        <v>53656.667000000001</v>
      </c>
      <c r="V14" s="180">
        <f>IF(OR(I14=0,B.Premiums_Bkdn_DATA!I52=0),0,I14-B.Premiums_Bkdn_DATA!I52)</f>
        <v>53115.538</v>
      </c>
      <c r="W14" s="180">
        <f>IF(OR(J14=0,B.Premiums_Bkdn_DATA!J52=0),0,J14-B.Premiums_Bkdn_DATA!J52)</f>
        <v>53540.686999999998</v>
      </c>
      <c r="X14" s="180">
        <f>IF(OR(K14=0,B.Premiums_Bkdn_DATA!K52=0),0,K14-B.Premiums_Bkdn_DATA!K52)</f>
        <v>55666.279000000002</v>
      </c>
      <c r="Y14" s="180">
        <f>IF(OR(L14=0,B.Premiums_Bkdn_DATA!L52=0),0,L14-B.Premiums_Bkdn_DATA!L52)</f>
        <v>57646.195</v>
      </c>
      <c r="Z14" s="180">
        <f>IF(OR(M14=0,B.Premiums_Bkdn_DATA!M52=0),0,M14-B.Premiums_Bkdn_DATA!M52)</f>
        <v>58253.942000000003</v>
      </c>
      <c r="AA14" s="180">
        <f>IF(OR(N14=0,B.Premiums_Bkdn_DATA!N52=0),0,N14-B.Premiums_Bkdn_DATA!N52)</f>
        <v>57652.968000000001</v>
      </c>
      <c r="AB14" s="190">
        <f>IF(OR(O14=0,B.Premiums_Bkdn_DATA!O52=0),0,O14-B.Premiums_Bkdn_DATA!O52)</f>
        <v>65915.057000000001</v>
      </c>
    </row>
    <row r="15" spans="4:28" ht="15" x14ac:dyDescent="0.15">
      <c r="D15" s="5" t="s">
        <v>8</v>
      </c>
      <c r="E15" s="7">
        <v>2365.1000000000004</v>
      </c>
      <c r="F15" s="8">
        <v>2703.6000000000004</v>
      </c>
      <c r="G15" s="8">
        <v>3129</v>
      </c>
      <c r="H15" s="8">
        <v>3970.9500000000003</v>
      </c>
      <c r="I15" s="8">
        <v>3830.2249999999999</v>
      </c>
      <c r="J15" s="8">
        <v>3650.259</v>
      </c>
      <c r="K15" s="8">
        <v>3400.0061799999999</v>
      </c>
      <c r="L15" s="8">
        <v>217.393</v>
      </c>
      <c r="M15" s="9">
        <v>230</v>
      </c>
      <c r="N15" s="175">
        <v>244</v>
      </c>
      <c r="O15" s="175">
        <v>261.39999999999998</v>
      </c>
      <c r="Q15" s="5" t="s">
        <v>8</v>
      </c>
      <c r="R15" s="180">
        <f>IF(OR(E15=0,B.Premiums_Bkdn_DATA!E53=0),0,E15-B.Premiums_Bkdn_DATA!E53)</f>
        <v>2304.0000000000005</v>
      </c>
      <c r="S15" s="180">
        <f>IF(OR(F15=0,B.Premiums_Bkdn_DATA!F53=0),0,F15-B.Premiums_Bkdn_DATA!F53)</f>
        <v>2634.6000000000004</v>
      </c>
      <c r="T15" s="180">
        <f>IF(OR(G15=0,B.Premiums_Bkdn_DATA!G53=0),0,G15-B.Premiums_Bkdn_DATA!G53)</f>
        <v>3061.9</v>
      </c>
      <c r="U15" s="180">
        <f>IF(OR(H15=0,B.Premiums_Bkdn_DATA!H53=0),0,H15-B.Premiums_Bkdn_DATA!H53)</f>
        <v>3891.9900000000002</v>
      </c>
      <c r="V15" s="180">
        <f>IF(OR(I15=0,B.Premiums_Bkdn_DATA!I53=0),0,I15-B.Premiums_Bkdn_DATA!I53)</f>
        <v>3729.5749999999998</v>
      </c>
      <c r="W15" s="180">
        <f>IF(OR(J15=0,B.Premiums_Bkdn_DATA!J53=0),0,J15-B.Premiums_Bkdn_DATA!J53)</f>
        <v>3516.7339999999999</v>
      </c>
      <c r="X15" s="180">
        <f>IF(OR(K15=0,B.Premiums_Bkdn_DATA!K53=0),0,K15-B.Premiums_Bkdn_DATA!K53)</f>
        <v>3293.6093000000001</v>
      </c>
      <c r="Y15" s="180">
        <f>IF(OR(L15=0,B.Premiums_Bkdn_DATA!L53=0),0,L15-B.Premiums_Bkdn_DATA!L53)</f>
        <v>209.99299999999999</v>
      </c>
      <c r="Z15" s="180">
        <f>IF(OR(M15=0,B.Premiums_Bkdn_DATA!M53=0),0,M15-B.Premiums_Bkdn_DATA!M53)</f>
        <v>221.6</v>
      </c>
      <c r="AA15" s="180">
        <f>IF(OR(N15=0,B.Premiums_Bkdn_DATA!N53=0),0,N15-B.Premiums_Bkdn_DATA!N53)</f>
        <v>234.7</v>
      </c>
      <c r="AB15" s="190">
        <f>IF(OR(O15=0,B.Premiums_Bkdn_DATA!O53=0),0,O15-B.Premiums_Bkdn_DATA!O53)</f>
        <v>251.29999999999998</v>
      </c>
    </row>
    <row r="16" spans="4:28" ht="15" x14ac:dyDescent="0.15">
      <c r="D16" s="5" t="s">
        <v>9</v>
      </c>
      <c r="E16" s="7">
        <v>24807.072954219999</v>
      </c>
      <c r="F16" s="8">
        <v>26580.797081069999</v>
      </c>
      <c r="G16" s="8">
        <v>28609.29295929</v>
      </c>
      <c r="H16" s="8">
        <v>30165.647528350004</v>
      </c>
      <c r="I16" s="8">
        <v>31478.46397488</v>
      </c>
      <c r="J16" s="8">
        <v>31253.896537620225</v>
      </c>
      <c r="K16" s="8">
        <v>29220.778298599191</v>
      </c>
      <c r="L16" s="8">
        <v>30035.323388631507</v>
      </c>
      <c r="M16" s="9">
        <v>29992.982958656634</v>
      </c>
      <c r="N16" s="175">
        <v>29377.683275879612</v>
      </c>
      <c r="O16" s="175">
        <v>29262.04385858263</v>
      </c>
      <c r="Q16" s="5" t="s">
        <v>9</v>
      </c>
      <c r="R16" s="180">
        <f>IF(OR(E16=0,B.Premiums_Bkdn_DATA!E54=0),0,E16-B.Premiums_Bkdn_DATA!E54)</f>
        <v>20803.024668219998</v>
      </c>
      <c r="S16" s="180">
        <f>IF(OR(F16=0,B.Premiums_Bkdn_DATA!F54=0),0,F16-B.Premiums_Bkdn_DATA!F54)</f>
        <v>22225.45591407</v>
      </c>
      <c r="T16" s="180">
        <f>IF(OR(G16=0,B.Premiums_Bkdn_DATA!G54=0),0,G16-B.Premiums_Bkdn_DATA!G54)</f>
        <v>23829.521955370001</v>
      </c>
      <c r="U16" s="180">
        <f>IF(OR(H16=0,B.Premiums_Bkdn_DATA!H54=0),0,H16-B.Premiums_Bkdn_DATA!H54)</f>
        <v>24911.061253910004</v>
      </c>
      <c r="V16" s="180">
        <f>IF(OR(I16=0,B.Premiums_Bkdn_DATA!I54=0),0,I16-B.Premiums_Bkdn_DATA!I54)</f>
        <v>25844.98382378</v>
      </c>
      <c r="W16" s="180">
        <f>IF(OR(J16=0,B.Premiums_Bkdn_DATA!J54=0),0,J16-B.Premiums_Bkdn_DATA!J54)</f>
        <v>25333.750809450226</v>
      </c>
      <c r="X16" s="180">
        <f>IF(OR(K16=0,B.Premiums_Bkdn_DATA!K54=0),0,K16-B.Premiums_Bkdn_DATA!K54)</f>
        <v>23734.849750107889</v>
      </c>
      <c r="Y16" s="180">
        <f>IF(OR(L16=0,B.Premiums_Bkdn_DATA!L54=0),0,L16-B.Premiums_Bkdn_DATA!L54)</f>
        <v>23608.549951403806</v>
      </c>
      <c r="Z16" s="180">
        <f>IF(OR(M16=0,B.Premiums_Bkdn_DATA!M54=0),0,M16-B.Premiums_Bkdn_DATA!M54)</f>
        <v>23355.661289230437</v>
      </c>
      <c r="AA16" s="180">
        <f>IF(OR(N16=0,B.Premiums_Bkdn_DATA!N54=0),0,N16-B.Premiums_Bkdn_DATA!N54)</f>
        <v>22593.501223887713</v>
      </c>
      <c r="AB16" s="190">
        <f>IF(OR(O16=0,B.Premiums_Bkdn_DATA!O54=0),0,O16-B.Premiums_Bkdn_DATA!O54)</f>
        <v>22185.98183158163</v>
      </c>
    </row>
    <row r="17" spans="4:28" ht="15" x14ac:dyDescent="0.15">
      <c r="D17" s="5" t="s">
        <v>10</v>
      </c>
      <c r="E17" s="7">
        <v>2662</v>
      </c>
      <c r="F17" s="8">
        <v>2882</v>
      </c>
      <c r="G17" s="8">
        <v>2980</v>
      </c>
      <c r="H17" s="8">
        <v>2957</v>
      </c>
      <c r="I17" s="8">
        <v>3073</v>
      </c>
      <c r="J17" s="8">
        <v>3139</v>
      </c>
      <c r="K17" s="8">
        <v>3217</v>
      </c>
      <c r="L17" s="8">
        <v>3403</v>
      </c>
      <c r="M17" s="9">
        <v>3602</v>
      </c>
      <c r="N17" s="175">
        <v>4087</v>
      </c>
      <c r="O17" s="175">
        <v>4377</v>
      </c>
      <c r="Q17" s="5" t="s">
        <v>10</v>
      </c>
      <c r="R17" s="180">
        <f>IF(OR(E17=0,B.Premiums_Bkdn_DATA!E55=0),0,E17-B.Premiums_Bkdn_DATA!E55)</f>
        <v>2569</v>
      </c>
      <c r="S17" s="180">
        <f>IF(OR(F17=0,B.Premiums_Bkdn_DATA!F55=0),0,F17-B.Premiums_Bkdn_DATA!F55)</f>
        <v>2770</v>
      </c>
      <c r="T17" s="180">
        <f>IF(OR(G17=0,B.Premiums_Bkdn_DATA!G55=0),0,G17-B.Premiums_Bkdn_DATA!G55)</f>
        <v>2858</v>
      </c>
      <c r="U17" s="180">
        <f>IF(OR(H17=0,B.Premiums_Bkdn_DATA!H55=0),0,H17-B.Premiums_Bkdn_DATA!H55)</f>
        <v>2820</v>
      </c>
      <c r="V17" s="180">
        <f>IF(OR(I17=0,B.Premiums_Bkdn_DATA!I55=0),0,I17-B.Premiums_Bkdn_DATA!I55)</f>
        <v>2912</v>
      </c>
      <c r="W17" s="180">
        <f>IF(OR(J17=0,B.Premiums_Bkdn_DATA!J55=0),0,J17-B.Premiums_Bkdn_DATA!J55)</f>
        <v>2963</v>
      </c>
      <c r="X17" s="180">
        <f>IF(OR(K17=0,B.Premiums_Bkdn_DATA!K55=0),0,K17-B.Premiums_Bkdn_DATA!K55)</f>
        <v>3020</v>
      </c>
      <c r="Y17" s="180">
        <f>IF(OR(L17=0,B.Premiums_Bkdn_DATA!L55=0),0,L17-B.Premiums_Bkdn_DATA!L55)</f>
        <v>3185</v>
      </c>
      <c r="Z17" s="180">
        <f>IF(OR(M17=0,B.Premiums_Bkdn_DATA!M55=0),0,M17-B.Premiums_Bkdn_DATA!M55)</f>
        <v>3366</v>
      </c>
      <c r="AA17" s="180">
        <f>IF(OR(N17=0,B.Premiums_Bkdn_DATA!N55=0),0,N17-B.Premiums_Bkdn_DATA!N55)</f>
        <v>3810</v>
      </c>
      <c r="AB17" s="190">
        <f>IF(OR(O17=0,B.Premiums_Bkdn_DATA!O55=0),0,O17-B.Premiums_Bkdn_DATA!O55)</f>
        <v>4065</v>
      </c>
    </row>
    <row r="18" spans="4:28" ht="15" x14ac:dyDescent="0.15">
      <c r="D18" s="5" t="s">
        <v>11</v>
      </c>
      <c r="E18" s="7">
        <v>51697</v>
      </c>
      <c r="F18" s="8">
        <v>53835</v>
      </c>
      <c r="G18" s="8">
        <v>55161</v>
      </c>
      <c r="H18" s="8">
        <v>56884</v>
      </c>
      <c r="I18" s="8">
        <v>58944</v>
      </c>
      <c r="J18" s="8">
        <v>59870</v>
      </c>
      <c r="K18" s="8">
        <v>61711</v>
      </c>
      <c r="L18" s="8">
        <v>63678</v>
      </c>
      <c r="M18" s="9">
        <v>65760</v>
      </c>
      <c r="N18" s="175">
        <v>67100</v>
      </c>
      <c r="O18" s="175">
        <v>68300</v>
      </c>
      <c r="Q18" s="5" t="s">
        <v>11</v>
      </c>
      <c r="R18" s="180">
        <f>IF(OR(E18=0,B.Premiums_Bkdn_DATA!E56=0),0,E18-B.Premiums_Bkdn_DATA!E56)</f>
        <v>45581.199827823213</v>
      </c>
      <c r="S18" s="180">
        <f>IF(OR(F18=0,B.Premiums_Bkdn_DATA!F56=0),0,F18-B.Premiums_Bkdn_DATA!F56)</f>
        <v>47097.086741686697</v>
      </c>
      <c r="T18" s="180">
        <f>IF(OR(G18=0,B.Premiums_Bkdn_DATA!G56=0),0,G18-B.Premiums_Bkdn_DATA!G56)</f>
        <v>47850.039068932565</v>
      </c>
      <c r="U18" s="180">
        <f>IF(OR(H18=0,B.Premiums_Bkdn_DATA!H56=0),0,H18-B.Premiums_Bkdn_DATA!H56)</f>
        <v>49124.636495048886</v>
      </c>
      <c r="V18" s="180">
        <f>IF(OR(I18=0,B.Premiums_Bkdn_DATA!I56=0),0,I18-B.Premiums_Bkdn_DATA!I56)</f>
        <v>50515.735584571419</v>
      </c>
      <c r="W18" s="180">
        <f>IF(OR(J18=0,B.Premiums_Bkdn_DATA!J56=0),0,J18-B.Premiums_Bkdn_DATA!J56)</f>
        <v>50859.972845486081</v>
      </c>
      <c r="X18" s="180">
        <f>IF(OR(K18=0,B.Premiums_Bkdn_DATA!K56=0),0,K18-B.Premiums_Bkdn_DATA!K56)</f>
        <v>52121.307880871449</v>
      </c>
      <c r="Y18" s="180">
        <f>IF(OR(L18=0,B.Premiums_Bkdn_DATA!L56=0),0,L18-B.Premiums_Bkdn_DATA!L56)</f>
        <v>54154.695949780114</v>
      </c>
      <c r="Z18" s="180">
        <f>IF(OR(M18=0,B.Premiums_Bkdn_DATA!M56=0),0,M18-B.Premiums_Bkdn_DATA!M56)</f>
        <v>55673</v>
      </c>
      <c r="AA18" s="180">
        <f>IF(OR(N18=0,B.Premiums_Bkdn_DATA!N56=0),0,N18-B.Premiums_Bkdn_DATA!N56)</f>
        <v>56684</v>
      </c>
      <c r="AB18" s="190">
        <f>IF(OR(O18=0,B.Premiums_Bkdn_DATA!O56=0),0,O18-B.Premiums_Bkdn_DATA!O56)</f>
        <v>57471</v>
      </c>
    </row>
    <row r="19" spans="4:28" ht="15" x14ac:dyDescent="0.15">
      <c r="D19" s="5" t="s">
        <v>12</v>
      </c>
      <c r="E19" s="177">
        <v>1895</v>
      </c>
      <c r="F19" s="176">
        <v>1988</v>
      </c>
      <c r="G19" s="176">
        <v>2060</v>
      </c>
      <c r="H19" s="176">
        <v>2492</v>
      </c>
      <c r="I19" s="176">
        <v>2596</v>
      </c>
      <c r="J19" s="176">
        <v>2874</v>
      </c>
      <c r="K19" s="176">
        <v>2930</v>
      </c>
      <c r="L19" s="176">
        <v>2730.1099999999997</v>
      </c>
      <c r="M19" s="9">
        <v>2322</v>
      </c>
      <c r="N19" s="175">
        <v>2106</v>
      </c>
      <c r="O19" s="175">
        <v>1880.89</v>
      </c>
      <c r="Q19" s="5" t="s">
        <v>12</v>
      </c>
      <c r="R19" s="180">
        <f>IF(OR(E19=0,B.Premiums_Bkdn_DATA!E57=0),0,E19-B.Premiums_Bkdn_DATA!E57)</f>
        <v>1890</v>
      </c>
      <c r="S19" s="180">
        <f>IF(OR(F19=0,B.Premiums_Bkdn_DATA!F57=0),0,F19-B.Premiums_Bkdn_DATA!F57)</f>
        <v>1983</v>
      </c>
      <c r="T19" s="180">
        <f>IF(OR(G19=0,B.Premiums_Bkdn_DATA!G57=0),0,G19-B.Premiums_Bkdn_DATA!G57)</f>
        <v>2055</v>
      </c>
      <c r="U19" s="180">
        <f>IF(OR(H19=0,B.Premiums_Bkdn_DATA!H57=0),0,H19-B.Premiums_Bkdn_DATA!H57)</f>
        <v>2485</v>
      </c>
      <c r="V19" s="180">
        <f>IF(OR(I19=0,B.Premiums_Bkdn_DATA!I57=0),0,I19-B.Premiums_Bkdn_DATA!I57)</f>
        <v>2587</v>
      </c>
      <c r="W19" s="180">
        <f>IF(OR(J19=0,B.Premiums_Bkdn_DATA!J57=0),0,J19-B.Premiums_Bkdn_DATA!J57)</f>
        <v>2863</v>
      </c>
      <c r="X19" s="180">
        <f>IF(OR(K19=0,B.Premiums_Bkdn_DATA!K57=0),0,K19-B.Premiums_Bkdn_DATA!K57)</f>
        <v>2912</v>
      </c>
      <c r="Y19" s="180">
        <f>IF(OR(L19=0,B.Premiums_Bkdn_DATA!L57=0),0,L19-B.Premiums_Bkdn_DATA!L57)</f>
        <v>2711.1099999999997</v>
      </c>
      <c r="Z19" s="180">
        <f>IF(OR(M19=0,B.Premiums_Bkdn_DATA!M57=0),0,M19-B.Premiums_Bkdn_DATA!M57)</f>
        <v>2303</v>
      </c>
      <c r="AA19" s="180">
        <f>IF(OR(N19=0,B.Premiums_Bkdn_DATA!N57=0),0,N19-B.Premiums_Bkdn_DATA!N57)</f>
        <v>2086</v>
      </c>
      <c r="AB19" s="190">
        <f>IF(OR(O19=0,B.Premiums_Bkdn_DATA!O57=0),0,O19-B.Premiums_Bkdn_DATA!O57)</f>
        <v>1855.89</v>
      </c>
    </row>
    <row r="20" spans="4:28" ht="15" x14ac:dyDescent="0.15">
      <c r="D20" s="5" t="s">
        <v>13</v>
      </c>
      <c r="E20" s="7">
        <v>5057</v>
      </c>
      <c r="F20" s="8">
        <v>5454</v>
      </c>
      <c r="G20" s="8">
        <v>6015</v>
      </c>
      <c r="H20" s="8">
        <v>6582</v>
      </c>
      <c r="I20" s="8">
        <v>7140</v>
      </c>
      <c r="J20" s="8">
        <v>6922</v>
      </c>
      <c r="K20" s="8">
        <v>6787</v>
      </c>
      <c r="L20" s="8">
        <v>6713</v>
      </c>
      <c r="M20" s="9">
        <v>6577</v>
      </c>
      <c r="N20" s="175">
        <v>6538</v>
      </c>
      <c r="O20" s="175">
        <v>5923</v>
      </c>
      <c r="Q20" s="5" t="s">
        <v>13</v>
      </c>
      <c r="R20" s="180">
        <f>IF(OR(E20=0,B.Premiums_Bkdn_DATA!E58=0),0,E20-B.Premiums_Bkdn_DATA!E58)</f>
        <v>4930</v>
      </c>
      <c r="S20" s="180">
        <f>IF(OR(F20=0,B.Premiums_Bkdn_DATA!F58=0),0,F20-B.Premiums_Bkdn_DATA!F58)</f>
        <v>5267</v>
      </c>
      <c r="T20" s="180">
        <f>IF(OR(G20=0,B.Premiums_Bkdn_DATA!G58=0),0,G20-B.Premiums_Bkdn_DATA!G58)</f>
        <v>5794</v>
      </c>
      <c r="U20" s="180">
        <f>IF(OR(H20=0,B.Premiums_Bkdn_DATA!H58=0),0,H20-B.Premiums_Bkdn_DATA!H58)</f>
        <v>6331</v>
      </c>
      <c r="V20" s="180">
        <f>IF(OR(I20=0,B.Premiums_Bkdn_DATA!I58=0),0,I20-B.Premiums_Bkdn_DATA!I58)</f>
        <v>6859</v>
      </c>
      <c r="W20" s="180">
        <f>IF(OR(J20=0,B.Premiums_Bkdn_DATA!J58=0),0,J20-B.Premiums_Bkdn_DATA!J58)</f>
        <v>6651</v>
      </c>
      <c r="X20" s="180">
        <f>IF(OR(K20=0,B.Premiums_Bkdn_DATA!K58=0),0,K20-B.Premiums_Bkdn_DATA!K58)</f>
        <v>6529</v>
      </c>
      <c r="Y20" s="180">
        <f>IF(OR(L20=0,B.Premiums_Bkdn_DATA!L58=0),0,L20-B.Premiums_Bkdn_DATA!L58)</f>
        <v>6458</v>
      </c>
      <c r="Z20" s="180">
        <f>IF(OR(M20=0,B.Premiums_Bkdn_DATA!M58=0),0,M20-B.Premiums_Bkdn_DATA!M58)</f>
        <v>6339</v>
      </c>
      <c r="AA20" s="180">
        <f>IF(OR(N20=0,B.Premiums_Bkdn_DATA!N58=0),0,N20-B.Premiums_Bkdn_DATA!N58)</f>
        <v>6289</v>
      </c>
      <c r="AB20" s="190">
        <f>IF(OR(O20=0,B.Premiums_Bkdn_DATA!O58=0),0,O20-B.Premiums_Bkdn_DATA!O58)</f>
        <v>5645</v>
      </c>
    </row>
    <row r="21" spans="4:28" ht="15" x14ac:dyDescent="0.15">
      <c r="D21" s="5" t="s">
        <v>14</v>
      </c>
      <c r="E21" s="7">
        <v>355321</v>
      </c>
      <c r="F21" s="8">
        <v>384400</v>
      </c>
      <c r="G21" s="8">
        <v>409579</v>
      </c>
      <c r="H21" s="8">
        <v>421662</v>
      </c>
      <c r="I21" s="8">
        <v>424954</v>
      </c>
      <c r="J21" s="8">
        <v>419483</v>
      </c>
      <c r="K21" s="8">
        <v>401312</v>
      </c>
      <c r="L21" s="187">
        <v>377773</v>
      </c>
      <c r="M21" s="188">
        <v>369033</v>
      </c>
      <c r="N21" s="175">
        <v>377482</v>
      </c>
      <c r="O21" s="175">
        <v>396722</v>
      </c>
      <c r="Q21" s="5" t="s">
        <v>14</v>
      </c>
      <c r="R21" s="180">
        <f>IF(OR(E21=0,B.Premiums_Bkdn_DATA!E59=0),0,E21-B.Premiums_Bkdn_DATA!E59)</f>
        <v>353887</v>
      </c>
      <c r="S21" s="180">
        <f>IF(OR(F21=0,B.Premiums_Bkdn_DATA!F59=0),0,F21-B.Premiums_Bkdn_DATA!F59)</f>
        <v>382811</v>
      </c>
      <c r="T21" s="180">
        <f>IF(OR(G21=0,B.Premiums_Bkdn_DATA!G59=0),0,G21-B.Premiums_Bkdn_DATA!G59)</f>
        <v>407888</v>
      </c>
      <c r="U21" s="180">
        <f>IF(OR(H21=0,B.Premiums_Bkdn_DATA!H59=0),0,H21-B.Premiums_Bkdn_DATA!H59)</f>
        <v>419388</v>
      </c>
      <c r="V21" s="180">
        <f>IF(OR(I21=0,B.Premiums_Bkdn_DATA!I59=0),0,I21-B.Premiums_Bkdn_DATA!I59)</f>
        <v>422056</v>
      </c>
      <c r="W21" s="180">
        <f>IF(OR(J21=0,B.Premiums_Bkdn_DATA!J59=0),0,J21-B.Premiums_Bkdn_DATA!J59)</f>
        <v>414696</v>
      </c>
      <c r="X21" s="180">
        <f>IF(OR(K21=0,B.Premiums_Bkdn_DATA!K59=0),0,K21-B.Premiums_Bkdn_DATA!K59)</f>
        <v>393376</v>
      </c>
      <c r="Y21" s="180">
        <f>IF(OR(L21=0,B.Premiums_Bkdn_DATA!L59=0),0,L21-B.Premiums_Bkdn_DATA!L59)</f>
        <v>372617</v>
      </c>
      <c r="Z21" s="180">
        <f>IF(OR(M21=0,B.Premiums_Bkdn_DATA!M59=0),0,M21-B.Premiums_Bkdn_DATA!M59)</f>
        <v>362995</v>
      </c>
      <c r="AA21" s="180">
        <f>IF(OR(N21=0,B.Premiums_Bkdn_DATA!N59=0),0,N21-B.Premiums_Bkdn_DATA!N59)</f>
        <v>366231</v>
      </c>
      <c r="AB21" s="190">
        <f>IF(OR(O21=0,B.Premiums_Bkdn_DATA!O59=0),0,O21-B.Premiums_Bkdn_DATA!O59)</f>
        <v>385418</v>
      </c>
    </row>
    <row r="22" spans="4:28" ht="15" x14ac:dyDescent="0.15">
      <c r="D22" s="5" t="s">
        <v>15</v>
      </c>
      <c r="E22" s="7">
        <v>4068</v>
      </c>
      <c r="F22" s="8">
        <v>3841</v>
      </c>
      <c r="G22" s="8">
        <v>3823</v>
      </c>
      <c r="H22" s="8">
        <v>3610</v>
      </c>
      <c r="I22" s="8">
        <v>3334.4</v>
      </c>
      <c r="J22" s="8">
        <v>3124</v>
      </c>
      <c r="K22" s="187">
        <v>3036</v>
      </c>
      <c r="L22" s="187">
        <v>2893</v>
      </c>
      <c r="M22" s="188">
        <v>2743</v>
      </c>
      <c r="N22" s="175">
        <v>2574</v>
      </c>
      <c r="O22" s="175">
        <v>2656</v>
      </c>
      <c r="Q22" s="5" t="s">
        <v>15</v>
      </c>
      <c r="R22" s="180">
        <f>IF(OR(E22=0,B.Premiums_Bkdn_DATA!E60=0),0,E22-B.Premiums_Bkdn_DATA!E60)</f>
        <v>0</v>
      </c>
      <c r="S22" s="180">
        <f>IF(OR(F22=0,B.Premiums_Bkdn_DATA!F60=0),0,F22-B.Premiums_Bkdn_DATA!F60)</f>
        <v>0</v>
      </c>
      <c r="T22" s="180">
        <f>IF(OR(G22=0,B.Premiums_Bkdn_DATA!G60=0),0,G22-B.Premiums_Bkdn_DATA!G60)</f>
        <v>0</v>
      </c>
      <c r="U22" s="180">
        <f>IF(OR(H22=0,B.Premiums_Bkdn_DATA!H60=0),0,H22-B.Premiums_Bkdn_DATA!H60)</f>
        <v>0</v>
      </c>
      <c r="V22" s="180">
        <f>IF(OR(I22=0,B.Premiums_Bkdn_DATA!I60=0),0,I22-B.Premiums_Bkdn_DATA!I60)</f>
        <v>0</v>
      </c>
      <c r="W22" s="180">
        <f>IF(OR(J22=0,B.Premiums_Bkdn_DATA!J60=0),0,J22-B.Premiums_Bkdn_DATA!J60)</f>
        <v>0</v>
      </c>
      <c r="X22" s="180">
        <f>IF(OR(K22=0,B.Premiums_Bkdn_DATA!K60=0),0,K22-B.Premiums_Bkdn_DATA!K60)</f>
        <v>0</v>
      </c>
      <c r="Y22" s="180">
        <f>IF(OR(L22=0,B.Premiums_Bkdn_DATA!L60=0),0,L22-B.Premiums_Bkdn_DATA!L60)</f>
        <v>0</v>
      </c>
      <c r="Z22" s="180">
        <f>IF(OR(M22=0,B.Premiums_Bkdn_DATA!M60=0),0,M22-B.Premiums_Bkdn_DATA!M60)</f>
        <v>0</v>
      </c>
      <c r="AA22" s="180">
        <f>IF(OR(N22=0,B.Premiums_Bkdn_DATA!N60=0),0,N22-B.Premiums_Bkdn_DATA!N60)</f>
        <v>0</v>
      </c>
      <c r="AB22" s="190">
        <f>IF(OR(O22=0,B.Premiums_Bkdn_DATA!O60=0),0,O22-B.Premiums_Bkdn_DATA!O60)</f>
        <v>0</v>
      </c>
    </row>
    <row r="23" spans="4:28" ht="15" x14ac:dyDescent="0.15">
      <c r="D23" s="5" t="s">
        <v>16</v>
      </c>
      <c r="E23" s="7">
        <v>21881</v>
      </c>
      <c r="F23" s="8">
        <v>24320</v>
      </c>
      <c r="G23" s="8">
        <v>27943</v>
      </c>
      <c r="H23" s="8">
        <v>32298</v>
      </c>
      <c r="I23" s="8">
        <v>37079.565999999999</v>
      </c>
      <c r="J23" s="8">
        <v>38125</v>
      </c>
      <c r="K23" s="8">
        <v>39741</v>
      </c>
      <c r="L23" s="8">
        <v>41554.895000000004</v>
      </c>
      <c r="M23" s="9">
        <v>43979</v>
      </c>
      <c r="N23" s="175">
        <v>44300</v>
      </c>
      <c r="O23" s="175">
        <v>44300</v>
      </c>
      <c r="Q23" s="5" t="s">
        <v>16</v>
      </c>
      <c r="R23" s="180">
        <f>IF(OR(E23=0,B.Premiums_Bkdn_DATA!E61=0),0,E23-B.Premiums_Bkdn_DATA!E61)</f>
        <v>0</v>
      </c>
      <c r="S23" s="180">
        <f>IF(OR(F23=0,B.Premiums_Bkdn_DATA!F61=0),0,F23-B.Premiums_Bkdn_DATA!F61)</f>
        <v>0</v>
      </c>
      <c r="T23" s="180">
        <f>IF(OR(G23=0,B.Premiums_Bkdn_DATA!G61=0),0,G23-B.Premiums_Bkdn_DATA!G61)</f>
        <v>0</v>
      </c>
      <c r="U23" s="180">
        <f>IF(OR(H23=0,B.Premiums_Bkdn_DATA!H61=0),0,H23-B.Premiums_Bkdn_DATA!H61)</f>
        <v>0</v>
      </c>
      <c r="V23" s="180">
        <f>IF(OR(I23=0,B.Premiums_Bkdn_DATA!I61=0),0,I23-B.Premiums_Bkdn_DATA!I61)</f>
        <v>0</v>
      </c>
      <c r="W23" s="180">
        <f>IF(OR(J23=0,B.Premiums_Bkdn_DATA!J61=0),0,J23-B.Premiums_Bkdn_DATA!J61)</f>
        <v>0</v>
      </c>
      <c r="X23" s="180">
        <f>IF(OR(K23=0,B.Premiums_Bkdn_DATA!K61=0),0,K23-B.Premiums_Bkdn_DATA!K61)</f>
        <v>0</v>
      </c>
      <c r="Y23" s="180">
        <f>IF(OR(L23=0,B.Premiums_Bkdn_DATA!L61=0),0,L23-B.Premiums_Bkdn_DATA!L61)</f>
        <v>0</v>
      </c>
      <c r="Z23" s="180">
        <f>IF(OR(M23=0,B.Premiums_Bkdn_DATA!M61=0),0,M23-B.Premiums_Bkdn_DATA!M61)</f>
        <v>0</v>
      </c>
      <c r="AA23" s="180">
        <f>IF(OR(N23=0,B.Premiums_Bkdn_DATA!N61=0),0,N23-B.Premiums_Bkdn_DATA!N61)</f>
        <v>0</v>
      </c>
      <c r="AB23" s="190">
        <f>IF(OR(O23=0,B.Premiums_Bkdn_DATA!O61=0),0,O23-B.Premiums_Bkdn_DATA!O61)</f>
        <v>0</v>
      </c>
    </row>
    <row r="24" spans="4:28" ht="15" x14ac:dyDescent="0.15">
      <c r="D24" s="5" t="s">
        <v>17</v>
      </c>
      <c r="E24" s="7">
        <v>35187</v>
      </c>
      <c r="F24" s="8">
        <v>34752</v>
      </c>
      <c r="G24" s="8">
        <v>35476</v>
      </c>
      <c r="H24" s="8">
        <v>36095</v>
      </c>
      <c r="I24" s="8">
        <v>35731</v>
      </c>
      <c r="J24" s="8">
        <v>34907</v>
      </c>
      <c r="K24" s="8">
        <v>35251</v>
      </c>
      <c r="L24" s="8">
        <v>35942</v>
      </c>
      <c r="M24" s="9">
        <v>35014</v>
      </c>
      <c r="N24" s="175">
        <v>33314</v>
      </c>
      <c r="O24" s="175">
        <v>32425.132000000001</v>
      </c>
      <c r="Q24" s="5" t="s">
        <v>17</v>
      </c>
      <c r="R24" s="180">
        <f>IF(OR(E24=0,B.Premiums_Bkdn_DATA!E62=0),0,E24-B.Premiums_Bkdn_DATA!E62)</f>
        <v>33610</v>
      </c>
      <c r="S24" s="180">
        <f>IF(OR(F24=0,B.Premiums_Bkdn_DATA!F62=0),0,F24-B.Premiums_Bkdn_DATA!F62)</f>
        <v>33036</v>
      </c>
      <c r="T24" s="180">
        <f>IF(OR(G24=0,B.Premiums_Bkdn_DATA!G62=0),0,G24-B.Premiums_Bkdn_DATA!G62)</f>
        <v>33648</v>
      </c>
      <c r="U24" s="180">
        <f>IF(OR(H24=0,B.Premiums_Bkdn_DATA!H62=0),0,H24-B.Premiums_Bkdn_DATA!H62)</f>
        <v>34045</v>
      </c>
      <c r="V24" s="180">
        <f>IF(OR(I24=0,B.Premiums_Bkdn_DATA!I62=0),0,I24-B.Premiums_Bkdn_DATA!I62)</f>
        <v>33572</v>
      </c>
      <c r="W24" s="180">
        <f>IF(OR(J24=0,B.Premiums_Bkdn_DATA!J62=0),0,J24-B.Premiums_Bkdn_DATA!J62)</f>
        <v>32713</v>
      </c>
      <c r="X24" s="180">
        <f>IF(OR(K24=0,B.Premiums_Bkdn_DATA!K62=0),0,K24-B.Premiums_Bkdn_DATA!K62)</f>
        <v>33084</v>
      </c>
      <c r="Y24" s="180">
        <f>IF(OR(L24=0,B.Premiums_Bkdn_DATA!L62=0),0,L24-B.Premiums_Bkdn_DATA!L62)</f>
        <v>33770</v>
      </c>
      <c r="Z24" s="180">
        <f>IF(OR(M24=0,B.Premiums_Bkdn_DATA!M62=0),0,M24-B.Premiums_Bkdn_DATA!M62)</f>
        <v>32878</v>
      </c>
      <c r="AA24" s="180">
        <f>IF(OR(N24=0,B.Premiums_Bkdn_DATA!N62=0),0,N24-B.Premiums_Bkdn_DATA!N62)</f>
        <v>31244</v>
      </c>
      <c r="AB24" s="190">
        <f>IF(OR(O24=0,B.Premiums_Bkdn_DATA!O62=0),0,O24-B.Premiums_Bkdn_DATA!O62)</f>
        <v>30369.132000000001</v>
      </c>
    </row>
    <row r="25" spans="4:28" ht="15" x14ac:dyDescent="0.15">
      <c r="D25" s="5" t="s">
        <v>18</v>
      </c>
      <c r="E25" s="8">
        <v>180</v>
      </c>
      <c r="F25" s="8">
        <v>180</v>
      </c>
      <c r="G25" s="8">
        <v>220</v>
      </c>
      <c r="H25" s="8">
        <v>284.2</v>
      </c>
      <c r="I25" s="8">
        <v>372.7</v>
      </c>
      <c r="J25" s="8">
        <v>531</v>
      </c>
      <c r="K25" s="8">
        <v>562</v>
      </c>
      <c r="L25" s="8">
        <v>487.4</v>
      </c>
      <c r="M25" s="9">
        <v>842</v>
      </c>
      <c r="N25" s="175">
        <v>930</v>
      </c>
      <c r="O25" s="175">
        <v>929</v>
      </c>
      <c r="Q25" s="5" t="s">
        <v>18</v>
      </c>
      <c r="R25" s="180">
        <f>IF(OR(E25=0,B.Premiums_Bkdn_DATA!E63=0),0,E25-B.Premiums_Bkdn_DATA!E63)</f>
        <v>0</v>
      </c>
      <c r="S25" s="180">
        <f>IF(OR(F25=0,B.Premiums_Bkdn_DATA!F63=0),0,F25-B.Premiums_Bkdn_DATA!F63)</f>
        <v>0</v>
      </c>
      <c r="T25" s="180">
        <f>IF(OR(G25=0,B.Premiums_Bkdn_DATA!G63=0),0,G25-B.Premiums_Bkdn_DATA!G63)</f>
        <v>0</v>
      </c>
      <c r="U25" s="180">
        <f>IF(OR(H25=0,B.Premiums_Bkdn_DATA!H63=0),0,H25-B.Premiums_Bkdn_DATA!H63)</f>
        <v>0</v>
      </c>
      <c r="V25" s="180">
        <f>IF(OR(I25=0,B.Premiums_Bkdn_DATA!I63=0),0,I25-B.Premiums_Bkdn_DATA!I63)</f>
        <v>0</v>
      </c>
      <c r="W25" s="180">
        <f>IF(OR(J25=0,B.Premiums_Bkdn_DATA!J63=0),0,J25-B.Premiums_Bkdn_DATA!J63)</f>
        <v>0</v>
      </c>
      <c r="X25" s="180">
        <f>IF(OR(K25=0,B.Premiums_Bkdn_DATA!K63=0),0,K25-B.Premiums_Bkdn_DATA!K63)</f>
        <v>0</v>
      </c>
      <c r="Y25" s="180">
        <f>IF(OR(L25=0,B.Premiums_Bkdn_DATA!L63=0),0,L25-B.Premiums_Bkdn_DATA!L63)</f>
        <v>0</v>
      </c>
      <c r="Z25" s="180">
        <f>IF(OR(M25=0,B.Premiums_Bkdn_DATA!M63=0),0,M25-B.Premiums_Bkdn_DATA!M63)</f>
        <v>0</v>
      </c>
      <c r="AA25" s="180">
        <f>IF(OR(N25=0,B.Premiums_Bkdn_DATA!N63=0),0,N25-B.Premiums_Bkdn_DATA!N63)</f>
        <v>0</v>
      </c>
      <c r="AB25" s="190">
        <f>IF(OR(O25=0,B.Premiums_Bkdn_DATA!O63=0),0,O25-B.Premiums_Bkdn_DATA!O63)</f>
        <v>0</v>
      </c>
    </row>
    <row r="26" spans="4:28" ht="15" x14ac:dyDescent="0.15">
      <c r="D26" s="5" t="s">
        <v>19</v>
      </c>
      <c r="E26" s="7">
        <v>465</v>
      </c>
      <c r="F26" s="8">
        <v>523</v>
      </c>
      <c r="G26" s="8">
        <v>545</v>
      </c>
      <c r="H26" s="8">
        <v>584</v>
      </c>
      <c r="I26" s="8">
        <v>534</v>
      </c>
      <c r="J26" s="8">
        <v>537</v>
      </c>
      <c r="K26" s="8">
        <v>745</v>
      </c>
      <c r="L26" s="8">
        <v>752.6</v>
      </c>
      <c r="M26" s="9">
        <v>798.9</v>
      </c>
      <c r="N26" s="175">
        <v>825</v>
      </c>
      <c r="O26" s="175">
        <v>831</v>
      </c>
      <c r="Q26" s="5" t="s">
        <v>19</v>
      </c>
      <c r="R26" s="180">
        <f>IF(OR(E26=0,B.Premiums_Bkdn_DATA!E64=0),0,E26-B.Premiums_Bkdn_DATA!E64)</f>
        <v>444</v>
      </c>
      <c r="S26" s="180">
        <f>IF(OR(F26=0,B.Premiums_Bkdn_DATA!F64=0),0,F26-B.Premiums_Bkdn_DATA!F64)</f>
        <v>498</v>
      </c>
      <c r="T26" s="180">
        <f>IF(OR(G26=0,B.Premiums_Bkdn_DATA!G64=0),0,G26-B.Premiums_Bkdn_DATA!G64)</f>
        <v>517</v>
      </c>
      <c r="U26" s="180">
        <f>IF(OR(H26=0,B.Premiums_Bkdn_DATA!H64=0),0,H26-B.Premiums_Bkdn_DATA!H64)</f>
        <v>553</v>
      </c>
      <c r="V26" s="180">
        <f>IF(OR(I26=0,B.Premiums_Bkdn_DATA!I64=0),0,I26-B.Premiums_Bkdn_DATA!I64)</f>
        <v>494</v>
      </c>
      <c r="W26" s="180">
        <f>IF(OR(J26=0,B.Premiums_Bkdn_DATA!J64=0),0,J26-B.Premiums_Bkdn_DATA!J64)</f>
        <v>492</v>
      </c>
      <c r="X26" s="180">
        <f>IF(OR(K26=0,B.Premiums_Bkdn_DATA!K64=0),0,K26-B.Premiums_Bkdn_DATA!K64)</f>
        <v>696</v>
      </c>
      <c r="Y26" s="180">
        <f>IF(OR(L26=0,B.Premiums_Bkdn_DATA!L64=0),0,L26-B.Premiums_Bkdn_DATA!L64)</f>
        <v>713.6</v>
      </c>
      <c r="Z26" s="180">
        <f>IF(OR(M26=0,B.Premiums_Bkdn_DATA!M64=0),0,M26-B.Premiums_Bkdn_DATA!M64)</f>
        <v>744.9</v>
      </c>
      <c r="AA26" s="180">
        <f>IF(OR(N26=0,B.Premiums_Bkdn_DATA!N64=0),0,N26-B.Premiums_Bkdn_DATA!N64)</f>
        <v>769</v>
      </c>
      <c r="AB26" s="190">
        <f>IF(OR(O26=0,B.Premiums_Bkdn_DATA!O64=0),0,O26-B.Premiums_Bkdn_DATA!O64)</f>
        <v>768</v>
      </c>
    </row>
    <row r="27" spans="4:28" ht="15" x14ac:dyDescent="0.15">
      <c r="D27" s="5" t="s">
        <v>20</v>
      </c>
      <c r="E27" s="7">
        <v>122.01</v>
      </c>
      <c r="F27" s="8">
        <v>139.6</v>
      </c>
      <c r="G27" s="8">
        <v>180.78</v>
      </c>
      <c r="H27" s="8">
        <v>270.08999999999997</v>
      </c>
      <c r="I27" s="8">
        <v>303.69</v>
      </c>
      <c r="J27" s="8">
        <v>195.47</v>
      </c>
      <c r="K27" s="8">
        <v>157.43</v>
      </c>
      <c r="L27" s="8">
        <v>202.14</v>
      </c>
      <c r="M27" s="9">
        <v>224.49</v>
      </c>
      <c r="N27" s="175">
        <v>312</v>
      </c>
      <c r="O27" s="175">
        <v>327.05</v>
      </c>
      <c r="Q27" s="5" t="s">
        <v>20</v>
      </c>
      <c r="R27" s="180">
        <f>IF(OR(E27=0,B.Premiums_Bkdn_DATA!E65=0),0,E27-B.Premiums_Bkdn_DATA!E65)</f>
        <v>106.27000000000001</v>
      </c>
      <c r="S27" s="180">
        <f>IF(OR(F27=0,B.Premiums_Bkdn_DATA!F65=0),0,F27-B.Premiums_Bkdn_DATA!F65)</f>
        <v>120.49</v>
      </c>
      <c r="T27" s="180">
        <f>IF(OR(G27=0,B.Premiums_Bkdn_DATA!G65=0),0,G27-B.Premiums_Bkdn_DATA!G65)</f>
        <v>156.31</v>
      </c>
      <c r="U27" s="180">
        <f>IF(OR(H27=0,B.Premiums_Bkdn_DATA!H65=0),0,H27-B.Premiums_Bkdn_DATA!H65)</f>
        <v>237.65999999999997</v>
      </c>
      <c r="V27" s="180">
        <f>IF(OR(I27=0,B.Premiums_Bkdn_DATA!I65=0),0,I27-B.Premiums_Bkdn_DATA!I65)</f>
        <v>263.60000000000002</v>
      </c>
      <c r="W27" s="180">
        <f>IF(OR(J27=0,B.Premiums_Bkdn_DATA!J65=0),0,J27-B.Premiums_Bkdn_DATA!J65)</f>
        <v>164.1</v>
      </c>
      <c r="X27" s="180">
        <f>IF(OR(K27=0,B.Premiums_Bkdn_DATA!K65=0),0,K27-B.Premiums_Bkdn_DATA!K65)</f>
        <v>139.23000000000002</v>
      </c>
      <c r="Y27" s="180">
        <f>IF(OR(L27=0,B.Premiums_Bkdn_DATA!L65=0),0,L27-B.Premiums_Bkdn_DATA!L65)</f>
        <v>185.95999999999998</v>
      </c>
      <c r="Z27" s="180">
        <f>IF(OR(M27=0,B.Premiums_Bkdn_DATA!M65=0),0,M27-B.Premiums_Bkdn_DATA!M65)</f>
        <v>203.92000000000002</v>
      </c>
      <c r="AA27" s="180">
        <f>IF(OR(N27=0,B.Premiums_Bkdn_DATA!N65=0),0,N27-B.Premiums_Bkdn_DATA!N65)</f>
        <v>282.89999999999998</v>
      </c>
      <c r="AB27" s="190">
        <f>IF(OR(O27=0,B.Premiums_Bkdn_DATA!O65=0),0,O27-B.Premiums_Bkdn_DATA!O65)</f>
        <v>294.90000000000003</v>
      </c>
    </row>
    <row r="28" spans="4:28" ht="15" x14ac:dyDescent="0.15">
      <c r="D28" s="5" t="s">
        <v>21</v>
      </c>
      <c r="E28" s="8">
        <v>77.916257456783455</v>
      </c>
      <c r="F28" s="8">
        <v>81.458128728391728</v>
      </c>
      <c r="G28" s="8">
        <v>85</v>
      </c>
      <c r="H28" s="8">
        <v>88</v>
      </c>
      <c r="I28" s="8">
        <v>98.9</v>
      </c>
      <c r="J28" s="8">
        <v>101</v>
      </c>
      <c r="K28" s="8">
        <v>103</v>
      </c>
      <c r="L28" s="8">
        <v>100.9</v>
      </c>
      <c r="M28" s="9">
        <v>98.2</v>
      </c>
      <c r="N28" s="175">
        <v>107.7</v>
      </c>
      <c r="O28" s="175">
        <v>116.7</v>
      </c>
      <c r="Q28" s="5" t="s">
        <v>21</v>
      </c>
      <c r="R28" s="180">
        <f>IF(OR(E28=0,B.Premiums_Bkdn_DATA!E66=0),0,E28-B.Premiums_Bkdn_DATA!E66)</f>
        <v>62.566257456783454</v>
      </c>
      <c r="S28" s="180">
        <f>IF(OR(F28=0,B.Premiums_Bkdn_DATA!F66=0),0,F28-B.Premiums_Bkdn_DATA!F66)</f>
        <v>65.24812872839172</v>
      </c>
      <c r="T28" s="180">
        <f>IF(OR(G28=0,B.Premiums_Bkdn_DATA!G66=0),0,G28-B.Premiums_Bkdn_DATA!G66)</f>
        <v>81</v>
      </c>
      <c r="U28" s="180">
        <f>IF(OR(H28=0,B.Premiums_Bkdn_DATA!H66=0),0,H28-B.Premiums_Bkdn_DATA!H66)</f>
        <v>83</v>
      </c>
      <c r="V28" s="180">
        <f>IF(OR(I28=0,B.Premiums_Bkdn_DATA!I66=0),0,I28-B.Premiums_Bkdn_DATA!I66)</f>
        <v>92.9</v>
      </c>
      <c r="W28" s="180">
        <f>IF(OR(J28=0,B.Premiums_Bkdn_DATA!J66=0),0,J28-B.Premiums_Bkdn_DATA!J66)</f>
        <v>95</v>
      </c>
      <c r="X28" s="180">
        <f>IF(OR(K28=0,B.Premiums_Bkdn_DATA!K66=0),0,K28-B.Premiums_Bkdn_DATA!K66)</f>
        <v>95</v>
      </c>
      <c r="Y28" s="180">
        <f>IF(OR(L28=0,B.Premiums_Bkdn_DATA!L66=0),0,L28-B.Premiums_Bkdn_DATA!L66)</f>
        <v>93.9</v>
      </c>
      <c r="Z28" s="180">
        <f>IF(OR(M28=0,B.Premiums_Bkdn_DATA!M66=0),0,M28-B.Premiums_Bkdn_DATA!M66)</f>
        <v>92.100000000000009</v>
      </c>
      <c r="AA28" s="180">
        <f>IF(OR(N28=0,B.Premiums_Bkdn_DATA!N66=0),0,N28-B.Premiums_Bkdn_DATA!N66)</f>
        <v>99.7</v>
      </c>
      <c r="AB28" s="190">
        <f>IF(OR(O28=0,B.Premiums_Bkdn_DATA!O66=0),0,O28-B.Premiums_Bkdn_DATA!O66)</f>
        <v>107.7</v>
      </c>
    </row>
    <row r="29" spans="4:28" ht="15" x14ac:dyDescent="0.15">
      <c r="D29" s="5" t="s">
        <v>22</v>
      </c>
      <c r="E29" s="177">
        <v>23574</v>
      </c>
      <c r="F29" s="176">
        <v>23695</v>
      </c>
      <c r="G29" s="176">
        <v>47878</v>
      </c>
      <c r="H29" s="176">
        <v>48516</v>
      </c>
      <c r="I29" s="176">
        <v>52067</v>
      </c>
      <c r="J29" s="176">
        <v>53282</v>
      </c>
      <c r="K29" s="176">
        <v>56292</v>
      </c>
      <c r="L29" s="176">
        <v>56841</v>
      </c>
      <c r="M29" s="185">
        <v>56161</v>
      </c>
      <c r="N29" s="175">
        <v>57186</v>
      </c>
      <c r="O29" s="175">
        <v>56301</v>
      </c>
      <c r="Q29" s="5" t="s">
        <v>22</v>
      </c>
      <c r="R29" s="180">
        <f>IF(OR(E29=0,B.Premiums_Bkdn_DATA!E67=0),0,E29-B.Premiums_Bkdn_DATA!E67)</f>
        <v>15907</v>
      </c>
      <c r="S29" s="180">
        <f>IF(OR(F29=0,B.Premiums_Bkdn_DATA!F67=0),0,F29-B.Premiums_Bkdn_DATA!F67)</f>
        <v>15945</v>
      </c>
      <c r="T29" s="180">
        <f>IF(OR(G29=0,B.Premiums_Bkdn_DATA!G67=0),0,G29-B.Premiums_Bkdn_DATA!G67)</f>
        <v>16415</v>
      </c>
      <c r="U29" s="180">
        <f>IF(OR(H29=0,B.Premiums_Bkdn_DATA!H67=0),0,H29-B.Premiums_Bkdn_DATA!H67)</f>
        <v>16552</v>
      </c>
      <c r="V29" s="180">
        <f>IF(OR(I29=0,B.Premiums_Bkdn_DATA!I67=0),0,I29-B.Premiums_Bkdn_DATA!I67)</f>
        <v>17205</v>
      </c>
      <c r="W29" s="180">
        <f>IF(OR(J29=0,B.Premiums_Bkdn_DATA!J67=0),0,J29-B.Premiums_Bkdn_DATA!J67)</f>
        <v>16751</v>
      </c>
      <c r="X29" s="180">
        <f>IF(OR(K29=0,B.Premiums_Bkdn_DATA!K67=0),0,K29-B.Premiums_Bkdn_DATA!K67)</f>
        <v>16905</v>
      </c>
      <c r="Y29" s="180">
        <f>IF(OR(L29=0,B.Premiums_Bkdn_DATA!L67=0),0,L29-B.Premiums_Bkdn_DATA!L67)</f>
        <v>16375.775000000001</v>
      </c>
      <c r="Z29" s="180">
        <f>IF(OR(M29=0,B.Premiums_Bkdn_DATA!M67=0),0,M29-B.Premiums_Bkdn_DATA!M67)</f>
        <v>16237</v>
      </c>
      <c r="AA29" s="180">
        <f>IF(OR(N29=0,B.Premiums_Bkdn_DATA!N67=0),0,N29-B.Premiums_Bkdn_DATA!N67)</f>
        <v>15807.868000000002</v>
      </c>
      <c r="AB29" s="190">
        <f>IF(OR(O29=0,B.Premiums_Bkdn_DATA!O67=0),0,O29-B.Premiums_Bkdn_DATA!O67)</f>
        <v>14807.370999999999</v>
      </c>
    </row>
    <row r="30" spans="4:28" ht="15" x14ac:dyDescent="0.15">
      <c r="D30" s="5" t="s">
        <v>23</v>
      </c>
      <c r="E30" s="7">
        <v>34294</v>
      </c>
      <c r="F30" s="8">
        <v>35298</v>
      </c>
      <c r="G30" s="8">
        <v>36232</v>
      </c>
      <c r="H30" s="8">
        <v>36827</v>
      </c>
      <c r="I30" s="8">
        <v>38964.197999999997</v>
      </c>
      <c r="J30" s="8">
        <v>41076.873999999996</v>
      </c>
      <c r="K30" s="8">
        <v>43242.546000000002</v>
      </c>
      <c r="L30" s="8">
        <v>46539.631999999998</v>
      </c>
      <c r="M30" s="9">
        <v>48993.145000000004</v>
      </c>
      <c r="N30" s="175">
        <v>52658.807000000001</v>
      </c>
      <c r="O30" s="175">
        <v>55250.330999999998</v>
      </c>
      <c r="Q30" s="5" t="s">
        <v>23</v>
      </c>
      <c r="R30" s="180">
        <f>IF(OR(E30=0,B.Premiums_Bkdn_DATA!E68=0),0,E30-B.Premiums_Bkdn_DATA!E68)</f>
        <v>30922</v>
      </c>
      <c r="S30" s="180">
        <f>IF(OR(F30=0,B.Premiums_Bkdn_DATA!F68=0),0,F30-B.Premiums_Bkdn_DATA!F68)</f>
        <v>31415</v>
      </c>
      <c r="T30" s="180">
        <f>IF(OR(G30=0,B.Premiums_Bkdn_DATA!G68=0),0,G30-B.Premiums_Bkdn_DATA!G68)</f>
        <v>32295</v>
      </c>
      <c r="U30" s="180">
        <f>IF(OR(H30=0,B.Premiums_Bkdn_DATA!H68=0),0,H30-B.Premiums_Bkdn_DATA!H68)</f>
        <v>32848</v>
      </c>
      <c r="V30" s="180">
        <f>IF(OR(I30=0,B.Premiums_Bkdn_DATA!I68=0),0,I30-B.Premiums_Bkdn_DATA!I68)</f>
        <v>34591.197999999997</v>
      </c>
      <c r="W30" s="180">
        <f>IF(OR(J30=0,B.Premiums_Bkdn_DATA!J68=0),0,J30-B.Premiums_Bkdn_DATA!J68)</f>
        <v>36611.873999999996</v>
      </c>
      <c r="X30" s="180">
        <f>IF(OR(K30=0,B.Premiums_Bkdn_DATA!K68=0),0,K30-B.Premiums_Bkdn_DATA!K68)</f>
        <v>38531.546000000002</v>
      </c>
      <c r="Y30" s="180">
        <f>IF(OR(L30=0,B.Premiums_Bkdn_DATA!L68=0),0,L30-B.Premiums_Bkdn_DATA!L68)</f>
        <v>41635.631999999998</v>
      </c>
      <c r="Z30" s="180">
        <f>IF(OR(M30=0,B.Premiums_Bkdn_DATA!M68=0),0,M30-B.Premiums_Bkdn_DATA!M68)</f>
        <v>43731.145000000004</v>
      </c>
      <c r="AA30" s="180">
        <f>IF(OR(N30=0,B.Premiums_Bkdn_DATA!N68=0),0,N30-B.Premiums_Bkdn_DATA!N68)</f>
        <v>47006.807000000001</v>
      </c>
      <c r="AB30" s="190">
        <f>IF(OR(O30=0,B.Premiums_Bkdn_DATA!O68=0),0,O30-B.Premiums_Bkdn_DATA!O68)</f>
        <v>49240.044999999998</v>
      </c>
    </row>
    <row r="31" spans="4:28" ht="15" x14ac:dyDescent="0.15">
      <c r="D31" s="5" t="s">
        <v>24</v>
      </c>
      <c r="E31" s="177">
        <v>14998</v>
      </c>
      <c r="F31" s="176">
        <v>15721</v>
      </c>
      <c r="G31" s="176">
        <v>16413</v>
      </c>
      <c r="H31" s="176">
        <v>18303</v>
      </c>
      <c r="I31" s="176">
        <v>20105</v>
      </c>
      <c r="J31" s="176">
        <v>21059</v>
      </c>
      <c r="K31" s="176">
        <v>22739</v>
      </c>
      <c r="L31" s="176">
        <v>24812</v>
      </c>
      <c r="M31" s="185">
        <v>25650</v>
      </c>
      <c r="N31" s="175">
        <v>25929</v>
      </c>
      <c r="O31" s="175">
        <v>25704</v>
      </c>
      <c r="Q31" s="5" t="s">
        <v>24</v>
      </c>
      <c r="R31" s="180">
        <f>IF(OR(E31=0,B.Premiums_Bkdn_DATA!E69=0),0,E31-B.Premiums_Bkdn_DATA!E69)</f>
        <v>14852</v>
      </c>
      <c r="S31" s="180">
        <f>IF(OR(F31=0,B.Premiums_Bkdn_DATA!F69=0),0,F31-B.Premiums_Bkdn_DATA!F69)</f>
        <v>15566</v>
      </c>
      <c r="T31" s="180">
        <f>IF(OR(G31=0,B.Premiums_Bkdn_DATA!G69=0),0,G31-B.Premiums_Bkdn_DATA!G69)</f>
        <v>16245</v>
      </c>
      <c r="U31" s="180">
        <f>IF(OR(H31=0,B.Premiums_Bkdn_DATA!H69=0),0,H31-B.Premiums_Bkdn_DATA!H69)</f>
        <v>18104</v>
      </c>
      <c r="V31" s="180">
        <f>IF(OR(I31=0,B.Premiums_Bkdn_DATA!I69=0),0,I31-B.Premiums_Bkdn_DATA!I69)</f>
        <v>19809</v>
      </c>
      <c r="W31" s="180">
        <f>IF(OR(J31=0,B.Premiums_Bkdn_DATA!J69=0),0,J31-B.Premiums_Bkdn_DATA!J69)</f>
        <v>20783</v>
      </c>
      <c r="X31" s="180">
        <f>IF(OR(K31=0,B.Premiums_Bkdn_DATA!K69=0),0,K31-B.Premiums_Bkdn_DATA!K69)</f>
        <v>22395</v>
      </c>
      <c r="Y31" s="180">
        <f>IF(OR(L31=0,B.Premiums_Bkdn_DATA!L69=0),0,L31-B.Premiums_Bkdn_DATA!L69)</f>
        <v>24376</v>
      </c>
      <c r="Z31" s="180">
        <f>IF(OR(M31=0,B.Premiums_Bkdn_DATA!M69=0),0,M31-B.Premiums_Bkdn_DATA!M69)</f>
        <v>25137</v>
      </c>
      <c r="AA31" s="180">
        <f>IF(OR(N31=0,B.Premiums_Bkdn_DATA!N69=0),0,N31-B.Premiums_Bkdn_DATA!N69)</f>
        <v>25317</v>
      </c>
      <c r="AB31" s="190">
        <f>IF(OR(O31=0,B.Premiums_Bkdn_DATA!O69=0),0,O31-B.Premiums_Bkdn_DATA!O69)</f>
        <v>25048</v>
      </c>
    </row>
    <row r="32" spans="4:28" ht="15" x14ac:dyDescent="0.15">
      <c r="D32" s="5" t="s">
        <v>25</v>
      </c>
      <c r="E32" s="177">
        <v>4028.27691172</v>
      </c>
      <c r="F32" s="176">
        <v>4081.0133013229997</v>
      </c>
      <c r="G32" s="176">
        <v>4098.0796359799997</v>
      </c>
      <c r="H32" s="8">
        <v>3933.1397208999906</v>
      </c>
      <c r="I32" s="8">
        <v>3852.5653572200008</v>
      </c>
      <c r="J32" s="8">
        <v>3652.7395896881089</v>
      </c>
      <c r="K32" s="8">
        <v>3700.8724358283098</v>
      </c>
      <c r="L32" s="8">
        <v>3680.3501141790885</v>
      </c>
      <c r="M32" s="9">
        <v>3535.9814554407699</v>
      </c>
      <c r="N32" s="175">
        <v>3415.5928973900004</v>
      </c>
      <c r="O32" s="175">
        <v>3414.2484342899993</v>
      </c>
      <c r="Q32" s="5" t="s">
        <v>25</v>
      </c>
      <c r="R32" s="180">
        <f>IF(OR(E32=0,B.Premiums_Bkdn_DATA!E70=0),0,E32-B.Premiums_Bkdn_DATA!E70)</f>
        <v>3682.6084113660609</v>
      </c>
      <c r="S32" s="180">
        <f>IF(OR(F32=0,B.Premiums_Bkdn_DATA!F70=0),0,F32-B.Premiums_Bkdn_DATA!F70)</f>
        <v>3708.5788653129998</v>
      </c>
      <c r="T32" s="180">
        <f>IF(OR(G32=0,B.Premiums_Bkdn_DATA!G70=0),0,G32-B.Premiums_Bkdn_DATA!G70)</f>
        <v>3689.6475588399999</v>
      </c>
      <c r="U32" s="180">
        <f>IF(OR(H32=0,B.Premiums_Bkdn_DATA!H70=0),0,H32-B.Premiums_Bkdn_DATA!H70)</f>
        <v>3493.9946194199906</v>
      </c>
      <c r="V32" s="180">
        <f>IF(OR(I32=0,B.Premiums_Bkdn_DATA!I70=0),0,I32-B.Premiums_Bkdn_DATA!I70)</f>
        <v>3380.9082308700008</v>
      </c>
      <c r="W32" s="180">
        <f>IF(OR(J32=0,B.Premiums_Bkdn_DATA!J70=0),0,J32-B.Premiums_Bkdn_DATA!J70)</f>
        <v>3164.9389884381089</v>
      </c>
      <c r="X32" s="180">
        <f>IF(OR(K32=0,B.Premiums_Bkdn_DATA!K70=0),0,K32-B.Premiums_Bkdn_DATA!K70)</f>
        <v>3181.3796886483096</v>
      </c>
      <c r="Y32" s="180">
        <f>IF(OR(L32=0,B.Premiums_Bkdn_DATA!L70=0),0,L32-B.Premiums_Bkdn_DATA!L70)</f>
        <v>3151.3115656290884</v>
      </c>
      <c r="Z32" s="180">
        <f>IF(OR(M32=0,B.Premiums_Bkdn_DATA!M70=0),0,M32-B.Premiums_Bkdn_DATA!M70)</f>
        <v>2994.2807673407701</v>
      </c>
      <c r="AA32" s="180">
        <f>IF(OR(N32=0,B.Premiums_Bkdn_DATA!N70=0),0,N32-B.Premiums_Bkdn_DATA!N70)</f>
        <v>2857.7045988100003</v>
      </c>
      <c r="AB32" s="190">
        <f>IF(OR(O32=0,B.Premiums_Bkdn_DATA!O70=0),0,O32-B.Premiums_Bkdn_DATA!O70)</f>
        <v>2839.9000792599991</v>
      </c>
    </row>
    <row r="33" spans="4:28" ht="15" x14ac:dyDescent="0.15">
      <c r="D33" s="5" t="s">
        <v>26</v>
      </c>
      <c r="E33" s="177">
        <v>1933.8703238034777</v>
      </c>
      <c r="F33" s="176">
        <v>2373.2715569793286</v>
      </c>
      <c r="G33" s="176">
        <v>3609.2199999999993</v>
      </c>
      <c r="H33" s="176">
        <v>5232.3499999999995</v>
      </c>
      <c r="I33" s="176">
        <v>7118</v>
      </c>
      <c r="J33" s="176">
        <v>6680.24</v>
      </c>
      <c r="K33" s="176">
        <v>6639.6399999999994</v>
      </c>
      <c r="L33" s="176">
        <v>6083.9</v>
      </c>
      <c r="M33" s="185">
        <v>5720.02</v>
      </c>
      <c r="N33" s="175">
        <v>6490</v>
      </c>
      <c r="O33" s="175">
        <v>6448</v>
      </c>
      <c r="Q33" s="5" t="s">
        <v>26</v>
      </c>
      <c r="R33" s="180">
        <f>IF(OR(E33=0,B.Premiums_Bkdn_DATA!E71=0),0,E33-B.Premiums_Bkdn_DATA!E71)</f>
        <v>1922.4962917370808</v>
      </c>
      <c r="S33" s="180">
        <f>IF(OR(F33=0,B.Premiums_Bkdn_DATA!F71=0),0,F33-B.Premiums_Bkdn_DATA!F71)</f>
        <v>2360.2747183093284</v>
      </c>
      <c r="T33" s="180">
        <f>IF(OR(G33=0,B.Premiums_Bkdn_DATA!G71=0),0,G33-B.Premiums_Bkdn_DATA!G71)</f>
        <v>3578.2499999999995</v>
      </c>
      <c r="U33" s="180">
        <f>IF(OR(H33=0,B.Premiums_Bkdn_DATA!H71=0),0,H33-B.Premiums_Bkdn_DATA!H71)</f>
        <v>5204.3399999999992</v>
      </c>
      <c r="V33" s="180">
        <f>IF(OR(I33=0,B.Premiums_Bkdn_DATA!I71=0),0,I33-B.Premiums_Bkdn_DATA!I71)</f>
        <v>7090</v>
      </c>
      <c r="W33" s="180">
        <f>IF(OR(J33=0,B.Premiums_Bkdn_DATA!J71=0),0,J33-B.Premiums_Bkdn_DATA!J71)</f>
        <v>6656.24</v>
      </c>
      <c r="X33" s="180">
        <f>IF(OR(K33=0,B.Premiums_Bkdn_DATA!K71=0),0,K33-B.Premiums_Bkdn_DATA!K71)</f>
        <v>6618.4199999999992</v>
      </c>
      <c r="Y33" s="180">
        <f>IF(OR(L33=0,B.Premiums_Bkdn_DATA!L71=0),0,L33-B.Premiums_Bkdn_DATA!L71)</f>
        <v>6055.9</v>
      </c>
      <c r="Z33" s="180">
        <f>IF(OR(M33=0,B.Premiums_Bkdn_DATA!M71=0),0,M33-B.Premiums_Bkdn_DATA!M71)</f>
        <v>5678.02</v>
      </c>
      <c r="AA33" s="180">
        <f>IF(OR(N33=0,B.Premiums_Bkdn_DATA!N71=0),0,N33-B.Premiums_Bkdn_DATA!N71)</f>
        <v>6439.5</v>
      </c>
      <c r="AB33" s="190">
        <f>IF(OR(O33=0,B.Premiums_Bkdn_DATA!O71=0),0,O33-B.Premiums_Bkdn_DATA!O71)</f>
        <v>6410.3</v>
      </c>
    </row>
    <row r="34" spans="4:28" ht="15" x14ac:dyDescent="0.15">
      <c r="D34" s="5" t="s">
        <v>27</v>
      </c>
      <c r="E34" s="7">
        <v>61880</v>
      </c>
      <c r="F34" s="8">
        <v>68000</v>
      </c>
      <c r="G34" s="8">
        <v>70583</v>
      </c>
      <c r="H34" s="8">
        <v>68251</v>
      </c>
      <c r="I34" s="8">
        <v>70066</v>
      </c>
      <c r="J34" s="8">
        <v>56066</v>
      </c>
      <c r="K34" s="8">
        <v>59414</v>
      </c>
      <c r="L34" s="8">
        <v>58336</v>
      </c>
      <c r="M34" s="9">
        <v>42357</v>
      </c>
      <c r="N34" s="175">
        <v>51073</v>
      </c>
      <c r="O34" s="175">
        <v>58514</v>
      </c>
      <c r="Q34" s="5" t="s">
        <v>27</v>
      </c>
      <c r="R34" s="180">
        <f>IF(OR(E34=0,B.Premiums_Bkdn_DATA!E72=0),0,E34-B.Premiums_Bkdn_DATA!E72)</f>
        <v>48617</v>
      </c>
      <c r="S34" s="180">
        <f>IF(OR(F34=0,B.Premiums_Bkdn_DATA!F72=0),0,F34-B.Premiums_Bkdn_DATA!F72)</f>
        <v>54056</v>
      </c>
      <c r="T34" s="180">
        <f>IF(OR(G34=0,B.Premiums_Bkdn_DATA!G72=0),0,G34-B.Premiums_Bkdn_DATA!G72)</f>
        <v>55660</v>
      </c>
      <c r="U34" s="180">
        <f>IF(OR(H34=0,B.Premiums_Bkdn_DATA!H72=0),0,H34-B.Premiums_Bkdn_DATA!H72)</f>
        <v>52679</v>
      </c>
      <c r="V34" s="180">
        <f>IF(OR(I34=0,B.Premiums_Bkdn_DATA!I72=0),0,I34-B.Premiums_Bkdn_DATA!I72)</f>
        <v>52971</v>
      </c>
      <c r="W34" s="180">
        <f>IF(OR(J34=0,B.Premiums_Bkdn_DATA!J72=0),0,J34-B.Premiums_Bkdn_DATA!J72)</f>
        <v>49889</v>
      </c>
      <c r="X34" s="180">
        <f>IF(OR(K34=0,B.Premiums_Bkdn_DATA!K72=0),0,K34-B.Premiums_Bkdn_DATA!K72)</f>
        <v>53263</v>
      </c>
      <c r="Y34" s="180">
        <f>IF(OR(L34=0,B.Premiums_Bkdn_DATA!L72=0),0,L34-B.Premiums_Bkdn_DATA!L72)</f>
        <v>52128</v>
      </c>
      <c r="Z34" s="180">
        <f>IF(OR(M34=0,B.Premiums_Bkdn_DATA!M72=0),0,M34-B.Premiums_Bkdn_DATA!M72)</f>
        <v>52750</v>
      </c>
      <c r="AA34" s="180">
        <f>IF(OR(N34=0,B.Premiums_Bkdn_DATA!N72=0),0,N34-B.Premiums_Bkdn_DATA!N72)</f>
        <v>54895</v>
      </c>
      <c r="AB34" s="190">
        <f>IF(OR(O34=0,B.Premiums_Bkdn_DATA!O72=0),0,O34-B.Premiums_Bkdn_DATA!O72)</f>
        <v>57491</v>
      </c>
    </row>
    <row r="35" spans="4:28" ht="15" x14ac:dyDescent="0.15">
      <c r="D35" s="5" t="s">
        <v>28</v>
      </c>
      <c r="E35" s="177">
        <v>245795</v>
      </c>
      <c r="F35" s="176">
        <v>259220</v>
      </c>
      <c r="G35" s="176">
        <v>283889</v>
      </c>
      <c r="H35" s="176">
        <v>1285</v>
      </c>
      <c r="I35" s="176">
        <v>1377</v>
      </c>
      <c r="J35" s="176">
        <v>1440</v>
      </c>
      <c r="K35" s="176">
        <v>1438</v>
      </c>
      <c r="L35" s="176">
        <v>1443</v>
      </c>
      <c r="M35" s="185">
        <v>1440</v>
      </c>
      <c r="N35" s="175">
        <v>1402.4799149999999</v>
      </c>
      <c r="O35" s="175">
        <v>1379.326243</v>
      </c>
      <c r="Q35" s="5" t="s">
        <v>28</v>
      </c>
      <c r="R35" s="180">
        <f>IF(OR(E35=0,B.Premiums_Bkdn_DATA!E73=0),0,E35-B.Premiums_Bkdn_DATA!E73)</f>
        <v>176763</v>
      </c>
      <c r="S35" s="180">
        <f>IF(OR(F35=0,B.Premiums_Bkdn_DATA!F73=0),0,F35-B.Premiums_Bkdn_DATA!F73)</f>
        <v>190597</v>
      </c>
      <c r="T35" s="180">
        <f>IF(OR(G35=0,B.Premiums_Bkdn_DATA!G73=0),0,G35-B.Premiums_Bkdn_DATA!G73)</f>
        <v>203146</v>
      </c>
      <c r="U35" s="180">
        <f>IF(OR(H35=0,B.Premiums_Bkdn_DATA!H73=0),0,H35-B.Premiums_Bkdn_DATA!H73)</f>
        <v>917</v>
      </c>
      <c r="V35" s="180">
        <f>IF(OR(I35=0,B.Premiums_Bkdn_DATA!I73=0),0,I35-B.Premiums_Bkdn_DATA!I73)</f>
        <v>987</v>
      </c>
      <c r="W35" s="180">
        <f>IF(OR(J35=0,B.Premiums_Bkdn_DATA!J73=0),0,J35-B.Premiums_Bkdn_DATA!J73)</f>
        <v>1025</v>
      </c>
      <c r="X35" s="180">
        <f>IF(OR(K35=0,B.Premiums_Bkdn_DATA!K73=0),0,K35-B.Premiums_Bkdn_DATA!K73)</f>
        <v>1028</v>
      </c>
      <c r="Y35" s="180">
        <f>IF(OR(L35=0,B.Premiums_Bkdn_DATA!L73=0),0,L35-B.Premiums_Bkdn_DATA!L73)</f>
        <v>1014</v>
      </c>
      <c r="Z35" s="180">
        <f>IF(OR(M35=0,B.Premiums_Bkdn_DATA!M73=0),0,M35-B.Premiums_Bkdn_DATA!M73)</f>
        <v>972</v>
      </c>
      <c r="AA35" s="180">
        <f>IF(OR(N35=0,B.Premiums_Bkdn_DATA!N73=0),0,N35-B.Premiums_Bkdn_DATA!N73)</f>
        <v>920.52944099999991</v>
      </c>
      <c r="AB35" s="190">
        <f>IF(OR(O35=0,B.Premiums_Bkdn_DATA!O73=0),0,O35-B.Premiums_Bkdn_DATA!O73)</f>
        <v>907.64773100000002</v>
      </c>
    </row>
    <row r="36" spans="4:28" ht="15" x14ac:dyDescent="0.15">
      <c r="D36" s="5" t="s">
        <v>43</v>
      </c>
      <c r="E36" s="7">
        <v>28523</v>
      </c>
      <c r="F36" s="8">
        <v>28488</v>
      </c>
      <c r="G36" s="8">
        <v>28252</v>
      </c>
      <c r="H36" s="8">
        <v>29064</v>
      </c>
      <c r="I36" s="8">
        <v>30178</v>
      </c>
      <c r="J36" s="8">
        <v>965</v>
      </c>
      <c r="K36" s="8">
        <v>868</v>
      </c>
      <c r="L36" s="8">
        <v>870</v>
      </c>
      <c r="M36" s="9">
        <v>863</v>
      </c>
      <c r="N36" s="175">
        <v>937</v>
      </c>
      <c r="O36" s="175">
        <v>965</v>
      </c>
      <c r="Q36" s="5" t="s">
        <v>43</v>
      </c>
      <c r="R36" s="180">
        <f>IF(OR(E36=0,B.Premiums_Bkdn_DATA!E74=0),0,E36-B.Premiums_Bkdn_DATA!E74)</f>
        <v>0</v>
      </c>
      <c r="S36" s="180">
        <f>IF(OR(F36=0,B.Premiums_Bkdn_DATA!F74=0),0,F36-B.Premiums_Bkdn_DATA!F74)</f>
        <v>0</v>
      </c>
      <c r="T36" s="180">
        <f>IF(OR(G36=0,B.Premiums_Bkdn_DATA!G74=0),0,G36-B.Premiums_Bkdn_DATA!G74)</f>
        <v>0</v>
      </c>
      <c r="U36" s="180">
        <f>IF(OR(H36=0,B.Premiums_Bkdn_DATA!H74=0),0,H36-B.Premiums_Bkdn_DATA!H74)</f>
        <v>0</v>
      </c>
      <c r="V36" s="180">
        <f>IF(OR(I36=0,B.Premiums_Bkdn_DATA!I74=0),0,I36-B.Premiums_Bkdn_DATA!I74)</f>
        <v>0</v>
      </c>
      <c r="W36" s="180">
        <f>IF(OR(J36=0,B.Premiums_Bkdn_DATA!J74=0),0,J36-B.Premiums_Bkdn_DATA!J74)</f>
        <v>0</v>
      </c>
      <c r="X36" s="180">
        <f>IF(OR(K36=0,B.Premiums_Bkdn_DATA!K74=0),0,K36-B.Premiums_Bkdn_DATA!K74)</f>
        <v>0</v>
      </c>
      <c r="Y36" s="180">
        <f>IF(OR(L36=0,B.Premiums_Bkdn_DATA!L74=0),0,L36-B.Premiums_Bkdn_DATA!L74)</f>
        <v>0</v>
      </c>
      <c r="Z36" s="180">
        <f>IF(OR(M36=0,B.Premiums_Bkdn_DATA!M74=0),0,M36-B.Premiums_Bkdn_DATA!M74)</f>
        <v>0</v>
      </c>
      <c r="AA36" s="180">
        <f>IF(OR(N36=0,B.Premiums_Bkdn_DATA!N74=0),0,N36-B.Premiums_Bkdn_DATA!N74)</f>
        <v>901.8</v>
      </c>
      <c r="AB36" s="190">
        <f>IF(OR(O36=0,B.Premiums_Bkdn_DATA!O74=0),0,O36-B.Premiums_Bkdn_DATA!O74)</f>
        <v>929</v>
      </c>
    </row>
    <row r="37" spans="4:28" ht="15" x14ac:dyDescent="0.15">
      <c r="D37" s="5" t="s">
        <v>30</v>
      </c>
      <c r="E37" s="7">
        <v>5561</v>
      </c>
      <c r="F37" s="8">
        <v>6574</v>
      </c>
      <c r="G37" s="8">
        <v>8282</v>
      </c>
      <c r="H37" s="8">
        <v>9599</v>
      </c>
      <c r="I37" s="8">
        <v>10200</v>
      </c>
      <c r="J37" s="8">
        <v>10466</v>
      </c>
      <c r="K37" s="8">
        <v>11922</v>
      </c>
      <c r="L37" s="8">
        <v>14447</v>
      </c>
      <c r="M37" s="9">
        <v>17073</v>
      </c>
      <c r="N37" s="175">
        <v>20832</v>
      </c>
      <c r="O37" s="175">
        <v>22712</v>
      </c>
      <c r="Q37" s="5" t="s">
        <v>30</v>
      </c>
      <c r="R37" s="180">
        <f>IF(OR(E37=0,B.Premiums_Bkdn_DATA!E75=0),0,E37-B.Premiums_Bkdn_DATA!E75)</f>
        <v>4910.13</v>
      </c>
      <c r="S37" s="180">
        <f>IF(OR(F37=0,B.Premiums_Bkdn_DATA!F75=0),0,F37-B.Premiums_Bkdn_DATA!F75)</f>
        <v>5802</v>
      </c>
      <c r="T37" s="180">
        <f>IF(OR(G37=0,B.Premiums_Bkdn_DATA!G75=0),0,G37-B.Premiums_Bkdn_DATA!G75)</f>
        <v>7298</v>
      </c>
      <c r="U37" s="180">
        <f>IF(OR(H37=0,B.Premiums_Bkdn_DATA!H75=0),0,H37-B.Premiums_Bkdn_DATA!H75)</f>
        <v>8381</v>
      </c>
      <c r="V37" s="180">
        <f>IF(OR(I37=0,B.Premiums_Bkdn_DATA!I75=0),0,I37-B.Premiums_Bkdn_DATA!I75)</f>
        <v>8874</v>
      </c>
      <c r="W37" s="180">
        <f>IF(OR(J37=0,B.Premiums_Bkdn_DATA!J75=0),0,J37-B.Premiums_Bkdn_DATA!J75)</f>
        <v>9051</v>
      </c>
      <c r="X37" s="180">
        <f>IF(OR(K37=0,B.Premiums_Bkdn_DATA!K75=0),0,K37-B.Premiums_Bkdn_DATA!K75)</f>
        <v>10217</v>
      </c>
      <c r="Y37" s="180">
        <f>IF(OR(L37=0,B.Premiums_Bkdn_DATA!L75=0),0,L37-B.Premiums_Bkdn_DATA!L75)</f>
        <v>12448</v>
      </c>
      <c r="Z37" s="180">
        <f>IF(OR(M37=0,B.Premiums_Bkdn_DATA!M75=0),0,M37-B.Premiums_Bkdn_DATA!M75)</f>
        <v>14846</v>
      </c>
      <c r="AA37" s="180">
        <f>IF(OR(N37=0,B.Premiums_Bkdn_DATA!N75=0),0,N37-B.Premiums_Bkdn_DATA!N75)</f>
        <v>18360</v>
      </c>
      <c r="AB37" s="190">
        <f>IF(OR(O37=0,B.Premiums_Bkdn_DATA!O75=0),0,O37-B.Premiums_Bkdn_DATA!O75)</f>
        <v>19782</v>
      </c>
    </row>
    <row r="38" spans="4:28" ht="15" x14ac:dyDescent="0.15">
      <c r="D38" s="11" t="s">
        <v>31</v>
      </c>
      <c r="E38" s="12">
        <v>47179.911544792463</v>
      </c>
      <c r="F38" s="13">
        <v>49669.211552677196</v>
      </c>
      <c r="G38" s="13">
        <v>48641.729316907884</v>
      </c>
      <c r="H38" s="13">
        <v>48808.92657015047</v>
      </c>
      <c r="I38" s="13">
        <v>48801.872200085643</v>
      </c>
      <c r="J38" s="13">
        <v>49144.38463256618</v>
      </c>
      <c r="K38" s="13">
        <v>52488.862623413617</v>
      </c>
      <c r="L38" s="13">
        <v>52408.303513976192</v>
      </c>
      <c r="M38" s="14">
        <v>53666.122597808222</v>
      </c>
      <c r="N38" s="178">
        <v>53593</v>
      </c>
      <c r="O38" s="178">
        <v>51133.053513046361</v>
      </c>
      <c r="Q38" s="11" t="s">
        <v>31</v>
      </c>
      <c r="R38" s="191">
        <f>IF(OR(E38=0,B.Premiums_Bkdn_DATA!E76=0),0,E38-B.Premiums_Bkdn_DATA!E76)</f>
        <v>43812.665690736525</v>
      </c>
      <c r="S38" s="191">
        <f>IF(OR(F38=0,B.Premiums_Bkdn_DATA!F76=0),0,F38-B.Premiums_Bkdn_DATA!F76)</f>
        <v>46004.766772524541</v>
      </c>
      <c r="T38" s="191">
        <f>IF(OR(G38=0,B.Premiums_Bkdn_DATA!G76=0),0,G38-B.Premiums_Bkdn_DATA!G76)</f>
        <v>44672.529507014522</v>
      </c>
      <c r="U38" s="191">
        <f>IF(OR(H38=0,B.Premiums_Bkdn_DATA!H76=0),0,H38-B.Premiums_Bkdn_DATA!H76)</f>
        <v>44552.793110566141</v>
      </c>
      <c r="V38" s="191">
        <f>IF(OR(I38=0,B.Premiums_Bkdn_DATA!I76=0),0,I38-B.Premiums_Bkdn_DATA!I76)</f>
        <v>44834.605770578411</v>
      </c>
      <c r="W38" s="191">
        <f>IF(OR(J38=0,B.Premiums_Bkdn_DATA!J76=0),0,J38-B.Premiums_Bkdn_DATA!J76)</f>
        <v>45091.38463256618</v>
      </c>
      <c r="X38" s="191">
        <f>IF(OR(K38=0,B.Premiums_Bkdn_DATA!K76=0),0,K38-B.Premiums_Bkdn_DATA!K76)</f>
        <v>48472.862623413617</v>
      </c>
      <c r="Y38" s="191">
        <f>IF(OR(L38=0,B.Premiums_Bkdn_DATA!L76=0),0,L38-B.Premiums_Bkdn_DATA!L76)</f>
        <v>48104.12188486629</v>
      </c>
      <c r="Z38" s="191">
        <f>IF(OR(M38=0,B.Premiums_Bkdn_DATA!M76=0),0,M38-B.Premiums_Bkdn_DATA!M76)</f>
        <v>48959.732008108243</v>
      </c>
      <c r="AA38" s="191">
        <f>IF(OR(N38=0,B.Premiums_Bkdn_DATA!N76=0),0,N38-B.Premiums_Bkdn_DATA!N76)</f>
        <v>48659</v>
      </c>
      <c r="AB38" s="192">
        <f>IF(OR(O38=0,B.Premiums_Bkdn_DATA!O76=0),0,O38-B.Premiums_Bkdn_DATA!O76)</f>
        <v>45709.800919641326</v>
      </c>
    </row>
    <row r="42" spans="4:28" ht="18.75" customHeight="1" x14ac:dyDescent="0.15">
      <c r="D42" s="287" t="s">
        <v>289</v>
      </c>
      <c r="E42" s="288"/>
      <c r="F42" s="288"/>
      <c r="G42" s="288"/>
      <c r="H42" s="288"/>
      <c r="I42" s="288"/>
      <c r="J42" s="288"/>
      <c r="K42" s="288"/>
      <c r="L42" s="288"/>
      <c r="M42" s="288"/>
      <c r="N42" s="182"/>
      <c r="Q42" s="16"/>
    </row>
    <row r="43" spans="4:28" ht="15" x14ac:dyDescent="0.15">
      <c r="D43" s="3"/>
      <c r="E43" s="4">
        <v>2004</v>
      </c>
      <c r="F43" s="4">
        <f t="shared" ref="F43:N43" si="11">E43+1</f>
        <v>2005</v>
      </c>
      <c r="G43" s="4">
        <f t="shared" si="11"/>
        <v>2006</v>
      </c>
      <c r="H43" s="4">
        <f t="shared" si="11"/>
        <v>2007</v>
      </c>
      <c r="I43" s="4">
        <f t="shared" si="11"/>
        <v>2008</v>
      </c>
      <c r="J43" s="4">
        <f t="shared" si="11"/>
        <v>2009</v>
      </c>
      <c r="K43" s="4">
        <f t="shared" si="11"/>
        <v>2010</v>
      </c>
      <c r="L43" s="4">
        <f t="shared" si="11"/>
        <v>2011</v>
      </c>
      <c r="M43" s="4">
        <f t="shared" si="11"/>
        <v>2012</v>
      </c>
      <c r="N43" s="173">
        <f t="shared" si="11"/>
        <v>2013</v>
      </c>
    </row>
    <row r="44" spans="4:28" ht="15" x14ac:dyDescent="0.15">
      <c r="D44" s="5" t="s">
        <v>0</v>
      </c>
      <c r="E44" s="180">
        <v>0</v>
      </c>
      <c r="F44" s="179">
        <v>0</v>
      </c>
      <c r="G44" s="179">
        <v>0</v>
      </c>
      <c r="H44" s="179">
        <v>0</v>
      </c>
      <c r="I44" s="179">
        <v>0</v>
      </c>
      <c r="J44" s="179">
        <v>0</v>
      </c>
      <c r="K44" s="179">
        <v>0</v>
      </c>
      <c r="L44" s="179">
        <v>0</v>
      </c>
      <c r="M44" s="184">
        <v>0</v>
      </c>
      <c r="N44" s="174">
        <v>0</v>
      </c>
    </row>
    <row r="45" spans="4:28" ht="15" x14ac:dyDescent="0.15">
      <c r="D45" s="5" t="s">
        <v>1</v>
      </c>
      <c r="E45" s="177">
        <v>0</v>
      </c>
      <c r="F45" s="176">
        <v>0</v>
      </c>
      <c r="G45" s="8">
        <v>0</v>
      </c>
      <c r="H45" s="8">
        <v>0</v>
      </c>
      <c r="I45" s="8">
        <v>0</v>
      </c>
      <c r="J45" s="8">
        <v>0</v>
      </c>
      <c r="K45" s="8">
        <v>0</v>
      </c>
      <c r="L45" s="8">
        <v>0</v>
      </c>
      <c r="M45" s="9">
        <v>0</v>
      </c>
      <c r="N45" s="175">
        <v>0</v>
      </c>
    </row>
    <row r="46" spans="4:28" ht="15" x14ac:dyDescent="0.15">
      <c r="D46" s="5" t="s">
        <v>2</v>
      </c>
      <c r="E46" s="177">
        <v>0</v>
      </c>
      <c r="F46" s="176">
        <v>0</v>
      </c>
      <c r="G46" s="176">
        <v>0</v>
      </c>
      <c r="H46" s="176">
        <v>0</v>
      </c>
      <c r="I46" s="176">
        <v>0</v>
      </c>
      <c r="J46" s="176">
        <v>0</v>
      </c>
      <c r="K46" s="176">
        <v>0</v>
      </c>
      <c r="L46" s="176">
        <v>0</v>
      </c>
      <c r="M46" s="9">
        <v>0</v>
      </c>
      <c r="N46" s="175">
        <v>0</v>
      </c>
    </row>
    <row r="47" spans="4:28" ht="15" x14ac:dyDescent="0.15">
      <c r="D47" s="5" t="s">
        <v>3</v>
      </c>
      <c r="E47" s="7">
        <v>3532.127</v>
      </c>
      <c r="F47" s="8">
        <v>3650.8649999999998</v>
      </c>
      <c r="G47" s="8">
        <v>3830.154</v>
      </c>
      <c r="H47" s="8">
        <v>7061.7460000000001</v>
      </c>
      <c r="I47" s="8">
        <v>7325.8537690000003</v>
      </c>
      <c r="J47" s="8">
        <v>7411.4853169999997</v>
      </c>
      <c r="K47" s="8">
        <v>7666.2028190000001</v>
      </c>
      <c r="L47" s="8">
        <v>7432.7113140000001</v>
      </c>
      <c r="M47" s="9">
        <v>7577.5205749999996</v>
      </c>
      <c r="N47" s="175">
        <v>7705.2487579999997</v>
      </c>
    </row>
    <row r="48" spans="4:28" ht="15" x14ac:dyDescent="0.15">
      <c r="D48" s="5" t="s">
        <v>4</v>
      </c>
      <c r="E48" s="177">
        <v>0</v>
      </c>
      <c r="F48" s="176">
        <v>0</v>
      </c>
      <c r="G48" s="176">
        <v>0</v>
      </c>
      <c r="H48" s="176">
        <v>0</v>
      </c>
      <c r="I48" s="176">
        <v>0</v>
      </c>
      <c r="J48" s="176">
        <v>0</v>
      </c>
      <c r="K48" s="176">
        <v>0</v>
      </c>
      <c r="L48" s="176">
        <v>0</v>
      </c>
      <c r="M48" s="185">
        <v>0</v>
      </c>
      <c r="N48" s="175">
        <v>0</v>
      </c>
    </row>
    <row r="49" spans="4:14" ht="15" x14ac:dyDescent="0.15">
      <c r="D49" s="5" t="s">
        <v>5</v>
      </c>
      <c r="E49" s="7">
        <v>0</v>
      </c>
      <c r="F49" s="8">
        <v>0</v>
      </c>
      <c r="G49" s="8">
        <v>0</v>
      </c>
      <c r="H49" s="8">
        <v>0</v>
      </c>
      <c r="I49" s="8">
        <v>0</v>
      </c>
      <c r="J49" s="8">
        <v>0</v>
      </c>
      <c r="K49" s="8">
        <v>0</v>
      </c>
      <c r="L49" s="8">
        <v>0</v>
      </c>
      <c r="M49" s="9">
        <v>0</v>
      </c>
      <c r="N49" s="175">
        <v>0</v>
      </c>
    </row>
    <row r="50" spans="4:14" ht="15" x14ac:dyDescent="0.15">
      <c r="D50" s="5" t="s">
        <v>6</v>
      </c>
      <c r="E50" s="7">
        <v>0</v>
      </c>
      <c r="F50" s="8">
        <v>0</v>
      </c>
      <c r="G50" s="8">
        <v>0</v>
      </c>
      <c r="H50" s="8">
        <v>0</v>
      </c>
      <c r="I50" s="8">
        <v>0</v>
      </c>
      <c r="J50" s="8">
        <v>0</v>
      </c>
      <c r="K50" s="8">
        <v>0</v>
      </c>
      <c r="L50" s="8">
        <v>0</v>
      </c>
      <c r="M50" s="9">
        <v>0</v>
      </c>
      <c r="N50" s="175">
        <v>0</v>
      </c>
    </row>
    <row r="51" spans="4:14" ht="15" x14ac:dyDescent="0.15">
      <c r="D51" s="5" t="s">
        <v>7</v>
      </c>
      <c r="E51" s="177">
        <v>0</v>
      </c>
      <c r="F51" s="176">
        <v>0</v>
      </c>
      <c r="G51" s="176">
        <v>0</v>
      </c>
      <c r="H51" s="176">
        <v>0</v>
      </c>
      <c r="I51" s="176">
        <v>0</v>
      </c>
      <c r="J51" s="176">
        <v>0</v>
      </c>
      <c r="K51" s="176">
        <v>0</v>
      </c>
      <c r="L51" s="176">
        <v>0</v>
      </c>
      <c r="M51" s="185">
        <v>0</v>
      </c>
      <c r="N51" s="175">
        <v>0</v>
      </c>
    </row>
    <row r="52" spans="4:14" ht="15" x14ac:dyDescent="0.15">
      <c r="D52" s="5" t="s">
        <v>8</v>
      </c>
      <c r="E52" s="7">
        <v>0</v>
      </c>
      <c r="F52" s="8">
        <v>0</v>
      </c>
      <c r="G52" s="8">
        <v>0</v>
      </c>
      <c r="H52" s="8">
        <v>0</v>
      </c>
      <c r="I52" s="8">
        <v>0</v>
      </c>
      <c r="J52" s="8">
        <v>0</v>
      </c>
      <c r="K52" s="8">
        <v>0</v>
      </c>
      <c r="L52" s="8">
        <v>0</v>
      </c>
      <c r="M52" s="9">
        <v>0</v>
      </c>
      <c r="N52" s="175">
        <v>0</v>
      </c>
    </row>
    <row r="53" spans="4:14" ht="15" x14ac:dyDescent="0.15">
      <c r="D53" s="5" t="s">
        <v>9</v>
      </c>
      <c r="E53" s="7">
        <v>0</v>
      </c>
      <c r="F53" s="8">
        <v>0</v>
      </c>
      <c r="G53" s="8">
        <v>0</v>
      </c>
      <c r="H53" s="8">
        <v>0</v>
      </c>
      <c r="I53" s="8">
        <v>0</v>
      </c>
      <c r="J53" s="8">
        <v>0</v>
      </c>
      <c r="K53" s="8">
        <v>0</v>
      </c>
      <c r="L53" s="8">
        <v>0</v>
      </c>
      <c r="M53" s="9">
        <v>0</v>
      </c>
      <c r="N53" s="175">
        <v>0</v>
      </c>
    </row>
    <row r="54" spans="4:14" ht="15" x14ac:dyDescent="0.15">
      <c r="D54" s="5" t="s">
        <v>10</v>
      </c>
      <c r="E54" s="7">
        <v>0</v>
      </c>
      <c r="F54" s="8">
        <v>0</v>
      </c>
      <c r="G54" s="8">
        <v>0</v>
      </c>
      <c r="H54" s="8">
        <v>0</v>
      </c>
      <c r="I54" s="8">
        <v>0</v>
      </c>
      <c r="J54" s="8">
        <v>0</v>
      </c>
      <c r="K54" s="8">
        <v>0</v>
      </c>
      <c r="L54" s="8">
        <v>0</v>
      </c>
      <c r="M54" s="9">
        <v>0</v>
      </c>
      <c r="N54" s="175">
        <v>0</v>
      </c>
    </row>
    <row r="55" spans="4:14" ht="15" x14ac:dyDescent="0.15">
      <c r="D55" s="5" t="s">
        <v>11</v>
      </c>
      <c r="E55" s="7">
        <v>0</v>
      </c>
      <c r="F55" s="8">
        <v>0</v>
      </c>
      <c r="G55" s="8">
        <v>0</v>
      </c>
      <c r="H55" s="8">
        <v>0</v>
      </c>
      <c r="I55" s="8">
        <v>0</v>
      </c>
      <c r="J55" s="8">
        <v>0</v>
      </c>
      <c r="K55" s="8">
        <v>0</v>
      </c>
      <c r="L55" s="8">
        <v>0</v>
      </c>
      <c r="M55" s="9">
        <v>0</v>
      </c>
      <c r="N55" s="175">
        <v>0</v>
      </c>
    </row>
    <row r="56" spans="4:14" ht="15" x14ac:dyDescent="0.15">
      <c r="D56" s="5" t="s">
        <v>12</v>
      </c>
      <c r="E56" s="177">
        <v>0</v>
      </c>
      <c r="F56" s="176">
        <v>0</v>
      </c>
      <c r="G56" s="176">
        <v>0</v>
      </c>
      <c r="H56" s="176">
        <v>0</v>
      </c>
      <c r="I56" s="176">
        <v>0</v>
      </c>
      <c r="J56" s="176">
        <v>0</v>
      </c>
      <c r="K56" s="176">
        <v>0</v>
      </c>
      <c r="L56" s="176">
        <v>0</v>
      </c>
      <c r="M56" s="9">
        <v>816</v>
      </c>
      <c r="N56" s="175">
        <v>782</v>
      </c>
    </row>
    <row r="57" spans="4:14" ht="15" x14ac:dyDescent="0.15">
      <c r="D57" s="5" t="s">
        <v>13</v>
      </c>
      <c r="E57" s="7">
        <v>0</v>
      </c>
      <c r="F57" s="8">
        <v>0</v>
      </c>
      <c r="G57" s="8">
        <v>0</v>
      </c>
      <c r="H57" s="8">
        <v>0</v>
      </c>
      <c r="I57" s="8">
        <v>0</v>
      </c>
      <c r="J57" s="8">
        <v>0</v>
      </c>
      <c r="K57" s="8">
        <v>0</v>
      </c>
      <c r="L57" s="8">
        <v>0</v>
      </c>
      <c r="M57" s="9">
        <v>0</v>
      </c>
      <c r="N57" s="175">
        <v>0</v>
      </c>
    </row>
    <row r="58" spans="4:14" ht="15" x14ac:dyDescent="0.15">
      <c r="D58" s="5" t="s">
        <v>14</v>
      </c>
      <c r="E58" s="7">
        <v>0</v>
      </c>
      <c r="F58" s="8">
        <v>0</v>
      </c>
      <c r="G58" s="8">
        <v>0</v>
      </c>
      <c r="H58" s="8">
        <v>0</v>
      </c>
      <c r="I58" s="8">
        <v>0</v>
      </c>
      <c r="J58" s="8">
        <v>0</v>
      </c>
      <c r="K58" s="8">
        <v>0</v>
      </c>
      <c r="L58" s="187">
        <v>0</v>
      </c>
      <c r="M58" s="188">
        <v>0</v>
      </c>
      <c r="N58" s="175">
        <v>0</v>
      </c>
    </row>
    <row r="59" spans="4:14" ht="15" x14ac:dyDescent="0.15">
      <c r="D59" s="5" t="s">
        <v>15</v>
      </c>
      <c r="E59" s="7">
        <v>0</v>
      </c>
      <c r="F59" s="8">
        <v>0</v>
      </c>
      <c r="G59" s="8">
        <v>0</v>
      </c>
      <c r="H59" s="8">
        <v>0</v>
      </c>
      <c r="I59" s="8">
        <v>0</v>
      </c>
      <c r="J59" s="8">
        <v>0</v>
      </c>
      <c r="K59" s="187">
        <v>0</v>
      </c>
      <c r="L59" s="187">
        <v>0</v>
      </c>
      <c r="M59" s="188">
        <v>0</v>
      </c>
      <c r="N59" s="175">
        <v>0</v>
      </c>
    </row>
    <row r="60" spans="4:14" ht="15" x14ac:dyDescent="0.15">
      <c r="D60" s="5" t="s">
        <v>16</v>
      </c>
      <c r="E60" s="7">
        <v>0</v>
      </c>
      <c r="F60" s="8">
        <v>0</v>
      </c>
      <c r="G60" s="8">
        <v>0</v>
      </c>
      <c r="H60" s="8">
        <v>0</v>
      </c>
      <c r="I60" s="8">
        <v>0</v>
      </c>
      <c r="J60" s="8">
        <v>0</v>
      </c>
      <c r="K60" s="8">
        <v>0</v>
      </c>
      <c r="L60" s="8">
        <v>0</v>
      </c>
      <c r="M60" s="9">
        <v>0</v>
      </c>
      <c r="N60" s="175">
        <v>0</v>
      </c>
    </row>
    <row r="61" spans="4:14" ht="15" x14ac:dyDescent="0.15">
      <c r="D61" s="5" t="s">
        <v>17</v>
      </c>
      <c r="E61" s="7">
        <v>0</v>
      </c>
      <c r="F61" s="8">
        <v>0</v>
      </c>
      <c r="G61" s="8">
        <v>0</v>
      </c>
      <c r="H61" s="8">
        <v>0</v>
      </c>
      <c r="I61" s="8">
        <v>0</v>
      </c>
      <c r="J61" s="8">
        <v>0</v>
      </c>
      <c r="K61" s="8">
        <v>0</v>
      </c>
      <c r="L61" s="8">
        <v>0</v>
      </c>
      <c r="M61" s="9">
        <v>0</v>
      </c>
      <c r="N61" s="175">
        <v>0</v>
      </c>
    </row>
    <row r="62" spans="4:14" ht="15" x14ac:dyDescent="0.15">
      <c r="D62" s="5" t="s">
        <v>18</v>
      </c>
      <c r="E62" s="7">
        <v>0</v>
      </c>
      <c r="F62" s="8">
        <v>0</v>
      </c>
      <c r="G62" s="8">
        <v>0</v>
      </c>
      <c r="H62" s="8">
        <v>0</v>
      </c>
      <c r="I62" s="8">
        <v>0</v>
      </c>
      <c r="J62" s="8">
        <v>0</v>
      </c>
      <c r="K62" s="8">
        <v>0</v>
      </c>
      <c r="L62" s="8">
        <v>0</v>
      </c>
      <c r="M62" s="9">
        <v>0</v>
      </c>
      <c r="N62" s="175">
        <v>0</v>
      </c>
    </row>
    <row r="63" spans="4:14" ht="15" x14ac:dyDescent="0.15">
      <c r="D63" s="5" t="s">
        <v>19</v>
      </c>
      <c r="E63" s="7">
        <v>0</v>
      </c>
      <c r="F63" s="8">
        <v>0</v>
      </c>
      <c r="G63" s="8">
        <v>0</v>
      </c>
      <c r="H63" s="8">
        <v>0</v>
      </c>
      <c r="I63" s="8">
        <v>0</v>
      </c>
      <c r="J63" s="8">
        <v>0</v>
      </c>
      <c r="K63" s="8">
        <v>0</v>
      </c>
      <c r="L63" s="8">
        <v>0</v>
      </c>
      <c r="M63" s="9">
        <v>0</v>
      </c>
      <c r="N63" s="175">
        <v>0</v>
      </c>
    </row>
    <row r="64" spans="4:14" ht="15" x14ac:dyDescent="0.15">
      <c r="D64" s="5" t="s">
        <v>20</v>
      </c>
      <c r="E64" s="7">
        <v>55.5</v>
      </c>
      <c r="F64" s="8">
        <v>63.51</v>
      </c>
      <c r="G64" s="8">
        <v>102.31</v>
      </c>
      <c r="H64" s="8">
        <v>144.46</v>
      </c>
      <c r="I64" s="8">
        <v>168.76</v>
      </c>
      <c r="J64" s="8">
        <v>110.26</v>
      </c>
      <c r="K64" s="8">
        <v>84.08</v>
      </c>
      <c r="L64" s="8">
        <v>0</v>
      </c>
      <c r="M64" s="9">
        <v>0</v>
      </c>
      <c r="N64" s="175">
        <v>0</v>
      </c>
    </row>
    <row r="65" spans="4:17" ht="15" x14ac:dyDescent="0.15">
      <c r="D65" s="5" t="s">
        <v>21</v>
      </c>
      <c r="E65" s="7">
        <v>0</v>
      </c>
      <c r="F65" s="8">
        <v>0</v>
      </c>
      <c r="G65" s="8">
        <v>0</v>
      </c>
      <c r="H65" s="8">
        <v>0</v>
      </c>
      <c r="I65" s="8">
        <v>0</v>
      </c>
      <c r="J65" s="8">
        <v>0</v>
      </c>
      <c r="K65" s="8">
        <v>0</v>
      </c>
      <c r="L65" s="8">
        <v>0</v>
      </c>
      <c r="M65" s="9">
        <v>0</v>
      </c>
      <c r="N65" s="175">
        <v>0</v>
      </c>
    </row>
    <row r="66" spans="4:17" ht="15" x14ac:dyDescent="0.15">
      <c r="D66" s="5" t="s">
        <v>22</v>
      </c>
      <c r="E66" s="177">
        <v>0</v>
      </c>
      <c r="F66" s="176">
        <v>0</v>
      </c>
      <c r="G66" s="176">
        <v>0</v>
      </c>
      <c r="H66" s="176">
        <v>0</v>
      </c>
      <c r="I66" s="176">
        <v>0</v>
      </c>
      <c r="J66" s="176">
        <v>0</v>
      </c>
      <c r="K66" s="176">
        <v>0</v>
      </c>
      <c r="L66" s="176">
        <v>0</v>
      </c>
      <c r="M66" s="185">
        <v>0</v>
      </c>
      <c r="N66" s="175">
        <v>0</v>
      </c>
    </row>
    <row r="67" spans="4:17" ht="15" x14ac:dyDescent="0.15">
      <c r="D67" s="5" t="s">
        <v>23</v>
      </c>
      <c r="E67" s="7">
        <v>0</v>
      </c>
      <c r="F67" s="8">
        <v>0</v>
      </c>
      <c r="G67" s="8">
        <v>0</v>
      </c>
      <c r="H67" s="8">
        <v>0</v>
      </c>
      <c r="I67" s="8">
        <v>0</v>
      </c>
      <c r="J67" s="8">
        <v>0</v>
      </c>
      <c r="K67" s="8">
        <v>0</v>
      </c>
      <c r="L67" s="8">
        <v>0</v>
      </c>
      <c r="M67" s="9">
        <v>0</v>
      </c>
      <c r="N67" s="175">
        <v>0</v>
      </c>
    </row>
    <row r="68" spans="4:17" ht="15" x14ac:dyDescent="0.15">
      <c r="D68" s="5" t="s">
        <v>24</v>
      </c>
      <c r="E68" s="177">
        <v>0</v>
      </c>
      <c r="F68" s="176">
        <v>0</v>
      </c>
      <c r="G68" s="176">
        <v>0</v>
      </c>
      <c r="H68" s="176">
        <v>0</v>
      </c>
      <c r="I68" s="176">
        <v>0</v>
      </c>
      <c r="J68" s="176">
        <v>0</v>
      </c>
      <c r="K68" s="176">
        <v>0</v>
      </c>
      <c r="L68" s="176">
        <v>0</v>
      </c>
      <c r="M68" s="185">
        <v>0</v>
      </c>
      <c r="N68" s="175">
        <v>0</v>
      </c>
    </row>
    <row r="69" spans="4:17" ht="15" x14ac:dyDescent="0.15">
      <c r="D69" s="5" t="s">
        <v>25</v>
      </c>
      <c r="E69" s="177">
        <v>0</v>
      </c>
      <c r="F69" s="176">
        <v>0</v>
      </c>
      <c r="G69" s="176">
        <v>0</v>
      </c>
      <c r="H69" s="8">
        <v>1339.8918925700002</v>
      </c>
      <c r="I69" s="8">
        <v>1374.6031579800001</v>
      </c>
      <c r="J69" s="8">
        <v>1353.0618688700001</v>
      </c>
      <c r="K69" s="8">
        <v>1399.2733658900004</v>
      </c>
      <c r="L69" s="8">
        <v>1439.6009395999999</v>
      </c>
      <c r="M69" s="9">
        <v>1399.7235213500103</v>
      </c>
      <c r="N69" s="175">
        <v>1388.2653538100001</v>
      </c>
    </row>
    <row r="70" spans="4:17" ht="15" x14ac:dyDescent="0.15">
      <c r="D70" s="5" t="s">
        <v>26</v>
      </c>
      <c r="E70" s="177">
        <v>0</v>
      </c>
      <c r="F70" s="176">
        <v>0</v>
      </c>
      <c r="G70" s="176">
        <v>0</v>
      </c>
      <c r="H70" s="176">
        <v>0</v>
      </c>
      <c r="I70" s="176">
        <v>0</v>
      </c>
      <c r="J70" s="176">
        <v>0</v>
      </c>
      <c r="K70" s="176">
        <v>0</v>
      </c>
      <c r="L70" s="176">
        <v>0</v>
      </c>
      <c r="M70" s="185">
        <v>0</v>
      </c>
      <c r="N70" s="175">
        <v>0</v>
      </c>
    </row>
    <row r="71" spans="4:17" ht="15" x14ac:dyDescent="0.15">
      <c r="D71" s="5" t="s">
        <v>27</v>
      </c>
      <c r="E71" s="7">
        <v>0</v>
      </c>
      <c r="F71" s="8">
        <v>0</v>
      </c>
      <c r="G71" s="8">
        <v>0</v>
      </c>
      <c r="H71" s="8">
        <v>0</v>
      </c>
      <c r="I71" s="8">
        <v>0</v>
      </c>
      <c r="J71" s="8">
        <v>0</v>
      </c>
      <c r="K71" s="8">
        <v>0</v>
      </c>
      <c r="L71" s="8">
        <v>0</v>
      </c>
      <c r="M71" s="9">
        <v>0</v>
      </c>
      <c r="N71" s="175">
        <v>0</v>
      </c>
    </row>
    <row r="72" spans="4:17" ht="15" x14ac:dyDescent="0.15">
      <c r="D72" s="5" t="s">
        <v>28</v>
      </c>
      <c r="E72" s="177">
        <v>0</v>
      </c>
      <c r="F72" s="176">
        <v>0</v>
      </c>
      <c r="G72" s="176">
        <v>0</v>
      </c>
      <c r="H72" s="176">
        <v>0</v>
      </c>
      <c r="I72" s="176">
        <v>0</v>
      </c>
      <c r="J72" s="176">
        <v>0</v>
      </c>
      <c r="K72" s="176">
        <v>0</v>
      </c>
      <c r="L72" s="176">
        <v>0</v>
      </c>
      <c r="M72" s="185">
        <v>0</v>
      </c>
      <c r="N72" s="175">
        <v>83.3</v>
      </c>
    </row>
    <row r="73" spans="4:17" ht="15" x14ac:dyDescent="0.15">
      <c r="D73" s="5" t="s">
        <v>29</v>
      </c>
      <c r="E73" s="7">
        <v>0</v>
      </c>
      <c r="F73" s="8">
        <v>0</v>
      </c>
      <c r="G73" s="8">
        <v>0</v>
      </c>
      <c r="H73" s="8">
        <v>0</v>
      </c>
      <c r="I73" s="8">
        <v>0</v>
      </c>
      <c r="J73" s="8">
        <v>0</v>
      </c>
      <c r="K73" s="8">
        <v>0</v>
      </c>
      <c r="L73" s="8">
        <v>0</v>
      </c>
      <c r="M73" s="9">
        <v>0</v>
      </c>
      <c r="N73" s="175">
        <v>0</v>
      </c>
    </row>
    <row r="74" spans="4:17" ht="15" x14ac:dyDescent="0.15">
      <c r="D74" s="5" t="s">
        <v>30</v>
      </c>
      <c r="E74" s="7">
        <v>2474</v>
      </c>
      <c r="F74" s="8">
        <v>2881</v>
      </c>
      <c r="G74" s="8">
        <v>3688</v>
      </c>
      <c r="H74" s="8">
        <v>5122</v>
      </c>
      <c r="I74" s="8">
        <v>5801</v>
      </c>
      <c r="J74" s="8">
        <v>5833</v>
      </c>
      <c r="K74" s="8">
        <v>7248</v>
      </c>
      <c r="L74" s="8">
        <v>8458</v>
      </c>
      <c r="M74" s="9">
        <v>9778</v>
      </c>
      <c r="N74" s="175">
        <v>11778</v>
      </c>
    </row>
    <row r="75" spans="4:17" ht="15" x14ac:dyDescent="0.15">
      <c r="D75" s="11" t="s">
        <v>41</v>
      </c>
      <c r="E75" s="12">
        <v>0</v>
      </c>
      <c r="F75" s="13">
        <v>0</v>
      </c>
      <c r="G75" s="13">
        <v>0</v>
      </c>
      <c r="H75" s="13">
        <v>0</v>
      </c>
      <c r="I75" s="13">
        <v>0</v>
      </c>
      <c r="J75" s="13">
        <v>0</v>
      </c>
      <c r="K75" s="13">
        <v>0</v>
      </c>
      <c r="L75" s="13">
        <v>0</v>
      </c>
      <c r="M75" s="14">
        <v>0</v>
      </c>
      <c r="N75" s="178">
        <v>0</v>
      </c>
    </row>
    <row r="78" spans="4:17" ht="18.75" x14ac:dyDescent="0.15">
      <c r="D78" s="287" t="s">
        <v>288</v>
      </c>
      <c r="E78" s="288"/>
      <c r="F78" s="288"/>
      <c r="G78" s="288"/>
      <c r="H78" s="288"/>
      <c r="I78" s="288"/>
      <c r="J78" s="288"/>
      <c r="K78" s="288"/>
      <c r="L78" s="288"/>
      <c r="M78" s="288"/>
      <c r="N78" s="182"/>
      <c r="Q78" s="16"/>
    </row>
    <row r="79" spans="4:17" ht="15" x14ac:dyDescent="0.15">
      <c r="D79" s="3"/>
      <c r="E79" s="4">
        <v>2004</v>
      </c>
      <c r="F79" s="4">
        <f t="shared" ref="F79:N79" si="12">E79+1</f>
        <v>2005</v>
      </c>
      <c r="G79" s="4">
        <f t="shared" si="12"/>
        <v>2006</v>
      </c>
      <c r="H79" s="4">
        <f t="shared" si="12"/>
        <v>2007</v>
      </c>
      <c r="I79" s="4">
        <f t="shared" si="12"/>
        <v>2008</v>
      </c>
      <c r="J79" s="4">
        <f t="shared" si="12"/>
        <v>2009</v>
      </c>
      <c r="K79" s="4">
        <f t="shared" si="12"/>
        <v>2010</v>
      </c>
      <c r="L79" s="4">
        <f t="shared" si="12"/>
        <v>2011</v>
      </c>
      <c r="M79" s="4">
        <f t="shared" si="12"/>
        <v>2012</v>
      </c>
      <c r="N79" s="173">
        <f t="shared" si="12"/>
        <v>2013</v>
      </c>
    </row>
    <row r="80" spans="4:17" ht="15" x14ac:dyDescent="0.15">
      <c r="D80" s="5" t="s">
        <v>0</v>
      </c>
      <c r="E80" s="180">
        <v>0</v>
      </c>
      <c r="F80" s="179">
        <v>0</v>
      </c>
      <c r="G80" s="179">
        <v>0</v>
      </c>
      <c r="H80" s="179">
        <v>0</v>
      </c>
      <c r="I80" s="179">
        <v>0</v>
      </c>
      <c r="J80" s="179">
        <v>0</v>
      </c>
      <c r="K80" s="179">
        <v>0</v>
      </c>
      <c r="L80" s="179">
        <v>0</v>
      </c>
      <c r="M80" s="184">
        <v>0</v>
      </c>
      <c r="N80" s="174">
        <v>0</v>
      </c>
    </row>
    <row r="81" spans="4:14" ht="15" x14ac:dyDescent="0.15">
      <c r="D81" s="5" t="s">
        <v>1</v>
      </c>
      <c r="E81" s="177">
        <v>0</v>
      </c>
      <c r="F81" s="176">
        <v>0</v>
      </c>
      <c r="G81" s="8">
        <v>0</v>
      </c>
      <c r="H81" s="8">
        <v>0</v>
      </c>
      <c r="I81" s="8">
        <v>0</v>
      </c>
      <c r="J81" s="8">
        <v>0</v>
      </c>
      <c r="K81" s="8">
        <v>0</v>
      </c>
      <c r="L81" s="8">
        <v>0</v>
      </c>
      <c r="M81" s="9">
        <v>0</v>
      </c>
      <c r="N81" s="175">
        <v>0</v>
      </c>
    </row>
    <row r="82" spans="4:14" ht="15" x14ac:dyDescent="0.15">
      <c r="D82" s="5" t="s">
        <v>2</v>
      </c>
      <c r="E82" s="177">
        <v>0</v>
      </c>
      <c r="F82" s="176">
        <v>0</v>
      </c>
      <c r="G82" s="176">
        <v>0</v>
      </c>
      <c r="H82" s="176">
        <v>0</v>
      </c>
      <c r="I82" s="176">
        <v>0</v>
      </c>
      <c r="J82" s="176">
        <v>0</v>
      </c>
      <c r="K82" s="176">
        <v>0</v>
      </c>
      <c r="L82" s="176">
        <v>0</v>
      </c>
      <c r="M82" s="9">
        <v>0</v>
      </c>
      <c r="N82" s="175">
        <v>0</v>
      </c>
    </row>
    <row r="83" spans="4:14" ht="15" x14ac:dyDescent="0.15">
      <c r="D83" s="5" t="s">
        <v>3</v>
      </c>
      <c r="E83" s="7">
        <v>0</v>
      </c>
      <c r="F83" s="8">
        <v>0</v>
      </c>
      <c r="G83" s="8">
        <v>0</v>
      </c>
      <c r="H83" s="8">
        <v>0</v>
      </c>
      <c r="I83" s="8">
        <v>0</v>
      </c>
      <c r="J83" s="8">
        <v>0</v>
      </c>
      <c r="K83" s="8">
        <v>0</v>
      </c>
      <c r="L83" s="8">
        <v>0</v>
      </c>
      <c r="M83" s="9">
        <v>0</v>
      </c>
      <c r="N83" s="175">
        <v>0</v>
      </c>
    </row>
    <row r="84" spans="4:14" ht="15" x14ac:dyDescent="0.15">
      <c r="D84" s="5" t="s">
        <v>4</v>
      </c>
      <c r="E84" s="177">
        <v>0</v>
      </c>
      <c r="F84" s="176">
        <v>0</v>
      </c>
      <c r="G84" s="176">
        <v>0</v>
      </c>
      <c r="H84" s="176">
        <v>0</v>
      </c>
      <c r="I84" s="176">
        <v>0</v>
      </c>
      <c r="J84" s="176">
        <v>0</v>
      </c>
      <c r="K84" s="176">
        <v>0</v>
      </c>
      <c r="L84" s="176">
        <v>0</v>
      </c>
      <c r="M84" s="185">
        <v>0</v>
      </c>
      <c r="N84" s="175">
        <v>0</v>
      </c>
    </row>
    <row r="85" spans="4:14" ht="15" x14ac:dyDescent="0.15">
      <c r="D85" s="5" t="s">
        <v>5</v>
      </c>
      <c r="E85" s="7">
        <v>0</v>
      </c>
      <c r="F85" s="8">
        <v>0</v>
      </c>
      <c r="G85" s="8">
        <v>0</v>
      </c>
      <c r="H85" s="8">
        <v>0</v>
      </c>
      <c r="I85" s="8">
        <v>0</v>
      </c>
      <c r="J85" s="8">
        <v>0</v>
      </c>
      <c r="K85" s="8">
        <v>0</v>
      </c>
      <c r="L85" s="8">
        <v>0</v>
      </c>
      <c r="M85" s="9">
        <v>0</v>
      </c>
      <c r="N85" s="175">
        <v>0</v>
      </c>
    </row>
    <row r="86" spans="4:14" ht="15" x14ac:dyDescent="0.15">
      <c r="D86" s="5" t="s">
        <v>6</v>
      </c>
      <c r="E86" s="7">
        <v>0</v>
      </c>
      <c r="F86" s="8">
        <v>0</v>
      </c>
      <c r="G86" s="8">
        <v>0</v>
      </c>
      <c r="H86" s="8">
        <v>0</v>
      </c>
      <c r="I86" s="8">
        <v>0</v>
      </c>
      <c r="J86" s="8">
        <v>0</v>
      </c>
      <c r="K86" s="8">
        <v>0</v>
      </c>
      <c r="L86" s="8">
        <v>0</v>
      </c>
      <c r="M86" s="9">
        <v>0</v>
      </c>
      <c r="N86" s="175">
        <v>0</v>
      </c>
    </row>
    <row r="87" spans="4:14" ht="15" x14ac:dyDescent="0.15">
      <c r="D87" s="5" t="s">
        <v>7</v>
      </c>
      <c r="E87" s="177">
        <v>0</v>
      </c>
      <c r="F87" s="176">
        <v>0</v>
      </c>
      <c r="G87" s="176">
        <v>0</v>
      </c>
      <c r="H87" s="176">
        <v>0</v>
      </c>
      <c r="I87" s="176">
        <v>0</v>
      </c>
      <c r="J87" s="176">
        <v>0</v>
      </c>
      <c r="K87" s="176">
        <v>0</v>
      </c>
      <c r="L87" s="176">
        <v>0</v>
      </c>
      <c r="M87" s="185">
        <v>0</v>
      </c>
      <c r="N87" s="175">
        <v>0</v>
      </c>
    </row>
    <row r="88" spans="4:14" ht="15" x14ac:dyDescent="0.15">
      <c r="D88" s="5" t="s">
        <v>8</v>
      </c>
      <c r="E88" s="7">
        <v>0</v>
      </c>
      <c r="F88" s="8">
        <v>0</v>
      </c>
      <c r="G88" s="8">
        <v>0</v>
      </c>
      <c r="H88" s="8">
        <v>0</v>
      </c>
      <c r="I88" s="8">
        <v>0</v>
      </c>
      <c r="J88" s="8">
        <v>0</v>
      </c>
      <c r="K88" s="8">
        <v>0</v>
      </c>
      <c r="L88" s="8">
        <v>0</v>
      </c>
      <c r="M88" s="9">
        <v>0</v>
      </c>
      <c r="N88" s="175">
        <v>0</v>
      </c>
    </row>
    <row r="89" spans="4:14" ht="15" x14ac:dyDescent="0.15">
      <c r="D89" s="5" t="s">
        <v>9</v>
      </c>
      <c r="E89" s="7">
        <v>0</v>
      </c>
      <c r="F89" s="8">
        <v>0</v>
      </c>
      <c r="G89" s="8">
        <v>0</v>
      </c>
      <c r="H89" s="8">
        <v>0</v>
      </c>
      <c r="I89" s="8">
        <v>0</v>
      </c>
      <c r="J89" s="8">
        <v>0</v>
      </c>
      <c r="K89" s="8">
        <v>0</v>
      </c>
      <c r="L89" s="8">
        <v>0</v>
      </c>
      <c r="M89" s="9">
        <v>0</v>
      </c>
      <c r="N89" s="175">
        <v>0</v>
      </c>
    </row>
    <row r="90" spans="4:14" ht="15" x14ac:dyDescent="0.15">
      <c r="D90" s="5" t="s">
        <v>10</v>
      </c>
      <c r="E90" s="7">
        <v>0</v>
      </c>
      <c r="F90" s="8">
        <v>0</v>
      </c>
      <c r="G90" s="8">
        <v>0</v>
      </c>
      <c r="H90" s="8">
        <v>0</v>
      </c>
      <c r="I90" s="8">
        <v>0</v>
      </c>
      <c r="J90" s="8">
        <v>0</v>
      </c>
      <c r="K90" s="8">
        <v>0</v>
      </c>
      <c r="L90" s="8">
        <v>0</v>
      </c>
      <c r="M90" s="9">
        <v>0</v>
      </c>
      <c r="N90" s="175">
        <v>0</v>
      </c>
    </row>
    <row r="91" spans="4:14" ht="15" x14ac:dyDescent="0.15">
      <c r="D91" s="5" t="s">
        <v>11</v>
      </c>
      <c r="E91" s="7">
        <v>0</v>
      </c>
      <c r="F91" s="8">
        <v>0</v>
      </c>
      <c r="G91" s="8">
        <v>0</v>
      </c>
      <c r="H91" s="8">
        <v>0</v>
      </c>
      <c r="I91" s="8">
        <v>0</v>
      </c>
      <c r="J91" s="8">
        <v>0</v>
      </c>
      <c r="K91" s="8">
        <v>0</v>
      </c>
      <c r="L91" s="8">
        <v>0</v>
      </c>
      <c r="M91" s="9">
        <v>0</v>
      </c>
      <c r="N91" s="175">
        <v>0</v>
      </c>
    </row>
    <row r="92" spans="4:14" ht="15" x14ac:dyDescent="0.15">
      <c r="D92" s="5" t="s">
        <v>12</v>
      </c>
      <c r="E92" s="177">
        <v>0</v>
      </c>
      <c r="F92" s="176">
        <v>0</v>
      </c>
      <c r="G92" s="176">
        <v>0</v>
      </c>
      <c r="H92" s="176">
        <v>0</v>
      </c>
      <c r="I92" s="176">
        <v>0</v>
      </c>
      <c r="J92" s="176">
        <v>0</v>
      </c>
      <c r="K92" s="176">
        <v>0</v>
      </c>
      <c r="L92" s="176">
        <v>0</v>
      </c>
      <c r="M92" s="9">
        <v>27</v>
      </c>
      <c r="N92" s="175">
        <v>25</v>
      </c>
    </row>
    <row r="93" spans="4:14" ht="15" x14ac:dyDescent="0.15">
      <c r="D93" s="5" t="s">
        <v>13</v>
      </c>
      <c r="E93" s="7">
        <v>0</v>
      </c>
      <c r="F93" s="8">
        <v>0</v>
      </c>
      <c r="G93" s="8">
        <v>0</v>
      </c>
      <c r="H93" s="8">
        <v>0</v>
      </c>
      <c r="I93" s="8">
        <v>0</v>
      </c>
      <c r="J93" s="8">
        <v>0</v>
      </c>
      <c r="K93" s="8">
        <v>0</v>
      </c>
      <c r="L93" s="8">
        <v>0</v>
      </c>
      <c r="M93" s="9">
        <v>0</v>
      </c>
      <c r="N93" s="175">
        <v>0</v>
      </c>
    </row>
    <row r="94" spans="4:14" ht="15" x14ac:dyDescent="0.15">
      <c r="D94" s="5" t="s">
        <v>14</v>
      </c>
      <c r="E94" s="7">
        <v>0</v>
      </c>
      <c r="F94" s="8">
        <v>0</v>
      </c>
      <c r="G94" s="8">
        <v>0</v>
      </c>
      <c r="H94" s="8">
        <v>0</v>
      </c>
      <c r="I94" s="8">
        <v>0</v>
      </c>
      <c r="J94" s="8">
        <v>0</v>
      </c>
      <c r="K94" s="8">
        <v>0</v>
      </c>
      <c r="L94" s="187">
        <v>0</v>
      </c>
      <c r="M94" s="188">
        <v>0</v>
      </c>
      <c r="N94" s="175">
        <v>0</v>
      </c>
    </row>
    <row r="95" spans="4:14" ht="15" x14ac:dyDescent="0.15">
      <c r="D95" s="5" t="s">
        <v>15</v>
      </c>
      <c r="E95" s="7">
        <v>0</v>
      </c>
      <c r="F95" s="8">
        <v>0</v>
      </c>
      <c r="G95" s="8">
        <v>0</v>
      </c>
      <c r="H95" s="8">
        <v>0</v>
      </c>
      <c r="I95" s="8">
        <v>0</v>
      </c>
      <c r="J95" s="8">
        <v>0</v>
      </c>
      <c r="K95" s="187">
        <v>0</v>
      </c>
      <c r="L95" s="187">
        <v>0</v>
      </c>
      <c r="M95" s="188">
        <v>0</v>
      </c>
      <c r="N95" s="175">
        <v>0</v>
      </c>
    </row>
    <row r="96" spans="4:14" ht="15" x14ac:dyDescent="0.15">
      <c r="D96" s="5" t="s">
        <v>16</v>
      </c>
      <c r="E96" s="7">
        <v>0</v>
      </c>
      <c r="F96" s="8">
        <v>0</v>
      </c>
      <c r="G96" s="8">
        <v>0</v>
      </c>
      <c r="H96" s="8">
        <v>0</v>
      </c>
      <c r="I96" s="8">
        <v>0</v>
      </c>
      <c r="J96" s="8">
        <v>0</v>
      </c>
      <c r="K96" s="8">
        <v>0</v>
      </c>
      <c r="L96" s="8">
        <v>0</v>
      </c>
      <c r="M96" s="9">
        <v>0</v>
      </c>
      <c r="N96" s="175">
        <v>0</v>
      </c>
    </row>
    <row r="97" spans="4:14" ht="15" x14ac:dyDescent="0.15">
      <c r="D97" s="5" t="s">
        <v>17</v>
      </c>
      <c r="E97" s="7">
        <v>0</v>
      </c>
      <c r="F97" s="8">
        <v>0</v>
      </c>
      <c r="G97" s="8">
        <v>0</v>
      </c>
      <c r="H97" s="8">
        <v>0</v>
      </c>
      <c r="I97" s="8">
        <v>0</v>
      </c>
      <c r="J97" s="8">
        <v>0</v>
      </c>
      <c r="K97" s="8">
        <v>0</v>
      </c>
      <c r="L97" s="8">
        <v>0</v>
      </c>
      <c r="M97" s="9">
        <v>0</v>
      </c>
      <c r="N97" s="175">
        <v>0</v>
      </c>
    </row>
    <row r="98" spans="4:14" ht="15" x14ac:dyDescent="0.15">
      <c r="D98" s="5" t="s">
        <v>18</v>
      </c>
      <c r="E98" s="7">
        <v>0</v>
      </c>
      <c r="F98" s="8">
        <v>0</v>
      </c>
      <c r="G98" s="8">
        <v>0</v>
      </c>
      <c r="H98" s="8">
        <v>0</v>
      </c>
      <c r="I98" s="8">
        <v>0</v>
      </c>
      <c r="J98" s="8">
        <v>0</v>
      </c>
      <c r="K98" s="8">
        <v>0</v>
      </c>
      <c r="L98" s="8">
        <v>0</v>
      </c>
      <c r="M98" s="9">
        <v>0</v>
      </c>
      <c r="N98" s="175">
        <v>0</v>
      </c>
    </row>
    <row r="99" spans="4:14" ht="15" x14ac:dyDescent="0.15">
      <c r="D99" s="5" t="s">
        <v>19</v>
      </c>
      <c r="E99" s="7">
        <v>0</v>
      </c>
      <c r="F99" s="8">
        <v>0</v>
      </c>
      <c r="G99" s="8">
        <v>0</v>
      </c>
      <c r="H99" s="8">
        <v>0</v>
      </c>
      <c r="I99" s="8">
        <v>0</v>
      </c>
      <c r="J99" s="8">
        <v>0</v>
      </c>
      <c r="K99" s="8">
        <v>0</v>
      </c>
      <c r="L99" s="8">
        <v>0</v>
      </c>
      <c r="M99" s="9">
        <v>0</v>
      </c>
      <c r="N99" s="175">
        <v>0</v>
      </c>
    </row>
    <row r="100" spans="4:14" ht="15" x14ac:dyDescent="0.15">
      <c r="D100" s="5" t="s">
        <v>20</v>
      </c>
      <c r="E100" s="7">
        <v>0</v>
      </c>
      <c r="F100" s="8">
        <v>0</v>
      </c>
      <c r="G100" s="8">
        <v>0</v>
      </c>
      <c r="H100" s="8">
        <v>0</v>
      </c>
      <c r="I100" s="8">
        <v>0</v>
      </c>
      <c r="J100" s="8">
        <v>0</v>
      </c>
      <c r="K100" s="8">
        <v>0</v>
      </c>
      <c r="L100" s="8">
        <v>0</v>
      </c>
      <c r="M100" s="9">
        <v>0</v>
      </c>
      <c r="N100" s="175">
        <v>0</v>
      </c>
    </row>
    <row r="101" spans="4:14" ht="15" x14ac:dyDescent="0.15">
      <c r="D101" s="5" t="s">
        <v>21</v>
      </c>
      <c r="E101" s="7">
        <v>0</v>
      </c>
      <c r="F101" s="8">
        <v>0</v>
      </c>
      <c r="G101" s="8">
        <v>0</v>
      </c>
      <c r="H101" s="8">
        <v>0</v>
      </c>
      <c r="I101" s="8">
        <v>0</v>
      </c>
      <c r="J101" s="8">
        <v>0</v>
      </c>
      <c r="K101" s="8">
        <v>0</v>
      </c>
      <c r="L101" s="8">
        <v>0</v>
      </c>
      <c r="M101" s="9">
        <v>0</v>
      </c>
      <c r="N101" s="175">
        <v>0</v>
      </c>
    </row>
    <row r="102" spans="4:14" ht="15" x14ac:dyDescent="0.15">
      <c r="D102" s="5" t="s">
        <v>22</v>
      </c>
      <c r="E102" s="177">
        <v>0</v>
      </c>
      <c r="F102" s="176">
        <v>0</v>
      </c>
      <c r="G102" s="176">
        <v>0</v>
      </c>
      <c r="H102" s="176">
        <v>0</v>
      </c>
      <c r="I102" s="176">
        <v>0</v>
      </c>
      <c r="J102" s="176">
        <v>0</v>
      </c>
      <c r="K102" s="176">
        <v>0</v>
      </c>
      <c r="L102" s="176">
        <v>0</v>
      </c>
      <c r="M102" s="185">
        <v>0</v>
      </c>
      <c r="N102" s="175">
        <v>0</v>
      </c>
    </row>
    <row r="103" spans="4:14" ht="15" x14ac:dyDescent="0.15">
      <c r="D103" s="5" t="s">
        <v>23</v>
      </c>
      <c r="E103" s="7">
        <v>0</v>
      </c>
      <c r="F103" s="8">
        <v>0</v>
      </c>
      <c r="G103" s="8">
        <v>0</v>
      </c>
      <c r="H103" s="8">
        <v>0</v>
      </c>
      <c r="I103" s="8">
        <v>0</v>
      </c>
      <c r="J103" s="8">
        <v>0</v>
      </c>
      <c r="K103" s="8">
        <v>0</v>
      </c>
      <c r="L103" s="8">
        <v>0</v>
      </c>
      <c r="M103" s="9">
        <v>0</v>
      </c>
      <c r="N103" s="175">
        <v>0</v>
      </c>
    </row>
    <row r="104" spans="4:14" ht="15" x14ac:dyDescent="0.15">
      <c r="D104" s="5" t="s">
        <v>24</v>
      </c>
      <c r="E104" s="177">
        <v>0</v>
      </c>
      <c r="F104" s="176">
        <v>0</v>
      </c>
      <c r="G104" s="176">
        <v>0</v>
      </c>
      <c r="H104" s="176">
        <v>0</v>
      </c>
      <c r="I104" s="176">
        <v>0</v>
      </c>
      <c r="J104" s="176">
        <v>0</v>
      </c>
      <c r="K104" s="176">
        <v>0</v>
      </c>
      <c r="L104" s="176">
        <v>0</v>
      </c>
      <c r="M104" s="185">
        <v>0</v>
      </c>
      <c r="N104" s="175">
        <v>0</v>
      </c>
    </row>
    <row r="105" spans="4:14" ht="15" x14ac:dyDescent="0.15">
      <c r="D105" s="5" t="s">
        <v>25</v>
      </c>
      <c r="E105" s="177">
        <v>0</v>
      </c>
      <c r="F105" s="176">
        <v>0</v>
      </c>
      <c r="G105" s="176">
        <v>0</v>
      </c>
      <c r="H105" s="8">
        <v>0</v>
      </c>
      <c r="I105" s="8">
        <v>0</v>
      </c>
      <c r="J105" s="8">
        <v>0</v>
      </c>
      <c r="K105" s="8">
        <v>0</v>
      </c>
      <c r="L105" s="8">
        <v>0</v>
      </c>
      <c r="M105" s="9">
        <v>0</v>
      </c>
      <c r="N105" s="175">
        <v>0</v>
      </c>
    </row>
    <row r="106" spans="4:14" ht="15" x14ac:dyDescent="0.15">
      <c r="D106" s="5" t="s">
        <v>26</v>
      </c>
      <c r="E106" s="177">
        <v>0</v>
      </c>
      <c r="F106" s="176">
        <v>0</v>
      </c>
      <c r="G106" s="176">
        <v>0</v>
      </c>
      <c r="H106" s="176">
        <v>0</v>
      </c>
      <c r="I106" s="176">
        <v>0</v>
      </c>
      <c r="J106" s="176">
        <v>0</v>
      </c>
      <c r="K106" s="176">
        <v>0</v>
      </c>
      <c r="L106" s="176">
        <v>0</v>
      </c>
      <c r="M106" s="185">
        <v>0</v>
      </c>
      <c r="N106" s="175">
        <v>0</v>
      </c>
    </row>
    <row r="107" spans="4:14" ht="15" x14ac:dyDescent="0.15">
      <c r="D107" s="5" t="s">
        <v>27</v>
      </c>
      <c r="E107" s="7">
        <v>0</v>
      </c>
      <c r="F107" s="8">
        <v>0</v>
      </c>
      <c r="G107" s="8">
        <v>0</v>
      </c>
      <c r="H107" s="8">
        <v>0</v>
      </c>
      <c r="I107" s="8">
        <v>0</v>
      </c>
      <c r="J107" s="8">
        <v>0</v>
      </c>
      <c r="K107" s="8">
        <v>0</v>
      </c>
      <c r="L107" s="8">
        <v>0</v>
      </c>
      <c r="M107" s="9">
        <v>0</v>
      </c>
      <c r="N107" s="175">
        <v>0</v>
      </c>
    </row>
    <row r="108" spans="4:14" ht="15" x14ac:dyDescent="0.15">
      <c r="D108" s="5" t="s">
        <v>28</v>
      </c>
      <c r="E108" s="177">
        <v>0</v>
      </c>
      <c r="F108" s="176">
        <v>0</v>
      </c>
      <c r="G108" s="176">
        <v>0</v>
      </c>
      <c r="H108" s="176">
        <v>0</v>
      </c>
      <c r="I108" s="176">
        <v>0</v>
      </c>
      <c r="J108" s="176">
        <v>0</v>
      </c>
      <c r="K108" s="176">
        <v>0</v>
      </c>
      <c r="L108" s="176">
        <v>0</v>
      </c>
      <c r="M108" s="185">
        <v>0</v>
      </c>
      <c r="N108" s="175">
        <v>0</v>
      </c>
    </row>
    <row r="109" spans="4:14" ht="15" x14ac:dyDescent="0.15">
      <c r="D109" s="5" t="s">
        <v>29</v>
      </c>
      <c r="E109" s="7">
        <v>0</v>
      </c>
      <c r="F109" s="8">
        <v>0</v>
      </c>
      <c r="G109" s="8">
        <v>0</v>
      </c>
      <c r="H109" s="8">
        <v>0</v>
      </c>
      <c r="I109" s="8">
        <v>0</v>
      </c>
      <c r="J109" s="8">
        <v>0</v>
      </c>
      <c r="K109" s="8">
        <v>0</v>
      </c>
      <c r="L109" s="8">
        <v>0</v>
      </c>
      <c r="M109" s="9">
        <v>0</v>
      </c>
      <c r="N109" s="175">
        <v>0</v>
      </c>
    </row>
    <row r="110" spans="4:14" ht="15" x14ac:dyDescent="0.15">
      <c r="D110" s="5" t="s">
        <v>30</v>
      </c>
      <c r="E110" s="7">
        <v>13</v>
      </c>
      <c r="F110" s="8">
        <v>16</v>
      </c>
      <c r="G110" s="8">
        <v>24</v>
      </c>
      <c r="H110" s="8">
        <v>180</v>
      </c>
      <c r="I110" s="8">
        <v>79</v>
      </c>
      <c r="J110" s="8">
        <v>154</v>
      </c>
      <c r="K110" s="8">
        <v>436</v>
      </c>
      <c r="L110" s="8">
        <v>1083</v>
      </c>
      <c r="M110" s="9">
        <v>1362</v>
      </c>
      <c r="N110" s="175">
        <v>1759</v>
      </c>
    </row>
    <row r="111" spans="4:14" ht="15" x14ac:dyDescent="0.15">
      <c r="D111" s="11" t="s">
        <v>41</v>
      </c>
      <c r="E111" s="12">
        <v>0</v>
      </c>
      <c r="F111" s="13">
        <v>0</v>
      </c>
      <c r="G111" s="13">
        <v>0</v>
      </c>
      <c r="H111" s="13">
        <v>0</v>
      </c>
      <c r="I111" s="13">
        <v>0</v>
      </c>
      <c r="J111" s="13">
        <v>0</v>
      </c>
      <c r="K111" s="13">
        <v>0</v>
      </c>
      <c r="L111" s="13">
        <v>0</v>
      </c>
      <c r="M111" s="14">
        <v>0</v>
      </c>
      <c r="N111" s="178">
        <v>0</v>
      </c>
    </row>
    <row r="114" spans="4:17" ht="18.75" x14ac:dyDescent="0.15">
      <c r="D114" s="287" t="s">
        <v>287</v>
      </c>
      <c r="E114" s="288"/>
      <c r="F114" s="288"/>
      <c r="G114" s="288"/>
      <c r="H114" s="288"/>
      <c r="I114" s="288"/>
      <c r="J114" s="288"/>
      <c r="K114" s="288"/>
      <c r="L114" s="288"/>
      <c r="M114" s="288"/>
      <c r="N114" s="182"/>
      <c r="Q114" s="16"/>
    </row>
    <row r="115" spans="4:17" ht="15" x14ac:dyDescent="0.15">
      <c r="D115" s="3"/>
      <c r="E115" s="4">
        <v>2004</v>
      </c>
      <c r="F115" s="4">
        <f t="shared" ref="F115:N115" si="13">E115+1</f>
        <v>2005</v>
      </c>
      <c r="G115" s="4">
        <f t="shared" si="13"/>
        <v>2006</v>
      </c>
      <c r="H115" s="4">
        <f t="shared" si="13"/>
        <v>2007</v>
      </c>
      <c r="I115" s="4">
        <f t="shared" si="13"/>
        <v>2008</v>
      </c>
      <c r="J115" s="4">
        <f t="shared" si="13"/>
        <v>2009</v>
      </c>
      <c r="K115" s="4">
        <f t="shared" si="13"/>
        <v>2010</v>
      </c>
      <c r="L115" s="4">
        <f t="shared" si="13"/>
        <v>2011</v>
      </c>
      <c r="M115" s="4">
        <f t="shared" si="13"/>
        <v>2012</v>
      </c>
      <c r="N115" s="173">
        <f t="shared" si="13"/>
        <v>2013</v>
      </c>
    </row>
    <row r="116" spans="4:17" ht="15" x14ac:dyDescent="0.15">
      <c r="D116" s="5" t="s">
        <v>0</v>
      </c>
      <c r="E116" s="180">
        <v>0</v>
      </c>
      <c r="F116" s="179">
        <v>0</v>
      </c>
      <c r="G116" s="179">
        <v>0</v>
      </c>
      <c r="H116" s="179">
        <v>0</v>
      </c>
      <c r="I116" s="179">
        <v>0</v>
      </c>
      <c r="J116" s="179">
        <v>0</v>
      </c>
      <c r="K116" s="179">
        <v>0</v>
      </c>
      <c r="L116" s="179">
        <v>0</v>
      </c>
      <c r="M116" s="184">
        <v>0</v>
      </c>
      <c r="N116" s="174">
        <v>0</v>
      </c>
    </row>
    <row r="117" spans="4:17" ht="15" x14ac:dyDescent="0.15">
      <c r="D117" s="5" t="s">
        <v>1</v>
      </c>
      <c r="E117" s="177">
        <v>0</v>
      </c>
      <c r="F117" s="176">
        <v>0</v>
      </c>
      <c r="G117" s="8">
        <v>0</v>
      </c>
      <c r="H117" s="8">
        <v>0</v>
      </c>
      <c r="I117" s="8">
        <v>0</v>
      </c>
      <c r="J117" s="8">
        <v>0</v>
      </c>
      <c r="K117" s="8">
        <v>0</v>
      </c>
      <c r="L117" s="8">
        <v>0</v>
      </c>
      <c r="M117" s="9">
        <v>0</v>
      </c>
      <c r="N117" s="175">
        <v>0</v>
      </c>
    </row>
    <row r="118" spans="4:17" ht="15" x14ac:dyDescent="0.15">
      <c r="D118" s="5" t="s">
        <v>2</v>
      </c>
      <c r="E118" s="177">
        <v>0</v>
      </c>
      <c r="F118" s="176">
        <v>0</v>
      </c>
      <c r="G118" s="176">
        <v>0</v>
      </c>
      <c r="H118" s="176">
        <v>0</v>
      </c>
      <c r="I118" s="176">
        <v>0</v>
      </c>
      <c r="J118" s="176">
        <v>0</v>
      </c>
      <c r="K118" s="176">
        <v>0</v>
      </c>
      <c r="L118" s="176">
        <v>0</v>
      </c>
      <c r="M118" s="9">
        <v>0</v>
      </c>
      <c r="N118" s="175">
        <v>0</v>
      </c>
    </row>
    <row r="119" spans="4:17" ht="15" x14ac:dyDescent="0.15">
      <c r="D119" s="5" t="s">
        <v>3</v>
      </c>
      <c r="E119" s="7">
        <v>36.304000000000002</v>
      </c>
      <c r="F119" s="8">
        <v>58.578000000000003</v>
      </c>
      <c r="G119" s="8">
        <v>60.972999999999999</v>
      </c>
      <c r="H119" s="8">
        <v>72.057000000000002</v>
      </c>
      <c r="I119" s="8">
        <v>45.641373000000002</v>
      </c>
      <c r="J119" s="8">
        <v>146.39914200000001</v>
      </c>
      <c r="K119" s="8">
        <v>144.16617299999999</v>
      </c>
      <c r="L119" s="8">
        <v>156.724661</v>
      </c>
      <c r="M119" s="9">
        <v>302.78641699999997</v>
      </c>
      <c r="N119" s="175">
        <v>115.50519300000001</v>
      </c>
    </row>
    <row r="120" spans="4:17" ht="15" x14ac:dyDescent="0.15">
      <c r="D120" s="5" t="s">
        <v>4</v>
      </c>
      <c r="E120" s="177">
        <v>0</v>
      </c>
      <c r="F120" s="176">
        <v>0</v>
      </c>
      <c r="G120" s="176">
        <v>0</v>
      </c>
      <c r="H120" s="176">
        <v>0</v>
      </c>
      <c r="I120" s="176">
        <v>0</v>
      </c>
      <c r="J120" s="176">
        <v>0</v>
      </c>
      <c r="K120" s="176">
        <v>0</v>
      </c>
      <c r="L120" s="176">
        <v>0</v>
      </c>
      <c r="M120" s="185">
        <v>0</v>
      </c>
      <c r="N120" s="175">
        <v>0</v>
      </c>
    </row>
    <row r="121" spans="4:17" ht="15" x14ac:dyDescent="0.15">
      <c r="D121" s="5" t="s">
        <v>5</v>
      </c>
      <c r="E121" s="7">
        <v>0</v>
      </c>
      <c r="F121" s="8">
        <v>0</v>
      </c>
      <c r="G121" s="8">
        <v>0</v>
      </c>
      <c r="H121" s="8">
        <v>0</v>
      </c>
      <c r="I121" s="8">
        <v>0</v>
      </c>
      <c r="J121" s="8">
        <v>0</v>
      </c>
      <c r="K121" s="8">
        <v>0</v>
      </c>
      <c r="L121" s="8">
        <v>0</v>
      </c>
      <c r="M121" s="9">
        <v>0</v>
      </c>
      <c r="N121" s="175">
        <v>0</v>
      </c>
    </row>
    <row r="122" spans="4:17" ht="15" x14ac:dyDescent="0.15">
      <c r="D122" s="5" t="s">
        <v>6</v>
      </c>
      <c r="E122" s="7">
        <v>0</v>
      </c>
      <c r="F122" s="8">
        <v>0</v>
      </c>
      <c r="G122" s="8">
        <v>0</v>
      </c>
      <c r="H122" s="8">
        <v>0</v>
      </c>
      <c r="I122" s="8">
        <v>0</v>
      </c>
      <c r="J122" s="8">
        <v>0</v>
      </c>
      <c r="K122" s="8">
        <v>0</v>
      </c>
      <c r="L122" s="8">
        <v>0</v>
      </c>
      <c r="M122" s="9">
        <v>0</v>
      </c>
      <c r="N122" s="175">
        <v>0</v>
      </c>
    </row>
    <row r="123" spans="4:17" ht="15" x14ac:dyDescent="0.15">
      <c r="D123" s="5" t="s">
        <v>7</v>
      </c>
      <c r="E123" s="177">
        <v>0</v>
      </c>
      <c r="F123" s="176">
        <v>0</v>
      </c>
      <c r="G123" s="176">
        <v>0</v>
      </c>
      <c r="H123" s="176">
        <v>0</v>
      </c>
      <c r="I123" s="176">
        <v>0</v>
      </c>
      <c r="J123" s="176">
        <v>0</v>
      </c>
      <c r="K123" s="176">
        <v>0</v>
      </c>
      <c r="L123" s="176">
        <v>0</v>
      </c>
      <c r="M123" s="185">
        <v>0</v>
      </c>
      <c r="N123" s="175">
        <v>0</v>
      </c>
    </row>
    <row r="124" spans="4:17" ht="15" x14ac:dyDescent="0.15">
      <c r="D124" s="5" t="s">
        <v>8</v>
      </c>
      <c r="E124" s="7">
        <v>0</v>
      </c>
      <c r="F124" s="8">
        <v>0</v>
      </c>
      <c r="G124" s="8">
        <v>0</v>
      </c>
      <c r="H124" s="8">
        <v>0</v>
      </c>
      <c r="I124" s="8">
        <v>0</v>
      </c>
      <c r="J124" s="8">
        <v>0</v>
      </c>
      <c r="K124" s="8">
        <v>0</v>
      </c>
      <c r="L124" s="8">
        <v>0</v>
      </c>
      <c r="M124" s="9">
        <v>0</v>
      </c>
      <c r="N124" s="175">
        <v>0</v>
      </c>
    </row>
    <row r="125" spans="4:17" ht="15" x14ac:dyDescent="0.15">
      <c r="D125" s="5" t="s">
        <v>9</v>
      </c>
      <c r="E125" s="7">
        <v>0</v>
      </c>
      <c r="F125" s="8">
        <v>0</v>
      </c>
      <c r="G125" s="8">
        <v>0</v>
      </c>
      <c r="H125" s="8">
        <v>0</v>
      </c>
      <c r="I125" s="8">
        <v>0</v>
      </c>
      <c r="J125" s="8">
        <v>0</v>
      </c>
      <c r="K125" s="8">
        <v>0</v>
      </c>
      <c r="L125" s="8">
        <v>0</v>
      </c>
      <c r="M125" s="9">
        <v>0</v>
      </c>
      <c r="N125" s="175">
        <v>0</v>
      </c>
    </row>
    <row r="126" spans="4:17" ht="15" x14ac:dyDescent="0.15">
      <c r="D126" s="5" t="s">
        <v>10</v>
      </c>
      <c r="E126" s="7">
        <v>0</v>
      </c>
      <c r="F126" s="8">
        <v>0</v>
      </c>
      <c r="G126" s="8">
        <v>0</v>
      </c>
      <c r="H126" s="8">
        <v>0</v>
      </c>
      <c r="I126" s="8">
        <v>0</v>
      </c>
      <c r="J126" s="8">
        <v>0</v>
      </c>
      <c r="K126" s="8">
        <v>0</v>
      </c>
      <c r="L126" s="8">
        <v>0</v>
      </c>
      <c r="M126" s="9">
        <v>0</v>
      </c>
      <c r="N126" s="175">
        <v>0</v>
      </c>
    </row>
    <row r="127" spans="4:17" ht="15" x14ac:dyDescent="0.15">
      <c r="D127" s="5" t="s">
        <v>11</v>
      </c>
      <c r="E127" s="7">
        <v>146</v>
      </c>
      <c r="F127" s="8">
        <v>155</v>
      </c>
      <c r="G127" s="8">
        <v>167</v>
      </c>
      <c r="H127" s="8">
        <v>172</v>
      </c>
      <c r="I127" s="8">
        <v>182</v>
      </c>
      <c r="J127" s="8">
        <v>188</v>
      </c>
      <c r="K127" s="8">
        <v>83</v>
      </c>
      <c r="L127" s="8">
        <v>91</v>
      </c>
      <c r="M127" s="9">
        <v>98</v>
      </c>
      <c r="N127" s="175">
        <v>95</v>
      </c>
    </row>
    <row r="128" spans="4:17" ht="15" x14ac:dyDescent="0.15">
      <c r="D128" s="5" t="s">
        <v>12</v>
      </c>
      <c r="E128" s="177">
        <v>0</v>
      </c>
      <c r="F128" s="176">
        <v>0</v>
      </c>
      <c r="G128" s="176">
        <v>0</v>
      </c>
      <c r="H128" s="176">
        <v>0</v>
      </c>
      <c r="I128" s="176">
        <v>0</v>
      </c>
      <c r="J128" s="176">
        <v>0</v>
      </c>
      <c r="K128" s="176">
        <v>0</v>
      </c>
      <c r="L128" s="176">
        <v>0</v>
      </c>
      <c r="M128" s="9">
        <v>67</v>
      </c>
      <c r="N128" s="175">
        <v>0</v>
      </c>
    </row>
    <row r="129" spans="4:14" ht="15" x14ac:dyDescent="0.15">
      <c r="D129" s="5" t="s">
        <v>13</v>
      </c>
      <c r="E129" s="7">
        <v>0</v>
      </c>
      <c r="F129" s="8">
        <v>0</v>
      </c>
      <c r="G129" s="8">
        <v>0</v>
      </c>
      <c r="H129" s="8">
        <v>0</v>
      </c>
      <c r="I129" s="8">
        <v>0</v>
      </c>
      <c r="J129" s="8">
        <v>0</v>
      </c>
      <c r="K129" s="8">
        <v>0</v>
      </c>
      <c r="L129" s="8">
        <v>0</v>
      </c>
      <c r="M129" s="9">
        <v>0</v>
      </c>
      <c r="N129" s="175">
        <v>0</v>
      </c>
    </row>
    <row r="130" spans="4:14" ht="15" x14ac:dyDescent="0.15">
      <c r="D130" s="5" t="s">
        <v>14</v>
      </c>
      <c r="E130" s="7">
        <v>0</v>
      </c>
      <c r="F130" s="8">
        <v>0</v>
      </c>
      <c r="G130" s="8">
        <v>0</v>
      </c>
      <c r="H130" s="8">
        <v>0</v>
      </c>
      <c r="I130" s="8">
        <v>0</v>
      </c>
      <c r="J130" s="8">
        <v>0</v>
      </c>
      <c r="K130" s="8">
        <v>0</v>
      </c>
      <c r="L130" s="187">
        <v>0</v>
      </c>
      <c r="M130" s="188">
        <v>0</v>
      </c>
      <c r="N130" s="175">
        <v>0</v>
      </c>
    </row>
    <row r="131" spans="4:14" ht="15" x14ac:dyDescent="0.15">
      <c r="D131" s="5" t="s">
        <v>15</v>
      </c>
      <c r="E131" s="7">
        <v>0</v>
      </c>
      <c r="F131" s="8">
        <v>0</v>
      </c>
      <c r="G131" s="8">
        <v>0</v>
      </c>
      <c r="H131" s="8">
        <v>0</v>
      </c>
      <c r="I131" s="8">
        <v>0</v>
      </c>
      <c r="J131" s="8">
        <v>0</v>
      </c>
      <c r="K131" s="187">
        <v>0</v>
      </c>
      <c r="L131" s="187">
        <v>0</v>
      </c>
      <c r="M131" s="188">
        <v>0</v>
      </c>
      <c r="N131" s="175">
        <v>0</v>
      </c>
    </row>
    <row r="132" spans="4:14" ht="15" x14ac:dyDescent="0.15">
      <c r="D132" s="5" t="s">
        <v>16</v>
      </c>
      <c r="E132" s="7">
        <v>0</v>
      </c>
      <c r="F132" s="8">
        <v>0</v>
      </c>
      <c r="G132" s="8">
        <v>0</v>
      </c>
      <c r="H132" s="8">
        <v>0</v>
      </c>
      <c r="I132" s="8">
        <v>0</v>
      </c>
      <c r="J132" s="8">
        <v>0</v>
      </c>
      <c r="K132" s="8">
        <v>0</v>
      </c>
      <c r="L132" s="8">
        <v>0</v>
      </c>
      <c r="M132" s="9">
        <v>0</v>
      </c>
      <c r="N132" s="175">
        <v>0</v>
      </c>
    </row>
    <row r="133" spans="4:14" ht="15" x14ac:dyDescent="0.15">
      <c r="D133" s="5" t="s">
        <v>17</v>
      </c>
      <c r="E133" s="7">
        <v>224</v>
      </c>
      <c r="F133" s="8">
        <v>1557</v>
      </c>
      <c r="G133" s="8">
        <v>1649</v>
      </c>
      <c r="H133" s="8">
        <v>1560</v>
      </c>
      <c r="I133" s="8">
        <v>1722</v>
      </c>
      <c r="J133" s="8">
        <v>1778</v>
      </c>
      <c r="K133" s="8">
        <v>355</v>
      </c>
      <c r="L133" s="8">
        <v>416</v>
      </c>
      <c r="M133" s="9">
        <v>399</v>
      </c>
      <c r="N133" s="175">
        <v>373</v>
      </c>
    </row>
    <row r="134" spans="4:14" ht="15" x14ac:dyDescent="0.15">
      <c r="D134" s="5" t="s">
        <v>18</v>
      </c>
      <c r="E134" s="7">
        <v>0</v>
      </c>
      <c r="F134" s="8">
        <v>0</v>
      </c>
      <c r="G134" s="8">
        <v>0</v>
      </c>
      <c r="H134" s="8">
        <v>0</v>
      </c>
      <c r="I134" s="8">
        <v>0</v>
      </c>
      <c r="J134" s="8">
        <v>0</v>
      </c>
      <c r="K134" s="8">
        <v>0</v>
      </c>
      <c r="L134" s="8">
        <v>0</v>
      </c>
      <c r="M134" s="9">
        <v>0</v>
      </c>
      <c r="N134" s="175">
        <v>0</v>
      </c>
    </row>
    <row r="135" spans="4:14" ht="15" x14ac:dyDescent="0.15">
      <c r="D135" s="5" t="s">
        <v>19</v>
      </c>
      <c r="E135" s="7">
        <v>0</v>
      </c>
      <c r="F135" s="8">
        <v>0</v>
      </c>
      <c r="G135" s="8">
        <v>0</v>
      </c>
      <c r="H135" s="8">
        <v>0</v>
      </c>
      <c r="I135" s="8">
        <v>0</v>
      </c>
      <c r="J135" s="8">
        <v>0</v>
      </c>
      <c r="K135" s="8">
        <v>0</v>
      </c>
      <c r="L135" s="8">
        <v>0</v>
      </c>
      <c r="M135" s="9">
        <v>0</v>
      </c>
      <c r="N135" s="175">
        <v>0</v>
      </c>
    </row>
    <row r="136" spans="4:14" ht="15" x14ac:dyDescent="0.15">
      <c r="D136" s="5" t="s">
        <v>20</v>
      </c>
      <c r="E136" s="7">
        <v>0</v>
      </c>
      <c r="F136" s="8">
        <v>0</v>
      </c>
      <c r="G136" s="8">
        <v>0</v>
      </c>
      <c r="H136" s="8">
        <v>0</v>
      </c>
      <c r="I136" s="8">
        <v>0</v>
      </c>
      <c r="J136" s="8">
        <v>0</v>
      </c>
      <c r="K136" s="8">
        <v>0</v>
      </c>
      <c r="L136" s="8">
        <v>0</v>
      </c>
      <c r="M136" s="9">
        <v>0</v>
      </c>
      <c r="N136" s="175">
        <v>0</v>
      </c>
    </row>
    <row r="137" spans="4:14" ht="15" x14ac:dyDescent="0.15">
      <c r="D137" s="5" t="s">
        <v>21</v>
      </c>
      <c r="E137" s="7">
        <v>0</v>
      </c>
      <c r="F137" s="8">
        <v>0</v>
      </c>
      <c r="G137" s="8">
        <v>4</v>
      </c>
      <c r="H137" s="8">
        <v>4</v>
      </c>
      <c r="I137" s="8">
        <v>5</v>
      </c>
      <c r="J137" s="8">
        <v>5</v>
      </c>
      <c r="K137" s="8">
        <v>5</v>
      </c>
      <c r="L137" s="8">
        <v>4.0999999999999996</v>
      </c>
      <c r="M137" s="9">
        <v>4.5</v>
      </c>
      <c r="N137" s="175">
        <v>4.9000000000000004</v>
      </c>
    </row>
    <row r="138" spans="4:14" ht="15" x14ac:dyDescent="0.15">
      <c r="D138" s="5" t="s">
        <v>22</v>
      </c>
      <c r="E138" s="177">
        <v>0</v>
      </c>
      <c r="F138" s="176">
        <v>0</v>
      </c>
      <c r="G138" s="176">
        <v>0</v>
      </c>
      <c r="H138" s="176">
        <v>0</v>
      </c>
      <c r="I138" s="176">
        <v>0</v>
      </c>
      <c r="J138" s="176">
        <v>0</v>
      </c>
      <c r="K138" s="176">
        <v>0</v>
      </c>
      <c r="L138" s="176">
        <v>0</v>
      </c>
      <c r="M138" s="185">
        <v>0</v>
      </c>
      <c r="N138" s="175">
        <v>0</v>
      </c>
    </row>
    <row r="139" spans="4:14" ht="15" x14ac:dyDescent="0.15">
      <c r="D139" s="5" t="s">
        <v>23</v>
      </c>
      <c r="E139" s="7">
        <v>0</v>
      </c>
      <c r="F139" s="8">
        <v>0</v>
      </c>
      <c r="G139" s="8">
        <v>0</v>
      </c>
      <c r="H139" s="8">
        <v>0</v>
      </c>
      <c r="I139" s="8">
        <v>0</v>
      </c>
      <c r="J139" s="8">
        <v>0</v>
      </c>
      <c r="K139" s="8">
        <v>0</v>
      </c>
      <c r="L139" s="8">
        <v>0</v>
      </c>
      <c r="M139" s="9">
        <v>0</v>
      </c>
      <c r="N139" s="175">
        <v>0</v>
      </c>
    </row>
    <row r="140" spans="4:14" ht="15" x14ac:dyDescent="0.15">
      <c r="D140" s="5" t="s">
        <v>24</v>
      </c>
      <c r="E140" s="177">
        <v>0</v>
      </c>
      <c r="F140" s="176">
        <v>0</v>
      </c>
      <c r="G140" s="176">
        <v>0</v>
      </c>
      <c r="H140" s="176">
        <v>0</v>
      </c>
      <c r="I140" s="176">
        <v>0</v>
      </c>
      <c r="J140" s="176">
        <v>0</v>
      </c>
      <c r="K140" s="176">
        <v>0</v>
      </c>
      <c r="L140" s="176">
        <v>0</v>
      </c>
      <c r="M140" s="185">
        <v>0</v>
      </c>
      <c r="N140" s="175">
        <v>0</v>
      </c>
    </row>
    <row r="141" spans="4:14" ht="15" x14ac:dyDescent="0.15">
      <c r="D141" s="5" t="s">
        <v>25</v>
      </c>
      <c r="E141" s="177">
        <v>0</v>
      </c>
      <c r="F141" s="176">
        <v>0</v>
      </c>
      <c r="G141" s="176">
        <v>0</v>
      </c>
      <c r="H141" s="8">
        <v>7.5018531199999998</v>
      </c>
      <c r="I141" s="8">
        <v>8.4773904299999998</v>
      </c>
      <c r="J141" s="8">
        <v>9.3236795899999994</v>
      </c>
      <c r="K141" s="8">
        <v>10.993582050000001</v>
      </c>
      <c r="L141" s="8">
        <v>12.142592550000002</v>
      </c>
      <c r="M141" s="9">
        <v>12.85921237</v>
      </c>
      <c r="N141" s="175">
        <v>12.85921237</v>
      </c>
    </row>
    <row r="142" spans="4:14" ht="15" x14ac:dyDescent="0.15">
      <c r="D142" s="5" t="s">
        <v>26</v>
      </c>
      <c r="E142" s="177">
        <v>0</v>
      </c>
      <c r="F142" s="176">
        <v>0</v>
      </c>
      <c r="G142" s="176">
        <v>0</v>
      </c>
      <c r="H142" s="176">
        <v>0</v>
      </c>
      <c r="I142" s="176">
        <v>0</v>
      </c>
      <c r="J142" s="176">
        <v>0</v>
      </c>
      <c r="K142" s="176">
        <v>0</v>
      </c>
      <c r="L142" s="176">
        <v>0</v>
      </c>
      <c r="M142" s="185">
        <v>0</v>
      </c>
      <c r="N142" s="175">
        <v>0</v>
      </c>
    </row>
    <row r="143" spans="4:14" ht="15" x14ac:dyDescent="0.15">
      <c r="D143" s="5" t="s">
        <v>27</v>
      </c>
      <c r="E143" s="7">
        <v>0</v>
      </c>
      <c r="F143" s="8">
        <v>0</v>
      </c>
      <c r="G143" s="8">
        <v>0</v>
      </c>
      <c r="H143" s="8">
        <v>0</v>
      </c>
      <c r="I143" s="8">
        <v>0</v>
      </c>
      <c r="J143" s="8">
        <v>0</v>
      </c>
      <c r="K143" s="8">
        <v>0</v>
      </c>
      <c r="L143" s="8">
        <v>0</v>
      </c>
      <c r="M143" s="9">
        <v>0</v>
      </c>
      <c r="N143" s="175">
        <v>0</v>
      </c>
    </row>
    <row r="144" spans="4:14" ht="15" x14ac:dyDescent="0.15">
      <c r="D144" s="5" t="s">
        <v>28</v>
      </c>
      <c r="E144" s="177">
        <v>0</v>
      </c>
      <c r="F144" s="176">
        <v>0</v>
      </c>
      <c r="G144" s="176">
        <v>0</v>
      </c>
      <c r="H144" s="176">
        <v>0</v>
      </c>
      <c r="I144" s="176">
        <v>0</v>
      </c>
      <c r="J144" s="176">
        <v>0</v>
      </c>
      <c r="K144" s="176">
        <v>0</v>
      </c>
      <c r="L144" s="176">
        <v>0</v>
      </c>
      <c r="M144" s="185">
        <v>0</v>
      </c>
      <c r="N144" s="175">
        <v>0</v>
      </c>
    </row>
    <row r="145" spans="4:26" ht="15" x14ac:dyDescent="0.15">
      <c r="D145" s="5" t="s">
        <v>29</v>
      </c>
      <c r="E145" s="7">
        <v>0</v>
      </c>
      <c r="F145" s="8">
        <v>0</v>
      </c>
      <c r="G145" s="8">
        <v>0</v>
      </c>
      <c r="H145" s="8">
        <v>0</v>
      </c>
      <c r="I145" s="8">
        <v>0</v>
      </c>
      <c r="J145" s="8">
        <v>0</v>
      </c>
      <c r="K145" s="8">
        <v>0</v>
      </c>
      <c r="L145" s="8">
        <v>0</v>
      </c>
      <c r="M145" s="9">
        <v>0</v>
      </c>
      <c r="N145" s="175">
        <v>0</v>
      </c>
    </row>
    <row r="146" spans="4:26" ht="15" x14ac:dyDescent="0.15">
      <c r="D146" s="5" t="s">
        <v>30</v>
      </c>
      <c r="E146" s="7">
        <v>0</v>
      </c>
      <c r="F146" s="8">
        <v>0</v>
      </c>
      <c r="G146" s="8">
        <v>0</v>
      </c>
      <c r="H146" s="8">
        <v>0</v>
      </c>
      <c r="I146" s="8">
        <v>0</v>
      </c>
      <c r="J146" s="8">
        <v>4</v>
      </c>
      <c r="K146" s="8">
        <v>22</v>
      </c>
      <c r="L146" s="8">
        <v>24</v>
      </c>
      <c r="M146" s="9">
        <v>37</v>
      </c>
      <c r="N146" s="175">
        <v>56</v>
      </c>
    </row>
    <row r="147" spans="4:26" ht="15" x14ac:dyDescent="0.15">
      <c r="D147" s="11" t="s">
        <v>41</v>
      </c>
      <c r="E147" s="12">
        <v>0</v>
      </c>
      <c r="F147" s="13">
        <v>0</v>
      </c>
      <c r="G147" s="13">
        <v>0</v>
      </c>
      <c r="H147" s="13">
        <v>0</v>
      </c>
      <c r="I147" s="13">
        <v>0</v>
      </c>
      <c r="J147" s="13">
        <v>0</v>
      </c>
      <c r="K147" s="13">
        <v>0</v>
      </c>
      <c r="L147" s="13">
        <v>0</v>
      </c>
      <c r="M147" s="14">
        <v>0</v>
      </c>
      <c r="N147" s="178">
        <v>0</v>
      </c>
    </row>
    <row r="150" spans="4:26" ht="18.75" x14ac:dyDescent="0.15">
      <c r="D150" s="287" t="s">
        <v>286</v>
      </c>
      <c r="E150" s="288"/>
      <c r="F150" s="288"/>
      <c r="G150" s="288"/>
      <c r="H150" s="288"/>
      <c r="I150" s="288"/>
      <c r="J150" s="288"/>
      <c r="K150" s="288"/>
      <c r="L150" s="288"/>
      <c r="M150" s="288"/>
      <c r="N150" s="182"/>
      <c r="P150" s="287" t="s">
        <v>291</v>
      </c>
      <c r="Q150" s="288"/>
      <c r="R150" s="288"/>
      <c r="S150" s="288"/>
      <c r="T150" s="288"/>
      <c r="U150" s="288"/>
      <c r="V150" s="288"/>
      <c r="W150" s="288"/>
      <c r="X150" s="288"/>
      <c r="Y150" s="288"/>
      <c r="Z150" s="182"/>
    </row>
    <row r="151" spans="4:26" ht="15" x14ac:dyDescent="0.15">
      <c r="D151" s="3"/>
      <c r="E151" s="4">
        <v>2004</v>
      </c>
      <c r="F151" s="4">
        <f t="shared" ref="F151:N151" si="14">E151+1</f>
        <v>2005</v>
      </c>
      <c r="G151" s="4">
        <f t="shared" si="14"/>
        <v>2006</v>
      </c>
      <c r="H151" s="4">
        <f t="shared" si="14"/>
        <v>2007</v>
      </c>
      <c r="I151" s="4">
        <f t="shared" si="14"/>
        <v>2008</v>
      </c>
      <c r="J151" s="4">
        <f t="shared" si="14"/>
        <v>2009</v>
      </c>
      <c r="K151" s="4">
        <f t="shared" si="14"/>
        <v>2010</v>
      </c>
      <c r="L151" s="4">
        <f t="shared" si="14"/>
        <v>2011</v>
      </c>
      <c r="M151" s="4">
        <f t="shared" si="14"/>
        <v>2012</v>
      </c>
      <c r="N151" s="173">
        <f t="shared" si="14"/>
        <v>2013</v>
      </c>
      <c r="P151" s="3"/>
      <c r="Q151" s="4">
        <v>2004</v>
      </c>
      <c r="R151" s="4">
        <f t="shared" ref="R151:Z151" si="15">Q151+1</f>
        <v>2005</v>
      </c>
      <c r="S151" s="4">
        <f t="shared" si="15"/>
        <v>2006</v>
      </c>
      <c r="T151" s="4">
        <f t="shared" si="15"/>
        <v>2007</v>
      </c>
      <c r="U151" s="4">
        <f t="shared" si="15"/>
        <v>2008</v>
      </c>
      <c r="V151" s="4">
        <f t="shared" si="15"/>
        <v>2009</v>
      </c>
      <c r="W151" s="4">
        <f t="shared" si="15"/>
        <v>2010</v>
      </c>
      <c r="X151" s="4">
        <f t="shared" si="15"/>
        <v>2011</v>
      </c>
      <c r="Y151" s="4">
        <f t="shared" si="15"/>
        <v>2012</v>
      </c>
      <c r="Z151" s="173">
        <f t="shared" si="15"/>
        <v>2013</v>
      </c>
    </row>
    <row r="152" spans="4:26" ht="15" x14ac:dyDescent="0.15">
      <c r="D152" s="5" t="s">
        <v>0</v>
      </c>
      <c r="E152" s="180" t="s">
        <v>301</v>
      </c>
      <c r="F152" s="180" t="s">
        <v>301</v>
      </c>
      <c r="G152" s="180" t="s">
        <v>301</v>
      </c>
      <c r="H152" s="180" t="s">
        <v>301</v>
      </c>
      <c r="I152" s="180" t="s">
        <v>301</v>
      </c>
      <c r="J152" s="180" t="s">
        <v>301</v>
      </c>
      <c r="K152" s="180" t="s">
        <v>301</v>
      </c>
      <c r="L152" s="180" t="s">
        <v>301</v>
      </c>
      <c r="M152" s="180" t="s">
        <v>301</v>
      </c>
      <c r="N152" s="180" t="s">
        <v>301</v>
      </c>
      <c r="P152" s="5" t="s">
        <v>0</v>
      </c>
      <c r="Q152" s="180">
        <f>IF(E152=E7,0,1)</f>
        <v>1</v>
      </c>
      <c r="R152" s="180">
        <f t="shared" ref="R152:Z152" si="16">IF(F152=F7,0,1)</f>
        <v>1</v>
      </c>
      <c r="S152" s="180">
        <f t="shared" si="16"/>
        <v>1</v>
      </c>
      <c r="T152" s="180">
        <f t="shared" si="16"/>
        <v>1</v>
      </c>
      <c r="U152" s="180">
        <f t="shared" si="16"/>
        <v>1</v>
      </c>
      <c r="V152" s="180">
        <f t="shared" si="16"/>
        <v>1</v>
      </c>
      <c r="W152" s="180">
        <f t="shared" si="16"/>
        <v>1</v>
      </c>
      <c r="X152" s="180">
        <f t="shared" si="16"/>
        <v>1</v>
      </c>
      <c r="Y152" s="180">
        <f t="shared" si="16"/>
        <v>1</v>
      </c>
      <c r="Z152" s="180">
        <f t="shared" si="16"/>
        <v>1</v>
      </c>
    </row>
    <row r="153" spans="4:26" ht="15" x14ac:dyDescent="0.15">
      <c r="D153" s="5" t="s">
        <v>1</v>
      </c>
      <c r="E153" s="180" t="s">
        <v>301</v>
      </c>
      <c r="F153" s="180" t="s">
        <v>301</v>
      </c>
      <c r="G153" s="180" t="s">
        <v>301</v>
      </c>
      <c r="H153" s="180" t="s">
        <v>301</v>
      </c>
      <c r="I153" s="180" t="s">
        <v>301</v>
      </c>
      <c r="J153" s="180" t="s">
        <v>301</v>
      </c>
      <c r="K153" s="180" t="s">
        <v>301</v>
      </c>
      <c r="L153" s="180" t="s">
        <v>301</v>
      </c>
      <c r="M153" s="180" t="s">
        <v>301</v>
      </c>
      <c r="N153" s="180" t="s">
        <v>301</v>
      </c>
      <c r="P153" s="5" t="s">
        <v>1</v>
      </c>
      <c r="Q153" s="180">
        <f t="shared" ref="Q153:Q183" si="17">IF(E153=E8,0,1)</f>
        <v>1</v>
      </c>
      <c r="R153" s="180">
        <f t="shared" ref="R153:R183" si="18">IF(F153=F8,0,1)</f>
        <v>1</v>
      </c>
      <c r="S153" s="180">
        <f t="shared" ref="S153:S183" si="19">IF(G153=G8,0,1)</f>
        <v>1</v>
      </c>
      <c r="T153" s="180">
        <f t="shared" ref="T153:T183" si="20">IF(H153=H8,0,1)</f>
        <v>1</v>
      </c>
      <c r="U153" s="180">
        <f t="shared" ref="U153:U183" si="21">IF(I153=I8,0,1)</f>
        <v>1</v>
      </c>
      <c r="V153" s="180">
        <f t="shared" ref="V153:V183" si="22">IF(J153=J8,0,1)</f>
        <v>1</v>
      </c>
      <c r="W153" s="180">
        <f t="shared" ref="W153:W183" si="23">IF(K153=K8,0,1)</f>
        <v>1</v>
      </c>
      <c r="X153" s="180">
        <f t="shared" ref="X153:X183" si="24">IF(L153=L8,0,1)</f>
        <v>1</v>
      </c>
      <c r="Y153" s="180">
        <f t="shared" ref="Y153:Y183" si="25">IF(M153=M8,0,1)</f>
        <v>1</v>
      </c>
      <c r="Z153" s="180">
        <f t="shared" ref="Z153:Z183" si="26">IF(N153=N8,0,1)</f>
        <v>1</v>
      </c>
    </row>
    <row r="154" spans="4:26" ht="15" x14ac:dyDescent="0.15">
      <c r="D154" s="5" t="s">
        <v>2</v>
      </c>
      <c r="E154" s="180" t="s">
        <v>301</v>
      </c>
      <c r="F154" s="180" t="s">
        <v>301</v>
      </c>
      <c r="G154" s="180" t="s">
        <v>301</v>
      </c>
      <c r="H154" s="180" t="s">
        <v>301</v>
      </c>
      <c r="I154" s="180" t="s">
        <v>301</v>
      </c>
      <c r="J154" s="180" t="s">
        <v>301</v>
      </c>
      <c r="K154" s="180" t="s">
        <v>301</v>
      </c>
      <c r="L154" s="180" t="s">
        <v>301</v>
      </c>
      <c r="M154" s="180" t="s">
        <v>301</v>
      </c>
      <c r="N154" s="180" t="s">
        <v>301</v>
      </c>
      <c r="P154" s="5" t="s">
        <v>2</v>
      </c>
      <c r="Q154" s="180">
        <f t="shared" si="17"/>
        <v>1</v>
      </c>
      <c r="R154" s="180">
        <f t="shared" si="18"/>
        <v>1</v>
      </c>
      <c r="S154" s="180">
        <f t="shared" si="19"/>
        <v>1</v>
      </c>
      <c r="T154" s="180">
        <f t="shared" si="20"/>
        <v>1</v>
      </c>
      <c r="U154" s="180">
        <f t="shared" si="21"/>
        <v>1</v>
      </c>
      <c r="V154" s="180">
        <f t="shared" si="22"/>
        <v>1</v>
      </c>
      <c r="W154" s="180">
        <f t="shared" si="23"/>
        <v>1</v>
      </c>
      <c r="X154" s="180">
        <f t="shared" si="24"/>
        <v>1</v>
      </c>
      <c r="Y154" s="180">
        <f t="shared" si="25"/>
        <v>1</v>
      </c>
      <c r="Z154" s="180">
        <f t="shared" si="26"/>
        <v>1</v>
      </c>
    </row>
    <row r="155" spans="4:26" ht="15" x14ac:dyDescent="0.15">
      <c r="D155" s="5" t="s">
        <v>3</v>
      </c>
      <c r="E155" s="189">
        <v>20390.696</v>
      </c>
      <c r="F155" s="189">
        <v>20791.330000000002</v>
      </c>
      <c r="G155" s="189">
        <v>21263.396000000001</v>
      </c>
      <c r="H155" s="189">
        <v>21314.851999999999</v>
      </c>
      <c r="I155" s="189">
        <v>23791.228394000002</v>
      </c>
      <c r="J155" s="189">
        <v>24205.714442</v>
      </c>
      <c r="K155" s="189">
        <v>24948.828028</v>
      </c>
      <c r="L155" s="189">
        <v>25289.927538</v>
      </c>
      <c r="M155" s="189">
        <v>25896.897224</v>
      </c>
      <c r="N155" s="189">
        <v>26193.607325000001</v>
      </c>
      <c r="P155" s="5" t="s">
        <v>3</v>
      </c>
      <c r="Q155" s="189">
        <f t="shared" si="17"/>
        <v>0</v>
      </c>
      <c r="R155" s="189">
        <f t="shared" si="18"/>
        <v>1</v>
      </c>
      <c r="S155" s="189">
        <f>IF(G155=G10,0,1)</f>
        <v>1</v>
      </c>
      <c r="T155" s="189">
        <f t="shared" si="20"/>
        <v>1</v>
      </c>
      <c r="U155" s="189">
        <f t="shared" si="21"/>
        <v>1</v>
      </c>
      <c r="V155" s="189">
        <f t="shared" si="22"/>
        <v>1</v>
      </c>
      <c r="W155" s="189">
        <f t="shared" si="23"/>
        <v>1</v>
      </c>
      <c r="X155" s="189">
        <f t="shared" si="24"/>
        <v>1</v>
      </c>
      <c r="Y155" s="189">
        <f t="shared" si="25"/>
        <v>1</v>
      </c>
      <c r="Z155" s="189">
        <f t="shared" si="26"/>
        <v>1</v>
      </c>
    </row>
    <row r="156" spans="4:26" ht="15" x14ac:dyDescent="0.15">
      <c r="D156" s="5" t="s">
        <v>4</v>
      </c>
      <c r="E156" s="180" t="s">
        <v>301</v>
      </c>
      <c r="F156" s="180" t="s">
        <v>301</v>
      </c>
      <c r="G156" s="180" t="s">
        <v>301</v>
      </c>
      <c r="H156" s="180" t="s">
        <v>301</v>
      </c>
      <c r="I156" s="180" t="s">
        <v>301</v>
      </c>
      <c r="J156" s="180" t="s">
        <v>301</v>
      </c>
      <c r="K156" s="180" t="s">
        <v>301</v>
      </c>
      <c r="L156" s="180" t="s">
        <v>301</v>
      </c>
      <c r="M156" s="180" t="s">
        <v>301</v>
      </c>
      <c r="N156" s="180" t="s">
        <v>301</v>
      </c>
      <c r="P156" s="5" t="s">
        <v>4</v>
      </c>
      <c r="Q156" s="180">
        <f t="shared" si="17"/>
        <v>1</v>
      </c>
      <c r="R156" s="180">
        <f t="shared" si="18"/>
        <v>1</v>
      </c>
      <c r="S156" s="180">
        <f t="shared" si="19"/>
        <v>1</v>
      </c>
      <c r="T156" s="180">
        <f t="shared" si="20"/>
        <v>1</v>
      </c>
      <c r="U156" s="180">
        <f t="shared" si="21"/>
        <v>1</v>
      </c>
      <c r="V156" s="180">
        <f t="shared" si="22"/>
        <v>1</v>
      </c>
      <c r="W156" s="180">
        <f t="shared" si="23"/>
        <v>1</v>
      </c>
      <c r="X156" s="180">
        <f t="shared" si="24"/>
        <v>1</v>
      </c>
      <c r="Y156" s="180">
        <f t="shared" si="25"/>
        <v>1</v>
      </c>
      <c r="Z156" s="180">
        <f t="shared" si="26"/>
        <v>1</v>
      </c>
    </row>
    <row r="157" spans="4:26" ht="15" x14ac:dyDescent="0.15">
      <c r="D157" s="5" t="s">
        <v>5</v>
      </c>
      <c r="E157" s="189">
        <v>67385</v>
      </c>
      <c r="F157" s="189">
        <v>71220</v>
      </c>
      <c r="G157" s="189">
        <v>74888</v>
      </c>
      <c r="H157" s="189">
        <v>76567</v>
      </c>
      <c r="I157" s="189">
        <v>80644</v>
      </c>
      <c r="J157" s="189">
        <v>81577</v>
      </c>
      <c r="K157" s="189">
        <v>81519</v>
      </c>
      <c r="L157" s="189">
        <v>80481</v>
      </c>
      <c r="M157" s="189">
        <v>76701</v>
      </c>
      <c r="N157" s="189">
        <v>78725</v>
      </c>
      <c r="P157" s="5" t="s">
        <v>5</v>
      </c>
      <c r="Q157" s="180">
        <f t="shared" si="17"/>
        <v>0</v>
      </c>
      <c r="R157" s="180">
        <f t="shared" si="18"/>
        <v>0</v>
      </c>
      <c r="S157" s="180">
        <f t="shared" si="19"/>
        <v>0</v>
      </c>
      <c r="T157" s="180">
        <f t="shared" si="20"/>
        <v>0</v>
      </c>
      <c r="U157" s="180">
        <f t="shared" si="21"/>
        <v>0</v>
      </c>
      <c r="V157" s="180">
        <f t="shared" si="22"/>
        <v>0</v>
      </c>
      <c r="W157" s="180">
        <f t="shared" si="23"/>
        <v>0</v>
      </c>
      <c r="X157" s="180">
        <f t="shared" si="24"/>
        <v>0</v>
      </c>
      <c r="Y157" s="180">
        <f t="shared" si="25"/>
        <v>0</v>
      </c>
      <c r="Z157" s="189">
        <f t="shared" si="26"/>
        <v>0</v>
      </c>
    </row>
    <row r="158" spans="4:26" ht="15" x14ac:dyDescent="0.15">
      <c r="D158" s="5" t="s">
        <v>6</v>
      </c>
      <c r="E158" s="180" t="s">
        <v>301</v>
      </c>
      <c r="F158" s="180" t="s">
        <v>301</v>
      </c>
      <c r="G158" s="180" t="s">
        <v>301</v>
      </c>
      <c r="H158" s="180" t="s">
        <v>301</v>
      </c>
      <c r="I158" s="180" t="s">
        <v>301</v>
      </c>
      <c r="J158" s="180" t="s">
        <v>301</v>
      </c>
      <c r="K158" s="180" t="s">
        <v>301</v>
      </c>
      <c r="L158" s="180" t="s">
        <v>301</v>
      </c>
      <c r="M158" s="180" t="s">
        <v>301</v>
      </c>
      <c r="N158" s="180" t="s">
        <v>301</v>
      </c>
      <c r="P158" s="5" t="s">
        <v>6</v>
      </c>
      <c r="Q158" s="180">
        <f t="shared" si="17"/>
        <v>1</v>
      </c>
      <c r="R158" s="180">
        <f t="shared" si="18"/>
        <v>1</v>
      </c>
      <c r="S158" s="180">
        <f t="shared" si="19"/>
        <v>1</v>
      </c>
      <c r="T158" s="180">
        <f t="shared" si="20"/>
        <v>1</v>
      </c>
      <c r="U158" s="180">
        <f t="shared" si="21"/>
        <v>1</v>
      </c>
      <c r="V158" s="180">
        <f t="shared" si="22"/>
        <v>1</v>
      </c>
      <c r="W158" s="180">
        <f t="shared" si="23"/>
        <v>1</v>
      </c>
      <c r="X158" s="180">
        <f t="shared" si="24"/>
        <v>1</v>
      </c>
      <c r="Y158" s="180">
        <f t="shared" si="25"/>
        <v>1</v>
      </c>
      <c r="Z158" s="180">
        <f t="shared" si="26"/>
        <v>1</v>
      </c>
    </row>
    <row r="159" spans="4:26" ht="15" x14ac:dyDescent="0.15">
      <c r="D159" s="5" t="s">
        <v>7</v>
      </c>
      <c r="E159" s="180" t="s">
        <v>301</v>
      </c>
      <c r="F159" s="180" t="s">
        <v>301</v>
      </c>
      <c r="G159" s="180" t="s">
        <v>301</v>
      </c>
      <c r="H159" s="180" t="s">
        <v>301</v>
      </c>
      <c r="I159" s="180" t="s">
        <v>301</v>
      </c>
      <c r="J159" s="180" t="s">
        <v>301</v>
      </c>
      <c r="K159" s="180" t="s">
        <v>301</v>
      </c>
      <c r="L159" s="180" t="s">
        <v>301</v>
      </c>
      <c r="M159" s="180" t="s">
        <v>301</v>
      </c>
      <c r="N159" s="180" t="s">
        <v>301</v>
      </c>
      <c r="P159" s="5" t="s">
        <v>7</v>
      </c>
      <c r="Q159" s="180">
        <f t="shared" si="17"/>
        <v>1</v>
      </c>
      <c r="R159" s="180">
        <f t="shared" si="18"/>
        <v>1</v>
      </c>
      <c r="S159" s="180">
        <f t="shared" si="19"/>
        <v>1</v>
      </c>
      <c r="T159" s="180">
        <f t="shared" si="20"/>
        <v>1</v>
      </c>
      <c r="U159" s="180">
        <f t="shared" si="21"/>
        <v>1</v>
      </c>
      <c r="V159" s="180">
        <f t="shared" si="22"/>
        <v>1</v>
      </c>
      <c r="W159" s="180">
        <f t="shared" si="23"/>
        <v>1</v>
      </c>
      <c r="X159" s="180">
        <f t="shared" si="24"/>
        <v>1</v>
      </c>
      <c r="Y159" s="180">
        <f t="shared" si="25"/>
        <v>1</v>
      </c>
      <c r="Z159" s="180">
        <f t="shared" si="26"/>
        <v>1</v>
      </c>
    </row>
    <row r="160" spans="4:26" ht="15" x14ac:dyDescent="0.15">
      <c r="D160" s="5" t="s">
        <v>8</v>
      </c>
      <c r="E160" s="180" t="s">
        <v>301</v>
      </c>
      <c r="F160" s="180" t="s">
        <v>301</v>
      </c>
      <c r="G160" s="180" t="s">
        <v>301</v>
      </c>
      <c r="H160" s="180" t="s">
        <v>301</v>
      </c>
      <c r="I160" s="180" t="s">
        <v>301</v>
      </c>
      <c r="J160" s="180" t="s">
        <v>301</v>
      </c>
      <c r="K160" s="180" t="s">
        <v>301</v>
      </c>
      <c r="L160" s="180" t="s">
        <v>301</v>
      </c>
      <c r="M160" s="180" t="s">
        <v>301</v>
      </c>
      <c r="N160" s="180" t="s">
        <v>301</v>
      </c>
      <c r="P160" s="5" t="s">
        <v>8</v>
      </c>
      <c r="Q160" s="180">
        <f t="shared" si="17"/>
        <v>1</v>
      </c>
      <c r="R160" s="180">
        <f t="shared" si="18"/>
        <v>1</v>
      </c>
      <c r="S160" s="180">
        <f t="shared" si="19"/>
        <v>1</v>
      </c>
      <c r="T160" s="180">
        <f t="shared" si="20"/>
        <v>1</v>
      </c>
      <c r="U160" s="180">
        <f t="shared" si="21"/>
        <v>1</v>
      </c>
      <c r="V160" s="180">
        <f t="shared" si="22"/>
        <v>1</v>
      </c>
      <c r="W160" s="180">
        <f t="shared" si="23"/>
        <v>1</v>
      </c>
      <c r="X160" s="180">
        <f t="shared" si="24"/>
        <v>1</v>
      </c>
      <c r="Y160" s="180">
        <f t="shared" si="25"/>
        <v>1</v>
      </c>
      <c r="Z160" s="180">
        <f t="shared" si="26"/>
        <v>1</v>
      </c>
    </row>
    <row r="161" spans="4:26" ht="15" x14ac:dyDescent="0.15">
      <c r="D161" s="5" t="s">
        <v>9</v>
      </c>
      <c r="E161" s="180" t="s">
        <v>301</v>
      </c>
      <c r="F161" s="180" t="s">
        <v>301</v>
      </c>
      <c r="G161" s="180" t="s">
        <v>301</v>
      </c>
      <c r="H161" s="180" t="s">
        <v>301</v>
      </c>
      <c r="I161" s="180" t="s">
        <v>301</v>
      </c>
      <c r="J161" s="180" t="s">
        <v>301</v>
      </c>
      <c r="K161" s="180" t="s">
        <v>301</v>
      </c>
      <c r="L161" s="180" t="s">
        <v>301</v>
      </c>
      <c r="M161" s="180" t="s">
        <v>301</v>
      </c>
      <c r="N161" s="180" t="s">
        <v>301</v>
      </c>
      <c r="P161" s="5" t="s">
        <v>9</v>
      </c>
      <c r="Q161" s="180">
        <f t="shared" si="17"/>
        <v>1</v>
      </c>
      <c r="R161" s="180">
        <f t="shared" si="18"/>
        <v>1</v>
      </c>
      <c r="S161" s="180">
        <f t="shared" si="19"/>
        <v>1</v>
      </c>
      <c r="T161" s="180">
        <f t="shared" si="20"/>
        <v>1</v>
      </c>
      <c r="U161" s="180">
        <f t="shared" si="21"/>
        <v>1</v>
      </c>
      <c r="V161" s="180">
        <f t="shared" si="22"/>
        <v>1</v>
      </c>
      <c r="W161" s="180">
        <f t="shared" si="23"/>
        <v>1</v>
      </c>
      <c r="X161" s="180">
        <f t="shared" si="24"/>
        <v>1</v>
      </c>
      <c r="Y161" s="180">
        <f t="shared" si="25"/>
        <v>1</v>
      </c>
      <c r="Z161" s="180">
        <f t="shared" si="26"/>
        <v>1</v>
      </c>
    </row>
    <row r="162" spans="4:26" ht="15" x14ac:dyDescent="0.15">
      <c r="D162" s="5" t="s">
        <v>10</v>
      </c>
      <c r="E162" s="180" t="s">
        <v>301</v>
      </c>
      <c r="F162" s="180" t="s">
        <v>301</v>
      </c>
      <c r="G162" s="180" t="s">
        <v>301</v>
      </c>
      <c r="H162" s="180" t="s">
        <v>301</v>
      </c>
      <c r="I162" s="180" t="s">
        <v>301</v>
      </c>
      <c r="J162" s="180" t="s">
        <v>301</v>
      </c>
      <c r="K162" s="180" t="s">
        <v>301</v>
      </c>
      <c r="L162" s="180" t="s">
        <v>301</v>
      </c>
      <c r="M162" s="180" t="s">
        <v>301</v>
      </c>
      <c r="N162" s="180" t="s">
        <v>301</v>
      </c>
      <c r="P162" s="5" t="s">
        <v>10</v>
      </c>
      <c r="Q162" s="180">
        <f t="shared" si="17"/>
        <v>1</v>
      </c>
      <c r="R162" s="180">
        <f t="shared" si="18"/>
        <v>1</v>
      </c>
      <c r="S162" s="180">
        <f t="shared" si="19"/>
        <v>1</v>
      </c>
      <c r="T162" s="180">
        <f t="shared" si="20"/>
        <v>1</v>
      </c>
      <c r="U162" s="180">
        <f t="shared" si="21"/>
        <v>1</v>
      </c>
      <c r="V162" s="180">
        <f t="shared" si="22"/>
        <v>1</v>
      </c>
      <c r="W162" s="180">
        <f t="shared" si="23"/>
        <v>1</v>
      </c>
      <c r="X162" s="180">
        <f t="shared" si="24"/>
        <v>1</v>
      </c>
      <c r="Y162" s="180">
        <f t="shared" si="25"/>
        <v>1</v>
      </c>
      <c r="Z162" s="180">
        <f t="shared" si="26"/>
        <v>1</v>
      </c>
    </row>
    <row r="163" spans="4:26" ht="15" x14ac:dyDescent="0.15">
      <c r="D163" s="5" t="s">
        <v>11</v>
      </c>
      <c r="E163" s="189">
        <v>51843</v>
      </c>
      <c r="F163" s="189">
        <v>53990</v>
      </c>
      <c r="G163" s="189">
        <v>55328</v>
      </c>
      <c r="H163" s="189">
        <v>57056</v>
      </c>
      <c r="I163" s="189">
        <v>59126</v>
      </c>
      <c r="J163" s="189">
        <v>60058</v>
      </c>
      <c r="K163" s="189">
        <v>61794</v>
      </c>
      <c r="L163" s="189">
        <v>63769</v>
      </c>
      <c r="M163" s="189">
        <v>65858</v>
      </c>
      <c r="N163" s="189">
        <v>67094</v>
      </c>
      <c r="P163" s="5" t="s">
        <v>11</v>
      </c>
      <c r="Q163" s="189">
        <f t="shared" si="17"/>
        <v>1</v>
      </c>
      <c r="R163" s="189">
        <f t="shared" si="18"/>
        <v>1</v>
      </c>
      <c r="S163" s="189">
        <f t="shared" si="19"/>
        <v>1</v>
      </c>
      <c r="T163" s="189">
        <f t="shared" si="20"/>
        <v>1</v>
      </c>
      <c r="U163" s="189">
        <f t="shared" si="21"/>
        <v>1</v>
      </c>
      <c r="V163" s="189">
        <f t="shared" si="22"/>
        <v>1</v>
      </c>
      <c r="W163" s="189">
        <f t="shared" si="23"/>
        <v>1</v>
      </c>
      <c r="X163" s="189">
        <f t="shared" si="24"/>
        <v>1</v>
      </c>
      <c r="Y163" s="189">
        <f t="shared" si="25"/>
        <v>1</v>
      </c>
      <c r="Z163" s="189">
        <f t="shared" si="26"/>
        <v>1</v>
      </c>
    </row>
    <row r="164" spans="4:26" ht="15" x14ac:dyDescent="0.15">
      <c r="D164" s="5" t="s">
        <v>12</v>
      </c>
      <c r="E164" s="180" t="s">
        <v>301</v>
      </c>
      <c r="F164" s="180" t="s">
        <v>301</v>
      </c>
      <c r="G164" s="180" t="s">
        <v>301</v>
      </c>
      <c r="H164" s="180" t="s">
        <v>301</v>
      </c>
      <c r="I164" s="180" t="s">
        <v>301</v>
      </c>
      <c r="J164" s="180" t="s">
        <v>301</v>
      </c>
      <c r="K164" s="180" t="s">
        <v>301</v>
      </c>
      <c r="L164" s="180" t="s">
        <v>301</v>
      </c>
      <c r="M164" s="189">
        <v>2389</v>
      </c>
      <c r="N164" s="189">
        <v>2106</v>
      </c>
      <c r="P164" s="5" t="s">
        <v>12</v>
      </c>
      <c r="Q164" s="180">
        <f t="shared" si="17"/>
        <v>1</v>
      </c>
      <c r="R164" s="180">
        <f t="shared" si="18"/>
        <v>1</v>
      </c>
      <c r="S164" s="180">
        <f t="shared" si="19"/>
        <v>1</v>
      </c>
      <c r="T164" s="180">
        <f t="shared" si="20"/>
        <v>1</v>
      </c>
      <c r="U164" s="180">
        <f t="shared" si="21"/>
        <v>1</v>
      </c>
      <c r="V164" s="180">
        <f t="shared" si="22"/>
        <v>1</v>
      </c>
      <c r="W164" s="180">
        <f t="shared" si="23"/>
        <v>1</v>
      </c>
      <c r="X164" s="180">
        <f t="shared" si="24"/>
        <v>1</v>
      </c>
      <c r="Y164" s="189">
        <f t="shared" si="25"/>
        <v>1</v>
      </c>
      <c r="Z164" s="180">
        <f t="shared" si="26"/>
        <v>0</v>
      </c>
    </row>
    <row r="165" spans="4:26" ht="15" x14ac:dyDescent="0.15">
      <c r="D165" s="5" t="s">
        <v>13</v>
      </c>
      <c r="E165" s="180" t="s">
        <v>301</v>
      </c>
      <c r="F165" s="180" t="s">
        <v>301</v>
      </c>
      <c r="G165" s="180" t="s">
        <v>301</v>
      </c>
      <c r="H165" s="180" t="s">
        <v>301</v>
      </c>
      <c r="I165" s="180" t="s">
        <v>301</v>
      </c>
      <c r="J165" s="180" t="s">
        <v>301</v>
      </c>
      <c r="K165" s="180" t="s">
        <v>301</v>
      </c>
      <c r="L165" s="180" t="s">
        <v>301</v>
      </c>
      <c r="M165" s="180" t="s">
        <v>301</v>
      </c>
      <c r="N165" s="180" t="s">
        <v>301</v>
      </c>
      <c r="P165" s="5" t="s">
        <v>13</v>
      </c>
      <c r="Q165" s="180">
        <f t="shared" si="17"/>
        <v>1</v>
      </c>
      <c r="R165" s="180">
        <f t="shared" si="18"/>
        <v>1</v>
      </c>
      <c r="S165" s="180">
        <f t="shared" si="19"/>
        <v>1</v>
      </c>
      <c r="T165" s="180">
        <f t="shared" si="20"/>
        <v>1</v>
      </c>
      <c r="U165" s="180">
        <f t="shared" si="21"/>
        <v>1</v>
      </c>
      <c r="V165" s="180">
        <f t="shared" si="22"/>
        <v>1</v>
      </c>
      <c r="W165" s="180">
        <f t="shared" si="23"/>
        <v>1</v>
      </c>
      <c r="X165" s="180">
        <f t="shared" si="24"/>
        <v>1</v>
      </c>
      <c r="Y165" s="180">
        <f t="shared" si="25"/>
        <v>1</v>
      </c>
      <c r="Z165" s="180">
        <f t="shared" si="26"/>
        <v>1</v>
      </c>
    </row>
    <row r="166" spans="4:26" ht="15" x14ac:dyDescent="0.15">
      <c r="D166" s="5" t="s">
        <v>14</v>
      </c>
      <c r="E166" s="189">
        <v>355321</v>
      </c>
      <c r="F166" s="189">
        <v>384400</v>
      </c>
      <c r="G166" s="189">
        <v>409579</v>
      </c>
      <c r="H166" s="189">
        <v>421662</v>
      </c>
      <c r="I166" s="189">
        <v>424954</v>
      </c>
      <c r="J166" s="189">
        <v>419483</v>
      </c>
      <c r="K166" s="189">
        <v>401312</v>
      </c>
      <c r="L166" s="189">
        <v>377773</v>
      </c>
      <c r="M166" s="189">
        <v>369033</v>
      </c>
      <c r="N166" s="189">
        <v>376675</v>
      </c>
      <c r="P166" s="5" t="s">
        <v>14</v>
      </c>
      <c r="Q166" s="180">
        <f t="shared" si="17"/>
        <v>0</v>
      </c>
      <c r="R166" s="180">
        <f t="shared" si="18"/>
        <v>0</v>
      </c>
      <c r="S166" s="180">
        <f t="shared" si="19"/>
        <v>0</v>
      </c>
      <c r="T166" s="180">
        <f t="shared" si="20"/>
        <v>0</v>
      </c>
      <c r="U166" s="180">
        <f t="shared" si="21"/>
        <v>0</v>
      </c>
      <c r="V166" s="180">
        <f t="shared" si="22"/>
        <v>0</v>
      </c>
      <c r="W166" s="180">
        <f t="shared" si="23"/>
        <v>0</v>
      </c>
      <c r="X166" s="180">
        <f t="shared" si="24"/>
        <v>0</v>
      </c>
      <c r="Y166" s="180">
        <f t="shared" si="25"/>
        <v>0</v>
      </c>
      <c r="Z166" s="189">
        <f t="shared" si="26"/>
        <v>1</v>
      </c>
    </row>
    <row r="167" spans="4:26" ht="15" x14ac:dyDescent="0.15">
      <c r="D167" s="5" t="s">
        <v>15</v>
      </c>
      <c r="E167" s="180" t="s">
        <v>301</v>
      </c>
      <c r="F167" s="180" t="s">
        <v>301</v>
      </c>
      <c r="G167" s="180" t="s">
        <v>301</v>
      </c>
      <c r="H167" s="180" t="s">
        <v>301</v>
      </c>
      <c r="I167" s="180" t="s">
        <v>301</v>
      </c>
      <c r="J167" s="180" t="s">
        <v>301</v>
      </c>
      <c r="K167" s="180" t="s">
        <v>301</v>
      </c>
      <c r="L167" s="180" t="s">
        <v>301</v>
      </c>
      <c r="M167" s="180" t="s">
        <v>301</v>
      </c>
      <c r="N167" s="180" t="s">
        <v>301</v>
      </c>
      <c r="P167" s="5" t="s">
        <v>15</v>
      </c>
      <c r="Q167" s="180">
        <f t="shared" si="17"/>
        <v>1</v>
      </c>
      <c r="R167" s="180">
        <f t="shared" si="18"/>
        <v>1</v>
      </c>
      <c r="S167" s="180">
        <f t="shared" si="19"/>
        <v>1</v>
      </c>
      <c r="T167" s="180">
        <f t="shared" si="20"/>
        <v>1</v>
      </c>
      <c r="U167" s="180">
        <f t="shared" si="21"/>
        <v>1</v>
      </c>
      <c r="V167" s="180">
        <f t="shared" si="22"/>
        <v>1</v>
      </c>
      <c r="W167" s="180">
        <f t="shared" si="23"/>
        <v>1</v>
      </c>
      <c r="X167" s="180">
        <f t="shared" si="24"/>
        <v>1</v>
      </c>
      <c r="Y167" s="180">
        <f t="shared" si="25"/>
        <v>1</v>
      </c>
      <c r="Z167" s="180">
        <f t="shared" si="26"/>
        <v>1</v>
      </c>
    </row>
    <row r="168" spans="4:26" ht="15" x14ac:dyDescent="0.15">
      <c r="D168" s="5" t="s">
        <v>16</v>
      </c>
      <c r="E168" s="180" t="s">
        <v>301</v>
      </c>
      <c r="F168" s="180" t="s">
        <v>301</v>
      </c>
      <c r="G168" s="180" t="s">
        <v>301</v>
      </c>
      <c r="H168" s="180" t="s">
        <v>301</v>
      </c>
      <c r="I168" s="180" t="s">
        <v>301</v>
      </c>
      <c r="J168" s="180" t="s">
        <v>301</v>
      </c>
      <c r="K168" s="180" t="s">
        <v>301</v>
      </c>
      <c r="L168" s="180" t="s">
        <v>301</v>
      </c>
      <c r="M168" s="180" t="s">
        <v>301</v>
      </c>
      <c r="N168" s="180" t="s">
        <v>301</v>
      </c>
      <c r="P168" s="5" t="s">
        <v>16</v>
      </c>
      <c r="Q168" s="180">
        <f t="shared" si="17"/>
        <v>1</v>
      </c>
      <c r="R168" s="180">
        <f t="shared" si="18"/>
        <v>1</v>
      </c>
      <c r="S168" s="180">
        <f t="shared" si="19"/>
        <v>1</v>
      </c>
      <c r="T168" s="180">
        <f t="shared" si="20"/>
        <v>1</v>
      </c>
      <c r="U168" s="180">
        <f t="shared" si="21"/>
        <v>1</v>
      </c>
      <c r="V168" s="180">
        <f t="shared" si="22"/>
        <v>1</v>
      </c>
      <c r="W168" s="180">
        <f t="shared" si="23"/>
        <v>1</v>
      </c>
      <c r="X168" s="180">
        <f t="shared" si="24"/>
        <v>1</v>
      </c>
      <c r="Y168" s="180">
        <f t="shared" si="25"/>
        <v>1</v>
      </c>
      <c r="Z168" s="180">
        <f t="shared" si="26"/>
        <v>1</v>
      </c>
    </row>
    <row r="169" spans="4:26" ht="15" x14ac:dyDescent="0.15">
      <c r="D169" s="5" t="s">
        <v>17</v>
      </c>
      <c r="E169" s="189">
        <v>35411</v>
      </c>
      <c r="F169" s="189">
        <v>36309</v>
      </c>
      <c r="G169" s="189">
        <v>37125</v>
      </c>
      <c r="H169" s="189">
        <v>37655</v>
      </c>
      <c r="I169" s="189">
        <v>37453</v>
      </c>
      <c r="J169" s="189">
        <v>36685</v>
      </c>
      <c r="K169" s="189">
        <v>35606</v>
      </c>
      <c r="L169" s="189">
        <v>36358</v>
      </c>
      <c r="M169" s="189">
        <v>35413</v>
      </c>
      <c r="N169" s="189">
        <v>33687</v>
      </c>
      <c r="P169" s="5" t="s">
        <v>17</v>
      </c>
      <c r="Q169" s="189">
        <f t="shared" si="17"/>
        <v>1</v>
      </c>
      <c r="R169" s="189">
        <f t="shared" si="18"/>
        <v>1</v>
      </c>
      <c r="S169" s="189">
        <f t="shared" si="19"/>
        <v>1</v>
      </c>
      <c r="T169" s="189">
        <f t="shared" si="20"/>
        <v>1</v>
      </c>
      <c r="U169" s="189">
        <f t="shared" si="21"/>
        <v>1</v>
      </c>
      <c r="V169" s="189">
        <f t="shared" si="22"/>
        <v>1</v>
      </c>
      <c r="W169" s="189">
        <f t="shared" si="23"/>
        <v>1</v>
      </c>
      <c r="X169" s="189">
        <f t="shared" si="24"/>
        <v>1</v>
      </c>
      <c r="Y169" s="189">
        <f t="shared" si="25"/>
        <v>1</v>
      </c>
      <c r="Z169" s="189">
        <f t="shared" si="26"/>
        <v>1</v>
      </c>
    </row>
    <row r="170" spans="4:26" ht="15" x14ac:dyDescent="0.15">
      <c r="D170" s="5" t="s">
        <v>18</v>
      </c>
      <c r="E170" s="180" t="s">
        <v>301</v>
      </c>
      <c r="F170" s="180" t="s">
        <v>301</v>
      </c>
      <c r="G170" s="180" t="s">
        <v>301</v>
      </c>
      <c r="H170" s="180" t="s">
        <v>301</v>
      </c>
      <c r="I170" s="180" t="s">
        <v>301</v>
      </c>
      <c r="J170" s="180" t="s">
        <v>301</v>
      </c>
      <c r="K170" s="180" t="s">
        <v>301</v>
      </c>
      <c r="L170" s="180" t="s">
        <v>301</v>
      </c>
      <c r="M170" s="180" t="s">
        <v>301</v>
      </c>
      <c r="N170" s="180" t="s">
        <v>301</v>
      </c>
      <c r="P170" s="5" t="s">
        <v>18</v>
      </c>
      <c r="Q170" s="180">
        <f t="shared" si="17"/>
        <v>1</v>
      </c>
      <c r="R170" s="180">
        <f t="shared" si="18"/>
        <v>1</v>
      </c>
      <c r="S170" s="180">
        <f t="shared" si="19"/>
        <v>1</v>
      </c>
      <c r="T170" s="180">
        <f t="shared" si="20"/>
        <v>1</v>
      </c>
      <c r="U170" s="180">
        <f t="shared" si="21"/>
        <v>1</v>
      </c>
      <c r="V170" s="180">
        <f t="shared" si="22"/>
        <v>1</v>
      </c>
      <c r="W170" s="180">
        <f t="shared" si="23"/>
        <v>1</v>
      </c>
      <c r="X170" s="180">
        <f t="shared" si="24"/>
        <v>1</v>
      </c>
      <c r="Y170" s="180">
        <f t="shared" si="25"/>
        <v>1</v>
      </c>
      <c r="Z170" s="180">
        <f t="shared" si="26"/>
        <v>1</v>
      </c>
    </row>
    <row r="171" spans="4:26" ht="15" x14ac:dyDescent="0.15">
      <c r="D171" s="5" t="s">
        <v>19</v>
      </c>
      <c r="E171" s="180" t="s">
        <v>301</v>
      </c>
      <c r="F171" s="180" t="s">
        <v>301</v>
      </c>
      <c r="G171" s="180" t="s">
        <v>301</v>
      </c>
      <c r="H171" s="180" t="s">
        <v>301</v>
      </c>
      <c r="I171" s="180" t="s">
        <v>301</v>
      </c>
      <c r="J171" s="180" t="s">
        <v>301</v>
      </c>
      <c r="K171" s="180" t="s">
        <v>301</v>
      </c>
      <c r="L171" s="180" t="s">
        <v>301</v>
      </c>
      <c r="M171" s="180" t="s">
        <v>301</v>
      </c>
      <c r="N171" s="180" t="s">
        <v>301</v>
      </c>
      <c r="P171" s="5" t="s">
        <v>19</v>
      </c>
      <c r="Q171" s="180">
        <f t="shared" si="17"/>
        <v>1</v>
      </c>
      <c r="R171" s="180">
        <f t="shared" si="18"/>
        <v>1</v>
      </c>
      <c r="S171" s="180">
        <f t="shared" si="19"/>
        <v>1</v>
      </c>
      <c r="T171" s="180">
        <f t="shared" si="20"/>
        <v>1</v>
      </c>
      <c r="U171" s="180">
        <f t="shared" si="21"/>
        <v>1</v>
      </c>
      <c r="V171" s="180">
        <f t="shared" si="22"/>
        <v>1</v>
      </c>
      <c r="W171" s="180">
        <f t="shared" si="23"/>
        <v>1</v>
      </c>
      <c r="X171" s="180">
        <f t="shared" si="24"/>
        <v>1</v>
      </c>
      <c r="Y171" s="180">
        <f t="shared" si="25"/>
        <v>1</v>
      </c>
      <c r="Z171" s="180">
        <f t="shared" si="26"/>
        <v>1</v>
      </c>
    </row>
    <row r="172" spans="4:26" ht="15" x14ac:dyDescent="0.15">
      <c r="D172" s="5" t="s">
        <v>20</v>
      </c>
      <c r="E172" s="189">
        <v>122.01</v>
      </c>
      <c r="F172" s="189">
        <v>139.6</v>
      </c>
      <c r="G172" s="189">
        <v>180.78</v>
      </c>
      <c r="H172" s="189">
        <v>270.08999999999997</v>
      </c>
      <c r="I172" s="189">
        <v>303.69</v>
      </c>
      <c r="J172" s="189">
        <v>195.47</v>
      </c>
      <c r="K172" s="189">
        <v>157.43</v>
      </c>
      <c r="L172" s="189">
        <v>202.14</v>
      </c>
      <c r="M172" s="189">
        <v>224.49</v>
      </c>
      <c r="N172" s="189">
        <v>218.63</v>
      </c>
      <c r="P172" s="5" t="s">
        <v>20</v>
      </c>
      <c r="Q172" s="180">
        <f t="shared" si="17"/>
        <v>0</v>
      </c>
      <c r="R172" s="180">
        <f t="shared" si="18"/>
        <v>0</v>
      </c>
      <c r="S172" s="180">
        <f t="shared" si="19"/>
        <v>0</v>
      </c>
      <c r="T172" s="180">
        <f t="shared" si="20"/>
        <v>0</v>
      </c>
      <c r="U172" s="180">
        <f t="shared" si="21"/>
        <v>0</v>
      </c>
      <c r="V172" s="180">
        <f t="shared" si="22"/>
        <v>0</v>
      </c>
      <c r="W172" s="180">
        <f t="shared" si="23"/>
        <v>0</v>
      </c>
      <c r="X172" s="180">
        <f t="shared" si="24"/>
        <v>0</v>
      </c>
      <c r="Y172" s="180">
        <f t="shared" si="25"/>
        <v>0</v>
      </c>
      <c r="Z172" s="189">
        <f t="shared" si="26"/>
        <v>1</v>
      </c>
    </row>
    <row r="173" spans="4:26" ht="15" x14ac:dyDescent="0.15">
      <c r="D173" s="5" t="s">
        <v>21</v>
      </c>
      <c r="E173" s="180" t="s">
        <v>301</v>
      </c>
      <c r="F173" s="180" t="s">
        <v>301</v>
      </c>
      <c r="G173" s="189">
        <v>89</v>
      </c>
      <c r="H173" s="189">
        <v>92</v>
      </c>
      <c r="I173" s="189">
        <v>103.9</v>
      </c>
      <c r="J173" s="189">
        <v>106</v>
      </c>
      <c r="K173" s="189">
        <v>108</v>
      </c>
      <c r="L173" s="189">
        <v>105</v>
      </c>
      <c r="M173" s="189">
        <v>102.7</v>
      </c>
      <c r="N173" s="189">
        <v>112.60000000000001</v>
      </c>
      <c r="P173" s="5" t="s">
        <v>21</v>
      </c>
      <c r="Q173" s="180">
        <f t="shared" si="17"/>
        <v>1</v>
      </c>
      <c r="R173" s="180">
        <f t="shared" si="18"/>
        <v>1</v>
      </c>
      <c r="S173" s="189">
        <f t="shared" si="19"/>
        <v>1</v>
      </c>
      <c r="T173" s="189">
        <f t="shared" si="20"/>
        <v>1</v>
      </c>
      <c r="U173" s="189">
        <f t="shared" si="21"/>
        <v>1</v>
      </c>
      <c r="V173" s="189">
        <f t="shared" si="22"/>
        <v>1</v>
      </c>
      <c r="W173" s="189">
        <f t="shared" si="23"/>
        <v>1</v>
      </c>
      <c r="X173" s="189">
        <f t="shared" si="24"/>
        <v>1</v>
      </c>
      <c r="Y173" s="189">
        <f t="shared" si="25"/>
        <v>1</v>
      </c>
      <c r="Z173" s="189">
        <f t="shared" si="26"/>
        <v>1</v>
      </c>
    </row>
    <row r="174" spans="4:26" ht="15" x14ac:dyDescent="0.15">
      <c r="D174" s="5" t="s">
        <v>22</v>
      </c>
      <c r="E174" s="180" t="s">
        <v>301</v>
      </c>
      <c r="F174" s="180" t="s">
        <v>301</v>
      </c>
      <c r="G174" s="180" t="s">
        <v>301</v>
      </c>
      <c r="H174" s="180" t="s">
        <v>301</v>
      </c>
      <c r="I174" s="180" t="s">
        <v>301</v>
      </c>
      <c r="J174" s="180" t="s">
        <v>301</v>
      </c>
      <c r="K174" s="180" t="s">
        <v>301</v>
      </c>
      <c r="L174" s="180" t="s">
        <v>301</v>
      </c>
      <c r="M174" s="180" t="s">
        <v>301</v>
      </c>
      <c r="N174" s="189">
        <v>56604.544999999998</v>
      </c>
      <c r="P174" s="5" t="s">
        <v>22</v>
      </c>
      <c r="Q174" s="180">
        <f t="shared" si="17"/>
        <v>1</v>
      </c>
      <c r="R174" s="180">
        <f t="shared" si="18"/>
        <v>1</v>
      </c>
      <c r="S174" s="180">
        <f t="shared" si="19"/>
        <v>1</v>
      </c>
      <c r="T174" s="180">
        <f t="shared" si="20"/>
        <v>1</v>
      </c>
      <c r="U174" s="180">
        <f t="shared" si="21"/>
        <v>1</v>
      </c>
      <c r="V174" s="180">
        <f t="shared" si="22"/>
        <v>1</v>
      </c>
      <c r="W174" s="180">
        <f t="shared" si="23"/>
        <v>1</v>
      </c>
      <c r="X174" s="180">
        <f t="shared" si="24"/>
        <v>1</v>
      </c>
      <c r="Y174" s="180">
        <f t="shared" si="25"/>
        <v>1</v>
      </c>
      <c r="Z174" s="189">
        <f t="shared" si="26"/>
        <v>1</v>
      </c>
    </row>
    <row r="175" spans="4:26" ht="15" x14ac:dyDescent="0.15">
      <c r="D175" s="5" t="s">
        <v>23</v>
      </c>
      <c r="E175" s="189">
        <v>33487</v>
      </c>
      <c r="F175" s="189">
        <v>35013</v>
      </c>
      <c r="G175" s="189">
        <v>35838</v>
      </c>
      <c r="H175" s="189">
        <v>36261</v>
      </c>
      <c r="I175" s="189">
        <v>38236</v>
      </c>
      <c r="J175" s="189">
        <v>39693</v>
      </c>
      <c r="K175" s="189">
        <v>42534</v>
      </c>
      <c r="L175" s="189">
        <v>46260</v>
      </c>
      <c r="M175" s="189">
        <v>48979</v>
      </c>
      <c r="N175" s="189">
        <v>51565</v>
      </c>
      <c r="P175" s="5" t="s">
        <v>23</v>
      </c>
      <c r="Q175" s="180">
        <f t="shared" si="17"/>
        <v>1</v>
      </c>
      <c r="R175" s="189">
        <f t="shared" si="18"/>
        <v>1</v>
      </c>
      <c r="S175" s="189">
        <f t="shared" si="19"/>
        <v>1</v>
      </c>
      <c r="T175" s="189">
        <f t="shared" si="20"/>
        <v>1</v>
      </c>
      <c r="U175" s="189">
        <f t="shared" si="21"/>
        <v>1</v>
      </c>
      <c r="V175" s="189">
        <f t="shared" si="22"/>
        <v>1</v>
      </c>
      <c r="W175" s="189">
        <f t="shared" si="23"/>
        <v>1</v>
      </c>
      <c r="X175" s="189">
        <f t="shared" si="24"/>
        <v>1</v>
      </c>
      <c r="Y175" s="189">
        <f t="shared" si="25"/>
        <v>1</v>
      </c>
      <c r="Z175" s="189">
        <f t="shared" si="26"/>
        <v>1</v>
      </c>
    </row>
    <row r="176" spans="4:26" ht="15" x14ac:dyDescent="0.15">
      <c r="D176" s="5" t="s">
        <v>24</v>
      </c>
      <c r="E176" s="180" t="s">
        <v>301</v>
      </c>
      <c r="F176" s="180" t="s">
        <v>301</v>
      </c>
      <c r="G176" s="180" t="s">
        <v>301</v>
      </c>
      <c r="H176" s="180" t="s">
        <v>301</v>
      </c>
      <c r="I176" s="180" t="s">
        <v>301</v>
      </c>
      <c r="J176" s="180" t="s">
        <v>301</v>
      </c>
      <c r="K176" s="180" t="s">
        <v>301</v>
      </c>
      <c r="L176" s="180" t="s">
        <v>301</v>
      </c>
      <c r="M176" s="180" t="s">
        <v>301</v>
      </c>
      <c r="N176" s="180" t="s">
        <v>301</v>
      </c>
      <c r="P176" s="5" t="s">
        <v>24</v>
      </c>
      <c r="Q176" s="180">
        <f t="shared" si="17"/>
        <v>1</v>
      </c>
      <c r="R176" s="180">
        <f t="shared" si="18"/>
        <v>1</v>
      </c>
      <c r="S176" s="180">
        <f t="shared" si="19"/>
        <v>1</v>
      </c>
      <c r="T176" s="180">
        <f t="shared" si="20"/>
        <v>1</v>
      </c>
      <c r="U176" s="180">
        <f t="shared" si="21"/>
        <v>1</v>
      </c>
      <c r="V176" s="180">
        <f t="shared" si="22"/>
        <v>1</v>
      </c>
      <c r="W176" s="180">
        <f t="shared" si="23"/>
        <v>1</v>
      </c>
      <c r="X176" s="180">
        <f t="shared" si="24"/>
        <v>1</v>
      </c>
      <c r="Y176" s="180">
        <f t="shared" si="25"/>
        <v>1</v>
      </c>
      <c r="Z176" s="180">
        <f t="shared" si="26"/>
        <v>1</v>
      </c>
    </row>
    <row r="177" spans="4:26" ht="15" x14ac:dyDescent="0.15">
      <c r="D177" s="5" t="s">
        <v>25</v>
      </c>
      <c r="E177" s="180" t="s">
        <v>301</v>
      </c>
      <c r="F177" s="180" t="s">
        <v>301</v>
      </c>
      <c r="G177" s="180" t="s">
        <v>301</v>
      </c>
      <c r="H177" s="189">
        <v>3940.6415740199905</v>
      </c>
      <c r="I177" s="189">
        <v>3861.0427476500008</v>
      </c>
      <c r="J177" s="189">
        <v>3662.0632692781091</v>
      </c>
      <c r="K177" s="189">
        <v>3711.8660178783098</v>
      </c>
      <c r="L177" s="189">
        <v>3692.4927067290882</v>
      </c>
      <c r="M177" s="189">
        <v>3548.8406678107699</v>
      </c>
      <c r="N177" s="189">
        <v>3415.5928973900004</v>
      </c>
      <c r="P177" s="5" t="s">
        <v>25</v>
      </c>
      <c r="Q177" s="180">
        <f t="shared" si="17"/>
        <v>1</v>
      </c>
      <c r="R177" s="180">
        <f t="shared" si="18"/>
        <v>1</v>
      </c>
      <c r="S177" s="180">
        <f t="shared" si="19"/>
        <v>1</v>
      </c>
      <c r="T177" s="189">
        <f t="shared" si="20"/>
        <v>1</v>
      </c>
      <c r="U177" s="189">
        <f t="shared" si="21"/>
        <v>1</v>
      </c>
      <c r="V177" s="189">
        <f t="shared" si="22"/>
        <v>1</v>
      </c>
      <c r="W177" s="189">
        <f t="shared" si="23"/>
        <v>1</v>
      </c>
      <c r="X177" s="189">
        <f t="shared" si="24"/>
        <v>1</v>
      </c>
      <c r="Y177" s="189">
        <f t="shared" si="25"/>
        <v>1</v>
      </c>
      <c r="Z177" s="180">
        <f t="shared" si="26"/>
        <v>0</v>
      </c>
    </row>
    <row r="178" spans="4:26" ht="15" x14ac:dyDescent="0.15">
      <c r="D178" s="5" t="s">
        <v>26</v>
      </c>
      <c r="E178" s="180" t="s">
        <v>301</v>
      </c>
      <c r="F178" s="180" t="s">
        <v>301</v>
      </c>
      <c r="G178" s="180" t="s">
        <v>301</v>
      </c>
      <c r="H178" s="180" t="s">
        <v>301</v>
      </c>
      <c r="I178" s="180" t="s">
        <v>301</v>
      </c>
      <c r="J178" s="180" t="s">
        <v>301</v>
      </c>
      <c r="K178" s="180" t="s">
        <v>301</v>
      </c>
      <c r="L178" s="180" t="s">
        <v>301</v>
      </c>
      <c r="M178" s="180" t="s">
        <v>301</v>
      </c>
      <c r="N178" s="180" t="s">
        <v>301</v>
      </c>
      <c r="P178" s="5" t="s">
        <v>26</v>
      </c>
      <c r="Q178" s="180">
        <f t="shared" si="17"/>
        <v>1</v>
      </c>
      <c r="R178" s="180">
        <f t="shared" si="18"/>
        <v>1</v>
      </c>
      <c r="S178" s="180">
        <f t="shared" si="19"/>
        <v>1</v>
      </c>
      <c r="T178" s="180">
        <f t="shared" si="20"/>
        <v>1</v>
      </c>
      <c r="U178" s="180">
        <f t="shared" si="21"/>
        <v>1</v>
      </c>
      <c r="V178" s="180">
        <f t="shared" si="22"/>
        <v>1</v>
      </c>
      <c r="W178" s="180">
        <f t="shared" si="23"/>
        <v>1</v>
      </c>
      <c r="X178" s="180">
        <f t="shared" si="24"/>
        <v>1</v>
      </c>
      <c r="Y178" s="180">
        <f t="shared" si="25"/>
        <v>1</v>
      </c>
      <c r="Z178" s="180">
        <f t="shared" si="26"/>
        <v>1</v>
      </c>
    </row>
    <row r="179" spans="4:26" ht="15" x14ac:dyDescent="0.15">
      <c r="D179" s="5" t="s">
        <v>27</v>
      </c>
      <c r="E179" s="180" t="s">
        <v>301</v>
      </c>
      <c r="F179" s="180" t="s">
        <v>301</v>
      </c>
      <c r="G179" s="180" t="s">
        <v>301</v>
      </c>
      <c r="H179" s="180" t="s">
        <v>301</v>
      </c>
      <c r="I179" s="180" t="s">
        <v>301</v>
      </c>
      <c r="J179" s="180" t="s">
        <v>301</v>
      </c>
      <c r="K179" s="180" t="s">
        <v>301</v>
      </c>
      <c r="L179" s="180" t="s">
        <v>301</v>
      </c>
      <c r="M179" s="180" t="s">
        <v>301</v>
      </c>
      <c r="N179" s="180" t="s">
        <v>301</v>
      </c>
      <c r="P179" s="5" t="s">
        <v>27</v>
      </c>
      <c r="Q179" s="180">
        <f t="shared" si="17"/>
        <v>1</v>
      </c>
      <c r="R179" s="180">
        <f t="shared" si="18"/>
        <v>1</v>
      </c>
      <c r="S179" s="180">
        <f t="shared" si="19"/>
        <v>1</v>
      </c>
      <c r="T179" s="180">
        <f t="shared" si="20"/>
        <v>1</v>
      </c>
      <c r="U179" s="180">
        <f t="shared" si="21"/>
        <v>1</v>
      </c>
      <c r="V179" s="180">
        <f t="shared" si="22"/>
        <v>1</v>
      </c>
      <c r="W179" s="180">
        <f t="shared" si="23"/>
        <v>1</v>
      </c>
      <c r="X179" s="180">
        <f t="shared" si="24"/>
        <v>1</v>
      </c>
      <c r="Y179" s="180">
        <f t="shared" si="25"/>
        <v>1</v>
      </c>
      <c r="Z179" s="180">
        <f t="shared" si="26"/>
        <v>1</v>
      </c>
    </row>
    <row r="180" spans="4:26" ht="15" x14ac:dyDescent="0.15">
      <c r="D180" s="5" t="s">
        <v>28</v>
      </c>
      <c r="E180" s="180" t="s">
        <v>301</v>
      </c>
      <c r="F180" s="180" t="s">
        <v>301</v>
      </c>
      <c r="G180" s="180" t="s">
        <v>301</v>
      </c>
      <c r="H180" s="180" t="s">
        <v>301</v>
      </c>
      <c r="I180" s="180" t="s">
        <v>301</v>
      </c>
      <c r="J180" s="180" t="s">
        <v>301</v>
      </c>
      <c r="K180" s="180" t="s">
        <v>301</v>
      </c>
      <c r="L180" s="180" t="s">
        <v>301</v>
      </c>
      <c r="M180" s="180" t="s">
        <v>301</v>
      </c>
      <c r="N180" s="189">
        <v>1402.5</v>
      </c>
      <c r="P180" s="5" t="s">
        <v>28</v>
      </c>
      <c r="Q180" s="180">
        <f t="shared" si="17"/>
        <v>1</v>
      </c>
      <c r="R180" s="180">
        <f t="shared" si="18"/>
        <v>1</v>
      </c>
      <c r="S180" s="180">
        <f t="shared" si="19"/>
        <v>1</v>
      </c>
      <c r="T180" s="180">
        <f t="shared" si="20"/>
        <v>1</v>
      </c>
      <c r="U180" s="180">
        <f t="shared" si="21"/>
        <v>1</v>
      </c>
      <c r="V180" s="180">
        <f t="shared" si="22"/>
        <v>1</v>
      </c>
      <c r="W180" s="180">
        <f t="shared" si="23"/>
        <v>1</v>
      </c>
      <c r="X180" s="180">
        <f t="shared" si="24"/>
        <v>1</v>
      </c>
      <c r="Y180" s="180">
        <f t="shared" si="25"/>
        <v>1</v>
      </c>
      <c r="Z180" s="189">
        <f t="shared" si="26"/>
        <v>1</v>
      </c>
    </row>
    <row r="181" spans="4:26" ht="15" x14ac:dyDescent="0.15">
      <c r="D181" s="5" t="s">
        <v>29</v>
      </c>
      <c r="E181" s="180" t="s">
        <v>301</v>
      </c>
      <c r="F181" s="180" t="s">
        <v>301</v>
      </c>
      <c r="G181" s="180" t="s">
        <v>301</v>
      </c>
      <c r="H181" s="180" t="s">
        <v>301</v>
      </c>
      <c r="I181" s="180" t="s">
        <v>301</v>
      </c>
      <c r="J181" s="180" t="s">
        <v>301</v>
      </c>
      <c r="K181" s="180" t="s">
        <v>301</v>
      </c>
      <c r="L181" s="180" t="s">
        <v>301</v>
      </c>
      <c r="M181" s="180" t="s">
        <v>301</v>
      </c>
      <c r="N181" s="180" t="s">
        <v>301</v>
      </c>
      <c r="P181" s="5" t="s">
        <v>29</v>
      </c>
      <c r="Q181" s="180">
        <f t="shared" si="17"/>
        <v>1</v>
      </c>
      <c r="R181" s="180">
        <f t="shared" si="18"/>
        <v>1</v>
      </c>
      <c r="S181" s="180">
        <f t="shared" si="19"/>
        <v>1</v>
      </c>
      <c r="T181" s="180">
        <f t="shared" si="20"/>
        <v>1</v>
      </c>
      <c r="U181" s="180">
        <f t="shared" si="21"/>
        <v>1</v>
      </c>
      <c r="V181" s="180">
        <f t="shared" si="22"/>
        <v>1</v>
      </c>
      <c r="W181" s="180">
        <f t="shared" si="23"/>
        <v>1</v>
      </c>
      <c r="X181" s="180">
        <f t="shared" si="24"/>
        <v>1</v>
      </c>
      <c r="Y181" s="180">
        <f t="shared" si="25"/>
        <v>1</v>
      </c>
      <c r="Z181" s="180">
        <f t="shared" si="26"/>
        <v>1</v>
      </c>
    </row>
    <row r="182" spans="4:26" ht="15" x14ac:dyDescent="0.15">
      <c r="D182" s="5" t="s">
        <v>30</v>
      </c>
      <c r="E182" s="189">
        <v>5561</v>
      </c>
      <c r="F182" s="189">
        <v>6574</v>
      </c>
      <c r="G182" s="189">
        <v>8282</v>
      </c>
      <c r="H182" s="189">
        <v>9599</v>
      </c>
      <c r="I182" s="189">
        <v>10200</v>
      </c>
      <c r="J182" s="189">
        <v>10470</v>
      </c>
      <c r="K182" s="189">
        <v>11944</v>
      </c>
      <c r="L182" s="189">
        <v>14471</v>
      </c>
      <c r="M182" s="189">
        <v>17110</v>
      </c>
      <c r="N182" s="189">
        <v>20820</v>
      </c>
      <c r="P182" s="5" t="s">
        <v>30</v>
      </c>
      <c r="Q182" s="180">
        <f t="shared" si="17"/>
        <v>0</v>
      </c>
      <c r="R182" s="180">
        <f t="shared" si="18"/>
        <v>0</v>
      </c>
      <c r="S182" s="180">
        <f t="shared" si="19"/>
        <v>0</v>
      </c>
      <c r="T182" s="180">
        <f t="shared" si="20"/>
        <v>0</v>
      </c>
      <c r="U182" s="180">
        <f t="shared" si="21"/>
        <v>0</v>
      </c>
      <c r="V182" s="189">
        <f t="shared" si="22"/>
        <v>1</v>
      </c>
      <c r="W182" s="189">
        <f t="shared" si="23"/>
        <v>1</v>
      </c>
      <c r="X182" s="189">
        <f t="shared" si="24"/>
        <v>1</v>
      </c>
      <c r="Y182" s="189">
        <f t="shared" si="25"/>
        <v>1</v>
      </c>
      <c r="Z182" s="189">
        <f t="shared" si="26"/>
        <v>1</v>
      </c>
    </row>
    <row r="183" spans="4:26" ht="15" x14ac:dyDescent="0.15">
      <c r="D183" s="11" t="s">
        <v>31</v>
      </c>
      <c r="E183" s="189">
        <v>47179.911544792463</v>
      </c>
      <c r="F183" s="189">
        <v>49669.211552677196</v>
      </c>
      <c r="G183" s="189">
        <v>48641.729316907884</v>
      </c>
      <c r="H183" s="189">
        <v>48808.92657015047</v>
      </c>
      <c r="I183" s="189">
        <v>48801.872200085643</v>
      </c>
      <c r="J183" s="189">
        <v>49144.38463256618</v>
      </c>
      <c r="K183" s="189">
        <v>52488.862623413617</v>
      </c>
      <c r="L183" s="189">
        <v>52408.303513976192</v>
      </c>
      <c r="M183" s="189">
        <v>53666.122597808222</v>
      </c>
      <c r="N183" s="189">
        <v>53466.037000000004</v>
      </c>
      <c r="P183" s="11" t="s">
        <v>31</v>
      </c>
      <c r="Q183" s="180">
        <f t="shared" si="17"/>
        <v>0</v>
      </c>
      <c r="R183" s="180">
        <f t="shared" si="18"/>
        <v>0</v>
      </c>
      <c r="S183" s="180">
        <f t="shared" si="19"/>
        <v>0</v>
      </c>
      <c r="T183" s="180">
        <f t="shared" si="20"/>
        <v>0</v>
      </c>
      <c r="U183" s="180">
        <f t="shared" si="21"/>
        <v>0</v>
      </c>
      <c r="V183" s="180">
        <f t="shared" si="22"/>
        <v>0</v>
      </c>
      <c r="W183" s="180">
        <f t="shared" si="23"/>
        <v>0</v>
      </c>
      <c r="X183" s="180">
        <f t="shared" si="24"/>
        <v>0</v>
      </c>
      <c r="Y183" s="180">
        <f t="shared" si="25"/>
        <v>0</v>
      </c>
      <c r="Z183" s="189">
        <f t="shared" si="26"/>
        <v>1</v>
      </c>
    </row>
    <row r="186" spans="4:26" ht="18.75" x14ac:dyDescent="0.15">
      <c r="D186" s="287" t="s">
        <v>285</v>
      </c>
      <c r="E186" s="288"/>
      <c r="F186" s="288"/>
      <c r="G186" s="288"/>
      <c r="H186" s="288"/>
      <c r="I186" s="288"/>
      <c r="J186" s="288"/>
      <c r="K186" s="288"/>
      <c r="L186" s="288"/>
      <c r="M186" s="288"/>
      <c r="N186" s="182"/>
      <c r="Q186" s="16"/>
    </row>
    <row r="187" spans="4:26" ht="15" x14ac:dyDescent="0.15">
      <c r="D187" s="3"/>
      <c r="E187" s="4">
        <v>2004</v>
      </c>
      <c r="F187" s="4">
        <f t="shared" ref="F187:N187" si="27">E187+1</f>
        <v>2005</v>
      </c>
      <c r="G187" s="4">
        <f t="shared" si="27"/>
        <v>2006</v>
      </c>
      <c r="H187" s="4">
        <f t="shared" si="27"/>
        <v>2007</v>
      </c>
      <c r="I187" s="4">
        <f t="shared" si="27"/>
        <v>2008</v>
      </c>
      <c r="J187" s="4">
        <f t="shared" si="27"/>
        <v>2009</v>
      </c>
      <c r="K187" s="4">
        <f t="shared" si="27"/>
        <v>2010</v>
      </c>
      <c r="L187" s="4">
        <f t="shared" si="27"/>
        <v>2011</v>
      </c>
      <c r="M187" s="4">
        <f t="shared" si="27"/>
        <v>2012</v>
      </c>
      <c r="N187" s="173">
        <f t="shared" si="27"/>
        <v>2013</v>
      </c>
    </row>
    <row r="188" spans="4:26" ht="15" x14ac:dyDescent="0.15">
      <c r="D188" s="5" t="s">
        <v>0</v>
      </c>
      <c r="E188" s="180">
        <v>0</v>
      </c>
      <c r="F188" s="179">
        <v>0</v>
      </c>
      <c r="G188" s="179">
        <v>0</v>
      </c>
      <c r="H188" s="179">
        <v>0</v>
      </c>
      <c r="I188" s="179">
        <v>0</v>
      </c>
      <c r="J188" s="179">
        <v>0</v>
      </c>
      <c r="K188" s="179">
        <v>0</v>
      </c>
      <c r="L188" s="179">
        <v>0</v>
      </c>
      <c r="M188" s="184">
        <v>0</v>
      </c>
      <c r="N188" s="174">
        <v>0</v>
      </c>
    </row>
    <row r="189" spans="4:26" ht="15" x14ac:dyDescent="0.15">
      <c r="D189" s="5" t="s">
        <v>1</v>
      </c>
      <c r="E189" s="177">
        <v>0</v>
      </c>
      <c r="F189" s="176">
        <v>0</v>
      </c>
      <c r="G189" s="8">
        <v>0</v>
      </c>
      <c r="H189" s="8">
        <v>0</v>
      </c>
      <c r="I189" s="8">
        <v>0</v>
      </c>
      <c r="J189" s="8">
        <v>0</v>
      </c>
      <c r="K189" s="8">
        <v>0</v>
      </c>
      <c r="L189" s="8">
        <v>523.590371</v>
      </c>
      <c r="M189" s="9">
        <v>461.54177600000003</v>
      </c>
      <c r="N189" s="175">
        <v>482.08832999999998</v>
      </c>
    </row>
    <row r="190" spans="4:26" ht="15" x14ac:dyDescent="0.15">
      <c r="D190" s="5" t="s">
        <v>2</v>
      </c>
      <c r="E190" s="177">
        <v>0</v>
      </c>
      <c r="F190" s="176">
        <v>0</v>
      </c>
      <c r="G190" s="176">
        <v>0</v>
      </c>
      <c r="H190" s="176">
        <v>0</v>
      </c>
      <c r="I190" s="176">
        <v>0</v>
      </c>
      <c r="J190" s="176">
        <v>0</v>
      </c>
      <c r="K190" s="176">
        <v>0</v>
      </c>
      <c r="L190" s="176">
        <v>0</v>
      </c>
      <c r="M190" s="9">
        <v>0</v>
      </c>
      <c r="N190" s="175">
        <v>0</v>
      </c>
    </row>
    <row r="191" spans="4:26" ht="15" x14ac:dyDescent="0.15">
      <c r="D191" s="5" t="s">
        <v>3</v>
      </c>
      <c r="E191" s="7">
        <v>0</v>
      </c>
      <c r="F191" s="8">
        <v>0</v>
      </c>
      <c r="G191" s="8">
        <v>0</v>
      </c>
      <c r="H191" s="8">
        <v>0</v>
      </c>
      <c r="I191" s="8">
        <v>0</v>
      </c>
      <c r="J191" s="8">
        <v>0</v>
      </c>
      <c r="K191" s="8">
        <v>0</v>
      </c>
      <c r="L191" s="8">
        <v>0</v>
      </c>
      <c r="M191" s="9">
        <v>0</v>
      </c>
      <c r="N191" s="175">
        <v>0</v>
      </c>
    </row>
    <row r="192" spans="4:26" ht="15" x14ac:dyDescent="0.15">
      <c r="D192" s="5" t="s">
        <v>4</v>
      </c>
      <c r="E192" s="177">
        <v>0</v>
      </c>
      <c r="F192" s="176">
        <v>0</v>
      </c>
      <c r="G192" s="176">
        <v>0</v>
      </c>
      <c r="H192" s="176">
        <v>0</v>
      </c>
      <c r="I192" s="176">
        <v>0</v>
      </c>
      <c r="J192" s="176">
        <v>0</v>
      </c>
      <c r="K192" s="176">
        <v>0</v>
      </c>
      <c r="L192" s="176">
        <v>0</v>
      </c>
      <c r="M192" s="185">
        <v>0</v>
      </c>
      <c r="N192" s="175">
        <v>0</v>
      </c>
    </row>
    <row r="193" spans="4:14" ht="15" x14ac:dyDescent="0.15">
      <c r="D193" s="5" t="s">
        <v>5</v>
      </c>
      <c r="E193" s="177">
        <v>237</v>
      </c>
      <c r="F193" s="8">
        <v>237</v>
      </c>
      <c r="G193" s="8">
        <v>269</v>
      </c>
      <c r="H193" s="8">
        <v>323</v>
      </c>
      <c r="I193" s="8">
        <v>423</v>
      </c>
      <c r="J193" s="8">
        <v>507</v>
      </c>
      <c r="K193" s="8">
        <v>620</v>
      </c>
      <c r="L193" s="8">
        <v>641</v>
      </c>
      <c r="M193" s="9">
        <v>579</v>
      </c>
      <c r="N193" s="175">
        <v>361</v>
      </c>
    </row>
    <row r="194" spans="4:14" ht="15" x14ac:dyDescent="0.15">
      <c r="D194" s="5" t="s">
        <v>6</v>
      </c>
      <c r="E194" s="7">
        <v>1374</v>
      </c>
      <c r="F194" s="8">
        <v>1521</v>
      </c>
      <c r="G194" s="8">
        <v>1700</v>
      </c>
      <c r="H194" s="8">
        <v>1982</v>
      </c>
      <c r="I194" s="8">
        <v>1960</v>
      </c>
      <c r="J194" s="8">
        <v>2368</v>
      </c>
      <c r="K194" s="8">
        <v>2503</v>
      </c>
      <c r="L194" s="8">
        <v>4290</v>
      </c>
      <c r="M194" s="9">
        <v>3788</v>
      </c>
      <c r="N194" s="175">
        <v>4632</v>
      </c>
    </row>
    <row r="195" spans="4:14" ht="15" x14ac:dyDescent="0.15">
      <c r="D195" s="5" t="s">
        <v>7</v>
      </c>
      <c r="E195" s="177">
        <v>0</v>
      </c>
      <c r="F195" s="176">
        <v>0</v>
      </c>
      <c r="G195" s="176">
        <v>0</v>
      </c>
      <c r="H195" s="176">
        <v>0</v>
      </c>
      <c r="I195" s="176">
        <v>0</v>
      </c>
      <c r="J195" s="176">
        <v>0</v>
      </c>
      <c r="K195" s="176">
        <v>0</v>
      </c>
      <c r="L195" s="176">
        <v>0</v>
      </c>
      <c r="M195" s="185">
        <v>0</v>
      </c>
      <c r="N195" s="175">
        <v>0</v>
      </c>
    </row>
    <row r="196" spans="4:14" ht="15" x14ac:dyDescent="0.15">
      <c r="D196" s="5" t="s">
        <v>8</v>
      </c>
      <c r="E196" s="7">
        <v>0</v>
      </c>
      <c r="F196" s="8">
        <v>0</v>
      </c>
      <c r="G196" s="8">
        <v>0</v>
      </c>
      <c r="H196" s="8">
        <v>0</v>
      </c>
      <c r="I196" s="8">
        <v>0</v>
      </c>
      <c r="J196" s="8">
        <v>0</v>
      </c>
      <c r="K196" s="8">
        <v>0</v>
      </c>
      <c r="L196" s="8">
        <v>0</v>
      </c>
      <c r="M196" s="9">
        <v>0</v>
      </c>
      <c r="N196" s="175">
        <v>0</v>
      </c>
    </row>
    <row r="197" spans="4:14" ht="15" x14ac:dyDescent="0.15">
      <c r="D197" s="5" t="s">
        <v>9</v>
      </c>
      <c r="E197" s="7">
        <v>596.91432399999997</v>
      </c>
      <c r="F197" s="8">
        <v>406.85408151000001</v>
      </c>
      <c r="G197" s="8">
        <v>650.95003899999995</v>
      </c>
      <c r="H197" s="8">
        <v>894.90349700000002</v>
      </c>
      <c r="I197" s="8">
        <v>850.65713300000004</v>
      </c>
      <c r="J197" s="8">
        <v>1025.237901</v>
      </c>
      <c r="K197" s="8">
        <v>2419.8760480000001</v>
      </c>
      <c r="L197" s="8">
        <v>2298.2106410000001</v>
      </c>
      <c r="M197" s="9">
        <v>1980.88789</v>
      </c>
      <c r="N197" s="175">
        <v>2299</v>
      </c>
    </row>
    <row r="198" spans="4:14" ht="15" x14ac:dyDescent="0.15">
      <c r="D198" s="5" t="s">
        <v>10</v>
      </c>
      <c r="E198" s="7">
        <v>0</v>
      </c>
      <c r="F198" s="8">
        <v>0</v>
      </c>
      <c r="G198" s="8">
        <v>0</v>
      </c>
      <c r="H198" s="8">
        <v>0</v>
      </c>
      <c r="I198" s="8">
        <v>0</v>
      </c>
      <c r="J198" s="8">
        <v>0</v>
      </c>
      <c r="K198" s="8">
        <v>0</v>
      </c>
      <c r="L198" s="8">
        <v>0</v>
      </c>
      <c r="M198" s="9">
        <v>0</v>
      </c>
      <c r="N198" s="175">
        <v>0</v>
      </c>
    </row>
    <row r="199" spans="4:14" ht="15" x14ac:dyDescent="0.15">
      <c r="D199" s="5" t="s">
        <v>11</v>
      </c>
      <c r="E199" s="7">
        <v>1041</v>
      </c>
      <c r="F199" s="8">
        <v>1226</v>
      </c>
      <c r="G199" s="8">
        <v>1561</v>
      </c>
      <c r="H199" s="8">
        <v>1595</v>
      </c>
      <c r="I199" s="8">
        <v>1700</v>
      </c>
      <c r="J199" s="8">
        <v>1659</v>
      </c>
      <c r="K199" s="8">
        <v>1626</v>
      </c>
      <c r="L199" s="8">
        <v>1774</v>
      </c>
      <c r="M199" s="9">
        <v>1298</v>
      </c>
      <c r="N199" s="175">
        <v>2817</v>
      </c>
    </row>
    <row r="200" spans="4:14" ht="15" x14ac:dyDescent="0.15">
      <c r="D200" s="5" t="s">
        <v>12</v>
      </c>
      <c r="E200" s="177">
        <v>0</v>
      </c>
      <c r="F200" s="176">
        <v>0</v>
      </c>
      <c r="G200" s="176">
        <v>0</v>
      </c>
      <c r="H200" s="176">
        <v>0</v>
      </c>
      <c r="I200" s="176">
        <v>0</v>
      </c>
      <c r="J200" s="176">
        <v>0</v>
      </c>
      <c r="K200" s="176">
        <v>0</v>
      </c>
      <c r="L200" s="176">
        <v>0</v>
      </c>
      <c r="M200" s="9">
        <v>82</v>
      </c>
      <c r="N200" s="175">
        <v>225</v>
      </c>
    </row>
    <row r="201" spans="4:14" ht="15" x14ac:dyDescent="0.15">
      <c r="D201" s="5" t="s">
        <v>13</v>
      </c>
      <c r="E201" s="7">
        <v>0</v>
      </c>
      <c r="F201" s="8">
        <v>0</v>
      </c>
      <c r="G201" s="8">
        <v>0</v>
      </c>
      <c r="H201" s="8">
        <v>0</v>
      </c>
      <c r="I201" s="8">
        <v>0</v>
      </c>
      <c r="J201" s="8">
        <v>0</v>
      </c>
      <c r="K201" s="8">
        <v>0</v>
      </c>
      <c r="L201" s="8">
        <v>0</v>
      </c>
      <c r="M201" s="9">
        <v>0</v>
      </c>
      <c r="N201" s="175">
        <v>0</v>
      </c>
    </row>
    <row r="202" spans="4:14" ht="15" x14ac:dyDescent="0.15">
      <c r="D202" s="5" t="s">
        <v>14</v>
      </c>
      <c r="E202" s="7">
        <v>0</v>
      </c>
      <c r="F202" s="8">
        <v>0</v>
      </c>
      <c r="G202" s="8">
        <v>0</v>
      </c>
      <c r="H202" s="8">
        <v>0</v>
      </c>
      <c r="I202" s="8">
        <v>0</v>
      </c>
      <c r="J202" s="8">
        <v>0</v>
      </c>
      <c r="K202" s="8">
        <v>0</v>
      </c>
      <c r="L202" s="8">
        <v>0</v>
      </c>
      <c r="M202" s="9">
        <v>0</v>
      </c>
      <c r="N202" s="175">
        <v>0</v>
      </c>
    </row>
    <row r="203" spans="4:14" ht="15" x14ac:dyDescent="0.15">
      <c r="D203" s="5" t="s">
        <v>15</v>
      </c>
      <c r="E203" s="7">
        <v>0</v>
      </c>
      <c r="F203" s="8">
        <v>0</v>
      </c>
      <c r="G203" s="8">
        <v>0</v>
      </c>
      <c r="H203" s="8">
        <v>0</v>
      </c>
      <c r="I203" s="8">
        <v>0</v>
      </c>
      <c r="J203" s="8">
        <v>0</v>
      </c>
      <c r="K203" s="8">
        <v>0</v>
      </c>
      <c r="L203" s="8">
        <v>0</v>
      </c>
      <c r="M203" s="9">
        <v>0</v>
      </c>
      <c r="N203" s="175">
        <v>0</v>
      </c>
    </row>
    <row r="204" spans="4:14" ht="15" x14ac:dyDescent="0.15">
      <c r="D204" s="5" t="s">
        <v>16</v>
      </c>
      <c r="E204" s="7">
        <v>0</v>
      </c>
      <c r="F204" s="8">
        <v>0</v>
      </c>
      <c r="G204" s="8">
        <v>0</v>
      </c>
      <c r="H204" s="8">
        <v>0</v>
      </c>
      <c r="I204" s="8">
        <v>0</v>
      </c>
      <c r="J204" s="8">
        <v>0</v>
      </c>
      <c r="K204" s="8">
        <v>0</v>
      </c>
      <c r="L204" s="8">
        <v>0</v>
      </c>
      <c r="M204" s="9">
        <v>0</v>
      </c>
      <c r="N204" s="175">
        <v>0</v>
      </c>
    </row>
    <row r="205" spans="4:14" ht="15" x14ac:dyDescent="0.15">
      <c r="D205" s="5" t="s">
        <v>17</v>
      </c>
      <c r="E205" s="7">
        <v>2439</v>
      </c>
      <c r="F205" s="8">
        <v>2988</v>
      </c>
      <c r="G205" s="8">
        <v>3481</v>
      </c>
      <c r="H205" s="8">
        <v>3391</v>
      </c>
      <c r="I205" s="8">
        <v>3752</v>
      </c>
      <c r="J205" s="8">
        <v>3832</v>
      </c>
      <c r="K205" s="8">
        <v>3935</v>
      </c>
      <c r="L205" s="8">
        <v>4094</v>
      </c>
      <c r="M205" s="9">
        <v>4239</v>
      </c>
      <c r="N205" s="175">
        <v>4555</v>
      </c>
    </row>
    <row r="206" spans="4:14" ht="15" x14ac:dyDescent="0.15">
      <c r="D206" s="5" t="s">
        <v>18</v>
      </c>
      <c r="E206" s="7">
        <v>0</v>
      </c>
      <c r="F206" s="8">
        <v>0</v>
      </c>
      <c r="G206" s="8">
        <v>0</v>
      </c>
      <c r="H206" s="8">
        <v>0</v>
      </c>
      <c r="I206" s="8">
        <v>0</v>
      </c>
      <c r="J206" s="8">
        <v>0</v>
      </c>
      <c r="K206" s="8">
        <v>0</v>
      </c>
      <c r="L206" s="8">
        <v>0</v>
      </c>
      <c r="M206" s="9">
        <v>0</v>
      </c>
      <c r="N206" s="175">
        <v>0</v>
      </c>
    </row>
    <row r="207" spans="4:14" ht="15" x14ac:dyDescent="0.15">
      <c r="D207" s="5" t="s">
        <v>19</v>
      </c>
      <c r="E207" s="7">
        <v>0</v>
      </c>
      <c r="F207" s="8">
        <v>0</v>
      </c>
      <c r="G207" s="8">
        <v>0</v>
      </c>
      <c r="H207" s="8">
        <v>0</v>
      </c>
      <c r="I207" s="8">
        <v>0</v>
      </c>
      <c r="J207" s="8">
        <v>0</v>
      </c>
      <c r="K207" s="8">
        <v>0</v>
      </c>
      <c r="L207" s="8">
        <v>0</v>
      </c>
      <c r="M207" s="9">
        <v>0</v>
      </c>
      <c r="N207" s="175">
        <v>0</v>
      </c>
    </row>
    <row r="208" spans="4:14" ht="15" x14ac:dyDescent="0.15">
      <c r="D208" s="5" t="s">
        <v>20</v>
      </c>
      <c r="E208" s="7">
        <v>0</v>
      </c>
      <c r="F208" s="8">
        <v>0</v>
      </c>
      <c r="G208" s="8">
        <v>0.01</v>
      </c>
      <c r="H208" s="8">
        <v>2.41</v>
      </c>
      <c r="I208" s="8">
        <v>2.2599999999999998</v>
      </c>
      <c r="J208" s="8">
        <v>22.34</v>
      </c>
      <c r="K208" s="8">
        <v>19.8</v>
      </c>
      <c r="L208" s="8">
        <v>24.68</v>
      </c>
      <c r="M208" s="9">
        <v>34.49</v>
      </c>
      <c r="N208" s="175">
        <v>49.66</v>
      </c>
    </row>
    <row r="209" spans="4:17" ht="15" x14ac:dyDescent="0.15">
      <c r="D209" s="5" t="s">
        <v>21</v>
      </c>
      <c r="E209" s="7">
        <v>0</v>
      </c>
      <c r="F209" s="8">
        <v>0</v>
      </c>
      <c r="G209" s="8">
        <v>32</v>
      </c>
      <c r="H209" s="8">
        <v>33</v>
      </c>
      <c r="I209" s="8">
        <v>23.6</v>
      </c>
      <c r="J209" s="8">
        <v>21.7</v>
      </c>
      <c r="K209" s="8">
        <v>24.8</v>
      </c>
      <c r="L209" s="8">
        <v>29.9</v>
      </c>
      <c r="M209" s="9">
        <v>15.2</v>
      </c>
      <c r="N209" s="175">
        <v>29.1</v>
      </c>
    </row>
    <row r="210" spans="4:17" ht="15" x14ac:dyDescent="0.15">
      <c r="D210" s="5" t="s">
        <v>22</v>
      </c>
      <c r="E210" s="177">
        <v>0</v>
      </c>
      <c r="F210" s="176">
        <v>0</v>
      </c>
      <c r="G210" s="176">
        <v>0</v>
      </c>
      <c r="H210" s="176">
        <v>0</v>
      </c>
      <c r="I210" s="176">
        <v>0</v>
      </c>
      <c r="J210" s="176">
        <v>0</v>
      </c>
      <c r="K210" s="176">
        <v>0</v>
      </c>
      <c r="L210" s="176">
        <v>0</v>
      </c>
      <c r="M210" s="185">
        <v>0</v>
      </c>
      <c r="N210" s="175">
        <v>0</v>
      </c>
    </row>
    <row r="211" spans="4:17" ht="15" x14ac:dyDescent="0.15">
      <c r="D211" s="5" t="s">
        <v>23</v>
      </c>
      <c r="E211" s="7">
        <v>0</v>
      </c>
      <c r="F211" s="8">
        <v>0</v>
      </c>
      <c r="G211" s="8">
        <v>0</v>
      </c>
      <c r="H211" s="8">
        <v>0</v>
      </c>
      <c r="I211" s="8">
        <v>0</v>
      </c>
      <c r="J211" s="8">
        <v>0</v>
      </c>
      <c r="K211" s="8">
        <v>0</v>
      </c>
      <c r="L211" s="8">
        <v>0</v>
      </c>
      <c r="M211" s="9">
        <v>0</v>
      </c>
      <c r="N211" s="175">
        <v>0</v>
      </c>
    </row>
    <row r="212" spans="4:17" ht="15" x14ac:dyDescent="0.15">
      <c r="D212" s="5" t="s">
        <v>24</v>
      </c>
      <c r="E212" s="177">
        <v>0</v>
      </c>
      <c r="F212" s="176">
        <v>0</v>
      </c>
      <c r="G212" s="176">
        <v>0</v>
      </c>
      <c r="H212" s="176">
        <v>0</v>
      </c>
      <c r="I212" s="176">
        <v>0</v>
      </c>
      <c r="J212" s="176">
        <v>0</v>
      </c>
      <c r="K212" s="176">
        <v>0</v>
      </c>
      <c r="L212" s="176">
        <v>0</v>
      </c>
      <c r="M212" s="185">
        <v>0</v>
      </c>
      <c r="N212" s="175">
        <v>0</v>
      </c>
    </row>
    <row r="213" spans="4:17" ht="15" x14ac:dyDescent="0.15">
      <c r="D213" s="5" t="s">
        <v>25</v>
      </c>
      <c r="E213" s="177">
        <v>0</v>
      </c>
      <c r="F213" s="176">
        <v>0</v>
      </c>
      <c r="G213" s="176">
        <v>0</v>
      </c>
      <c r="H213" s="8">
        <v>448.49356374999991</v>
      </c>
      <c r="I213" s="8">
        <v>468.46851605000001</v>
      </c>
      <c r="J213" s="8">
        <v>478.86247566999998</v>
      </c>
      <c r="K213" s="8">
        <v>467.58502589001006</v>
      </c>
      <c r="L213" s="8">
        <v>452.62529604900004</v>
      </c>
      <c r="M213" s="9">
        <v>450.69734695047009</v>
      </c>
      <c r="N213" s="175">
        <v>442.71067765978989</v>
      </c>
    </row>
    <row r="214" spans="4:17" ht="15" x14ac:dyDescent="0.15">
      <c r="D214" s="5" t="s">
        <v>26</v>
      </c>
      <c r="E214" s="177">
        <v>0</v>
      </c>
      <c r="F214" s="176">
        <v>0</v>
      </c>
      <c r="G214" s="176">
        <v>0</v>
      </c>
      <c r="H214" s="176">
        <v>0</v>
      </c>
      <c r="I214" s="176">
        <v>0</v>
      </c>
      <c r="J214" s="176">
        <v>0</v>
      </c>
      <c r="K214" s="176">
        <v>0</v>
      </c>
      <c r="L214" s="176">
        <v>0</v>
      </c>
      <c r="M214" s="185">
        <v>0</v>
      </c>
      <c r="N214" s="175">
        <v>0</v>
      </c>
    </row>
    <row r="215" spans="4:17" ht="15" x14ac:dyDescent="0.15">
      <c r="D215" s="5" t="s">
        <v>27</v>
      </c>
      <c r="E215" s="7">
        <v>0</v>
      </c>
      <c r="F215" s="8">
        <v>0</v>
      </c>
      <c r="G215" s="8">
        <v>0</v>
      </c>
      <c r="H215" s="8">
        <v>0</v>
      </c>
      <c r="I215" s="8">
        <v>0</v>
      </c>
      <c r="J215" s="8">
        <v>0</v>
      </c>
      <c r="K215" s="8">
        <v>0</v>
      </c>
      <c r="L215" s="8">
        <v>0</v>
      </c>
      <c r="M215" s="9">
        <v>0</v>
      </c>
      <c r="N215" s="175">
        <v>0</v>
      </c>
    </row>
    <row r="216" spans="4:17" ht="15" x14ac:dyDescent="0.15">
      <c r="D216" s="5" t="s">
        <v>28</v>
      </c>
      <c r="E216" s="177">
        <v>0</v>
      </c>
      <c r="F216" s="176">
        <v>0</v>
      </c>
      <c r="G216" s="176">
        <v>0</v>
      </c>
      <c r="H216" s="176">
        <v>0</v>
      </c>
      <c r="I216" s="176">
        <v>0</v>
      </c>
      <c r="J216" s="176">
        <v>0</v>
      </c>
      <c r="K216" s="176">
        <v>0</v>
      </c>
      <c r="L216" s="176">
        <v>0</v>
      </c>
      <c r="M216" s="185">
        <v>0</v>
      </c>
      <c r="N216" s="175">
        <v>22.1</v>
      </c>
    </row>
    <row r="217" spans="4:17" ht="15" x14ac:dyDescent="0.15">
      <c r="D217" s="5" t="s">
        <v>29</v>
      </c>
      <c r="E217" s="7">
        <v>0</v>
      </c>
      <c r="F217" s="8">
        <v>0</v>
      </c>
      <c r="G217" s="8">
        <v>0</v>
      </c>
      <c r="H217" s="8">
        <v>0</v>
      </c>
      <c r="I217" s="8">
        <v>0</v>
      </c>
      <c r="J217" s="8">
        <v>0</v>
      </c>
      <c r="K217" s="8">
        <v>0</v>
      </c>
      <c r="L217" s="8">
        <v>0</v>
      </c>
      <c r="M217" s="9">
        <v>0</v>
      </c>
      <c r="N217" s="175">
        <v>0</v>
      </c>
    </row>
    <row r="218" spans="4:17" ht="15" x14ac:dyDescent="0.15">
      <c r="D218" s="5" t="s">
        <v>30</v>
      </c>
      <c r="E218" s="7">
        <v>0</v>
      </c>
      <c r="F218" s="8">
        <v>0</v>
      </c>
      <c r="G218" s="8">
        <v>0</v>
      </c>
      <c r="H218" s="8">
        <v>1</v>
      </c>
      <c r="I218" s="8">
        <v>4</v>
      </c>
      <c r="J218" s="8">
        <v>4</v>
      </c>
      <c r="K218" s="8">
        <v>5</v>
      </c>
      <c r="L218" s="8">
        <v>8</v>
      </c>
      <c r="M218" s="9">
        <v>9</v>
      </c>
      <c r="N218" s="175">
        <v>12</v>
      </c>
    </row>
    <row r="219" spans="4:17" ht="15" x14ac:dyDescent="0.15">
      <c r="D219" s="11" t="s">
        <v>31</v>
      </c>
      <c r="E219" s="12">
        <v>0</v>
      </c>
      <c r="F219" s="13">
        <v>0</v>
      </c>
      <c r="G219" s="13">
        <v>0</v>
      </c>
      <c r="H219" s="13">
        <v>0</v>
      </c>
      <c r="I219" s="13">
        <v>0</v>
      </c>
      <c r="J219" s="13">
        <v>0</v>
      </c>
      <c r="K219" s="13">
        <v>0</v>
      </c>
      <c r="L219" s="13">
        <v>0</v>
      </c>
      <c r="M219" s="14">
        <v>0</v>
      </c>
      <c r="N219" s="178">
        <v>0</v>
      </c>
    </row>
    <row r="222" spans="4:17" ht="18.75" x14ac:dyDescent="0.2">
      <c r="D222" s="287" t="s">
        <v>290</v>
      </c>
      <c r="E222" s="288"/>
      <c r="F222" s="288"/>
      <c r="G222" s="288"/>
      <c r="H222" s="288"/>
      <c r="I222" s="288"/>
      <c r="J222" s="288"/>
      <c r="K222" s="288"/>
      <c r="L222" s="288"/>
      <c r="M222" s="288"/>
      <c r="N222" s="182"/>
      <c r="Q222" s="17"/>
    </row>
    <row r="223" spans="4:17" ht="15" x14ac:dyDescent="0.15">
      <c r="D223" s="3"/>
      <c r="E223" s="4">
        <v>2004</v>
      </c>
      <c r="F223" s="4">
        <f t="shared" ref="F223:N223" si="28">E223+1</f>
        <v>2005</v>
      </c>
      <c r="G223" s="4">
        <f t="shared" si="28"/>
        <v>2006</v>
      </c>
      <c r="H223" s="4">
        <f t="shared" si="28"/>
        <v>2007</v>
      </c>
      <c r="I223" s="4">
        <f t="shared" si="28"/>
        <v>2008</v>
      </c>
      <c r="J223" s="4">
        <f t="shared" si="28"/>
        <v>2009</v>
      </c>
      <c r="K223" s="4">
        <f t="shared" si="28"/>
        <v>2010</v>
      </c>
      <c r="L223" s="4">
        <f t="shared" si="28"/>
        <v>2011</v>
      </c>
      <c r="M223" s="4">
        <f t="shared" si="28"/>
        <v>2012</v>
      </c>
      <c r="N223" s="173">
        <f t="shared" si="28"/>
        <v>2013</v>
      </c>
    </row>
    <row r="224" spans="4:17" ht="15" x14ac:dyDescent="0.15">
      <c r="D224" s="5" t="s">
        <v>0</v>
      </c>
      <c r="E224" s="180">
        <v>0</v>
      </c>
      <c r="F224" s="179">
        <v>0</v>
      </c>
      <c r="G224" s="179">
        <v>0</v>
      </c>
      <c r="H224" s="179">
        <v>0</v>
      </c>
      <c r="I224" s="179">
        <v>0</v>
      </c>
      <c r="J224" s="179">
        <v>0</v>
      </c>
      <c r="K224" s="179">
        <v>0</v>
      </c>
      <c r="L224" s="179">
        <v>0</v>
      </c>
      <c r="M224" s="184">
        <v>0</v>
      </c>
      <c r="N224" s="174">
        <v>0</v>
      </c>
    </row>
    <row r="225" spans="4:14" ht="15" x14ac:dyDescent="0.15">
      <c r="D225" s="5" t="s">
        <v>1</v>
      </c>
      <c r="E225" s="177">
        <v>0</v>
      </c>
      <c r="F225" s="176">
        <v>0</v>
      </c>
      <c r="G225" s="8">
        <v>0</v>
      </c>
      <c r="H225" s="8">
        <v>0</v>
      </c>
      <c r="I225" s="8">
        <v>0</v>
      </c>
      <c r="J225" s="8">
        <v>0</v>
      </c>
      <c r="K225" s="8">
        <v>0</v>
      </c>
      <c r="L225" s="8">
        <v>100.284582</v>
      </c>
      <c r="M225" s="9">
        <v>93.316669000000005</v>
      </c>
      <c r="N225" s="175">
        <v>97.966026999999997</v>
      </c>
    </row>
    <row r="226" spans="4:14" ht="15" x14ac:dyDescent="0.15">
      <c r="D226" s="5" t="s">
        <v>2</v>
      </c>
      <c r="E226" s="177">
        <v>0</v>
      </c>
      <c r="F226" s="176">
        <v>0</v>
      </c>
      <c r="G226" s="176">
        <v>0</v>
      </c>
      <c r="H226" s="176">
        <v>0</v>
      </c>
      <c r="I226" s="176">
        <v>0</v>
      </c>
      <c r="J226" s="176">
        <v>0</v>
      </c>
      <c r="K226" s="176">
        <v>0</v>
      </c>
      <c r="L226" s="176">
        <v>0</v>
      </c>
      <c r="M226" s="9">
        <v>0</v>
      </c>
      <c r="N226" s="175">
        <v>0</v>
      </c>
    </row>
    <row r="227" spans="4:14" ht="15" x14ac:dyDescent="0.15">
      <c r="D227" s="5" t="s">
        <v>3</v>
      </c>
      <c r="E227" s="7">
        <v>0</v>
      </c>
      <c r="F227" s="8">
        <v>0</v>
      </c>
      <c r="G227" s="8">
        <v>0</v>
      </c>
      <c r="H227" s="8">
        <v>0</v>
      </c>
      <c r="I227" s="8">
        <v>0</v>
      </c>
      <c r="J227" s="8">
        <v>0</v>
      </c>
      <c r="K227" s="8">
        <v>0</v>
      </c>
      <c r="L227" s="8">
        <v>0</v>
      </c>
      <c r="M227" s="9">
        <v>0</v>
      </c>
      <c r="N227" s="175">
        <v>0</v>
      </c>
    </row>
    <row r="228" spans="4:14" ht="15" x14ac:dyDescent="0.15">
      <c r="D228" s="5" t="s">
        <v>4</v>
      </c>
      <c r="E228" s="177">
        <v>0</v>
      </c>
      <c r="F228" s="176">
        <v>0</v>
      </c>
      <c r="G228" s="176">
        <v>0</v>
      </c>
      <c r="H228" s="176">
        <v>0</v>
      </c>
      <c r="I228" s="176">
        <v>0</v>
      </c>
      <c r="J228" s="176">
        <v>0</v>
      </c>
      <c r="K228" s="176">
        <v>0</v>
      </c>
      <c r="L228" s="176">
        <v>0</v>
      </c>
      <c r="M228" s="185">
        <v>0</v>
      </c>
      <c r="N228" s="175">
        <v>0</v>
      </c>
    </row>
    <row r="229" spans="4:14" ht="15" x14ac:dyDescent="0.15">
      <c r="D229" s="5" t="s">
        <v>5</v>
      </c>
      <c r="E229" s="177">
        <v>0</v>
      </c>
      <c r="F229" s="8">
        <v>0</v>
      </c>
      <c r="G229" s="8">
        <v>0</v>
      </c>
      <c r="H229" s="8">
        <v>0</v>
      </c>
      <c r="I229" s="8">
        <v>0</v>
      </c>
      <c r="J229" s="8">
        <v>0</v>
      </c>
      <c r="K229" s="8">
        <v>0</v>
      </c>
      <c r="L229" s="8">
        <v>0</v>
      </c>
      <c r="M229" s="9">
        <v>0</v>
      </c>
      <c r="N229" s="175">
        <v>0</v>
      </c>
    </row>
    <row r="230" spans="4:14" ht="15" x14ac:dyDescent="0.15">
      <c r="D230" s="5" t="s">
        <v>6</v>
      </c>
      <c r="E230" s="7">
        <v>658</v>
      </c>
      <c r="F230" s="8">
        <v>1008</v>
      </c>
      <c r="G230" s="8">
        <v>1128</v>
      </c>
      <c r="H230" s="8">
        <v>1280</v>
      </c>
      <c r="I230" s="8">
        <v>1294</v>
      </c>
      <c r="J230" s="8">
        <v>1623</v>
      </c>
      <c r="K230" s="8">
        <v>1526</v>
      </c>
      <c r="L230" s="8">
        <v>1800</v>
      </c>
      <c r="M230" s="9">
        <v>1691</v>
      </c>
      <c r="N230" s="175">
        <v>1718</v>
      </c>
    </row>
    <row r="231" spans="4:14" ht="15" x14ac:dyDescent="0.15">
      <c r="D231" s="5" t="s">
        <v>7</v>
      </c>
      <c r="E231" s="177">
        <v>0</v>
      </c>
      <c r="F231" s="176">
        <v>0</v>
      </c>
      <c r="G231" s="176">
        <v>0</v>
      </c>
      <c r="H231" s="176">
        <v>0</v>
      </c>
      <c r="I231" s="176">
        <v>0</v>
      </c>
      <c r="J231" s="176">
        <v>0</v>
      </c>
      <c r="K231" s="176">
        <v>0</v>
      </c>
      <c r="L231" s="176">
        <v>0</v>
      </c>
      <c r="M231" s="185">
        <v>0</v>
      </c>
      <c r="N231" s="175">
        <v>0</v>
      </c>
    </row>
    <row r="232" spans="4:14" ht="15" x14ac:dyDescent="0.15">
      <c r="D232" s="5" t="s">
        <v>8</v>
      </c>
      <c r="E232" s="7">
        <v>0</v>
      </c>
      <c r="F232" s="8">
        <v>0</v>
      </c>
      <c r="G232" s="8">
        <v>0</v>
      </c>
      <c r="H232" s="8">
        <v>0</v>
      </c>
      <c r="I232" s="8">
        <v>0</v>
      </c>
      <c r="J232" s="8">
        <v>0</v>
      </c>
      <c r="K232" s="8">
        <v>0</v>
      </c>
      <c r="L232" s="8">
        <v>0</v>
      </c>
      <c r="M232" s="9">
        <v>0</v>
      </c>
      <c r="N232" s="175">
        <v>0</v>
      </c>
    </row>
    <row r="233" spans="4:14" ht="15" x14ac:dyDescent="0.15">
      <c r="D233" s="5" t="s">
        <v>9</v>
      </c>
      <c r="E233" s="7">
        <v>282.89438799999999</v>
      </c>
      <c r="F233" s="8">
        <v>2141.2677873300004</v>
      </c>
      <c r="G233" s="8">
        <v>1929.2370069999999</v>
      </c>
      <c r="H233" s="8">
        <v>622.23636484600559</v>
      </c>
      <c r="I233" s="8">
        <v>605.91083200000003</v>
      </c>
      <c r="J233" s="8">
        <v>2286.1845210000001</v>
      </c>
      <c r="K233" s="8">
        <v>730.58631400000002</v>
      </c>
      <c r="L233" s="8">
        <v>613.83565699999997</v>
      </c>
      <c r="M233" s="9">
        <v>518.95821699999999</v>
      </c>
      <c r="N233" s="175">
        <v>1373</v>
      </c>
    </row>
    <row r="234" spans="4:14" ht="15" x14ac:dyDescent="0.15">
      <c r="D234" s="5" t="s">
        <v>10</v>
      </c>
      <c r="E234" s="7">
        <v>129</v>
      </c>
      <c r="F234" s="8">
        <v>119</v>
      </c>
      <c r="G234" s="8">
        <v>221</v>
      </c>
      <c r="H234" s="8">
        <v>182</v>
      </c>
      <c r="I234" s="8">
        <v>273</v>
      </c>
      <c r="J234" s="8">
        <v>357</v>
      </c>
      <c r="K234" s="8">
        <v>361</v>
      </c>
      <c r="L234" s="8">
        <v>338</v>
      </c>
      <c r="M234" s="9">
        <v>304</v>
      </c>
      <c r="N234" s="175">
        <v>272</v>
      </c>
    </row>
    <row r="235" spans="4:14" ht="15" x14ac:dyDescent="0.15">
      <c r="D235" s="5" t="s">
        <v>11</v>
      </c>
      <c r="E235" s="7">
        <v>0</v>
      </c>
      <c r="F235" s="8">
        <v>0</v>
      </c>
      <c r="G235" s="8">
        <v>0</v>
      </c>
      <c r="H235" s="8">
        <v>0</v>
      </c>
      <c r="I235" s="8">
        <v>0</v>
      </c>
      <c r="J235" s="8">
        <v>0</v>
      </c>
      <c r="K235" s="8">
        <v>0</v>
      </c>
      <c r="L235" s="8">
        <v>0</v>
      </c>
      <c r="M235" s="9">
        <v>0</v>
      </c>
      <c r="N235" s="175">
        <v>0</v>
      </c>
    </row>
    <row r="236" spans="4:14" ht="15" x14ac:dyDescent="0.15">
      <c r="D236" s="5" t="s">
        <v>12</v>
      </c>
      <c r="E236" s="177">
        <v>0</v>
      </c>
      <c r="F236" s="176">
        <v>0</v>
      </c>
      <c r="G236" s="176">
        <v>0</v>
      </c>
      <c r="H236" s="176">
        <v>0</v>
      </c>
      <c r="I236" s="176">
        <v>0</v>
      </c>
      <c r="J236" s="176">
        <v>0</v>
      </c>
      <c r="K236" s="176">
        <v>0</v>
      </c>
      <c r="L236" s="176">
        <v>0</v>
      </c>
      <c r="M236" s="9">
        <v>0</v>
      </c>
      <c r="N236" s="175">
        <v>0</v>
      </c>
    </row>
    <row r="237" spans="4:14" ht="15" x14ac:dyDescent="0.15">
      <c r="D237" s="5" t="s">
        <v>13</v>
      </c>
      <c r="E237" s="7">
        <v>0</v>
      </c>
      <c r="F237" s="8">
        <v>0</v>
      </c>
      <c r="G237" s="8">
        <v>0</v>
      </c>
      <c r="H237" s="8">
        <v>0</v>
      </c>
      <c r="I237" s="8">
        <v>0</v>
      </c>
      <c r="J237" s="8">
        <v>0</v>
      </c>
      <c r="K237" s="8">
        <v>0</v>
      </c>
      <c r="L237" s="8">
        <v>0</v>
      </c>
      <c r="M237" s="9">
        <v>0</v>
      </c>
      <c r="N237" s="175">
        <v>0</v>
      </c>
    </row>
    <row r="238" spans="4:14" ht="15" x14ac:dyDescent="0.15">
      <c r="D238" s="5" t="s">
        <v>14</v>
      </c>
      <c r="E238" s="7">
        <v>0</v>
      </c>
      <c r="F238" s="8">
        <v>0</v>
      </c>
      <c r="G238" s="8">
        <v>0</v>
      </c>
      <c r="H238" s="8">
        <v>0</v>
      </c>
      <c r="I238" s="8">
        <v>0</v>
      </c>
      <c r="J238" s="8">
        <v>0</v>
      </c>
      <c r="K238" s="8">
        <v>0</v>
      </c>
      <c r="L238" s="8">
        <v>0</v>
      </c>
      <c r="M238" s="9">
        <v>0</v>
      </c>
      <c r="N238" s="175">
        <v>0</v>
      </c>
    </row>
    <row r="239" spans="4:14" ht="15" x14ac:dyDescent="0.15">
      <c r="D239" s="5" t="s">
        <v>15</v>
      </c>
      <c r="E239" s="7">
        <v>0</v>
      </c>
      <c r="F239" s="8">
        <v>0</v>
      </c>
      <c r="G239" s="8">
        <v>0</v>
      </c>
      <c r="H239" s="8">
        <v>0</v>
      </c>
      <c r="I239" s="8">
        <v>0</v>
      </c>
      <c r="J239" s="8">
        <v>0</v>
      </c>
      <c r="K239" s="8">
        <v>0</v>
      </c>
      <c r="L239" s="8">
        <v>0</v>
      </c>
      <c r="M239" s="9">
        <v>0</v>
      </c>
      <c r="N239" s="175">
        <v>0</v>
      </c>
    </row>
    <row r="240" spans="4:14" ht="15" x14ac:dyDescent="0.15">
      <c r="D240" s="5" t="s">
        <v>16</v>
      </c>
      <c r="E240" s="7">
        <v>0</v>
      </c>
      <c r="F240" s="8">
        <v>0</v>
      </c>
      <c r="G240" s="8">
        <v>0</v>
      </c>
      <c r="H240" s="8">
        <v>0</v>
      </c>
      <c r="I240" s="8">
        <v>0</v>
      </c>
      <c r="J240" s="8">
        <v>0</v>
      </c>
      <c r="K240" s="8">
        <v>0</v>
      </c>
      <c r="L240" s="8">
        <v>0</v>
      </c>
      <c r="M240" s="9">
        <v>0</v>
      </c>
      <c r="N240" s="175">
        <v>0</v>
      </c>
    </row>
    <row r="241" spans="4:14" ht="15" x14ac:dyDescent="0.15">
      <c r="D241" s="5" t="s">
        <v>17</v>
      </c>
      <c r="E241" s="7">
        <v>309</v>
      </c>
      <c r="F241" s="8">
        <v>365</v>
      </c>
      <c r="G241" s="8">
        <v>548</v>
      </c>
      <c r="H241" s="8">
        <v>304</v>
      </c>
      <c r="I241" s="8">
        <v>803</v>
      </c>
      <c r="J241" s="8">
        <v>980</v>
      </c>
      <c r="K241" s="8">
        <v>1085</v>
      </c>
      <c r="L241" s="8">
        <v>1258</v>
      </c>
      <c r="M241" s="9">
        <v>821</v>
      </c>
      <c r="N241" s="175">
        <v>1282</v>
      </c>
    </row>
    <row r="242" spans="4:14" ht="15" x14ac:dyDescent="0.15">
      <c r="D242" s="5" t="s">
        <v>18</v>
      </c>
      <c r="E242" s="7">
        <v>0</v>
      </c>
      <c r="F242" s="8">
        <v>0</v>
      </c>
      <c r="G242" s="8">
        <v>0</v>
      </c>
      <c r="H242" s="8">
        <v>0</v>
      </c>
      <c r="I242" s="8">
        <v>0</v>
      </c>
      <c r="J242" s="8">
        <v>0</v>
      </c>
      <c r="K242" s="8">
        <v>0</v>
      </c>
      <c r="L242" s="8">
        <v>0</v>
      </c>
      <c r="M242" s="9">
        <v>0</v>
      </c>
      <c r="N242" s="175">
        <v>0</v>
      </c>
    </row>
    <row r="243" spans="4:14" ht="15" x14ac:dyDescent="0.15">
      <c r="D243" s="5" t="s">
        <v>19</v>
      </c>
      <c r="E243" s="7">
        <v>0</v>
      </c>
      <c r="F243" s="8">
        <v>0</v>
      </c>
      <c r="G243" s="8">
        <v>0</v>
      </c>
      <c r="H243" s="8">
        <v>0</v>
      </c>
      <c r="I243" s="8">
        <v>0</v>
      </c>
      <c r="J243" s="8">
        <v>0</v>
      </c>
      <c r="K243" s="8">
        <v>0</v>
      </c>
      <c r="L243" s="8">
        <v>0</v>
      </c>
      <c r="M243" s="9">
        <v>0</v>
      </c>
      <c r="N243" s="175">
        <v>0</v>
      </c>
    </row>
    <row r="244" spans="4:14" ht="15" x14ac:dyDescent="0.15">
      <c r="D244" s="5" t="s">
        <v>20</v>
      </c>
      <c r="E244" s="7">
        <v>0</v>
      </c>
      <c r="F244" s="8">
        <v>0</v>
      </c>
      <c r="G244" s="8">
        <v>0</v>
      </c>
      <c r="H244" s="8">
        <v>0</v>
      </c>
      <c r="I244" s="8">
        <v>0</v>
      </c>
      <c r="J244" s="8">
        <v>0</v>
      </c>
      <c r="K244" s="8">
        <v>0</v>
      </c>
      <c r="L244" s="8">
        <v>0</v>
      </c>
      <c r="M244" s="9">
        <v>0</v>
      </c>
      <c r="N244" s="175">
        <v>0</v>
      </c>
    </row>
    <row r="245" spans="4:14" ht="15" x14ac:dyDescent="0.15">
      <c r="D245" s="5" t="s">
        <v>21</v>
      </c>
      <c r="E245" s="7">
        <v>0</v>
      </c>
      <c r="F245" s="8">
        <v>0</v>
      </c>
      <c r="G245" s="8">
        <v>0</v>
      </c>
      <c r="H245" s="8">
        <v>0</v>
      </c>
      <c r="I245" s="8">
        <v>0</v>
      </c>
      <c r="J245" s="8">
        <v>0</v>
      </c>
      <c r="K245" s="8">
        <v>0</v>
      </c>
      <c r="L245" s="8">
        <v>0</v>
      </c>
      <c r="M245" s="9">
        <v>0</v>
      </c>
      <c r="N245" s="175">
        <v>0.3</v>
      </c>
    </row>
    <row r="246" spans="4:14" ht="15" x14ac:dyDescent="0.15">
      <c r="D246" s="5" t="s">
        <v>22</v>
      </c>
      <c r="E246" s="177">
        <v>0</v>
      </c>
      <c r="F246" s="176">
        <v>0</v>
      </c>
      <c r="G246" s="176">
        <v>0</v>
      </c>
      <c r="H246" s="176">
        <v>0</v>
      </c>
      <c r="I246" s="176">
        <v>0</v>
      </c>
      <c r="J246" s="176">
        <v>0</v>
      </c>
      <c r="K246" s="176">
        <v>0</v>
      </c>
      <c r="L246" s="176">
        <v>0</v>
      </c>
      <c r="M246" s="185">
        <v>0</v>
      </c>
      <c r="N246" s="175">
        <v>0</v>
      </c>
    </row>
    <row r="247" spans="4:14" ht="15" x14ac:dyDescent="0.15">
      <c r="D247" s="5" t="s">
        <v>23</v>
      </c>
      <c r="E247" s="7">
        <v>0</v>
      </c>
      <c r="F247" s="8">
        <v>0</v>
      </c>
      <c r="G247" s="8">
        <v>0</v>
      </c>
      <c r="H247" s="8">
        <v>0</v>
      </c>
      <c r="I247" s="8">
        <v>0</v>
      </c>
      <c r="J247" s="8">
        <v>0</v>
      </c>
      <c r="K247" s="8">
        <v>0</v>
      </c>
      <c r="L247" s="8">
        <v>0</v>
      </c>
      <c r="M247" s="9">
        <v>0</v>
      </c>
      <c r="N247" s="175">
        <v>0</v>
      </c>
    </row>
    <row r="248" spans="4:14" ht="15" x14ac:dyDescent="0.15">
      <c r="D248" s="5" t="s">
        <v>24</v>
      </c>
      <c r="E248" s="177">
        <v>0</v>
      </c>
      <c r="F248" s="176">
        <v>0</v>
      </c>
      <c r="G248" s="176">
        <v>0</v>
      </c>
      <c r="H248" s="176">
        <v>0</v>
      </c>
      <c r="I248" s="176">
        <v>0</v>
      </c>
      <c r="J248" s="176">
        <v>0</v>
      </c>
      <c r="K248" s="176">
        <v>0</v>
      </c>
      <c r="L248" s="176">
        <v>0</v>
      </c>
      <c r="M248" s="185">
        <v>0</v>
      </c>
      <c r="N248" s="175">
        <v>0</v>
      </c>
    </row>
    <row r="249" spans="4:14" ht="15" x14ac:dyDescent="0.15">
      <c r="D249" s="5" t="s">
        <v>25</v>
      </c>
      <c r="E249" s="177">
        <v>0</v>
      </c>
      <c r="F249" s="176">
        <v>0</v>
      </c>
      <c r="G249" s="176">
        <v>0</v>
      </c>
      <c r="H249" s="8">
        <v>0</v>
      </c>
      <c r="I249" s="8">
        <v>0</v>
      </c>
      <c r="J249" s="8">
        <v>0</v>
      </c>
      <c r="K249" s="8">
        <v>0</v>
      </c>
      <c r="L249" s="8">
        <v>0</v>
      </c>
      <c r="M249" s="9">
        <v>0</v>
      </c>
      <c r="N249" s="175">
        <v>0</v>
      </c>
    </row>
    <row r="250" spans="4:14" ht="15" x14ac:dyDescent="0.15">
      <c r="D250" s="5" t="s">
        <v>26</v>
      </c>
      <c r="E250" s="177">
        <v>0</v>
      </c>
      <c r="F250" s="176">
        <v>0</v>
      </c>
      <c r="G250" s="176">
        <v>0</v>
      </c>
      <c r="H250" s="176">
        <v>0</v>
      </c>
      <c r="I250" s="176">
        <v>0</v>
      </c>
      <c r="J250" s="176">
        <v>0</v>
      </c>
      <c r="K250" s="176">
        <v>0</v>
      </c>
      <c r="L250" s="176">
        <v>0</v>
      </c>
      <c r="M250" s="185">
        <v>0</v>
      </c>
      <c r="N250" s="175">
        <v>0</v>
      </c>
    </row>
    <row r="251" spans="4:14" ht="15" x14ac:dyDescent="0.15">
      <c r="D251" s="5" t="s">
        <v>27</v>
      </c>
      <c r="E251" s="7">
        <v>0</v>
      </c>
      <c r="F251" s="8">
        <v>0</v>
      </c>
      <c r="G251" s="8">
        <v>0</v>
      </c>
      <c r="H251" s="8">
        <v>0</v>
      </c>
      <c r="I251" s="8">
        <v>0</v>
      </c>
      <c r="J251" s="8">
        <v>0</v>
      </c>
      <c r="K251" s="8">
        <v>0</v>
      </c>
      <c r="L251" s="8">
        <v>0</v>
      </c>
      <c r="M251" s="9">
        <v>0</v>
      </c>
      <c r="N251" s="175">
        <v>0</v>
      </c>
    </row>
    <row r="252" spans="4:14" ht="15" x14ac:dyDescent="0.15">
      <c r="D252" s="5" t="s">
        <v>28</v>
      </c>
      <c r="E252" s="177">
        <v>0</v>
      </c>
      <c r="F252" s="176">
        <v>0</v>
      </c>
      <c r="G252" s="176">
        <v>0</v>
      </c>
      <c r="H252" s="176">
        <v>0</v>
      </c>
      <c r="I252" s="176">
        <v>0</v>
      </c>
      <c r="J252" s="176">
        <v>0</v>
      </c>
      <c r="K252" s="176">
        <v>0</v>
      </c>
      <c r="L252" s="176">
        <v>0</v>
      </c>
      <c r="M252" s="185">
        <v>0</v>
      </c>
      <c r="N252" s="175">
        <v>0</v>
      </c>
    </row>
    <row r="253" spans="4:14" ht="15" x14ac:dyDescent="0.15">
      <c r="D253" s="5" t="s">
        <v>29</v>
      </c>
      <c r="E253" s="7">
        <v>0</v>
      </c>
      <c r="F253" s="8">
        <v>0</v>
      </c>
      <c r="G253" s="8">
        <v>0</v>
      </c>
      <c r="H253" s="8">
        <v>0</v>
      </c>
      <c r="I253" s="8">
        <v>0</v>
      </c>
      <c r="J253" s="8">
        <v>0</v>
      </c>
      <c r="K253" s="8">
        <v>0</v>
      </c>
      <c r="L253" s="8">
        <v>0</v>
      </c>
      <c r="M253" s="9">
        <v>0</v>
      </c>
      <c r="N253" s="175">
        <v>0</v>
      </c>
    </row>
    <row r="254" spans="4:14" ht="15" x14ac:dyDescent="0.15">
      <c r="D254" s="5" t="s">
        <v>30</v>
      </c>
      <c r="E254" s="7">
        <v>0</v>
      </c>
      <c r="F254" s="8">
        <v>0</v>
      </c>
      <c r="G254" s="8">
        <v>0</v>
      </c>
      <c r="H254" s="8">
        <v>0</v>
      </c>
      <c r="I254" s="8">
        <v>0</v>
      </c>
      <c r="J254" s="8">
        <v>0</v>
      </c>
      <c r="K254" s="8">
        <v>0</v>
      </c>
      <c r="L254" s="8">
        <v>0</v>
      </c>
      <c r="M254" s="9">
        <v>0</v>
      </c>
      <c r="N254" s="175">
        <v>0</v>
      </c>
    </row>
    <row r="255" spans="4:14" ht="15" x14ac:dyDescent="0.15">
      <c r="D255" s="11" t="s">
        <v>41</v>
      </c>
      <c r="E255" s="12">
        <v>0</v>
      </c>
      <c r="F255" s="13">
        <v>0</v>
      </c>
      <c r="G255" s="13">
        <v>0</v>
      </c>
      <c r="H255" s="13">
        <v>0</v>
      </c>
      <c r="I255" s="13">
        <v>0</v>
      </c>
      <c r="J255" s="13">
        <v>0</v>
      </c>
      <c r="K255" s="13">
        <v>0</v>
      </c>
      <c r="L255" s="13">
        <v>0</v>
      </c>
      <c r="M255" s="14">
        <v>0</v>
      </c>
      <c r="N255" s="178">
        <v>0</v>
      </c>
    </row>
    <row r="258" spans="4:26" ht="18.75" x14ac:dyDescent="0.15">
      <c r="D258" s="287" t="s">
        <v>291</v>
      </c>
      <c r="E258" s="288"/>
      <c r="F258" s="288"/>
      <c r="G258" s="288"/>
      <c r="H258" s="288"/>
      <c r="I258" s="288"/>
      <c r="J258" s="288"/>
      <c r="K258" s="288"/>
      <c r="L258" s="288"/>
      <c r="M258" s="288"/>
      <c r="N258" s="182"/>
      <c r="P258" s="287" t="s">
        <v>291</v>
      </c>
      <c r="Q258" s="288"/>
      <c r="R258" s="288"/>
      <c r="S258" s="288"/>
      <c r="T258" s="288"/>
      <c r="U258" s="288"/>
      <c r="V258" s="288"/>
      <c r="W258" s="288"/>
      <c r="X258" s="288"/>
      <c r="Y258" s="288"/>
      <c r="Z258" s="182"/>
    </row>
    <row r="259" spans="4:26" ht="15" x14ac:dyDescent="0.15">
      <c r="D259" s="3"/>
      <c r="E259" s="4">
        <v>2004</v>
      </c>
      <c r="F259" s="4">
        <f t="shared" ref="F259:N259" si="29">E259+1</f>
        <v>2005</v>
      </c>
      <c r="G259" s="4">
        <f t="shared" si="29"/>
        <v>2006</v>
      </c>
      <c r="H259" s="4">
        <f t="shared" si="29"/>
        <v>2007</v>
      </c>
      <c r="I259" s="4">
        <f t="shared" si="29"/>
        <v>2008</v>
      </c>
      <c r="J259" s="4">
        <f t="shared" si="29"/>
        <v>2009</v>
      </c>
      <c r="K259" s="4">
        <f t="shared" si="29"/>
        <v>2010</v>
      </c>
      <c r="L259" s="4">
        <f t="shared" si="29"/>
        <v>2011</v>
      </c>
      <c r="M259" s="4">
        <f t="shared" si="29"/>
        <v>2012</v>
      </c>
      <c r="N259" s="173">
        <f t="shared" si="29"/>
        <v>2013</v>
      </c>
      <c r="P259" s="3"/>
      <c r="Q259" s="4">
        <v>2004</v>
      </c>
      <c r="R259" s="4">
        <f t="shared" ref="R259:Z259" si="30">Q259+1</f>
        <v>2005</v>
      </c>
      <c r="S259" s="4">
        <f t="shared" si="30"/>
        <v>2006</v>
      </c>
      <c r="T259" s="4">
        <f t="shared" si="30"/>
        <v>2007</v>
      </c>
      <c r="U259" s="4">
        <f t="shared" si="30"/>
        <v>2008</v>
      </c>
      <c r="V259" s="4">
        <f t="shared" si="30"/>
        <v>2009</v>
      </c>
      <c r="W259" s="4">
        <f t="shared" si="30"/>
        <v>2010</v>
      </c>
      <c r="X259" s="4">
        <f t="shared" si="30"/>
        <v>2011</v>
      </c>
      <c r="Y259" s="4">
        <f t="shared" si="30"/>
        <v>2012</v>
      </c>
      <c r="Z259" s="173">
        <f t="shared" si="30"/>
        <v>2013</v>
      </c>
    </row>
    <row r="260" spans="4:26" ht="15" x14ac:dyDescent="0.15">
      <c r="D260" s="5" t="s">
        <v>0</v>
      </c>
      <c r="E260" s="180" t="s">
        <v>301</v>
      </c>
      <c r="F260" s="180" t="s">
        <v>301</v>
      </c>
      <c r="G260" s="180" t="s">
        <v>301</v>
      </c>
      <c r="H260" s="180" t="s">
        <v>301</v>
      </c>
      <c r="I260" s="180" t="s">
        <v>301</v>
      </c>
      <c r="J260" s="180" t="s">
        <v>301</v>
      </c>
      <c r="K260" s="180" t="s">
        <v>301</v>
      </c>
      <c r="L260" s="180" t="s">
        <v>301</v>
      </c>
      <c r="M260" s="180" t="s">
        <v>301</v>
      </c>
      <c r="N260" s="180" t="s">
        <v>301</v>
      </c>
      <c r="P260" s="5" t="s">
        <v>0</v>
      </c>
      <c r="Q260" s="180">
        <f>IF(E260=(E7+E188+E224),0,1)</f>
        <v>1</v>
      </c>
      <c r="R260" s="180">
        <f t="shared" ref="R260:Z260" si="31">IF(F260=(F7+F188+F224),0,1)</f>
        <v>1</v>
      </c>
      <c r="S260" s="180">
        <f t="shared" si="31"/>
        <v>1</v>
      </c>
      <c r="T260" s="180">
        <f t="shared" si="31"/>
        <v>1</v>
      </c>
      <c r="U260" s="180">
        <f t="shared" si="31"/>
        <v>1</v>
      </c>
      <c r="V260" s="180">
        <f t="shared" si="31"/>
        <v>1</v>
      </c>
      <c r="W260" s="180">
        <f t="shared" si="31"/>
        <v>1</v>
      </c>
      <c r="X260" s="180">
        <f t="shared" si="31"/>
        <v>1</v>
      </c>
      <c r="Y260" s="180">
        <f t="shared" si="31"/>
        <v>1</v>
      </c>
      <c r="Z260" s="180">
        <f t="shared" si="31"/>
        <v>1</v>
      </c>
    </row>
    <row r="261" spans="4:26" ht="15" x14ac:dyDescent="0.15">
      <c r="D261" s="5" t="s">
        <v>1</v>
      </c>
      <c r="E261" s="180" t="s">
        <v>301</v>
      </c>
      <c r="F261" s="180" t="s">
        <v>301</v>
      </c>
      <c r="G261" s="180" t="s">
        <v>301</v>
      </c>
      <c r="H261" s="180" t="s">
        <v>301</v>
      </c>
      <c r="I261" s="180" t="s">
        <v>301</v>
      </c>
      <c r="J261" s="180" t="s">
        <v>301</v>
      </c>
      <c r="K261" s="180" t="s">
        <v>301</v>
      </c>
      <c r="L261" s="189">
        <v>0</v>
      </c>
      <c r="M261" s="189">
        <v>0</v>
      </c>
      <c r="N261" s="189">
        <v>0</v>
      </c>
      <c r="P261" s="5" t="s">
        <v>1</v>
      </c>
      <c r="Q261" s="180">
        <f t="shared" ref="Q261:Q291" si="32">IF(E261=(E8+E189+E225),0,1)</f>
        <v>1</v>
      </c>
      <c r="R261" s="180">
        <f t="shared" ref="R261:R291" si="33">IF(F261=(F8+F189+F225),0,1)</f>
        <v>1</v>
      </c>
      <c r="S261" s="180">
        <f t="shared" ref="S261:S291" si="34">IF(G261=(G8+G189+G225),0,1)</f>
        <v>1</v>
      </c>
      <c r="T261" s="180">
        <f t="shared" ref="T261:T291" si="35">IF(H261=(H8+H189+H225),0,1)</f>
        <v>1</v>
      </c>
      <c r="U261" s="180">
        <f t="shared" ref="U261:U291" si="36">IF(I261=(I8+I189+I225),0,1)</f>
        <v>1</v>
      </c>
      <c r="V261" s="180">
        <f t="shared" ref="V261:V291" si="37">IF(J261=(J8+J189+J225),0,1)</f>
        <v>1</v>
      </c>
      <c r="W261" s="180">
        <f t="shared" ref="W261:W291" si="38">IF(K261=(K8+K189+K225),0,1)</f>
        <v>1</v>
      </c>
      <c r="X261" s="189">
        <f t="shared" ref="X261:X291" si="39">IF(L261=(L8+L189+L225),0,1)</f>
        <v>1</v>
      </c>
      <c r="Y261" s="189">
        <f t="shared" ref="Y261:Y291" si="40">IF(M261=(M8+M189+M225),0,1)</f>
        <v>1</v>
      </c>
      <c r="Z261" s="189">
        <f t="shared" ref="Z261:Z291" si="41">IF(N261=(N8+N189+N225),0,1)</f>
        <v>1</v>
      </c>
    </row>
    <row r="262" spans="4:26" ht="15" x14ac:dyDescent="0.15">
      <c r="D262" s="5" t="s">
        <v>2</v>
      </c>
      <c r="E262" s="180" t="s">
        <v>301</v>
      </c>
      <c r="F262" s="180" t="s">
        <v>301</v>
      </c>
      <c r="G262" s="180" t="s">
        <v>301</v>
      </c>
      <c r="H262" s="180" t="s">
        <v>301</v>
      </c>
      <c r="I262" s="180" t="s">
        <v>301</v>
      </c>
      <c r="J262" s="180" t="s">
        <v>301</v>
      </c>
      <c r="K262" s="180" t="s">
        <v>301</v>
      </c>
      <c r="L262" s="180" t="s">
        <v>301</v>
      </c>
      <c r="M262" s="180" t="s">
        <v>301</v>
      </c>
      <c r="N262" s="180" t="s">
        <v>301</v>
      </c>
      <c r="P262" s="5" t="s">
        <v>2</v>
      </c>
      <c r="Q262" s="180">
        <f t="shared" si="32"/>
        <v>1</v>
      </c>
      <c r="R262" s="180">
        <f t="shared" si="33"/>
        <v>1</v>
      </c>
      <c r="S262" s="180">
        <f t="shared" si="34"/>
        <v>1</v>
      </c>
      <c r="T262" s="180">
        <f t="shared" si="35"/>
        <v>1</v>
      </c>
      <c r="U262" s="180">
        <f t="shared" si="36"/>
        <v>1</v>
      </c>
      <c r="V262" s="180">
        <f t="shared" si="37"/>
        <v>1</v>
      </c>
      <c r="W262" s="180">
        <f t="shared" si="38"/>
        <v>1</v>
      </c>
      <c r="X262" s="180">
        <f t="shared" si="39"/>
        <v>1</v>
      </c>
      <c r="Y262" s="180">
        <f t="shared" si="40"/>
        <v>1</v>
      </c>
      <c r="Z262" s="180">
        <f t="shared" si="41"/>
        <v>1</v>
      </c>
    </row>
    <row r="263" spans="4:26" ht="15" x14ac:dyDescent="0.15">
      <c r="D263" s="5" t="s">
        <v>3</v>
      </c>
      <c r="E263" s="180" t="s">
        <v>301</v>
      </c>
      <c r="F263" s="189">
        <v>20791.330000000002</v>
      </c>
      <c r="G263" s="189">
        <v>21263.396000000001</v>
      </c>
      <c r="H263" s="189">
        <v>21314.851999999999</v>
      </c>
      <c r="I263" s="189">
        <v>23791.228394000002</v>
      </c>
      <c r="J263" s="189">
        <v>24205.714442</v>
      </c>
      <c r="K263" s="189">
        <v>24948.828028</v>
      </c>
      <c r="L263" s="189">
        <v>25289.927538</v>
      </c>
      <c r="M263" s="189">
        <v>25896.897224</v>
      </c>
      <c r="N263" s="189">
        <v>26193.607325000001</v>
      </c>
      <c r="P263" s="5" t="s">
        <v>3</v>
      </c>
      <c r="Q263" s="180">
        <f>IF(E263=(E10+E191+E227),0,1)</f>
        <v>1</v>
      </c>
      <c r="R263" s="189">
        <f t="shared" si="33"/>
        <v>1</v>
      </c>
      <c r="S263" s="189">
        <f t="shared" si="34"/>
        <v>1</v>
      </c>
      <c r="T263" s="189">
        <f t="shared" si="35"/>
        <v>1</v>
      </c>
      <c r="U263" s="189">
        <f t="shared" si="36"/>
        <v>1</v>
      </c>
      <c r="V263" s="189">
        <f t="shared" si="37"/>
        <v>1</v>
      </c>
      <c r="W263" s="189">
        <f t="shared" si="38"/>
        <v>1</v>
      </c>
      <c r="X263" s="189">
        <f t="shared" si="39"/>
        <v>1</v>
      </c>
      <c r="Y263" s="189">
        <f t="shared" si="40"/>
        <v>1</v>
      </c>
      <c r="Z263" s="189">
        <f t="shared" si="41"/>
        <v>1</v>
      </c>
    </row>
    <row r="264" spans="4:26" ht="15" x14ac:dyDescent="0.15">
      <c r="D264" s="5" t="s">
        <v>4</v>
      </c>
      <c r="E264" s="180" t="s">
        <v>301</v>
      </c>
      <c r="F264" s="180" t="s">
        <v>301</v>
      </c>
      <c r="G264" s="180" t="s">
        <v>301</v>
      </c>
      <c r="H264" s="180" t="s">
        <v>301</v>
      </c>
      <c r="I264" s="180" t="s">
        <v>301</v>
      </c>
      <c r="J264" s="180" t="s">
        <v>301</v>
      </c>
      <c r="K264" s="180" t="s">
        <v>301</v>
      </c>
      <c r="L264" s="180" t="s">
        <v>301</v>
      </c>
      <c r="M264" s="180" t="s">
        <v>301</v>
      </c>
      <c r="N264" s="180" t="s">
        <v>301</v>
      </c>
      <c r="P264" s="5" t="s">
        <v>4</v>
      </c>
      <c r="Q264" s="180">
        <f t="shared" si="32"/>
        <v>1</v>
      </c>
      <c r="R264" s="180">
        <f t="shared" si="33"/>
        <v>1</v>
      </c>
      <c r="S264" s="180">
        <f t="shared" si="34"/>
        <v>1</v>
      </c>
      <c r="T264" s="180">
        <f t="shared" si="35"/>
        <v>1</v>
      </c>
      <c r="U264" s="180">
        <f t="shared" si="36"/>
        <v>1</v>
      </c>
      <c r="V264" s="180">
        <f t="shared" si="37"/>
        <v>1</v>
      </c>
      <c r="W264" s="180">
        <f t="shared" si="38"/>
        <v>1</v>
      </c>
      <c r="X264" s="180">
        <f t="shared" si="39"/>
        <v>1</v>
      </c>
      <c r="Y264" s="180">
        <f t="shared" si="40"/>
        <v>1</v>
      </c>
      <c r="Z264" s="180">
        <f t="shared" si="41"/>
        <v>1</v>
      </c>
    </row>
    <row r="265" spans="4:26" ht="15" x14ac:dyDescent="0.15">
      <c r="D265" s="5" t="s">
        <v>5</v>
      </c>
      <c r="E265" s="180" t="s">
        <v>301</v>
      </c>
      <c r="F265" s="180" t="s">
        <v>301</v>
      </c>
      <c r="G265" s="180" t="s">
        <v>301</v>
      </c>
      <c r="H265" s="180" t="s">
        <v>301</v>
      </c>
      <c r="I265" s="180" t="s">
        <v>301</v>
      </c>
      <c r="J265" s="180" t="s">
        <v>301</v>
      </c>
      <c r="K265" s="180" t="s">
        <v>301</v>
      </c>
      <c r="L265" s="180" t="s">
        <v>301</v>
      </c>
      <c r="M265" s="180" t="s">
        <v>301</v>
      </c>
      <c r="N265" s="189">
        <v>79086</v>
      </c>
      <c r="P265" s="5" t="s">
        <v>5</v>
      </c>
      <c r="Q265" s="180">
        <f t="shared" si="32"/>
        <v>1</v>
      </c>
      <c r="R265" s="180">
        <f t="shared" si="33"/>
        <v>1</v>
      </c>
      <c r="S265" s="180">
        <f t="shared" si="34"/>
        <v>1</v>
      </c>
      <c r="T265" s="180">
        <f t="shared" si="35"/>
        <v>1</v>
      </c>
      <c r="U265" s="180">
        <f t="shared" si="36"/>
        <v>1</v>
      </c>
      <c r="V265" s="180">
        <f t="shared" si="37"/>
        <v>1</v>
      </c>
      <c r="W265" s="180">
        <f t="shared" si="38"/>
        <v>1</v>
      </c>
      <c r="X265" s="180">
        <f t="shared" si="39"/>
        <v>1</v>
      </c>
      <c r="Y265" s="180">
        <f t="shared" si="40"/>
        <v>1</v>
      </c>
      <c r="Z265" s="189">
        <f t="shared" si="41"/>
        <v>0</v>
      </c>
    </row>
    <row r="266" spans="4:26" ht="15" x14ac:dyDescent="0.15">
      <c r="D266" s="5" t="s">
        <v>6</v>
      </c>
      <c r="E266" s="180" t="s">
        <v>301</v>
      </c>
      <c r="F266" s="189">
        <v>82740</v>
      </c>
      <c r="G266" s="189">
        <v>83490</v>
      </c>
      <c r="H266" s="189">
        <v>83956</v>
      </c>
      <c r="I266" s="189">
        <v>84947</v>
      </c>
      <c r="J266" s="189">
        <v>86169</v>
      </c>
      <c r="K266" s="189">
        <v>88489</v>
      </c>
      <c r="L266" s="189">
        <v>91282</v>
      </c>
      <c r="M266" s="189">
        <v>94247</v>
      </c>
      <c r="N266" s="189">
        <v>96607</v>
      </c>
      <c r="P266" s="5" t="s">
        <v>6</v>
      </c>
      <c r="Q266" s="180">
        <f t="shared" si="32"/>
        <v>1</v>
      </c>
      <c r="R266" s="189">
        <f t="shared" si="33"/>
        <v>1</v>
      </c>
      <c r="S266" s="189">
        <f t="shared" si="34"/>
        <v>1</v>
      </c>
      <c r="T266" s="189">
        <f t="shared" si="35"/>
        <v>1</v>
      </c>
      <c r="U266" s="189">
        <f t="shared" si="36"/>
        <v>1</v>
      </c>
      <c r="V266" s="189">
        <f t="shared" si="37"/>
        <v>1</v>
      </c>
      <c r="W266" s="189">
        <f t="shared" si="38"/>
        <v>1</v>
      </c>
      <c r="X266" s="189">
        <f t="shared" si="39"/>
        <v>1</v>
      </c>
      <c r="Y266" s="189">
        <f t="shared" si="40"/>
        <v>1</v>
      </c>
      <c r="Z266" s="189">
        <f t="shared" si="41"/>
        <v>1</v>
      </c>
    </row>
    <row r="267" spans="4:26" ht="15" x14ac:dyDescent="0.15">
      <c r="D267" s="5" t="s">
        <v>7</v>
      </c>
      <c r="E267" s="180" t="s">
        <v>301</v>
      </c>
      <c r="F267" s="180" t="s">
        <v>301</v>
      </c>
      <c r="G267" s="180" t="s">
        <v>301</v>
      </c>
      <c r="H267" s="180" t="s">
        <v>301</v>
      </c>
      <c r="I267" s="180" t="s">
        <v>301</v>
      </c>
      <c r="J267" s="180" t="s">
        <v>301</v>
      </c>
      <c r="K267" s="180" t="s">
        <v>301</v>
      </c>
      <c r="L267" s="180" t="s">
        <v>301</v>
      </c>
      <c r="M267" s="180" t="s">
        <v>301</v>
      </c>
      <c r="N267" s="180" t="s">
        <v>301</v>
      </c>
      <c r="P267" s="5" t="s">
        <v>7</v>
      </c>
      <c r="Q267" s="180">
        <f t="shared" si="32"/>
        <v>1</v>
      </c>
      <c r="R267" s="180">
        <f t="shared" si="33"/>
        <v>1</v>
      </c>
      <c r="S267" s="180">
        <f t="shared" si="34"/>
        <v>1</v>
      </c>
      <c r="T267" s="180">
        <f t="shared" si="35"/>
        <v>1</v>
      </c>
      <c r="U267" s="180">
        <f t="shared" si="36"/>
        <v>1</v>
      </c>
      <c r="V267" s="180">
        <f t="shared" si="37"/>
        <v>1</v>
      </c>
      <c r="W267" s="180">
        <f t="shared" si="38"/>
        <v>1</v>
      </c>
      <c r="X267" s="180">
        <f t="shared" si="39"/>
        <v>1</v>
      </c>
      <c r="Y267" s="180">
        <f t="shared" si="40"/>
        <v>1</v>
      </c>
      <c r="Z267" s="180">
        <f t="shared" si="41"/>
        <v>1</v>
      </c>
    </row>
    <row r="268" spans="4:26" ht="15" x14ac:dyDescent="0.15">
      <c r="D268" s="5" t="s">
        <v>8</v>
      </c>
      <c r="E268" s="180" t="s">
        <v>301</v>
      </c>
      <c r="F268" s="180" t="s">
        <v>301</v>
      </c>
      <c r="G268" s="180" t="s">
        <v>301</v>
      </c>
      <c r="H268" s="180" t="s">
        <v>301</v>
      </c>
      <c r="I268" s="180" t="s">
        <v>301</v>
      </c>
      <c r="J268" s="180" t="s">
        <v>301</v>
      </c>
      <c r="K268" s="180" t="s">
        <v>301</v>
      </c>
      <c r="L268" s="180" t="s">
        <v>301</v>
      </c>
      <c r="M268" s="180" t="s">
        <v>301</v>
      </c>
      <c r="N268" s="180" t="s">
        <v>301</v>
      </c>
      <c r="P268" s="5" t="s">
        <v>8</v>
      </c>
      <c r="Q268" s="180">
        <f t="shared" si="32"/>
        <v>1</v>
      </c>
      <c r="R268" s="180">
        <f t="shared" si="33"/>
        <v>1</v>
      </c>
      <c r="S268" s="180">
        <f t="shared" si="34"/>
        <v>1</v>
      </c>
      <c r="T268" s="180">
        <f t="shared" si="35"/>
        <v>1</v>
      </c>
      <c r="U268" s="180">
        <f t="shared" si="36"/>
        <v>1</v>
      </c>
      <c r="V268" s="180">
        <f t="shared" si="37"/>
        <v>1</v>
      </c>
      <c r="W268" s="180">
        <f t="shared" si="38"/>
        <v>1</v>
      </c>
      <c r="X268" s="180">
        <f t="shared" si="39"/>
        <v>1</v>
      </c>
      <c r="Y268" s="180">
        <f t="shared" si="40"/>
        <v>1</v>
      </c>
      <c r="Z268" s="180">
        <f t="shared" si="41"/>
        <v>1</v>
      </c>
    </row>
    <row r="269" spans="4:26" ht="15" x14ac:dyDescent="0.15">
      <c r="D269" s="5" t="s">
        <v>9</v>
      </c>
      <c r="E269" s="180" t="s">
        <v>301</v>
      </c>
      <c r="F269" s="180" t="s">
        <v>301</v>
      </c>
      <c r="G269" s="180" t="s">
        <v>301</v>
      </c>
      <c r="H269" s="180" t="s">
        <v>301</v>
      </c>
      <c r="I269" s="180" t="s">
        <v>301</v>
      </c>
      <c r="J269" s="180" t="s">
        <v>301</v>
      </c>
      <c r="K269" s="180" t="s">
        <v>301</v>
      </c>
      <c r="L269" s="180" t="s">
        <v>301</v>
      </c>
      <c r="M269" s="180" t="s">
        <v>301</v>
      </c>
      <c r="N269" s="189">
        <v>3672</v>
      </c>
      <c r="P269" s="5" t="s">
        <v>9</v>
      </c>
      <c r="Q269" s="180">
        <f t="shared" si="32"/>
        <v>1</v>
      </c>
      <c r="R269" s="180">
        <f t="shared" si="33"/>
        <v>1</v>
      </c>
      <c r="S269" s="180">
        <f t="shared" si="34"/>
        <v>1</v>
      </c>
      <c r="T269" s="180">
        <f t="shared" si="35"/>
        <v>1</v>
      </c>
      <c r="U269" s="180">
        <f t="shared" si="36"/>
        <v>1</v>
      </c>
      <c r="V269" s="180">
        <f t="shared" si="37"/>
        <v>1</v>
      </c>
      <c r="W269" s="180">
        <f t="shared" si="38"/>
        <v>1</v>
      </c>
      <c r="X269" s="180">
        <f t="shared" si="39"/>
        <v>1</v>
      </c>
      <c r="Y269" s="180">
        <f t="shared" si="40"/>
        <v>1</v>
      </c>
      <c r="Z269" s="189">
        <f t="shared" si="41"/>
        <v>1</v>
      </c>
    </row>
    <row r="270" spans="4:26" ht="15" x14ac:dyDescent="0.15">
      <c r="D270" s="5" t="s">
        <v>10</v>
      </c>
      <c r="E270" s="180" t="s">
        <v>301</v>
      </c>
      <c r="F270" s="180" t="s">
        <v>301</v>
      </c>
      <c r="G270" s="180" t="s">
        <v>301</v>
      </c>
      <c r="H270" s="180" t="s">
        <v>301</v>
      </c>
      <c r="I270" s="180" t="s">
        <v>301</v>
      </c>
      <c r="J270" s="180" t="s">
        <v>301</v>
      </c>
      <c r="K270" s="180" t="s">
        <v>301</v>
      </c>
      <c r="L270" s="180" t="s">
        <v>301</v>
      </c>
      <c r="M270" s="180" t="s">
        <v>301</v>
      </c>
      <c r="N270" s="180" t="s">
        <v>301</v>
      </c>
      <c r="P270" s="5" t="s">
        <v>10</v>
      </c>
      <c r="Q270" s="180">
        <f t="shared" si="32"/>
        <v>1</v>
      </c>
      <c r="R270" s="180">
        <f t="shared" si="33"/>
        <v>1</v>
      </c>
      <c r="S270" s="180">
        <f t="shared" si="34"/>
        <v>1</v>
      </c>
      <c r="T270" s="180">
        <f t="shared" si="35"/>
        <v>1</v>
      </c>
      <c r="U270" s="180">
        <f t="shared" si="36"/>
        <v>1</v>
      </c>
      <c r="V270" s="180">
        <f t="shared" si="37"/>
        <v>1</v>
      </c>
      <c r="W270" s="180">
        <f t="shared" si="38"/>
        <v>1</v>
      </c>
      <c r="X270" s="180">
        <f t="shared" si="39"/>
        <v>1</v>
      </c>
      <c r="Y270" s="180">
        <f t="shared" si="40"/>
        <v>1</v>
      </c>
      <c r="Z270" s="180">
        <f t="shared" si="41"/>
        <v>1</v>
      </c>
    </row>
    <row r="271" spans="4:26" ht="15" x14ac:dyDescent="0.15">
      <c r="D271" s="5" t="s">
        <v>11</v>
      </c>
      <c r="E271" s="180" t="s">
        <v>301</v>
      </c>
      <c r="F271" s="189">
        <v>55216</v>
      </c>
      <c r="G271" s="189">
        <v>56889</v>
      </c>
      <c r="H271" s="189">
        <v>58651</v>
      </c>
      <c r="I271" s="189">
        <v>60826</v>
      </c>
      <c r="J271" s="189">
        <v>61717</v>
      </c>
      <c r="K271" s="189">
        <v>63420</v>
      </c>
      <c r="L271" s="189">
        <v>65543</v>
      </c>
      <c r="M271" s="189">
        <v>67156</v>
      </c>
      <c r="N271" s="189">
        <v>69911</v>
      </c>
      <c r="P271" s="5" t="s">
        <v>11</v>
      </c>
      <c r="Q271" s="180">
        <f t="shared" si="32"/>
        <v>1</v>
      </c>
      <c r="R271" s="189">
        <f t="shared" si="33"/>
        <v>1</v>
      </c>
      <c r="S271" s="189">
        <f t="shared" si="34"/>
        <v>1</v>
      </c>
      <c r="T271" s="189">
        <f t="shared" si="35"/>
        <v>1</v>
      </c>
      <c r="U271" s="189">
        <f t="shared" si="36"/>
        <v>1</v>
      </c>
      <c r="V271" s="189">
        <f t="shared" si="37"/>
        <v>1</v>
      </c>
      <c r="W271" s="189">
        <f t="shared" si="38"/>
        <v>1</v>
      </c>
      <c r="X271" s="189">
        <f t="shared" si="39"/>
        <v>1</v>
      </c>
      <c r="Y271" s="189">
        <f t="shared" si="40"/>
        <v>1</v>
      </c>
      <c r="Z271" s="189">
        <f t="shared" si="41"/>
        <v>1</v>
      </c>
    </row>
    <row r="272" spans="4:26" ht="15" x14ac:dyDescent="0.15">
      <c r="D272" s="5" t="s">
        <v>12</v>
      </c>
      <c r="E272" s="180" t="s">
        <v>301</v>
      </c>
      <c r="F272" s="180" t="s">
        <v>301</v>
      </c>
      <c r="G272" s="180" t="s">
        <v>301</v>
      </c>
      <c r="H272" s="180" t="s">
        <v>301</v>
      </c>
      <c r="I272" s="180" t="s">
        <v>301</v>
      </c>
      <c r="J272" s="180" t="s">
        <v>301</v>
      </c>
      <c r="K272" s="180" t="s">
        <v>301</v>
      </c>
      <c r="L272" s="180" t="s">
        <v>301</v>
      </c>
      <c r="M272" s="189">
        <f t="shared" ref="M272" si="42">M164+M200+M236</f>
        <v>2471</v>
      </c>
      <c r="N272" s="180" t="s">
        <v>301</v>
      </c>
      <c r="P272" s="5" t="s">
        <v>12</v>
      </c>
      <c r="Q272" s="180">
        <f t="shared" si="32"/>
        <v>1</v>
      </c>
      <c r="R272" s="180">
        <f t="shared" si="33"/>
        <v>1</v>
      </c>
      <c r="S272" s="180">
        <f t="shared" si="34"/>
        <v>1</v>
      </c>
      <c r="T272" s="180">
        <f t="shared" si="35"/>
        <v>1</v>
      </c>
      <c r="U272" s="180">
        <f t="shared" si="36"/>
        <v>1</v>
      </c>
      <c r="V272" s="180">
        <f t="shared" si="37"/>
        <v>1</v>
      </c>
      <c r="W272" s="180">
        <f t="shared" si="38"/>
        <v>1</v>
      </c>
      <c r="X272" s="180">
        <f t="shared" si="39"/>
        <v>1</v>
      </c>
      <c r="Y272" s="189">
        <f t="shared" si="40"/>
        <v>1</v>
      </c>
      <c r="Z272" s="180">
        <f t="shared" si="41"/>
        <v>1</v>
      </c>
    </row>
    <row r="273" spans="4:26" ht="15" x14ac:dyDescent="0.15">
      <c r="D273" s="5" t="s">
        <v>13</v>
      </c>
      <c r="E273" s="180" t="s">
        <v>301</v>
      </c>
      <c r="F273" s="180" t="s">
        <v>301</v>
      </c>
      <c r="G273" s="180" t="s">
        <v>301</v>
      </c>
      <c r="H273" s="180" t="s">
        <v>301</v>
      </c>
      <c r="I273" s="180" t="s">
        <v>301</v>
      </c>
      <c r="J273" s="180" t="s">
        <v>301</v>
      </c>
      <c r="K273" s="180" t="s">
        <v>301</v>
      </c>
      <c r="L273" s="180" t="s">
        <v>301</v>
      </c>
      <c r="M273" s="180" t="s">
        <v>301</v>
      </c>
      <c r="N273" s="180" t="s">
        <v>301</v>
      </c>
      <c r="P273" s="5" t="s">
        <v>13</v>
      </c>
      <c r="Q273" s="180">
        <f t="shared" si="32"/>
        <v>1</v>
      </c>
      <c r="R273" s="180">
        <f t="shared" si="33"/>
        <v>1</v>
      </c>
      <c r="S273" s="180">
        <f t="shared" si="34"/>
        <v>1</v>
      </c>
      <c r="T273" s="180">
        <f t="shared" si="35"/>
        <v>1</v>
      </c>
      <c r="U273" s="180">
        <f t="shared" si="36"/>
        <v>1</v>
      </c>
      <c r="V273" s="180">
        <f t="shared" si="37"/>
        <v>1</v>
      </c>
      <c r="W273" s="180">
        <f t="shared" si="38"/>
        <v>1</v>
      </c>
      <c r="X273" s="189">
        <f t="shared" si="39"/>
        <v>1</v>
      </c>
      <c r="Y273" s="180">
        <f t="shared" si="40"/>
        <v>1</v>
      </c>
      <c r="Z273" s="180">
        <f t="shared" si="41"/>
        <v>1</v>
      </c>
    </row>
    <row r="274" spans="4:26" ht="15" x14ac:dyDescent="0.15">
      <c r="D274" s="5" t="s">
        <v>14</v>
      </c>
      <c r="E274" s="180" t="s">
        <v>301</v>
      </c>
      <c r="F274" s="180" t="s">
        <v>301</v>
      </c>
      <c r="G274" s="180" t="s">
        <v>301</v>
      </c>
      <c r="H274" s="180" t="s">
        <v>301</v>
      </c>
      <c r="I274" s="180" t="s">
        <v>301</v>
      </c>
      <c r="J274" s="180" t="s">
        <v>301</v>
      </c>
      <c r="K274" s="180" t="s">
        <v>301</v>
      </c>
      <c r="L274" s="180" t="s">
        <v>301</v>
      </c>
      <c r="M274" s="180" t="s">
        <v>301</v>
      </c>
      <c r="N274" s="189">
        <v>376675</v>
      </c>
      <c r="P274" s="5" t="s">
        <v>14</v>
      </c>
      <c r="Q274" s="180">
        <f t="shared" si="32"/>
        <v>1</v>
      </c>
      <c r="R274" s="180">
        <f t="shared" si="33"/>
        <v>1</v>
      </c>
      <c r="S274" s="180">
        <f t="shared" si="34"/>
        <v>1</v>
      </c>
      <c r="T274" s="180">
        <f t="shared" si="35"/>
        <v>1</v>
      </c>
      <c r="U274" s="180">
        <f t="shared" si="36"/>
        <v>1</v>
      </c>
      <c r="V274" s="180">
        <f t="shared" si="37"/>
        <v>1</v>
      </c>
      <c r="W274" s="180">
        <f t="shared" si="38"/>
        <v>1</v>
      </c>
      <c r="X274" s="180">
        <f t="shared" si="39"/>
        <v>1</v>
      </c>
      <c r="Y274" s="180">
        <f t="shared" si="40"/>
        <v>1</v>
      </c>
      <c r="Z274" s="189">
        <f t="shared" si="41"/>
        <v>1</v>
      </c>
    </row>
    <row r="275" spans="4:26" ht="15" x14ac:dyDescent="0.15">
      <c r="D275" s="5" t="s">
        <v>15</v>
      </c>
      <c r="E275" s="180" t="s">
        <v>301</v>
      </c>
      <c r="F275" s="180" t="s">
        <v>301</v>
      </c>
      <c r="G275" s="180" t="s">
        <v>301</v>
      </c>
      <c r="H275" s="180" t="s">
        <v>301</v>
      </c>
      <c r="I275" s="180" t="s">
        <v>301</v>
      </c>
      <c r="J275" s="180" t="s">
        <v>301</v>
      </c>
      <c r="K275" s="180" t="s">
        <v>301</v>
      </c>
      <c r="L275" s="180" t="s">
        <v>301</v>
      </c>
      <c r="M275" s="180" t="s">
        <v>301</v>
      </c>
      <c r="N275" s="180" t="s">
        <v>301</v>
      </c>
      <c r="P275" s="5" t="s">
        <v>15</v>
      </c>
      <c r="Q275" s="180">
        <f t="shared" si="32"/>
        <v>1</v>
      </c>
      <c r="R275" s="180">
        <f t="shared" si="33"/>
        <v>1</v>
      </c>
      <c r="S275" s="180">
        <f t="shared" si="34"/>
        <v>1</v>
      </c>
      <c r="T275" s="180">
        <f t="shared" si="35"/>
        <v>1</v>
      </c>
      <c r="U275" s="180">
        <f t="shared" si="36"/>
        <v>1</v>
      </c>
      <c r="V275" s="180">
        <f t="shared" si="37"/>
        <v>1</v>
      </c>
      <c r="W275" s="180">
        <f t="shared" si="38"/>
        <v>1</v>
      </c>
      <c r="X275" s="180">
        <f t="shared" si="39"/>
        <v>1</v>
      </c>
      <c r="Y275" s="180">
        <f t="shared" si="40"/>
        <v>1</v>
      </c>
      <c r="Z275" s="180">
        <f t="shared" si="41"/>
        <v>1</v>
      </c>
    </row>
    <row r="276" spans="4:26" ht="15" x14ac:dyDescent="0.15">
      <c r="D276" s="5" t="s">
        <v>16</v>
      </c>
      <c r="E276" s="180" t="s">
        <v>301</v>
      </c>
      <c r="F276" s="180" t="s">
        <v>301</v>
      </c>
      <c r="G276" s="180" t="s">
        <v>301</v>
      </c>
      <c r="H276" s="180" t="s">
        <v>301</v>
      </c>
      <c r="I276" s="180" t="s">
        <v>301</v>
      </c>
      <c r="J276" s="180" t="s">
        <v>301</v>
      </c>
      <c r="K276" s="180" t="s">
        <v>301</v>
      </c>
      <c r="L276" s="180" t="s">
        <v>301</v>
      </c>
      <c r="M276" s="180" t="s">
        <v>301</v>
      </c>
      <c r="N276" s="180" t="s">
        <v>301</v>
      </c>
      <c r="P276" s="5" t="s">
        <v>16</v>
      </c>
      <c r="Q276" s="180">
        <f t="shared" si="32"/>
        <v>1</v>
      </c>
      <c r="R276" s="180">
        <f t="shared" si="33"/>
        <v>1</v>
      </c>
      <c r="S276" s="180">
        <f t="shared" si="34"/>
        <v>1</v>
      </c>
      <c r="T276" s="180">
        <f t="shared" si="35"/>
        <v>1</v>
      </c>
      <c r="U276" s="180">
        <f t="shared" si="36"/>
        <v>1</v>
      </c>
      <c r="V276" s="180">
        <f t="shared" si="37"/>
        <v>1</v>
      </c>
      <c r="W276" s="180">
        <f t="shared" si="38"/>
        <v>1</v>
      </c>
      <c r="X276" s="180">
        <f t="shared" si="39"/>
        <v>1</v>
      </c>
      <c r="Y276" s="180">
        <f t="shared" si="40"/>
        <v>1</v>
      </c>
      <c r="Z276" s="180">
        <f t="shared" si="41"/>
        <v>1</v>
      </c>
    </row>
    <row r="277" spans="4:26" ht="15" x14ac:dyDescent="0.15">
      <c r="D277" s="5" t="s">
        <v>17</v>
      </c>
      <c r="E277" s="180" t="s">
        <v>301</v>
      </c>
      <c r="F277" s="189">
        <v>39662</v>
      </c>
      <c r="G277" s="189">
        <v>41154</v>
      </c>
      <c r="H277" s="189">
        <v>41350</v>
      </c>
      <c r="I277" s="189">
        <v>42008</v>
      </c>
      <c r="J277" s="189">
        <v>41497</v>
      </c>
      <c r="K277" s="189">
        <v>40626</v>
      </c>
      <c r="L277" s="189">
        <v>41710</v>
      </c>
      <c r="M277" s="189">
        <v>40473</v>
      </c>
      <c r="N277" s="189">
        <v>39524</v>
      </c>
      <c r="P277" s="5" t="s">
        <v>17</v>
      </c>
      <c r="Q277" s="180">
        <f t="shared" si="32"/>
        <v>1</v>
      </c>
      <c r="R277" s="189">
        <f t="shared" si="33"/>
        <v>1</v>
      </c>
      <c r="S277" s="189">
        <f t="shared" si="34"/>
        <v>1</v>
      </c>
      <c r="T277" s="189">
        <f t="shared" si="35"/>
        <v>1</v>
      </c>
      <c r="U277" s="189">
        <f t="shared" si="36"/>
        <v>1</v>
      </c>
      <c r="V277" s="189">
        <f t="shared" si="37"/>
        <v>1</v>
      </c>
      <c r="W277" s="189">
        <f t="shared" si="38"/>
        <v>1</v>
      </c>
      <c r="X277" s="189">
        <f t="shared" si="39"/>
        <v>1</v>
      </c>
      <c r="Y277" s="189">
        <f t="shared" si="40"/>
        <v>1</v>
      </c>
      <c r="Z277" s="189">
        <f t="shared" si="41"/>
        <v>1</v>
      </c>
    </row>
    <row r="278" spans="4:26" ht="15" x14ac:dyDescent="0.15">
      <c r="D278" s="5" t="s">
        <v>18</v>
      </c>
      <c r="E278" s="180" t="s">
        <v>301</v>
      </c>
      <c r="F278" s="180" t="s">
        <v>301</v>
      </c>
      <c r="G278" s="180" t="s">
        <v>301</v>
      </c>
      <c r="H278" s="180" t="s">
        <v>301</v>
      </c>
      <c r="I278" s="180" t="s">
        <v>301</v>
      </c>
      <c r="J278" s="180" t="s">
        <v>301</v>
      </c>
      <c r="K278" s="180" t="s">
        <v>301</v>
      </c>
      <c r="L278" s="180" t="s">
        <v>301</v>
      </c>
      <c r="M278" s="180" t="s">
        <v>301</v>
      </c>
      <c r="N278" s="180" t="s">
        <v>301</v>
      </c>
      <c r="P278" s="5" t="s">
        <v>18</v>
      </c>
      <c r="Q278" s="180">
        <f t="shared" si="32"/>
        <v>1</v>
      </c>
      <c r="R278" s="180">
        <f t="shared" si="33"/>
        <v>1</v>
      </c>
      <c r="S278" s="180">
        <f t="shared" si="34"/>
        <v>1</v>
      </c>
      <c r="T278" s="180">
        <f t="shared" si="35"/>
        <v>1</v>
      </c>
      <c r="U278" s="180">
        <f t="shared" si="36"/>
        <v>1</v>
      </c>
      <c r="V278" s="180">
        <f t="shared" si="37"/>
        <v>1</v>
      </c>
      <c r="W278" s="180">
        <f t="shared" si="38"/>
        <v>1</v>
      </c>
      <c r="X278" s="180">
        <f t="shared" si="39"/>
        <v>1</v>
      </c>
      <c r="Y278" s="180">
        <f t="shared" si="40"/>
        <v>1</v>
      </c>
      <c r="Z278" s="180">
        <f t="shared" si="41"/>
        <v>1</v>
      </c>
    </row>
    <row r="279" spans="4:26" ht="15" x14ac:dyDescent="0.15">
      <c r="D279" s="5" t="s">
        <v>19</v>
      </c>
      <c r="E279" s="180" t="s">
        <v>301</v>
      </c>
      <c r="F279" s="180" t="s">
        <v>301</v>
      </c>
      <c r="G279" s="180" t="s">
        <v>301</v>
      </c>
      <c r="H279" s="180" t="s">
        <v>301</v>
      </c>
      <c r="I279" s="180" t="s">
        <v>301</v>
      </c>
      <c r="J279" s="180" t="s">
        <v>301</v>
      </c>
      <c r="K279" s="180" t="s">
        <v>301</v>
      </c>
      <c r="L279" s="180" t="s">
        <v>301</v>
      </c>
      <c r="M279" s="180" t="s">
        <v>301</v>
      </c>
      <c r="N279" s="180" t="s">
        <v>301</v>
      </c>
      <c r="P279" s="5" t="s">
        <v>19</v>
      </c>
      <c r="Q279" s="180">
        <f t="shared" si="32"/>
        <v>1</v>
      </c>
      <c r="R279" s="180">
        <f t="shared" si="33"/>
        <v>1</v>
      </c>
      <c r="S279" s="180">
        <f t="shared" si="34"/>
        <v>1</v>
      </c>
      <c r="T279" s="180">
        <f t="shared" si="35"/>
        <v>1</v>
      </c>
      <c r="U279" s="180">
        <f t="shared" si="36"/>
        <v>1</v>
      </c>
      <c r="V279" s="180">
        <f t="shared" si="37"/>
        <v>1</v>
      </c>
      <c r="W279" s="180">
        <f t="shared" si="38"/>
        <v>1</v>
      </c>
      <c r="X279" s="180">
        <f t="shared" si="39"/>
        <v>1</v>
      </c>
      <c r="Y279" s="180">
        <f t="shared" si="40"/>
        <v>1</v>
      </c>
      <c r="Z279" s="180">
        <f t="shared" si="41"/>
        <v>1</v>
      </c>
    </row>
    <row r="280" spans="4:26" ht="15" x14ac:dyDescent="0.15">
      <c r="D280" s="5" t="s">
        <v>20</v>
      </c>
      <c r="E280" s="180" t="s">
        <v>301</v>
      </c>
      <c r="F280" s="180" t="s">
        <v>301</v>
      </c>
      <c r="G280" s="180" t="s">
        <v>301</v>
      </c>
      <c r="H280" s="180" t="s">
        <v>301</v>
      </c>
      <c r="I280" s="180" t="s">
        <v>301</v>
      </c>
      <c r="J280" s="180" t="s">
        <v>301</v>
      </c>
      <c r="K280" s="180" t="s">
        <v>301</v>
      </c>
      <c r="L280" s="180" t="s">
        <v>301</v>
      </c>
      <c r="M280" s="180" t="s">
        <v>301</v>
      </c>
      <c r="N280" s="189">
        <v>268.29000000000002</v>
      </c>
      <c r="P280" s="5" t="s">
        <v>20</v>
      </c>
      <c r="Q280" s="180">
        <f t="shared" si="32"/>
        <v>1</v>
      </c>
      <c r="R280" s="180">
        <f t="shared" si="33"/>
        <v>1</v>
      </c>
      <c r="S280" s="180">
        <f t="shared" si="34"/>
        <v>1</v>
      </c>
      <c r="T280" s="180">
        <f t="shared" si="35"/>
        <v>1</v>
      </c>
      <c r="U280" s="180">
        <f t="shared" si="36"/>
        <v>1</v>
      </c>
      <c r="V280" s="180">
        <f t="shared" si="37"/>
        <v>1</v>
      </c>
      <c r="W280" s="180">
        <f t="shared" si="38"/>
        <v>1</v>
      </c>
      <c r="X280" s="180">
        <f t="shared" si="39"/>
        <v>1</v>
      </c>
      <c r="Y280" s="180">
        <f t="shared" si="40"/>
        <v>1</v>
      </c>
      <c r="Z280" s="189">
        <f t="shared" si="41"/>
        <v>1</v>
      </c>
    </row>
    <row r="281" spans="4:26" ht="15" x14ac:dyDescent="0.15">
      <c r="D281" s="5" t="s">
        <v>21</v>
      </c>
      <c r="E281" s="180" t="s">
        <v>301</v>
      </c>
      <c r="F281" s="180" t="s">
        <v>301</v>
      </c>
      <c r="G281" s="180" t="s">
        <v>301</v>
      </c>
      <c r="H281" s="180" t="s">
        <v>301</v>
      </c>
      <c r="I281" s="180" t="s">
        <v>301</v>
      </c>
      <c r="J281" s="180" t="s">
        <v>301</v>
      </c>
      <c r="K281" s="180" t="s">
        <v>301</v>
      </c>
      <c r="L281" s="180" t="s">
        <v>301</v>
      </c>
      <c r="M281" s="180" t="s">
        <v>301</v>
      </c>
      <c r="N281" s="180" t="s">
        <v>301</v>
      </c>
      <c r="P281" s="5" t="s">
        <v>21</v>
      </c>
      <c r="Q281" s="180">
        <f t="shared" si="32"/>
        <v>1</v>
      </c>
      <c r="R281" s="180">
        <f t="shared" si="33"/>
        <v>1</v>
      </c>
      <c r="S281" s="180">
        <f t="shared" si="34"/>
        <v>1</v>
      </c>
      <c r="T281" s="180">
        <f t="shared" si="35"/>
        <v>1</v>
      </c>
      <c r="U281" s="180">
        <f t="shared" si="36"/>
        <v>1</v>
      </c>
      <c r="V281" s="180">
        <f t="shared" si="37"/>
        <v>1</v>
      </c>
      <c r="W281" s="180">
        <f t="shared" si="38"/>
        <v>1</v>
      </c>
      <c r="X281" s="180">
        <f t="shared" si="39"/>
        <v>1</v>
      </c>
      <c r="Y281" s="180">
        <f t="shared" si="40"/>
        <v>1</v>
      </c>
      <c r="Z281" s="180">
        <f t="shared" si="41"/>
        <v>1</v>
      </c>
    </row>
    <row r="282" spans="4:26" ht="15" x14ac:dyDescent="0.15">
      <c r="D282" s="5" t="s">
        <v>22</v>
      </c>
      <c r="E282" s="180" t="s">
        <v>301</v>
      </c>
      <c r="F282" s="180" t="s">
        <v>301</v>
      </c>
      <c r="G282" s="180" t="s">
        <v>301</v>
      </c>
      <c r="H282" s="180" t="s">
        <v>301</v>
      </c>
      <c r="I282" s="180" t="s">
        <v>301</v>
      </c>
      <c r="J282" s="180" t="s">
        <v>301</v>
      </c>
      <c r="K282" s="180" t="s">
        <v>301</v>
      </c>
      <c r="L282" s="180" t="s">
        <v>301</v>
      </c>
      <c r="M282" s="180" t="s">
        <v>301</v>
      </c>
      <c r="N282" s="189">
        <f t="shared" ref="N282" si="43">N174+N210+N246</f>
        <v>56604.544999999998</v>
      </c>
      <c r="P282" s="5" t="s">
        <v>22</v>
      </c>
      <c r="Q282" s="180">
        <f t="shared" si="32"/>
        <v>1</v>
      </c>
      <c r="R282" s="180">
        <f t="shared" si="33"/>
        <v>1</v>
      </c>
      <c r="S282" s="180">
        <f t="shared" si="34"/>
        <v>1</v>
      </c>
      <c r="T282" s="180">
        <f t="shared" si="35"/>
        <v>1</v>
      </c>
      <c r="U282" s="180">
        <f t="shared" si="36"/>
        <v>1</v>
      </c>
      <c r="V282" s="180">
        <f t="shared" si="37"/>
        <v>1</v>
      </c>
      <c r="W282" s="180">
        <f t="shared" si="38"/>
        <v>1</v>
      </c>
      <c r="X282" s="180">
        <f t="shared" si="39"/>
        <v>1</v>
      </c>
      <c r="Y282" s="180">
        <f t="shared" si="40"/>
        <v>1</v>
      </c>
      <c r="Z282" s="189">
        <f t="shared" si="41"/>
        <v>1</v>
      </c>
    </row>
    <row r="283" spans="4:26" ht="15" x14ac:dyDescent="0.15">
      <c r="D283" s="5" t="s">
        <v>23</v>
      </c>
      <c r="E283" s="180" t="s">
        <v>301</v>
      </c>
      <c r="F283" s="189">
        <f t="shared" ref="F283:N283" si="44">F175+F211+F247</f>
        <v>35013</v>
      </c>
      <c r="G283" s="189">
        <f t="shared" si="44"/>
        <v>35838</v>
      </c>
      <c r="H283" s="189">
        <f t="shared" si="44"/>
        <v>36261</v>
      </c>
      <c r="I283" s="189">
        <f t="shared" si="44"/>
        <v>38236</v>
      </c>
      <c r="J283" s="189">
        <f t="shared" si="44"/>
        <v>39693</v>
      </c>
      <c r="K283" s="189">
        <f t="shared" si="44"/>
        <v>42534</v>
      </c>
      <c r="L283" s="189">
        <f t="shared" si="44"/>
        <v>46260</v>
      </c>
      <c r="M283" s="189">
        <f t="shared" si="44"/>
        <v>48979</v>
      </c>
      <c r="N283" s="189">
        <f t="shared" si="44"/>
        <v>51565</v>
      </c>
      <c r="P283" s="5" t="s">
        <v>23</v>
      </c>
      <c r="Q283" s="180">
        <f t="shared" si="32"/>
        <v>1</v>
      </c>
      <c r="R283" s="189">
        <f t="shared" si="33"/>
        <v>1</v>
      </c>
      <c r="S283" s="189">
        <f t="shared" si="34"/>
        <v>1</v>
      </c>
      <c r="T283" s="189">
        <f t="shared" si="35"/>
        <v>1</v>
      </c>
      <c r="U283" s="189">
        <f t="shared" si="36"/>
        <v>1</v>
      </c>
      <c r="V283" s="189">
        <f t="shared" si="37"/>
        <v>1</v>
      </c>
      <c r="W283" s="189">
        <f t="shared" si="38"/>
        <v>1</v>
      </c>
      <c r="X283" s="189">
        <f t="shared" si="39"/>
        <v>1</v>
      </c>
      <c r="Y283" s="189">
        <f t="shared" si="40"/>
        <v>1</v>
      </c>
      <c r="Z283" s="189">
        <f t="shared" si="41"/>
        <v>1</v>
      </c>
    </row>
    <row r="284" spans="4:26" ht="15" x14ac:dyDescent="0.15">
      <c r="D284" s="5" t="s">
        <v>24</v>
      </c>
      <c r="E284" s="180" t="s">
        <v>301</v>
      </c>
      <c r="F284" s="180" t="s">
        <v>301</v>
      </c>
      <c r="G284" s="180" t="s">
        <v>301</v>
      </c>
      <c r="H284" s="180" t="s">
        <v>301</v>
      </c>
      <c r="I284" s="180" t="s">
        <v>301</v>
      </c>
      <c r="J284" s="180" t="s">
        <v>301</v>
      </c>
      <c r="K284" s="180" t="s">
        <v>301</v>
      </c>
      <c r="L284" s="180" t="s">
        <v>301</v>
      </c>
      <c r="M284" s="180" t="s">
        <v>301</v>
      </c>
      <c r="N284" s="180" t="s">
        <v>301</v>
      </c>
      <c r="P284" s="5" t="s">
        <v>24</v>
      </c>
      <c r="Q284" s="180">
        <f t="shared" si="32"/>
        <v>1</v>
      </c>
      <c r="R284" s="180">
        <f t="shared" si="33"/>
        <v>1</v>
      </c>
      <c r="S284" s="180">
        <f t="shared" si="34"/>
        <v>1</v>
      </c>
      <c r="T284" s="180">
        <f t="shared" si="35"/>
        <v>1</v>
      </c>
      <c r="U284" s="180">
        <f t="shared" si="36"/>
        <v>1</v>
      </c>
      <c r="V284" s="180">
        <f t="shared" si="37"/>
        <v>1</v>
      </c>
      <c r="W284" s="180">
        <f t="shared" si="38"/>
        <v>1</v>
      </c>
      <c r="X284" s="180">
        <f t="shared" si="39"/>
        <v>1</v>
      </c>
      <c r="Y284" s="180">
        <f t="shared" si="40"/>
        <v>1</v>
      </c>
      <c r="Z284" s="180">
        <f t="shared" si="41"/>
        <v>1</v>
      </c>
    </row>
    <row r="285" spans="4:26" ht="15" x14ac:dyDescent="0.15">
      <c r="D285" s="5" t="s">
        <v>25</v>
      </c>
      <c r="E285" s="180" t="s">
        <v>301</v>
      </c>
      <c r="F285" s="189">
        <v>4307.9362419039899</v>
      </c>
      <c r="G285" s="189">
        <v>4361.3176400600005</v>
      </c>
      <c r="H285" s="180" t="s">
        <v>301</v>
      </c>
      <c r="I285" s="180" t="s">
        <v>301</v>
      </c>
      <c r="J285" s="180" t="s">
        <v>301</v>
      </c>
      <c r="K285" s="180" t="s">
        <v>301</v>
      </c>
      <c r="L285" s="180" t="s">
        <v>301</v>
      </c>
      <c r="M285" s="180" t="s">
        <v>301</v>
      </c>
      <c r="N285" s="180" t="s">
        <v>301</v>
      </c>
      <c r="P285" s="5" t="s">
        <v>25</v>
      </c>
      <c r="Q285" s="180">
        <f t="shared" si="32"/>
        <v>1</v>
      </c>
      <c r="R285" s="189">
        <f t="shared" si="33"/>
        <v>1</v>
      </c>
      <c r="S285" s="189">
        <f t="shared" si="34"/>
        <v>1</v>
      </c>
      <c r="T285" s="180">
        <f t="shared" si="35"/>
        <v>1</v>
      </c>
      <c r="U285" s="180">
        <f t="shared" si="36"/>
        <v>1</v>
      </c>
      <c r="V285" s="180">
        <f t="shared" si="37"/>
        <v>1</v>
      </c>
      <c r="W285" s="180">
        <f t="shared" si="38"/>
        <v>1</v>
      </c>
      <c r="X285" s="180">
        <f t="shared" si="39"/>
        <v>1</v>
      </c>
      <c r="Y285" s="180">
        <f t="shared" si="40"/>
        <v>1</v>
      </c>
      <c r="Z285" s="180">
        <f t="shared" si="41"/>
        <v>1</v>
      </c>
    </row>
    <row r="286" spans="4:26" ht="15" x14ac:dyDescent="0.15">
      <c r="D286" s="5" t="s">
        <v>26</v>
      </c>
      <c r="E286" s="180" t="s">
        <v>301</v>
      </c>
      <c r="F286" s="180" t="s">
        <v>301</v>
      </c>
      <c r="G286" s="180" t="s">
        <v>301</v>
      </c>
      <c r="H286" s="180" t="s">
        <v>301</v>
      </c>
      <c r="I286" s="180" t="s">
        <v>301</v>
      </c>
      <c r="J286" s="180" t="s">
        <v>301</v>
      </c>
      <c r="K286" s="180" t="s">
        <v>301</v>
      </c>
      <c r="L286" s="180" t="s">
        <v>301</v>
      </c>
      <c r="M286" s="180" t="s">
        <v>301</v>
      </c>
      <c r="N286" s="180" t="s">
        <v>301</v>
      </c>
      <c r="P286" s="5" t="s">
        <v>26</v>
      </c>
      <c r="Q286" s="180">
        <f t="shared" si="32"/>
        <v>1</v>
      </c>
      <c r="R286" s="180">
        <f t="shared" si="33"/>
        <v>1</v>
      </c>
      <c r="S286" s="180">
        <f t="shared" si="34"/>
        <v>1</v>
      </c>
      <c r="T286" s="180">
        <f t="shared" si="35"/>
        <v>1</v>
      </c>
      <c r="U286" s="180">
        <f t="shared" si="36"/>
        <v>1</v>
      </c>
      <c r="V286" s="180">
        <f t="shared" si="37"/>
        <v>1</v>
      </c>
      <c r="W286" s="180">
        <f t="shared" si="38"/>
        <v>1</v>
      </c>
      <c r="X286" s="180">
        <f t="shared" si="39"/>
        <v>1</v>
      </c>
      <c r="Y286" s="180">
        <f t="shared" si="40"/>
        <v>1</v>
      </c>
      <c r="Z286" s="180">
        <f t="shared" si="41"/>
        <v>1</v>
      </c>
    </row>
    <row r="287" spans="4:26" ht="15" x14ac:dyDescent="0.15">
      <c r="D287" s="5" t="s">
        <v>27</v>
      </c>
      <c r="E287" s="180" t="s">
        <v>301</v>
      </c>
      <c r="F287" s="180" t="s">
        <v>301</v>
      </c>
      <c r="G287" s="180" t="s">
        <v>301</v>
      </c>
      <c r="H287" s="180" t="s">
        <v>301</v>
      </c>
      <c r="I287" s="180" t="s">
        <v>301</v>
      </c>
      <c r="J287" s="180" t="s">
        <v>301</v>
      </c>
      <c r="K287" s="180" t="s">
        <v>301</v>
      </c>
      <c r="L287" s="180" t="s">
        <v>301</v>
      </c>
      <c r="M287" s="180" t="s">
        <v>301</v>
      </c>
      <c r="N287" s="180" t="s">
        <v>301</v>
      </c>
      <c r="P287" s="5" t="s">
        <v>27</v>
      </c>
      <c r="Q287" s="180">
        <f t="shared" si="32"/>
        <v>1</v>
      </c>
      <c r="R287" s="180">
        <f t="shared" si="33"/>
        <v>1</v>
      </c>
      <c r="S287" s="180">
        <f t="shared" si="34"/>
        <v>1</v>
      </c>
      <c r="T287" s="180">
        <f t="shared" si="35"/>
        <v>1</v>
      </c>
      <c r="U287" s="180">
        <f t="shared" si="36"/>
        <v>1</v>
      </c>
      <c r="V287" s="180">
        <f t="shared" si="37"/>
        <v>1</v>
      </c>
      <c r="W287" s="180">
        <f t="shared" si="38"/>
        <v>1</v>
      </c>
      <c r="X287" s="180">
        <f t="shared" si="39"/>
        <v>1</v>
      </c>
      <c r="Y287" s="180">
        <f t="shared" si="40"/>
        <v>1</v>
      </c>
      <c r="Z287" s="180">
        <f t="shared" si="41"/>
        <v>1</v>
      </c>
    </row>
    <row r="288" spans="4:26" ht="15" x14ac:dyDescent="0.15">
      <c r="D288" s="5" t="s">
        <v>28</v>
      </c>
      <c r="E288" s="180" t="s">
        <v>301</v>
      </c>
      <c r="F288" s="180" t="s">
        <v>301</v>
      </c>
      <c r="G288" s="180" t="s">
        <v>301</v>
      </c>
      <c r="H288" s="180" t="s">
        <v>301</v>
      </c>
      <c r="I288" s="180" t="s">
        <v>301</v>
      </c>
      <c r="J288" s="180" t="s">
        <v>301</v>
      </c>
      <c r="K288" s="180" t="s">
        <v>301</v>
      </c>
      <c r="L288" s="180" t="s">
        <v>301</v>
      </c>
      <c r="M288" s="180" t="s">
        <v>301</v>
      </c>
      <c r="N288" s="189">
        <v>1424.6</v>
      </c>
      <c r="P288" s="5" t="s">
        <v>28</v>
      </c>
      <c r="Q288" s="180">
        <f t="shared" si="32"/>
        <v>1</v>
      </c>
      <c r="R288" s="180">
        <f t="shared" si="33"/>
        <v>1</v>
      </c>
      <c r="S288" s="180">
        <f t="shared" si="34"/>
        <v>1</v>
      </c>
      <c r="T288" s="180">
        <f t="shared" si="35"/>
        <v>1</v>
      </c>
      <c r="U288" s="180">
        <f t="shared" si="36"/>
        <v>1</v>
      </c>
      <c r="V288" s="180">
        <f t="shared" si="37"/>
        <v>1</v>
      </c>
      <c r="W288" s="180">
        <f t="shared" si="38"/>
        <v>1</v>
      </c>
      <c r="X288" s="180">
        <f t="shared" si="39"/>
        <v>1</v>
      </c>
      <c r="Y288" s="180">
        <f t="shared" si="40"/>
        <v>1</v>
      </c>
      <c r="Z288" s="189">
        <f t="shared" si="41"/>
        <v>1</v>
      </c>
    </row>
    <row r="289" spans="4:26" ht="15" x14ac:dyDescent="0.15">
      <c r="D289" s="5" t="s">
        <v>29</v>
      </c>
      <c r="E289" s="180" t="s">
        <v>301</v>
      </c>
      <c r="F289" s="180" t="s">
        <v>301</v>
      </c>
      <c r="G289" s="180" t="s">
        <v>301</v>
      </c>
      <c r="H289" s="180" t="s">
        <v>301</v>
      </c>
      <c r="I289" s="180" t="s">
        <v>301</v>
      </c>
      <c r="J289" s="180" t="s">
        <v>301</v>
      </c>
      <c r="K289" s="180" t="s">
        <v>301</v>
      </c>
      <c r="L289" s="180" t="s">
        <v>301</v>
      </c>
      <c r="M289" s="180" t="s">
        <v>301</v>
      </c>
      <c r="N289" s="180" t="s">
        <v>301</v>
      </c>
      <c r="P289" s="5" t="s">
        <v>29</v>
      </c>
      <c r="Q289" s="180">
        <f t="shared" si="32"/>
        <v>1</v>
      </c>
      <c r="R289" s="180">
        <f t="shared" si="33"/>
        <v>1</v>
      </c>
      <c r="S289" s="180">
        <f t="shared" si="34"/>
        <v>1</v>
      </c>
      <c r="T289" s="180">
        <f t="shared" si="35"/>
        <v>1</v>
      </c>
      <c r="U289" s="180">
        <f t="shared" si="36"/>
        <v>1</v>
      </c>
      <c r="V289" s="180">
        <f t="shared" si="37"/>
        <v>1</v>
      </c>
      <c r="W289" s="180">
        <f t="shared" si="38"/>
        <v>1</v>
      </c>
      <c r="X289" s="180">
        <f t="shared" si="39"/>
        <v>1</v>
      </c>
      <c r="Y289" s="180">
        <f t="shared" si="40"/>
        <v>1</v>
      </c>
      <c r="Z289" s="180">
        <f t="shared" si="41"/>
        <v>1</v>
      </c>
    </row>
    <row r="290" spans="4:26" ht="15" x14ac:dyDescent="0.15">
      <c r="D290" s="5" t="s">
        <v>30</v>
      </c>
      <c r="E290" s="180" t="s">
        <v>301</v>
      </c>
      <c r="F290" s="180" t="s">
        <v>301</v>
      </c>
      <c r="G290" s="180" t="s">
        <v>301</v>
      </c>
      <c r="H290" s="180" t="s">
        <v>301</v>
      </c>
      <c r="I290" s="180" t="s">
        <v>301</v>
      </c>
      <c r="J290" s="189">
        <v>10474</v>
      </c>
      <c r="K290" s="189">
        <v>11949</v>
      </c>
      <c r="L290" s="189">
        <v>14479</v>
      </c>
      <c r="M290" s="189">
        <v>17119</v>
      </c>
      <c r="N290" s="189">
        <v>20832</v>
      </c>
      <c r="P290" s="5" t="s">
        <v>30</v>
      </c>
      <c r="Q290" s="180">
        <f t="shared" si="32"/>
        <v>1</v>
      </c>
      <c r="R290" s="180">
        <f t="shared" si="33"/>
        <v>1</v>
      </c>
      <c r="S290" s="180">
        <f t="shared" si="34"/>
        <v>1</v>
      </c>
      <c r="T290" s="180">
        <f t="shared" si="35"/>
        <v>1</v>
      </c>
      <c r="U290" s="180">
        <f t="shared" si="36"/>
        <v>1</v>
      </c>
      <c r="V290" s="189">
        <f t="shared" si="37"/>
        <v>1</v>
      </c>
      <c r="W290" s="189">
        <f t="shared" si="38"/>
        <v>1</v>
      </c>
      <c r="X290" s="189">
        <f t="shared" si="39"/>
        <v>1</v>
      </c>
      <c r="Y290" s="189">
        <f t="shared" si="40"/>
        <v>1</v>
      </c>
      <c r="Z290" s="189">
        <f t="shared" si="41"/>
        <v>1</v>
      </c>
    </row>
    <row r="291" spans="4:26" ht="15" x14ac:dyDescent="0.15">
      <c r="D291" s="11" t="s">
        <v>31</v>
      </c>
      <c r="E291" s="180" t="s">
        <v>301</v>
      </c>
      <c r="F291" s="180" t="s">
        <v>301</v>
      </c>
      <c r="G291" s="180" t="s">
        <v>301</v>
      </c>
      <c r="H291" s="180" t="s">
        <v>301</v>
      </c>
      <c r="I291" s="180" t="s">
        <v>301</v>
      </c>
      <c r="J291" s="180" t="s">
        <v>301</v>
      </c>
      <c r="K291" s="180" t="s">
        <v>301</v>
      </c>
      <c r="L291" s="180" t="s">
        <v>301</v>
      </c>
      <c r="M291" s="180" t="s">
        <v>301</v>
      </c>
      <c r="N291" s="189">
        <v>53466.037000000004</v>
      </c>
      <c r="P291" s="11" t="s">
        <v>31</v>
      </c>
      <c r="Q291" s="180">
        <f t="shared" si="32"/>
        <v>1</v>
      </c>
      <c r="R291" s="180">
        <f t="shared" si="33"/>
        <v>1</v>
      </c>
      <c r="S291" s="180">
        <f t="shared" si="34"/>
        <v>1</v>
      </c>
      <c r="T291" s="180">
        <f t="shared" si="35"/>
        <v>1</v>
      </c>
      <c r="U291" s="180">
        <f t="shared" si="36"/>
        <v>1</v>
      </c>
      <c r="V291" s="180">
        <f t="shared" si="37"/>
        <v>1</v>
      </c>
      <c r="W291" s="180">
        <f t="shared" si="38"/>
        <v>1</v>
      </c>
      <c r="X291" s="180">
        <f t="shared" si="39"/>
        <v>1</v>
      </c>
      <c r="Y291" s="180">
        <f t="shared" si="40"/>
        <v>1</v>
      </c>
      <c r="Z291" s="189">
        <f t="shared" si="41"/>
        <v>1</v>
      </c>
    </row>
  </sheetData>
  <mergeCells count="11">
    <mergeCell ref="D5:M5"/>
    <mergeCell ref="D42:M42"/>
    <mergeCell ref="D78:M78"/>
    <mergeCell ref="D114:M114"/>
    <mergeCell ref="Q5:Z5"/>
    <mergeCell ref="D150:M150"/>
    <mergeCell ref="D186:M186"/>
    <mergeCell ref="D222:M222"/>
    <mergeCell ref="D258:M258"/>
    <mergeCell ref="P258:Y258"/>
    <mergeCell ref="P150:Y150"/>
  </mergeCells>
  <conditionalFormatting sqref="N7:N38 O19">
    <cfRule type="cellIs" dxfId="1147" priority="26" operator="equal">
      <formula>0</formula>
    </cfRule>
  </conditionalFormatting>
  <conditionalFormatting sqref="O7:O18 O20:O38 E7:M38">
    <cfRule type="cellIs" dxfId="1146" priority="27" operator="equal">
      <formula>0</formula>
    </cfRule>
  </conditionalFormatting>
  <conditionalFormatting sqref="N44:N75">
    <cfRule type="cellIs" dxfId="1145" priority="24" operator="equal">
      <formula>0</formula>
    </cfRule>
  </conditionalFormatting>
  <conditionalFormatting sqref="N80:N111">
    <cfRule type="cellIs" dxfId="1144" priority="22" operator="equal">
      <formula>0</formula>
    </cfRule>
  </conditionalFormatting>
  <conditionalFormatting sqref="N116:N147">
    <cfRule type="cellIs" dxfId="1143" priority="20" operator="equal">
      <formula>0</formula>
    </cfRule>
  </conditionalFormatting>
  <conditionalFormatting sqref="N188:N219">
    <cfRule type="cellIs" dxfId="1142" priority="16" operator="equal">
      <formula>0</formula>
    </cfRule>
  </conditionalFormatting>
  <conditionalFormatting sqref="E188:M219">
    <cfRule type="cellIs" dxfId="1141" priority="17" operator="equal">
      <formula>0</formula>
    </cfRule>
  </conditionalFormatting>
  <conditionalFormatting sqref="N224:N255">
    <cfRule type="cellIs" dxfId="1140" priority="13" operator="equal">
      <formula>0</formula>
    </cfRule>
  </conditionalFormatting>
  <conditionalFormatting sqref="E224:M255">
    <cfRule type="cellIs" dxfId="1139" priority="14" operator="equal">
      <formula>0</formula>
    </cfRule>
  </conditionalFormatting>
  <conditionalFormatting sqref="E116:M147">
    <cfRule type="cellIs" dxfId="1138" priority="8" operator="equal">
      <formula>0</formula>
    </cfRule>
  </conditionalFormatting>
  <conditionalFormatting sqref="E80:M111">
    <cfRule type="cellIs" dxfId="1137" priority="9" operator="equal">
      <formula>0</formula>
    </cfRule>
  </conditionalFormatting>
  <conditionalFormatting sqref="E44:M75">
    <cfRule type="cellIs" dxfId="1136" priority="10" operator="equal">
      <formula>0</formula>
    </cfRule>
  </conditionalFormatting>
  <conditionalFormatting sqref="Q260:Z291">
    <cfRule type="cellIs" dxfId="1135" priority="7" operator="equal">
      <formula>0</formula>
    </cfRule>
  </conditionalFormatting>
  <conditionalFormatting sqref="Q152:Z183">
    <cfRule type="cellIs" dxfId="1134" priority="5" operator="equal">
      <formula>0</formula>
    </cfRule>
  </conditionalFormatting>
  <conditionalFormatting sqref="E152:N183">
    <cfRule type="cellIs" dxfId="1133" priority="4" operator="equal">
      <formula>0</formula>
    </cfRule>
  </conditionalFormatting>
  <conditionalFormatting sqref="E260:N291">
    <cfRule type="cellIs" dxfId="1132" priority="3" operator="equal">
      <formula>0</formula>
    </cfRule>
  </conditionalFormatting>
  <conditionalFormatting sqref="R7:AB38">
    <cfRule type="cellIs" dxfId="1131" priority="2" operator="equal">
      <formula>0</formula>
    </cfRule>
  </conditionalFormatting>
  <pageMargins left="0.70866141732283472" right="0.70866141732283472" top="0.55118110236220474" bottom="0.39370078740157483" header="0.31496062992125984" footer="0.31496062992125984"/>
  <pageSetup paperSize="9" scale="52" fitToHeight="6" orientation="landscape" r:id="rId1"/>
  <headerFooter>
    <oddHeader>&amp;L&amp;F&amp;R&amp;A</oddHeader>
    <oddFooter>&amp;R&amp;P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G e m i n i   x m l n s = " h t t p : / / g e m i n i / p i v o t c u s t o m i z a t i o n / I s S a n d b o x E m b e d d e d " > < C u s t o m C o n t e n t > < ! [ C D A T A [ y e s ] ] > < / C u s t o m C o n t e n t > < / G e m i n i > 
</file>

<file path=customXml/item2.xml>��< ? x m l   v e r s i o n = " 1 . 0 "   e n c o d i n g = " U T F - 1 6 " ? > < G e m i n i   x m l n s = " h t t p : / / g e m i n i / p i v o t c u s t o m i z a t i o n / R e l a t i o n s h i p A u t o D e t e c t i o n E n a b l e d " > < C u s t o m C o n t e n t > < ! [ C D A T A [ T r u e ] ] > < / 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 2 0 1 5 - 1 2 - 0 8 T 1 5 : 3 1 : 0 8 . 0 3 3 3 9 2 7 + 0 1 : 0 0 < / L a s t P r o c e s s e d T i m e > < / D a t a M o d e l i n g S a n d b o x . S e r i a l i z e d S a n d b o x E r r o r C a c h e > ] ] > < / C u s t o m C o n t e n t > < / G e m i n i > 
</file>

<file path=customXml/item4.xml>��< ? x m l   v e r s i o n = " 1 . 0 "   e n c o d i n g = " U T F - 1 6 " ? > < G e m i n i   x m l n s = " h t t p : / / g e m i n i / p i v o t c u s t o m i z a t i o n / S a n d b o x N o n E m p t y " > < C u s t o m C o n t e n t > < ! [ C D A T A [ 1 ] ] > < / C u s t o m C o n t e n t > < / G e m i n i > 
</file>

<file path=customXml/item5.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7854703C-BADB-4E79-A1F1-EBA61DA48391}">
  <ds:schemaRefs/>
</ds:datastoreItem>
</file>

<file path=customXml/itemProps2.xml><?xml version="1.0" encoding="utf-8"?>
<ds:datastoreItem xmlns:ds="http://schemas.openxmlformats.org/officeDocument/2006/customXml" ds:itemID="{8243DFD3-49F1-4D83-A037-F3C2A296BD20}">
  <ds:schemaRefs/>
</ds:datastoreItem>
</file>

<file path=customXml/itemProps3.xml><?xml version="1.0" encoding="utf-8"?>
<ds:datastoreItem xmlns:ds="http://schemas.openxmlformats.org/officeDocument/2006/customXml" ds:itemID="{165428D3-3286-4EC7-AF3A-3ED5FDF0397D}">
  <ds:schemaRefs/>
</ds:datastoreItem>
</file>

<file path=customXml/itemProps4.xml><?xml version="1.0" encoding="utf-8"?>
<ds:datastoreItem xmlns:ds="http://schemas.openxmlformats.org/officeDocument/2006/customXml" ds:itemID="{EAA7640D-CFC2-4686-BE6D-4AAC1673CBEC}">
  <ds:schemaRefs/>
</ds:datastoreItem>
</file>

<file path=customXml/itemProps5.xml><?xml version="1.0" encoding="utf-8"?>
<ds:datastoreItem xmlns:ds="http://schemas.openxmlformats.org/officeDocument/2006/customXml" ds:itemID="{207B54FA-77A1-4276-8283-1FEB998808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Companies_Non_Life</vt:lpstr>
      <vt:lpstr>Companies_Breakdown</vt:lpstr>
      <vt:lpstr>Number of policies</vt:lpstr>
      <vt:lpstr>Number of claims</vt:lpstr>
      <vt:lpstr>Premiums_Non_Life</vt:lpstr>
      <vt:lpstr>Premiums_Breakdown</vt:lpstr>
      <vt:lpstr>Claims</vt:lpstr>
      <vt:lpstr>Other</vt:lpstr>
      <vt:lpstr>Density</vt:lpstr>
      <vt:lpstr>Penetration</vt:lpstr>
      <vt:lpstr>Ratios</vt:lpstr>
      <vt:lpstr>Notes and comments</vt:lpstr>
    </vt:vector>
  </TitlesOfParts>
  <Company>Insurance Europe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dc:creator>
  <cp:lastModifiedBy>Antonella Corrias</cp:lastModifiedBy>
  <cp:lastPrinted>2015-01-28T14:12:04Z</cp:lastPrinted>
  <dcterms:created xsi:type="dcterms:W3CDTF">2014-10-23T14:52:32Z</dcterms:created>
  <dcterms:modified xsi:type="dcterms:W3CDTF">2016-05-13T13:14:31Z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